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KudelkaP\Desktop\Předslav-odkanalizování a ČOV\SOD\Fakturace\2022\05-2022\"/>
    </mc:Choice>
  </mc:AlternateContent>
  <xr:revisionPtr revIDLastSave="0" documentId="13_ncr:1_{B4B9C4EC-CCDE-4AFB-B808-A19960E04E4C}" xr6:coauthVersionLast="47" xr6:coauthVersionMax="47" xr10:uidLastSave="{00000000-0000-0000-0000-000000000000}"/>
  <bookViews>
    <workbookView xWindow="-108" yWindow="-108" windowWidth="23256" windowHeight="12576" tabRatio="815" activeTab="1" xr2:uid="{00000000-000D-0000-FFFF-FFFF00000000}"/>
  </bookViews>
  <sheets>
    <sheet name="Zjišťovací protokol" sheetId="14" r:id="rId1"/>
    <sheet name="Rekapitulace stavby" sheetId="1" r:id="rId2"/>
    <sheet name="SO 01.1 - Stoka A" sheetId="2" r:id="rId3"/>
    <sheet name="SO 01.2 - Stoka A1" sheetId="3" r:id="rId4"/>
    <sheet name="SO 01.3 - Stoka A2" sheetId="4" state="hidden" r:id="rId5"/>
    <sheet name="SO 01.4 - Stoka A3 " sheetId="15" r:id="rId6"/>
    <sheet name="SO 01.5 - Stoka A4" sheetId="6" r:id="rId7"/>
    <sheet name="SO 01.6 - Stoka B" sheetId="7" r:id="rId8"/>
    <sheet name="SO 01.7 - Stoka B1" sheetId="8" r:id="rId9"/>
    <sheet name="SO 01.8 - Stoka B1-1" sheetId="9" r:id="rId10"/>
    <sheet name="SO 01.9 - Stoka B2" sheetId="10" r:id="rId11"/>
    <sheet name="SO 01.10 - Stoka B2-1" sheetId="11" r:id="rId12"/>
    <sheet name="SO 01.11 - Stoka B3" sheetId="12" state="hidden" r:id="rId13"/>
    <sheet name="VRN - Vedlejší a ostatní ..." sheetId="13" r:id="rId14"/>
  </sheets>
  <externalReferences>
    <externalReference r:id="rId15"/>
  </externalReferences>
  <definedNames>
    <definedName name="_xlnm._FilterDatabase" localSheetId="2" hidden="1">'SO 01.1 - Stoka A'!$A$85:$BO$266</definedName>
    <definedName name="_xlnm._FilterDatabase" localSheetId="11" hidden="1">'SO 01.10 - Stoka B2-1'!$B$8:$I$323</definedName>
    <definedName name="_xlnm._FilterDatabase" localSheetId="12" hidden="1">'SO 01.11 - Stoka B3'!$B$8:$I$285</definedName>
    <definedName name="_xlnm._FilterDatabase" localSheetId="3" hidden="1">'SO 01.2 - Stoka A1'!$C$1:$C$278</definedName>
    <definedName name="_xlnm._FilterDatabase" localSheetId="4" hidden="1">'SO 01.3 - Stoka A2'!$B$9:$AZ$245</definedName>
    <definedName name="_xlnm._FilterDatabase" localSheetId="5" hidden="1">'SO 01.4 - Stoka A3 '!$A$11:$HP$295</definedName>
    <definedName name="_xlnm._FilterDatabase" localSheetId="6" hidden="1">'SO 01.5 - Stoka A4'!$C$1:$C$345</definedName>
    <definedName name="_xlnm._FilterDatabase" localSheetId="7" hidden="1">'SO 01.6 - Stoka B'!$A$9:$IJ$360</definedName>
    <definedName name="_xlnm._FilterDatabase" localSheetId="8" hidden="1">'SO 01.7 - Stoka B1'!$B$9:$AV$388</definedName>
    <definedName name="_xlnm._FilterDatabase" localSheetId="9" hidden="1">'SO 01.8 - Stoka B1-1'!$B$8:$AV$299</definedName>
    <definedName name="_xlnm._FilterDatabase" localSheetId="10" hidden="1">'SO 01.9 - Stoka B2'!$B$8:$I$350</definedName>
    <definedName name="_xlnm._FilterDatabase" localSheetId="13" hidden="1">'VRN - Vedlejší a ostatní ...'!$B$9:$AV$36</definedName>
    <definedName name="_xlnm.Print_Titles" localSheetId="2">'SO 01.1 - Stoka A'!$83:$84</definedName>
    <definedName name="_xlnm.Print_Titles" localSheetId="11">'SO 01.10 - Stoka B2-1'!$8:$8</definedName>
    <definedName name="_xlnm.Print_Titles" localSheetId="12">'SO 01.11 - Stoka B3'!$16:$16</definedName>
    <definedName name="_xlnm.Print_Titles" localSheetId="3">'SO 01.2 - Stoka A1'!$8:$9</definedName>
    <definedName name="_xlnm.Print_Titles" localSheetId="4">'SO 01.3 - Stoka A2'!$8:$9</definedName>
    <definedName name="_xlnm.Print_Titles" localSheetId="5">'SO 01.4 - Stoka A3 '!$8:$8</definedName>
    <definedName name="_xlnm.Print_Titles" localSheetId="6">'SO 01.5 - Stoka A4'!$8:$9</definedName>
    <definedName name="_xlnm.Print_Titles" localSheetId="7">'SO 01.6 - Stoka B'!$8:$8</definedName>
    <definedName name="_xlnm.Print_Titles" localSheetId="8">'SO 01.7 - Stoka B1'!$8:$8</definedName>
    <definedName name="_xlnm.Print_Titles" localSheetId="9">'SO 01.8 - Stoka B1-1'!$8:$8</definedName>
    <definedName name="_xlnm.Print_Titles" localSheetId="10">'SO 01.9 - Stoka B2'!$8:$8</definedName>
    <definedName name="_xlnm.Print_Titles" localSheetId="13">'VRN - Vedlejší a ostatní ...'!$8:$9</definedName>
    <definedName name="_xlnm.Print_Area" localSheetId="1">'Rekapitulace stavby'!$A$1:$AB$44</definedName>
    <definedName name="_xlnm.Print_Area" localSheetId="2">'SO 01.1 - Stoka A'!$A$2:$BB$494</definedName>
    <definedName name="_xlnm.Print_Area" localSheetId="11">'SO 01.10 - Stoka B2-1'!$A$1:$AV$323</definedName>
    <definedName name="_xlnm.Print_Area" localSheetId="12">'SO 01.11 - Stoka B3'!$A$1:$AV$285</definedName>
    <definedName name="_xlnm.Print_Area" localSheetId="3">'SO 01.2 - Stoka A1'!$A$1:$BA$281</definedName>
    <definedName name="_xlnm.Print_Area" localSheetId="4">'SO 01.3 - Stoka A2'!$A$1:$BA$246</definedName>
    <definedName name="_xlnm.Print_Area" localSheetId="5">'SO 01.4 - Stoka A3 '!#REF!,'SO 01.4 - Stoka A3 '!#REF!,'SO 01.4 - Stoka A3 '!$B$3:$I$295</definedName>
    <definedName name="_xlnm.Print_Area" localSheetId="6">'SO 01.5 - Stoka A4'!$A$1:$AW$274</definedName>
    <definedName name="_xlnm.Print_Area" localSheetId="7">'SO 01.6 - Stoka B'!$A$1:$AV$361</definedName>
    <definedName name="_xlnm.Print_Area" localSheetId="8">'SO 01.7 - Stoka B1'!#REF!,'SO 01.7 - Stoka B1'!#REF!,'SO 01.7 - Stoka B1'!$B$2:$I$387</definedName>
    <definedName name="_xlnm.Print_Area" localSheetId="9">'SO 01.8 - Stoka B1-1'!#REF!,'SO 01.8 - Stoka B1-1'!#REF!,'SO 01.8 - Stoka B1-1'!$B$2:$I$297</definedName>
    <definedName name="_xlnm.Print_Area" localSheetId="10">'SO 01.9 - Stoka B2'!$A$1:$AV$350</definedName>
    <definedName name="_xlnm.Print_Area" localSheetId="13">'VRN - Vedlejší a ostatní ...'!$A$1:$AW$36</definedName>
    <definedName name="_xlnm.Print_Area" localSheetId="0">'Zjišťovací protokol'!$A$1:$L$81</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AQ295" i="9" l="1"/>
  <c r="AQ269" i="9"/>
  <c r="AQ162" i="9"/>
  <c r="AQ150" i="9"/>
  <c r="AQ11" i="9"/>
  <c r="G18" i="1" l="1"/>
  <c r="G11" i="1"/>
  <c r="G12" i="1"/>
  <c r="G13" i="1"/>
  <c r="G15" i="1"/>
  <c r="G16" i="1"/>
  <c r="G17" i="1"/>
  <c r="G19" i="1"/>
  <c r="G20" i="1"/>
  <c r="G21" i="1"/>
  <c r="G10" i="1"/>
  <c r="I5" i="15"/>
  <c r="AQ431" i="2"/>
  <c r="AF39" i="10" l="1"/>
  <c r="AF33" i="10"/>
  <c r="AF12" i="10"/>
  <c r="AE21" i="10" l="1"/>
  <c r="AR12" i="10"/>
  <c r="AR14" i="13"/>
  <c r="AR138" i="7" l="1"/>
  <c r="AT138" i="7" s="1"/>
  <c r="X79" i="7"/>
  <c r="V239" i="9" l="1"/>
  <c r="V218" i="9"/>
  <c r="V216" i="9"/>
  <c r="V212" i="9"/>
  <c r="V210" i="9"/>
  <c r="V206" i="9"/>
  <c r="V198" i="9"/>
  <c r="V196" i="9"/>
  <c r="V193" i="9"/>
  <c r="V157" i="9"/>
  <c r="V60" i="9"/>
  <c r="V56" i="9"/>
  <c r="V52" i="9"/>
  <c r="V48" i="9"/>
  <c r="V45" i="9"/>
  <c r="V42" i="9"/>
  <c r="V33" i="9"/>
  <c r="V48" i="7"/>
  <c r="T100" i="15"/>
  <c r="T294" i="15"/>
  <c r="T279" i="15"/>
  <c r="AR279" i="15" s="1"/>
  <c r="AT279" i="15" s="1"/>
  <c r="AU279" i="15" s="1"/>
  <c r="T272" i="15"/>
  <c r="T264" i="15"/>
  <c r="AR264" i="15" s="1"/>
  <c r="AS264" i="15" s="1"/>
  <c r="T239" i="15"/>
  <c r="U239" i="15" s="1"/>
  <c r="T169" i="15"/>
  <c r="T156" i="15"/>
  <c r="T153" i="15"/>
  <c r="T141" i="15"/>
  <c r="U141" i="15" s="1"/>
  <c r="T126" i="15"/>
  <c r="U126" i="15" s="1"/>
  <c r="T119" i="15"/>
  <c r="U119" i="15" s="1"/>
  <c r="T105" i="15"/>
  <c r="U105" i="15" s="1"/>
  <c r="T97" i="15"/>
  <c r="U97" i="15" s="1"/>
  <c r="T95" i="15"/>
  <c r="T91" i="15"/>
  <c r="T81" i="15"/>
  <c r="U81" i="15" s="1"/>
  <c r="T63" i="15"/>
  <c r="U63" i="15" s="1"/>
  <c r="T56" i="15"/>
  <c r="U56" i="15" s="1"/>
  <c r="T43" i="15"/>
  <c r="U43" i="15" s="1"/>
  <c r="T40" i="15"/>
  <c r="U40" i="15" s="1"/>
  <c r="T24" i="15"/>
  <c r="U24" i="15" s="1"/>
  <c r="T16" i="15"/>
  <c r="Y491" i="2"/>
  <c r="Y476" i="2"/>
  <c r="Y469" i="2"/>
  <c r="Y463" i="2"/>
  <c r="Y289" i="2"/>
  <c r="Y284" i="2"/>
  <c r="Y278" i="2"/>
  <c r="Y272" i="2"/>
  <c r="Y254" i="2"/>
  <c r="Y247" i="2"/>
  <c r="Y216" i="2"/>
  <c r="Y213" i="2"/>
  <c r="Y206" i="2"/>
  <c r="Y203" i="2"/>
  <c r="Y201" i="2"/>
  <c r="Y197" i="2"/>
  <c r="Y188" i="2"/>
  <c r="Y166" i="2"/>
  <c r="Y157" i="2"/>
  <c r="Y112" i="2"/>
  <c r="Y106" i="2"/>
  <c r="Y92" i="2"/>
  <c r="B2" i="15"/>
  <c r="B3" i="15"/>
  <c r="D3" i="15"/>
  <c r="B4" i="15"/>
  <c r="B5" i="15"/>
  <c r="E5" i="15"/>
  <c r="H5" i="15"/>
  <c r="B6" i="15"/>
  <c r="E6" i="15"/>
  <c r="H6" i="15"/>
  <c r="I6" i="15"/>
  <c r="B7" i="15"/>
  <c r="E7" i="15"/>
  <c r="I12" i="15"/>
  <c r="HH12" i="15" s="1"/>
  <c r="K12" i="15"/>
  <c r="M12" i="15"/>
  <c r="O12" i="15"/>
  <c r="Q12" i="15"/>
  <c r="S12" i="15"/>
  <c r="U12" i="15"/>
  <c r="W12" i="15"/>
  <c r="Y12" i="15"/>
  <c r="AA12" i="15"/>
  <c r="AC12" i="15"/>
  <c r="AE12" i="15"/>
  <c r="AG12" i="15"/>
  <c r="AI12" i="15"/>
  <c r="AK12" i="15"/>
  <c r="AM12" i="15"/>
  <c r="AO12" i="15"/>
  <c r="AQ12" i="15"/>
  <c r="AR12" i="15"/>
  <c r="AS12" i="15" s="1"/>
  <c r="FS12" i="15"/>
  <c r="FU12" i="15"/>
  <c r="FW12" i="15"/>
  <c r="HI12" i="15"/>
  <c r="HJ12" i="15"/>
  <c r="HK12" i="15"/>
  <c r="HL12" i="15"/>
  <c r="HN12" i="15"/>
  <c r="I16" i="15"/>
  <c r="HH16" i="15" s="1"/>
  <c r="K16" i="15"/>
  <c r="M16" i="15"/>
  <c r="O16" i="15"/>
  <c r="Q16" i="15"/>
  <c r="S16" i="15"/>
  <c r="U16" i="15"/>
  <c r="W16" i="15"/>
  <c r="Y16" i="15"/>
  <c r="AA16" i="15"/>
  <c r="AC16" i="15"/>
  <c r="AE16" i="15"/>
  <c r="AG16" i="15"/>
  <c r="AI16" i="15"/>
  <c r="AK16" i="15"/>
  <c r="AM16" i="15"/>
  <c r="AO16" i="15"/>
  <c r="AQ16" i="15"/>
  <c r="AR16" i="15"/>
  <c r="AS16" i="15" s="1"/>
  <c r="FS16" i="15"/>
  <c r="FU16" i="15"/>
  <c r="FW16" i="15"/>
  <c r="HI16" i="15"/>
  <c r="HJ16" i="15"/>
  <c r="HK16" i="15"/>
  <c r="HL16" i="15"/>
  <c r="HN16" i="15"/>
  <c r="I24" i="15"/>
  <c r="HH24" i="15" s="1"/>
  <c r="K24" i="15"/>
  <c r="M24" i="15"/>
  <c r="O24" i="15"/>
  <c r="Q24" i="15"/>
  <c r="S24" i="15"/>
  <c r="W24" i="15"/>
  <c r="Y24" i="15"/>
  <c r="AA24" i="15"/>
  <c r="AC24" i="15"/>
  <c r="AE24" i="15"/>
  <c r="AG24" i="15"/>
  <c r="AI24" i="15"/>
  <c r="AK24" i="15"/>
  <c r="AM24" i="15"/>
  <c r="AO24" i="15"/>
  <c r="AQ24" i="15"/>
  <c r="FS24" i="15"/>
  <c r="FU24" i="15"/>
  <c r="FW24" i="15"/>
  <c r="HI24" i="15"/>
  <c r="HJ24" i="15"/>
  <c r="HK24" i="15"/>
  <c r="HL24" i="15"/>
  <c r="HN24" i="15"/>
  <c r="I31" i="15"/>
  <c r="HH31" i="15" s="1"/>
  <c r="K31" i="15"/>
  <c r="M31" i="15"/>
  <c r="O31" i="15"/>
  <c r="Q31" i="15"/>
  <c r="S31" i="15"/>
  <c r="U31" i="15"/>
  <c r="W31" i="15"/>
  <c r="Y31" i="15"/>
  <c r="AA31" i="15"/>
  <c r="AC31" i="15"/>
  <c r="AE31" i="15"/>
  <c r="AG31" i="15"/>
  <c r="AI31" i="15"/>
  <c r="AK31" i="15"/>
  <c r="AM31" i="15"/>
  <c r="AO31" i="15"/>
  <c r="AQ31" i="15"/>
  <c r="AR31" i="15"/>
  <c r="AS31" i="15" s="1"/>
  <c r="FS31" i="15"/>
  <c r="FU31" i="15"/>
  <c r="FW31" i="15"/>
  <c r="HI31" i="15"/>
  <c r="HJ31" i="15"/>
  <c r="HK31" i="15"/>
  <c r="HL31" i="15"/>
  <c r="HN31" i="15"/>
  <c r="I37" i="15"/>
  <c r="HH37" i="15" s="1"/>
  <c r="K37" i="15"/>
  <c r="M37" i="15"/>
  <c r="O37" i="15"/>
  <c r="Q37" i="15"/>
  <c r="S37" i="15"/>
  <c r="U37" i="15"/>
  <c r="W37" i="15"/>
  <c r="Y37" i="15"/>
  <c r="AA37" i="15"/>
  <c r="AC37" i="15"/>
  <c r="AE37" i="15"/>
  <c r="AG37" i="15"/>
  <c r="AI37" i="15"/>
  <c r="AK37" i="15"/>
  <c r="AM37" i="15"/>
  <c r="AO37" i="15"/>
  <c r="AQ37" i="15"/>
  <c r="AR37" i="15"/>
  <c r="AS37" i="15" s="1"/>
  <c r="FS37" i="15"/>
  <c r="FU37" i="15"/>
  <c r="FW37" i="15"/>
  <c r="HI37" i="15"/>
  <c r="HJ37" i="15"/>
  <c r="HK37" i="15"/>
  <c r="HL37" i="15"/>
  <c r="HN37" i="15"/>
  <c r="I40" i="15"/>
  <c r="HH40" i="15" s="1"/>
  <c r="K40" i="15"/>
  <c r="M40" i="15"/>
  <c r="O40" i="15"/>
  <c r="Q40" i="15"/>
  <c r="S40" i="15"/>
  <c r="W40" i="15"/>
  <c r="Y40" i="15"/>
  <c r="AA40" i="15"/>
  <c r="AC40" i="15"/>
  <c r="AE40" i="15"/>
  <c r="AG40" i="15"/>
  <c r="AI40" i="15"/>
  <c r="AK40" i="15"/>
  <c r="AM40" i="15"/>
  <c r="AO40" i="15"/>
  <c r="AQ40" i="15"/>
  <c r="FS40" i="15"/>
  <c r="FU40" i="15"/>
  <c r="FW40" i="15"/>
  <c r="HI40" i="15"/>
  <c r="HJ40" i="15"/>
  <c r="HK40" i="15"/>
  <c r="HL40" i="15"/>
  <c r="HN40" i="15"/>
  <c r="I43" i="15"/>
  <c r="HH43" i="15" s="1"/>
  <c r="K43" i="15"/>
  <c r="M43" i="15"/>
  <c r="O43" i="15"/>
  <c r="Q43" i="15"/>
  <c r="S43" i="15"/>
  <c r="W43" i="15"/>
  <c r="Y43" i="15"/>
  <c r="AA43" i="15"/>
  <c r="AC43" i="15"/>
  <c r="AE43" i="15"/>
  <c r="AG43" i="15"/>
  <c r="AI43" i="15"/>
  <c r="AK43" i="15"/>
  <c r="AM43" i="15"/>
  <c r="AO43" i="15"/>
  <c r="AQ43" i="15"/>
  <c r="AR43" i="15"/>
  <c r="AS43" i="15" s="1"/>
  <c r="FS43" i="15"/>
  <c r="FU43" i="15"/>
  <c r="FW43" i="15"/>
  <c r="HI43" i="15"/>
  <c r="HJ43" i="15"/>
  <c r="HK43" i="15"/>
  <c r="HL43" i="15"/>
  <c r="HN43" i="15"/>
  <c r="I49" i="15"/>
  <c r="HH49" i="15" s="1"/>
  <c r="K49" i="15"/>
  <c r="M49" i="15"/>
  <c r="O49" i="15"/>
  <c r="Q49" i="15"/>
  <c r="S49" i="15"/>
  <c r="U49" i="15"/>
  <c r="W49" i="15"/>
  <c r="Y49" i="15"/>
  <c r="AA49" i="15"/>
  <c r="AC49" i="15"/>
  <c r="AE49" i="15"/>
  <c r="AG49" i="15"/>
  <c r="AI49" i="15"/>
  <c r="AK49" i="15"/>
  <c r="AM49" i="15"/>
  <c r="AO49" i="15"/>
  <c r="AQ49" i="15"/>
  <c r="AR49" i="15"/>
  <c r="AS49" i="15" s="1"/>
  <c r="FS49" i="15"/>
  <c r="FU49" i="15"/>
  <c r="FW49" i="15"/>
  <c r="HI49" i="15"/>
  <c r="HJ49" i="15"/>
  <c r="HK49" i="15"/>
  <c r="HL49" i="15"/>
  <c r="HN49" i="15"/>
  <c r="I53" i="15"/>
  <c r="HH53" i="15" s="1"/>
  <c r="K53" i="15"/>
  <c r="M53" i="15"/>
  <c r="O53" i="15"/>
  <c r="Q53" i="15"/>
  <c r="S53" i="15"/>
  <c r="U53" i="15"/>
  <c r="W53" i="15"/>
  <c r="Y53" i="15"/>
  <c r="AA53" i="15"/>
  <c r="AC53" i="15"/>
  <c r="AE53" i="15"/>
  <c r="AG53" i="15"/>
  <c r="AI53" i="15"/>
  <c r="AK53" i="15"/>
  <c r="AM53" i="15"/>
  <c r="AO53" i="15"/>
  <c r="AQ53" i="15"/>
  <c r="AR53" i="15"/>
  <c r="AS53" i="15" s="1"/>
  <c r="FS53" i="15"/>
  <c r="FU53" i="15"/>
  <c r="FW53" i="15"/>
  <c r="HI53" i="15"/>
  <c r="HJ53" i="15"/>
  <c r="HK53" i="15"/>
  <c r="HL53" i="15"/>
  <c r="HN53" i="15"/>
  <c r="I56" i="15"/>
  <c r="HH56" i="15" s="1"/>
  <c r="K56" i="15"/>
  <c r="M56" i="15"/>
  <c r="O56" i="15"/>
  <c r="Q56" i="15"/>
  <c r="S56" i="15"/>
  <c r="W56" i="15"/>
  <c r="Y56" i="15"/>
  <c r="AA56" i="15"/>
  <c r="AC56" i="15"/>
  <c r="AE56" i="15"/>
  <c r="AG56" i="15"/>
  <c r="AI56" i="15"/>
  <c r="AK56" i="15"/>
  <c r="AM56" i="15"/>
  <c r="AO56" i="15"/>
  <c r="AQ56" i="15"/>
  <c r="AR56" i="15"/>
  <c r="AS56" i="15" s="1"/>
  <c r="FS56" i="15"/>
  <c r="FU56" i="15"/>
  <c r="FW56" i="15"/>
  <c r="HI56" i="15"/>
  <c r="HJ56" i="15"/>
  <c r="HK56" i="15"/>
  <c r="HL56" i="15"/>
  <c r="HN56" i="15"/>
  <c r="I59" i="15"/>
  <c r="HH59" i="15" s="1"/>
  <c r="K59" i="15"/>
  <c r="M59" i="15"/>
  <c r="O59" i="15"/>
  <c r="Q59" i="15"/>
  <c r="S59" i="15"/>
  <c r="U59" i="15"/>
  <c r="W59" i="15"/>
  <c r="Y59" i="15"/>
  <c r="AA59" i="15"/>
  <c r="AC59" i="15"/>
  <c r="AE59" i="15"/>
  <c r="AG59" i="15"/>
  <c r="AI59" i="15"/>
  <c r="AK59" i="15"/>
  <c r="AM59" i="15"/>
  <c r="AO59" i="15"/>
  <c r="AQ59" i="15"/>
  <c r="AR59" i="15"/>
  <c r="AS59" i="15" s="1"/>
  <c r="FS59" i="15"/>
  <c r="FU59" i="15"/>
  <c r="FW59" i="15"/>
  <c r="HI59" i="15"/>
  <c r="HJ59" i="15"/>
  <c r="HK59" i="15"/>
  <c r="HL59" i="15"/>
  <c r="HN59" i="15"/>
  <c r="I63" i="15"/>
  <c r="HH63" i="15" s="1"/>
  <c r="K63" i="15"/>
  <c r="M63" i="15"/>
  <c r="O63" i="15"/>
  <c r="Q63" i="15"/>
  <c r="S63" i="15"/>
  <c r="W63" i="15"/>
  <c r="Y63" i="15"/>
  <c r="AA63" i="15"/>
  <c r="AC63" i="15"/>
  <c r="AE63" i="15"/>
  <c r="AG63" i="15"/>
  <c r="AI63" i="15"/>
  <c r="AK63" i="15"/>
  <c r="AM63" i="15"/>
  <c r="AO63" i="15"/>
  <c r="AQ63" i="15"/>
  <c r="FS63" i="15"/>
  <c r="FU63" i="15"/>
  <c r="FW63" i="15"/>
  <c r="HI63" i="15"/>
  <c r="HJ63" i="15"/>
  <c r="HK63" i="15"/>
  <c r="HL63" i="15"/>
  <c r="HN63" i="15"/>
  <c r="I81" i="15"/>
  <c r="HH81" i="15" s="1"/>
  <c r="K81" i="15"/>
  <c r="M81" i="15"/>
  <c r="O81" i="15"/>
  <c r="Q81" i="15"/>
  <c r="S81" i="15"/>
  <c r="W81" i="15"/>
  <c r="Y81" i="15"/>
  <c r="AA81" i="15"/>
  <c r="AC81" i="15"/>
  <c r="AE81" i="15"/>
  <c r="AG81" i="15"/>
  <c r="AI81" i="15"/>
  <c r="AK81" i="15"/>
  <c r="AM81" i="15"/>
  <c r="AO81" i="15"/>
  <c r="AQ81" i="15"/>
  <c r="AR81" i="15"/>
  <c r="AS81" i="15" s="1"/>
  <c r="FS81" i="15"/>
  <c r="FU81" i="15"/>
  <c r="FW81" i="15"/>
  <c r="HI81" i="15"/>
  <c r="HJ81" i="15"/>
  <c r="HK81" i="15"/>
  <c r="HL81" i="15"/>
  <c r="HN81" i="15"/>
  <c r="I86" i="15"/>
  <c r="HH86" i="15" s="1"/>
  <c r="K86" i="15"/>
  <c r="M86" i="15"/>
  <c r="O86" i="15"/>
  <c r="Q86" i="15"/>
  <c r="S86" i="15"/>
  <c r="U86" i="15"/>
  <c r="W86" i="15"/>
  <c r="Y86" i="15"/>
  <c r="AA86" i="15"/>
  <c r="AC86" i="15"/>
  <c r="AE86" i="15"/>
  <c r="AG86" i="15"/>
  <c r="AI86" i="15"/>
  <c r="AK86" i="15"/>
  <c r="AM86" i="15"/>
  <c r="AO86" i="15"/>
  <c r="AQ86" i="15"/>
  <c r="AR86" i="15"/>
  <c r="AS86" i="15" s="1"/>
  <c r="FS86" i="15"/>
  <c r="FU86" i="15"/>
  <c r="FW86" i="15"/>
  <c r="HI86" i="15"/>
  <c r="HJ86" i="15"/>
  <c r="HK86" i="15"/>
  <c r="HL86" i="15"/>
  <c r="HN86" i="15"/>
  <c r="I89" i="15"/>
  <c r="HH89" i="15" s="1"/>
  <c r="K89" i="15"/>
  <c r="M89" i="15"/>
  <c r="O89" i="15"/>
  <c r="Q89" i="15"/>
  <c r="S89" i="15"/>
  <c r="U89" i="15"/>
  <c r="W89" i="15"/>
  <c r="Y89" i="15"/>
  <c r="AA89" i="15"/>
  <c r="AC89" i="15"/>
  <c r="AE89" i="15"/>
  <c r="AG89" i="15"/>
  <c r="AI89" i="15"/>
  <c r="AK89" i="15"/>
  <c r="AM89" i="15"/>
  <c r="AO89" i="15"/>
  <c r="AQ89" i="15"/>
  <c r="AR89" i="15"/>
  <c r="FS89" i="15"/>
  <c r="FU89" i="15"/>
  <c r="FW89" i="15"/>
  <c r="HI89" i="15"/>
  <c r="HJ89" i="15"/>
  <c r="HK89" i="15"/>
  <c r="HL89" i="15"/>
  <c r="HN89" i="15"/>
  <c r="I91" i="15"/>
  <c r="HH91" i="15" s="1"/>
  <c r="K91" i="15"/>
  <c r="M91" i="15"/>
  <c r="O91" i="15"/>
  <c r="Q91" i="15"/>
  <c r="S91" i="15"/>
  <c r="U91" i="15"/>
  <c r="W91" i="15"/>
  <c r="Y91" i="15"/>
  <c r="AA91" i="15"/>
  <c r="AC91" i="15"/>
  <c r="AE91" i="15"/>
  <c r="AG91" i="15"/>
  <c r="AI91" i="15"/>
  <c r="AK91" i="15"/>
  <c r="AM91" i="15"/>
  <c r="AO91" i="15"/>
  <c r="AQ91" i="15"/>
  <c r="AR91" i="15"/>
  <c r="FS91" i="15"/>
  <c r="FU91" i="15"/>
  <c r="FW91" i="15"/>
  <c r="HI91" i="15"/>
  <c r="HJ91" i="15"/>
  <c r="HK91" i="15"/>
  <c r="HL91" i="15"/>
  <c r="HN91" i="15"/>
  <c r="I95" i="15"/>
  <c r="HH95" i="15" s="1"/>
  <c r="K95" i="15"/>
  <c r="M95" i="15"/>
  <c r="O95" i="15"/>
  <c r="Q95" i="15"/>
  <c r="S95" i="15"/>
  <c r="U95" i="15"/>
  <c r="W95" i="15"/>
  <c r="Y95" i="15"/>
  <c r="AA95" i="15"/>
  <c r="AC95" i="15"/>
  <c r="AE95" i="15"/>
  <c r="AG95" i="15"/>
  <c r="AI95" i="15"/>
  <c r="AK95" i="15"/>
  <c r="AM95" i="15"/>
  <c r="AO95" i="15"/>
  <c r="AQ95" i="15"/>
  <c r="AR95" i="15"/>
  <c r="FS95" i="15"/>
  <c r="FU95" i="15"/>
  <c r="FW95" i="15"/>
  <c r="HI95" i="15"/>
  <c r="HJ95" i="15"/>
  <c r="HK95" i="15"/>
  <c r="HL95" i="15"/>
  <c r="HN95" i="15"/>
  <c r="I97" i="15"/>
  <c r="HH97" i="15" s="1"/>
  <c r="K97" i="15"/>
  <c r="M97" i="15"/>
  <c r="O97" i="15"/>
  <c r="Q97" i="15"/>
  <c r="S97" i="15"/>
  <c r="W97" i="15"/>
  <c r="Y97" i="15"/>
  <c r="AA97" i="15"/>
  <c r="AC97" i="15"/>
  <c r="AE97" i="15"/>
  <c r="AG97" i="15"/>
  <c r="AI97" i="15"/>
  <c r="AK97" i="15"/>
  <c r="AM97" i="15"/>
  <c r="AO97" i="15"/>
  <c r="AQ97" i="15"/>
  <c r="FS97" i="15"/>
  <c r="FU97" i="15"/>
  <c r="FW97" i="15"/>
  <c r="HI97" i="15"/>
  <c r="HJ97" i="15"/>
  <c r="HK97" i="15"/>
  <c r="HL97" i="15"/>
  <c r="HN97" i="15"/>
  <c r="I100" i="15"/>
  <c r="HH100" i="15" s="1"/>
  <c r="K100" i="15"/>
  <c r="M100" i="15"/>
  <c r="O100" i="15"/>
  <c r="Q100" i="15"/>
  <c r="S100" i="15"/>
  <c r="U100" i="15"/>
  <c r="W100" i="15"/>
  <c r="Y100" i="15"/>
  <c r="AA100" i="15"/>
  <c r="AC100" i="15"/>
  <c r="AE100" i="15"/>
  <c r="AG100" i="15"/>
  <c r="AI100" i="15"/>
  <c r="AK100" i="15"/>
  <c r="AM100" i="15"/>
  <c r="AO100" i="15"/>
  <c r="AQ100" i="15"/>
  <c r="AR100" i="15"/>
  <c r="FS100" i="15"/>
  <c r="FU100" i="15"/>
  <c r="FW100" i="15"/>
  <c r="HI100" i="15"/>
  <c r="HJ100" i="15"/>
  <c r="HK100" i="15"/>
  <c r="HL100" i="15"/>
  <c r="HN100" i="15"/>
  <c r="I105" i="15"/>
  <c r="HH105" i="15" s="1"/>
  <c r="K105" i="15"/>
  <c r="M105" i="15"/>
  <c r="O105" i="15"/>
  <c r="Q105" i="15"/>
  <c r="S105" i="15"/>
  <c r="W105" i="15"/>
  <c r="Y105" i="15"/>
  <c r="AA105" i="15"/>
  <c r="AC105" i="15"/>
  <c r="AE105" i="15"/>
  <c r="AG105" i="15"/>
  <c r="AI105" i="15"/>
  <c r="AK105" i="15"/>
  <c r="AM105" i="15"/>
  <c r="AO105" i="15"/>
  <c r="AQ105" i="15"/>
  <c r="FS105" i="15"/>
  <c r="FU105" i="15"/>
  <c r="FW105" i="15"/>
  <c r="HI105" i="15"/>
  <c r="HJ105" i="15"/>
  <c r="HK105" i="15"/>
  <c r="HL105" i="15"/>
  <c r="HN105" i="15"/>
  <c r="I108" i="15"/>
  <c r="HH108" i="15" s="1"/>
  <c r="K108" i="15"/>
  <c r="M108" i="15"/>
  <c r="O108" i="15"/>
  <c r="Q108" i="15"/>
  <c r="S108" i="15"/>
  <c r="U108" i="15"/>
  <c r="W108" i="15"/>
  <c r="Y108" i="15"/>
  <c r="AA108" i="15"/>
  <c r="AC108" i="15"/>
  <c r="AE108" i="15"/>
  <c r="AG108" i="15"/>
  <c r="AI108" i="15"/>
  <c r="AK108" i="15"/>
  <c r="AM108" i="15"/>
  <c r="AO108" i="15"/>
  <c r="AQ108" i="15"/>
  <c r="AR108" i="15"/>
  <c r="FS108" i="15"/>
  <c r="FU108" i="15"/>
  <c r="FW108" i="15"/>
  <c r="HI108" i="15"/>
  <c r="HJ108" i="15"/>
  <c r="HK108" i="15"/>
  <c r="HL108" i="15"/>
  <c r="HN108" i="15"/>
  <c r="I119" i="15"/>
  <c r="HH119" i="15" s="1"/>
  <c r="K119" i="15"/>
  <c r="M119" i="15"/>
  <c r="O119" i="15"/>
  <c r="Q119" i="15"/>
  <c r="S119" i="15"/>
  <c r="W119" i="15"/>
  <c r="Y119" i="15"/>
  <c r="AA119" i="15"/>
  <c r="AC119" i="15"/>
  <c r="AE119" i="15"/>
  <c r="AG119" i="15"/>
  <c r="AI119" i="15"/>
  <c r="AK119" i="15"/>
  <c r="AM119" i="15"/>
  <c r="AO119" i="15"/>
  <c r="AQ119" i="15"/>
  <c r="FS119" i="15"/>
  <c r="FU119" i="15"/>
  <c r="FW119" i="15"/>
  <c r="HI119" i="15"/>
  <c r="HJ119" i="15"/>
  <c r="HK119" i="15"/>
  <c r="HL119" i="15"/>
  <c r="HN119" i="15"/>
  <c r="I126" i="15"/>
  <c r="HH126" i="15" s="1"/>
  <c r="K126" i="15"/>
  <c r="M126" i="15"/>
  <c r="O126" i="15"/>
  <c r="Q126" i="15"/>
  <c r="S126" i="15"/>
  <c r="W126" i="15"/>
  <c r="Y126" i="15"/>
  <c r="AA126" i="15"/>
  <c r="AC126" i="15"/>
  <c r="AE126" i="15"/>
  <c r="AG126" i="15"/>
  <c r="AI126" i="15"/>
  <c r="AK126" i="15"/>
  <c r="AM126" i="15"/>
  <c r="AO126" i="15"/>
  <c r="AQ126" i="15"/>
  <c r="AR126" i="15"/>
  <c r="AT126" i="15" s="1"/>
  <c r="AU126" i="15" s="1"/>
  <c r="FS126" i="15"/>
  <c r="FU126" i="15"/>
  <c r="FW126" i="15"/>
  <c r="HI126" i="15"/>
  <c r="HJ126" i="15"/>
  <c r="HK126" i="15"/>
  <c r="HL126" i="15"/>
  <c r="HN126" i="15"/>
  <c r="I128" i="15"/>
  <c r="HH128" i="15" s="1"/>
  <c r="K128" i="15"/>
  <c r="M128" i="15"/>
  <c r="O128" i="15"/>
  <c r="Q128" i="15"/>
  <c r="S128" i="15"/>
  <c r="U128" i="15"/>
  <c r="W128" i="15"/>
  <c r="Y128" i="15"/>
  <c r="AA128" i="15"/>
  <c r="AC128" i="15"/>
  <c r="AE128" i="15"/>
  <c r="AG128" i="15"/>
  <c r="AI128" i="15"/>
  <c r="AK128" i="15"/>
  <c r="AM128" i="15"/>
  <c r="AO128" i="15"/>
  <c r="AQ128" i="15"/>
  <c r="AR128" i="15"/>
  <c r="AT128" i="15" s="1"/>
  <c r="AU128" i="15" s="1"/>
  <c r="FS128" i="15"/>
  <c r="FU128" i="15"/>
  <c r="FW128" i="15"/>
  <c r="HI128" i="15"/>
  <c r="HJ128" i="15"/>
  <c r="HK128" i="15"/>
  <c r="HL128" i="15"/>
  <c r="HN128" i="15"/>
  <c r="I131" i="15"/>
  <c r="HH131" i="15" s="1"/>
  <c r="K131" i="15"/>
  <c r="M131" i="15"/>
  <c r="O131" i="15"/>
  <c r="Q131" i="15"/>
  <c r="S131" i="15"/>
  <c r="U131" i="15"/>
  <c r="W131" i="15"/>
  <c r="Y131" i="15"/>
  <c r="AA131" i="15"/>
  <c r="AC131" i="15"/>
  <c r="AE131" i="15"/>
  <c r="AG131" i="15"/>
  <c r="AI131" i="15"/>
  <c r="AK131" i="15"/>
  <c r="AM131" i="15"/>
  <c r="AO131" i="15"/>
  <c r="AQ131" i="15"/>
  <c r="AR131" i="15"/>
  <c r="AT131" i="15" s="1"/>
  <c r="AU131" i="15" s="1"/>
  <c r="FS131" i="15"/>
  <c r="FU131" i="15"/>
  <c r="FW131" i="15"/>
  <c r="HI131" i="15"/>
  <c r="HJ131" i="15"/>
  <c r="HK131" i="15"/>
  <c r="HL131" i="15"/>
  <c r="HN131" i="15"/>
  <c r="I134" i="15"/>
  <c r="HH134" i="15" s="1"/>
  <c r="K134" i="15"/>
  <c r="M134" i="15"/>
  <c r="O134" i="15"/>
  <c r="Q134" i="15"/>
  <c r="S134" i="15"/>
  <c r="U134" i="15"/>
  <c r="W134" i="15"/>
  <c r="Y134" i="15"/>
  <c r="AA134" i="15"/>
  <c r="AC134" i="15"/>
  <c r="AE134" i="15"/>
  <c r="AG134" i="15"/>
  <c r="AI134" i="15"/>
  <c r="AK134" i="15"/>
  <c r="AM134" i="15"/>
  <c r="AO134" i="15"/>
  <c r="AQ134" i="15"/>
  <c r="AR134" i="15"/>
  <c r="AT134" i="15" s="1"/>
  <c r="AU134" i="15" s="1"/>
  <c r="AV134" i="15" s="1"/>
  <c r="FS134" i="15"/>
  <c r="FU134" i="15"/>
  <c r="FW134" i="15"/>
  <c r="HI134" i="15"/>
  <c r="HJ134" i="15"/>
  <c r="HK134" i="15"/>
  <c r="HL134" i="15"/>
  <c r="HN134" i="15"/>
  <c r="I136" i="15"/>
  <c r="HH136" i="15" s="1"/>
  <c r="K136" i="15"/>
  <c r="M136" i="15"/>
  <c r="O136" i="15"/>
  <c r="Q136" i="15"/>
  <c r="S136" i="15"/>
  <c r="U136" i="15"/>
  <c r="W136" i="15"/>
  <c r="Y136" i="15"/>
  <c r="AA136" i="15"/>
  <c r="AC136" i="15"/>
  <c r="AE136" i="15"/>
  <c r="AG136" i="15"/>
  <c r="AI136" i="15"/>
  <c r="AK136" i="15"/>
  <c r="AM136" i="15"/>
  <c r="AO136" i="15"/>
  <c r="AQ136" i="15"/>
  <c r="AR136" i="15"/>
  <c r="AT136" i="15" s="1"/>
  <c r="AU136" i="15" s="1"/>
  <c r="FS136" i="15"/>
  <c r="FU136" i="15"/>
  <c r="FW136" i="15"/>
  <c r="HI136" i="15"/>
  <c r="HJ136" i="15"/>
  <c r="HK136" i="15"/>
  <c r="HL136" i="15"/>
  <c r="HN136" i="15"/>
  <c r="FS139" i="15"/>
  <c r="FU139" i="15"/>
  <c r="FW139" i="15"/>
  <c r="HI139" i="15"/>
  <c r="HJ139" i="15"/>
  <c r="HK139" i="15"/>
  <c r="HL139" i="15"/>
  <c r="HN139" i="15"/>
  <c r="I141" i="15"/>
  <c r="HH139" i="15" s="1"/>
  <c r="K141" i="15"/>
  <c r="M141" i="15"/>
  <c r="O141" i="15"/>
  <c r="Q141" i="15"/>
  <c r="S141" i="15"/>
  <c r="W141" i="15"/>
  <c r="Y141" i="15"/>
  <c r="AA141" i="15"/>
  <c r="AC141" i="15"/>
  <c r="AE141" i="15"/>
  <c r="AG141" i="15"/>
  <c r="AI141" i="15"/>
  <c r="AK141" i="15"/>
  <c r="AM141" i="15"/>
  <c r="AO141" i="15"/>
  <c r="AQ141" i="15"/>
  <c r="AR141" i="15"/>
  <c r="AS141" i="15" s="1"/>
  <c r="FS145" i="15"/>
  <c r="FU145" i="15"/>
  <c r="FW145" i="15"/>
  <c r="HI145" i="15"/>
  <c r="HJ145" i="15"/>
  <c r="HK145" i="15"/>
  <c r="HL145" i="15"/>
  <c r="HN145" i="15"/>
  <c r="I147" i="15"/>
  <c r="HH145" i="15" s="1"/>
  <c r="K147" i="15"/>
  <c r="M147" i="15"/>
  <c r="O147" i="15"/>
  <c r="Q147" i="15"/>
  <c r="S147" i="15"/>
  <c r="U147" i="15"/>
  <c r="W147" i="15"/>
  <c r="Y147" i="15"/>
  <c r="AA147" i="15"/>
  <c r="AC147" i="15"/>
  <c r="AE147" i="15"/>
  <c r="AG147" i="15"/>
  <c r="AI147" i="15"/>
  <c r="AK147" i="15"/>
  <c r="AM147" i="15"/>
  <c r="AO147" i="15"/>
  <c r="AQ147" i="15"/>
  <c r="AR147" i="15"/>
  <c r="AS147" i="15" s="1"/>
  <c r="FS149" i="15"/>
  <c r="FU149" i="15"/>
  <c r="FW149" i="15"/>
  <c r="HI149" i="15"/>
  <c r="HJ149" i="15"/>
  <c r="HK149" i="15"/>
  <c r="HL149" i="15"/>
  <c r="HN149" i="15"/>
  <c r="FS152" i="15"/>
  <c r="FU152" i="15"/>
  <c r="FW152" i="15"/>
  <c r="HI152" i="15"/>
  <c r="HJ152" i="15"/>
  <c r="HK152" i="15"/>
  <c r="HL152" i="15"/>
  <c r="HN152" i="15"/>
  <c r="I153" i="15"/>
  <c r="HH149" i="15" s="1"/>
  <c r="K153" i="15"/>
  <c r="M153" i="15"/>
  <c r="O153" i="15"/>
  <c r="Q153" i="15"/>
  <c r="S153" i="15"/>
  <c r="U153" i="15"/>
  <c r="W153" i="15"/>
  <c r="Y153" i="15"/>
  <c r="AA153" i="15"/>
  <c r="AC153" i="15"/>
  <c r="AE153" i="15"/>
  <c r="AG153" i="15"/>
  <c r="AI153" i="15"/>
  <c r="AK153" i="15"/>
  <c r="AM153" i="15"/>
  <c r="AO153" i="15"/>
  <c r="AQ153" i="15"/>
  <c r="AR153" i="15"/>
  <c r="AS153" i="15" s="1"/>
  <c r="I156" i="15"/>
  <c r="HH152" i="15" s="1"/>
  <c r="K156" i="15"/>
  <c r="M156" i="15"/>
  <c r="O156" i="15"/>
  <c r="Q156" i="15"/>
  <c r="S156" i="15"/>
  <c r="U156" i="15"/>
  <c r="W156" i="15"/>
  <c r="Y156" i="15"/>
  <c r="AA156" i="15"/>
  <c r="AC156" i="15"/>
  <c r="AE156" i="15"/>
  <c r="AG156" i="15"/>
  <c r="AI156" i="15"/>
  <c r="AK156" i="15"/>
  <c r="AM156" i="15"/>
  <c r="AO156" i="15"/>
  <c r="AQ156" i="15"/>
  <c r="AR156" i="15"/>
  <c r="AS156" i="15" s="1"/>
  <c r="FS157" i="15"/>
  <c r="FU157" i="15"/>
  <c r="FW157" i="15"/>
  <c r="HI157" i="15"/>
  <c r="HJ157" i="15"/>
  <c r="HK157" i="15"/>
  <c r="HL157" i="15"/>
  <c r="HN157" i="15"/>
  <c r="FS160" i="15"/>
  <c r="FU160" i="15"/>
  <c r="FW160" i="15"/>
  <c r="HI160" i="15"/>
  <c r="HJ160" i="15"/>
  <c r="HK160" i="15"/>
  <c r="HL160" i="15"/>
  <c r="HN160" i="15"/>
  <c r="I161" i="15"/>
  <c r="HH157" i="15" s="1"/>
  <c r="K161" i="15"/>
  <c r="M161" i="15"/>
  <c r="O161" i="15"/>
  <c r="Q161" i="15"/>
  <c r="S161" i="15"/>
  <c r="U161" i="15"/>
  <c r="W161" i="15"/>
  <c r="Y161" i="15"/>
  <c r="AA161" i="15"/>
  <c r="AC161" i="15"/>
  <c r="AE161" i="15"/>
  <c r="AG161" i="15"/>
  <c r="AI161" i="15"/>
  <c r="AK161" i="15"/>
  <c r="AM161" i="15"/>
  <c r="AO161" i="15"/>
  <c r="AQ161" i="15"/>
  <c r="AR161" i="15"/>
  <c r="AS161" i="15" s="1"/>
  <c r="FS162" i="15"/>
  <c r="FU162" i="15"/>
  <c r="FW162" i="15"/>
  <c r="HI162" i="15"/>
  <c r="HJ162" i="15"/>
  <c r="HK162" i="15"/>
  <c r="HL162" i="15"/>
  <c r="HN162" i="15"/>
  <c r="I164" i="15"/>
  <c r="HH160" i="15" s="1"/>
  <c r="K164" i="15"/>
  <c r="M164" i="15"/>
  <c r="O164" i="15"/>
  <c r="Q164" i="15"/>
  <c r="S164" i="15"/>
  <c r="U164" i="15"/>
  <c r="W164" i="15"/>
  <c r="Y164" i="15"/>
  <c r="AA164" i="15"/>
  <c r="AC164" i="15"/>
  <c r="AE164" i="15"/>
  <c r="AG164" i="15"/>
  <c r="AI164" i="15"/>
  <c r="AK164" i="15"/>
  <c r="AM164" i="15"/>
  <c r="AO164" i="15"/>
  <c r="AQ164" i="15"/>
  <c r="AR164" i="15"/>
  <c r="AS164" i="15" s="1"/>
  <c r="FS165" i="15"/>
  <c r="FU165" i="15"/>
  <c r="FW165" i="15"/>
  <c r="HI165" i="15"/>
  <c r="HJ165" i="15"/>
  <c r="HK165" i="15"/>
  <c r="HL165" i="15"/>
  <c r="HN165" i="15"/>
  <c r="I166" i="15"/>
  <c r="HH162" i="15" s="1"/>
  <c r="K166" i="15"/>
  <c r="M166" i="15"/>
  <c r="O166" i="15"/>
  <c r="Q166" i="15"/>
  <c r="S166" i="15"/>
  <c r="U166" i="15"/>
  <c r="W166" i="15"/>
  <c r="Y166" i="15"/>
  <c r="AA166" i="15"/>
  <c r="AC166" i="15"/>
  <c r="AE166" i="15"/>
  <c r="AG166" i="15"/>
  <c r="AI166" i="15"/>
  <c r="AK166" i="15"/>
  <c r="AM166" i="15"/>
  <c r="AO166" i="15"/>
  <c r="AQ166" i="15"/>
  <c r="AR166" i="15"/>
  <c r="AS166" i="15" s="1"/>
  <c r="I169" i="15"/>
  <c r="HH165" i="15" s="1"/>
  <c r="K169" i="15"/>
  <c r="M169" i="15"/>
  <c r="O169" i="15"/>
  <c r="Q169" i="15"/>
  <c r="S169" i="15"/>
  <c r="U169" i="15"/>
  <c r="W169" i="15"/>
  <c r="Y169" i="15"/>
  <c r="AA169" i="15"/>
  <c r="AC169" i="15"/>
  <c r="AE169" i="15"/>
  <c r="AG169" i="15"/>
  <c r="AI169" i="15"/>
  <c r="AK169" i="15"/>
  <c r="AM169" i="15"/>
  <c r="AO169" i="15"/>
  <c r="AQ169" i="15"/>
  <c r="AR169" i="15"/>
  <c r="AS169" i="15" s="1"/>
  <c r="FS170" i="15"/>
  <c r="FU170" i="15"/>
  <c r="FW170" i="15"/>
  <c r="HI170" i="15"/>
  <c r="HJ170" i="15"/>
  <c r="HK170" i="15"/>
  <c r="HL170" i="15"/>
  <c r="HN170" i="15"/>
  <c r="I174" i="15"/>
  <c r="HH170" i="15" s="1"/>
  <c r="K174" i="15"/>
  <c r="M174" i="15"/>
  <c r="O174" i="15"/>
  <c r="Q174" i="15"/>
  <c r="S174" i="15"/>
  <c r="U174" i="15"/>
  <c r="W174" i="15"/>
  <c r="Y174" i="15"/>
  <c r="AA174" i="15"/>
  <c r="AC174" i="15"/>
  <c r="AE174" i="15"/>
  <c r="AG174" i="15"/>
  <c r="AI174" i="15"/>
  <c r="AK174" i="15"/>
  <c r="AM174" i="15"/>
  <c r="AO174" i="15"/>
  <c r="AQ174" i="15"/>
  <c r="AR174" i="15"/>
  <c r="AS174" i="15" s="1"/>
  <c r="FS175" i="15"/>
  <c r="FU175" i="15"/>
  <c r="FW175" i="15"/>
  <c r="HI175" i="15"/>
  <c r="HJ175" i="15"/>
  <c r="HK175" i="15"/>
  <c r="HL175" i="15"/>
  <c r="HN175" i="15"/>
  <c r="FS179" i="15"/>
  <c r="FU179" i="15"/>
  <c r="FW179" i="15"/>
  <c r="HI179" i="15"/>
  <c r="HJ179" i="15"/>
  <c r="HK179" i="15"/>
  <c r="HL179" i="15"/>
  <c r="HN179" i="15"/>
  <c r="I181" i="15"/>
  <c r="HH175" i="15" s="1"/>
  <c r="K181" i="15"/>
  <c r="M181" i="15"/>
  <c r="O181" i="15"/>
  <c r="Q181" i="15"/>
  <c r="S181" i="15"/>
  <c r="U181" i="15"/>
  <c r="W181" i="15"/>
  <c r="Y181" i="15"/>
  <c r="AA181" i="15"/>
  <c r="AC181" i="15"/>
  <c r="AE181" i="15"/>
  <c r="AG181" i="15"/>
  <c r="AI181" i="15"/>
  <c r="AK181" i="15"/>
  <c r="AM181" i="15"/>
  <c r="AO181" i="15"/>
  <c r="AQ181" i="15"/>
  <c r="AR181" i="15"/>
  <c r="AS181" i="15" s="1"/>
  <c r="FS182" i="15"/>
  <c r="FU182" i="15"/>
  <c r="FW182" i="15"/>
  <c r="HI182" i="15"/>
  <c r="HJ182" i="15"/>
  <c r="HK182" i="15"/>
  <c r="HL182" i="15"/>
  <c r="HN182" i="15"/>
  <c r="FS184" i="15"/>
  <c r="FU184" i="15"/>
  <c r="FW184" i="15"/>
  <c r="HI184" i="15"/>
  <c r="HJ184" i="15"/>
  <c r="HK184" i="15"/>
  <c r="HL184" i="15"/>
  <c r="HN184" i="15"/>
  <c r="I185" i="15"/>
  <c r="HH179" i="15" s="1"/>
  <c r="K185" i="15"/>
  <c r="M185" i="15"/>
  <c r="O185" i="15"/>
  <c r="Q185" i="15"/>
  <c r="S185" i="15"/>
  <c r="U185" i="15"/>
  <c r="W185" i="15"/>
  <c r="Y185" i="15"/>
  <c r="AA185" i="15"/>
  <c r="AC185" i="15"/>
  <c r="AE185" i="15"/>
  <c r="AG185" i="15"/>
  <c r="AI185" i="15"/>
  <c r="AK185" i="15"/>
  <c r="AM185" i="15"/>
  <c r="AO185" i="15"/>
  <c r="AQ185" i="15"/>
  <c r="AR185" i="15"/>
  <c r="AS185" i="15" s="1"/>
  <c r="I188" i="15"/>
  <c r="HH182" i="15" s="1"/>
  <c r="K188" i="15"/>
  <c r="M188" i="15"/>
  <c r="O188" i="15"/>
  <c r="Q188" i="15"/>
  <c r="S188" i="15"/>
  <c r="U188" i="15"/>
  <c r="W188" i="15"/>
  <c r="Y188" i="15"/>
  <c r="AA188" i="15"/>
  <c r="AC188" i="15"/>
  <c r="AE188" i="15"/>
  <c r="AG188" i="15"/>
  <c r="AI188" i="15"/>
  <c r="AK188" i="15"/>
  <c r="AM188" i="15"/>
  <c r="AO188" i="15"/>
  <c r="AQ188" i="15"/>
  <c r="AR188" i="15"/>
  <c r="AS188" i="15" s="1"/>
  <c r="I190" i="15"/>
  <c r="HH184" i="15" s="1"/>
  <c r="K190" i="15"/>
  <c r="M190" i="15"/>
  <c r="O190" i="15"/>
  <c r="Q190" i="15"/>
  <c r="S190" i="15"/>
  <c r="U190" i="15"/>
  <c r="W190" i="15"/>
  <c r="Y190" i="15"/>
  <c r="AA190" i="15"/>
  <c r="AC190" i="15"/>
  <c r="AE190" i="15"/>
  <c r="AG190" i="15"/>
  <c r="AI190" i="15"/>
  <c r="AK190" i="15"/>
  <c r="AM190" i="15"/>
  <c r="AO190" i="15"/>
  <c r="AQ190" i="15"/>
  <c r="AR190" i="15"/>
  <c r="AT190" i="15" s="1"/>
  <c r="AU190" i="15" s="1"/>
  <c r="FS190" i="15"/>
  <c r="FU190" i="15"/>
  <c r="FW190" i="15"/>
  <c r="HI190" i="15"/>
  <c r="HJ190" i="15"/>
  <c r="HK190" i="15"/>
  <c r="HL190" i="15"/>
  <c r="HN190" i="15"/>
  <c r="FS191" i="15"/>
  <c r="FU191" i="15"/>
  <c r="FW191" i="15"/>
  <c r="HI191" i="15"/>
  <c r="HJ191" i="15"/>
  <c r="HK191" i="15"/>
  <c r="HL191" i="15"/>
  <c r="HN191" i="15"/>
  <c r="FS192" i="15"/>
  <c r="FU192" i="15"/>
  <c r="FW192" i="15"/>
  <c r="HI192" i="15"/>
  <c r="HJ192" i="15"/>
  <c r="HK192" i="15"/>
  <c r="HL192" i="15"/>
  <c r="HN192" i="15"/>
  <c r="FS195" i="15"/>
  <c r="FU195" i="15"/>
  <c r="FW195" i="15"/>
  <c r="HI195" i="15"/>
  <c r="HJ195" i="15"/>
  <c r="HK195" i="15"/>
  <c r="HL195" i="15"/>
  <c r="HN195" i="15"/>
  <c r="I196" i="15"/>
  <c r="HH190" i="15" s="1"/>
  <c r="K196" i="15"/>
  <c r="M196" i="15"/>
  <c r="O196" i="15"/>
  <c r="Q196" i="15"/>
  <c r="S196" i="15"/>
  <c r="U196" i="15"/>
  <c r="W196" i="15"/>
  <c r="Y196" i="15"/>
  <c r="AA196" i="15"/>
  <c r="AC196" i="15"/>
  <c r="AE196" i="15"/>
  <c r="AG196" i="15"/>
  <c r="AI196" i="15"/>
  <c r="AK196" i="15"/>
  <c r="AM196" i="15"/>
  <c r="AO196" i="15"/>
  <c r="AQ196" i="15"/>
  <c r="AR196" i="15"/>
  <c r="AS196" i="15" s="1"/>
  <c r="FS196" i="15"/>
  <c r="FU196" i="15"/>
  <c r="FW196" i="15"/>
  <c r="HI196" i="15"/>
  <c r="HJ196" i="15"/>
  <c r="HK196" i="15"/>
  <c r="HL196" i="15"/>
  <c r="HN196" i="15"/>
  <c r="I197" i="15"/>
  <c r="HH191" i="15" s="1"/>
  <c r="K197" i="15"/>
  <c r="M197" i="15"/>
  <c r="O197" i="15"/>
  <c r="Q197" i="15"/>
  <c r="S197" i="15"/>
  <c r="U197" i="15"/>
  <c r="W197" i="15"/>
  <c r="Y197" i="15"/>
  <c r="AA197" i="15"/>
  <c r="AC197" i="15"/>
  <c r="AE197" i="15"/>
  <c r="AG197" i="15"/>
  <c r="AI197" i="15"/>
  <c r="AK197" i="15"/>
  <c r="AM197" i="15"/>
  <c r="AO197" i="15"/>
  <c r="AQ197" i="15"/>
  <c r="AR197" i="15"/>
  <c r="AT197" i="15" s="1"/>
  <c r="AU197" i="15" s="1"/>
  <c r="I198" i="15"/>
  <c r="HH192" i="15" s="1"/>
  <c r="K198" i="15"/>
  <c r="M198" i="15"/>
  <c r="O198" i="15"/>
  <c r="Q198" i="15"/>
  <c r="S198" i="15"/>
  <c r="U198" i="15"/>
  <c r="W198" i="15"/>
  <c r="Y198" i="15"/>
  <c r="AA198" i="15"/>
  <c r="AC198" i="15"/>
  <c r="AE198" i="15"/>
  <c r="AG198" i="15"/>
  <c r="AI198" i="15"/>
  <c r="AK198" i="15"/>
  <c r="AM198" i="15"/>
  <c r="AO198" i="15"/>
  <c r="AQ198" i="15"/>
  <c r="AR198" i="15"/>
  <c r="AS198" i="15" s="1"/>
  <c r="FS198" i="15"/>
  <c r="FU198" i="15"/>
  <c r="FW198" i="15"/>
  <c r="HI198" i="15"/>
  <c r="HJ198" i="15"/>
  <c r="HK198" i="15"/>
  <c r="HL198" i="15"/>
  <c r="HN198" i="15"/>
  <c r="FS200" i="15"/>
  <c r="FU200" i="15"/>
  <c r="FW200" i="15"/>
  <c r="HI200" i="15"/>
  <c r="HJ200" i="15"/>
  <c r="HK200" i="15"/>
  <c r="HL200" i="15"/>
  <c r="HN200" i="15"/>
  <c r="I201" i="15"/>
  <c r="HH195" i="15" s="1"/>
  <c r="K201" i="15"/>
  <c r="M201" i="15"/>
  <c r="O201" i="15"/>
  <c r="Q201" i="15"/>
  <c r="S201" i="15"/>
  <c r="U201" i="15"/>
  <c r="W201" i="15"/>
  <c r="Y201" i="15"/>
  <c r="AA201" i="15"/>
  <c r="AC201" i="15"/>
  <c r="AE201" i="15"/>
  <c r="AG201" i="15"/>
  <c r="AI201" i="15"/>
  <c r="AK201" i="15"/>
  <c r="AM201" i="15"/>
  <c r="AO201" i="15"/>
  <c r="AQ201" i="15"/>
  <c r="AR201" i="15"/>
  <c r="AS201" i="15" s="1"/>
  <c r="I202" i="15"/>
  <c r="HH196" i="15" s="1"/>
  <c r="K202" i="15"/>
  <c r="M202" i="15"/>
  <c r="O202" i="15"/>
  <c r="Q202" i="15"/>
  <c r="S202" i="15"/>
  <c r="U202" i="15"/>
  <c r="W202" i="15"/>
  <c r="Y202" i="15"/>
  <c r="AA202" i="15"/>
  <c r="AC202" i="15"/>
  <c r="AE202" i="15"/>
  <c r="AG202" i="15"/>
  <c r="AI202" i="15"/>
  <c r="AK202" i="15"/>
  <c r="AM202" i="15"/>
  <c r="AO202" i="15"/>
  <c r="AQ202" i="15"/>
  <c r="AR202" i="15"/>
  <c r="AS202" i="15" s="1"/>
  <c r="FS202" i="15"/>
  <c r="FU202" i="15"/>
  <c r="FW202" i="15"/>
  <c r="HI202" i="15"/>
  <c r="HJ202" i="15"/>
  <c r="HK202" i="15"/>
  <c r="HL202" i="15"/>
  <c r="HN202" i="15"/>
  <c r="I204" i="15"/>
  <c r="HH198" i="15" s="1"/>
  <c r="K204" i="15"/>
  <c r="M204" i="15"/>
  <c r="O204" i="15"/>
  <c r="Q204" i="15"/>
  <c r="S204" i="15"/>
  <c r="U204" i="15"/>
  <c r="W204" i="15"/>
  <c r="Y204" i="15"/>
  <c r="AA204" i="15"/>
  <c r="AC204" i="15"/>
  <c r="AE204" i="15"/>
  <c r="AG204" i="15"/>
  <c r="AI204" i="15"/>
  <c r="AK204" i="15"/>
  <c r="AM204" i="15"/>
  <c r="AO204" i="15"/>
  <c r="AQ204" i="15"/>
  <c r="AR204" i="15"/>
  <c r="AS204" i="15" s="1"/>
  <c r="FS204" i="15"/>
  <c r="FU204" i="15"/>
  <c r="FW204" i="15"/>
  <c r="HI204" i="15"/>
  <c r="HJ204" i="15"/>
  <c r="HK204" i="15"/>
  <c r="HL204" i="15"/>
  <c r="HN204" i="15"/>
  <c r="I206" i="15"/>
  <c r="HH200" i="15" s="1"/>
  <c r="K206" i="15"/>
  <c r="M206" i="15"/>
  <c r="O206" i="15"/>
  <c r="Q206" i="15"/>
  <c r="S206" i="15"/>
  <c r="U206" i="15"/>
  <c r="W206" i="15"/>
  <c r="Y206" i="15"/>
  <c r="AA206" i="15"/>
  <c r="AC206" i="15"/>
  <c r="AE206" i="15"/>
  <c r="AG206" i="15"/>
  <c r="AI206" i="15"/>
  <c r="AK206" i="15"/>
  <c r="AM206" i="15"/>
  <c r="AO206" i="15"/>
  <c r="AQ206" i="15"/>
  <c r="AR206" i="15"/>
  <c r="AT206" i="15" s="1"/>
  <c r="AU206" i="15" s="1"/>
  <c r="FS206" i="15"/>
  <c r="FU206" i="15"/>
  <c r="FW206" i="15"/>
  <c r="HI206" i="15"/>
  <c r="HJ206" i="15"/>
  <c r="HK206" i="15"/>
  <c r="HL206" i="15"/>
  <c r="HN206" i="15"/>
  <c r="I208" i="15"/>
  <c r="HH202" i="15" s="1"/>
  <c r="K208" i="15"/>
  <c r="M208" i="15"/>
  <c r="O208" i="15"/>
  <c r="Q208" i="15"/>
  <c r="S208" i="15"/>
  <c r="U208" i="15"/>
  <c r="W208" i="15"/>
  <c r="Y208" i="15"/>
  <c r="AA208" i="15"/>
  <c r="AC208" i="15"/>
  <c r="AE208" i="15"/>
  <c r="AG208" i="15"/>
  <c r="AI208" i="15"/>
  <c r="AK208" i="15"/>
  <c r="AM208" i="15"/>
  <c r="AO208" i="15"/>
  <c r="AQ208" i="15"/>
  <c r="AR208" i="15"/>
  <c r="AT208" i="15" s="1"/>
  <c r="AU208" i="15" s="1"/>
  <c r="FS208" i="15"/>
  <c r="FU208" i="15"/>
  <c r="FW208" i="15"/>
  <c r="HI208" i="15"/>
  <c r="HJ208" i="15"/>
  <c r="HK208" i="15"/>
  <c r="HL208" i="15"/>
  <c r="HN208" i="15"/>
  <c r="I210" i="15"/>
  <c r="HH204" i="15" s="1"/>
  <c r="K210" i="15"/>
  <c r="M210" i="15"/>
  <c r="O210" i="15"/>
  <c r="Q210" i="15"/>
  <c r="S210" i="15"/>
  <c r="U210" i="15"/>
  <c r="W210" i="15"/>
  <c r="Y210" i="15"/>
  <c r="AA210" i="15"/>
  <c r="AC210" i="15"/>
  <c r="AE210" i="15"/>
  <c r="AG210" i="15"/>
  <c r="AI210" i="15"/>
  <c r="AK210" i="15"/>
  <c r="AM210" i="15"/>
  <c r="AO210" i="15"/>
  <c r="AQ210" i="15"/>
  <c r="AR210" i="15"/>
  <c r="AS210" i="15" s="1"/>
  <c r="FS210" i="15"/>
  <c r="FU210" i="15"/>
  <c r="FW210" i="15"/>
  <c r="HI210" i="15"/>
  <c r="HJ210" i="15"/>
  <c r="HK210" i="15"/>
  <c r="HL210" i="15"/>
  <c r="HN210" i="15"/>
  <c r="I212" i="15"/>
  <c r="HH206" i="15" s="1"/>
  <c r="K212" i="15"/>
  <c r="M212" i="15"/>
  <c r="O212" i="15"/>
  <c r="Q212" i="15"/>
  <c r="S212" i="15"/>
  <c r="U212" i="15"/>
  <c r="W212" i="15"/>
  <c r="Y212" i="15"/>
  <c r="AA212" i="15"/>
  <c r="AC212" i="15"/>
  <c r="AE212" i="15"/>
  <c r="AG212" i="15"/>
  <c r="AI212" i="15"/>
  <c r="AK212" i="15"/>
  <c r="AM212" i="15"/>
  <c r="AO212" i="15"/>
  <c r="AQ212" i="15"/>
  <c r="AR212" i="15"/>
  <c r="AS212" i="15" s="1"/>
  <c r="FS212" i="15"/>
  <c r="FU212" i="15"/>
  <c r="FW212" i="15"/>
  <c r="HI212" i="15"/>
  <c r="HJ212" i="15"/>
  <c r="HK212" i="15"/>
  <c r="HL212" i="15"/>
  <c r="HN212" i="15"/>
  <c r="I214" i="15"/>
  <c r="HH208" i="15" s="1"/>
  <c r="K214" i="15"/>
  <c r="M214" i="15"/>
  <c r="O214" i="15"/>
  <c r="Q214" i="15"/>
  <c r="S214" i="15"/>
  <c r="U214" i="15"/>
  <c r="W214" i="15"/>
  <c r="Y214" i="15"/>
  <c r="AA214" i="15"/>
  <c r="AC214" i="15"/>
  <c r="AE214" i="15"/>
  <c r="AG214" i="15"/>
  <c r="AI214" i="15"/>
  <c r="AK214" i="15"/>
  <c r="AM214" i="15"/>
  <c r="AO214" i="15"/>
  <c r="AQ214" i="15"/>
  <c r="AR214" i="15"/>
  <c r="AS214" i="15" s="1"/>
  <c r="FS214" i="15"/>
  <c r="FU214" i="15"/>
  <c r="FW214" i="15"/>
  <c r="HI214" i="15"/>
  <c r="HJ214" i="15"/>
  <c r="HK214" i="15"/>
  <c r="HL214" i="15"/>
  <c r="HN214" i="15"/>
  <c r="I216" i="15"/>
  <c r="HH210" i="15" s="1"/>
  <c r="K216" i="15"/>
  <c r="M216" i="15"/>
  <c r="O216" i="15"/>
  <c r="Q216" i="15"/>
  <c r="S216" i="15"/>
  <c r="U216" i="15"/>
  <c r="W216" i="15"/>
  <c r="Y216" i="15"/>
  <c r="AA216" i="15"/>
  <c r="AC216" i="15"/>
  <c r="AE216" i="15"/>
  <c r="AG216" i="15"/>
  <c r="AI216" i="15"/>
  <c r="AK216" i="15"/>
  <c r="AM216" i="15"/>
  <c r="AO216" i="15"/>
  <c r="AQ216" i="15"/>
  <c r="AR216" i="15"/>
  <c r="AS216" i="15" s="1"/>
  <c r="FS216" i="15"/>
  <c r="FU216" i="15"/>
  <c r="FW216" i="15"/>
  <c r="HI216" i="15"/>
  <c r="HJ216" i="15"/>
  <c r="HK216" i="15"/>
  <c r="HL216" i="15"/>
  <c r="HN216" i="15"/>
  <c r="I218" i="15"/>
  <c r="HH212" i="15" s="1"/>
  <c r="K218" i="15"/>
  <c r="M218" i="15"/>
  <c r="O218" i="15"/>
  <c r="Q218" i="15"/>
  <c r="S218" i="15"/>
  <c r="U218" i="15"/>
  <c r="W218" i="15"/>
  <c r="Y218" i="15"/>
  <c r="AA218" i="15"/>
  <c r="AC218" i="15"/>
  <c r="AE218" i="15"/>
  <c r="AG218" i="15"/>
  <c r="AI218" i="15"/>
  <c r="AK218" i="15"/>
  <c r="AM218" i="15"/>
  <c r="AO218" i="15"/>
  <c r="AQ218" i="15"/>
  <c r="AR218" i="15"/>
  <c r="AT218" i="15" s="1"/>
  <c r="AU218" i="15" s="1"/>
  <c r="FS218" i="15"/>
  <c r="FU218" i="15"/>
  <c r="FW218" i="15"/>
  <c r="HI218" i="15"/>
  <c r="HJ218" i="15"/>
  <c r="HK218" i="15"/>
  <c r="HL218" i="15"/>
  <c r="HN218" i="15"/>
  <c r="I220" i="15"/>
  <c r="HH214" i="15" s="1"/>
  <c r="K220" i="15"/>
  <c r="M220" i="15"/>
  <c r="O220" i="15"/>
  <c r="Q220" i="15"/>
  <c r="S220" i="15"/>
  <c r="U220" i="15"/>
  <c r="W220" i="15"/>
  <c r="Y220" i="15"/>
  <c r="AA220" i="15"/>
  <c r="AC220" i="15"/>
  <c r="AE220" i="15"/>
  <c r="AG220" i="15"/>
  <c r="AI220" i="15"/>
  <c r="AK220" i="15"/>
  <c r="AM220" i="15"/>
  <c r="AO220" i="15"/>
  <c r="AQ220" i="15"/>
  <c r="AR220" i="15"/>
  <c r="AS220" i="15" s="1"/>
  <c r="FS221" i="15"/>
  <c r="FU221" i="15"/>
  <c r="FW221" i="15"/>
  <c r="HI221" i="15"/>
  <c r="HJ221" i="15"/>
  <c r="HK221" i="15"/>
  <c r="HL221" i="15"/>
  <c r="HN221" i="15"/>
  <c r="I222" i="15"/>
  <c r="HH216" i="15" s="1"/>
  <c r="K222" i="15"/>
  <c r="M222" i="15"/>
  <c r="O222" i="15"/>
  <c r="Q222" i="15"/>
  <c r="S222" i="15"/>
  <c r="U222" i="15"/>
  <c r="W222" i="15"/>
  <c r="Y222" i="15"/>
  <c r="AA222" i="15"/>
  <c r="AC222" i="15"/>
  <c r="AE222" i="15"/>
  <c r="AG222" i="15"/>
  <c r="AI222" i="15"/>
  <c r="AK222" i="15"/>
  <c r="AM222" i="15"/>
  <c r="AO222" i="15"/>
  <c r="AQ222" i="15"/>
  <c r="AR222" i="15"/>
  <c r="AT222" i="15" s="1"/>
  <c r="AU222" i="15" s="1"/>
  <c r="I224" i="15"/>
  <c r="HH218" i="15" s="1"/>
  <c r="K224" i="15"/>
  <c r="M224" i="15"/>
  <c r="O224" i="15"/>
  <c r="Q224" i="15"/>
  <c r="S224" i="15"/>
  <c r="U224" i="15"/>
  <c r="W224" i="15"/>
  <c r="Y224" i="15"/>
  <c r="AA224" i="15"/>
  <c r="AC224" i="15"/>
  <c r="AE224" i="15"/>
  <c r="AG224" i="15"/>
  <c r="AI224" i="15"/>
  <c r="AK224" i="15"/>
  <c r="AM224" i="15"/>
  <c r="AO224" i="15"/>
  <c r="AQ224" i="15"/>
  <c r="AR224" i="15"/>
  <c r="AS224" i="15" s="1"/>
  <c r="FS224" i="15"/>
  <c r="FU224" i="15"/>
  <c r="FW224" i="15"/>
  <c r="HI224" i="15"/>
  <c r="HJ224" i="15"/>
  <c r="HK224" i="15"/>
  <c r="HL224" i="15"/>
  <c r="HN224" i="15"/>
  <c r="I227" i="15"/>
  <c r="HH221" i="15" s="1"/>
  <c r="K227" i="15"/>
  <c r="M227" i="15"/>
  <c r="O227" i="15"/>
  <c r="Q227" i="15"/>
  <c r="S227" i="15"/>
  <c r="U227" i="15"/>
  <c r="W227" i="15"/>
  <c r="Y227" i="15"/>
  <c r="AA227" i="15"/>
  <c r="AC227" i="15"/>
  <c r="AE227" i="15"/>
  <c r="AG227" i="15"/>
  <c r="AI227" i="15"/>
  <c r="AK227" i="15"/>
  <c r="AM227" i="15"/>
  <c r="AO227" i="15"/>
  <c r="AQ227" i="15"/>
  <c r="AR227" i="15"/>
  <c r="AS227" i="15" s="1"/>
  <c r="FS227" i="15"/>
  <c r="FU227" i="15"/>
  <c r="FW227" i="15"/>
  <c r="HI227" i="15"/>
  <c r="HJ227" i="15"/>
  <c r="HK227" i="15"/>
  <c r="HL227" i="15"/>
  <c r="HN227" i="15"/>
  <c r="FS229" i="15"/>
  <c r="FU229" i="15"/>
  <c r="FW229" i="15"/>
  <c r="HI229" i="15"/>
  <c r="HJ229" i="15"/>
  <c r="HK229" i="15"/>
  <c r="HL229" i="15"/>
  <c r="HN229" i="15"/>
  <c r="I230" i="15"/>
  <c r="HH224" i="15" s="1"/>
  <c r="K230" i="15"/>
  <c r="M230" i="15"/>
  <c r="O230" i="15"/>
  <c r="Q230" i="15"/>
  <c r="S230" i="15"/>
  <c r="U230" i="15"/>
  <c r="W230" i="15"/>
  <c r="Y230" i="15"/>
  <c r="AA230" i="15"/>
  <c r="AC230" i="15"/>
  <c r="AE230" i="15"/>
  <c r="AG230" i="15"/>
  <c r="AI230" i="15"/>
  <c r="AK230" i="15"/>
  <c r="AM230" i="15"/>
  <c r="AO230" i="15"/>
  <c r="AQ230" i="15"/>
  <c r="AR230" i="15"/>
  <c r="AS230" i="15" s="1"/>
  <c r="FS231" i="15"/>
  <c r="FU231" i="15"/>
  <c r="FW231" i="15"/>
  <c r="HI231" i="15"/>
  <c r="HJ231" i="15"/>
  <c r="HK231" i="15"/>
  <c r="HL231" i="15"/>
  <c r="HN231" i="15"/>
  <c r="I233" i="15"/>
  <c r="HH227" i="15" s="1"/>
  <c r="K233" i="15"/>
  <c r="M233" i="15"/>
  <c r="O233" i="15"/>
  <c r="Q233" i="15"/>
  <c r="S233" i="15"/>
  <c r="U233" i="15"/>
  <c r="W233" i="15"/>
  <c r="Y233" i="15"/>
  <c r="AA233" i="15"/>
  <c r="AC233" i="15"/>
  <c r="AE233" i="15"/>
  <c r="AG233" i="15"/>
  <c r="AI233" i="15"/>
  <c r="AK233" i="15"/>
  <c r="AM233" i="15"/>
  <c r="AO233" i="15"/>
  <c r="AQ233" i="15"/>
  <c r="AR233" i="15"/>
  <c r="AS233" i="15" s="1"/>
  <c r="FS233" i="15"/>
  <c r="FU233" i="15"/>
  <c r="FW233" i="15"/>
  <c r="HI233" i="15"/>
  <c r="HJ233" i="15"/>
  <c r="HK233" i="15"/>
  <c r="HL233" i="15"/>
  <c r="HN233" i="15"/>
  <c r="I235" i="15"/>
  <c r="HH229" i="15" s="1"/>
  <c r="K235" i="15"/>
  <c r="M235" i="15"/>
  <c r="O235" i="15"/>
  <c r="Q235" i="15"/>
  <c r="S235" i="15"/>
  <c r="U235" i="15"/>
  <c r="W235" i="15"/>
  <c r="Y235" i="15"/>
  <c r="AA235" i="15"/>
  <c r="AC235" i="15"/>
  <c r="AE235" i="15"/>
  <c r="AG235" i="15"/>
  <c r="AI235" i="15"/>
  <c r="AK235" i="15"/>
  <c r="AM235" i="15"/>
  <c r="AO235" i="15"/>
  <c r="AQ235" i="15"/>
  <c r="AR235" i="15"/>
  <c r="AT235" i="15" s="1"/>
  <c r="AU235" i="15" s="1"/>
  <c r="FS235" i="15"/>
  <c r="FU235" i="15"/>
  <c r="FW235" i="15"/>
  <c r="HI235" i="15"/>
  <c r="HJ235" i="15"/>
  <c r="HK235" i="15"/>
  <c r="HL235" i="15"/>
  <c r="HN235" i="15"/>
  <c r="I237" i="15"/>
  <c r="HH231" i="15" s="1"/>
  <c r="K237" i="15"/>
  <c r="M237" i="15"/>
  <c r="O237" i="15"/>
  <c r="Q237" i="15"/>
  <c r="S237" i="15"/>
  <c r="U237" i="15"/>
  <c r="W237" i="15"/>
  <c r="Y237" i="15"/>
  <c r="AA237" i="15"/>
  <c r="AC237" i="15"/>
  <c r="AE237" i="15"/>
  <c r="AG237" i="15"/>
  <c r="AI237" i="15"/>
  <c r="AK237" i="15"/>
  <c r="AM237" i="15"/>
  <c r="AO237" i="15"/>
  <c r="AQ237" i="15"/>
  <c r="AR237" i="15"/>
  <c r="AT237" i="15" s="1"/>
  <c r="AU237" i="15" s="1"/>
  <c r="AV237" i="15" s="1"/>
  <c r="FS238" i="15"/>
  <c r="FU238" i="15"/>
  <c r="FW238" i="15"/>
  <c r="HI238" i="15"/>
  <c r="HJ238" i="15"/>
  <c r="HK238" i="15"/>
  <c r="HL238" i="15"/>
  <c r="HN238" i="15"/>
  <c r="I239" i="15"/>
  <c r="HH233" i="15" s="1"/>
  <c r="K239" i="15"/>
  <c r="M239" i="15"/>
  <c r="O239" i="15"/>
  <c r="Q239" i="15"/>
  <c r="S239" i="15"/>
  <c r="W239" i="15"/>
  <c r="Y239" i="15"/>
  <c r="AA239" i="15"/>
  <c r="AC239" i="15"/>
  <c r="AE239" i="15"/>
  <c r="AG239" i="15"/>
  <c r="AI239" i="15"/>
  <c r="AK239" i="15"/>
  <c r="AM239" i="15"/>
  <c r="AO239" i="15"/>
  <c r="AQ239" i="15"/>
  <c r="I241" i="15"/>
  <c r="HH235" i="15" s="1"/>
  <c r="K241" i="15"/>
  <c r="M241" i="15"/>
  <c r="O241" i="15"/>
  <c r="Q241" i="15"/>
  <c r="S241" i="15"/>
  <c r="U241" i="15"/>
  <c r="W241" i="15"/>
  <c r="Y241" i="15"/>
  <c r="AA241" i="15"/>
  <c r="AC241" i="15"/>
  <c r="AE241" i="15"/>
  <c r="AG241" i="15"/>
  <c r="AI241" i="15"/>
  <c r="AK241" i="15"/>
  <c r="AM241" i="15"/>
  <c r="AO241" i="15"/>
  <c r="AQ241" i="15"/>
  <c r="AR241" i="15"/>
  <c r="AS241" i="15" s="1"/>
  <c r="FS241" i="15"/>
  <c r="FU241" i="15"/>
  <c r="FW241" i="15"/>
  <c r="HI241" i="15"/>
  <c r="HJ241" i="15"/>
  <c r="HK241" i="15"/>
  <c r="HL241" i="15"/>
  <c r="HN241" i="15"/>
  <c r="I244" i="15"/>
  <c r="HH238" i="15" s="1"/>
  <c r="K244" i="15"/>
  <c r="M244" i="15"/>
  <c r="O244" i="15"/>
  <c r="Q244" i="15"/>
  <c r="S244" i="15"/>
  <c r="U244" i="15"/>
  <c r="W244" i="15"/>
  <c r="Y244" i="15"/>
  <c r="AA244" i="15"/>
  <c r="AC244" i="15"/>
  <c r="AE244" i="15"/>
  <c r="AG244" i="15"/>
  <c r="AI244" i="15"/>
  <c r="AK244" i="15"/>
  <c r="AM244" i="15"/>
  <c r="AO244" i="15"/>
  <c r="AQ244" i="15"/>
  <c r="AR244" i="15"/>
  <c r="AS244" i="15" s="1"/>
  <c r="FS245" i="15"/>
  <c r="FU245" i="15"/>
  <c r="FW245" i="15"/>
  <c r="HI245" i="15"/>
  <c r="HJ245" i="15"/>
  <c r="HK245" i="15"/>
  <c r="HL245" i="15"/>
  <c r="HN245" i="15"/>
  <c r="I247" i="15"/>
  <c r="HH241" i="15" s="1"/>
  <c r="K247" i="15"/>
  <c r="M247" i="15"/>
  <c r="O247" i="15"/>
  <c r="Q247" i="15"/>
  <c r="S247" i="15"/>
  <c r="U247" i="15"/>
  <c r="W247" i="15"/>
  <c r="Y247" i="15"/>
  <c r="AA247" i="15"/>
  <c r="AC247" i="15"/>
  <c r="AE247" i="15"/>
  <c r="AG247" i="15"/>
  <c r="AI247" i="15"/>
  <c r="AK247" i="15"/>
  <c r="AM247" i="15"/>
  <c r="AO247" i="15"/>
  <c r="AQ247" i="15"/>
  <c r="AR247" i="15"/>
  <c r="FS248" i="15"/>
  <c r="FU248" i="15"/>
  <c r="FW248" i="15"/>
  <c r="HI248" i="15"/>
  <c r="HJ248" i="15"/>
  <c r="HK248" i="15"/>
  <c r="HL248" i="15"/>
  <c r="HN248" i="15"/>
  <c r="FS251" i="15"/>
  <c r="FU251" i="15"/>
  <c r="FW251" i="15"/>
  <c r="HI251" i="15"/>
  <c r="HJ251" i="15"/>
  <c r="HK251" i="15"/>
  <c r="HL251" i="15"/>
  <c r="HN251" i="15"/>
  <c r="I253" i="15"/>
  <c r="HH245" i="15" s="1"/>
  <c r="K253" i="15"/>
  <c r="M253" i="15"/>
  <c r="O253" i="15"/>
  <c r="Q253" i="15"/>
  <c r="S253" i="15"/>
  <c r="U253" i="15"/>
  <c r="W253" i="15"/>
  <c r="Y253" i="15"/>
  <c r="AA253" i="15"/>
  <c r="AC253" i="15"/>
  <c r="AE253" i="15"/>
  <c r="AG253" i="15"/>
  <c r="AI253" i="15"/>
  <c r="AK253" i="15"/>
  <c r="AM253" i="15"/>
  <c r="AO253" i="15"/>
  <c r="AQ253" i="15"/>
  <c r="AR253" i="15"/>
  <c r="AS253" i="15" s="1"/>
  <c r="I256" i="15"/>
  <c r="HH248" i="15" s="1"/>
  <c r="K256" i="15"/>
  <c r="M256" i="15"/>
  <c r="O256" i="15"/>
  <c r="Q256" i="15"/>
  <c r="S256" i="15"/>
  <c r="U256" i="15"/>
  <c r="W256" i="15"/>
  <c r="Y256" i="15"/>
  <c r="AA256" i="15"/>
  <c r="AC256" i="15"/>
  <c r="AE256" i="15"/>
  <c r="AG256" i="15"/>
  <c r="AI256" i="15"/>
  <c r="AK256" i="15"/>
  <c r="AM256" i="15"/>
  <c r="AO256" i="15"/>
  <c r="AQ256" i="15"/>
  <c r="AR256" i="15"/>
  <c r="AT256" i="15" s="1"/>
  <c r="AU256" i="15" s="1"/>
  <c r="FS256" i="15"/>
  <c r="FU256" i="15"/>
  <c r="FW256" i="15"/>
  <c r="HI256" i="15"/>
  <c r="HJ256" i="15"/>
  <c r="HK256" i="15"/>
  <c r="HL256" i="15"/>
  <c r="HN256" i="15"/>
  <c r="I259" i="15"/>
  <c r="HH251" i="15" s="1"/>
  <c r="K259" i="15"/>
  <c r="M259" i="15"/>
  <c r="O259" i="15"/>
  <c r="Q259" i="15"/>
  <c r="S259" i="15"/>
  <c r="U259" i="15"/>
  <c r="W259" i="15"/>
  <c r="Y259" i="15"/>
  <c r="AA259" i="15"/>
  <c r="AC259" i="15"/>
  <c r="AE259" i="15"/>
  <c r="AG259" i="15"/>
  <c r="AI259" i="15"/>
  <c r="AK259" i="15"/>
  <c r="AM259" i="15"/>
  <c r="AO259" i="15"/>
  <c r="AQ259" i="15"/>
  <c r="AR259" i="15"/>
  <c r="AS259" i="15" s="1"/>
  <c r="FS262" i="15"/>
  <c r="FU262" i="15"/>
  <c r="FW262" i="15"/>
  <c r="HI262" i="15"/>
  <c r="HJ262" i="15"/>
  <c r="HK262" i="15"/>
  <c r="HL262" i="15"/>
  <c r="HN262" i="15"/>
  <c r="I264" i="15"/>
  <c r="HH256" i="15" s="1"/>
  <c r="K264" i="15"/>
  <c r="M264" i="15"/>
  <c r="O264" i="15"/>
  <c r="Q264" i="15"/>
  <c r="S264" i="15"/>
  <c r="W264" i="15"/>
  <c r="Y264" i="15"/>
  <c r="AA264" i="15"/>
  <c r="AC264" i="15"/>
  <c r="AE264" i="15"/>
  <c r="AG264" i="15"/>
  <c r="AI264" i="15"/>
  <c r="AK264" i="15"/>
  <c r="AM264" i="15"/>
  <c r="AO264" i="15"/>
  <c r="AQ264" i="15"/>
  <c r="FS269" i="15"/>
  <c r="FU269" i="15"/>
  <c r="FW269" i="15"/>
  <c r="HI269" i="15"/>
  <c r="HJ269" i="15"/>
  <c r="HK269" i="15"/>
  <c r="HL269" i="15"/>
  <c r="HN269" i="15"/>
  <c r="I272" i="15"/>
  <c r="HH262" i="15" s="1"/>
  <c r="K272" i="15"/>
  <c r="M272" i="15"/>
  <c r="O272" i="15"/>
  <c r="Q272" i="15"/>
  <c r="S272" i="15"/>
  <c r="U272" i="15"/>
  <c r="W272" i="15"/>
  <c r="Y272" i="15"/>
  <c r="AA272" i="15"/>
  <c r="AC272" i="15"/>
  <c r="AE272" i="15"/>
  <c r="AG272" i="15"/>
  <c r="AI272" i="15"/>
  <c r="AK272" i="15"/>
  <c r="AM272" i="15"/>
  <c r="AO272" i="15"/>
  <c r="AQ272" i="15"/>
  <c r="AR272" i="15"/>
  <c r="AS272" i="15" s="1"/>
  <c r="FS275" i="15"/>
  <c r="FU275" i="15"/>
  <c r="FW275" i="15"/>
  <c r="HI275" i="15"/>
  <c r="HJ275" i="15"/>
  <c r="HK275" i="15"/>
  <c r="HL275" i="15"/>
  <c r="HN275" i="15"/>
  <c r="FS278" i="15"/>
  <c r="FU278" i="15"/>
  <c r="FW278" i="15"/>
  <c r="HI278" i="15"/>
  <c r="HJ278" i="15"/>
  <c r="HK278" i="15"/>
  <c r="HL278" i="15"/>
  <c r="HN278" i="15"/>
  <c r="I279" i="15"/>
  <c r="HH269" i="15" s="1"/>
  <c r="K279" i="15"/>
  <c r="M279" i="15"/>
  <c r="O279" i="15"/>
  <c r="Q279" i="15"/>
  <c r="S279" i="15"/>
  <c r="W279" i="15"/>
  <c r="Y279" i="15"/>
  <c r="AA279" i="15"/>
  <c r="AC279" i="15"/>
  <c r="AE279" i="15"/>
  <c r="AG279" i="15"/>
  <c r="AI279" i="15"/>
  <c r="AK279" i="15"/>
  <c r="AM279" i="15"/>
  <c r="AO279" i="15"/>
  <c r="AQ279" i="15"/>
  <c r="FS282" i="15"/>
  <c r="FS281" i="15" s="1"/>
  <c r="FU282" i="15"/>
  <c r="FU281" i="15" s="1"/>
  <c r="FW282" i="15"/>
  <c r="FW281" i="15" s="1"/>
  <c r="HI282" i="15"/>
  <c r="HJ282" i="15"/>
  <c r="HK282" i="15"/>
  <c r="HL282" i="15"/>
  <c r="HN282" i="15"/>
  <c r="HN281" i="15" s="1"/>
  <c r="I293" i="15" s="1"/>
  <c r="I285" i="15"/>
  <c r="HH275" i="15" s="1"/>
  <c r="K285" i="15"/>
  <c r="M285" i="15"/>
  <c r="O285" i="15"/>
  <c r="Q285" i="15"/>
  <c r="S285" i="15"/>
  <c r="U285" i="15"/>
  <c r="W285" i="15"/>
  <c r="Y285" i="15"/>
  <c r="AA285" i="15"/>
  <c r="AC285" i="15"/>
  <c r="AE285" i="15"/>
  <c r="AG285" i="15"/>
  <c r="AI285" i="15"/>
  <c r="AK285" i="15"/>
  <c r="AM285" i="15"/>
  <c r="AO285" i="15"/>
  <c r="AQ285" i="15"/>
  <c r="AR285" i="15"/>
  <c r="AS285" i="15" s="1"/>
  <c r="I288" i="15"/>
  <c r="HH278" i="15" s="1"/>
  <c r="K288" i="15"/>
  <c r="M288" i="15"/>
  <c r="O288" i="15"/>
  <c r="Q288" i="15"/>
  <c r="S288" i="15"/>
  <c r="U288" i="15"/>
  <c r="W288" i="15"/>
  <c r="Y288" i="15"/>
  <c r="AA288" i="15"/>
  <c r="AC288" i="15"/>
  <c r="AE288" i="15"/>
  <c r="AG288" i="15"/>
  <c r="AI288" i="15"/>
  <c r="AK288" i="15"/>
  <c r="AM288" i="15"/>
  <c r="AO288" i="15"/>
  <c r="AQ288" i="15"/>
  <c r="AR288" i="15"/>
  <c r="AS288" i="15" s="1"/>
  <c r="I294" i="15"/>
  <c r="HH282" i="15" s="1"/>
  <c r="K294" i="15"/>
  <c r="K293" i="15" s="1"/>
  <c r="M294" i="15"/>
  <c r="M293" i="15" s="1"/>
  <c r="O294" i="15"/>
  <c r="O293" i="15" s="1"/>
  <c r="Q294" i="15"/>
  <c r="Q293" i="15" s="1"/>
  <c r="S294" i="15"/>
  <c r="S293" i="15" s="1"/>
  <c r="U294" i="15"/>
  <c r="U293" i="15" s="1"/>
  <c r="W294" i="15"/>
  <c r="W293" i="15" s="1"/>
  <c r="Y294" i="15"/>
  <c r="Y293" i="15" s="1"/>
  <c r="AA294" i="15"/>
  <c r="AA293" i="15" s="1"/>
  <c r="AC294" i="15"/>
  <c r="AC293" i="15" s="1"/>
  <c r="AE294" i="15"/>
  <c r="AE293" i="15" s="1"/>
  <c r="AG294" i="15"/>
  <c r="AG293" i="15" s="1"/>
  <c r="AI294" i="15"/>
  <c r="AI293" i="15" s="1"/>
  <c r="AK294" i="15"/>
  <c r="AK293" i="15" s="1"/>
  <c r="AM294" i="15"/>
  <c r="AM293" i="15" s="1"/>
  <c r="AO294" i="15"/>
  <c r="AO293" i="15" s="1"/>
  <c r="AQ294" i="15"/>
  <c r="AQ293" i="15" s="1"/>
  <c r="AR294" i="15"/>
  <c r="AS294" i="15" s="1"/>
  <c r="AS293" i="15" s="1"/>
  <c r="U279" i="15" l="1"/>
  <c r="AR97" i="15"/>
  <c r="AS97" i="15" s="1"/>
  <c r="AR24" i="15"/>
  <c r="AS24" i="15" s="1"/>
  <c r="AR63" i="15"/>
  <c r="AS63" i="15" s="1"/>
  <c r="AR239" i="15"/>
  <c r="AS239" i="15" s="1"/>
  <c r="AR119" i="15"/>
  <c r="AS119" i="15" s="1"/>
  <c r="AC140" i="15"/>
  <c r="AT166" i="15"/>
  <c r="AU166" i="15" s="1"/>
  <c r="AV166" i="15" s="1"/>
  <c r="AS190" i="15"/>
  <c r="AM271" i="15"/>
  <c r="AT161" i="15"/>
  <c r="AU161" i="15" s="1"/>
  <c r="AV161" i="15" s="1"/>
  <c r="Q140" i="15"/>
  <c r="AS208" i="15"/>
  <c r="AE140" i="15"/>
  <c r="M140" i="15"/>
  <c r="HN138" i="15"/>
  <c r="I140" i="15" s="1"/>
  <c r="AM252" i="15"/>
  <c r="W252" i="15"/>
  <c r="AV190" i="15"/>
  <c r="AI271" i="15"/>
  <c r="U264" i="15"/>
  <c r="Q152" i="15"/>
  <c r="FW148" i="15"/>
  <c r="AO140" i="15"/>
  <c r="Y140" i="15"/>
  <c r="AE152" i="15"/>
  <c r="O152" i="15"/>
  <c r="Y180" i="15"/>
  <c r="AQ152" i="15"/>
  <c r="AA152" i="15"/>
  <c r="AR40" i="15"/>
  <c r="AS40" i="15" s="1"/>
  <c r="AS256" i="15"/>
  <c r="AS252" i="15" s="1"/>
  <c r="AS235" i="15"/>
  <c r="AS206" i="15"/>
  <c r="AT174" i="15"/>
  <c r="AU174" i="15" s="1"/>
  <c r="AV174" i="15" s="1"/>
  <c r="FS148" i="15"/>
  <c r="AK140" i="15"/>
  <c r="S140" i="15"/>
  <c r="FS138" i="15"/>
  <c r="AV256" i="15"/>
  <c r="AK252" i="15"/>
  <c r="AV235" i="15"/>
  <c r="K152" i="15"/>
  <c r="AI140" i="15"/>
  <c r="U252" i="15"/>
  <c r="W271" i="15"/>
  <c r="AS222" i="15"/>
  <c r="FS174" i="15"/>
  <c r="FU138" i="15"/>
  <c r="AG140" i="15"/>
  <c r="O140" i="15"/>
  <c r="AC152" i="15"/>
  <c r="M152" i="15"/>
  <c r="AT288" i="15"/>
  <c r="AU288" i="15" s="1"/>
  <c r="AV288" i="15" s="1"/>
  <c r="AT253" i="15"/>
  <c r="AU253" i="15" s="1"/>
  <c r="AT233" i="15"/>
  <c r="AU233" i="15" s="1"/>
  <c r="AV233" i="15" s="1"/>
  <c r="AV208" i="15"/>
  <c r="U271" i="15"/>
  <c r="AT285" i="15"/>
  <c r="AU285" i="15" s="1"/>
  <c r="AV285" i="15" s="1"/>
  <c r="AQ271" i="15"/>
  <c r="AA271" i="15"/>
  <c r="K271" i="15"/>
  <c r="AA252" i="15"/>
  <c r="FU261" i="15"/>
  <c r="AT244" i="15"/>
  <c r="AU244" i="15" s="1"/>
  <c r="AV244" i="15" s="1"/>
  <c r="AS237" i="15"/>
  <c r="AT224" i="15"/>
  <c r="AU224" i="15" s="1"/>
  <c r="AV224" i="15" s="1"/>
  <c r="AV206" i="15"/>
  <c r="AQ180" i="15"/>
  <c r="AA180" i="15"/>
  <c r="K180" i="15"/>
  <c r="AE180" i="15"/>
  <c r="AT164" i="15"/>
  <c r="AU164" i="15" s="1"/>
  <c r="AV164" i="15" s="1"/>
  <c r="AG11" i="15"/>
  <c r="AK11" i="15"/>
  <c r="AO252" i="15"/>
  <c r="Y252" i="15"/>
  <c r="FS261" i="15"/>
  <c r="AM180" i="15"/>
  <c r="W180" i="15"/>
  <c r="M11" i="15"/>
  <c r="AS128" i="15"/>
  <c r="O180" i="15"/>
  <c r="FU148" i="15"/>
  <c r="AC11" i="15"/>
  <c r="AA11" i="15"/>
  <c r="AC271" i="15"/>
  <c r="M271" i="15"/>
  <c r="AG252" i="15"/>
  <c r="Q252" i="15"/>
  <c r="AV197" i="15"/>
  <c r="AC180" i="15"/>
  <c r="M180" i="15"/>
  <c r="AI11" i="15"/>
  <c r="FS11" i="15"/>
  <c r="HN261" i="15"/>
  <c r="I271" i="15" s="1"/>
  <c r="S271" i="15"/>
  <c r="AE252" i="15"/>
  <c r="O252" i="15"/>
  <c r="FW244" i="15"/>
  <c r="FU174" i="15"/>
  <c r="AT156" i="15"/>
  <c r="AU156" i="15" s="1"/>
  <c r="AV156" i="15" s="1"/>
  <c r="AM140" i="15"/>
  <c r="W140" i="15"/>
  <c r="HN11" i="15"/>
  <c r="I11" i="15" s="1"/>
  <c r="AI252" i="15"/>
  <c r="S252" i="15"/>
  <c r="AC252" i="15"/>
  <c r="M252" i="15"/>
  <c r="AO180" i="15"/>
  <c r="FU244" i="15"/>
  <c r="AT241" i="15"/>
  <c r="AU241" i="15" s="1"/>
  <c r="AV241" i="15" s="1"/>
  <c r="AI152" i="15"/>
  <c r="S152" i="15"/>
  <c r="AV136" i="15"/>
  <c r="AV131" i="15"/>
  <c r="AQ11" i="15"/>
  <c r="K11" i="15"/>
  <c r="AO271" i="15"/>
  <c r="Y271" i="15"/>
  <c r="AK271" i="15"/>
  <c r="AQ252" i="15"/>
  <c r="K252" i="15"/>
  <c r="AV222" i="15"/>
  <c r="AV218" i="15"/>
  <c r="AG152" i="15"/>
  <c r="FW138" i="15"/>
  <c r="Q11" i="15"/>
  <c r="AM11" i="15"/>
  <c r="W11" i="15"/>
  <c r="U140" i="15"/>
  <c r="AT230" i="15"/>
  <c r="AU230" i="15" s="1"/>
  <c r="AV230" i="15" s="1"/>
  <c r="AS218" i="15"/>
  <c r="AT210" i="15"/>
  <c r="AU210" i="15" s="1"/>
  <c r="AV210" i="15" s="1"/>
  <c r="AT202" i="15"/>
  <c r="AU202" i="15" s="1"/>
  <c r="AV202" i="15" s="1"/>
  <c r="AT201" i="15"/>
  <c r="AU201" i="15" s="1"/>
  <c r="AV201" i="15" s="1"/>
  <c r="AT198" i="15"/>
  <c r="AU198" i="15" s="1"/>
  <c r="AV198" i="15" s="1"/>
  <c r="AS197" i="15"/>
  <c r="AT196" i="15"/>
  <c r="AU196" i="15" s="1"/>
  <c r="AV196" i="15" s="1"/>
  <c r="AT169" i="15"/>
  <c r="AU169" i="15" s="1"/>
  <c r="AV169" i="15" s="1"/>
  <c r="AT153" i="15"/>
  <c r="AU153" i="15" s="1"/>
  <c r="AV153" i="15" s="1"/>
  <c r="AR105" i="15"/>
  <c r="AS105" i="15" s="1"/>
  <c r="U11" i="15"/>
  <c r="AT188" i="15"/>
  <c r="AU188" i="15" s="1"/>
  <c r="AV188" i="15" s="1"/>
  <c r="AT185" i="15"/>
  <c r="AU185" i="15" s="1"/>
  <c r="AV185" i="15" s="1"/>
  <c r="AS279" i="15"/>
  <c r="AS271" i="15" s="1"/>
  <c r="AT227" i="15"/>
  <c r="AU227" i="15" s="1"/>
  <c r="AV227" i="15" s="1"/>
  <c r="AT216" i="15"/>
  <c r="AU216" i="15" s="1"/>
  <c r="AV216" i="15" s="1"/>
  <c r="AT214" i="15"/>
  <c r="AU214" i="15" s="1"/>
  <c r="AV214" i="15" s="1"/>
  <c r="AT212" i="15"/>
  <c r="AU212" i="15" s="1"/>
  <c r="AV212" i="15" s="1"/>
  <c r="AT181" i="15"/>
  <c r="AU181" i="15" s="1"/>
  <c r="AV181" i="15" s="1"/>
  <c r="AS152" i="15"/>
  <c r="S11" i="15"/>
  <c r="AK180" i="15"/>
  <c r="U180" i="15"/>
  <c r="AS136" i="15"/>
  <c r="AV128" i="15"/>
  <c r="U152" i="15"/>
  <c r="FS244" i="15"/>
  <c r="AG180" i="15"/>
  <c r="Q180" i="15"/>
  <c r="FW174" i="15"/>
  <c r="AS131" i="15"/>
  <c r="AO11" i="15"/>
  <c r="Y11" i="15"/>
  <c r="AV253" i="15"/>
  <c r="FU11" i="15"/>
  <c r="AI180" i="15"/>
  <c r="AS91" i="15"/>
  <c r="AT91" i="15"/>
  <c r="AU91" i="15" s="1"/>
  <c r="AV91" i="15" s="1"/>
  <c r="AT294" i="15"/>
  <c r="AU294" i="15" s="1"/>
  <c r="AT272" i="15"/>
  <c r="AU272" i="15" s="1"/>
  <c r="AG271" i="15"/>
  <c r="Q271" i="15"/>
  <c r="AT259" i="15"/>
  <c r="AU259" i="15" s="1"/>
  <c r="AV259" i="15" s="1"/>
  <c r="HN244" i="15"/>
  <c r="I252" i="15" s="1"/>
  <c r="AE271" i="15"/>
  <c r="O271" i="15"/>
  <c r="HN174" i="15"/>
  <c r="I180" i="15" s="1"/>
  <c r="AS247" i="15"/>
  <c r="AT247" i="15"/>
  <c r="AU247" i="15" s="1"/>
  <c r="AV247" i="15" s="1"/>
  <c r="AO152" i="15"/>
  <c r="Y152" i="15"/>
  <c r="AS140" i="15"/>
  <c r="AS126" i="15"/>
  <c r="O11" i="15"/>
  <c r="AK152" i="15"/>
  <c r="AE11" i="15"/>
  <c r="S180" i="15"/>
  <c r="AT220" i="15"/>
  <c r="AU220" i="15" s="1"/>
  <c r="AV220" i="15" s="1"/>
  <c r="AT204" i="15"/>
  <c r="AU204" i="15" s="1"/>
  <c r="AV204" i="15" s="1"/>
  <c r="AV279" i="15"/>
  <c r="FW261" i="15"/>
  <c r="AM152" i="15"/>
  <c r="W152" i="15"/>
  <c r="HN148" i="15"/>
  <c r="I152" i="15" s="1"/>
  <c r="AQ140" i="15"/>
  <c r="AA140" i="15"/>
  <c r="K140" i="15"/>
  <c r="AS134" i="15"/>
  <c r="AV126" i="15"/>
  <c r="AS108" i="15"/>
  <c r="AT108" i="15"/>
  <c r="AU108" i="15" s="1"/>
  <c r="AV108" i="15" s="1"/>
  <c r="AS100" i="15"/>
  <c r="AT100" i="15"/>
  <c r="AU100" i="15" s="1"/>
  <c r="AV100" i="15" s="1"/>
  <c r="AS95" i="15"/>
  <c r="AT95" i="15"/>
  <c r="AU95" i="15" s="1"/>
  <c r="AV95" i="15" s="1"/>
  <c r="AS89" i="15"/>
  <c r="AT89" i="15"/>
  <c r="AU89" i="15" s="1"/>
  <c r="AV89" i="15" s="1"/>
  <c r="FW11" i="15"/>
  <c r="AT264" i="15"/>
  <c r="AU264" i="15" s="1"/>
  <c r="AV264" i="15" s="1"/>
  <c r="AT147" i="15"/>
  <c r="AU147" i="15" s="1"/>
  <c r="AV147" i="15" s="1"/>
  <c r="AT141" i="15"/>
  <c r="AU141" i="15" s="1"/>
  <c r="AT86" i="15"/>
  <c r="AU86" i="15" s="1"/>
  <c r="AV86" i="15" s="1"/>
  <c r="AT81" i="15"/>
  <c r="AU81" i="15" s="1"/>
  <c r="AV81" i="15" s="1"/>
  <c r="AT59" i="15"/>
  <c r="AU59" i="15" s="1"/>
  <c r="AV59" i="15" s="1"/>
  <c r="AT56" i="15"/>
  <c r="AU56" i="15" s="1"/>
  <c r="AV56" i="15" s="1"/>
  <c r="AT53" i="15"/>
  <c r="AU53" i="15" s="1"/>
  <c r="AV53" i="15" s="1"/>
  <c r="AT49" i="15"/>
  <c r="AU49" i="15" s="1"/>
  <c r="AV49" i="15" s="1"/>
  <c r="AT43" i="15"/>
  <c r="AU43" i="15" s="1"/>
  <c r="AV43" i="15" s="1"/>
  <c r="AT37" i="15"/>
  <c r="AU37" i="15" s="1"/>
  <c r="AV37" i="15" s="1"/>
  <c r="AT31" i="15"/>
  <c r="AU31" i="15" s="1"/>
  <c r="AV31" i="15" s="1"/>
  <c r="AT16" i="15"/>
  <c r="AU16" i="15" s="1"/>
  <c r="AV16" i="15" s="1"/>
  <c r="AT12" i="15"/>
  <c r="AU12" i="15" s="1"/>
  <c r="AT97" i="15" l="1"/>
  <c r="AU97" i="15" s="1"/>
  <c r="AV97" i="15" s="1"/>
  <c r="AT24" i="15"/>
  <c r="AU24" i="15" s="1"/>
  <c r="AV24" i="15" s="1"/>
  <c r="AT239" i="15"/>
  <c r="AU239" i="15" s="1"/>
  <c r="AV239" i="15" s="1"/>
  <c r="AT119" i="15"/>
  <c r="AU119" i="15" s="1"/>
  <c r="AV119" i="15" s="1"/>
  <c r="AT63" i="15"/>
  <c r="AU63" i="15" s="1"/>
  <c r="AV63" i="15" s="1"/>
  <c r="FW10" i="15"/>
  <c r="FW9" i="15" s="1"/>
  <c r="K10" i="15"/>
  <c r="H13" i="1" s="1"/>
  <c r="AQ10" i="15"/>
  <c r="X13" i="1" s="1"/>
  <c r="AM10" i="15"/>
  <c r="V13" i="1" s="1"/>
  <c r="AT40" i="15"/>
  <c r="AU40" i="15" s="1"/>
  <c r="AV40" i="15" s="1"/>
  <c r="FS10" i="15"/>
  <c r="FS9" i="15" s="1"/>
  <c r="FU10" i="15"/>
  <c r="FU9" i="15" s="1"/>
  <c r="AC10" i="15"/>
  <c r="Q13" i="1" s="1"/>
  <c r="Q10" i="15"/>
  <c r="K13" i="1" s="1"/>
  <c r="AA10" i="15"/>
  <c r="P13" i="1" s="1"/>
  <c r="AI10" i="15"/>
  <c r="T13" i="1" s="1"/>
  <c r="M10" i="15"/>
  <c r="I13" i="1" s="1"/>
  <c r="W10" i="15"/>
  <c r="N13" i="1" s="1"/>
  <c r="AE10" i="15"/>
  <c r="R13" i="1" s="1"/>
  <c r="AS180" i="15"/>
  <c r="AG10" i="15"/>
  <c r="S13" i="1" s="1"/>
  <c r="AK10" i="15"/>
  <c r="U13" i="1" s="1"/>
  <c r="AU152" i="15"/>
  <c r="AV152" i="15" s="1"/>
  <c r="AT105" i="15"/>
  <c r="AU105" i="15" s="1"/>
  <c r="AV105" i="15" s="1"/>
  <c r="U10" i="15"/>
  <c r="M13" i="1" s="1"/>
  <c r="AS11" i="15"/>
  <c r="S10" i="15"/>
  <c r="L13" i="1" s="1"/>
  <c r="AV12" i="15"/>
  <c r="AU271" i="15"/>
  <c r="AV271" i="15" s="1"/>
  <c r="AV272" i="15"/>
  <c r="AU293" i="15"/>
  <c r="AV293" i="15" s="1"/>
  <c r="AV294" i="15"/>
  <c r="AU180" i="15"/>
  <c r="AV180" i="15" s="1"/>
  <c r="AU252" i="15"/>
  <c r="AV252" i="15" s="1"/>
  <c r="AV141" i="15"/>
  <c r="AU140" i="15"/>
  <c r="AV140" i="15" s="1"/>
  <c r="Y10" i="15"/>
  <c r="O13" i="1" s="1"/>
  <c r="O10" i="15"/>
  <c r="J13" i="1" s="1"/>
  <c r="AO10" i="15"/>
  <c r="W13" i="1" s="1"/>
  <c r="HN10" i="15"/>
  <c r="Y13" i="1" l="1"/>
  <c r="AS10" i="15"/>
  <c r="AU11" i="15"/>
  <c r="AU10" i="15" s="1"/>
  <c r="HN9" i="15"/>
  <c r="I9" i="15" s="1"/>
  <c r="E13" i="1" s="1"/>
  <c r="I10" i="15"/>
  <c r="AV10" i="15" l="1"/>
  <c r="Z13" i="1"/>
  <c r="AV11" i="15"/>
  <c r="AA13" i="1"/>
  <c r="AZ361" i="2"/>
  <c r="S157" i="2" l="1"/>
  <c r="S166" i="2"/>
  <c r="S188" i="2"/>
  <c r="S197" i="2"/>
  <c r="S201" i="2"/>
  <c r="S203" i="2"/>
  <c r="S247" i="2"/>
  <c r="S254" i="2"/>
  <c r="S272" i="2"/>
  <c r="S491" i="2"/>
  <c r="P86" i="4"/>
  <c r="P83" i="4"/>
  <c r="P78" i="4"/>
  <c r="P112" i="3"/>
  <c r="P101" i="3"/>
  <c r="P98" i="3"/>
  <c r="P93" i="3"/>
  <c r="P242" i="4"/>
  <c r="P123" i="4"/>
  <c r="P117" i="4"/>
  <c r="P104" i="4"/>
  <c r="P97" i="4"/>
  <c r="P75" i="4"/>
  <c r="P73" i="4"/>
  <c r="P69" i="4"/>
  <c r="P64" i="4"/>
  <c r="P49" i="4"/>
  <c r="P33" i="4"/>
  <c r="P30" i="4"/>
  <c r="P276" i="3"/>
  <c r="P138" i="3"/>
  <c r="P132" i="3"/>
  <c r="P119" i="3"/>
  <c r="P90" i="3"/>
  <c r="P88" i="3"/>
  <c r="P84" i="3"/>
  <c r="P79" i="3"/>
  <c r="P63" i="3"/>
  <c r="P56" i="3"/>
  <c r="P43" i="3"/>
  <c r="P40" i="3"/>
  <c r="P37" i="3"/>
  <c r="P42" i="4" l="1"/>
  <c r="P36" i="4"/>
  <c r="P228" i="3"/>
  <c r="J23" i="13"/>
  <c r="J22" i="13"/>
  <c r="J33" i="6"/>
  <c r="J26" i="6"/>
  <c r="J19" i="6"/>
  <c r="N26" i="4"/>
  <c r="N19" i="4"/>
  <c r="N12" i="4"/>
  <c r="N31" i="3"/>
  <c r="N24" i="3"/>
  <c r="N16" i="3"/>
  <c r="C65" i="14" l="1"/>
  <c r="C46" i="14"/>
  <c r="C55" i="14"/>
  <c r="D34" i="1" l="1"/>
  <c r="D39" i="1"/>
  <c r="E16" i="14"/>
  <c r="E11" i="14"/>
  <c r="D30" i="1" l="1"/>
  <c r="B7" i="13" l="1"/>
  <c r="H6" i="13"/>
  <c r="B6" i="13"/>
  <c r="H5" i="13"/>
  <c r="B5" i="13"/>
  <c r="B4" i="13"/>
  <c r="B3" i="13"/>
  <c r="B2" i="13"/>
  <c r="B7" i="12"/>
  <c r="H6" i="12"/>
  <c r="B6" i="12"/>
  <c r="H5" i="12"/>
  <c r="B5" i="12"/>
  <c r="B4" i="12"/>
  <c r="B3" i="12"/>
  <c r="B2" i="12"/>
  <c r="B7" i="11"/>
  <c r="H6" i="11"/>
  <c r="B6" i="11"/>
  <c r="H5" i="11"/>
  <c r="B5" i="11"/>
  <c r="B4" i="11"/>
  <c r="B3" i="11"/>
  <c r="B2" i="11"/>
  <c r="B7" i="10"/>
  <c r="H6" i="10"/>
  <c r="B6" i="10"/>
  <c r="H5" i="10"/>
  <c r="B5" i="10"/>
  <c r="B4" i="10"/>
  <c r="B3" i="10"/>
  <c r="B2" i="10"/>
  <c r="B7" i="9"/>
  <c r="H6" i="9"/>
  <c r="B6" i="9"/>
  <c r="H5" i="9"/>
  <c r="B5" i="9"/>
  <c r="B4" i="9"/>
  <c r="B3" i="9"/>
  <c r="B2" i="9"/>
  <c r="B7" i="8"/>
  <c r="H6" i="8"/>
  <c r="B6" i="8"/>
  <c r="H5" i="8"/>
  <c r="B5" i="8"/>
  <c r="B4" i="8"/>
  <c r="B3" i="8"/>
  <c r="B2" i="8"/>
  <c r="B7" i="7"/>
  <c r="H6" i="7"/>
  <c r="B6" i="7"/>
  <c r="H5" i="7"/>
  <c r="B5" i="7"/>
  <c r="B4" i="7"/>
  <c r="B3" i="7"/>
  <c r="B2" i="7"/>
  <c r="B7" i="6"/>
  <c r="H6" i="6"/>
  <c r="B6" i="6"/>
  <c r="H5" i="6"/>
  <c r="B5" i="6"/>
  <c r="B4" i="6"/>
  <c r="B3" i="6"/>
  <c r="B2" i="6"/>
  <c r="B7" i="4"/>
  <c r="H6" i="4"/>
  <c r="B6" i="4"/>
  <c r="H5" i="4"/>
  <c r="B5" i="4"/>
  <c r="B4" i="4"/>
  <c r="B3" i="4"/>
  <c r="B2" i="4"/>
  <c r="B2" i="3"/>
  <c r="B3" i="3"/>
  <c r="B4" i="3"/>
  <c r="B5" i="3"/>
  <c r="H5" i="3"/>
  <c r="B6" i="3"/>
  <c r="H6" i="3"/>
  <c r="B7" i="3"/>
  <c r="I80" i="2"/>
  <c r="I5" i="8" s="1"/>
  <c r="I81" i="2"/>
  <c r="I6" i="12" s="1"/>
  <c r="F13" i="1" l="1"/>
  <c r="I5" i="13"/>
  <c r="I6" i="11"/>
  <c r="I6" i="6"/>
  <c r="I6" i="10"/>
  <c r="I6" i="7"/>
  <c r="I6" i="9"/>
  <c r="I6" i="3"/>
  <c r="I6" i="4"/>
  <c r="I6" i="13"/>
  <c r="I5" i="3"/>
  <c r="I6" i="8"/>
  <c r="I5" i="9"/>
  <c r="I5" i="7"/>
  <c r="I5" i="6"/>
  <c r="I5" i="11"/>
  <c r="I5" i="4"/>
  <c r="I5" i="12"/>
  <c r="I5" i="10"/>
  <c r="E80" i="2"/>
  <c r="E82" i="2"/>
  <c r="E81" i="2"/>
  <c r="D78" i="2"/>
  <c r="D3" i="12" l="1"/>
  <c r="D3" i="8"/>
  <c r="D3" i="6"/>
  <c r="D3" i="4"/>
  <c r="D3" i="13"/>
  <c r="D3" i="9"/>
  <c r="D3" i="10"/>
  <c r="D3" i="11"/>
  <c r="D3" i="7"/>
  <c r="D3" i="3"/>
  <c r="E5" i="10"/>
  <c r="E5" i="6"/>
  <c r="E5" i="11"/>
  <c r="E5" i="7"/>
  <c r="E5" i="3"/>
  <c r="E5" i="12"/>
  <c r="E5" i="8"/>
  <c r="E5" i="4"/>
  <c r="E5" i="13"/>
  <c r="E5" i="9"/>
  <c r="E6" i="11"/>
  <c r="E6" i="7"/>
  <c r="E6" i="10"/>
  <c r="E6" i="6"/>
  <c r="E6" i="12"/>
  <c r="E6" i="8"/>
  <c r="E6" i="13"/>
  <c r="E6" i="4"/>
  <c r="E6" i="9"/>
  <c r="E6" i="3"/>
  <c r="E7" i="9"/>
  <c r="E7" i="12"/>
  <c r="E7" i="10"/>
  <c r="E7" i="6"/>
  <c r="E7" i="3"/>
  <c r="E7" i="11"/>
  <c r="E7" i="7"/>
  <c r="E7" i="8"/>
  <c r="E7" i="13"/>
  <c r="E7" i="4"/>
  <c r="AR283" i="12"/>
  <c r="AT283" i="12" s="1"/>
  <c r="AU283" i="12" s="1"/>
  <c r="AR277" i="12"/>
  <c r="AS277" i="12" s="1"/>
  <c r="AR274" i="12"/>
  <c r="AT274" i="12" s="1"/>
  <c r="AU274" i="12" s="1"/>
  <c r="AR268" i="12"/>
  <c r="AT268" i="12" s="1"/>
  <c r="AU268" i="12" s="1"/>
  <c r="AR261" i="12"/>
  <c r="AT261" i="12" s="1"/>
  <c r="AU261" i="12" s="1"/>
  <c r="AR255" i="12"/>
  <c r="AT255" i="12" s="1"/>
  <c r="AU255" i="12" s="1"/>
  <c r="AR252" i="12"/>
  <c r="AS252" i="12" s="1"/>
  <c r="AR249" i="12"/>
  <c r="AS249" i="12" s="1"/>
  <c r="AR247" i="12"/>
  <c r="AT247" i="12" s="1"/>
  <c r="AU247" i="12" s="1"/>
  <c r="AR243" i="12"/>
  <c r="AS243" i="12" s="1"/>
  <c r="AR240" i="12"/>
  <c r="AT240" i="12" s="1"/>
  <c r="AU240" i="12" s="1"/>
  <c r="AR236" i="12"/>
  <c r="AT236" i="12" s="1"/>
  <c r="AU236" i="12" s="1"/>
  <c r="AR230" i="12"/>
  <c r="AT230" i="12" s="1"/>
  <c r="AU230" i="12" s="1"/>
  <c r="AR228" i="12"/>
  <c r="AT228" i="12" s="1"/>
  <c r="AU228" i="12" s="1"/>
  <c r="AR226" i="12"/>
  <c r="AS226" i="12" s="1"/>
  <c r="AR224" i="12"/>
  <c r="AT224" i="12" s="1"/>
  <c r="AU224" i="12" s="1"/>
  <c r="AR222" i="12"/>
  <c r="AT222" i="12" s="1"/>
  <c r="AU222" i="12" s="1"/>
  <c r="AR219" i="12"/>
  <c r="AS219" i="12" s="1"/>
  <c r="AR216" i="12"/>
  <c r="AT216" i="12" s="1"/>
  <c r="AU216" i="12" s="1"/>
  <c r="AR213" i="12"/>
  <c r="AT213" i="12" s="1"/>
  <c r="AU213" i="12" s="1"/>
  <c r="AR211" i="12"/>
  <c r="AT211" i="12" s="1"/>
  <c r="AU211" i="12" s="1"/>
  <c r="AR209" i="12"/>
  <c r="AT209" i="12" s="1"/>
  <c r="AU209" i="12" s="1"/>
  <c r="AR207" i="12"/>
  <c r="AS207" i="12" s="1"/>
  <c r="AR205" i="12"/>
  <c r="AT205" i="12" s="1"/>
  <c r="AU205" i="12" s="1"/>
  <c r="AR203" i="12"/>
  <c r="AT203" i="12" s="1"/>
  <c r="AU203" i="12" s="1"/>
  <c r="AR201" i="12"/>
  <c r="AS201" i="12" s="1"/>
  <c r="AR199" i="12"/>
  <c r="AT199" i="12" s="1"/>
  <c r="AU199" i="12" s="1"/>
  <c r="AR197" i="12"/>
  <c r="AT197" i="12" s="1"/>
  <c r="AU197" i="12" s="1"/>
  <c r="AR196" i="12"/>
  <c r="AT196" i="12" s="1"/>
  <c r="AU196" i="12" s="1"/>
  <c r="AR193" i="12"/>
  <c r="AT193" i="12" s="1"/>
  <c r="AU193" i="12" s="1"/>
  <c r="AR192" i="12"/>
  <c r="AS192" i="12" s="1"/>
  <c r="AR191" i="12"/>
  <c r="AS191" i="12" s="1"/>
  <c r="AR185" i="12"/>
  <c r="AT185" i="12" s="1"/>
  <c r="AU185" i="12" s="1"/>
  <c r="AR183" i="12"/>
  <c r="AS183" i="12" s="1"/>
  <c r="AR180" i="12"/>
  <c r="AT180" i="12" s="1"/>
  <c r="AU180" i="12" s="1"/>
  <c r="AR176" i="12"/>
  <c r="AT176" i="12" s="1"/>
  <c r="AU176" i="12" s="1"/>
  <c r="AR170" i="12"/>
  <c r="AT170" i="12" s="1"/>
  <c r="AU170" i="12" s="1"/>
  <c r="AR167" i="12"/>
  <c r="AT167" i="12" s="1"/>
  <c r="AU167" i="12" s="1"/>
  <c r="AR165" i="12"/>
  <c r="AS165" i="12" s="1"/>
  <c r="AR162" i="12"/>
  <c r="AS162" i="12" s="1"/>
  <c r="AR159" i="12"/>
  <c r="AT159" i="12" s="1"/>
  <c r="AU159" i="12" s="1"/>
  <c r="AR153" i="12"/>
  <c r="AS153" i="12" s="1"/>
  <c r="AR147" i="12"/>
  <c r="AT147" i="12" s="1"/>
  <c r="AU147" i="12" s="1"/>
  <c r="AR142" i="12"/>
  <c r="AT142" i="12" s="1"/>
  <c r="AU142" i="12" s="1"/>
  <c r="AR139" i="12"/>
  <c r="AT139" i="12" s="1"/>
  <c r="AU139" i="12" s="1"/>
  <c r="AR136" i="12"/>
  <c r="AT136" i="12" s="1"/>
  <c r="AU136" i="12" s="1"/>
  <c r="AR134" i="12"/>
  <c r="AS134" i="12" s="1"/>
  <c r="AR127" i="12"/>
  <c r="AS127" i="12" s="1"/>
  <c r="AR118" i="12"/>
  <c r="AT118" i="12" s="1"/>
  <c r="AU118" i="12" s="1"/>
  <c r="AR115" i="12"/>
  <c r="AS115" i="12" s="1"/>
  <c r="AR111" i="12"/>
  <c r="AT111" i="12" s="1"/>
  <c r="AU111" i="12" s="1"/>
  <c r="AR107" i="12"/>
  <c r="AS107" i="12" s="1"/>
  <c r="AR102" i="12"/>
  <c r="AT102" i="12" s="1"/>
  <c r="AU102" i="12" s="1"/>
  <c r="AR96" i="12"/>
  <c r="AT96" i="12" s="1"/>
  <c r="AU96" i="12" s="1"/>
  <c r="AR93" i="12"/>
  <c r="AT93" i="12" s="1"/>
  <c r="AU93" i="12" s="1"/>
  <c r="AR90" i="12"/>
  <c r="AS90" i="12" s="1"/>
  <c r="AR88" i="12"/>
  <c r="AT88" i="12" s="1"/>
  <c r="AU88" i="12" s="1"/>
  <c r="AR84" i="12"/>
  <c r="AS84" i="12" s="1"/>
  <c r="AR79" i="12"/>
  <c r="AT79" i="12" s="1"/>
  <c r="AU79" i="12" s="1"/>
  <c r="AR74" i="12"/>
  <c r="AT74" i="12" s="1"/>
  <c r="AU74" i="12" s="1"/>
  <c r="AR69" i="12"/>
  <c r="AT69" i="12" s="1"/>
  <c r="AU69" i="12" s="1"/>
  <c r="AR64" i="12"/>
  <c r="AT64" i="12" s="1"/>
  <c r="AU64" i="12" s="1"/>
  <c r="AR49" i="12"/>
  <c r="AT49" i="12" s="1"/>
  <c r="AU49" i="12" s="1"/>
  <c r="AR45" i="12"/>
  <c r="AS45" i="12" s="1"/>
  <c r="AR42" i="12"/>
  <c r="AT42" i="12" s="1"/>
  <c r="AU42" i="12" s="1"/>
  <c r="AR38" i="12"/>
  <c r="AS38" i="12" s="1"/>
  <c r="AR32" i="12"/>
  <c r="AT32" i="12" s="1"/>
  <c r="AU32" i="12" s="1"/>
  <c r="AR29" i="12"/>
  <c r="AT29" i="12" s="1"/>
  <c r="AU29" i="12" s="1"/>
  <c r="AR26" i="12"/>
  <c r="AT26" i="12" s="1"/>
  <c r="AU26" i="12" s="1"/>
  <c r="AR22" i="12"/>
  <c r="AT22" i="12" s="1"/>
  <c r="AU22" i="12" s="1"/>
  <c r="AR17" i="12"/>
  <c r="AT17" i="12" s="1"/>
  <c r="AU17" i="12" s="1"/>
  <c r="AR12" i="12"/>
  <c r="AT12" i="12" s="1"/>
  <c r="AU12" i="12" s="1"/>
  <c r="AQ283" i="12"/>
  <c r="AQ282" i="12" s="1"/>
  <c r="AQ277" i="12"/>
  <c r="AQ274" i="12"/>
  <c r="AQ268" i="12"/>
  <c r="AQ261" i="12"/>
  <c r="AQ255" i="12"/>
  <c r="AQ252" i="12"/>
  <c r="AQ249" i="12"/>
  <c r="AQ247" i="12"/>
  <c r="AQ243" i="12"/>
  <c r="AQ240" i="12"/>
  <c r="AQ236" i="12"/>
  <c r="AQ230" i="12"/>
  <c r="AQ228" i="12"/>
  <c r="AQ226" i="12"/>
  <c r="AQ224" i="12"/>
  <c r="AQ222" i="12"/>
  <c r="AQ219" i="12"/>
  <c r="AQ216" i="12"/>
  <c r="AQ213" i="12"/>
  <c r="AQ211" i="12"/>
  <c r="AQ209" i="12"/>
  <c r="AQ207" i="12"/>
  <c r="AQ205" i="12"/>
  <c r="AQ203" i="12"/>
  <c r="AQ201" i="12"/>
  <c r="AQ199" i="12"/>
  <c r="AQ197" i="12"/>
  <c r="AQ196" i="12"/>
  <c r="AQ193" i="12"/>
  <c r="AQ192" i="12"/>
  <c r="AQ191" i="12"/>
  <c r="AQ185" i="12"/>
  <c r="AQ183" i="12"/>
  <c r="AQ180" i="12"/>
  <c r="AQ176" i="12"/>
  <c r="AQ170" i="12"/>
  <c r="AQ167" i="12"/>
  <c r="AQ165" i="12"/>
  <c r="AQ162" i="12"/>
  <c r="AQ159" i="12"/>
  <c r="AQ153" i="12"/>
  <c r="AQ147" i="12"/>
  <c r="AQ142" i="12"/>
  <c r="AQ139" i="12"/>
  <c r="AQ136" i="12"/>
  <c r="AQ134" i="12"/>
  <c r="AQ127" i="12"/>
  <c r="AQ118" i="12"/>
  <c r="AQ115" i="12"/>
  <c r="AQ111" i="12"/>
  <c r="AQ107" i="12"/>
  <c r="AQ102" i="12"/>
  <c r="AQ96" i="12"/>
  <c r="AQ93" i="12"/>
  <c r="AQ90" i="12"/>
  <c r="AQ88" i="12"/>
  <c r="AQ84" i="12"/>
  <c r="AQ79" i="12"/>
  <c r="AQ74" i="12"/>
  <c r="AQ69" i="12"/>
  <c r="AQ64" i="12"/>
  <c r="AQ49" i="12"/>
  <c r="AQ45" i="12"/>
  <c r="AQ42" i="12"/>
  <c r="AQ38" i="12"/>
  <c r="AQ32" i="12"/>
  <c r="AQ29" i="12"/>
  <c r="AQ26" i="12"/>
  <c r="AQ22" i="12"/>
  <c r="AQ17" i="12"/>
  <c r="AQ12" i="12"/>
  <c r="AO283" i="12"/>
  <c r="AO282" i="12" s="1"/>
  <c r="AO277" i="12"/>
  <c r="AO274" i="12"/>
  <c r="AO268" i="12"/>
  <c r="AO261" i="12"/>
  <c r="AO255" i="12"/>
  <c r="AO252" i="12"/>
  <c r="AO249" i="12"/>
  <c r="AO247" i="12"/>
  <c r="AO243" i="12"/>
  <c r="AO240" i="12"/>
  <c r="AO236" i="12"/>
  <c r="AO230" i="12"/>
  <c r="AO228" i="12"/>
  <c r="AO226" i="12"/>
  <c r="AO224" i="12"/>
  <c r="AO222" i="12"/>
  <c r="AO219" i="12"/>
  <c r="AO216" i="12"/>
  <c r="AO213" i="12"/>
  <c r="AO211" i="12"/>
  <c r="AO209" i="12"/>
  <c r="AO207" i="12"/>
  <c r="AO205" i="12"/>
  <c r="AO203" i="12"/>
  <c r="AO201" i="12"/>
  <c r="AO199" i="12"/>
  <c r="AO197" i="12"/>
  <c r="AO196" i="12"/>
  <c r="AO193" i="12"/>
  <c r="AO192" i="12"/>
  <c r="AO191" i="12"/>
  <c r="AO185" i="12"/>
  <c r="AO183" i="12"/>
  <c r="AO180" i="12"/>
  <c r="AO176" i="12"/>
  <c r="AO170" i="12"/>
  <c r="AO167" i="12"/>
  <c r="AO165" i="12"/>
  <c r="AO162" i="12"/>
  <c r="AO159" i="12"/>
  <c r="AO153" i="12"/>
  <c r="AO147" i="12"/>
  <c r="AO142" i="12"/>
  <c r="AO139" i="12"/>
  <c r="AO136" i="12"/>
  <c r="AO134" i="12"/>
  <c r="AO127" i="12"/>
  <c r="AO118" i="12"/>
  <c r="AO115" i="12"/>
  <c r="AO111" i="12"/>
  <c r="AO107" i="12"/>
  <c r="AO102" i="12"/>
  <c r="AO96" i="12"/>
  <c r="AO93" i="12"/>
  <c r="AO90" i="12"/>
  <c r="AO88" i="12"/>
  <c r="AO84" i="12"/>
  <c r="AO79" i="12"/>
  <c r="AO74" i="12"/>
  <c r="AO69" i="12"/>
  <c r="AO64" i="12"/>
  <c r="AO49" i="12"/>
  <c r="AO45" i="12"/>
  <c r="AO42" i="12"/>
  <c r="AO38" i="12"/>
  <c r="AO32" i="12"/>
  <c r="AO29" i="12"/>
  <c r="AO26" i="12"/>
  <c r="AO22" i="12"/>
  <c r="AO17" i="12"/>
  <c r="AO12" i="12"/>
  <c r="AM283" i="12"/>
  <c r="AM282" i="12" s="1"/>
  <c r="AM277" i="12"/>
  <c r="AM274" i="12"/>
  <c r="AM268" i="12"/>
  <c r="AM261" i="12"/>
  <c r="AM255" i="12"/>
  <c r="AM252" i="12"/>
  <c r="AM249" i="12"/>
  <c r="AM247" i="12"/>
  <c r="AM243" i="12"/>
  <c r="AM240" i="12"/>
  <c r="AM236" i="12"/>
  <c r="AM230" i="12"/>
  <c r="AM228" i="12"/>
  <c r="AM226" i="12"/>
  <c r="AM224" i="12"/>
  <c r="AM222" i="12"/>
  <c r="AM219" i="12"/>
  <c r="AM216" i="12"/>
  <c r="AM213" i="12"/>
  <c r="AM211" i="12"/>
  <c r="AM209" i="12"/>
  <c r="AM207" i="12"/>
  <c r="AM205" i="12"/>
  <c r="AM203" i="12"/>
  <c r="AM201" i="12"/>
  <c r="AM199" i="12"/>
  <c r="AM197" i="12"/>
  <c r="AM196" i="12"/>
  <c r="AM193" i="12"/>
  <c r="AM192" i="12"/>
  <c r="AM191" i="12"/>
  <c r="AM185" i="12"/>
  <c r="AM183" i="12"/>
  <c r="AM180" i="12"/>
  <c r="AM176" i="12"/>
  <c r="AM170" i="12"/>
  <c r="AM167" i="12"/>
  <c r="AM165" i="12"/>
  <c r="AM162" i="12"/>
  <c r="AM159" i="12"/>
  <c r="AM153" i="12"/>
  <c r="AM147" i="12"/>
  <c r="AM142" i="12"/>
  <c r="AM139" i="12"/>
  <c r="AM136" i="12"/>
  <c r="AM134" i="12"/>
  <c r="AM127" i="12"/>
  <c r="AM118" i="12"/>
  <c r="AM115" i="12"/>
  <c r="AM111" i="12"/>
  <c r="AM107" i="12"/>
  <c r="AM102" i="12"/>
  <c r="AM96" i="12"/>
  <c r="AM93" i="12"/>
  <c r="AM90" i="12"/>
  <c r="AM88" i="12"/>
  <c r="AM84" i="12"/>
  <c r="AM79" i="12"/>
  <c r="AM74" i="12"/>
  <c r="AM69" i="12"/>
  <c r="AM64" i="12"/>
  <c r="AM49" i="12"/>
  <c r="AM45" i="12"/>
  <c r="AM42" i="12"/>
  <c r="AM38" i="12"/>
  <c r="AM32" i="12"/>
  <c r="AM29" i="12"/>
  <c r="AM26" i="12"/>
  <c r="AM22" i="12"/>
  <c r="AM17" i="12"/>
  <c r="AM12" i="12"/>
  <c r="AK283" i="12"/>
  <c r="AK282" i="12" s="1"/>
  <c r="AK277" i="12"/>
  <c r="AK274" i="12"/>
  <c r="AK268" i="12"/>
  <c r="AK261" i="12"/>
  <c r="AK255" i="12"/>
  <c r="AK252" i="12"/>
  <c r="AK249" i="12"/>
  <c r="AK247" i="12"/>
  <c r="AK243" i="12"/>
  <c r="AK240" i="12"/>
  <c r="AK236" i="12"/>
  <c r="AK230" i="12"/>
  <c r="AK228" i="12"/>
  <c r="AK226" i="12"/>
  <c r="AK224" i="12"/>
  <c r="AK222" i="12"/>
  <c r="AK219" i="12"/>
  <c r="AK216" i="12"/>
  <c r="AK213" i="12"/>
  <c r="AK211" i="12"/>
  <c r="AK209" i="12"/>
  <c r="AK207" i="12"/>
  <c r="AK205" i="12"/>
  <c r="AK203" i="12"/>
  <c r="AK201" i="12"/>
  <c r="AK199" i="12"/>
  <c r="AK197" i="12"/>
  <c r="AK196" i="12"/>
  <c r="AK193" i="12"/>
  <c r="AK192" i="12"/>
  <c r="AK191" i="12"/>
  <c r="AK185" i="12"/>
  <c r="AK183" i="12"/>
  <c r="AK180" i="12"/>
  <c r="AK176" i="12"/>
  <c r="AK170" i="12"/>
  <c r="AK167" i="12"/>
  <c r="AK165" i="12"/>
  <c r="AK162" i="12"/>
  <c r="AK159" i="12"/>
  <c r="AK153" i="12"/>
  <c r="AK147" i="12"/>
  <c r="AK142" i="12"/>
  <c r="AK139" i="12"/>
  <c r="AK136" i="12"/>
  <c r="AK134" i="12"/>
  <c r="AK127" i="12"/>
  <c r="AK118" i="12"/>
  <c r="AK115" i="12"/>
  <c r="AK111" i="12"/>
  <c r="AK107" i="12"/>
  <c r="AK102" i="12"/>
  <c r="AK96" i="12"/>
  <c r="AK93" i="12"/>
  <c r="AK90" i="12"/>
  <c r="AK88" i="12"/>
  <c r="AK84" i="12"/>
  <c r="AK79" i="12"/>
  <c r="AK74" i="12"/>
  <c r="AK69" i="12"/>
  <c r="AK64" i="12"/>
  <c r="AK49" i="12"/>
  <c r="AK45" i="12"/>
  <c r="AK42" i="12"/>
  <c r="AK38" i="12"/>
  <c r="AK32" i="12"/>
  <c r="AK29" i="12"/>
  <c r="AK26" i="12"/>
  <c r="AK22" i="12"/>
  <c r="AK17" i="12"/>
  <c r="AK12" i="12"/>
  <c r="AI283" i="12"/>
  <c r="AI282" i="12" s="1"/>
  <c r="AI277" i="12"/>
  <c r="AI274" i="12"/>
  <c r="AI268" i="12"/>
  <c r="AI261" i="12"/>
  <c r="AI255" i="12"/>
  <c r="AI252" i="12"/>
  <c r="AI249" i="12"/>
  <c r="AI247" i="12"/>
  <c r="AI243" i="12"/>
  <c r="AI240" i="12"/>
  <c r="AI236" i="12"/>
  <c r="AI230" i="12"/>
  <c r="AI228" i="12"/>
  <c r="AI226" i="12"/>
  <c r="AI224" i="12"/>
  <c r="AI222" i="12"/>
  <c r="AI219" i="12"/>
  <c r="AI216" i="12"/>
  <c r="AI213" i="12"/>
  <c r="AI211" i="12"/>
  <c r="AI209" i="12"/>
  <c r="AI207" i="12"/>
  <c r="AI205" i="12"/>
  <c r="AI203" i="12"/>
  <c r="AI201" i="12"/>
  <c r="AI199" i="12"/>
  <c r="AI197" i="12"/>
  <c r="AI196" i="12"/>
  <c r="AI193" i="12"/>
  <c r="AI192" i="12"/>
  <c r="AI191" i="12"/>
  <c r="AI185" i="12"/>
  <c r="AI183" i="12"/>
  <c r="AI180" i="12"/>
  <c r="AI176" i="12"/>
  <c r="AI170" i="12"/>
  <c r="AI167" i="12"/>
  <c r="AI165" i="12"/>
  <c r="AI162" i="12"/>
  <c r="AI159" i="12"/>
  <c r="AI153" i="12"/>
  <c r="AI147" i="12"/>
  <c r="AI142" i="12"/>
  <c r="AI139" i="12"/>
  <c r="AI136" i="12"/>
  <c r="AI134" i="12"/>
  <c r="AI127" i="12"/>
  <c r="AI118" i="12"/>
  <c r="AI115" i="12"/>
  <c r="AI111" i="12"/>
  <c r="AI107" i="12"/>
  <c r="AI102" i="12"/>
  <c r="AI96" i="12"/>
  <c r="AI93" i="12"/>
  <c r="AI90" i="12"/>
  <c r="AI88" i="12"/>
  <c r="AI84" i="12"/>
  <c r="AI79" i="12"/>
  <c r="AI74" i="12"/>
  <c r="AI69" i="12"/>
  <c r="AI64" i="12"/>
  <c r="AI49" i="12"/>
  <c r="AI45" i="12"/>
  <c r="AI42" i="12"/>
  <c r="AI38" i="12"/>
  <c r="AI32" i="12"/>
  <c r="AI29" i="12"/>
  <c r="AI26" i="12"/>
  <c r="AI22" i="12"/>
  <c r="AI17" i="12"/>
  <c r="AI12" i="12"/>
  <c r="AG283" i="12"/>
  <c r="AG282" i="12" s="1"/>
  <c r="AG277" i="12"/>
  <c r="AG274" i="12"/>
  <c r="AG268" i="12"/>
  <c r="AG261" i="12"/>
  <c r="AG255" i="12"/>
  <c r="AG252" i="12"/>
  <c r="AG249" i="12"/>
  <c r="AG247" i="12"/>
  <c r="AG243" i="12"/>
  <c r="AG240" i="12"/>
  <c r="AG236" i="12"/>
  <c r="AG230" i="12"/>
  <c r="AG228" i="12"/>
  <c r="AG226" i="12"/>
  <c r="AG224" i="12"/>
  <c r="AG222" i="12"/>
  <c r="AG219" i="12"/>
  <c r="AG216" i="12"/>
  <c r="AG213" i="12"/>
  <c r="AG211" i="12"/>
  <c r="AG209" i="12"/>
  <c r="AG207" i="12"/>
  <c r="AG205" i="12"/>
  <c r="AG203" i="12"/>
  <c r="AG201" i="12"/>
  <c r="AG199" i="12"/>
  <c r="AG197" i="12"/>
  <c r="AG196" i="12"/>
  <c r="AG193" i="12"/>
  <c r="AG192" i="12"/>
  <c r="AG191" i="12"/>
  <c r="AG185" i="12"/>
  <c r="AG183" i="12"/>
  <c r="AG180" i="12"/>
  <c r="AG176" i="12"/>
  <c r="AG170" i="12"/>
  <c r="AG167" i="12"/>
  <c r="AG165" i="12"/>
  <c r="AG162" i="12"/>
  <c r="AG159" i="12"/>
  <c r="AG153" i="12"/>
  <c r="AG147" i="12"/>
  <c r="AG142" i="12"/>
  <c r="AG139" i="12"/>
  <c r="AG136" i="12"/>
  <c r="AG134" i="12"/>
  <c r="AG127" i="12"/>
  <c r="AG118" i="12"/>
  <c r="AG115" i="12"/>
  <c r="AG111" i="12"/>
  <c r="AG107" i="12"/>
  <c r="AG102" i="12"/>
  <c r="AG96" i="12"/>
  <c r="AG93" i="12"/>
  <c r="AG90" i="12"/>
  <c r="AG88" i="12"/>
  <c r="AG84" i="12"/>
  <c r="AG79" i="12"/>
  <c r="AG74" i="12"/>
  <c r="AG69" i="12"/>
  <c r="AG64" i="12"/>
  <c r="AG49" i="12"/>
  <c r="AG45" i="12"/>
  <c r="AG42" i="12"/>
  <c r="AG38" i="12"/>
  <c r="AG32" i="12"/>
  <c r="AG29" i="12"/>
  <c r="AG26" i="12"/>
  <c r="AG22" i="12"/>
  <c r="AG17" i="12"/>
  <c r="AG12" i="12"/>
  <c r="AE283" i="12"/>
  <c r="AE282" i="12" s="1"/>
  <c r="AE277" i="12"/>
  <c r="AE274" i="12"/>
  <c r="AE268" i="12"/>
  <c r="AE261" i="12"/>
  <c r="AE255" i="12"/>
  <c r="AE252" i="12"/>
  <c r="AE249" i="12"/>
  <c r="AE247" i="12"/>
  <c r="AE243" i="12"/>
  <c r="AE240" i="12"/>
  <c r="AE236" i="12"/>
  <c r="AE230" i="12"/>
  <c r="AE228" i="12"/>
  <c r="AE226" i="12"/>
  <c r="AE224" i="12"/>
  <c r="AE222" i="12"/>
  <c r="AE219" i="12"/>
  <c r="AE216" i="12"/>
  <c r="AE213" i="12"/>
  <c r="AE211" i="12"/>
  <c r="AE209" i="12"/>
  <c r="AE207" i="12"/>
  <c r="AE205" i="12"/>
  <c r="AE203" i="12"/>
  <c r="AE201" i="12"/>
  <c r="AE199" i="12"/>
  <c r="AE197" i="12"/>
  <c r="AE196" i="12"/>
  <c r="AE193" i="12"/>
  <c r="AE192" i="12"/>
  <c r="AE191" i="12"/>
  <c r="AE185" i="12"/>
  <c r="AE183" i="12"/>
  <c r="AE180" i="12"/>
  <c r="AE176" i="12"/>
  <c r="AE170" i="12"/>
  <c r="AE167" i="12"/>
  <c r="AE165" i="12"/>
  <c r="AE162" i="12"/>
  <c r="AE159" i="12"/>
  <c r="AE153" i="12"/>
  <c r="AE147" i="12"/>
  <c r="AE142" i="12"/>
  <c r="AE139" i="12"/>
  <c r="AE136" i="12"/>
  <c r="AE134" i="12"/>
  <c r="AE127" i="12"/>
  <c r="AE118" i="12"/>
  <c r="AE115" i="12"/>
  <c r="AE111" i="12"/>
  <c r="AE107" i="12"/>
  <c r="AE102" i="12"/>
  <c r="AE96" i="12"/>
  <c r="AE93" i="12"/>
  <c r="AE90" i="12"/>
  <c r="AE88" i="12"/>
  <c r="AE84" i="12"/>
  <c r="AE79" i="12"/>
  <c r="AE74" i="12"/>
  <c r="AE69" i="12"/>
  <c r="AE64" i="12"/>
  <c r="AE49" i="12"/>
  <c r="AE45" i="12"/>
  <c r="AE42" i="12"/>
  <c r="AE38" i="12"/>
  <c r="AE32" i="12"/>
  <c r="AE29" i="12"/>
  <c r="AE26" i="12"/>
  <c r="AE22" i="12"/>
  <c r="AE17" i="12"/>
  <c r="AE12" i="12"/>
  <c r="AC283" i="12"/>
  <c r="AC282" i="12" s="1"/>
  <c r="AC277" i="12"/>
  <c r="AC274" i="12"/>
  <c r="AC268" i="12"/>
  <c r="AC261" i="12"/>
  <c r="AC255" i="12"/>
  <c r="AC252" i="12"/>
  <c r="AC249" i="12"/>
  <c r="AC247" i="12"/>
  <c r="AC243" i="12"/>
  <c r="AC240" i="12"/>
  <c r="AC236" i="12"/>
  <c r="AC230" i="12"/>
  <c r="AC228" i="12"/>
  <c r="AC226" i="12"/>
  <c r="AC224" i="12"/>
  <c r="AC222" i="12"/>
  <c r="AC219" i="12"/>
  <c r="AC216" i="12"/>
  <c r="AC213" i="12"/>
  <c r="AC211" i="12"/>
  <c r="AC209" i="12"/>
  <c r="AC207" i="12"/>
  <c r="AC205" i="12"/>
  <c r="AC203" i="12"/>
  <c r="AC201" i="12"/>
  <c r="AC199" i="12"/>
  <c r="AC197" i="12"/>
  <c r="AC196" i="12"/>
  <c r="AC193" i="12"/>
  <c r="AC192" i="12"/>
  <c r="AC191" i="12"/>
  <c r="AC185" i="12"/>
  <c r="AC183" i="12"/>
  <c r="AC180" i="12"/>
  <c r="AC176" i="12"/>
  <c r="AC170" i="12"/>
  <c r="AC167" i="12"/>
  <c r="AC165" i="12"/>
  <c r="AC162" i="12"/>
  <c r="AC159" i="12"/>
  <c r="AC153" i="12"/>
  <c r="AC147" i="12"/>
  <c r="AC142" i="12"/>
  <c r="AC139" i="12"/>
  <c r="AC136" i="12"/>
  <c r="AC134" i="12"/>
  <c r="AC127" i="12"/>
  <c r="AC118" i="12"/>
  <c r="AC115" i="12"/>
  <c r="AC111" i="12"/>
  <c r="AC107" i="12"/>
  <c r="AC102" i="12"/>
  <c r="AC96" i="12"/>
  <c r="AC93" i="12"/>
  <c r="AC90" i="12"/>
  <c r="AC88" i="12"/>
  <c r="AC84" i="12"/>
  <c r="AC79" i="12"/>
  <c r="AC74" i="12"/>
  <c r="AC69" i="12"/>
  <c r="AC64" i="12"/>
  <c r="AC49" i="12"/>
  <c r="AC45" i="12"/>
  <c r="AC42" i="12"/>
  <c r="AC38" i="12"/>
  <c r="AC32" i="12"/>
  <c r="AC29" i="12"/>
  <c r="AC26" i="12"/>
  <c r="AC22" i="12"/>
  <c r="AC17" i="12"/>
  <c r="AC12" i="12"/>
  <c r="AA283" i="12"/>
  <c r="AA282" i="12" s="1"/>
  <c r="AA277" i="12"/>
  <c r="AA274" i="12"/>
  <c r="AA268" i="12"/>
  <c r="AA261" i="12"/>
  <c r="AA255" i="12"/>
  <c r="AA252" i="12"/>
  <c r="AA249" i="12"/>
  <c r="AA247" i="12"/>
  <c r="AA243" i="12"/>
  <c r="AA240" i="12"/>
  <c r="AA236" i="12"/>
  <c r="AA230" i="12"/>
  <c r="AA228" i="12"/>
  <c r="AA226" i="12"/>
  <c r="AA224" i="12"/>
  <c r="AA222" i="12"/>
  <c r="AA219" i="12"/>
  <c r="AA216" i="12"/>
  <c r="AA213" i="12"/>
  <c r="AA211" i="12"/>
  <c r="AA209" i="12"/>
  <c r="AA207" i="12"/>
  <c r="AA205" i="12"/>
  <c r="AA203" i="12"/>
  <c r="AA201" i="12"/>
  <c r="AA199" i="12"/>
  <c r="AA197" i="12"/>
  <c r="AA196" i="12"/>
  <c r="AA193" i="12"/>
  <c r="AA192" i="12"/>
  <c r="AA191" i="12"/>
  <c r="AA185" i="12"/>
  <c r="AA183" i="12"/>
  <c r="AA180" i="12"/>
  <c r="AA176" i="12"/>
  <c r="AA170" i="12"/>
  <c r="AA167" i="12"/>
  <c r="AA165" i="12"/>
  <c r="AA162" i="12"/>
  <c r="AA159" i="12"/>
  <c r="AA153" i="12"/>
  <c r="AA147" i="12"/>
  <c r="AA142" i="12"/>
  <c r="AA139" i="12"/>
  <c r="AA136" i="12"/>
  <c r="AA134" i="12"/>
  <c r="AA127" i="12"/>
  <c r="AA118" i="12"/>
  <c r="AA115" i="12"/>
  <c r="AA111" i="12"/>
  <c r="AA107" i="12"/>
  <c r="AA102" i="12"/>
  <c r="AA96" i="12"/>
  <c r="AA93" i="12"/>
  <c r="AA90" i="12"/>
  <c r="AA88" i="12"/>
  <c r="AA84" i="12"/>
  <c r="AA79" i="12"/>
  <c r="AA74" i="12"/>
  <c r="AA69" i="12"/>
  <c r="AA64" i="12"/>
  <c r="AA49" i="12"/>
  <c r="AA45" i="12"/>
  <c r="AA42" i="12"/>
  <c r="AA38" i="12"/>
  <c r="AA32" i="12"/>
  <c r="AA29" i="12"/>
  <c r="AA26" i="12"/>
  <c r="AA22" i="12"/>
  <c r="AA17" i="12"/>
  <c r="AA12" i="12"/>
  <c r="Y283" i="12"/>
  <c r="Y282" i="12" s="1"/>
  <c r="Y277" i="12"/>
  <c r="Y274" i="12"/>
  <c r="Y268" i="12"/>
  <c r="Y261" i="12"/>
  <c r="Y255" i="12"/>
  <c r="Y252" i="12"/>
  <c r="Y249" i="12"/>
  <c r="Y247" i="12"/>
  <c r="Y243" i="12"/>
  <c r="Y240" i="12"/>
  <c r="Y236" i="12"/>
  <c r="Y230" i="12"/>
  <c r="Y228" i="12"/>
  <c r="Y226" i="12"/>
  <c r="Y224" i="12"/>
  <c r="Y222" i="12"/>
  <c r="Y219" i="12"/>
  <c r="Y216" i="12"/>
  <c r="Y213" i="12"/>
  <c r="Y211" i="12"/>
  <c r="Y209" i="12"/>
  <c r="Y207" i="12"/>
  <c r="Y205" i="12"/>
  <c r="Y203" i="12"/>
  <c r="Y201" i="12"/>
  <c r="Y199" i="12"/>
  <c r="Y197" i="12"/>
  <c r="Y196" i="12"/>
  <c r="Y193" i="12"/>
  <c r="Y192" i="12"/>
  <c r="Y191" i="12"/>
  <c r="Y185" i="12"/>
  <c r="Y183" i="12"/>
  <c r="Y180" i="12"/>
  <c r="Y176" i="12"/>
  <c r="Y170" i="12"/>
  <c r="Y167" i="12"/>
  <c r="Y165" i="12"/>
  <c r="Y162" i="12"/>
  <c r="Y159" i="12"/>
  <c r="Y153" i="12"/>
  <c r="Y147" i="12"/>
  <c r="Y142" i="12"/>
  <c r="Y139" i="12"/>
  <c r="Y136" i="12"/>
  <c r="Y134" i="12"/>
  <c r="Y127" i="12"/>
  <c r="Y118" i="12"/>
  <c r="Y115" i="12"/>
  <c r="Y111" i="12"/>
  <c r="Y107" i="12"/>
  <c r="Y102" i="12"/>
  <c r="Y96" i="12"/>
  <c r="Y93" i="12"/>
  <c r="Y90" i="12"/>
  <c r="Y88" i="12"/>
  <c r="Y84" i="12"/>
  <c r="Y79" i="12"/>
  <c r="Y74" i="12"/>
  <c r="Y69" i="12"/>
  <c r="Y64" i="12"/>
  <c r="Y49" i="12"/>
  <c r="Y45" i="12"/>
  <c r="Y42" i="12"/>
  <c r="Y38" i="12"/>
  <c r="Y32" i="12"/>
  <c r="Y29" i="12"/>
  <c r="Y26" i="12"/>
  <c r="Y22" i="12"/>
  <c r="Y17" i="12"/>
  <c r="Y12" i="12"/>
  <c r="W283" i="12"/>
  <c r="W282" i="12" s="1"/>
  <c r="W277" i="12"/>
  <c r="W274" i="12"/>
  <c r="W268" i="12"/>
  <c r="W261" i="12"/>
  <c r="W255" i="12"/>
  <c r="W252" i="12"/>
  <c r="W249" i="12"/>
  <c r="W247" i="12"/>
  <c r="W243" i="12"/>
  <c r="W240" i="12"/>
  <c r="W236" i="12"/>
  <c r="W230" i="12"/>
  <c r="W228" i="12"/>
  <c r="W226" i="12"/>
  <c r="W224" i="12"/>
  <c r="W222" i="12"/>
  <c r="W219" i="12"/>
  <c r="W216" i="12"/>
  <c r="W213" i="12"/>
  <c r="W211" i="12"/>
  <c r="W209" i="12"/>
  <c r="W207" i="12"/>
  <c r="W205" i="12"/>
  <c r="W203" i="12"/>
  <c r="W201" i="12"/>
  <c r="W199" i="12"/>
  <c r="W197" i="12"/>
  <c r="W196" i="12"/>
  <c r="W193" i="12"/>
  <c r="W192" i="12"/>
  <c r="W191" i="12"/>
  <c r="W185" i="12"/>
  <c r="W183" i="12"/>
  <c r="W180" i="12"/>
  <c r="W176" i="12"/>
  <c r="W170" i="12"/>
  <c r="W167" i="12"/>
  <c r="W165" i="12"/>
  <c r="W162" i="12"/>
  <c r="W159" i="12"/>
  <c r="W153" i="12"/>
  <c r="W147" i="12"/>
  <c r="W142" i="12"/>
  <c r="W139" i="12"/>
  <c r="W136" i="12"/>
  <c r="W134" i="12"/>
  <c r="W127" i="12"/>
  <c r="W118" i="12"/>
  <c r="W115" i="12"/>
  <c r="W111" i="12"/>
  <c r="W107" i="12"/>
  <c r="W102" i="12"/>
  <c r="W96" i="12"/>
  <c r="W93" i="12"/>
  <c r="W90" i="12"/>
  <c r="W88" i="12"/>
  <c r="W84" i="12"/>
  <c r="W79" i="12"/>
  <c r="W74" i="12"/>
  <c r="W69" i="12"/>
  <c r="W64" i="12"/>
  <c r="W49" i="12"/>
  <c r="W45" i="12"/>
  <c r="W42" i="12"/>
  <c r="W38" i="12"/>
  <c r="W32" i="12"/>
  <c r="W29" i="12"/>
  <c r="W26" i="12"/>
  <c r="W22" i="12"/>
  <c r="W17" i="12"/>
  <c r="W12" i="12"/>
  <c r="U283" i="12"/>
  <c r="U282" i="12" s="1"/>
  <c r="U277" i="12"/>
  <c r="U274" i="12"/>
  <c r="U268" i="12"/>
  <c r="U261" i="12"/>
  <c r="U255" i="12"/>
  <c r="U252" i="12"/>
  <c r="U249" i="12"/>
  <c r="U247" i="12"/>
  <c r="U243" i="12"/>
  <c r="U240" i="12"/>
  <c r="U236" i="12"/>
  <c r="U230" i="12"/>
  <c r="U228" i="12"/>
  <c r="U226" i="12"/>
  <c r="U224" i="12"/>
  <c r="U222" i="12"/>
  <c r="U219" i="12"/>
  <c r="U216" i="12"/>
  <c r="U213" i="12"/>
  <c r="U211" i="12"/>
  <c r="U209" i="12"/>
  <c r="U207" i="12"/>
  <c r="U205" i="12"/>
  <c r="U203" i="12"/>
  <c r="U201" i="12"/>
  <c r="U199" i="12"/>
  <c r="U197" i="12"/>
  <c r="U196" i="12"/>
  <c r="U193" i="12"/>
  <c r="U192" i="12"/>
  <c r="U191" i="12"/>
  <c r="U185" i="12"/>
  <c r="U183" i="12"/>
  <c r="U180" i="12"/>
  <c r="U176" i="12"/>
  <c r="U170" i="12"/>
  <c r="U167" i="12"/>
  <c r="U165" i="12"/>
  <c r="U162" i="12"/>
  <c r="U159" i="12"/>
  <c r="U153" i="12"/>
  <c r="U147" i="12"/>
  <c r="U142" i="12"/>
  <c r="U139" i="12"/>
  <c r="U136" i="12"/>
  <c r="U134" i="12"/>
  <c r="U127" i="12"/>
  <c r="U118" i="12"/>
  <c r="U115" i="12"/>
  <c r="U111" i="12"/>
  <c r="U107" i="12"/>
  <c r="U102" i="12"/>
  <c r="U96" i="12"/>
  <c r="U93" i="12"/>
  <c r="U90" i="12"/>
  <c r="U88" i="12"/>
  <c r="U84" i="12"/>
  <c r="U79" i="12"/>
  <c r="U74" i="12"/>
  <c r="U69" i="12"/>
  <c r="U64" i="12"/>
  <c r="U49" i="12"/>
  <c r="U45" i="12"/>
  <c r="U42" i="12"/>
  <c r="U38" i="12"/>
  <c r="U32" i="12"/>
  <c r="U29" i="12"/>
  <c r="U26" i="12"/>
  <c r="U22" i="12"/>
  <c r="U17" i="12"/>
  <c r="U12" i="12"/>
  <c r="S283" i="12"/>
  <c r="S282" i="12" s="1"/>
  <c r="S277" i="12"/>
  <c r="S274" i="12"/>
  <c r="S268" i="12"/>
  <c r="S261" i="12"/>
  <c r="S255" i="12"/>
  <c r="S252" i="12"/>
  <c r="S249" i="12"/>
  <c r="S247" i="12"/>
  <c r="S243" i="12"/>
  <c r="S240" i="12"/>
  <c r="S236" i="12"/>
  <c r="S230" i="12"/>
  <c r="S228" i="12"/>
  <c r="S226" i="12"/>
  <c r="S224" i="12"/>
  <c r="S222" i="12"/>
  <c r="S219" i="12"/>
  <c r="S216" i="12"/>
  <c r="S213" i="12"/>
  <c r="S211" i="12"/>
  <c r="S209" i="12"/>
  <c r="S207" i="12"/>
  <c r="S205" i="12"/>
  <c r="S203" i="12"/>
  <c r="S201" i="12"/>
  <c r="S199" i="12"/>
  <c r="S197" i="12"/>
  <c r="S196" i="12"/>
  <c r="S193" i="12"/>
  <c r="S192" i="12"/>
  <c r="S191" i="12"/>
  <c r="S185" i="12"/>
  <c r="S183" i="12"/>
  <c r="S180" i="12"/>
  <c r="S176" i="12"/>
  <c r="S170" i="12"/>
  <c r="S167" i="12"/>
  <c r="S165" i="12"/>
  <c r="S162" i="12"/>
  <c r="S159" i="12"/>
  <c r="S153" i="12"/>
  <c r="S147" i="12"/>
  <c r="S142" i="12"/>
  <c r="S139" i="12"/>
  <c r="S136" i="12"/>
  <c r="S134" i="12"/>
  <c r="S127" i="12"/>
  <c r="S118" i="12"/>
  <c r="S115" i="12"/>
  <c r="S111" i="12"/>
  <c r="S107" i="12"/>
  <c r="S102" i="12"/>
  <c r="S96" i="12"/>
  <c r="S93" i="12"/>
  <c r="S90" i="12"/>
  <c r="S88" i="12"/>
  <c r="S84" i="12"/>
  <c r="S79" i="12"/>
  <c r="S74" i="12"/>
  <c r="S69" i="12"/>
  <c r="S64" i="12"/>
  <c r="S49" i="12"/>
  <c r="S45" i="12"/>
  <c r="S42" i="12"/>
  <c r="S38" i="12"/>
  <c r="S32" i="12"/>
  <c r="S29" i="12"/>
  <c r="S26" i="12"/>
  <c r="S22" i="12"/>
  <c r="S17" i="12"/>
  <c r="S12" i="12"/>
  <c r="Q283" i="12"/>
  <c r="Q282" i="12" s="1"/>
  <c r="Q277" i="12"/>
  <c r="Q274" i="12"/>
  <c r="Q268" i="12"/>
  <c r="Q261" i="12"/>
  <c r="Q255" i="12"/>
  <c r="Q252" i="12"/>
  <c r="Q249" i="12"/>
  <c r="Q247" i="12"/>
  <c r="Q243" i="12"/>
  <c r="Q240" i="12"/>
  <c r="Q236" i="12"/>
  <c r="Q230" i="12"/>
  <c r="Q228" i="12"/>
  <c r="Q226" i="12"/>
  <c r="Q224" i="12"/>
  <c r="Q222" i="12"/>
  <c r="Q219" i="12"/>
  <c r="Q216" i="12"/>
  <c r="Q213" i="12"/>
  <c r="Q211" i="12"/>
  <c r="Q209" i="12"/>
  <c r="Q207" i="12"/>
  <c r="Q205" i="12"/>
  <c r="Q203" i="12"/>
  <c r="Q201" i="12"/>
  <c r="Q199" i="12"/>
  <c r="Q197" i="12"/>
  <c r="Q196" i="12"/>
  <c r="Q193" i="12"/>
  <c r="Q192" i="12"/>
  <c r="Q191" i="12"/>
  <c r="Q185" i="12"/>
  <c r="Q183" i="12"/>
  <c r="Q180" i="12"/>
  <c r="Q176" i="12"/>
  <c r="Q170" i="12"/>
  <c r="Q167" i="12"/>
  <c r="Q165" i="12"/>
  <c r="Q162" i="12"/>
  <c r="Q159" i="12"/>
  <c r="Q153" i="12"/>
  <c r="Q147" i="12"/>
  <c r="Q142" i="12"/>
  <c r="Q139" i="12"/>
  <c r="Q136" i="12"/>
  <c r="Q134" i="12"/>
  <c r="Q127" i="12"/>
  <c r="Q118" i="12"/>
  <c r="Q115" i="12"/>
  <c r="Q111" i="12"/>
  <c r="Q107" i="12"/>
  <c r="Q102" i="12"/>
  <c r="Q96" i="12"/>
  <c r="Q93" i="12"/>
  <c r="Q90" i="12"/>
  <c r="Q88" i="12"/>
  <c r="Q84" i="12"/>
  <c r="Q79" i="12"/>
  <c r="Q74" i="12"/>
  <c r="Q69" i="12"/>
  <c r="Q64" i="12"/>
  <c r="Q49" i="12"/>
  <c r="Q45" i="12"/>
  <c r="Q42" i="12"/>
  <c r="Q38" i="12"/>
  <c r="Q32" i="12"/>
  <c r="Q29" i="12"/>
  <c r="Q26" i="12"/>
  <c r="Q22" i="12"/>
  <c r="Q17" i="12"/>
  <c r="Q12" i="12"/>
  <c r="O283" i="12"/>
  <c r="O282" i="12" s="1"/>
  <c r="O277" i="12"/>
  <c r="O274" i="12"/>
  <c r="O268" i="12"/>
  <c r="O261" i="12"/>
  <c r="O255" i="12"/>
  <c r="O252" i="12"/>
  <c r="O249" i="12"/>
  <c r="O247" i="12"/>
  <c r="O243" i="12"/>
  <c r="O240" i="12"/>
  <c r="O236" i="12"/>
  <c r="O230" i="12"/>
  <c r="O228" i="12"/>
  <c r="O226" i="12"/>
  <c r="O224" i="12"/>
  <c r="O222" i="12"/>
  <c r="O219" i="12"/>
  <c r="O216" i="12"/>
  <c r="O213" i="12"/>
  <c r="O211" i="12"/>
  <c r="O209" i="12"/>
  <c r="O207" i="12"/>
  <c r="O205" i="12"/>
  <c r="O203" i="12"/>
  <c r="O201" i="12"/>
  <c r="O199" i="12"/>
  <c r="O197" i="12"/>
  <c r="O196" i="12"/>
  <c r="O193" i="12"/>
  <c r="O192" i="12"/>
  <c r="O191" i="12"/>
  <c r="O185" i="12"/>
  <c r="O183" i="12"/>
  <c r="O180" i="12"/>
  <c r="O176" i="12"/>
  <c r="O170" i="12"/>
  <c r="O167" i="12"/>
  <c r="O165" i="12"/>
  <c r="O162" i="12"/>
  <c r="O159" i="12"/>
  <c r="O153" i="12"/>
  <c r="O147" i="12"/>
  <c r="O142" i="12"/>
  <c r="O139" i="12"/>
  <c r="O136" i="12"/>
  <c r="O134" i="12"/>
  <c r="O127" i="12"/>
  <c r="O118" i="12"/>
  <c r="O115" i="12"/>
  <c r="O111" i="12"/>
  <c r="O107" i="12"/>
  <c r="O102" i="12"/>
  <c r="O96" i="12"/>
  <c r="O93" i="12"/>
  <c r="O90" i="12"/>
  <c r="O88" i="12"/>
  <c r="O84" i="12"/>
  <c r="O79" i="12"/>
  <c r="O74" i="12"/>
  <c r="O69" i="12"/>
  <c r="O64" i="12"/>
  <c r="O49" i="12"/>
  <c r="O45" i="12"/>
  <c r="O42" i="12"/>
  <c r="O38" i="12"/>
  <c r="O32" i="12"/>
  <c r="O29" i="12"/>
  <c r="O26" i="12"/>
  <c r="O22" i="12"/>
  <c r="O17" i="12"/>
  <c r="O12" i="12"/>
  <c r="M283" i="12"/>
  <c r="M282" i="12" s="1"/>
  <c r="M277" i="12"/>
  <c r="M274" i="12"/>
  <c r="M268" i="12"/>
  <c r="M261" i="12"/>
  <c r="M255" i="12"/>
  <c r="M252" i="12"/>
  <c r="M249" i="12"/>
  <c r="M247" i="12"/>
  <c r="M243" i="12"/>
  <c r="M240" i="12"/>
  <c r="M236" i="12"/>
  <c r="M230" i="12"/>
  <c r="M228" i="12"/>
  <c r="M226" i="12"/>
  <c r="M224" i="12"/>
  <c r="M222" i="12"/>
  <c r="M219" i="12"/>
  <c r="M216" i="12"/>
  <c r="M213" i="12"/>
  <c r="M211" i="12"/>
  <c r="M209" i="12"/>
  <c r="M207" i="12"/>
  <c r="M205" i="12"/>
  <c r="M203" i="12"/>
  <c r="M201" i="12"/>
  <c r="M199" i="12"/>
  <c r="M197" i="12"/>
  <c r="M196" i="12"/>
  <c r="M193" i="12"/>
  <c r="M192" i="12"/>
  <c r="M191" i="12"/>
  <c r="M185" i="12"/>
  <c r="M183" i="12"/>
  <c r="M180" i="12"/>
  <c r="M176" i="12"/>
  <c r="M170" i="12"/>
  <c r="M167" i="12"/>
  <c r="M165" i="12"/>
  <c r="M162" i="12"/>
  <c r="M159" i="12"/>
  <c r="M153" i="12"/>
  <c r="M147" i="12"/>
  <c r="M142" i="12"/>
  <c r="M139" i="12"/>
  <c r="M136" i="12"/>
  <c r="M134" i="12"/>
  <c r="M127" i="12"/>
  <c r="M118" i="12"/>
  <c r="M115" i="12"/>
  <c r="M111" i="12"/>
  <c r="M107" i="12"/>
  <c r="M102" i="12"/>
  <c r="M96" i="12"/>
  <c r="M93" i="12"/>
  <c r="M90" i="12"/>
  <c r="M88" i="12"/>
  <c r="M84" i="12"/>
  <c r="M79" i="12"/>
  <c r="M74" i="12"/>
  <c r="M69" i="12"/>
  <c r="M64" i="12"/>
  <c r="M49" i="12"/>
  <c r="M45" i="12"/>
  <c r="M42" i="12"/>
  <c r="M38" i="12"/>
  <c r="M32" i="12"/>
  <c r="M29" i="12"/>
  <c r="M26" i="12"/>
  <c r="M22" i="12"/>
  <c r="M17" i="12"/>
  <c r="M12" i="12"/>
  <c r="K283" i="12"/>
  <c r="K282" i="12" s="1"/>
  <c r="K277" i="12"/>
  <c r="K274" i="12"/>
  <c r="K268" i="12"/>
  <c r="K261" i="12"/>
  <c r="K255" i="12"/>
  <c r="K252" i="12"/>
  <c r="K249" i="12"/>
  <c r="K247" i="12"/>
  <c r="K243" i="12"/>
  <c r="K240" i="12"/>
  <c r="K236" i="12"/>
  <c r="K230" i="12"/>
  <c r="K228" i="12"/>
  <c r="K226" i="12"/>
  <c r="K224" i="12"/>
  <c r="K222" i="12"/>
  <c r="K219" i="12"/>
  <c r="K216" i="12"/>
  <c r="K213" i="12"/>
  <c r="K211" i="12"/>
  <c r="K209" i="12"/>
  <c r="K207" i="12"/>
  <c r="K205" i="12"/>
  <c r="K203" i="12"/>
  <c r="K201" i="12"/>
  <c r="K199" i="12"/>
  <c r="K197" i="12"/>
  <c r="K196" i="12"/>
  <c r="K193" i="12"/>
  <c r="K192" i="12"/>
  <c r="K191" i="12"/>
  <c r="K185" i="12"/>
  <c r="K183" i="12"/>
  <c r="K180" i="12"/>
  <c r="K176" i="12"/>
  <c r="K170" i="12"/>
  <c r="K167" i="12"/>
  <c r="K165" i="12"/>
  <c r="K162" i="12"/>
  <c r="K159" i="12"/>
  <c r="K153" i="12"/>
  <c r="K147" i="12"/>
  <c r="K142" i="12"/>
  <c r="K139" i="12"/>
  <c r="K136" i="12"/>
  <c r="K134" i="12"/>
  <c r="K127" i="12"/>
  <c r="K118" i="12"/>
  <c r="K115" i="12"/>
  <c r="K111" i="12"/>
  <c r="K107" i="12"/>
  <c r="K102" i="12"/>
  <c r="K96" i="12"/>
  <c r="K93" i="12"/>
  <c r="K90" i="12"/>
  <c r="K88" i="12"/>
  <c r="K84" i="12"/>
  <c r="K79" i="12"/>
  <c r="K74" i="12"/>
  <c r="K69" i="12"/>
  <c r="K64" i="12"/>
  <c r="K49" i="12"/>
  <c r="K45" i="12"/>
  <c r="K42" i="12"/>
  <c r="K38" i="12"/>
  <c r="K32" i="12"/>
  <c r="K29" i="12"/>
  <c r="K26" i="12"/>
  <c r="K22" i="12"/>
  <c r="K17" i="12"/>
  <c r="K12" i="12"/>
  <c r="AT226" i="12" l="1"/>
  <c r="AU226" i="12" s="1"/>
  <c r="AT252" i="12"/>
  <c r="AU252" i="12" s="1"/>
  <c r="AT107" i="12"/>
  <c r="AU107" i="12" s="1"/>
  <c r="AT84" i="12"/>
  <c r="AU84" i="12" s="1"/>
  <c r="AS26" i="12"/>
  <c r="AS69" i="12"/>
  <c r="AT38" i="12"/>
  <c r="AU38" i="12" s="1"/>
  <c r="AS96" i="12"/>
  <c r="AS22" i="12"/>
  <c r="AS102" i="12"/>
  <c r="AT134" i="12"/>
  <c r="AU134" i="12" s="1"/>
  <c r="AT165" i="12"/>
  <c r="AU165" i="12" s="1"/>
  <c r="AT192" i="12"/>
  <c r="AU192" i="12" s="1"/>
  <c r="AS64" i="12"/>
  <c r="AT207" i="12"/>
  <c r="AU207" i="12" s="1"/>
  <c r="AS17" i="12"/>
  <c r="AS49" i="12"/>
  <c r="AS93" i="12"/>
  <c r="AS139" i="12"/>
  <c r="AS170" i="12"/>
  <c r="AS196" i="12"/>
  <c r="AS211" i="12"/>
  <c r="AS230" i="12"/>
  <c r="AS261" i="12"/>
  <c r="M260" i="12"/>
  <c r="O260" i="12"/>
  <c r="K146" i="12"/>
  <c r="W260" i="12"/>
  <c r="AE146" i="12"/>
  <c r="AT115" i="12"/>
  <c r="AU115" i="12" s="1"/>
  <c r="AS136" i="12"/>
  <c r="AT153" i="12"/>
  <c r="AU153" i="12" s="1"/>
  <c r="AU146" i="12" s="1"/>
  <c r="AS167" i="12"/>
  <c r="AT183" i="12"/>
  <c r="AU183" i="12" s="1"/>
  <c r="AS193" i="12"/>
  <c r="AT201" i="12"/>
  <c r="AU201" i="12" s="1"/>
  <c r="AS209" i="12"/>
  <c r="AT219" i="12"/>
  <c r="AU219" i="12" s="1"/>
  <c r="AS228" i="12"/>
  <c r="AT243" i="12"/>
  <c r="AU243" i="12" s="1"/>
  <c r="AS255" i="12"/>
  <c r="AT277" i="12"/>
  <c r="AU277" i="12" s="1"/>
  <c r="AU260" i="12" s="1"/>
  <c r="AU282" i="12"/>
  <c r="AS205" i="12"/>
  <c r="AS224" i="12"/>
  <c r="AS32" i="12"/>
  <c r="AT45" i="12"/>
  <c r="AU45" i="12" s="1"/>
  <c r="AS79" i="12"/>
  <c r="AT90" i="12"/>
  <c r="AU90" i="12" s="1"/>
  <c r="AS111" i="12"/>
  <c r="AT127" i="12"/>
  <c r="AU127" i="12" s="1"/>
  <c r="AS147" i="12"/>
  <c r="AS146" i="12" s="1"/>
  <c r="AT162" i="12"/>
  <c r="AU162" i="12" s="1"/>
  <c r="AS180" i="12"/>
  <c r="AT191" i="12"/>
  <c r="AU191" i="12" s="1"/>
  <c r="AS199" i="12"/>
  <c r="AS216" i="12"/>
  <c r="AS240" i="12"/>
  <c r="AT249" i="12"/>
  <c r="AU249" i="12" s="1"/>
  <c r="AS274" i="12"/>
  <c r="AS42" i="12"/>
  <c r="AS88" i="12"/>
  <c r="AS118" i="12"/>
  <c r="AS159" i="12"/>
  <c r="AS185" i="12"/>
  <c r="AS203" i="12"/>
  <c r="AS222" i="12"/>
  <c r="AS247" i="12"/>
  <c r="AS283" i="12"/>
  <c r="AS282" i="12" s="1"/>
  <c r="AS29" i="12"/>
  <c r="AS74" i="12"/>
  <c r="AS142" i="12"/>
  <c r="AS176" i="12"/>
  <c r="AS197" i="12"/>
  <c r="AS213" i="12"/>
  <c r="AS236" i="12"/>
  <c r="AS268" i="12"/>
  <c r="U260" i="12"/>
  <c r="Q146" i="12"/>
  <c r="W146" i="12"/>
  <c r="Y260" i="12"/>
  <c r="AS12" i="12"/>
  <c r="U235" i="12"/>
  <c r="AK175" i="12"/>
  <c r="AM235" i="12"/>
  <c r="AO235" i="12"/>
  <c r="AQ235" i="12"/>
  <c r="AC158" i="12"/>
  <c r="O175" i="12"/>
  <c r="Q158" i="12"/>
  <c r="Q175" i="12"/>
  <c r="S158" i="12"/>
  <c r="S11" i="12"/>
  <c r="AE260" i="12"/>
  <c r="AG260" i="12"/>
  <c r="AM260" i="12"/>
  <c r="AO260" i="12"/>
  <c r="AQ260" i="12"/>
  <c r="AA235" i="12"/>
  <c r="M235" i="12"/>
  <c r="Y175" i="12"/>
  <c r="AG146" i="12"/>
  <c r="AO146" i="12"/>
  <c r="Q260" i="12"/>
  <c r="W158" i="12"/>
  <c r="AK260" i="12"/>
  <c r="K235" i="12"/>
  <c r="K158" i="12"/>
  <c r="AE158" i="12"/>
  <c r="AG158" i="12"/>
  <c r="AI158" i="12"/>
  <c r="AK158" i="12"/>
  <c r="AM158" i="12"/>
  <c r="AQ158" i="12"/>
  <c r="K260" i="12"/>
  <c r="AA158" i="12"/>
  <c r="K11" i="12"/>
  <c r="S260" i="12"/>
  <c r="Y158" i="12"/>
  <c r="AI11" i="12"/>
  <c r="AQ11" i="12"/>
  <c r="K175" i="12"/>
  <c r="AA175" i="12"/>
  <c r="AC175" i="12"/>
  <c r="M11" i="12"/>
  <c r="S235" i="12"/>
  <c r="M146" i="12"/>
  <c r="O235" i="12"/>
  <c r="AA146" i="12"/>
  <c r="AA260" i="12"/>
  <c r="AG11" i="12"/>
  <c r="AM146" i="12"/>
  <c r="AM175" i="12"/>
  <c r="M158" i="12"/>
  <c r="O146" i="12"/>
  <c r="U146" i="12"/>
  <c r="W235" i="12"/>
  <c r="AC146" i="12"/>
  <c r="AC260" i="12"/>
  <c r="AK235" i="12"/>
  <c r="AM11" i="12"/>
  <c r="AO175" i="12"/>
  <c r="W175" i="12"/>
  <c r="AA11" i="12"/>
  <c r="AA10" i="12" s="1"/>
  <c r="P20" i="1" s="1"/>
  <c r="AC235" i="12"/>
  <c r="AE175" i="12"/>
  <c r="U11" i="12"/>
  <c r="U158" i="12"/>
  <c r="Y235" i="12"/>
  <c r="AE235" i="12"/>
  <c r="U175" i="12"/>
  <c r="O158" i="12"/>
  <c r="Q235" i="12"/>
  <c r="W11" i="12"/>
  <c r="AC11" i="12"/>
  <c r="AG235" i="12"/>
  <c r="AI175" i="12"/>
  <c r="AI260" i="12"/>
  <c r="AO11" i="12"/>
  <c r="AO158" i="12"/>
  <c r="O11" i="12"/>
  <c r="Y146" i="12"/>
  <c r="AG175" i="12"/>
  <c r="AI146" i="12"/>
  <c r="AI235" i="12"/>
  <c r="AQ146" i="12"/>
  <c r="AQ175" i="12"/>
  <c r="M175" i="12"/>
  <c r="Q11" i="12"/>
  <c r="S146" i="12"/>
  <c r="S175" i="12"/>
  <c r="Y11" i="12"/>
  <c r="AE11" i="12"/>
  <c r="AE10" i="12" s="1"/>
  <c r="R20" i="1" s="1"/>
  <c r="AK11" i="12"/>
  <c r="AK146" i="12"/>
  <c r="AR321" i="11"/>
  <c r="AT321" i="11" s="1"/>
  <c r="AU321" i="11" s="1"/>
  <c r="AR315" i="11"/>
  <c r="AT315" i="11" s="1"/>
  <c r="AU315" i="11" s="1"/>
  <c r="AR312" i="11"/>
  <c r="AT312" i="11" s="1"/>
  <c r="AU312" i="11" s="1"/>
  <c r="AR306" i="11"/>
  <c r="AT306" i="11" s="1"/>
  <c r="AU306" i="11" s="1"/>
  <c r="AR299" i="11"/>
  <c r="AT299" i="11" s="1"/>
  <c r="AU299" i="11" s="1"/>
  <c r="AR293" i="11"/>
  <c r="AT293" i="11" s="1"/>
  <c r="AU293" i="11" s="1"/>
  <c r="AR288" i="11"/>
  <c r="AS288" i="11" s="1"/>
  <c r="AR285" i="11"/>
  <c r="AS285" i="11" s="1"/>
  <c r="AR282" i="11"/>
  <c r="AT282" i="11" s="1"/>
  <c r="AU282" i="11" s="1"/>
  <c r="AR280" i="11"/>
  <c r="AT280" i="11" s="1"/>
  <c r="AU280" i="11" s="1"/>
  <c r="AR277" i="11"/>
  <c r="AT277" i="11" s="1"/>
  <c r="AU277" i="11" s="1"/>
  <c r="AR274" i="11"/>
  <c r="AT274" i="11" s="1"/>
  <c r="AU274" i="11" s="1"/>
  <c r="AR268" i="11"/>
  <c r="AT268" i="11" s="1"/>
  <c r="AU268" i="11" s="1"/>
  <c r="AR266" i="11"/>
  <c r="AT266" i="11" s="1"/>
  <c r="AU266" i="11" s="1"/>
  <c r="AR264" i="11"/>
  <c r="AS264" i="11" s="1"/>
  <c r="AR262" i="11"/>
  <c r="AS262" i="11" s="1"/>
  <c r="AR260" i="11"/>
  <c r="AT260" i="11" s="1"/>
  <c r="AU260" i="11" s="1"/>
  <c r="AR257" i="11"/>
  <c r="AT257" i="11" s="1"/>
  <c r="AU257" i="11" s="1"/>
  <c r="AR254" i="11"/>
  <c r="AT254" i="11" s="1"/>
  <c r="AU254" i="11" s="1"/>
  <c r="AR251" i="11"/>
  <c r="AT251" i="11" s="1"/>
  <c r="AU251" i="11" s="1"/>
  <c r="AR249" i="11"/>
  <c r="AT249" i="11" s="1"/>
  <c r="AU249" i="11" s="1"/>
  <c r="AR247" i="11"/>
  <c r="AT247" i="11" s="1"/>
  <c r="AU247" i="11" s="1"/>
  <c r="AR245" i="11"/>
  <c r="AS245" i="11" s="1"/>
  <c r="AR243" i="11"/>
  <c r="AS243" i="11" s="1"/>
  <c r="AR241" i="11"/>
  <c r="AT241" i="11" s="1"/>
  <c r="AU241" i="11" s="1"/>
  <c r="AR239" i="11"/>
  <c r="AT239" i="11" s="1"/>
  <c r="AU239" i="11" s="1"/>
  <c r="AR237" i="11"/>
  <c r="AT237" i="11" s="1"/>
  <c r="AU237" i="11" s="1"/>
  <c r="AR235" i="11"/>
  <c r="AT235" i="11" s="1"/>
  <c r="AU235" i="11" s="1"/>
  <c r="AR233" i="11"/>
  <c r="AT233" i="11" s="1"/>
  <c r="AU233" i="11" s="1"/>
  <c r="AR232" i="11"/>
  <c r="AT232" i="11" s="1"/>
  <c r="AU232" i="11" s="1"/>
  <c r="AR229" i="11"/>
  <c r="AS229" i="11" s="1"/>
  <c r="AR228" i="11"/>
  <c r="AS228" i="11" s="1"/>
  <c r="AR227" i="11"/>
  <c r="AT227" i="11" s="1"/>
  <c r="AU227" i="11" s="1"/>
  <c r="AR221" i="11"/>
  <c r="AT221" i="11" s="1"/>
  <c r="AU221" i="11" s="1"/>
  <c r="AR219" i="11"/>
  <c r="AT219" i="11" s="1"/>
  <c r="AU219" i="11" s="1"/>
  <c r="AR216" i="11"/>
  <c r="AT216" i="11" s="1"/>
  <c r="AU216" i="11" s="1"/>
  <c r="AR212" i="11"/>
  <c r="AT212" i="11" s="1"/>
  <c r="AU212" i="11" s="1"/>
  <c r="AR205" i="11"/>
  <c r="AT205" i="11" s="1"/>
  <c r="AU205" i="11" s="1"/>
  <c r="AR203" i="11"/>
  <c r="AS203" i="11" s="1"/>
  <c r="AR200" i="11"/>
  <c r="AS200" i="11" s="1"/>
  <c r="AR198" i="11"/>
  <c r="AT198" i="11" s="1"/>
  <c r="AU198" i="11" s="1"/>
  <c r="AR195" i="11"/>
  <c r="AT195" i="11" s="1"/>
  <c r="AU195" i="11" s="1"/>
  <c r="AR192" i="11"/>
  <c r="AT192" i="11" s="1"/>
  <c r="AU192" i="11" s="1"/>
  <c r="AR189" i="11"/>
  <c r="AT189" i="11" s="1"/>
  <c r="AU189" i="11" s="1"/>
  <c r="AR186" i="11"/>
  <c r="AT186" i="11" s="1"/>
  <c r="AU186" i="11" s="1"/>
  <c r="AR180" i="11"/>
  <c r="AT180" i="11" s="1"/>
  <c r="AU180" i="11" s="1"/>
  <c r="AR174" i="11"/>
  <c r="AS174" i="11" s="1"/>
  <c r="AR170" i="11"/>
  <c r="AT170" i="11" s="1"/>
  <c r="AU170" i="11" s="1"/>
  <c r="AR168" i="11"/>
  <c r="AT168" i="11" s="1"/>
  <c r="AU168" i="11" s="1"/>
  <c r="AR165" i="11"/>
  <c r="AT165" i="11" s="1"/>
  <c r="AU165" i="11" s="1"/>
  <c r="AR162" i="11"/>
  <c r="AT162" i="11" s="1"/>
  <c r="AU162" i="11" s="1"/>
  <c r="AR160" i="11"/>
  <c r="AT160" i="11" s="1"/>
  <c r="AU160" i="11" s="1"/>
  <c r="AR153" i="11"/>
  <c r="AT153" i="11" s="1"/>
  <c r="AU153" i="11" s="1"/>
  <c r="AR144" i="11"/>
  <c r="AT144" i="11" s="1"/>
  <c r="AU144" i="11" s="1"/>
  <c r="AR141" i="11"/>
  <c r="AS141" i="11" s="1"/>
  <c r="AR137" i="11"/>
  <c r="AT137" i="11" s="1"/>
  <c r="AU137" i="11" s="1"/>
  <c r="AR133" i="11"/>
  <c r="AT133" i="11" s="1"/>
  <c r="AU133" i="11" s="1"/>
  <c r="AR130" i="11"/>
  <c r="AT130" i="11" s="1"/>
  <c r="AU130" i="11" s="1"/>
  <c r="AR125" i="11"/>
  <c r="AT125" i="11" s="1"/>
  <c r="AU125" i="11" s="1"/>
  <c r="AR122" i="11"/>
  <c r="AT122" i="11" s="1"/>
  <c r="AU122" i="11" s="1"/>
  <c r="AR119" i="11"/>
  <c r="AT119" i="11" s="1"/>
  <c r="AU119" i="11" s="1"/>
  <c r="AR117" i="11"/>
  <c r="AT117" i="11" s="1"/>
  <c r="AU117" i="11" s="1"/>
  <c r="AR113" i="11"/>
  <c r="AS113" i="11" s="1"/>
  <c r="AR108" i="11"/>
  <c r="AS108" i="11" s="1"/>
  <c r="AR103" i="11"/>
  <c r="AT103" i="11" s="1"/>
  <c r="AU103" i="11" s="1"/>
  <c r="AR98" i="11"/>
  <c r="AT98" i="11" s="1"/>
  <c r="AU98" i="11" s="1"/>
  <c r="AR93" i="11"/>
  <c r="AT93" i="11" s="1"/>
  <c r="AU93" i="11" s="1"/>
  <c r="AR77" i="11"/>
  <c r="AT77" i="11" s="1"/>
  <c r="AU77" i="11" s="1"/>
  <c r="AR73" i="11"/>
  <c r="AT73" i="11" s="1"/>
  <c r="AU73" i="11" s="1"/>
  <c r="AR70" i="11"/>
  <c r="AT70" i="11" s="1"/>
  <c r="AU70" i="11" s="1"/>
  <c r="AR66" i="11"/>
  <c r="AS66" i="11" s="1"/>
  <c r="AR62" i="11"/>
  <c r="AS62" i="11" s="1"/>
  <c r="AR58" i="11"/>
  <c r="AT58" i="11" s="1"/>
  <c r="AU58" i="11" s="1"/>
  <c r="AR52" i="11"/>
  <c r="AT52" i="11" s="1"/>
  <c r="AU52" i="11" s="1"/>
  <c r="AR49" i="11"/>
  <c r="AT49" i="11" s="1"/>
  <c r="AU49" i="11" s="1"/>
  <c r="AR46" i="11"/>
  <c r="AT46" i="11" s="1"/>
  <c r="AU46" i="11" s="1"/>
  <c r="AR41" i="11"/>
  <c r="AT41" i="11" s="1"/>
  <c r="AU41" i="11" s="1"/>
  <c r="AR35" i="11"/>
  <c r="AT35" i="11" s="1"/>
  <c r="AU35" i="11" s="1"/>
  <c r="AR26" i="11"/>
  <c r="AS26" i="11" s="1"/>
  <c r="AR21" i="11"/>
  <c r="AS21" i="11" s="1"/>
  <c r="AR12" i="11"/>
  <c r="AT12" i="11" s="1"/>
  <c r="AU12" i="11" s="1"/>
  <c r="AS315" i="11"/>
  <c r="AS189" i="11"/>
  <c r="AQ321" i="11"/>
  <c r="AQ320" i="11" s="1"/>
  <c r="AQ315" i="11"/>
  <c r="AQ312" i="11"/>
  <c r="AQ306" i="11"/>
  <c r="AQ299" i="11"/>
  <c r="AQ293" i="11"/>
  <c r="AQ288" i="11"/>
  <c r="AQ285" i="11"/>
  <c r="AQ282" i="11"/>
  <c r="AQ280" i="11"/>
  <c r="AQ277" i="11"/>
  <c r="AQ274" i="11"/>
  <c r="AQ268" i="11"/>
  <c r="AQ266" i="11"/>
  <c r="AQ264" i="11"/>
  <c r="AQ262" i="11"/>
  <c r="AQ260" i="11"/>
  <c r="AQ257" i="11"/>
  <c r="AQ254" i="11"/>
  <c r="AQ251" i="11"/>
  <c r="AQ249" i="11"/>
  <c r="AQ247" i="11"/>
  <c r="AQ245" i="11"/>
  <c r="AQ243" i="11"/>
  <c r="AQ241" i="11"/>
  <c r="AQ239" i="11"/>
  <c r="AQ237" i="11"/>
  <c r="AQ235" i="11"/>
  <c r="AQ233" i="11"/>
  <c r="AQ232" i="11"/>
  <c r="AQ229" i="11"/>
  <c r="AQ228" i="11"/>
  <c r="AQ227" i="11"/>
  <c r="AQ221" i="11"/>
  <c r="AQ219" i="11"/>
  <c r="AQ216" i="11"/>
  <c r="AQ212" i="11"/>
  <c r="AQ205" i="11"/>
  <c r="AQ203" i="11"/>
  <c r="AQ200" i="11"/>
  <c r="AQ198" i="11"/>
  <c r="AQ195" i="11"/>
  <c r="AQ192" i="11"/>
  <c r="AQ189" i="11"/>
  <c r="AQ186" i="11"/>
  <c r="AQ180" i="11"/>
  <c r="AQ174" i="11"/>
  <c r="AQ170" i="11"/>
  <c r="AQ168" i="11"/>
  <c r="AQ165" i="11"/>
  <c r="AQ162" i="11"/>
  <c r="AQ160" i="11"/>
  <c r="AQ153" i="11"/>
  <c r="AQ144" i="11"/>
  <c r="AQ141" i="11"/>
  <c r="AQ137" i="11"/>
  <c r="AQ133" i="11"/>
  <c r="AQ130" i="11"/>
  <c r="AQ125" i="11"/>
  <c r="AQ122" i="11"/>
  <c r="AQ119" i="11"/>
  <c r="AQ117" i="11"/>
  <c r="AQ113" i="11"/>
  <c r="AQ108" i="11"/>
  <c r="AQ103" i="11"/>
  <c r="AQ98" i="11"/>
  <c r="AQ93" i="11"/>
  <c r="AQ77" i="11"/>
  <c r="AQ73" i="11"/>
  <c r="AQ70" i="11"/>
  <c r="AQ66" i="11"/>
  <c r="AQ62" i="11"/>
  <c r="AQ58" i="11"/>
  <c r="AQ52" i="11"/>
  <c r="AQ49" i="11"/>
  <c r="AQ46" i="11"/>
  <c r="AQ41" i="11"/>
  <c r="AQ35" i="11"/>
  <c r="AQ26" i="11"/>
  <c r="AQ21" i="11"/>
  <c r="AQ12" i="11"/>
  <c r="AO321" i="11"/>
  <c r="AO320" i="11" s="1"/>
  <c r="AO315" i="11"/>
  <c r="AO312" i="11"/>
  <c r="AO306" i="11"/>
  <c r="AO299" i="11"/>
  <c r="AO293" i="11"/>
  <c r="AO288" i="11"/>
  <c r="AO285" i="11"/>
  <c r="AO282" i="11"/>
  <c r="AO280" i="11"/>
  <c r="AO277" i="11"/>
  <c r="AO274" i="11"/>
  <c r="AO268" i="11"/>
  <c r="AO266" i="11"/>
  <c r="AO264" i="11"/>
  <c r="AO262" i="11"/>
  <c r="AO260" i="11"/>
  <c r="AO257" i="11"/>
  <c r="AO254" i="11"/>
  <c r="AO251" i="11"/>
  <c r="AO249" i="11"/>
  <c r="AO247" i="11"/>
  <c r="AO245" i="11"/>
  <c r="AO243" i="11"/>
  <c r="AO241" i="11"/>
  <c r="AO239" i="11"/>
  <c r="AO237" i="11"/>
  <c r="AO235" i="11"/>
  <c r="AO233" i="11"/>
  <c r="AO232" i="11"/>
  <c r="AO229" i="11"/>
  <c r="AO228" i="11"/>
  <c r="AO227" i="11"/>
  <c r="AO221" i="11"/>
  <c r="AO219" i="11"/>
  <c r="AO216" i="11"/>
  <c r="AO212" i="11"/>
  <c r="AO205" i="11"/>
  <c r="AO203" i="11"/>
  <c r="AO200" i="11"/>
  <c r="AO198" i="11"/>
  <c r="AO195" i="11"/>
  <c r="AO192" i="11"/>
  <c r="AO189" i="11"/>
  <c r="AO186" i="11"/>
  <c r="AO180" i="11"/>
  <c r="AO174" i="11"/>
  <c r="AO170" i="11"/>
  <c r="AO168" i="11"/>
  <c r="AO165" i="11"/>
  <c r="AO162" i="11"/>
  <c r="AO160" i="11"/>
  <c r="AO153" i="11"/>
  <c r="AO144" i="11"/>
  <c r="AO141" i="11"/>
  <c r="AO137" i="11"/>
  <c r="AO133" i="11"/>
  <c r="AO130" i="11"/>
  <c r="AO125" i="11"/>
  <c r="AO122" i="11"/>
  <c r="AO119" i="11"/>
  <c r="AO117" i="11"/>
  <c r="AO113" i="11"/>
  <c r="AO108" i="11"/>
  <c r="AO103" i="11"/>
  <c r="AO98" i="11"/>
  <c r="AO93" i="11"/>
  <c r="AO77" i="11"/>
  <c r="AO73" i="11"/>
  <c r="AO70" i="11"/>
  <c r="AO66" i="11"/>
  <c r="AO62" i="11"/>
  <c r="AO58" i="11"/>
  <c r="AO52" i="11"/>
  <c r="AO49" i="11"/>
  <c r="AO46" i="11"/>
  <c r="AO41" i="11"/>
  <c r="AO35" i="11"/>
  <c r="AO26" i="11"/>
  <c r="AO21" i="11"/>
  <c r="AO12" i="11"/>
  <c r="AM321" i="11"/>
  <c r="AM320" i="11" s="1"/>
  <c r="AM315" i="11"/>
  <c r="AM312" i="11"/>
  <c r="AM306" i="11"/>
  <c r="AM299" i="11"/>
  <c r="AM293" i="11"/>
  <c r="AM288" i="11"/>
  <c r="AM285" i="11"/>
  <c r="AM282" i="11"/>
  <c r="AM280" i="11"/>
  <c r="AM277" i="11"/>
  <c r="AM274" i="11"/>
  <c r="AM268" i="11"/>
  <c r="AM266" i="11"/>
  <c r="AM264" i="11"/>
  <c r="AM262" i="11"/>
  <c r="AM260" i="11"/>
  <c r="AM257" i="11"/>
  <c r="AM254" i="11"/>
  <c r="AM251" i="11"/>
  <c r="AM249" i="11"/>
  <c r="AM247" i="11"/>
  <c r="AM245" i="11"/>
  <c r="AM243" i="11"/>
  <c r="AM241" i="11"/>
  <c r="AM239" i="11"/>
  <c r="AM237" i="11"/>
  <c r="AM235" i="11"/>
  <c r="AM233" i="11"/>
  <c r="AM232" i="11"/>
  <c r="AM229" i="11"/>
  <c r="AM228" i="11"/>
  <c r="AM227" i="11"/>
  <c r="AM221" i="11"/>
  <c r="AM219" i="11"/>
  <c r="AM216" i="11"/>
  <c r="AM212" i="11"/>
  <c r="AM205" i="11"/>
  <c r="AM203" i="11"/>
  <c r="AM200" i="11"/>
  <c r="AM198" i="11"/>
  <c r="AM195" i="11"/>
  <c r="AM192" i="11"/>
  <c r="AM189" i="11"/>
  <c r="AM186" i="11"/>
  <c r="AM180" i="11"/>
  <c r="AM174" i="11"/>
  <c r="AM170" i="11"/>
  <c r="AM168" i="11"/>
  <c r="AM165" i="11"/>
  <c r="AM162" i="11"/>
  <c r="AM160" i="11"/>
  <c r="AM153" i="11"/>
  <c r="AM144" i="11"/>
  <c r="AM141" i="11"/>
  <c r="AM137" i="11"/>
  <c r="AM133" i="11"/>
  <c r="AM130" i="11"/>
  <c r="AM125" i="11"/>
  <c r="AM122" i="11"/>
  <c r="AM119" i="11"/>
  <c r="AM117" i="11"/>
  <c r="AM113" i="11"/>
  <c r="AM108" i="11"/>
  <c r="AM103" i="11"/>
  <c r="AM98" i="11"/>
  <c r="AM93" i="11"/>
  <c r="AM77" i="11"/>
  <c r="AM73" i="11"/>
  <c r="AM70" i="11"/>
  <c r="AM66" i="11"/>
  <c r="AM62" i="11"/>
  <c r="AM58" i="11"/>
  <c r="AM52" i="11"/>
  <c r="AM49" i="11"/>
  <c r="AM46" i="11"/>
  <c r="AM41" i="11"/>
  <c r="AM35" i="11"/>
  <c r="AM26" i="11"/>
  <c r="AM21" i="11"/>
  <c r="AM12" i="11"/>
  <c r="AK321" i="11"/>
  <c r="AK320" i="11" s="1"/>
  <c r="AK315" i="11"/>
  <c r="AK312" i="11"/>
  <c r="AK306" i="11"/>
  <c r="AK299" i="11"/>
  <c r="AK293" i="11"/>
  <c r="AK288" i="11"/>
  <c r="AK285" i="11"/>
  <c r="AK282" i="11"/>
  <c r="AK280" i="11"/>
  <c r="AK277" i="11"/>
  <c r="AK274" i="11"/>
  <c r="AK268" i="11"/>
  <c r="AK266" i="11"/>
  <c r="AK264" i="11"/>
  <c r="AK262" i="11"/>
  <c r="AK260" i="11"/>
  <c r="AK257" i="11"/>
  <c r="AK254" i="11"/>
  <c r="AK251" i="11"/>
  <c r="AK249" i="11"/>
  <c r="AK247" i="11"/>
  <c r="AK245" i="11"/>
  <c r="AK243" i="11"/>
  <c r="AK241" i="11"/>
  <c r="AK239" i="11"/>
  <c r="AK237" i="11"/>
  <c r="AK235" i="11"/>
  <c r="AK233" i="11"/>
  <c r="AK232" i="11"/>
  <c r="AK229" i="11"/>
  <c r="AK228" i="11"/>
  <c r="AK227" i="11"/>
  <c r="AK221" i="11"/>
  <c r="AK219" i="11"/>
  <c r="AK216" i="11"/>
  <c r="AK212" i="11"/>
  <c r="AK205" i="11"/>
  <c r="AK203" i="11"/>
  <c r="AK200" i="11"/>
  <c r="AK198" i="11"/>
  <c r="AK195" i="11"/>
  <c r="AK192" i="11"/>
  <c r="AK189" i="11"/>
  <c r="AK186" i="11"/>
  <c r="AK180" i="11"/>
  <c r="AK174" i="11"/>
  <c r="AK170" i="11"/>
  <c r="AK168" i="11"/>
  <c r="AK165" i="11"/>
  <c r="AK162" i="11"/>
  <c r="AK160" i="11"/>
  <c r="AK153" i="11"/>
  <c r="AK144" i="11"/>
  <c r="AK141" i="11"/>
  <c r="AK137" i="11"/>
  <c r="AK133" i="11"/>
  <c r="AK130" i="11"/>
  <c r="AK125" i="11"/>
  <c r="AK122" i="11"/>
  <c r="AK119" i="11"/>
  <c r="AK117" i="11"/>
  <c r="AK113" i="11"/>
  <c r="AK108" i="11"/>
  <c r="AK103" i="11"/>
  <c r="AK98" i="11"/>
  <c r="AK93" i="11"/>
  <c r="AK77" i="11"/>
  <c r="AK73" i="11"/>
  <c r="AK70" i="11"/>
  <c r="AK66" i="11"/>
  <c r="AK62" i="11"/>
  <c r="AK58" i="11"/>
  <c r="AK52" i="11"/>
  <c r="AK49" i="11"/>
  <c r="AK46" i="11"/>
  <c r="AK41" i="11"/>
  <c r="AK35" i="11"/>
  <c r="AK26" i="11"/>
  <c r="AK21" i="11"/>
  <c r="AK12" i="11"/>
  <c r="AI321" i="11"/>
  <c r="AI320" i="11" s="1"/>
  <c r="AI315" i="11"/>
  <c r="AI312" i="11"/>
  <c r="AI306" i="11"/>
  <c r="AI299" i="11"/>
  <c r="AI293" i="11"/>
  <c r="AI288" i="11"/>
  <c r="AI285" i="11"/>
  <c r="AI282" i="11"/>
  <c r="AI280" i="11"/>
  <c r="AI277" i="11"/>
  <c r="AI274" i="11"/>
  <c r="AI268" i="11"/>
  <c r="AI266" i="11"/>
  <c r="AI264" i="11"/>
  <c r="AI262" i="11"/>
  <c r="AI260" i="11"/>
  <c r="AI257" i="11"/>
  <c r="AI254" i="11"/>
  <c r="AI251" i="11"/>
  <c r="AI249" i="11"/>
  <c r="AI247" i="11"/>
  <c r="AI245" i="11"/>
  <c r="AI243" i="11"/>
  <c r="AI241" i="11"/>
  <c r="AI239" i="11"/>
  <c r="AI237" i="11"/>
  <c r="AI235" i="11"/>
  <c r="AI233" i="11"/>
  <c r="AI232" i="11"/>
  <c r="AI229" i="11"/>
  <c r="AI228" i="11"/>
  <c r="AI227" i="11"/>
  <c r="AI221" i="11"/>
  <c r="AI219" i="11"/>
  <c r="AI216" i="11"/>
  <c r="AI212" i="11"/>
  <c r="AI205" i="11"/>
  <c r="AI203" i="11"/>
  <c r="AI200" i="11"/>
  <c r="AI198" i="11"/>
  <c r="AI195" i="11"/>
  <c r="AI192" i="11"/>
  <c r="AI189" i="11"/>
  <c r="AI186" i="11"/>
  <c r="AI180" i="11"/>
  <c r="AI174" i="11"/>
  <c r="AI170" i="11"/>
  <c r="AI168" i="11"/>
  <c r="AI165" i="11"/>
  <c r="AI162" i="11"/>
  <c r="AI160" i="11"/>
  <c r="AI153" i="11"/>
  <c r="AI144" i="11"/>
  <c r="AI141" i="11"/>
  <c r="AI137" i="11"/>
  <c r="AI133" i="11"/>
  <c r="AI130" i="11"/>
  <c r="AI125" i="11"/>
  <c r="AI122" i="11"/>
  <c r="AI119" i="11"/>
  <c r="AI117" i="11"/>
  <c r="AI113" i="11"/>
  <c r="AI108" i="11"/>
  <c r="AI103" i="11"/>
  <c r="AI98" i="11"/>
  <c r="AI93" i="11"/>
  <c r="AI77" i="11"/>
  <c r="AI73" i="11"/>
  <c r="AI70" i="11"/>
  <c r="AI66" i="11"/>
  <c r="AI62" i="11"/>
  <c r="AI58" i="11"/>
  <c r="AI52" i="11"/>
  <c r="AI49" i="11"/>
  <c r="AI46" i="11"/>
  <c r="AI41" i="11"/>
  <c r="AI35" i="11"/>
  <c r="AI26" i="11"/>
  <c r="AI21" i="11"/>
  <c r="AI12" i="11"/>
  <c r="AG321" i="11"/>
  <c r="AG320" i="11" s="1"/>
  <c r="AG315" i="11"/>
  <c r="AG312" i="11"/>
  <c r="AG306" i="11"/>
  <c r="AG299" i="11"/>
  <c r="AG293" i="11"/>
  <c r="AG288" i="11"/>
  <c r="AG285" i="11"/>
  <c r="AG282" i="11"/>
  <c r="AG280" i="11"/>
  <c r="AG277" i="11"/>
  <c r="AG274" i="11"/>
  <c r="AG268" i="11"/>
  <c r="AG266" i="11"/>
  <c r="AG264" i="11"/>
  <c r="AG262" i="11"/>
  <c r="AG260" i="11"/>
  <c r="AG257" i="11"/>
  <c r="AG254" i="11"/>
  <c r="AG251" i="11"/>
  <c r="AG249" i="11"/>
  <c r="AG247" i="11"/>
  <c r="AG245" i="11"/>
  <c r="AG243" i="11"/>
  <c r="AG241" i="11"/>
  <c r="AG239" i="11"/>
  <c r="AG237" i="11"/>
  <c r="AG235" i="11"/>
  <c r="AG233" i="11"/>
  <c r="AG232" i="11"/>
  <c r="AG229" i="11"/>
  <c r="AG228" i="11"/>
  <c r="AG227" i="11"/>
  <c r="AG221" i="11"/>
  <c r="AG219" i="11"/>
  <c r="AG216" i="11"/>
  <c r="AG212" i="11"/>
  <c r="AG205" i="11"/>
  <c r="AG203" i="11"/>
  <c r="AG200" i="11"/>
  <c r="AG198" i="11"/>
  <c r="AG195" i="11"/>
  <c r="AG192" i="11"/>
  <c r="AG189" i="11"/>
  <c r="AG186" i="11"/>
  <c r="AG180" i="11"/>
  <c r="AG174" i="11"/>
  <c r="AG170" i="11"/>
  <c r="AG168" i="11"/>
  <c r="AG165" i="11"/>
  <c r="AG162" i="11"/>
  <c r="AG160" i="11"/>
  <c r="AG153" i="11"/>
  <c r="AG144" i="11"/>
  <c r="AG141" i="11"/>
  <c r="AG137" i="11"/>
  <c r="AG133" i="11"/>
  <c r="AG130" i="11"/>
  <c r="AG125" i="11"/>
  <c r="AG122" i="11"/>
  <c r="AG119" i="11"/>
  <c r="AG117" i="11"/>
  <c r="AG113" i="11"/>
  <c r="AG108" i="11"/>
  <c r="AG103" i="11"/>
  <c r="AG98" i="11"/>
  <c r="AG93" i="11"/>
  <c r="AG77" i="11"/>
  <c r="AG73" i="11"/>
  <c r="AG70" i="11"/>
  <c r="AG66" i="11"/>
  <c r="AG62" i="11"/>
  <c r="AG58" i="11"/>
  <c r="AG52" i="11"/>
  <c r="AG49" i="11"/>
  <c r="AG46" i="11"/>
  <c r="AG41" i="11"/>
  <c r="AG35" i="11"/>
  <c r="AG26" i="11"/>
  <c r="AG21" i="11"/>
  <c r="AG12" i="11"/>
  <c r="AE321" i="11"/>
  <c r="AE320" i="11" s="1"/>
  <c r="AE315" i="11"/>
  <c r="AE312" i="11"/>
  <c r="AE306" i="11"/>
  <c r="AE299" i="11"/>
  <c r="AE293" i="11"/>
  <c r="AE288" i="11"/>
  <c r="AE285" i="11"/>
  <c r="AE282" i="11"/>
  <c r="AE280" i="11"/>
  <c r="AE277" i="11"/>
  <c r="AE274" i="11"/>
  <c r="AE268" i="11"/>
  <c r="AE266" i="11"/>
  <c r="AE264" i="11"/>
  <c r="AE262" i="11"/>
  <c r="AE260" i="11"/>
  <c r="AE257" i="11"/>
  <c r="AE254" i="11"/>
  <c r="AE251" i="11"/>
  <c r="AE249" i="11"/>
  <c r="AE247" i="11"/>
  <c r="AE245" i="11"/>
  <c r="AE243" i="11"/>
  <c r="AE241" i="11"/>
  <c r="AE239" i="11"/>
  <c r="AE237" i="11"/>
  <c r="AE235" i="11"/>
  <c r="AE233" i="11"/>
  <c r="AE232" i="11"/>
  <c r="AE229" i="11"/>
  <c r="AE228" i="11"/>
  <c r="AE227" i="11"/>
  <c r="AE221" i="11"/>
  <c r="AE219" i="11"/>
  <c r="AE216" i="11"/>
  <c r="AE212" i="11"/>
  <c r="AE205" i="11"/>
  <c r="AE203" i="11"/>
  <c r="AE200" i="11"/>
  <c r="AE198" i="11"/>
  <c r="AE195" i="11"/>
  <c r="AE192" i="11"/>
  <c r="AE189" i="11"/>
  <c r="AE186" i="11"/>
  <c r="AE180" i="11"/>
  <c r="AE174" i="11"/>
  <c r="AE170" i="11"/>
  <c r="AE168" i="11"/>
  <c r="AE165" i="11"/>
  <c r="AE162" i="11"/>
  <c r="AE160" i="11"/>
  <c r="AE153" i="11"/>
  <c r="AE144" i="11"/>
  <c r="AE141" i="11"/>
  <c r="AE137" i="11"/>
  <c r="AE133" i="11"/>
  <c r="AE130" i="11"/>
  <c r="AE125" i="11"/>
  <c r="AE122" i="11"/>
  <c r="AE119" i="11"/>
  <c r="AE117" i="11"/>
  <c r="AE113" i="11"/>
  <c r="AE108" i="11"/>
  <c r="AE103" i="11"/>
  <c r="AE98" i="11"/>
  <c r="AE93" i="11"/>
  <c r="AE77" i="11"/>
  <c r="AE73" i="11"/>
  <c r="AE70" i="11"/>
  <c r="AE66" i="11"/>
  <c r="AE62" i="11"/>
  <c r="AE58" i="11"/>
  <c r="AE52" i="11"/>
  <c r="AE49" i="11"/>
  <c r="AE46" i="11"/>
  <c r="AE41" i="11"/>
  <c r="AE35" i="11"/>
  <c r="AE26" i="11"/>
  <c r="AE21" i="11"/>
  <c r="AE12" i="11"/>
  <c r="AC321" i="11"/>
  <c r="AC320" i="11" s="1"/>
  <c r="AC315" i="11"/>
  <c r="AC312" i="11"/>
  <c r="AC306" i="11"/>
  <c r="AC299" i="11"/>
  <c r="AC293" i="11"/>
  <c r="AC288" i="11"/>
  <c r="AC285" i="11"/>
  <c r="AC282" i="11"/>
  <c r="AC280" i="11"/>
  <c r="AC277" i="11"/>
  <c r="AC274" i="11"/>
  <c r="AC268" i="11"/>
  <c r="AC266" i="11"/>
  <c r="AC264" i="11"/>
  <c r="AC262" i="11"/>
  <c r="AC260" i="11"/>
  <c r="AC257" i="11"/>
  <c r="AC254" i="11"/>
  <c r="AC251" i="11"/>
  <c r="AC249" i="11"/>
  <c r="AC247" i="11"/>
  <c r="AC245" i="11"/>
  <c r="AC243" i="11"/>
  <c r="AC241" i="11"/>
  <c r="AC239" i="11"/>
  <c r="AC237" i="11"/>
  <c r="AC235" i="11"/>
  <c r="AC233" i="11"/>
  <c r="AC232" i="11"/>
  <c r="AC229" i="11"/>
  <c r="AC228" i="11"/>
  <c r="AC227" i="11"/>
  <c r="AC221" i="11"/>
  <c r="AC219" i="11"/>
  <c r="AC216" i="11"/>
  <c r="AC212" i="11"/>
  <c r="AC205" i="11"/>
  <c r="AC203" i="11"/>
  <c r="AC200" i="11"/>
  <c r="AC198" i="11"/>
  <c r="AC195" i="11"/>
  <c r="AC192" i="11"/>
  <c r="AC189" i="11"/>
  <c r="AC186" i="11"/>
  <c r="AC180" i="11"/>
  <c r="AC174" i="11"/>
  <c r="AC170" i="11"/>
  <c r="AC168" i="11"/>
  <c r="AC165" i="11"/>
  <c r="AC162" i="11"/>
  <c r="AC160" i="11"/>
  <c r="AC153" i="11"/>
  <c r="AC144" i="11"/>
  <c r="AC141" i="11"/>
  <c r="AC137" i="11"/>
  <c r="AC133" i="11"/>
  <c r="AC130" i="11"/>
  <c r="AC125" i="11"/>
  <c r="AC122" i="11"/>
  <c r="AC119" i="11"/>
  <c r="AC117" i="11"/>
  <c r="AC113" i="11"/>
  <c r="AC108" i="11"/>
  <c r="AC103" i="11"/>
  <c r="AC98" i="11"/>
  <c r="AC93" i="11"/>
  <c r="AC77" i="11"/>
  <c r="AC73" i="11"/>
  <c r="AC70" i="11"/>
  <c r="AC66" i="11"/>
  <c r="AC62" i="11"/>
  <c r="AC58" i="11"/>
  <c r="AC52" i="11"/>
  <c r="AC49" i="11"/>
  <c r="AC46" i="11"/>
  <c r="AC41" i="11"/>
  <c r="AC35" i="11"/>
  <c r="AC26" i="11"/>
  <c r="AC21" i="11"/>
  <c r="AC12" i="11"/>
  <c r="AA321" i="11"/>
  <c r="AA320" i="11" s="1"/>
  <c r="AA315" i="11"/>
  <c r="AA312" i="11"/>
  <c r="AA306" i="11"/>
  <c r="AA299" i="11"/>
  <c r="AA293" i="11"/>
  <c r="AA288" i="11"/>
  <c r="AA285" i="11"/>
  <c r="AA282" i="11"/>
  <c r="AA280" i="11"/>
  <c r="AA277" i="11"/>
  <c r="AA274" i="11"/>
  <c r="AA268" i="11"/>
  <c r="AA266" i="11"/>
  <c r="AA264" i="11"/>
  <c r="AA262" i="11"/>
  <c r="AA260" i="11"/>
  <c r="AA257" i="11"/>
  <c r="AA254" i="11"/>
  <c r="AA251" i="11"/>
  <c r="AA249" i="11"/>
  <c r="AA247" i="11"/>
  <c r="AA245" i="11"/>
  <c r="AA243" i="11"/>
  <c r="AA241" i="11"/>
  <c r="AA239" i="11"/>
  <c r="AA237" i="11"/>
  <c r="AA235" i="11"/>
  <c r="AA233" i="11"/>
  <c r="AA232" i="11"/>
  <c r="AA229" i="11"/>
  <c r="AA228" i="11"/>
  <c r="AA227" i="11"/>
  <c r="AA221" i="11"/>
  <c r="AA219" i="11"/>
  <c r="AA216" i="11"/>
  <c r="AA212" i="11"/>
  <c r="AA205" i="11"/>
  <c r="AA203" i="11"/>
  <c r="AA200" i="11"/>
  <c r="AA198" i="11"/>
  <c r="AA195" i="11"/>
  <c r="AA192" i="11"/>
  <c r="AA189" i="11"/>
  <c r="AA186" i="11"/>
  <c r="AA180" i="11"/>
  <c r="AA174" i="11"/>
  <c r="AA170" i="11"/>
  <c r="AA168" i="11"/>
  <c r="AA165" i="11"/>
  <c r="AA162" i="11"/>
  <c r="AA160" i="11"/>
  <c r="AA153" i="11"/>
  <c r="AA144" i="11"/>
  <c r="AA141" i="11"/>
  <c r="AA137" i="11"/>
  <c r="AA133" i="11"/>
  <c r="AA130" i="11"/>
  <c r="AA125" i="11"/>
  <c r="AA122" i="11"/>
  <c r="AA119" i="11"/>
  <c r="AA117" i="11"/>
  <c r="AA113" i="11"/>
  <c r="AA108" i="11"/>
  <c r="AA103" i="11"/>
  <c r="AA98" i="11"/>
  <c r="AA93" i="11"/>
  <c r="AA77" i="11"/>
  <c r="AA73" i="11"/>
  <c r="AA70" i="11"/>
  <c r="AA66" i="11"/>
  <c r="AA62" i="11"/>
  <c r="AA58" i="11"/>
  <c r="AA52" i="11"/>
  <c r="AA49" i="11"/>
  <c r="AA46" i="11"/>
  <c r="AA41" i="11"/>
  <c r="AA35" i="11"/>
  <c r="AA26" i="11"/>
  <c r="AA21" i="11"/>
  <c r="AA12" i="11"/>
  <c r="Y321" i="11"/>
  <c r="Y320" i="11" s="1"/>
  <c r="Y315" i="11"/>
  <c r="Y312" i="11"/>
  <c r="Y306" i="11"/>
  <c r="Y299" i="11"/>
  <c r="Y293" i="11"/>
  <c r="Y288" i="11"/>
  <c r="Y285" i="11"/>
  <c r="Y282" i="11"/>
  <c r="Y280" i="11"/>
  <c r="Y277" i="11"/>
  <c r="Y274" i="11"/>
  <c r="Y268" i="11"/>
  <c r="Y266" i="11"/>
  <c r="Y264" i="11"/>
  <c r="Y262" i="11"/>
  <c r="Y260" i="11"/>
  <c r="Y257" i="11"/>
  <c r="Y254" i="11"/>
  <c r="Y251" i="11"/>
  <c r="Y249" i="11"/>
  <c r="Y247" i="11"/>
  <c r="Y245" i="11"/>
  <c r="Y243" i="11"/>
  <c r="Y241" i="11"/>
  <c r="Y239" i="11"/>
  <c r="Y237" i="11"/>
  <c r="Y235" i="11"/>
  <c r="Y233" i="11"/>
  <c r="Y232" i="11"/>
  <c r="Y229" i="11"/>
  <c r="Y228" i="11"/>
  <c r="Y227" i="11"/>
  <c r="Y221" i="11"/>
  <c r="Y219" i="11"/>
  <c r="Y216" i="11"/>
  <c r="Y212" i="11"/>
  <c r="Y205" i="11"/>
  <c r="Y203" i="11"/>
  <c r="Y200" i="11"/>
  <c r="Y198" i="11"/>
  <c r="Y195" i="11"/>
  <c r="Y192" i="11"/>
  <c r="Y189" i="11"/>
  <c r="Y186" i="11"/>
  <c r="Y180" i="11"/>
  <c r="Y174" i="11"/>
  <c r="Y170" i="11"/>
  <c r="Y168" i="11"/>
  <c r="Y165" i="11"/>
  <c r="Y162" i="11"/>
  <c r="Y160" i="11"/>
  <c r="Y153" i="11"/>
  <c r="Y144" i="11"/>
  <c r="Y141" i="11"/>
  <c r="Y137" i="11"/>
  <c r="Y133" i="11"/>
  <c r="Y130" i="11"/>
  <c r="Y125" i="11"/>
  <c r="Y122" i="11"/>
  <c r="Y119" i="11"/>
  <c r="Y117" i="11"/>
  <c r="Y113" i="11"/>
  <c r="Y108" i="11"/>
  <c r="Y103" i="11"/>
  <c r="Y98" i="11"/>
  <c r="Y93" i="11"/>
  <c r="Y77" i="11"/>
  <c r="Y73" i="11"/>
  <c r="Y70" i="11"/>
  <c r="Y66" i="11"/>
  <c r="Y62" i="11"/>
  <c r="Y58" i="11"/>
  <c r="Y52" i="11"/>
  <c r="Y49" i="11"/>
  <c r="Y46" i="11"/>
  <c r="Y41" i="11"/>
  <c r="Y35" i="11"/>
  <c r="Y26" i="11"/>
  <c r="Y21" i="11"/>
  <c r="Y12" i="11"/>
  <c r="W321" i="11"/>
  <c r="W320" i="11" s="1"/>
  <c r="W315" i="11"/>
  <c r="W312" i="11"/>
  <c r="W306" i="11"/>
  <c r="W299" i="11"/>
  <c r="W293" i="11"/>
  <c r="W288" i="11"/>
  <c r="W285" i="11"/>
  <c r="W282" i="11"/>
  <c r="W280" i="11"/>
  <c r="W277" i="11"/>
  <c r="W274" i="11"/>
  <c r="W268" i="11"/>
  <c r="W266" i="11"/>
  <c r="W264" i="11"/>
  <c r="W262" i="11"/>
  <c r="W260" i="11"/>
  <c r="W257" i="11"/>
  <c r="W254" i="11"/>
  <c r="W251" i="11"/>
  <c r="W249" i="11"/>
  <c r="W247" i="11"/>
  <c r="W245" i="11"/>
  <c r="W243" i="11"/>
  <c r="W241" i="11"/>
  <c r="W239" i="11"/>
  <c r="W237" i="11"/>
  <c r="W235" i="11"/>
  <c r="W233" i="11"/>
  <c r="W232" i="11"/>
  <c r="W229" i="11"/>
  <c r="W228" i="11"/>
  <c r="W227" i="11"/>
  <c r="W221" i="11"/>
  <c r="W219" i="11"/>
  <c r="W216" i="11"/>
  <c r="W212" i="11"/>
  <c r="W205" i="11"/>
  <c r="W203" i="11"/>
  <c r="W200" i="11"/>
  <c r="W198" i="11"/>
  <c r="W195" i="11"/>
  <c r="W192" i="11"/>
  <c r="W189" i="11"/>
  <c r="W186" i="11"/>
  <c r="W180" i="11"/>
  <c r="W174" i="11"/>
  <c r="W170" i="11"/>
  <c r="W168" i="11"/>
  <c r="W165" i="11"/>
  <c r="W162" i="11"/>
  <c r="W160" i="11"/>
  <c r="W153" i="11"/>
  <c r="W144" i="11"/>
  <c r="W141" i="11"/>
  <c r="W137" i="11"/>
  <c r="W133" i="11"/>
  <c r="W130" i="11"/>
  <c r="W125" i="11"/>
  <c r="W122" i="11"/>
  <c r="W119" i="11"/>
  <c r="W117" i="11"/>
  <c r="W113" i="11"/>
  <c r="W108" i="11"/>
  <c r="W103" i="11"/>
  <c r="W98" i="11"/>
  <c r="W93" i="11"/>
  <c r="W77" i="11"/>
  <c r="W73" i="11"/>
  <c r="W70" i="11"/>
  <c r="W66" i="11"/>
  <c r="W62" i="11"/>
  <c r="W58" i="11"/>
  <c r="W52" i="11"/>
  <c r="W49" i="11"/>
  <c r="W46" i="11"/>
  <c r="W41" i="11"/>
  <c r="W35" i="11"/>
  <c r="W26" i="11"/>
  <c r="W21" i="11"/>
  <c r="W12" i="11"/>
  <c r="U321" i="11"/>
  <c r="U320" i="11" s="1"/>
  <c r="U315" i="11"/>
  <c r="U312" i="11"/>
  <c r="U306" i="11"/>
  <c r="U299" i="11"/>
  <c r="U293" i="11"/>
  <c r="U288" i="11"/>
  <c r="U285" i="11"/>
  <c r="U282" i="11"/>
  <c r="U280" i="11"/>
  <c r="U277" i="11"/>
  <c r="U274" i="11"/>
  <c r="U268" i="11"/>
  <c r="U266" i="11"/>
  <c r="U264" i="11"/>
  <c r="U262" i="11"/>
  <c r="U260" i="11"/>
  <c r="U257" i="11"/>
  <c r="U254" i="11"/>
  <c r="U251" i="11"/>
  <c r="U249" i="11"/>
  <c r="U247" i="11"/>
  <c r="U245" i="11"/>
  <c r="U243" i="11"/>
  <c r="U241" i="11"/>
  <c r="U239" i="11"/>
  <c r="U237" i="11"/>
  <c r="U235" i="11"/>
  <c r="U233" i="11"/>
  <c r="U232" i="11"/>
  <c r="U229" i="11"/>
  <c r="U228" i="11"/>
  <c r="U227" i="11"/>
  <c r="U221" i="11"/>
  <c r="U219" i="11"/>
  <c r="U216" i="11"/>
  <c r="U212" i="11"/>
  <c r="U205" i="11"/>
  <c r="U203" i="11"/>
  <c r="U200" i="11"/>
  <c r="U198" i="11"/>
  <c r="U195" i="11"/>
  <c r="U192" i="11"/>
  <c r="U189" i="11"/>
  <c r="U186" i="11"/>
  <c r="U180" i="11"/>
  <c r="U174" i="11"/>
  <c r="U170" i="11"/>
  <c r="U168" i="11"/>
  <c r="U165" i="11"/>
  <c r="U162" i="11"/>
  <c r="U160" i="11"/>
  <c r="U153" i="11"/>
  <c r="U144" i="11"/>
  <c r="U141" i="11"/>
  <c r="U137" i="11"/>
  <c r="U133" i="11"/>
  <c r="U130" i="11"/>
  <c r="U125" i="11"/>
  <c r="U122" i="11"/>
  <c r="U119" i="11"/>
  <c r="U117" i="11"/>
  <c r="U113" i="11"/>
  <c r="U108" i="11"/>
  <c r="U103" i="11"/>
  <c r="U98" i="11"/>
  <c r="U93" i="11"/>
  <c r="U77" i="11"/>
  <c r="U73" i="11"/>
  <c r="U70" i="11"/>
  <c r="U66" i="11"/>
  <c r="U62" i="11"/>
  <c r="U58" i="11"/>
  <c r="U52" i="11"/>
  <c r="U49" i="11"/>
  <c r="U46" i="11"/>
  <c r="U41" i="11"/>
  <c r="U35" i="11"/>
  <c r="U26" i="11"/>
  <c r="U21" i="11"/>
  <c r="U12" i="11"/>
  <c r="S321" i="11"/>
  <c r="S320" i="11" s="1"/>
  <c r="S315" i="11"/>
  <c r="S312" i="11"/>
  <c r="S306" i="11"/>
  <c r="S299" i="11"/>
  <c r="S293" i="11"/>
  <c r="S288" i="11"/>
  <c r="S285" i="11"/>
  <c r="S282" i="11"/>
  <c r="S280" i="11"/>
  <c r="S277" i="11"/>
  <c r="S274" i="11"/>
  <c r="S268" i="11"/>
  <c r="S266" i="11"/>
  <c r="S264" i="11"/>
  <c r="S262" i="11"/>
  <c r="S260" i="11"/>
  <c r="S257" i="11"/>
  <c r="S254" i="11"/>
  <c r="S251" i="11"/>
  <c r="S249" i="11"/>
  <c r="S247" i="11"/>
  <c r="S245" i="11"/>
  <c r="S243" i="11"/>
  <c r="S241" i="11"/>
  <c r="S239" i="11"/>
  <c r="S237" i="11"/>
  <c r="S235" i="11"/>
  <c r="S233" i="11"/>
  <c r="S232" i="11"/>
  <c r="S229" i="11"/>
  <c r="S228" i="11"/>
  <c r="S227" i="11"/>
  <c r="S221" i="11"/>
  <c r="S219" i="11"/>
  <c r="S216" i="11"/>
  <c r="S212" i="11"/>
  <c r="S205" i="11"/>
  <c r="S203" i="11"/>
  <c r="S200" i="11"/>
  <c r="S198" i="11"/>
  <c r="S195" i="11"/>
  <c r="S192" i="11"/>
  <c r="S189" i="11"/>
  <c r="S186" i="11"/>
  <c r="S180" i="11"/>
  <c r="S174" i="11"/>
  <c r="S170" i="11"/>
  <c r="S168" i="11"/>
  <c r="S165" i="11"/>
  <c r="S162" i="11"/>
  <c r="S160" i="11"/>
  <c r="S153" i="11"/>
  <c r="S144" i="11"/>
  <c r="S141" i="11"/>
  <c r="S137" i="11"/>
  <c r="S133" i="11"/>
  <c r="S130" i="11"/>
  <c r="S125" i="11"/>
  <c r="S122" i="11"/>
  <c r="S119" i="11"/>
  <c r="S117" i="11"/>
  <c r="S113" i="11"/>
  <c r="S108" i="11"/>
  <c r="S103" i="11"/>
  <c r="S98" i="11"/>
  <c r="S93" i="11"/>
  <c r="S77" i="11"/>
  <c r="S73" i="11"/>
  <c r="S70" i="11"/>
  <c r="S66" i="11"/>
  <c r="S62" i="11"/>
  <c r="S58" i="11"/>
  <c r="S52" i="11"/>
  <c r="S49" i="11"/>
  <c r="S46" i="11"/>
  <c r="S41" i="11"/>
  <c r="S35" i="11"/>
  <c r="S26" i="11"/>
  <c r="S21" i="11"/>
  <c r="S12" i="11"/>
  <c r="Q321" i="11"/>
  <c r="Q320" i="11" s="1"/>
  <c r="Q315" i="11"/>
  <c r="Q312" i="11"/>
  <c r="Q306" i="11"/>
  <c r="Q299" i="11"/>
  <c r="Q293" i="11"/>
  <c r="Q288" i="11"/>
  <c r="Q285" i="11"/>
  <c r="Q282" i="11"/>
  <c r="Q280" i="11"/>
  <c r="Q277" i="11"/>
  <c r="Q274" i="11"/>
  <c r="Q268" i="11"/>
  <c r="Q266" i="11"/>
  <c r="Q264" i="11"/>
  <c r="Q262" i="11"/>
  <c r="Q260" i="11"/>
  <c r="Q257" i="11"/>
  <c r="Q254" i="11"/>
  <c r="Q251" i="11"/>
  <c r="Q249" i="11"/>
  <c r="Q247" i="11"/>
  <c r="Q245" i="11"/>
  <c r="Q243" i="11"/>
  <c r="Q241" i="11"/>
  <c r="Q239" i="11"/>
  <c r="Q237" i="11"/>
  <c r="Q235" i="11"/>
  <c r="Q233" i="11"/>
  <c r="Q232" i="11"/>
  <c r="Q229" i="11"/>
  <c r="Q228" i="11"/>
  <c r="Q227" i="11"/>
  <c r="Q221" i="11"/>
  <c r="Q219" i="11"/>
  <c r="Q216" i="11"/>
  <c r="Q212" i="11"/>
  <c r="Q205" i="11"/>
  <c r="Q203" i="11"/>
  <c r="Q200" i="11"/>
  <c r="Q198" i="11"/>
  <c r="Q195" i="11"/>
  <c r="Q192" i="11"/>
  <c r="Q189" i="11"/>
  <c r="Q186" i="11"/>
  <c r="Q180" i="11"/>
  <c r="Q174" i="11"/>
  <c r="Q170" i="11"/>
  <c r="Q168" i="11"/>
  <c r="Q165" i="11"/>
  <c r="Q162" i="11"/>
  <c r="Q160" i="11"/>
  <c r="Q153" i="11"/>
  <c r="Q144" i="11"/>
  <c r="Q141" i="11"/>
  <c r="Q137" i="11"/>
  <c r="Q133" i="11"/>
  <c r="Q130" i="11"/>
  <c r="Q125" i="11"/>
  <c r="Q122" i="11"/>
  <c r="Q119" i="11"/>
  <c r="Q117" i="11"/>
  <c r="Q113" i="11"/>
  <c r="Q108" i="11"/>
  <c r="Q103" i="11"/>
  <c r="Q98" i="11"/>
  <c r="Q93" i="11"/>
  <c r="Q77" i="11"/>
  <c r="Q73" i="11"/>
  <c r="Q70" i="11"/>
  <c r="Q66" i="11"/>
  <c r="Q62" i="11"/>
  <c r="Q58" i="11"/>
  <c r="Q52" i="11"/>
  <c r="Q49" i="11"/>
  <c r="Q46" i="11"/>
  <c r="Q41" i="11"/>
  <c r="Q35" i="11"/>
  <c r="Q26" i="11"/>
  <c r="Q21" i="11"/>
  <c r="Q12" i="11"/>
  <c r="O321" i="11"/>
  <c r="O320" i="11" s="1"/>
  <c r="O315" i="11"/>
  <c r="O312" i="11"/>
  <c r="O306" i="11"/>
  <c r="O299" i="11"/>
  <c r="O293" i="11"/>
  <c r="O288" i="11"/>
  <c r="O285" i="11"/>
  <c r="O282" i="11"/>
  <c r="O280" i="11"/>
  <c r="O277" i="11"/>
  <c r="O274" i="11"/>
  <c r="O268" i="11"/>
  <c r="O266" i="11"/>
  <c r="O264" i="11"/>
  <c r="O262" i="11"/>
  <c r="O260" i="11"/>
  <c r="O257" i="11"/>
  <c r="O254" i="11"/>
  <c r="O251" i="11"/>
  <c r="O249" i="11"/>
  <c r="O247" i="11"/>
  <c r="O245" i="11"/>
  <c r="O243" i="11"/>
  <c r="O241" i="11"/>
  <c r="O239" i="11"/>
  <c r="O237" i="11"/>
  <c r="O235" i="11"/>
  <c r="O233" i="11"/>
  <c r="O232" i="11"/>
  <c r="O229" i="11"/>
  <c r="O228" i="11"/>
  <c r="O227" i="11"/>
  <c r="O221" i="11"/>
  <c r="O219" i="11"/>
  <c r="O216" i="11"/>
  <c r="O212" i="11"/>
  <c r="O205" i="11"/>
  <c r="O203" i="11"/>
  <c r="O200" i="11"/>
  <c r="O198" i="11"/>
  <c r="O195" i="11"/>
  <c r="O192" i="11"/>
  <c r="O189" i="11"/>
  <c r="O186" i="11"/>
  <c r="O180" i="11"/>
  <c r="O174" i="11"/>
  <c r="O170" i="11"/>
  <c r="O168" i="11"/>
  <c r="O165" i="11"/>
  <c r="O162" i="11"/>
  <c r="O160" i="11"/>
  <c r="O153" i="11"/>
  <c r="O144" i="11"/>
  <c r="O141" i="11"/>
  <c r="O137" i="11"/>
  <c r="O133" i="11"/>
  <c r="O130" i="11"/>
  <c r="O125" i="11"/>
  <c r="O122" i="11"/>
  <c r="O119" i="11"/>
  <c r="O117" i="11"/>
  <c r="O113" i="11"/>
  <c r="O108" i="11"/>
  <c r="O103" i="11"/>
  <c r="O98" i="11"/>
  <c r="O93" i="11"/>
  <c r="O77" i="11"/>
  <c r="O73" i="11"/>
  <c r="O70" i="11"/>
  <c r="O66" i="11"/>
  <c r="O62" i="11"/>
  <c r="O58" i="11"/>
  <c r="O52" i="11"/>
  <c r="O49" i="11"/>
  <c r="O46" i="11"/>
  <c r="O41" i="11"/>
  <c r="O35" i="11"/>
  <c r="O26" i="11"/>
  <c r="O21" i="11"/>
  <c r="O12" i="11"/>
  <c r="M321" i="11"/>
  <c r="M320" i="11" s="1"/>
  <c r="M315" i="11"/>
  <c r="M312" i="11"/>
  <c r="M306" i="11"/>
  <c r="M299" i="11"/>
  <c r="M293" i="11"/>
  <c r="M288" i="11"/>
  <c r="M285" i="11"/>
  <c r="M282" i="11"/>
  <c r="M280" i="11"/>
  <c r="M277" i="11"/>
  <c r="M274" i="11"/>
  <c r="M268" i="11"/>
  <c r="M266" i="11"/>
  <c r="M264" i="11"/>
  <c r="M262" i="11"/>
  <c r="M260" i="11"/>
  <c r="M257" i="11"/>
  <c r="M254" i="11"/>
  <c r="M251" i="11"/>
  <c r="M249" i="11"/>
  <c r="M247" i="11"/>
  <c r="M245" i="11"/>
  <c r="M243" i="11"/>
  <c r="M241" i="11"/>
  <c r="M239" i="11"/>
  <c r="M237" i="11"/>
  <c r="M235" i="11"/>
  <c r="M233" i="11"/>
  <c r="M232" i="11"/>
  <c r="M229" i="11"/>
  <c r="M228" i="11"/>
  <c r="M227" i="11"/>
  <c r="M221" i="11"/>
  <c r="M219" i="11"/>
  <c r="M216" i="11"/>
  <c r="M212" i="11"/>
  <c r="M205" i="11"/>
  <c r="M203" i="11"/>
  <c r="M200" i="11"/>
  <c r="M198" i="11"/>
  <c r="M195" i="11"/>
  <c r="M192" i="11"/>
  <c r="M189" i="11"/>
  <c r="M186" i="11"/>
  <c r="M180" i="11"/>
  <c r="M174" i="11"/>
  <c r="M170" i="11"/>
  <c r="M168" i="11"/>
  <c r="M165" i="11"/>
  <c r="M162" i="11"/>
  <c r="M160" i="11"/>
  <c r="M153" i="11"/>
  <c r="M144" i="11"/>
  <c r="M141" i="11"/>
  <c r="M137" i="11"/>
  <c r="M133" i="11"/>
  <c r="M130" i="11"/>
  <c r="M125" i="11"/>
  <c r="M122" i="11"/>
  <c r="M119" i="11"/>
  <c r="M117" i="11"/>
  <c r="M113" i="11"/>
  <c r="M108" i="11"/>
  <c r="M103" i="11"/>
  <c r="M98" i="11"/>
  <c r="M93" i="11"/>
  <c r="M77" i="11"/>
  <c r="M73" i="11"/>
  <c r="M70" i="11"/>
  <c r="M66" i="11"/>
  <c r="M62" i="11"/>
  <c r="M58" i="11"/>
  <c r="M52" i="11"/>
  <c r="M49" i="11"/>
  <c r="M46" i="11"/>
  <c r="M41" i="11"/>
  <c r="M35" i="11"/>
  <c r="M26" i="11"/>
  <c r="M21" i="11"/>
  <c r="M12" i="11"/>
  <c r="K12" i="11"/>
  <c r="K321" i="11"/>
  <c r="K320" i="11" s="1"/>
  <c r="K315" i="11"/>
  <c r="K312" i="11"/>
  <c r="K306" i="11"/>
  <c r="K299" i="11"/>
  <c r="K293" i="11"/>
  <c r="K288" i="11"/>
  <c r="K285" i="11"/>
  <c r="K282" i="11"/>
  <c r="K280" i="11"/>
  <c r="K277" i="11"/>
  <c r="K274" i="11"/>
  <c r="K268" i="11"/>
  <c r="K266" i="11"/>
  <c r="K264" i="11"/>
  <c r="K262" i="11"/>
  <c r="K260" i="11"/>
  <c r="K257" i="11"/>
  <c r="K254" i="11"/>
  <c r="K251" i="11"/>
  <c r="K249" i="11"/>
  <c r="K247" i="11"/>
  <c r="K245" i="11"/>
  <c r="K243" i="11"/>
  <c r="K241" i="11"/>
  <c r="K239" i="11"/>
  <c r="K237" i="11"/>
  <c r="K235" i="11"/>
  <c r="K233" i="11"/>
  <c r="K232" i="11"/>
  <c r="K229" i="11"/>
  <c r="K228" i="11"/>
  <c r="K227" i="11"/>
  <c r="K221" i="11"/>
  <c r="K219" i="11"/>
  <c r="K216" i="11"/>
  <c r="K212" i="11"/>
  <c r="K205" i="11"/>
  <c r="K203" i="11"/>
  <c r="K200" i="11"/>
  <c r="K198" i="11"/>
  <c r="K195" i="11"/>
  <c r="K192" i="11"/>
  <c r="K189" i="11"/>
  <c r="K186" i="11"/>
  <c r="K180" i="11"/>
  <c r="K174" i="11"/>
  <c r="K170" i="11"/>
  <c r="K168" i="11"/>
  <c r="K165" i="11"/>
  <c r="K162" i="11"/>
  <c r="K160" i="11"/>
  <c r="K153" i="11"/>
  <c r="K144" i="11"/>
  <c r="K141" i="11"/>
  <c r="K137" i="11"/>
  <c r="K133" i="11"/>
  <c r="K130" i="11"/>
  <c r="K125" i="11"/>
  <c r="K122" i="11"/>
  <c r="K119" i="11"/>
  <c r="K117" i="11"/>
  <c r="K113" i="11"/>
  <c r="K108" i="11"/>
  <c r="K103" i="11"/>
  <c r="K98" i="11"/>
  <c r="K93" i="11"/>
  <c r="K77" i="11"/>
  <c r="K73" i="11"/>
  <c r="K70" i="11"/>
  <c r="K66" i="11"/>
  <c r="K62" i="11"/>
  <c r="K58" i="11"/>
  <c r="K52" i="11"/>
  <c r="K49" i="11"/>
  <c r="K46" i="11"/>
  <c r="K41" i="11"/>
  <c r="K35" i="11"/>
  <c r="K26" i="11"/>
  <c r="K21" i="11"/>
  <c r="AR348" i="10"/>
  <c r="AS348" i="10" s="1"/>
  <c r="AS347" i="10" s="1"/>
  <c r="AR342" i="10"/>
  <c r="AS342" i="10" s="1"/>
  <c r="AR339" i="10"/>
  <c r="AR336" i="10"/>
  <c r="AT336" i="10" s="1"/>
  <c r="AU336" i="10" s="1"/>
  <c r="AR330" i="10"/>
  <c r="AS330" i="10" s="1"/>
  <c r="AR321" i="10"/>
  <c r="AS321" i="10" s="1"/>
  <c r="AR315" i="10"/>
  <c r="AT315" i="10" s="1"/>
  <c r="AU315" i="10" s="1"/>
  <c r="AR310" i="10"/>
  <c r="AT310" i="10" s="1"/>
  <c r="AU310" i="10" s="1"/>
  <c r="AR307" i="10"/>
  <c r="AT307" i="10" s="1"/>
  <c r="AU307" i="10" s="1"/>
  <c r="AR304" i="10"/>
  <c r="AS304" i="10" s="1"/>
  <c r="AR299" i="10"/>
  <c r="AR297" i="10"/>
  <c r="AR294" i="10"/>
  <c r="AT294" i="10" s="1"/>
  <c r="AU294" i="10" s="1"/>
  <c r="AR291" i="10"/>
  <c r="AT291" i="10" s="1"/>
  <c r="AU291" i="10" s="1"/>
  <c r="AR289" i="10"/>
  <c r="AT289" i="10" s="1"/>
  <c r="AU289" i="10" s="1"/>
  <c r="AR283" i="10"/>
  <c r="AT283" i="10" s="1"/>
  <c r="AU283" i="10" s="1"/>
  <c r="AR281" i="10"/>
  <c r="AT281" i="10" s="1"/>
  <c r="AU281" i="10" s="1"/>
  <c r="AR279" i="10"/>
  <c r="AT279" i="10" s="1"/>
  <c r="AU279" i="10" s="1"/>
  <c r="AR277" i="10"/>
  <c r="AT277" i="10" s="1"/>
  <c r="AU277" i="10" s="1"/>
  <c r="AR275" i="10"/>
  <c r="AT275" i="10" s="1"/>
  <c r="AU275" i="10" s="1"/>
  <c r="AR272" i="10"/>
  <c r="AT272" i="10" s="1"/>
  <c r="AU272" i="10" s="1"/>
  <c r="AR269" i="10"/>
  <c r="AS269" i="10" s="1"/>
  <c r="AR266" i="10"/>
  <c r="AT266" i="10" s="1"/>
  <c r="AU266" i="10" s="1"/>
  <c r="AR264" i="10"/>
  <c r="AT264" i="10" s="1"/>
  <c r="AU264" i="10" s="1"/>
  <c r="AR262" i="10"/>
  <c r="AT262" i="10" s="1"/>
  <c r="AU262" i="10" s="1"/>
  <c r="AR260" i="10"/>
  <c r="AT260" i="10" s="1"/>
  <c r="AU260" i="10" s="1"/>
  <c r="AR258" i="10"/>
  <c r="AS258" i="10" s="1"/>
  <c r="AR256" i="10"/>
  <c r="AT256" i="10" s="1"/>
  <c r="AU256" i="10" s="1"/>
  <c r="AR254" i="10"/>
  <c r="AS254" i="10" s="1"/>
  <c r="AR252" i="10"/>
  <c r="AS252" i="10" s="1"/>
  <c r="AR250" i="10"/>
  <c r="AS250" i="10" s="1"/>
  <c r="AR248" i="10"/>
  <c r="AT248" i="10" s="1"/>
  <c r="AU248" i="10" s="1"/>
  <c r="AR246" i="10"/>
  <c r="AT246" i="10" s="1"/>
  <c r="AU246" i="10" s="1"/>
  <c r="AR245" i="10"/>
  <c r="AT245" i="10" s="1"/>
  <c r="AU245" i="10" s="1"/>
  <c r="AR242" i="10"/>
  <c r="AT242" i="10" s="1"/>
  <c r="AU242" i="10" s="1"/>
  <c r="AR241" i="10"/>
  <c r="AS241" i="10" s="1"/>
  <c r="AR240" i="10"/>
  <c r="AS240" i="10" s="1"/>
  <c r="AR234" i="10"/>
  <c r="AT234" i="10" s="1"/>
  <c r="AU234" i="10" s="1"/>
  <c r="AR232" i="10"/>
  <c r="AS232" i="10" s="1"/>
  <c r="AR229" i="10"/>
  <c r="AT229" i="10" s="1"/>
  <c r="AU229" i="10" s="1"/>
  <c r="AR225" i="10"/>
  <c r="AT225" i="10" s="1"/>
  <c r="AU225" i="10" s="1"/>
  <c r="AR219" i="10"/>
  <c r="AT219" i="10" s="1"/>
  <c r="AU219" i="10" s="1"/>
  <c r="AR217" i="10"/>
  <c r="AR213" i="10"/>
  <c r="AT213" i="10" s="1"/>
  <c r="AU213" i="10" s="1"/>
  <c r="AR210" i="10"/>
  <c r="AS210" i="10" s="1"/>
  <c r="AR208" i="10"/>
  <c r="AT208" i="10" s="1"/>
  <c r="AU208" i="10" s="1"/>
  <c r="AR205" i="10"/>
  <c r="AS205" i="10" s="1"/>
  <c r="AR203" i="10"/>
  <c r="AT203" i="10" s="1"/>
  <c r="AU203" i="10" s="1"/>
  <c r="AR199" i="10"/>
  <c r="AS199" i="10" s="1"/>
  <c r="AR194" i="10"/>
  <c r="AS194" i="10" s="1"/>
  <c r="AR190" i="10"/>
  <c r="AR187" i="10"/>
  <c r="AT187" i="10" s="1"/>
  <c r="AU187" i="10" s="1"/>
  <c r="AR184" i="10"/>
  <c r="AT184" i="10" s="1"/>
  <c r="AU184" i="10" s="1"/>
  <c r="AR178" i="10"/>
  <c r="AS178" i="10" s="1"/>
  <c r="AR172" i="10"/>
  <c r="AS172" i="10" s="1"/>
  <c r="AR168" i="10"/>
  <c r="AT168" i="10" s="1"/>
  <c r="AU168" i="10" s="1"/>
  <c r="AR166" i="10"/>
  <c r="AS166" i="10" s="1"/>
  <c r="AR159" i="10"/>
  <c r="AS159" i="10" s="1"/>
  <c r="AR150" i="10"/>
  <c r="AS150" i="10" s="1"/>
  <c r="AR147" i="10"/>
  <c r="AT147" i="10" s="1"/>
  <c r="AU147" i="10" s="1"/>
  <c r="AR143" i="10"/>
  <c r="AT143" i="10" s="1"/>
  <c r="AU143" i="10" s="1"/>
  <c r="AR139" i="10"/>
  <c r="AS139" i="10" s="1"/>
  <c r="AR136" i="10"/>
  <c r="AS136" i="10" s="1"/>
  <c r="AR131" i="10"/>
  <c r="AT131" i="10" s="1"/>
  <c r="AU131" i="10" s="1"/>
  <c r="AR128" i="10"/>
  <c r="AS128" i="10" s="1"/>
  <c r="AR125" i="10"/>
  <c r="AS125" i="10" s="1"/>
  <c r="AR123" i="10"/>
  <c r="AS123" i="10" s="1"/>
  <c r="AR119" i="10"/>
  <c r="AS119" i="10" s="1"/>
  <c r="AR114" i="10"/>
  <c r="AT114" i="10" s="1"/>
  <c r="AU114" i="10" s="1"/>
  <c r="AR109" i="10"/>
  <c r="AS109" i="10" s="1"/>
  <c r="AR104" i="10"/>
  <c r="AT104" i="10" s="1"/>
  <c r="AU104" i="10" s="1"/>
  <c r="AR99" i="10"/>
  <c r="AT99" i="10" s="1"/>
  <c r="AU99" i="10" s="1"/>
  <c r="AR83" i="10"/>
  <c r="AT83" i="10" s="1"/>
  <c r="AU83" i="10" s="1"/>
  <c r="AR80" i="10"/>
  <c r="AS80" i="10" s="1"/>
  <c r="AR76" i="10"/>
  <c r="AS76" i="10" s="1"/>
  <c r="AR72" i="10"/>
  <c r="AT72" i="10" s="1"/>
  <c r="AU72" i="10" s="1"/>
  <c r="AR66" i="10"/>
  <c r="AT66" i="10" s="1"/>
  <c r="AU66" i="10" s="1"/>
  <c r="AR63" i="10"/>
  <c r="AT63" i="10" s="1"/>
  <c r="AU63" i="10" s="1"/>
  <c r="AR60" i="10"/>
  <c r="AT60" i="10" s="1"/>
  <c r="AU60" i="10" s="1"/>
  <c r="AR55" i="10"/>
  <c r="AT55" i="10" s="1"/>
  <c r="AU55" i="10" s="1"/>
  <c r="AR49" i="10"/>
  <c r="AS49" i="10" s="1"/>
  <c r="AR39" i="10"/>
  <c r="AS39" i="10" s="1"/>
  <c r="AR33" i="10"/>
  <c r="AS33" i="10" s="1"/>
  <c r="AR21" i="10"/>
  <c r="AS21" i="10" s="1"/>
  <c r="AT339" i="10"/>
  <c r="AU339" i="10" s="1"/>
  <c r="AT299" i="10"/>
  <c r="AU299" i="10" s="1"/>
  <c r="AT297" i="10"/>
  <c r="AU297" i="10" s="1"/>
  <c r="AT258" i="10"/>
  <c r="AU258" i="10" s="1"/>
  <c r="AT217" i="10"/>
  <c r="AU217" i="10" s="1"/>
  <c r="AT190" i="10"/>
  <c r="AU190" i="10" s="1"/>
  <c r="AT12" i="10"/>
  <c r="AU12" i="10" s="1"/>
  <c r="AR17" i="10"/>
  <c r="AT17" i="10" s="1"/>
  <c r="AU17" i="10" s="1"/>
  <c r="S12" i="10"/>
  <c r="M12" i="10"/>
  <c r="AS339" i="10"/>
  <c r="AS299" i="10"/>
  <c r="AS297" i="10"/>
  <c r="AS277" i="10"/>
  <c r="AS217" i="10"/>
  <c r="AS190" i="10"/>
  <c r="AS147" i="10"/>
  <c r="AQ348" i="10"/>
  <c r="AQ347" i="10" s="1"/>
  <c r="AQ342" i="10"/>
  <c r="AQ339" i="10"/>
  <c r="AQ336" i="10"/>
  <c r="AQ330" i="10"/>
  <c r="AQ321" i="10"/>
  <c r="AQ315" i="10"/>
  <c r="AQ310" i="10"/>
  <c r="AQ307" i="10"/>
  <c r="AQ304" i="10"/>
  <c r="AQ299" i="10"/>
  <c r="AQ297" i="10"/>
  <c r="AQ294" i="10"/>
  <c r="AQ291" i="10"/>
  <c r="AQ289" i="10"/>
  <c r="AQ283" i="10"/>
  <c r="AQ281" i="10"/>
  <c r="AQ279" i="10"/>
  <c r="AQ277" i="10"/>
  <c r="AQ275" i="10"/>
  <c r="AQ272" i="10"/>
  <c r="AQ269" i="10"/>
  <c r="AQ266" i="10"/>
  <c r="AQ264" i="10"/>
  <c r="AQ262" i="10"/>
  <c r="AQ260" i="10"/>
  <c r="AQ258" i="10"/>
  <c r="AQ256" i="10"/>
  <c r="AQ254" i="10"/>
  <c r="AQ252" i="10"/>
  <c r="AQ250" i="10"/>
  <c r="AQ248" i="10"/>
  <c r="AQ246" i="10"/>
  <c r="AQ245" i="10"/>
  <c r="AQ242" i="10"/>
  <c r="AQ241" i="10"/>
  <c r="AQ240" i="10"/>
  <c r="AQ234" i="10"/>
  <c r="AQ232" i="10"/>
  <c r="AQ229" i="10"/>
  <c r="AQ225" i="10"/>
  <c r="AQ219" i="10"/>
  <c r="AQ217" i="10"/>
  <c r="AQ213" i="10"/>
  <c r="AQ210" i="10"/>
  <c r="AQ208" i="10"/>
  <c r="AQ205" i="10"/>
  <c r="AQ203" i="10"/>
  <c r="AQ199" i="10"/>
  <c r="AQ194" i="10"/>
  <c r="AQ190" i="10"/>
  <c r="AQ187" i="10"/>
  <c r="AQ184" i="10"/>
  <c r="AQ178" i="10"/>
  <c r="AQ172" i="10"/>
  <c r="AQ168" i="10"/>
  <c r="AQ166" i="10"/>
  <c r="AQ159" i="10"/>
  <c r="AQ150" i="10"/>
  <c r="AQ147" i="10"/>
  <c r="AQ143" i="10"/>
  <c r="AQ139" i="10"/>
  <c r="AQ136" i="10"/>
  <c r="AQ131" i="10"/>
  <c r="AQ128" i="10"/>
  <c r="AQ125" i="10"/>
  <c r="AQ123" i="10"/>
  <c r="AQ119" i="10"/>
  <c r="AQ114" i="10"/>
  <c r="AQ109" i="10"/>
  <c r="AQ104" i="10"/>
  <c r="AQ99" i="10"/>
  <c r="AQ83" i="10"/>
  <c r="AQ80" i="10"/>
  <c r="AQ76" i="10"/>
  <c r="AQ72" i="10"/>
  <c r="AQ66" i="10"/>
  <c r="AQ63" i="10"/>
  <c r="AQ60" i="10"/>
  <c r="AQ55" i="10"/>
  <c r="AQ49" i="10"/>
  <c r="AQ39" i="10"/>
  <c r="AQ33" i="10"/>
  <c r="AQ21" i="10"/>
  <c r="AQ17" i="10"/>
  <c r="AQ12" i="10"/>
  <c r="AO348" i="10"/>
  <c r="AO347" i="10" s="1"/>
  <c r="AO342" i="10"/>
  <c r="AO339" i="10"/>
  <c r="AO336" i="10"/>
  <c r="AO330" i="10"/>
  <c r="AO321" i="10"/>
  <c r="AO315" i="10"/>
  <c r="AO310" i="10"/>
  <c r="AO307" i="10"/>
  <c r="AO304" i="10"/>
  <c r="AO299" i="10"/>
  <c r="AO297" i="10"/>
  <c r="AO294" i="10"/>
  <c r="AO291" i="10"/>
  <c r="AO289" i="10"/>
  <c r="AO283" i="10"/>
  <c r="AO281" i="10"/>
  <c r="AO279" i="10"/>
  <c r="AO277" i="10"/>
  <c r="AO275" i="10"/>
  <c r="AO272" i="10"/>
  <c r="AO269" i="10"/>
  <c r="AO266" i="10"/>
  <c r="AO264" i="10"/>
  <c r="AO262" i="10"/>
  <c r="AO260" i="10"/>
  <c r="AO258" i="10"/>
  <c r="AO256" i="10"/>
  <c r="AO254" i="10"/>
  <c r="AO252" i="10"/>
  <c r="AO250" i="10"/>
  <c r="AO248" i="10"/>
  <c r="AO246" i="10"/>
  <c r="AO245" i="10"/>
  <c r="AO242" i="10"/>
  <c r="AO241" i="10"/>
  <c r="AO240" i="10"/>
  <c r="AO234" i="10"/>
  <c r="AO232" i="10"/>
  <c r="AO229" i="10"/>
  <c r="AO225" i="10"/>
  <c r="AO219" i="10"/>
  <c r="AO217" i="10"/>
  <c r="AO213" i="10"/>
  <c r="AO210" i="10"/>
  <c r="AO208" i="10"/>
  <c r="AO205" i="10"/>
  <c r="AO203" i="10"/>
  <c r="AO199" i="10"/>
  <c r="AO194" i="10"/>
  <c r="AO190" i="10"/>
  <c r="AO187" i="10"/>
  <c r="AO184" i="10"/>
  <c r="AO178" i="10"/>
  <c r="AO172" i="10"/>
  <c r="AO168" i="10"/>
  <c r="AO166" i="10"/>
  <c r="AO159" i="10"/>
  <c r="AO150" i="10"/>
  <c r="AO147" i="10"/>
  <c r="AO143" i="10"/>
  <c r="AO139" i="10"/>
  <c r="AO136" i="10"/>
  <c r="AO131" i="10"/>
  <c r="AO128" i="10"/>
  <c r="AO125" i="10"/>
  <c r="AO123" i="10"/>
  <c r="AO119" i="10"/>
  <c r="AO114" i="10"/>
  <c r="AO109" i="10"/>
  <c r="AO104" i="10"/>
  <c r="AO99" i="10"/>
  <c r="AO83" i="10"/>
  <c r="AO80" i="10"/>
  <c r="AO76" i="10"/>
  <c r="AO72" i="10"/>
  <c r="AO66" i="10"/>
  <c r="AO63" i="10"/>
  <c r="AO60" i="10"/>
  <c r="AO55" i="10"/>
  <c r="AO49" i="10"/>
  <c r="AO39" i="10"/>
  <c r="AO33" i="10"/>
  <c r="AO21" i="10"/>
  <c r="AO17" i="10"/>
  <c r="AO12" i="10"/>
  <c r="AM348" i="10"/>
  <c r="AM347" i="10" s="1"/>
  <c r="AM342" i="10"/>
  <c r="AM339" i="10"/>
  <c r="AM336" i="10"/>
  <c r="AM330" i="10"/>
  <c r="AM321" i="10"/>
  <c r="AM315" i="10"/>
  <c r="AM310" i="10"/>
  <c r="AM307" i="10"/>
  <c r="AM304" i="10"/>
  <c r="AM299" i="10"/>
  <c r="AM297" i="10"/>
  <c r="AM294" i="10"/>
  <c r="AM291" i="10"/>
  <c r="AM289" i="10"/>
  <c r="AM283" i="10"/>
  <c r="AM281" i="10"/>
  <c r="AM279" i="10"/>
  <c r="AM277" i="10"/>
  <c r="AM275" i="10"/>
  <c r="AM272" i="10"/>
  <c r="AM269" i="10"/>
  <c r="AM266" i="10"/>
  <c r="AM264" i="10"/>
  <c r="AM262" i="10"/>
  <c r="AM260" i="10"/>
  <c r="AM258" i="10"/>
  <c r="AM256" i="10"/>
  <c r="AM254" i="10"/>
  <c r="AM252" i="10"/>
  <c r="AM250" i="10"/>
  <c r="AM248" i="10"/>
  <c r="AM246" i="10"/>
  <c r="AM245" i="10"/>
  <c r="AM242" i="10"/>
  <c r="AM241" i="10"/>
  <c r="AM240" i="10"/>
  <c r="AM234" i="10"/>
  <c r="AM232" i="10"/>
  <c r="AM229" i="10"/>
  <c r="AM225" i="10"/>
  <c r="AM219" i="10"/>
  <c r="AM217" i="10"/>
  <c r="AM213" i="10"/>
  <c r="AM210" i="10"/>
  <c r="AM208" i="10"/>
  <c r="AM205" i="10"/>
  <c r="AM203" i="10"/>
  <c r="AM199" i="10"/>
  <c r="AM194" i="10"/>
  <c r="AM190" i="10"/>
  <c r="AM187" i="10"/>
  <c r="AM184" i="10"/>
  <c r="AM178" i="10"/>
  <c r="AM172" i="10"/>
  <c r="AM168" i="10"/>
  <c r="AM166" i="10"/>
  <c r="AM159" i="10"/>
  <c r="AM150" i="10"/>
  <c r="AM147" i="10"/>
  <c r="AM143" i="10"/>
  <c r="AM139" i="10"/>
  <c r="AM136" i="10"/>
  <c r="AM131" i="10"/>
  <c r="AM128" i="10"/>
  <c r="AM125" i="10"/>
  <c r="AM123" i="10"/>
  <c r="AM119" i="10"/>
  <c r="AM114" i="10"/>
  <c r="AM109" i="10"/>
  <c r="AM104" i="10"/>
  <c r="AM99" i="10"/>
  <c r="AM83" i="10"/>
  <c r="AM80" i="10"/>
  <c r="AM76" i="10"/>
  <c r="AM72" i="10"/>
  <c r="AM66" i="10"/>
  <c r="AM63" i="10"/>
  <c r="AM60" i="10"/>
  <c r="AM55" i="10"/>
  <c r="AM49" i="10"/>
  <c r="AM39" i="10"/>
  <c r="AM33" i="10"/>
  <c r="AM21" i="10"/>
  <c r="AM17" i="10"/>
  <c r="AM12" i="10"/>
  <c r="AK348" i="10"/>
  <c r="AK347" i="10" s="1"/>
  <c r="AK342" i="10"/>
  <c r="AK339" i="10"/>
  <c r="AK336" i="10"/>
  <c r="AK330" i="10"/>
  <c r="AK321" i="10"/>
  <c r="AK315" i="10"/>
  <c r="AK310" i="10"/>
  <c r="AK307" i="10"/>
  <c r="AK304" i="10"/>
  <c r="AK299" i="10"/>
  <c r="AK297" i="10"/>
  <c r="AK294" i="10"/>
  <c r="AK291" i="10"/>
  <c r="AK289" i="10"/>
  <c r="AK283" i="10"/>
  <c r="AK281" i="10"/>
  <c r="AK279" i="10"/>
  <c r="AK277" i="10"/>
  <c r="AK275" i="10"/>
  <c r="AK272" i="10"/>
  <c r="AK269" i="10"/>
  <c r="AK266" i="10"/>
  <c r="AK264" i="10"/>
  <c r="AK262" i="10"/>
  <c r="AK260" i="10"/>
  <c r="AK258" i="10"/>
  <c r="AK256" i="10"/>
  <c r="AK254" i="10"/>
  <c r="AK252" i="10"/>
  <c r="AK250" i="10"/>
  <c r="AK248" i="10"/>
  <c r="AK246" i="10"/>
  <c r="AK245" i="10"/>
  <c r="AK242" i="10"/>
  <c r="AK241" i="10"/>
  <c r="AK240" i="10"/>
  <c r="AK234" i="10"/>
  <c r="AK232" i="10"/>
  <c r="AK229" i="10"/>
  <c r="AK225" i="10"/>
  <c r="AK219" i="10"/>
  <c r="AK217" i="10"/>
  <c r="AK213" i="10"/>
  <c r="AK210" i="10"/>
  <c r="AK208" i="10"/>
  <c r="AK205" i="10"/>
  <c r="AK203" i="10"/>
  <c r="AK199" i="10"/>
  <c r="AK194" i="10"/>
  <c r="AK190" i="10"/>
  <c r="AK187" i="10"/>
  <c r="AK184" i="10"/>
  <c r="AK178" i="10"/>
  <c r="AK172" i="10"/>
  <c r="AK168" i="10"/>
  <c r="AK166" i="10"/>
  <c r="AK159" i="10"/>
  <c r="AK150" i="10"/>
  <c r="AK147" i="10"/>
  <c r="AK143" i="10"/>
  <c r="AK139" i="10"/>
  <c r="AK136" i="10"/>
  <c r="AK131" i="10"/>
  <c r="AK128" i="10"/>
  <c r="AK125" i="10"/>
  <c r="AK123" i="10"/>
  <c r="AK119" i="10"/>
  <c r="AK114" i="10"/>
  <c r="AK109" i="10"/>
  <c r="AK104" i="10"/>
  <c r="AK99" i="10"/>
  <c r="AK83" i="10"/>
  <c r="AK80" i="10"/>
  <c r="AK76" i="10"/>
  <c r="AK72" i="10"/>
  <c r="AK66" i="10"/>
  <c r="AK63" i="10"/>
  <c r="AK60" i="10"/>
  <c r="AK55" i="10"/>
  <c r="AK49" i="10"/>
  <c r="AK39" i="10"/>
  <c r="AK33" i="10"/>
  <c r="AK21" i="10"/>
  <c r="AK17" i="10"/>
  <c r="AK12" i="10"/>
  <c r="AI348" i="10"/>
  <c r="AI347" i="10" s="1"/>
  <c r="AI342" i="10"/>
  <c r="AI339" i="10"/>
  <c r="AI336" i="10"/>
  <c r="AI330" i="10"/>
  <c r="AI321" i="10"/>
  <c r="AI315" i="10"/>
  <c r="AI310" i="10"/>
  <c r="AI307" i="10"/>
  <c r="AI304" i="10"/>
  <c r="AI299" i="10"/>
  <c r="AI297" i="10"/>
  <c r="AI294" i="10"/>
  <c r="AI291" i="10"/>
  <c r="AI289" i="10"/>
  <c r="AI283" i="10"/>
  <c r="AI281" i="10"/>
  <c r="AI279" i="10"/>
  <c r="AI277" i="10"/>
  <c r="AI275" i="10"/>
  <c r="AI272" i="10"/>
  <c r="AI269" i="10"/>
  <c r="AI266" i="10"/>
  <c r="AI264" i="10"/>
  <c r="AI262" i="10"/>
  <c r="AI260" i="10"/>
  <c r="AI258" i="10"/>
  <c r="AI256" i="10"/>
  <c r="AI254" i="10"/>
  <c r="AI252" i="10"/>
  <c r="AI250" i="10"/>
  <c r="AI248" i="10"/>
  <c r="AI246" i="10"/>
  <c r="AI245" i="10"/>
  <c r="AI242" i="10"/>
  <c r="AI241" i="10"/>
  <c r="AI240" i="10"/>
  <c r="AI234" i="10"/>
  <c r="AI232" i="10"/>
  <c r="AI229" i="10"/>
  <c r="AI225" i="10"/>
  <c r="AI219" i="10"/>
  <c r="AI217" i="10"/>
  <c r="AI213" i="10"/>
  <c r="AI210" i="10"/>
  <c r="AI208" i="10"/>
  <c r="AI205" i="10"/>
  <c r="AI203" i="10"/>
  <c r="AI199" i="10"/>
  <c r="AI194" i="10"/>
  <c r="AI190" i="10"/>
  <c r="AI187" i="10"/>
  <c r="AI184" i="10"/>
  <c r="AI178" i="10"/>
  <c r="AI172" i="10"/>
  <c r="AI168" i="10"/>
  <c r="AI166" i="10"/>
  <c r="AI159" i="10"/>
  <c r="AI150" i="10"/>
  <c r="AI147" i="10"/>
  <c r="AI143" i="10"/>
  <c r="AI139" i="10"/>
  <c r="AI136" i="10"/>
  <c r="AI131" i="10"/>
  <c r="AI128" i="10"/>
  <c r="AI125" i="10"/>
  <c r="AI123" i="10"/>
  <c r="AI119" i="10"/>
  <c r="AI114" i="10"/>
  <c r="AI109" i="10"/>
  <c r="AI104" i="10"/>
  <c r="AI99" i="10"/>
  <c r="AI83" i="10"/>
  <c r="AI80" i="10"/>
  <c r="AI76" i="10"/>
  <c r="AI72" i="10"/>
  <c r="AI66" i="10"/>
  <c r="AI63" i="10"/>
  <c r="AI60" i="10"/>
  <c r="AI55" i="10"/>
  <c r="AI49" i="10"/>
  <c r="AI39" i="10"/>
  <c r="AI33" i="10"/>
  <c r="AI21" i="10"/>
  <c r="AI17" i="10"/>
  <c r="AI12" i="10"/>
  <c r="AG348" i="10"/>
  <c r="AG347" i="10" s="1"/>
  <c r="AG342" i="10"/>
  <c r="AG339" i="10"/>
  <c r="AG336" i="10"/>
  <c r="AG330" i="10"/>
  <c r="AG321" i="10"/>
  <c r="AG315" i="10"/>
  <c r="AG310" i="10"/>
  <c r="AG307" i="10"/>
  <c r="AG304" i="10"/>
  <c r="AG299" i="10"/>
  <c r="AG297" i="10"/>
  <c r="AG294" i="10"/>
  <c r="AG291" i="10"/>
  <c r="AG289" i="10"/>
  <c r="AG283" i="10"/>
  <c r="AG281" i="10"/>
  <c r="AG279" i="10"/>
  <c r="AG277" i="10"/>
  <c r="AG275" i="10"/>
  <c r="AG272" i="10"/>
  <c r="AG269" i="10"/>
  <c r="AG266" i="10"/>
  <c r="AG264" i="10"/>
  <c r="AG262" i="10"/>
  <c r="AG260" i="10"/>
  <c r="AG258" i="10"/>
  <c r="AG256" i="10"/>
  <c r="AG254" i="10"/>
  <c r="AG252" i="10"/>
  <c r="AG250" i="10"/>
  <c r="AG248" i="10"/>
  <c r="AG246" i="10"/>
  <c r="AG245" i="10"/>
  <c r="AG242" i="10"/>
  <c r="AG241" i="10"/>
  <c r="AG240" i="10"/>
  <c r="AG234" i="10"/>
  <c r="AG232" i="10"/>
  <c r="AG229" i="10"/>
  <c r="AG225" i="10"/>
  <c r="AG219" i="10"/>
  <c r="AG217" i="10"/>
  <c r="AG213" i="10"/>
  <c r="AG210" i="10"/>
  <c r="AG208" i="10"/>
  <c r="AG205" i="10"/>
  <c r="AG203" i="10"/>
  <c r="AG199" i="10"/>
  <c r="AG194" i="10"/>
  <c r="AG190" i="10"/>
  <c r="AG187" i="10"/>
  <c r="AG184" i="10"/>
  <c r="AG178" i="10"/>
  <c r="AG172" i="10"/>
  <c r="AG168" i="10"/>
  <c r="AG166" i="10"/>
  <c r="AG159" i="10"/>
  <c r="AG150" i="10"/>
  <c r="AG147" i="10"/>
  <c r="AG143" i="10"/>
  <c r="AG139" i="10"/>
  <c r="AG136" i="10"/>
  <c r="AG131" i="10"/>
  <c r="AG128" i="10"/>
  <c r="AG125" i="10"/>
  <c r="AG123" i="10"/>
  <c r="AG119" i="10"/>
  <c r="AG114" i="10"/>
  <c r="AG109" i="10"/>
  <c r="AG104" i="10"/>
  <c r="AG99" i="10"/>
  <c r="AG83" i="10"/>
  <c r="AG80" i="10"/>
  <c r="AG76" i="10"/>
  <c r="AG72" i="10"/>
  <c r="AG66" i="10"/>
  <c r="AG63" i="10"/>
  <c r="AG60" i="10"/>
  <c r="AG55" i="10"/>
  <c r="AG49" i="10"/>
  <c r="AG39" i="10"/>
  <c r="AG33" i="10"/>
  <c r="AG21" i="10"/>
  <c r="AG17" i="10"/>
  <c r="AG12" i="10"/>
  <c r="AE348" i="10"/>
  <c r="AE347" i="10" s="1"/>
  <c r="AE342" i="10"/>
  <c r="AE339" i="10"/>
  <c r="AE336" i="10"/>
  <c r="AE330" i="10"/>
  <c r="AE321" i="10"/>
  <c r="AE315" i="10"/>
  <c r="AE310" i="10"/>
  <c r="AE307" i="10"/>
  <c r="AE304" i="10"/>
  <c r="AE299" i="10"/>
  <c r="AE297" i="10"/>
  <c r="AE294" i="10"/>
  <c r="AE291" i="10"/>
  <c r="AE289" i="10"/>
  <c r="AE283" i="10"/>
  <c r="AE281" i="10"/>
  <c r="AE279" i="10"/>
  <c r="AE277" i="10"/>
  <c r="AE275" i="10"/>
  <c r="AE272" i="10"/>
  <c r="AE269" i="10"/>
  <c r="AE266" i="10"/>
  <c r="AE264" i="10"/>
  <c r="AE262" i="10"/>
  <c r="AE260" i="10"/>
  <c r="AE258" i="10"/>
  <c r="AE256" i="10"/>
  <c r="AE254" i="10"/>
  <c r="AE252" i="10"/>
  <c r="AE250" i="10"/>
  <c r="AE248" i="10"/>
  <c r="AE246" i="10"/>
  <c r="AE245" i="10"/>
  <c r="AE242" i="10"/>
  <c r="AE241" i="10"/>
  <c r="AE240" i="10"/>
  <c r="AE234" i="10"/>
  <c r="AE232" i="10"/>
  <c r="AE229" i="10"/>
  <c r="AE225" i="10"/>
  <c r="AE219" i="10"/>
  <c r="AE217" i="10"/>
  <c r="AE213" i="10"/>
  <c r="AE210" i="10"/>
  <c r="AE208" i="10"/>
  <c r="AE205" i="10"/>
  <c r="AE203" i="10"/>
  <c r="AE199" i="10"/>
  <c r="AE194" i="10"/>
  <c r="AE190" i="10"/>
  <c r="AE187" i="10"/>
  <c r="AE184" i="10"/>
  <c r="AE178" i="10"/>
  <c r="AE172" i="10"/>
  <c r="AE168" i="10"/>
  <c r="AE166" i="10"/>
  <c r="AE159" i="10"/>
  <c r="AE150" i="10"/>
  <c r="AE147" i="10"/>
  <c r="AE143" i="10"/>
  <c r="AE139" i="10"/>
  <c r="AE136" i="10"/>
  <c r="AE131" i="10"/>
  <c r="AE128" i="10"/>
  <c r="AE125" i="10"/>
  <c r="AE123" i="10"/>
  <c r="AE119" i="10"/>
  <c r="AE114" i="10"/>
  <c r="AE109" i="10"/>
  <c r="AE104" i="10"/>
  <c r="AE99" i="10"/>
  <c r="AE83" i="10"/>
  <c r="AE80" i="10"/>
  <c r="AE76" i="10"/>
  <c r="AE72" i="10"/>
  <c r="AE66" i="10"/>
  <c r="AE63" i="10"/>
  <c r="AE60" i="10"/>
  <c r="AE55" i="10"/>
  <c r="AE49" i="10"/>
  <c r="AE39" i="10"/>
  <c r="AE33" i="10"/>
  <c r="AE17" i="10"/>
  <c r="AE12" i="10"/>
  <c r="AC348" i="10"/>
  <c r="AC347" i="10" s="1"/>
  <c r="AC342" i="10"/>
  <c r="AC339" i="10"/>
  <c r="AC336" i="10"/>
  <c r="AC330" i="10"/>
  <c r="AC321" i="10"/>
  <c r="AC315" i="10"/>
  <c r="AC310" i="10"/>
  <c r="AC307" i="10"/>
  <c r="AC304" i="10"/>
  <c r="AC299" i="10"/>
  <c r="AC297" i="10"/>
  <c r="AC294" i="10"/>
  <c r="AC291" i="10"/>
  <c r="AC289" i="10"/>
  <c r="AC283" i="10"/>
  <c r="AC281" i="10"/>
  <c r="AC279" i="10"/>
  <c r="AC277" i="10"/>
  <c r="AC275" i="10"/>
  <c r="AC272" i="10"/>
  <c r="AC269" i="10"/>
  <c r="AC266" i="10"/>
  <c r="AC264" i="10"/>
  <c r="AC262" i="10"/>
  <c r="AC260" i="10"/>
  <c r="AC258" i="10"/>
  <c r="AC256" i="10"/>
  <c r="AC254" i="10"/>
  <c r="AC252" i="10"/>
  <c r="AC250" i="10"/>
  <c r="AC248" i="10"/>
  <c r="AC246" i="10"/>
  <c r="AC245" i="10"/>
  <c r="AC242" i="10"/>
  <c r="AC241" i="10"/>
  <c r="AC240" i="10"/>
  <c r="AC234" i="10"/>
  <c r="AC232" i="10"/>
  <c r="AC229" i="10"/>
  <c r="AC225" i="10"/>
  <c r="AC219" i="10"/>
  <c r="AC217" i="10"/>
  <c r="AC213" i="10"/>
  <c r="AC210" i="10"/>
  <c r="AC208" i="10"/>
  <c r="AC205" i="10"/>
  <c r="AC203" i="10"/>
  <c r="AC199" i="10"/>
  <c r="AC194" i="10"/>
  <c r="AC190" i="10"/>
  <c r="AC187" i="10"/>
  <c r="AC184" i="10"/>
  <c r="AC178" i="10"/>
  <c r="AC172" i="10"/>
  <c r="AC168" i="10"/>
  <c r="AC166" i="10"/>
  <c r="AC159" i="10"/>
  <c r="AC150" i="10"/>
  <c r="AC147" i="10"/>
  <c r="AC143" i="10"/>
  <c r="AC139" i="10"/>
  <c r="AC136" i="10"/>
  <c r="AC131" i="10"/>
  <c r="AC128" i="10"/>
  <c r="AC125" i="10"/>
  <c r="AC123" i="10"/>
  <c r="AC119" i="10"/>
  <c r="AC114" i="10"/>
  <c r="AC109" i="10"/>
  <c r="AC104" i="10"/>
  <c r="AC99" i="10"/>
  <c r="AC83" i="10"/>
  <c r="AC80" i="10"/>
  <c r="AC76" i="10"/>
  <c r="AC72" i="10"/>
  <c r="AC66" i="10"/>
  <c r="AC63" i="10"/>
  <c r="AC60" i="10"/>
  <c r="AC55" i="10"/>
  <c r="AC49" i="10"/>
  <c r="AC39" i="10"/>
  <c r="AC33" i="10"/>
  <c r="AC21" i="10"/>
  <c r="AC17" i="10"/>
  <c r="AC12" i="10"/>
  <c r="AA348" i="10"/>
  <c r="AA347" i="10" s="1"/>
  <c r="AA342" i="10"/>
  <c r="AA339" i="10"/>
  <c r="AA336" i="10"/>
  <c r="AA330" i="10"/>
  <c r="AA321" i="10"/>
  <c r="AA315" i="10"/>
  <c r="AA310" i="10"/>
  <c r="AA307" i="10"/>
  <c r="AA304" i="10"/>
  <c r="AA299" i="10"/>
  <c r="AA297" i="10"/>
  <c r="AA294" i="10"/>
  <c r="AA291" i="10"/>
  <c r="AA289" i="10"/>
  <c r="AA283" i="10"/>
  <c r="AA281" i="10"/>
  <c r="AA279" i="10"/>
  <c r="AA277" i="10"/>
  <c r="AA275" i="10"/>
  <c r="AA272" i="10"/>
  <c r="AA269" i="10"/>
  <c r="AA266" i="10"/>
  <c r="AA264" i="10"/>
  <c r="AA262" i="10"/>
  <c r="AA260" i="10"/>
  <c r="AA258" i="10"/>
  <c r="AA256" i="10"/>
  <c r="AA254" i="10"/>
  <c r="AA252" i="10"/>
  <c r="AA250" i="10"/>
  <c r="AA248" i="10"/>
  <c r="AA246" i="10"/>
  <c r="AA245" i="10"/>
  <c r="AA242" i="10"/>
  <c r="AA241" i="10"/>
  <c r="AA240" i="10"/>
  <c r="AA234" i="10"/>
  <c r="AA232" i="10"/>
  <c r="AA229" i="10"/>
  <c r="AA225" i="10"/>
  <c r="AA219" i="10"/>
  <c r="AA217" i="10"/>
  <c r="AA213" i="10"/>
  <c r="AA210" i="10"/>
  <c r="AA208" i="10"/>
  <c r="AA205" i="10"/>
  <c r="AA203" i="10"/>
  <c r="AA199" i="10"/>
  <c r="AA194" i="10"/>
  <c r="AA190" i="10"/>
  <c r="AA187" i="10"/>
  <c r="AA184" i="10"/>
  <c r="AA178" i="10"/>
  <c r="AA172" i="10"/>
  <c r="AA168" i="10"/>
  <c r="AA166" i="10"/>
  <c r="AA159" i="10"/>
  <c r="AA150" i="10"/>
  <c r="AA147" i="10"/>
  <c r="AA143" i="10"/>
  <c r="AA139" i="10"/>
  <c r="AA136" i="10"/>
  <c r="AA131" i="10"/>
  <c r="AA128" i="10"/>
  <c r="AA125" i="10"/>
  <c r="AA123" i="10"/>
  <c r="AA119" i="10"/>
  <c r="AA114" i="10"/>
  <c r="AA109" i="10"/>
  <c r="AA104" i="10"/>
  <c r="AA99" i="10"/>
  <c r="AA83" i="10"/>
  <c r="AA80" i="10"/>
  <c r="AA76" i="10"/>
  <c r="AA72" i="10"/>
  <c r="AA66" i="10"/>
  <c r="AA63" i="10"/>
  <c r="AA60" i="10"/>
  <c r="AA55" i="10"/>
  <c r="AA49" i="10"/>
  <c r="AA39" i="10"/>
  <c r="AA33" i="10"/>
  <c r="AA21" i="10"/>
  <c r="AA17" i="10"/>
  <c r="AA12" i="10"/>
  <c r="Y348" i="10"/>
  <c r="Y347" i="10" s="1"/>
  <c r="Y342" i="10"/>
  <c r="Y339" i="10"/>
  <c r="Y336" i="10"/>
  <c r="Y330" i="10"/>
  <c r="Y321" i="10"/>
  <c r="Y315" i="10"/>
  <c r="Y310" i="10"/>
  <c r="Y307" i="10"/>
  <c r="Y304" i="10"/>
  <c r="Y299" i="10"/>
  <c r="Y297" i="10"/>
  <c r="Y294" i="10"/>
  <c r="Y291" i="10"/>
  <c r="Y289" i="10"/>
  <c r="Y283" i="10"/>
  <c r="Y281" i="10"/>
  <c r="Y279" i="10"/>
  <c r="Y277" i="10"/>
  <c r="Y275" i="10"/>
  <c r="Y272" i="10"/>
  <c r="Y269" i="10"/>
  <c r="Y266" i="10"/>
  <c r="Y264" i="10"/>
  <c r="Y262" i="10"/>
  <c r="Y260" i="10"/>
  <c r="Y258" i="10"/>
  <c r="Y256" i="10"/>
  <c r="Y254" i="10"/>
  <c r="Y252" i="10"/>
  <c r="Y250" i="10"/>
  <c r="Y248" i="10"/>
  <c r="Y246" i="10"/>
  <c r="Y245" i="10"/>
  <c r="Y242" i="10"/>
  <c r="Y241" i="10"/>
  <c r="Y240" i="10"/>
  <c r="Y234" i="10"/>
  <c r="Y232" i="10"/>
  <c r="Y229" i="10"/>
  <c r="Y225" i="10"/>
  <c r="Y219" i="10"/>
  <c r="Y217" i="10"/>
  <c r="Y213" i="10"/>
  <c r="Y210" i="10"/>
  <c r="Y208" i="10"/>
  <c r="Y205" i="10"/>
  <c r="Y203" i="10"/>
  <c r="Y199" i="10"/>
  <c r="Y194" i="10"/>
  <c r="Y190" i="10"/>
  <c r="Y187" i="10"/>
  <c r="Y184" i="10"/>
  <c r="Y178" i="10"/>
  <c r="Y172" i="10"/>
  <c r="Y168" i="10"/>
  <c r="Y166" i="10"/>
  <c r="Y159" i="10"/>
  <c r="Y150" i="10"/>
  <c r="Y147" i="10"/>
  <c r="Y143" i="10"/>
  <c r="Y139" i="10"/>
  <c r="Y136" i="10"/>
  <c r="Y131" i="10"/>
  <c r="Y128" i="10"/>
  <c r="Y125" i="10"/>
  <c r="Y123" i="10"/>
  <c r="Y119" i="10"/>
  <c r="Y114" i="10"/>
  <c r="Y109" i="10"/>
  <c r="Y104" i="10"/>
  <c r="Y99" i="10"/>
  <c r="Y83" i="10"/>
  <c r="Y80" i="10"/>
  <c r="Y76" i="10"/>
  <c r="Y72" i="10"/>
  <c r="Y66" i="10"/>
  <c r="Y63" i="10"/>
  <c r="Y60" i="10"/>
  <c r="Y55" i="10"/>
  <c r="Y49" i="10"/>
  <c r="Y39" i="10"/>
  <c r="Y33" i="10"/>
  <c r="Y21" i="10"/>
  <c r="Y17" i="10"/>
  <c r="Y12" i="10"/>
  <c r="W348" i="10"/>
  <c r="W347" i="10" s="1"/>
  <c r="W342" i="10"/>
  <c r="W339" i="10"/>
  <c r="W336" i="10"/>
  <c r="W330" i="10"/>
  <c r="W321" i="10"/>
  <c r="W315" i="10"/>
  <c r="W310" i="10"/>
  <c r="W307" i="10"/>
  <c r="W304" i="10"/>
  <c r="W299" i="10"/>
  <c r="W297" i="10"/>
  <c r="W294" i="10"/>
  <c r="W291" i="10"/>
  <c r="W289" i="10"/>
  <c r="W283" i="10"/>
  <c r="W281" i="10"/>
  <c r="W279" i="10"/>
  <c r="W277" i="10"/>
  <c r="W275" i="10"/>
  <c r="W272" i="10"/>
  <c r="W269" i="10"/>
  <c r="W266" i="10"/>
  <c r="W264" i="10"/>
  <c r="W262" i="10"/>
  <c r="W260" i="10"/>
  <c r="W258" i="10"/>
  <c r="W256" i="10"/>
  <c r="W254" i="10"/>
  <c r="W252" i="10"/>
  <c r="W250" i="10"/>
  <c r="W248" i="10"/>
  <c r="W246" i="10"/>
  <c r="W245" i="10"/>
  <c r="W242" i="10"/>
  <c r="W241" i="10"/>
  <c r="W240" i="10"/>
  <c r="W234" i="10"/>
  <c r="W232" i="10"/>
  <c r="W229" i="10"/>
  <c r="W225" i="10"/>
  <c r="W219" i="10"/>
  <c r="W217" i="10"/>
  <c r="W213" i="10"/>
  <c r="W210" i="10"/>
  <c r="W208" i="10"/>
  <c r="W205" i="10"/>
  <c r="W203" i="10"/>
  <c r="W199" i="10"/>
  <c r="W194" i="10"/>
  <c r="W190" i="10"/>
  <c r="W187" i="10"/>
  <c r="W184" i="10"/>
  <c r="W178" i="10"/>
  <c r="W172" i="10"/>
  <c r="W168" i="10"/>
  <c r="W166" i="10"/>
  <c r="W159" i="10"/>
  <c r="W150" i="10"/>
  <c r="W147" i="10"/>
  <c r="W143" i="10"/>
  <c r="W139" i="10"/>
  <c r="W136" i="10"/>
  <c r="W131" i="10"/>
  <c r="W128" i="10"/>
  <c r="W125" i="10"/>
  <c r="W123" i="10"/>
  <c r="W119" i="10"/>
  <c r="W114" i="10"/>
  <c r="W109" i="10"/>
  <c r="W104" i="10"/>
  <c r="W99" i="10"/>
  <c r="W83" i="10"/>
  <c r="W80" i="10"/>
  <c r="W76" i="10"/>
  <c r="W72" i="10"/>
  <c r="W66" i="10"/>
  <c r="W63" i="10"/>
  <c r="W60" i="10"/>
  <c r="W55" i="10"/>
  <c r="W49" i="10"/>
  <c r="W39" i="10"/>
  <c r="W33" i="10"/>
  <c r="W21" i="10"/>
  <c r="W17" i="10"/>
  <c r="W12" i="10"/>
  <c r="U348" i="10"/>
  <c r="U347" i="10" s="1"/>
  <c r="U342" i="10"/>
  <c r="U339" i="10"/>
  <c r="U336" i="10"/>
  <c r="U330" i="10"/>
  <c r="U321" i="10"/>
  <c r="U315" i="10"/>
  <c r="U310" i="10"/>
  <c r="U307" i="10"/>
  <c r="U304" i="10"/>
  <c r="U299" i="10"/>
  <c r="U297" i="10"/>
  <c r="U294" i="10"/>
  <c r="U291" i="10"/>
  <c r="U289" i="10"/>
  <c r="U283" i="10"/>
  <c r="U281" i="10"/>
  <c r="U279" i="10"/>
  <c r="U277" i="10"/>
  <c r="U275" i="10"/>
  <c r="U272" i="10"/>
  <c r="U269" i="10"/>
  <c r="U266" i="10"/>
  <c r="U264" i="10"/>
  <c r="U262" i="10"/>
  <c r="U260" i="10"/>
  <c r="U258" i="10"/>
  <c r="U256" i="10"/>
  <c r="U254" i="10"/>
  <c r="U252" i="10"/>
  <c r="U250" i="10"/>
  <c r="U248" i="10"/>
  <c r="U246" i="10"/>
  <c r="U245" i="10"/>
  <c r="U242" i="10"/>
  <c r="U241" i="10"/>
  <c r="U240" i="10"/>
  <c r="U234" i="10"/>
  <c r="U232" i="10"/>
  <c r="U229" i="10"/>
  <c r="U225" i="10"/>
  <c r="U219" i="10"/>
  <c r="U217" i="10"/>
  <c r="U213" i="10"/>
  <c r="U210" i="10"/>
  <c r="U208" i="10"/>
  <c r="U205" i="10"/>
  <c r="U203" i="10"/>
  <c r="U199" i="10"/>
  <c r="U194" i="10"/>
  <c r="U190" i="10"/>
  <c r="U187" i="10"/>
  <c r="U184" i="10"/>
  <c r="U178" i="10"/>
  <c r="U172" i="10"/>
  <c r="U168" i="10"/>
  <c r="U166" i="10"/>
  <c r="U159" i="10"/>
  <c r="U150" i="10"/>
  <c r="U147" i="10"/>
  <c r="U143" i="10"/>
  <c r="U139" i="10"/>
  <c r="U136" i="10"/>
  <c r="U131" i="10"/>
  <c r="U128" i="10"/>
  <c r="U125" i="10"/>
  <c r="U123" i="10"/>
  <c r="U119" i="10"/>
  <c r="U114" i="10"/>
  <c r="U109" i="10"/>
  <c r="U104" i="10"/>
  <c r="U99" i="10"/>
  <c r="U83" i="10"/>
  <c r="U80" i="10"/>
  <c r="U76" i="10"/>
  <c r="U72" i="10"/>
  <c r="U66" i="10"/>
  <c r="U63" i="10"/>
  <c r="U60" i="10"/>
  <c r="U55" i="10"/>
  <c r="U49" i="10"/>
  <c r="U39" i="10"/>
  <c r="U33" i="10"/>
  <c r="U21" i="10"/>
  <c r="U17" i="10"/>
  <c r="U12" i="10"/>
  <c r="S348" i="10"/>
  <c r="S347" i="10" s="1"/>
  <c r="S342" i="10"/>
  <c r="S339" i="10"/>
  <c r="S336" i="10"/>
  <c r="S330" i="10"/>
  <c r="S321" i="10"/>
  <c r="S315" i="10"/>
  <c r="S310" i="10"/>
  <c r="S307" i="10"/>
  <c r="S304" i="10"/>
  <c r="S299" i="10"/>
  <c r="S297" i="10"/>
  <c r="S294" i="10"/>
  <c r="S291" i="10"/>
  <c r="S289" i="10"/>
  <c r="S283" i="10"/>
  <c r="S281" i="10"/>
  <c r="S279" i="10"/>
  <c r="S277" i="10"/>
  <c r="S275" i="10"/>
  <c r="S272" i="10"/>
  <c r="S269" i="10"/>
  <c r="S266" i="10"/>
  <c r="S264" i="10"/>
  <c r="S262" i="10"/>
  <c r="S260" i="10"/>
  <c r="S258" i="10"/>
  <c r="S256" i="10"/>
  <c r="S254" i="10"/>
  <c r="S252" i="10"/>
  <c r="S250" i="10"/>
  <c r="S248" i="10"/>
  <c r="S246" i="10"/>
  <c r="S245" i="10"/>
  <c r="S242" i="10"/>
  <c r="S241" i="10"/>
  <c r="S240" i="10"/>
  <c r="S234" i="10"/>
  <c r="S232" i="10"/>
  <c r="S229" i="10"/>
  <c r="S225" i="10"/>
  <c r="S219" i="10"/>
  <c r="S217" i="10"/>
  <c r="S213" i="10"/>
  <c r="S210" i="10"/>
  <c r="S208" i="10"/>
  <c r="S205" i="10"/>
  <c r="S203" i="10"/>
  <c r="S199" i="10"/>
  <c r="S194" i="10"/>
  <c r="S190" i="10"/>
  <c r="S187" i="10"/>
  <c r="S184" i="10"/>
  <c r="S178" i="10"/>
  <c r="S172" i="10"/>
  <c r="S168" i="10"/>
  <c r="S166" i="10"/>
  <c r="S159" i="10"/>
  <c r="S150" i="10"/>
  <c r="S147" i="10"/>
  <c r="S143" i="10"/>
  <c r="S139" i="10"/>
  <c r="S136" i="10"/>
  <c r="S131" i="10"/>
  <c r="S128" i="10"/>
  <c r="S125" i="10"/>
  <c r="S123" i="10"/>
  <c r="S119" i="10"/>
  <c r="S114" i="10"/>
  <c r="S109" i="10"/>
  <c r="S104" i="10"/>
  <c r="S99" i="10"/>
  <c r="S83" i="10"/>
  <c r="S80" i="10"/>
  <c r="S76" i="10"/>
  <c r="S72" i="10"/>
  <c r="S66" i="10"/>
  <c r="S63" i="10"/>
  <c r="S60" i="10"/>
  <c r="S55" i="10"/>
  <c r="S49" i="10"/>
  <c r="S39" i="10"/>
  <c r="S33" i="10"/>
  <c r="S21" i="10"/>
  <c r="S17" i="10"/>
  <c r="Q348" i="10"/>
  <c r="Q347" i="10" s="1"/>
  <c r="Q342" i="10"/>
  <c r="Q339" i="10"/>
  <c r="Q336" i="10"/>
  <c r="Q330" i="10"/>
  <c r="Q321" i="10"/>
  <c r="Q315" i="10"/>
  <c r="Q310" i="10"/>
  <c r="Q307" i="10"/>
  <c r="Q304" i="10"/>
  <c r="Q299" i="10"/>
  <c r="Q297" i="10"/>
  <c r="Q294" i="10"/>
  <c r="Q291" i="10"/>
  <c r="Q289" i="10"/>
  <c r="Q283" i="10"/>
  <c r="Q281" i="10"/>
  <c r="Q279" i="10"/>
  <c r="Q277" i="10"/>
  <c r="Q275" i="10"/>
  <c r="Q272" i="10"/>
  <c r="Q269" i="10"/>
  <c r="Q266" i="10"/>
  <c r="Q264" i="10"/>
  <c r="Q262" i="10"/>
  <c r="Q260" i="10"/>
  <c r="Q258" i="10"/>
  <c r="Q256" i="10"/>
  <c r="Q254" i="10"/>
  <c r="Q252" i="10"/>
  <c r="Q250" i="10"/>
  <c r="Q248" i="10"/>
  <c r="Q246" i="10"/>
  <c r="Q245" i="10"/>
  <c r="Q242" i="10"/>
  <c r="Q241" i="10"/>
  <c r="Q240" i="10"/>
  <c r="Q234" i="10"/>
  <c r="Q232" i="10"/>
  <c r="Q229" i="10"/>
  <c r="Q225" i="10"/>
  <c r="Q219" i="10"/>
  <c r="Q217" i="10"/>
  <c r="Q213" i="10"/>
  <c r="Q210" i="10"/>
  <c r="Q208" i="10"/>
  <c r="Q205" i="10"/>
  <c r="Q203" i="10"/>
  <c r="Q199" i="10"/>
  <c r="Q194" i="10"/>
  <c r="Q190" i="10"/>
  <c r="Q187" i="10"/>
  <c r="Q184" i="10"/>
  <c r="Q178" i="10"/>
  <c r="Q172" i="10"/>
  <c r="Q168" i="10"/>
  <c r="Q166" i="10"/>
  <c r="Q159" i="10"/>
  <c r="Q150" i="10"/>
  <c r="Q147" i="10"/>
  <c r="Q143" i="10"/>
  <c r="Q139" i="10"/>
  <c r="Q136" i="10"/>
  <c r="Q131" i="10"/>
  <c r="Q128" i="10"/>
  <c r="Q125" i="10"/>
  <c r="Q123" i="10"/>
  <c r="Q119" i="10"/>
  <c r="Q114" i="10"/>
  <c r="Q109" i="10"/>
  <c r="Q104" i="10"/>
  <c r="Q99" i="10"/>
  <c r="Q83" i="10"/>
  <c r="Q80" i="10"/>
  <c r="Q76" i="10"/>
  <c r="Q72" i="10"/>
  <c r="Q66" i="10"/>
  <c r="Q63" i="10"/>
  <c r="Q60" i="10"/>
  <c r="Q55" i="10"/>
  <c r="Q49" i="10"/>
  <c r="Q39" i="10"/>
  <c r="Q33" i="10"/>
  <c r="Q21" i="10"/>
  <c r="Q17" i="10"/>
  <c r="Q12" i="10"/>
  <c r="O348" i="10"/>
  <c r="O347" i="10" s="1"/>
  <c r="O342" i="10"/>
  <c r="O339" i="10"/>
  <c r="O336" i="10"/>
  <c r="O330" i="10"/>
  <c r="O321" i="10"/>
  <c r="O315" i="10"/>
  <c r="O310" i="10"/>
  <c r="O307" i="10"/>
  <c r="O304" i="10"/>
  <c r="O299" i="10"/>
  <c r="O297" i="10"/>
  <c r="O294" i="10"/>
  <c r="O291" i="10"/>
  <c r="O289" i="10"/>
  <c r="O283" i="10"/>
  <c r="O281" i="10"/>
  <c r="O279" i="10"/>
  <c r="O277" i="10"/>
  <c r="O275" i="10"/>
  <c r="O272" i="10"/>
  <c r="O269" i="10"/>
  <c r="O266" i="10"/>
  <c r="O264" i="10"/>
  <c r="O262" i="10"/>
  <c r="O260" i="10"/>
  <c r="O258" i="10"/>
  <c r="O256" i="10"/>
  <c r="O254" i="10"/>
  <c r="O252" i="10"/>
  <c r="O250" i="10"/>
  <c r="O248" i="10"/>
  <c r="O246" i="10"/>
  <c r="O245" i="10"/>
  <c r="O242" i="10"/>
  <c r="O241" i="10"/>
  <c r="O240" i="10"/>
  <c r="O234" i="10"/>
  <c r="O232" i="10"/>
  <c r="O229" i="10"/>
  <c r="O225" i="10"/>
  <c r="O219" i="10"/>
  <c r="O217" i="10"/>
  <c r="O213" i="10"/>
  <c r="O210" i="10"/>
  <c r="O208" i="10"/>
  <c r="O205" i="10"/>
  <c r="O203" i="10"/>
  <c r="O199" i="10"/>
  <c r="O194" i="10"/>
  <c r="O190" i="10"/>
  <c r="O187" i="10"/>
  <c r="O184" i="10"/>
  <c r="O178" i="10"/>
  <c r="O172" i="10"/>
  <c r="O168" i="10"/>
  <c r="O166" i="10"/>
  <c r="O159" i="10"/>
  <c r="O150" i="10"/>
  <c r="O147" i="10"/>
  <c r="O143" i="10"/>
  <c r="O139" i="10"/>
  <c r="O136" i="10"/>
  <c r="O131" i="10"/>
  <c r="O128" i="10"/>
  <c r="O125" i="10"/>
  <c r="O123" i="10"/>
  <c r="O119" i="10"/>
  <c r="O114" i="10"/>
  <c r="O109" i="10"/>
  <c r="O104" i="10"/>
  <c r="O99" i="10"/>
  <c r="O83" i="10"/>
  <c r="O80" i="10"/>
  <c r="O76" i="10"/>
  <c r="O72" i="10"/>
  <c r="O66" i="10"/>
  <c r="O63" i="10"/>
  <c r="O60" i="10"/>
  <c r="O55" i="10"/>
  <c r="O49" i="10"/>
  <c r="O39" i="10"/>
  <c r="O33" i="10"/>
  <c r="O21" i="10"/>
  <c r="O17" i="10"/>
  <c r="O12" i="10"/>
  <c r="M348" i="10"/>
  <c r="M347" i="10" s="1"/>
  <c r="M342" i="10"/>
  <c r="M339" i="10"/>
  <c r="M336" i="10"/>
  <c r="M330" i="10"/>
  <c r="M321" i="10"/>
  <c r="M315" i="10"/>
  <c r="M310" i="10"/>
  <c r="M307" i="10"/>
  <c r="M304" i="10"/>
  <c r="M299" i="10"/>
  <c r="M297" i="10"/>
  <c r="M294" i="10"/>
  <c r="M291" i="10"/>
  <c r="M289" i="10"/>
  <c r="M283" i="10"/>
  <c r="M281" i="10"/>
  <c r="M279" i="10"/>
  <c r="M277" i="10"/>
  <c r="M275" i="10"/>
  <c r="M272" i="10"/>
  <c r="M269" i="10"/>
  <c r="M266" i="10"/>
  <c r="M264" i="10"/>
  <c r="M262" i="10"/>
  <c r="M260" i="10"/>
  <c r="M258" i="10"/>
  <c r="M256" i="10"/>
  <c r="M254" i="10"/>
  <c r="M252" i="10"/>
  <c r="M250" i="10"/>
  <c r="M248" i="10"/>
  <c r="M246" i="10"/>
  <c r="M245" i="10"/>
  <c r="M242" i="10"/>
  <c r="M241" i="10"/>
  <c r="M240" i="10"/>
  <c r="M234" i="10"/>
  <c r="M232" i="10"/>
  <c r="M229" i="10"/>
  <c r="M225" i="10"/>
  <c r="M219" i="10"/>
  <c r="M217" i="10"/>
  <c r="M213" i="10"/>
  <c r="M210" i="10"/>
  <c r="M208" i="10"/>
  <c r="M205" i="10"/>
  <c r="M203" i="10"/>
  <c r="M199" i="10"/>
  <c r="M194" i="10"/>
  <c r="M190" i="10"/>
  <c r="M187" i="10"/>
  <c r="M184" i="10"/>
  <c r="M178" i="10"/>
  <c r="M172" i="10"/>
  <c r="M168" i="10"/>
  <c r="M166" i="10"/>
  <c r="M159" i="10"/>
  <c r="M150" i="10"/>
  <c r="M147" i="10"/>
  <c r="M143" i="10"/>
  <c r="M139" i="10"/>
  <c r="M136" i="10"/>
  <c r="M131" i="10"/>
  <c r="M128" i="10"/>
  <c r="M125" i="10"/>
  <c r="M123" i="10"/>
  <c r="M119" i="10"/>
  <c r="M114" i="10"/>
  <c r="M109" i="10"/>
  <c r="M104" i="10"/>
  <c r="M99" i="10"/>
  <c r="M83" i="10"/>
  <c r="M80" i="10"/>
  <c r="M76" i="10"/>
  <c r="M72" i="10"/>
  <c r="M66" i="10"/>
  <c r="M63" i="10"/>
  <c r="M60" i="10"/>
  <c r="M55" i="10"/>
  <c r="M49" i="10"/>
  <c r="M39" i="10"/>
  <c r="M33" i="10"/>
  <c r="M21" i="10"/>
  <c r="M17" i="10"/>
  <c r="K348" i="10"/>
  <c r="K347" i="10" s="1"/>
  <c r="K342" i="10"/>
  <c r="K339" i="10"/>
  <c r="K336" i="10"/>
  <c r="K330" i="10"/>
  <c r="K321" i="10"/>
  <c r="K315" i="10"/>
  <c r="K310" i="10"/>
  <c r="K307" i="10"/>
  <c r="K304" i="10"/>
  <c r="K299" i="10"/>
  <c r="K297" i="10"/>
  <c r="K294" i="10"/>
  <c r="K291" i="10"/>
  <c r="K289" i="10"/>
  <c r="K283" i="10"/>
  <c r="K281" i="10"/>
  <c r="K279" i="10"/>
  <c r="K277" i="10"/>
  <c r="K275" i="10"/>
  <c r="K272" i="10"/>
  <c r="K269" i="10"/>
  <c r="K266" i="10"/>
  <c r="K264" i="10"/>
  <c r="K262" i="10"/>
  <c r="K260" i="10"/>
  <c r="K258" i="10"/>
  <c r="K256" i="10"/>
  <c r="K254" i="10"/>
  <c r="K252" i="10"/>
  <c r="K250" i="10"/>
  <c r="K248" i="10"/>
  <c r="K246" i="10"/>
  <c r="K245" i="10"/>
  <c r="K242" i="10"/>
  <c r="K241" i="10"/>
  <c r="K240" i="10"/>
  <c r="K234" i="10"/>
  <c r="K232" i="10"/>
  <c r="K229" i="10"/>
  <c r="K225" i="10"/>
  <c r="K219" i="10"/>
  <c r="K217" i="10"/>
  <c r="K213" i="10"/>
  <c r="K210" i="10"/>
  <c r="K208" i="10"/>
  <c r="K205" i="10"/>
  <c r="K203" i="10"/>
  <c r="K199" i="10"/>
  <c r="K194" i="10"/>
  <c r="K190" i="10"/>
  <c r="K187" i="10"/>
  <c r="K184" i="10"/>
  <c r="K178" i="10"/>
  <c r="K172" i="10"/>
  <c r="K168" i="10"/>
  <c r="K166" i="10"/>
  <c r="K159" i="10"/>
  <c r="K150" i="10"/>
  <c r="K147" i="10"/>
  <c r="K143" i="10"/>
  <c r="K139" i="10"/>
  <c r="K136" i="10"/>
  <c r="K131" i="10"/>
  <c r="K128" i="10"/>
  <c r="K125" i="10"/>
  <c r="K123" i="10"/>
  <c r="K119" i="10"/>
  <c r="K114" i="10"/>
  <c r="K109" i="10"/>
  <c r="K104" i="10"/>
  <c r="K99" i="10"/>
  <c r="K83" i="10"/>
  <c r="K80" i="10"/>
  <c r="K76" i="10"/>
  <c r="K72" i="10"/>
  <c r="K66" i="10"/>
  <c r="K63" i="10"/>
  <c r="K60" i="10"/>
  <c r="K55" i="10"/>
  <c r="K49" i="10"/>
  <c r="K39" i="10"/>
  <c r="K33" i="10"/>
  <c r="K21" i="10"/>
  <c r="K17" i="10"/>
  <c r="K12" i="10"/>
  <c r="AS294" i="10" l="1"/>
  <c r="AT210" i="10"/>
  <c r="AU210" i="10" s="1"/>
  <c r="AS143" i="10"/>
  <c r="AT330" i="10"/>
  <c r="AU330" i="10" s="1"/>
  <c r="AS251" i="11"/>
  <c r="AS237" i="11"/>
  <c r="AS235" i="11"/>
  <c r="K10" i="12"/>
  <c r="H20" i="1" s="1"/>
  <c r="AS274" i="11"/>
  <c r="AS268" i="11"/>
  <c r="AS239" i="11"/>
  <c r="AS306" i="11"/>
  <c r="AS233" i="11"/>
  <c r="AS216" i="11"/>
  <c r="AS212" i="11"/>
  <c r="AS160" i="11"/>
  <c r="AS291" i="10"/>
  <c r="AT123" i="10"/>
  <c r="AU123" i="10" s="1"/>
  <c r="AT33" i="10"/>
  <c r="AU33" i="10" s="1"/>
  <c r="AT321" i="10"/>
  <c r="AU321" i="10" s="1"/>
  <c r="AS275" i="10"/>
  <c r="AS242" i="10"/>
  <c r="AT241" i="10"/>
  <c r="AU241" i="10" s="1"/>
  <c r="AT76" i="10"/>
  <c r="AU76" i="10" s="1"/>
  <c r="AT254" i="10"/>
  <c r="AU254" i="10" s="1"/>
  <c r="AS213" i="10"/>
  <c r="AT119" i="10"/>
  <c r="AU119" i="10" s="1"/>
  <c r="AS66" i="10"/>
  <c r="AS234" i="10"/>
  <c r="AS184" i="10"/>
  <c r="AS63" i="10"/>
  <c r="AT178" i="10"/>
  <c r="AU178" i="10" s="1"/>
  <c r="AT21" i="10"/>
  <c r="AU21" i="10" s="1"/>
  <c r="AS187" i="10"/>
  <c r="AS256" i="10"/>
  <c r="AS336" i="10"/>
  <c r="AS320" i="10" s="1"/>
  <c r="AS72" i="10"/>
  <c r="AT109" i="10"/>
  <c r="AU109" i="10" s="1"/>
  <c r="AS279" i="10"/>
  <c r="AS208" i="10"/>
  <c r="AS283" i="10"/>
  <c r="AS131" i="10"/>
  <c r="AT139" i="10"/>
  <c r="AU139" i="10" s="1"/>
  <c r="AT269" i="10"/>
  <c r="AU269" i="10" s="1"/>
  <c r="AT240" i="10"/>
  <c r="AU240" i="10" s="1"/>
  <c r="AS272" i="10"/>
  <c r="AT150" i="10"/>
  <c r="AU150" i="10" s="1"/>
  <c r="AS114" i="10"/>
  <c r="AS229" i="10"/>
  <c r="AS260" i="10"/>
  <c r="AS248" i="10"/>
  <c r="AT252" i="10"/>
  <c r="AU252" i="10" s="1"/>
  <c r="AT39" i="10"/>
  <c r="AU39" i="10" s="1"/>
  <c r="AS99" i="10"/>
  <c r="AT194" i="10"/>
  <c r="AU194" i="10" s="1"/>
  <c r="AS168" i="10"/>
  <c r="AS310" i="10"/>
  <c r="AS203" i="10"/>
  <c r="AS264" i="10"/>
  <c r="AI10" i="12"/>
  <c r="T20" i="1" s="1"/>
  <c r="AS281" i="10"/>
  <c r="AT199" i="10"/>
  <c r="AU199" i="10" s="1"/>
  <c r="AT49" i="10"/>
  <c r="AU49" i="10" s="1"/>
  <c r="AC171" i="10"/>
  <c r="AS83" i="10"/>
  <c r="AS307" i="10"/>
  <c r="AS245" i="10"/>
  <c r="AS262" i="10"/>
  <c r="AT159" i="10"/>
  <c r="AU159" i="10" s="1"/>
  <c r="AS219" i="10"/>
  <c r="AS246" i="10"/>
  <c r="AT166" i="10"/>
  <c r="AU166" i="10" s="1"/>
  <c r="AS225" i="10"/>
  <c r="AT125" i="10"/>
  <c r="AU125" i="10" s="1"/>
  <c r="AT342" i="10"/>
  <c r="AU342" i="10" s="1"/>
  <c r="AT128" i="10"/>
  <c r="AU128" i="10" s="1"/>
  <c r="AT348" i="10"/>
  <c r="AU348" i="10" s="1"/>
  <c r="AU347" i="10" s="1"/>
  <c r="AT80" i="10"/>
  <c r="AU80" i="10" s="1"/>
  <c r="AT304" i="10"/>
  <c r="AU304" i="10" s="1"/>
  <c r="AU288" i="10" s="1"/>
  <c r="AO10" i="12"/>
  <c r="W20" i="1" s="1"/>
  <c r="AK10" i="12"/>
  <c r="U20" i="1" s="1"/>
  <c r="AM10" i="12"/>
  <c r="V20" i="1" s="1"/>
  <c r="M10" i="12"/>
  <c r="I20" i="1" s="1"/>
  <c r="S10" i="12"/>
  <c r="L20" i="1" s="1"/>
  <c r="Y10" i="12"/>
  <c r="O20" i="1" s="1"/>
  <c r="AC10" i="12"/>
  <c r="Q20" i="1" s="1"/>
  <c r="U10" i="12"/>
  <c r="M20" i="1" s="1"/>
  <c r="AG10" i="12"/>
  <c r="S20" i="1" s="1"/>
  <c r="W10" i="12"/>
  <c r="N20" i="1" s="1"/>
  <c r="Q10" i="12"/>
  <c r="K20" i="1" s="1"/>
  <c r="O10" i="12"/>
  <c r="J20" i="1" s="1"/>
  <c r="AQ10" i="12"/>
  <c r="X20" i="1" s="1"/>
  <c r="AS49" i="11"/>
  <c r="AS198" i="11"/>
  <c r="AS241" i="11"/>
  <c r="AS103" i="11"/>
  <c r="AS227" i="11"/>
  <c r="AS133" i="11"/>
  <c r="AS168" i="11"/>
  <c r="AS321" i="11"/>
  <c r="AS320" i="11" s="1"/>
  <c r="AS235" i="12"/>
  <c r="AS158" i="12"/>
  <c r="AS260" i="12"/>
  <c r="AS175" i="12"/>
  <c r="AS11" i="12"/>
  <c r="AU158" i="12"/>
  <c r="AU175" i="12"/>
  <c r="AU235" i="12"/>
  <c r="AU11" i="12"/>
  <c r="AS282" i="11"/>
  <c r="AS122" i="11"/>
  <c r="AS221" i="11"/>
  <c r="AS77" i="11"/>
  <c r="AS153" i="11"/>
  <c r="AS58" i="11"/>
  <c r="AS93" i="11"/>
  <c r="AS162" i="11"/>
  <c r="AS219" i="11"/>
  <c r="AS249" i="11"/>
  <c r="AS280" i="11"/>
  <c r="AS119" i="11"/>
  <c r="AS186" i="11"/>
  <c r="AS254" i="11"/>
  <c r="AS299" i="11"/>
  <c r="AS257" i="11"/>
  <c r="AS41" i="11"/>
  <c r="AS125" i="11"/>
  <c r="AS192" i="11"/>
  <c r="AS260" i="11"/>
  <c r="AS312" i="11"/>
  <c r="AS277" i="11"/>
  <c r="AS130" i="11"/>
  <c r="AS195" i="11"/>
  <c r="AS98" i="11"/>
  <c r="AS165" i="11"/>
  <c r="AS46" i="11"/>
  <c r="AS170" i="11"/>
  <c r="O173" i="11"/>
  <c r="AS137" i="11"/>
  <c r="W173" i="11"/>
  <c r="AS35" i="11"/>
  <c r="AS205" i="11"/>
  <c r="AS293" i="11"/>
  <c r="AS180" i="11"/>
  <c r="AS173" i="11" s="1"/>
  <c r="AS266" i="11"/>
  <c r="M173" i="11"/>
  <c r="AS144" i="11"/>
  <c r="AS52" i="11"/>
  <c r="AS117" i="11"/>
  <c r="AS247" i="11"/>
  <c r="AA273" i="11"/>
  <c r="S173" i="11"/>
  <c r="AS70" i="11"/>
  <c r="AS232" i="11"/>
  <c r="AM173" i="11"/>
  <c r="AS73" i="11"/>
  <c r="AT203" i="11"/>
  <c r="AU203" i="11" s="1"/>
  <c r="AU298" i="11"/>
  <c r="AU320" i="11"/>
  <c r="AC298" i="11"/>
  <c r="AQ273" i="11"/>
  <c r="AT21" i="11"/>
  <c r="AU21" i="11" s="1"/>
  <c r="AT62" i="11"/>
  <c r="AU62" i="11" s="1"/>
  <c r="AT108" i="11"/>
  <c r="AU108" i="11" s="1"/>
  <c r="AT200" i="11"/>
  <c r="AU200" i="11" s="1"/>
  <c r="AT228" i="11"/>
  <c r="AU228" i="11" s="1"/>
  <c r="AT243" i="11"/>
  <c r="AU243" i="11" s="1"/>
  <c r="AT262" i="11"/>
  <c r="AU262" i="11" s="1"/>
  <c r="AT285" i="11"/>
  <c r="AU285" i="11" s="1"/>
  <c r="AT26" i="11"/>
  <c r="AU26" i="11" s="1"/>
  <c r="AT66" i="11"/>
  <c r="AU66" i="11" s="1"/>
  <c r="AT113" i="11"/>
  <c r="AU113" i="11" s="1"/>
  <c r="AT141" i="11"/>
  <c r="AU141" i="11" s="1"/>
  <c r="AT174" i="11"/>
  <c r="AU174" i="11" s="1"/>
  <c r="AU173" i="11" s="1"/>
  <c r="AT229" i="11"/>
  <c r="AU229" i="11" s="1"/>
  <c r="AT245" i="11"/>
  <c r="AU245" i="11" s="1"/>
  <c r="AT264" i="11"/>
  <c r="AU264" i="11" s="1"/>
  <c r="AT288" i="11"/>
  <c r="AU288" i="11" s="1"/>
  <c r="Q298" i="11"/>
  <c r="K298" i="11"/>
  <c r="Y173" i="11"/>
  <c r="AQ173" i="11"/>
  <c r="W298" i="11"/>
  <c r="AK298" i="11"/>
  <c r="AA298" i="11"/>
  <c r="AC211" i="11"/>
  <c r="AE173" i="11"/>
  <c r="AI11" i="11"/>
  <c r="AO273" i="11"/>
  <c r="AQ298" i="11"/>
  <c r="K273" i="11"/>
  <c r="Q273" i="11"/>
  <c r="Y11" i="11"/>
  <c r="AE298" i="11"/>
  <c r="AI173" i="11"/>
  <c r="W273" i="11"/>
  <c r="W185" i="11"/>
  <c r="W211" i="11"/>
  <c r="AI185" i="11"/>
  <c r="AI211" i="11"/>
  <c r="AI298" i="11"/>
  <c r="AK273" i="11"/>
  <c r="K211" i="11"/>
  <c r="K185" i="11"/>
  <c r="AI273" i="11"/>
  <c r="O298" i="11"/>
  <c r="AC173" i="11"/>
  <c r="AE11" i="11"/>
  <c r="AM298" i="11"/>
  <c r="K173" i="11"/>
  <c r="O273" i="11"/>
  <c r="AC273" i="11"/>
  <c r="AM273" i="11"/>
  <c r="AO298" i="11"/>
  <c r="AS12" i="11"/>
  <c r="K11" i="11"/>
  <c r="M11" i="11"/>
  <c r="O211" i="11"/>
  <c r="Q173" i="11"/>
  <c r="U273" i="11"/>
  <c r="AG273" i="11"/>
  <c r="AK173" i="11"/>
  <c r="AM11" i="11"/>
  <c r="AO211" i="11"/>
  <c r="O11" i="11"/>
  <c r="Q185" i="11"/>
  <c r="S11" i="11"/>
  <c r="U11" i="11"/>
  <c r="AA11" i="11"/>
  <c r="AG11" i="11"/>
  <c r="AK185" i="11"/>
  <c r="AK211" i="11"/>
  <c r="Q211" i="11"/>
  <c r="AC185" i="11"/>
  <c r="AO11" i="11"/>
  <c r="AQ185" i="11"/>
  <c r="W11" i="11"/>
  <c r="AA173" i="11"/>
  <c r="AE273" i="11"/>
  <c r="AM211" i="11"/>
  <c r="AQ211" i="11"/>
  <c r="M185" i="11"/>
  <c r="M211" i="11"/>
  <c r="M298" i="11"/>
  <c r="U173" i="11"/>
  <c r="Y185" i="11"/>
  <c r="Y211" i="11"/>
  <c r="Y298" i="11"/>
  <c r="AC11" i="11"/>
  <c r="AE185" i="11"/>
  <c r="AE211" i="11"/>
  <c r="AG173" i="11"/>
  <c r="AK11" i="11"/>
  <c r="AO173" i="11"/>
  <c r="M273" i="11"/>
  <c r="Q11" i="11"/>
  <c r="S185" i="11"/>
  <c r="S211" i="11"/>
  <c r="S298" i="11"/>
  <c r="Y273" i="11"/>
  <c r="AA185" i="11"/>
  <c r="AM185" i="11"/>
  <c r="AQ11" i="11"/>
  <c r="O185" i="11"/>
  <c r="S273" i="11"/>
  <c r="U185" i="11"/>
  <c r="U211" i="11"/>
  <c r="U298" i="11"/>
  <c r="AA211" i="11"/>
  <c r="AG185" i="11"/>
  <c r="AG211" i="11"/>
  <c r="AG298" i="11"/>
  <c r="AO185" i="11"/>
  <c r="AT250" i="10"/>
  <c r="AU250" i="10" s="1"/>
  <c r="AT205" i="10"/>
  <c r="AU205" i="10" s="1"/>
  <c r="AT232" i="10"/>
  <c r="AU232" i="10" s="1"/>
  <c r="AT172" i="10"/>
  <c r="AU172" i="10" s="1"/>
  <c r="AS55" i="10"/>
  <c r="AT136" i="10"/>
  <c r="AU136" i="10" s="1"/>
  <c r="AS60" i="10"/>
  <c r="AS104" i="10"/>
  <c r="AS266" i="10"/>
  <c r="AS289" i="10"/>
  <c r="AS315" i="10"/>
  <c r="AM171" i="10"/>
  <c r="S171" i="10"/>
  <c r="AA171" i="10"/>
  <c r="AQ171" i="10"/>
  <c r="AI320" i="10"/>
  <c r="K320" i="10"/>
  <c r="Q171" i="10"/>
  <c r="Y171" i="10"/>
  <c r="AG171" i="10"/>
  <c r="AG288" i="10"/>
  <c r="O171" i="10"/>
  <c r="Q183" i="10"/>
  <c r="W171" i="10"/>
  <c r="M11" i="10"/>
  <c r="O320" i="10"/>
  <c r="K224" i="10"/>
  <c r="AC320" i="10"/>
  <c r="AI11" i="10"/>
  <c r="K171" i="10"/>
  <c r="K288" i="10"/>
  <c r="M320" i="10"/>
  <c r="O11" i="10"/>
  <c r="U171" i="10"/>
  <c r="AG320" i="10"/>
  <c r="AE288" i="10"/>
  <c r="AO171" i="10"/>
  <c r="AE320" i="10"/>
  <c r="K11" i="10"/>
  <c r="U224" i="10"/>
  <c r="AS171" i="10"/>
  <c r="K183" i="10"/>
  <c r="S320" i="10"/>
  <c r="AO183" i="10"/>
  <c r="AS12" i="10"/>
  <c r="S183" i="10"/>
  <c r="AK171" i="10"/>
  <c r="AK288" i="10"/>
  <c r="AK320" i="10"/>
  <c r="AM183" i="10"/>
  <c r="AS17" i="10"/>
  <c r="O183" i="10"/>
  <c r="Q224" i="10"/>
  <c r="S11" i="10"/>
  <c r="W11" i="10"/>
  <c r="AC288" i="10"/>
  <c r="AE11" i="10"/>
  <c r="AE171" i="10"/>
  <c r="AI183" i="10"/>
  <c r="AK11" i="10"/>
  <c r="AM224" i="10"/>
  <c r="AO11" i="10"/>
  <c r="AQ224" i="10"/>
  <c r="U11" i="10"/>
  <c r="AA288" i="10"/>
  <c r="AE183" i="10"/>
  <c r="AG183" i="10"/>
  <c r="AG224" i="10"/>
  <c r="AK183" i="10"/>
  <c r="Q11" i="10"/>
  <c r="Y224" i="10"/>
  <c r="AA320" i="10"/>
  <c r="AC183" i="10"/>
  <c r="AC224" i="10"/>
  <c r="AM11" i="10"/>
  <c r="AQ288" i="10"/>
  <c r="W288" i="10"/>
  <c r="Y320" i="10"/>
  <c r="AA183" i="10"/>
  <c r="AA224" i="10"/>
  <c r="AG11" i="10"/>
  <c r="AQ11" i="10"/>
  <c r="AQ320" i="10"/>
  <c r="U288" i="10"/>
  <c r="W320" i="10"/>
  <c r="Y11" i="10"/>
  <c r="Y288" i="10"/>
  <c r="AC11" i="10"/>
  <c r="AI224" i="10"/>
  <c r="AQ183" i="10"/>
  <c r="M224" i="10"/>
  <c r="O224" i="10"/>
  <c r="O288" i="10"/>
  <c r="Q288" i="10"/>
  <c r="S288" i="10"/>
  <c r="U320" i="10"/>
  <c r="W183" i="10"/>
  <c r="W224" i="10"/>
  <c r="AE224" i="10"/>
  <c r="AM288" i="10"/>
  <c r="AO288" i="10"/>
  <c r="AO320" i="10"/>
  <c r="M183" i="10"/>
  <c r="M171" i="10"/>
  <c r="M288" i="10"/>
  <c r="Q320" i="10"/>
  <c r="S224" i="10"/>
  <c r="U183" i="10"/>
  <c r="Y183" i="10"/>
  <c r="AA11" i="10"/>
  <c r="AI171" i="10"/>
  <c r="AI288" i="10"/>
  <c r="AK224" i="10"/>
  <c r="AM320" i="10"/>
  <c r="AO224" i="10"/>
  <c r="AU185" i="11" l="1"/>
  <c r="AS298" i="11"/>
  <c r="AU320" i="10"/>
  <c r="AU171" i="10"/>
  <c r="AS183" i="10"/>
  <c r="AU224" i="10"/>
  <c r="AU183" i="10"/>
  <c r="AS224" i="10"/>
  <c r="AS288" i="10"/>
  <c r="AS11" i="10"/>
  <c r="AU11" i="10"/>
  <c r="AU10" i="12"/>
  <c r="Y20" i="1"/>
  <c r="AS10" i="12"/>
  <c r="AS185" i="11"/>
  <c r="AS273" i="11"/>
  <c r="AU211" i="11"/>
  <c r="W10" i="11"/>
  <c r="N19" i="1" s="1"/>
  <c r="AI10" i="11"/>
  <c r="T19" i="1" s="1"/>
  <c r="Q10" i="11"/>
  <c r="K19" i="1" s="1"/>
  <c r="AS211" i="11"/>
  <c r="AS11" i="11"/>
  <c r="AU273" i="11"/>
  <c r="Y10" i="11"/>
  <c r="O19" i="1" s="1"/>
  <c r="S10" i="11"/>
  <c r="L19" i="1" s="1"/>
  <c r="AM10" i="11"/>
  <c r="V19" i="1" s="1"/>
  <c r="O10" i="11"/>
  <c r="J19" i="1" s="1"/>
  <c r="M10" i="11"/>
  <c r="I19" i="1" s="1"/>
  <c r="AE10" i="11"/>
  <c r="R19" i="1" s="1"/>
  <c r="AC10" i="11"/>
  <c r="Q19" i="1" s="1"/>
  <c r="AU11" i="11"/>
  <c r="AO10" i="11"/>
  <c r="W19" i="1" s="1"/>
  <c r="AG10" i="11"/>
  <c r="S19" i="1" s="1"/>
  <c r="AQ10" i="11"/>
  <c r="X19" i="1" s="1"/>
  <c r="K10" i="11"/>
  <c r="H19" i="1" s="1"/>
  <c r="AK10" i="11"/>
  <c r="U19" i="1" s="1"/>
  <c r="U10" i="11"/>
  <c r="M19" i="1" s="1"/>
  <c r="AA10" i="11"/>
  <c r="P19" i="1" s="1"/>
  <c r="O10" i="10"/>
  <c r="J18" i="1" s="1"/>
  <c r="AO10" i="10"/>
  <c r="W18" i="1" s="1"/>
  <c r="Q10" i="10"/>
  <c r="K18" i="1" s="1"/>
  <c r="AG10" i="10"/>
  <c r="S18" i="1" s="1"/>
  <c r="AK10" i="10"/>
  <c r="U18" i="1" s="1"/>
  <c r="K10" i="10"/>
  <c r="H18" i="1" s="1"/>
  <c r="AI10" i="10"/>
  <c r="T18" i="1" s="1"/>
  <c r="AC10" i="10"/>
  <c r="Q18" i="1" s="1"/>
  <c r="M10" i="10"/>
  <c r="I18" i="1" s="1"/>
  <c r="AA10" i="10"/>
  <c r="P18" i="1" s="1"/>
  <c r="U10" i="10"/>
  <c r="M18" i="1" s="1"/>
  <c r="Y10" i="10"/>
  <c r="O18" i="1" s="1"/>
  <c r="AQ10" i="10"/>
  <c r="X18" i="1" s="1"/>
  <c r="AM10" i="10"/>
  <c r="V18" i="1" s="1"/>
  <c r="W10" i="10"/>
  <c r="N18" i="1" s="1"/>
  <c r="S10" i="10"/>
  <c r="L18" i="1" s="1"/>
  <c r="AE10" i="10"/>
  <c r="R18" i="1" s="1"/>
  <c r="AR296" i="9"/>
  <c r="AT296" i="9" s="1"/>
  <c r="AU296" i="9" s="1"/>
  <c r="AR290" i="9"/>
  <c r="AS290" i="9" s="1"/>
  <c r="AR287" i="9"/>
  <c r="AT287" i="9" s="1"/>
  <c r="AU287" i="9" s="1"/>
  <c r="AR284" i="9"/>
  <c r="AS284" i="9" s="1"/>
  <c r="AR278" i="9"/>
  <c r="AT278" i="9" s="1"/>
  <c r="AU278" i="9" s="1"/>
  <c r="AR270" i="9"/>
  <c r="AT270" i="9" s="1"/>
  <c r="AU270" i="9" s="1"/>
  <c r="AR264" i="9"/>
  <c r="AT264" i="9" s="1"/>
  <c r="AU264" i="9" s="1"/>
  <c r="AR261" i="9"/>
  <c r="AT261" i="9" s="1"/>
  <c r="AU261" i="9" s="1"/>
  <c r="AR258" i="9"/>
  <c r="AT258" i="9" s="1"/>
  <c r="AU258" i="9" s="1"/>
  <c r="AR255" i="9"/>
  <c r="AS255" i="9" s="1"/>
  <c r="AR253" i="9"/>
  <c r="AT253" i="9" s="1"/>
  <c r="AU253" i="9" s="1"/>
  <c r="AR250" i="9"/>
  <c r="AS250" i="9" s="1"/>
  <c r="AR247" i="9"/>
  <c r="AS247" i="9" s="1"/>
  <c r="AR241" i="9"/>
  <c r="AT241" i="9" s="1"/>
  <c r="AU241" i="9" s="1"/>
  <c r="AR239" i="9"/>
  <c r="AT239" i="9" s="1"/>
  <c r="AU239" i="9" s="1"/>
  <c r="AR237" i="9"/>
  <c r="AT237" i="9" s="1"/>
  <c r="AU237" i="9" s="1"/>
  <c r="AR235" i="9"/>
  <c r="AT235" i="9" s="1"/>
  <c r="AU235" i="9" s="1"/>
  <c r="AR232" i="9"/>
  <c r="AS232" i="9" s="1"/>
  <c r="AR229" i="9"/>
  <c r="AT229" i="9" s="1"/>
  <c r="AU229" i="9" s="1"/>
  <c r="AR226" i="9"/>
  <c r="AS226" i="9" s="1"/>
  <c r="AR224" i="9"/>
  <c r="AS224" i="9" s="1"/>
  <c r="AR222" i="9"/>
  <c r="AT222" i="9" s="1"/>
  <c r="AU222" i="9" s="1"/>
  <c r="AR220" i="9"/>
  <c r="AT220" i="9" s="1"/>
  <c r="AU220" i="9" s="1"/>
  <c r="AR218" i="9"/>
  <c r="AT218" i="9" s="1"/>
  <c r="AU218" i="9" s="1"/>
  <c r="AR216" i="9"/>
  <c r="AT216" i="9" s="1"/>
  <c r="AU216" i="9" s="1"/>
  <c r="AR214" i="9"/>
  <c r="AS214" i="9" s="1"/>
  <c r="AR212" i="9"/>
  <c r="AT212" i="9" s="1"/>
  <c r="AU212" i="9" s="1"/>
  <c r="AR210" i="9"/>
  <c r="AS210" i="9" s="1"/>
  <c r="AR209" i="9"/>
  <c r="AS209" i="9" s="1"/>
  <c r="AR206" i="9"/>
  <c r="AT206" i="9" s="1"/>
  <c r="AU206" i="9" s="1"/>
  <c r="AR205" i="9"/>
  <c r="AS205" i="9" s="1"/>
  <c r="AR204" i="9"/>
  <c r="AT204" i="9" s="1"/>
  <c r="AU204" i="9" s="1"/>
  <c r="AR198" i="9"/>
  <c r="AT198" i="9" s="1"/>
  <c r="AU198" i="9" s="1"/>
  <c r="AR196" i="9"/>
  <c r="AS196" i="9" s="1"/>
  <c r="AR193" i="9"/>
  <c r="AT193" i="9" s="1"/>
  <c r="AU193" i="9" s="1"/>
  <c r="AR189" i="9"/>
  <c r="AS189" i="9" s="1"/>
  <c r="AR182" i="9"/>
  <c r="AS182" i="9" s="1"/>
  <c r="AR179" i="9"/>
  <c r="AT179" i="9" s="1"/>
  <c r="AU179" i="9" s="1"/>
  <c r="AR176" i="9"/>
  <c r="AT176" i="9" s="1"/>
  <c r="AU176" i="9" s="1"/>
  <c r="AR172" i="9"/>
  <c r="AT172" i="9" s="1"/>
  <c r="AU172" i="9" s="1"/>
  <c r="AR169" i="9"/>
  <c r="AT169" i="9" s="1"/>
  <c r="AU169" i="9" s="1"/>
  <c r="AR166" i="9"/>
  <c r="AS166" i="9" s="1"/>
  <c r="AR163" i="9"/>
  <c r="AT163" i="9" s="1"/>
  <c r="AU163" i="9" s="1"/>
  <c r="AR157" i="9"/>
  <c r="AS157" i="9" s="1"/>
  <c r="AR151" i="9"/>
  <c r="AT151" i="9" s="1"/>
  <c r="AU151" i="9" s="1"/>
  <c r="AR147" i="9"/>
  <c r="AT147" i="9" s="1"/>
  <c r="AU147" i="9" s="1"/>
  <c r="AR145" i="9"/>
  <c r="AT145" i="9" s="1"/>
  <c r="AU145" i="9" s="1"/>
  <c r="AR138" i="9"/>
  <c r="AT138" i="9" s="1"/>
  <c r="AU138" i="9" s="1"/>
  <c r="AR129" i="9"/>
  <c r="AT129" i="9" s="1"/>
  <c r="AU129" i="9" s="1"/>
  <c r="AR126" i="9"/>
  <c r="AS126" i="9" s="1"/>
  <c r="AR122" i="9"/>
  <c r="AT122" i="9" s="1"/>
  <c r="AU122" i="9" s="1"/>
  <c r="AR118" i="9"/>
  <c r="AS118" i="9" s="1"/>
  <c r="AR115" i="9"/>
  <c r="AT115" i="9" s="1"/>
  <c r="AU115" i="9" s="1"/>
  <c r="AR110" i="9"/>
  <c r="AT110" i="9" s="1"/>
  <c r="AU110" i="9" s="1"/>
  <c r="AR107" i="9"/>
  <c r="AT107" i="9" s="1"/>
  <c r="AU107" i="9" s="1"/>
  <c r="AR104" i="9"/>
  <c r="AT104" i="9" s="1"/>
  <c r="AU104" i="9" s="1"/>
  <c r="AR102" i="9"/>
  <c r="AT102" i="9" s="1"/>
  <c r="AU102" i="9" s="1"/>
  <c r="AR98" i="9"/>
  <c r="AS98" i="9" s="1"/>
  <c r="AR93" i="9"/>
  <c r="AT93" i="9" s="1"/>
  <c r="AU93" i="9" s="1"/>
  <c r="AR88" i="9"/>
  <c r="AS88" i="9" s="1"/>
  <c r="AR83" i="9"/>
  <c r="AT83" i="9" s="1"/>
  <c r="AU83" i="9" s="1"/>
  <c r="AR78" i="9"/>
  <c r="AT78" i="9" s="1"/>
  <c r="AU78" i="9" s="1"/>
  <c r="AR63" i="9"/>
  <c r="AT63" i="9" s="1"/>
  <c r="AU63" i="9" s="1"/>
  <c r="AR60" i="9"/>
  <c r="AT60" i="9" s="1"/>
  <c r="AU60" i="9" s="1"/>
  <c r="AR56" i="9"/>
  <c r="AT56" i="9" s="1"/>
  <c r="AU56" i="9" s="1"/>
  <c r="AR52" i="9"/>
  <c r="AS52" i="9" s="1"/>
  <c r="AR48" i="9"/>
  <c r="AT48" i="9" s="1"/>
  <c r="AU48" i="9" s="1"/>
  <c r="AR45" i="9"/>
  <c r="AS45" i="9" s="1"/>
  <c r="AR42" i="9"/>
  <c r="AT42" i="9" s="1"/>
  <c r="AU42" i="9" s="1"/>
  <c r="AR37" i="9"/>
  <c r="AT37" i="9" s="1"/>
  <c r="AU37" i="9" s="1"/>
  <c r="AR33" i="9"/>
  <c r="AT33" i="9" s="1"/>
  <c r="AU33" i="9" s="1"/>
  <c r="AR26" i="9"/>
  <c r="AT26" i="9" s="1"/>
  <c r="AU26" i="9" s="1"/>
  <c r="AR21" i="9"/>
  <c r="AT21" i="9" s="1"/>
  <c r="AU21" i="9" s="1"/>
  <c r="AR12" i="9"/>
  <c r="AT12" i="9" s="1"/>
  <c r="AU12" i="9" s="1"/>
  <c r="AQ296" i="9"/>
  <c r="AQ290" i="9"/>
  <c r="AQ287" i="9"/>
  <c r="AQ284" i="9"/>
  <c r="AQ278" i="9"/>
  <c r="AQ270" i="9"/>
  <c r="AQ264" i="9"/>
  <c r="AQ261" i="9"/>
  <c r="AQ258" i="9"/>
  <c r="AQ255" i="9"/>
  <c r="AQ253" i="9"/>
  <c r="AQ250" i="9"/>
  <c r="AQ247" i="9"/>
  <c r="AQ241" i="9"/>
  <c r="AQ188" i="9" s="1"/>
  <c r="AQ239" i="9"/>
  <c r="AQ237" i="9"/>
  <c r="AQ235" i="9"/>
  <c r="AQ232" i="9"/>
  <c r="AQ229" i="9"/>
  <c r="AQ226" i="9"/>
  <c r="AQ224" i="9"/>
  <c r="AQ222" i="9"/>
  <c r="AQ220" i="9"/>
  <c r="AQ218" i="9"/>
  <c r="AQ216" i="9"/>
  <c r="AQ214" i="9"/>
  <c r="AQ212" i="9"/>
  <c r="AQ210" i="9"/>
  <c r="AQ209" i="9"/>
  <c r="AQ206" i="9"/>
  <c r="AQ205" i="9"/>
  <c r="AQ204" i="9"/>
  <c r="AQ198" i="9"/>
  <c r="AQ196" i="9"/>
  <c r="AQ193" i="9"/>
  <c r="AQ189" i="9"/>
  <c r="AQ182" i="9"/>
  <c r="AQ179" i="9"/>
  <c r="AQ176" i="9"/>
  <c r="AQ172" i="9"/>
  <c r="AQ169" i="9"/>
  <c r="AQ166" i="9"/>
  <c r="AQ163" i="9"/>
  <c r="AQ157" i="9"/>
  <c r="AQ151" i="9"/>
  <c r="AQ147" i="9"/>
  <c r="AQ145" i="9"/>
  <c r="AQ138" i="9"/>
  <c r="AQ129" i="9"/>
  <c r="AQ126" i="9"/>
  <c r="AQ122" i="9"/>
  <c r="AQ118" i="9"/>
  <c r="AQ115" i="9"/>
  <c r="AQ110" i="9"/>
  <c r="AQ107" i="9"/>
  <c r="AQ104" i="9"/>
  <c r="AQ102" i="9"/>
  <c r="AQ98" i="9"/>
  <c r="AQ93" i="9"/>
  <c r="AQ88" i="9"/>
  <c r="AQ83" i="9"/>
  <c r="AQ78" i="9"/>
  <c r="AQ63" i="9"/>
  <c r="AQ60" i="9"/>
  <c r="AQ56" i="9"/>
  <c r="AQ52" i="9"/>
  <c r="AQ48" i="9"/>
  <c r="AQ45" i="9"/>
  <c r="AQ42" i="9"/>
  <c r="AQ37" i="9"/>
  <c r="AQ33" i="9"/>
  <c r="AQ26" i="9"/>
  <c r="AQ21" i="9"/>
  <c r="AQ12" i="9"/>
  <c r="AO296" i="9"/>
  <c r="AO295" i="9" s="1"/>
  <c r="AO290" i="9"/>
  <c r="AO287" i="9"/>
  <c r="AO284" i="9"/>
  <c r="AO278" i="9"/>
  <c r="AO270" i="9"/>
  <c r="AO264" i="9"/>
  <c r="AO261" i="9"/>
  <c r="AO258" i="9"/>
  <c r="AO255" i="9"/>
  <c r="AO253" i="9"/>
  <c r="AO250" i="9"/>
  <c r="AO247" i="9"/>
  <c r="AO241" i="9"/>
  <c r="AO239" i="9"/>
  <c r="AO237" i="9"/>
  <c r="AO235" i="9"/>
  <c r="AO232" i="9"/>
  <c r="AO229" i="9"/>
  <c r="AO226" i="9"/>
  <c r="AO224" i="9"/>
  <c r="AO222" i="9"/>
  <c r="AO220" i="9"/>
  <c r="AO218" i="9"/>
  <c r="AO216" i="9"/>
  <c r="AO214" i="9"/>
  <c r="AO212" i="9"/>
  <c r="AO210" i="9"/>
  <c r="AO209" i="9"/>
  <c r="AO206" i="9"/>
  <c r="AO205" i="9"/>
  <c r="AO204" i="9"/>
  <c r="AO198" i="9"/>
  <c r="AO196" i="9"/>
  <c r="AO193" i="9"/>
  <c r="AO189" i="9"/>
  <c r="AO182" i="9"/>
  <c r="AO179" i="9"/>
  <c r="AO176" i="9"/>
  <c r="AO172" i="9"/>
  <c r="AO169" i="9"/>
  <c r="AO166" i="9"/>
  <c r="AO163" i="9"/>
  <c r="AO157" i="9"/>
  <c r="AO151" i="9"/>
  <c r="AO147" i="9"/>
  <c r="AO145" i="9"/>
  <c r="AO138" i="9"/>
  <c r="AO129" i="9"/>
  <c r="AO126" i="9"/>
  <c r="AO122" i="9"/>
  <c r="AO118" i="9"/>
  <c r="AO115" i="9"/>
  <c r="AO110" i="9"/>
  <c r="AO107" i="9"/>
  <c r="AO104" i="9"/>
  <c r="AO102" i="9"/>
  <c r="AO98" i="9"/>
  <c r="AO93" i="9"/>
  <c r="AO88" i="9"/>
  <c r="AO83" i="9"/>
  <c r="AO78" i="9"/>
  <c r="AO63" i="9"/>
  <c r="AO60" i="9"/>
  <c r="AO56" i="9"/>
  <c r="AO52" i="9"/>
  <c r="AO48" i="9"/>
  <c r="AO45" i="9"/>
  <c r="AO42" i="9"/>
  <c r="AO37" i="9"/>
  <c r="AO33" i="9"/>
  <c r="AO26" i="9"/>
  <c r="AO21" i="9"/>
  <c r="AO12" i="9"/>
  <c r="AM296" i="9"/>
  <c r="AM295" i="9" s="1"/>
  <c r="AM290" i="9"/>
  <c r="AM287" i="9"/>
  <c r="AM284" i="9"/>
  <c r="AM278" i="9"/>
  <c r="AM270" i="9"/>
  <c r="AM264" i="9"/>
  <c r="AM261" i="9"/>
  <c r="AM258" i="9"/>
  <c r="AM255" i="9"/>
  <c r="AM253" i="9"/>
  <c r="AM250" i="9"/>
  <c r="AM247" i="9"/>
  <c r="AM241" i="9"/>
  <c r="AM239" i="9"/>
  <c r="AM237" i="9"/>
  <c r="AM235" i="9"/>
  <c r="AM232" i="9"/>
  <c r="AM229" i="9"/>
  <c r="AM226" i="9"/>
  <c r="AM224" i="9"/>
  <c r="AM222" i="9"/>
  <c r="AM220" i="9"/>
  <c r="AM218" i="9"/>
  <c r="AM216" i="9"/>
  <c r="AM214" i="9"/>
  <c r="AM212" i="9"/>
  <c r="AM210" i="9"/>
  <c r="AM209" i="9"/>
  <c r="AM206" i="9"/>
  <c r="AM205" i="9"/>
  <c r="AM204" i="9"/>
  <c r="AM198" i="9"/>
  <c r="AM196" i="9"/>
  <c r="AM193" i="9"/>
  <c r="AM189" i="9"/>
  <c r="AM182" i="9"/>
  <c r="AM179" i="9"/>
  <c r="AM176" i="9"/>
  <c r="AM172" i="9"/>
  <c r="AM169" i="9"/>
  <c r="AM166" i="9"/>
  <c r="AM163" i="9"/>
  <c r="AM157" i="9"/>
  <c r="AM151" i="9"/>
  <c r="AM147" i="9"/>
  <c r="AM145" i="9"/>
  <c r="AM138" i="9"/>
  <c r="AM129" i="9"/>
  <c r="AM126" i="9"/>
  <c r="AM122" i="9"/>
  <c r="AM118" i="9"/>
  <c r="AM115" i="9"/>
  <c r="AM110" i="9"/>
  <c r="AM107" i="9"/>
  <c r="AM104" i="9"/>
  <c r="AM102" i="9"/>
  <c r="AM98" i="9"/>
  <c r="AM93" i="9"/>
  <c r="AM88" i="9"/>
  <c r="AM83" i="9"/>
  <c r="AM78" i="9"/>
  <c r="AM63" i="9"/>
  <c r="AM60" i="9"/>
  <c r="AM56" i="9"/>
  <c r="AM52" i="9"/>
  <c r="AM48" i="9"/>
  <c r="AM45" i="9"/>
  <c r="AM42" i="9"/>
  <c r="AM37" i="9"/>
  <c r="AM33" i="9"/>
  <c r="AM26" i="9"/>
  <c r="AM21" i="9"/>
  <c r="AM12" i="9"/>
  <c r="AK296" i="9"/>
  <c r="AK295" i="9" s="1"/>
  <c r="AK290" i="9"/>
  <c r="AK287" i="9"/>
  <c r="AK284" i="9"/>
  <c r="AK278" i="9"/>
  <c r="AK270" i="9"/>
  <c r="AK264" i="9"/>
  <c r="AK261" i="9"/>
  <c r="AK258" i="9"/>
  <c r="AK255" i="9"/>
  <c r="AK253" i="9"/>
  <c r="AK250" i="9"/>
  <c r="AK247" i="9"/>
  <c r="AK241" i="9"/>
  <c r="AK239" i="9"/>
  <c r="AK237" i="9"/>
  <c r="AK235" i="9"/>
  <c r="AK232" i="9"/>
  <c r="AK229" i="9"/>
  <c r="AK226" i="9"/>
  <c r="AK224" i="9"/>
  <c r="AK222" i="9"/>
  <c r="AK220" i="9"/>
  <c r="AK218" i="9"/>
  <c r="AK216" i="9"/>
  <c r="AK214" i="9"/>
  <c r="AK212" i="9"/>
  <c r="AK210" i="9"/>
  <c r="AK209" i="9"/>
  <c r="AK206" i="9"/>
  <c r="AK205" i="9"/>
  <c r="AK204" i="9"/>
  <c r="AK198" i="9"/>
  <c r="AK196" i="9"/>
  <c r="AK193" i="9"/>
  <c r="AK189" i="9"/>
  <c r="AK182" i="9"/>
  <c r="AK179" i="9"/>
  <c r="AK176" i="9"/>
  <c r="AK172" i="9"/>
  <c r="AK169" i="9"/>
  <c r="AK166" i="9"/>
  <c r="AK163" i="9"/>
  <c r="AK157" i="9"/>
  <c r="AK151" i="9"/>
  <c r="AK147" i="9"/>
  <c r="AK145" i="9"/>
  <c r="AK138" i="9"/>
  <c r="AK129" i="9"/>
  <c r="AK126" i="9"/>
  <c r="AK122" i="9"/>
  <c r="AK118" i="9"/>
  <c r="AK115" i="9"/>
  <c r="AK110" i="9"/>
  <c r="AK107" i="9"/>
  <c r="AK104" i="9"/>
  <c r="AK102" i="9"/>
  <c r="AK98" i="9"/>
  <c r="AK93" i="9"/>
  <c r="AK88" i="9"/>
  <c r="AK83" i="9"/>
  <c r="AK78" i="9"/>
  <c r="AK63" i="9"/>
  <c r="AK60" i="9"/>
  <c r="AK56" i="9"/>
  <c r="AK52" i="9"/>
  <c r="AK48" i="9"/>
  <c r="AK45" i="9"/>
  <c r="AK42" i="9"/>
  <c r="AK37" i="9"/>
  <c r="AK33" i="9"/>
  <c r="AK26" i="9"/>
  <c r="AK21" i="9"/>
  <c r="AK12" i="9"/>
  <c r="AI296" i="9"/>
  <c r="AI295" i="9" s="1"/>
  <c r="AI290" i="9"/>
  <c r="AI287" i="9"/>
  <c r="AI284" i="9"/>
  <c r="AI278" i="9"/>
  <c r="AI270" i="9"/>
  <c r="AI264" i="9"/>
  <c r="AI261" i="9"/>
  <c r="AI258" i="9"/>
  <c r="AI255" i="9"/>
  <c r="AI253" i="9"/>
  <c r="AI250" i="9"/>
  <c r="AI247" i="9"/>
  <c r="AI241" i="9"/>
  <c r="AI239" i="9"/>
  <c r="AI237" i="9"/>
  <c r="AI235" i="9"/>
  <c r="AI232" i="9"/>
  <c r="AI229" i="9"/>
  <c r="AI226" i="9"/>
  <c r="AI224" i="9"/>
  <c r="AI222" i="9"/>
  <c r="AI220" i="9"/>
  <c r="AI218" i="9"/>
  <c r="AI216" i="9"/>
  <c r="AI214" i="9"/>
  <c r="AI212" i="9"/>
  <c r="AI210" i="9"/>
  <c r="AI209" i="9"/>
  <c r="AI206" i="9"/>
  <c r="AI205" i="9"/>
  <c r="AI204" i="9"/>
  <c r="AI198" i="9"/>
  <c r="AI196" i="9"/>
  <c r="AI193" i="9"/>
  <c r="AI189" i="9"/>
  <c r="AI182" i="9"/>
  <c r="AI179" i="9"/>
  <c r="AI176" i="9"/>
  <c r="AI172" i="9"/>
  <c r="AI169" i="9"/>
  <c r="AI166" i="9"/>
  <c r="AI163" i="9"/>
  <c r="AI157" i="9"/>
  <c r="AI151" i="9"/>
  <c r="AI147" i="9"/>
  <c r="AI145" i="9"/>
  <c r="AI138" i="9"/>
  <c r="AI129" i="9"/>
  <c r="AI126" i="9"/>
  <c r="AI122" i="9"/>
  <c r="AI118" i="9"/>
  <c r="AI115" i="9"/>
  <c r="AI110" i="9"/>
  <c r="AI107" i="9"/>
  <c r="AI104" i="9"/>
  <c r="AI102" i="9"/>
  <c r="AI98" i="9"/>
  <c r="AI93" i="9"/>
  <c r="AI88" i="9"/>
  <c r="AI83" i="9"/>
  <c r="AI78" i="9"/>
  <c r="AI63" i="9"/>
  <c r="AI60" i="9"/>
  <c r="AI56" i="9"/>
  <c r="AI52" i="9"/>
  <c r="AI48" i="9"/>
  <c r="AI45" i="9"/>
  <c r="AI42" i="9"/>
  <c r="AI37" i="9"/>
  <c r="AI33" i="9"/>
  <c r="AI26" i="9"/>
  <c r="AI21" i="9"/>
  <c r="AI12" i="9"/>
  <c r="AG296" i="9"/>
  <c r="AG295" i="9" s="1"/>
  <c r="AG290" i="9"/>
  <c r="AG287" i="9"/>
  <c r="AG284" i="9"/>
  <c r="AG278" i="9"/>
  <c r="AG270" i="9"/>
  <c r="AG264" i="9"/>
  <c r="AG261" i="9"/>
  <c r="AG258" i="9"/>
  <c r="AG255" i="9"/>
  <c r="AG253" i="9"/>
  <c r="AG250" i="9"/>
  <c r="AG247" i="9"/>
  <c r="AG241" i="9"/>
  <c r="AG239" i="9"/>
  <c r="AG237" i="9"/>
  <c r="AG235" i="9"/>
  <c r="AG232" i="9"/>
  <c r="AG229" i="9"/>
  <c r="AG226" i="9"/>
  <c r="AG224" i="9"/>
  <c r="AG222" i="9"/>
  <c r="AG220" i="9"/>
  <c r="AG218" i="9"/>
  <c r="AG216" i="9"/>
  <c r="AG214" i="9"/>
  <c r="AG212" i="9"/>
  <c r="AG210" i="9"/>
  <c r="AG209" i="9"/>
  <c r="AG206" i="9"/>
  <c r="AG205" i="9"/>
  <c r="AG204" i="9"/>
  <c r="AG198" i="9"/>
  <c r="AG196" i="9"/>
  <c r="AG193" i="9"/>
  <c r="AG189" i="9"/>
  <c r="AG182" i="9"/>
  <c r="AG179" i="9"/>
  <c r="AG176" i="9"/>
  <c r="AG172" i="9"/>
  <c r="AG169" i="9"/>
  <c r="AG166" i="9"/>
  <c r="AG163" i="9"/>
  <c r="AG157" i="9"/>
  <c r="AG151" i="9"/>
  <c r="AG147" i="9"/>
  <c r="AG145" i="9"/>
  <c r="AG138" i="9"/>
  <c r="AG129" i="9"/>
  <c r="AG126" i="9"/>
  <c r="AG122" i="9"/>
  <c r="AG118" i="9"/>
  <c r="AG115" i="9"/>
  <c r="AG110" i="9"/>
  <c r="AG107" i="9"/>
  <c r="AG104" i="9"/>
  <c r="AG102" i="9"/>
  <c r="AG98" i="9"/>
  <c r="AG93" i="9"/>
  <c r="AG88" i="9"/>
  <c r="AG83" i="9"/>
  <c r="AG78" i="9"/>
  <c r="AG63" i="9"/>
  <c r="AG60" i="9"/>
  <c r="AG56" i="9"/>
  <c r="AG52" i="9"/>
  <c r="AG48" i="9"/>
  <c r="AG45" i="9"/>
  <c r="AG42" i="9"/>
  <c r="AG37" i="9"/>
  <c r="AG33" i="9"/>
  <c r="AG26" i="9"/>
  <c r="AG21" i="9"/>
  <c r="AG12" i="9"/>
  <c r="AE296" i="9"/>
  <c r="AE295" i="9" s="1"/>
  <c r="AE290" i="9"/>
  <c r="AE287" i="9"/>
  <c r="AE284" i="9"/>
  <c r="AE278" i="9"/>
  <c r="AE270" i="9"/>
  <c r="AE264" i="9"/>
  <c r="AE261" i="9"/>
  <c r="AE258" i="9"/>
  <c r="AE255" i="9"/>
  <c r="AE253" i="9"/>
  <c r="AE250" i="9"/>
  <c r="AE247" i="9"/>
  <c r="AE241" i="9"/>
  <c r="AE239" i="9"/>
  <c r="AE237" i="9"/>
  <c r="AE235" i="9"/>
  <c r="AE232" i="9"/>
  <c r="AE229" i="9"/>
  <c r="AE226" i="9"/>
  <c r="AE224" i="9"/>
  <c r="AE222" i="9"/>
  <c r="AE220" i="9"/>
  <c r="AE218" i="9"/>
  <c r="AE216" i="9"/>
  <c r="AE214" i="9"/>
  <c r="AE212" i="9"/>
  <c r="AE210" i="9"/>
  <c r="AE209" i="9"/>
  <c r="AE206" i="9"/>
  <c r="AE205" i="9"/>
  <c r="AE204" i="9"/>
  <c r="AE198" i="9"/>
  <c r="AE196" i="9"/>
  <c r="AE193" i="9"/>
  <c r="AE189" i="9"/>
  <c r="AE182" i="9"/>
  <c r="AE179" i="9"/>
  <c r="AE176" i="9"/>
  <c r="AE172" i="9"/>
  <c r="AE169" i="9"/>
  <c r="AE166" i="9"/>
  <c r="AE163" i="9"/>
  <c r="AE157" i="9"/>
  <c r="AE151" i="9"/>
  <c r="AE147" i="9"/>
  <c r="AE145" i="9"/>
  <c r="AE138" i="9"/>
  <c r="AE129" i="9"/>
  <c r="AE126" i="9"/>
  <c r="AE122" i="9"/>
  <c r="AE118" i="9"/>
  <c r="AE115" i="9"/>
  <c r="AE110" i="9"/>
  <c r="AE107" i="9"/>
  <c r="AE104" i="9"/>
  <c r="AE102" i="9"/>
  <c r="AE98" i="9"/>
  <c r="AE93" i="9"/>
  <c r="AE88" i="9"/>
  <c r="AE83" i="9"/>
  <c r="AE78" i="9"/>
  <c r="AE63" i="9"/>
  <c r="AE60" i="9"/>
  <c r="AE56" i="9"/>
  <c r="AE52" i="9"/>
  <c r="AE48" i="9"/>
  <c r="AE45" i="9"/>
  <c r="AE42" i="9"/>
  <c r="AE37" i="9"/>
  <c r="AE33" i="9"/>
  <c r="AE26" i="9"/>
  <c r="AE21" i="9"/>
  <c r="AE12" i="9"/>
  <c r="AC296" i="9"/>
  <c r="AC295" i="9" s="1"/>
  <c r="AC290" i="9"/>
  <c r="AC287" i="9"/>
  <c r="AC284" i="9"/>
  <c r="AC278" i="9"/>
  <c r="AC270" i="9"/>
  <c r="AC264" i="9"/>
  <c r="AC261" i="9"/>
  <c r="AC258" i="9"/>
  <c r="AC255" i="9"/>
  <c r="AC253" i="9"/>
  <c r="AC250" i="9"/>
  <c r="AC247" i="9"/>
  <c r="AC241" i="9"/>
  <c r="AC239" i="9"/>
  <c r="AC237" i="9"/>
  <c r="AC235" i="9"/>
  <c r="AC232" i="9"/>
  <c r="AC229" i="9"/>
  <c r="AC226" i="9"/>
  <c r="AC224" i="9"/>
  <c r="AC222" i="9"/>
  <c r="AC220" i="9"/>
  <c r="AC218" i="9"/>
  <c r="AC216" i="9"/>
  <c r="AC214" i="9"/>
  <c r="AC212" i="9"/>
  <c r="AC210" i="9"/>
  <c r="AC209" i="9"/>
  <c r="AC206" i="9"/>
  <c r="AC205" i="9"/>
  <c r="AC204" i="9"/>
  <c r="AC198" i="9"/>
  <c r="AC196" i="9"/>
  <c r="AC193" i="9"/>
  <c r="AC189" i="9"/>
  <c r="AC182" i="9"/>
  <c r="AC179" i="9"/>
  <c r="AC176" i="9"/>
  <c r="AC172" i="9"/>
  <c r="AC169" i="9"/>
  <c r="AC166" i="9"/>
  <c r="AC163" i="9"/>
  <c r="AC157" i="9"/>
  <c r="AC151" i="9"/>
  <c r="AC147" i="9"/>
  <c r="AC145" i="9"/>
  <c r="AC138" i="9"/>
  <c r="AC129" i="9"/>
  <c r="AC126" i="9"/>
  <c r="AC122" i="9"/>
  <c r="AC118" i="9"/>
  <c r="AC115" i="9"/>
  <c r="AC110" i="9"/>
  <c r="AC107" i="9"/>
  <c r="AC104" i="9"/>
  <c r="AC102" i="9"/>
  <c r="AC98" i="9"/>
  <c r="AC93" i="9"/>
  <c r="AC88" i="9"/>
  <c r="AC83" i="9"/>
  <c r="AC78" i="9"/>
  <c r="AC63" i="9"/>
  <c r="AC60" i="9"/>
  <c r="AC56" i="9"/>
  <c r="AC52" i="9"/>
  <c r="AC48" i="9"/>
  <c r="AC45" i="9"/>
  <c r="AC42" i="9"/>
  <c r="AC37" i="9"/>
  <c r="AC33" i="9"/>
  <c r="AC26" i="9"/>
  <c r="AC21" i="9"/>
  <c r="AC12" i="9"/>
  <c r="AA296" i="9"/>
  <c r="AA295" i="9" s="1"/>
  <c r="AA290" i="9"/>
  <c r="AA287" i="9"/>
  <c r="AA284" i="9"/>
  <c r="AA278" i="9"/>
  <c r="AA270" i="9"/>
  <c r="AA264" i="9"/>
  <c r="AA261" i="9"/>
  <c r="AA258" i="9"/>
  <c r="AA255" i="9"/>
  <c r="AA253" i="9"/>
  <c r="AA250" i="9"/>
  <c r="AA247" i="9"/>
  <c r="AA241" i="9"/>
  <c r="AA239" i="9"/>
  <c r="AA237" i="9"/>
  <c r="AA235" i="9"/>
  <c r="AA232" i="9"/>
  <c r="AA229" i="9"/>
  <c r="AA226" i="9"/>
  <c r="AA224" i="9"/>
  <c r="AA222" i="9"/>
  <c r="AA220" i="9"/>
  <c r="AA218" i="9"/>
  <c r="AA216" i="9"/>
  <c r="AA214" i="9"/>
  <c r="AA212" i="9"/>
  <c r="AA210" i="9"/>
  <c r="AA209" i="9"/>
  <c r="AA206" i="9"/>
  <c r="AA205" i="9"/>
  <c r="AA204" i="9"/>
  <c r="AA198" i="9"/>
  <c r="AA196" i="9"/>
  <c r="AA193" i="9"/>
  <c r="AA189" i="9"/>
  <c r="AA182" i="9"/>
  <c r="AA179" i="9"/>
  <c r="AA176" i="9"/>
  <c r="AA172" i="9"/>
  <c r="AA169" i="9"/>
  <c r="AA166" i="9"/>
  <c r="AA163" i="9"/>
  <c r="AA157" i="9"/>
  <c r="AA151" i="9"/>
  <c r="AA147" i="9"/>
  <c r="AA145" i="9"/>
  <c r="AA138" i="9"/>
  <c r="AA129" i="9"/>
  <c r="AA126" i="9"/>
  <c r="AA122" i="9"/>
  <c r="AA118" i="9"/>
  <c r="AA115" i="9"/>
  <c r="AA110" i="9"/>
  <c r="AA107" i="9"/>
  <c r="AA104" i="9"/>
  <c r="AA102" i="9"/>
  <c r="AA98" i="9"/>
  <c r="AA93" i="9"/>
  <c r="AA88" i="9"/>
  <c r="AA83" i="9"/>
  <c r="AA78" i="9"/>
  <c r="AA63" i="9"/>
  <c r="AA60" i="9"/>
  <c r="AA56" i="9"/>
  <c r="AA52" i="9"/>
  <c r="AA48" i="9"/>
  <c r="AA45" i="9"/>
  <c r="AA42" i="9"/>
  <c r="AA37" i="9"/>
  <c r="AA33" i="9"/>
  <c r="AA26" i="9"/>
  <c r="AA21" i="9"/>
  <c r="AA12" i="9"/>
  <c r="Y296" i="9"/>
  <c r="Y295" i="9" s="1"/>
  <c r="Y290" i="9"/>
  <c r="Y287" i="9"/>
  <c r="Y284" i="9"/>
  <c r="Y278" i="9"/>
  <c r="Y270" i="9"/>
  <c r="Y264" i="9"/>
  <c r="Y261" i="9"/>
  <c r="Y258" i="9"/>
  <c r="Y255" i="9"/>
  <c r="Y253" i="9"/>
  <c r="Y250" i="9"/>
  <c r="Y247" i="9"/>
  <c r="Y241" i="9"/>
  <c r="Y239" i="9"/>
  <c r="Y237" i="9"/>
  <c r="Y235" i="9"/>
  <c r="Y232" i="9"/>
  <c r="Y229" i="9"/>
  <c r="Y226" i="9"/>
  <c r="Y224" i="9"/>
  <c r="Y222" i="9"/>
  <c r="Y220" i="9"/>
  <c r="Y218" i="9"/>
  <c r="Y216" i="9"/>
  <c r="Y214" i="9"/>
  <c r="Y212" i="9"/>
  <c r="Y210" i="9"/>
  <c r="Y209" i="9"/>
  <c r="Y206" i="9"/>
  <c r="Y205" i="9"/>
  <c r="Y204" i="9"/>
  <c r="Y198" i="9"/>
  <c r="Y196" i="9"/>
  <c r="Y193" i="9"/>
  <c r="Y189" i="9"/>
  <c r="Y182" i="9"/>
  <c r="Y179" i="9"/>
  <c r="Y176" i="9"/>
  <c r="Y172" i="9"/>
  <c r="Y169" i="9"/>
  <c r="Y166" i="9"/>
  <c r="Y163" i="9"/>
  <c r="Y157" i="9"/>
  <c r="Y151" i="9"/>
  <c r="Y147" i="9"/>
  <c r="Y145" i="9"/>
  <c r="Y138" i="9"/>
  <c r="Y129" i="9"/>
  <c r="Y126" i="9"/>
  <c r="Y122" i="9"/>
  <c r="Y118" i="9"/>
  <c r="Y115" i="9"/>
  <c r="Y110" i="9"/>
  <c r="Y107" i="9"/>
  <c r="Y104" i="9"/>
  <c r="Y102" i="9"/>
  <c r="Y98" i="9"/>
  <c r="Y93" i="9"/>
  <c r="Y88" i="9"/>
  <c r="Y83" i="9"/>
  <c r="Y78" i="9"/>
  <c r="Y63" i="9"/>
  <c r="Y60" i="9"/>
  <c r="Y56" i="9"/>
  <c r="Y52" i="9"/>
  <c r="Y48" i="9"/>
  <c r="Y45" i="9"/>
  <c r="Y42" i="9"/>
  <c r="Y37" i="9"/>
  <c r="Y33" i="9"/>
  <c r="Y26" i="9"/>
  <c r="Y21" i="9"/>
  <c r="Y12" i="9"/>
  <c r="W296" i="9"/>
  <c r="W295" i="9" s="1"/>
  <c r="W290" i="9"/>
  <c r="W287" i="9"/>
  <c r="W284" i="9"/>
  <c r="W278" i="9"/>
  <c r="W270" i="9"/>
  <c r="W264" i="9"/>
  <c r="W261" i="9"/>
  <c r="W258" i="9"/>
  <c r="W255" i="9"/>
  <c r="W253" i="9"/>
  <c r="W250" i="9"/>
  <c r="W247" i="9"/>
  <c r="W241" i="9"/>
  <c r="W239" i="9"/>
  <c r="W237" i="9"/>
  <c r="W235" i="9"/>
  <c r="W232" i="9"/>
  <c r="W229" i="9"/>
  <c r="W226" i="9"/>
  <c r="W224" i="9"/>
  <c r="W222" i="9"/>
  <c r="W220" i="9"/>
  <c r="W218" i="9"/>
  <c r="W216" i="9"/>
  <c r="W214" i="9"/>
  <c r="W212" i="9"/>
  <c r="W210" i="9"/>
  <c r="W209" i="9"/>
  <c r="W206" i="9"/>
  <c r="W205" i="9"/>
  <c r="W204" i="9"/>
  <c r="W198" i="9"/>
  <c r="W196" i="9"/>
  <c r="W193" i="9"/>
  <c r="W189" i="9"/>
  <c r="W182" i="9"/>
  <c r="W179" i="9"/>
  <c r="W176" i="9"/>
  <c r="W172" i="9"/>
  <c r="W169" i="9"/>
  <c r="W166" i="9"/>
  <c r="W163" i="9"/>
  <c r="W157" i="9"/>
  <c r="W151" i="9"/>
  <c r="W147" i="9"/>
  <c r="W145" i="9"/>
  <c r="W138" i="9"/>
  <c r="W129" i="9"/>
  <c r="W126" i="9"/>
  <c r="W122" i="9"/>
  <c r="W118" i="9"/>
  <c r="W115" i="9"/>
  <c r="W110" i="9"/>
  <c r="W107" i="9"/>
  <c r="W104" i="9"/>
  <c r="W102" i="9"/>
  <c r="W98" i="9"/>
  <c r="W93" i="9"/>
  <c r="W88" i="9"/>
  <c r="W83" i="9"/>
  <c r="W78" i="9"/>
  <c r="W63" i="9"/>
  <c r="W60" i="9"/>
  <c r="W56" i="9"/>
  <c r="W52" i="9"/>
  <c r="W48" i="9"/>
  <c r="W45" i="9"/>
  <c r="W42" i="9"/>
  <c r="W37" i="9"/>
  <c r="W33" i="9"/>
  <c r="W26" i="9"/>
  <c r="W21" i="9"/>
  <c r="W12" i="9"/>
  <c r="U296" i="9"/>
  <c r="U295" i="9" s="1"/>
  <c r="U290" i="9"/>
  <c r="U287" i="9"/>
  <c r="U284" i="9"/>
  <c r="U278" i="9"/>
  <c r="U270" i="9"/>
  <c r="U264" i="9"/>
  <c r="U261" i="9"/>
  <c r="U258" i="9"/>
  <c r="U255" i="9"/>
  <c r="U253" i="9"/>
  <c r="U250" i="9"/>
  <c r="U247" i="9"/>
  <c r="U241" i="9"/>
  <c r="U239" i="9"/>
  <c r="U237" i="9"/>
  <c r="U235" i="9"/>
  <c r="U232" i="9"/>
  <c r="U229" i="9"/>
  <c r="U226" i="9"/>
  <c r="U224" i="9"/>
  <c r="U222" i="9"/>
  <c r="U220" i="9"/>
  <c r="U218" i="9"/>
  <c r="U216" i="9"/>
  <c r="U214" i="9"/>
  <c r="U212" i="9"/>
  <c r="U210" i="9"/>
  <c r="U209" i="9"/>
  <c r="U206" i="9"/>
  <c r="U205" i="9"/>
  <c r="U204" i="9"/>
  <c r="U198" i="9"/>
  <c r="U196" i="9"/>
  <c r="U193" i="9"/>
  <c r="U189" i="9"/>
  <c r="U182" i="9"/>
  <c r="U179" i="9"/>
  <c r="U176" i="9"/>
  <c r="U172" i="9"/>
  <c r="U169" i="9"/>
  <c r="U166" i="9"/>
  <c r="U163" i="9"/>
  <c r="U157" i="9"/>
  <c r="U151" i="9"/>
  <c r="U147" i="9"/>
  <c r="U145" i="9"/>
  <c r="U138" i="9"/>
  <c r="U129" i="9"/>
  <c r="U126" i="9"/>
  <c r="U122" i="9"/>
  <c r="U118" i="9"/>
  <c r="U115" i="9"/>
  <c r="U110" i="9"/>
  <c r="U107" i="9"/>
  <c r="U104" i="9"/>
  <c r="U102" i="9"/>
  <c r="U98" i="9"/>
  <c r="U93" i="9"/>
  <c r="U88" i="9"/>
  <c r="U83" i="9"/>
  <c r="U78" i="9"/>
  <c r="U63" i="9"/>
  <c r="U60" i="9"/>
  <c r="U56" i="9"/>
  <c r="U52" i="9"/>
  <c r="U48" i="9"/>
  <c r="U45" i="9"/>
  <c r="U42" i="9"/>
  <c r="U37" i="9"/>
  <c r="U33" i="9"/>
  <c r="U26" i="9"/>
  <c r="U21" i="9"/>
  <c r="U12" i="9"/>
  <c r="S296" i="9"/>
  <c r="S295" i="9" s="1"/>
  <c r="S290" i="9"/>
  <c r="S287" i="9"/>
  <c r="S284" i="9"/>
  <c r="S278" i="9"/>
  <c r="S270" i="9"/>
  <c r="S264" i="9"/>
  <c r="S261" i="9"/>
  <c r="S258" i="9"/>
  <c r="S255" i="9"/>
  <c r="S253" i="9"/>
  <c r="S250" i="9"/>
  <c r="S247" i="9"/>
  <c r="S241" i="9"/>
  <c r="S239" i="9"/>
  <c r="S237" i="9"/>
  <c r="S235" i="9"/>
  <c r="S232" i="9"/>
  <c r="S229" i="9"/>
  <c r="S226" i="9"/>
  <c r="S224" i="9"/>
  <c r="S222" i="9"/>
  <c r="S220" i="9"/>
  <c r="S218" i="9"/>
  <c r="S216" i="9"/>
  <c r="S214" i="9"/>
  <c r="S212" i="9"/>
  <c r="S210" i="9"/>
  <c r="S209" i="9"/>
  <c r="S206" i="9"/>
  <c r="S205" i="9"/>
  <c r="S204" i="9"/>
  <c r="S198" i="9"/>
  <c r="S196" i="9"/>
  <c r="S193" i="9"/>
  <c r="S189" i="9"/>
  <c r="S182" i="9"/>
  <c r="S179" i="9"/>
  <c r="S176" i="9"/>
  <c r="S172" i="9"/>
  <c r="S169" i="9"/>
  <c r="S166" i="9"/>
  <c r="S163" i="9"/>
  <c r="S157" i="9"/>
  <c r="S151" i="9"/>
  <c r="S147" i="9"/>
  <c r="S145" i="9"/>
  <c r="S138" i="9"/>
  <c r="S129" i="9"/>
  <c r="S126" i="9"/>
  <c r="S122" i="9"/>
  <c r="S118" i="9"/>
  <c r="S115" i="9"/>
  <c r="S110" i="9"/>
  <c r="S107" i="9"/>
  <c r="S104" i="9"/>
  <c r="S102" i="9"/>
  <c r="S98" i="9"/>
  <c r="S93" i="9"/>
  <c r="S88" i="9"/>
  <c r="S83" i="9"/>
  <c r="S78" i="9"/>
  <c r="S63" i="9"/>
  <c r="S60" i="9"/>
  <c r="S56" i="9"/>
  <c r="S52" i="9"/>
  <c r="S48" i="9"/>
  <c r="S45" i="9"/>
  <c r="S42" i="9"/>
  <c r="S37" i="9"/>
  <c r="S33" i="9"/>
  <c r="S26" i="9"/>
  <c r="S21" i="9"/>
  <c r="S12" i="9"/>
  <c r="Q296" i="9"/>
  <c r="Q295" i="9" s="1"/>
  <c r="Q290" i="9"/>
  <c r="Q287" i="9"/>
  <c r="Q284" i="9"/>
  <c r="Q278" i="9"/>
  <c r="Q270" i="9"/>
  <c r="Q264" i="9"/>
  <c r="Q261" i="9"/>
  <c r="Q258" i="9"/>
  <c r="Q255" i="9"/>
  <c r="Q253" i="9"/>
  <c r="Q250" i="9"/>
  <c r="Q247" i="9"/>
  <c r="Q241" i="9"/>
  <c r="Q239" i="9"/>
  <c r="Q237" i="9"/>
  <c r="Q235" i="9"/>
  <c r="Q232" i="9"/>
  <c r="Q229" i="9"/>
  <c r="Q226" i="9"/>
  <c r="Q224" i="9"/>
  <c r="Q222" i="9"/>
  <c r="Q220" i="9"/>
  <c r="Q218" i="9"/>
  <c r="Q216" i="9"/>
  <c r="Q214" i="9"/>
  <c r="Q212" i="9"/>
  <c r="Q210" i="9"/>
  <c r="Q209" i="9"/>
  <c r="Q206" i="9"/>
  <c r="Q205" i="9"/>
  <c r="Q204" i="9"/>
  <c r="Q198" i="9"/>
  <c r="Q196" i="9"/>
  <c r="Q193" i="9"/>
  <c r="Q189" i="9"/>
  <c r="Q182" i="9"/>
  <c r="Q179" i="9"/>
  <c r="Q176" i="9"/>
  <c r="Q172" i="9"/>
  <c r="Q169" i="9"/>
  <c r="Q166" i="9"/>
  <c r="Q163" i="9"/>
  <c r="Q157" i="9"/>
  <c r="Q151" i="9"/>
  <c r="Q147" i="9"/>
  <c r="Q145" i="9"/>
  <c r="Q138" i="9"/>
  <c r="Q129" i="9"/>
  <c r="Q126" i="9"/>
  <c r="Q122" i="9"/>
  <c r="Q118" i="9"/>
  <c r="Q115" i="9"/>
  <c r="Q110" i="9"/>
  <c r="Q107" i="9"/>
  <c r="Q104" i="9"/>
  <c r="Q102" i="9"/>
  <c r="Q98" i="9"/>
  <c r="Q93" i="9"/>
  <c r="Q88" i="9"/>
  <c r="Q83" i="9"/>
  <c r="Q78" i="9"/>
  <c r="Q63" i="9"/>
  <c r="Q60" i="9"/>
  <c r="Q56" i="9"/>
  <c r="Q52" i="9"/>
  <c r="Q48" i="9"/>
  <c r="Q45" i="9"/>
  <c r="Q42" i="9"/>
  <c r="Q37" i="9"/>
  <c r="Q33" i="9"/>
  <c r="Q26" i="9"/>
  <c r="Q21" i="9"/>
  <c r="Q12" i="9"/>
  <c r="O296" i="9"/>
  <c r="O295" i="9" s="1"/>
  <c r="O290" i="9"/>
  <c r="O287" i="9"/>
  <c r="O284" i="9"/>
  <c r="O278" i="9"/>
  <c r="O270" i="9"/>
  <c r="O264" i="9"/>
  <c r="O261" i="9"/>
  <c r="O258" i="9"/>
  <c r="O255" i="9"/>
  <c r="O253" i="9"/>
  <c r="O250" i="9"/>
  <c r="O247" i="9"/>
  <c r="O241" i="9"/>
  <c r="O239" i="9"/>
  <c r="O237" i="9"/>
  <c r="O235" i="9"/>
  <c r="O232" i="9"/>
  <c r="O229" i="9"/>
  <c r="O226" i="9"/>
  <c r="O224" i="9"/>
  <c r="O222" i="9"/>
  <c r="O220" i="9"/>
  <c r="O218" i="9"/>
  <c r="O216" i="9"/>
  <c r="O214" i="9"/>
  <c r="O212" i="9"/>
  <c r="O210" i="9"/>
  <c r="O209" i="9"/>
  <c r="O206" i="9"/>
  <c r="O205" i="9"/>
  <c r="O204" i="9"/>
  <c r="O198" i="9"/>
  <c r="O196" i="9"/>
  <c r="O193" i="9"/>
  <c r="O189" i="9"/>
  <c r="O182" i="9"/>
  <c r="O179" i="9"/>
  <c r="O176" i="9"/>
  <c r="O172" i="9"/>
  <c r="O169" i="9"/>
  <c r="O166" i="9"/>
  <c r="O163" i="9"/>
  <c r="O157" i="9"/>
  <c r="O151" i="9"/>
  <c r="O147" i="9"/>
  <c r="O145" i="9"/>
  <c r="O138" i="9"/>
  <c r="O129" i="9"/>
  <c r="O126" i="9"/>
  <c r="O122" i="9"/>
  <c r="O118" i="9"/>
  <c r="O115" i="9"/>
  <c r="O110" i="9"/>
  <c r="O107" i="9"/>
  <c r="O104" i="9"/>
  <c r="O102" i="9"/>
  <c r="O98" i="9"/>
  <c r="O93" i="9"/>
  <c r="O88" i="9"/>
  <c r="O83" i="9"/>
  <c r="O78" i="9"/>
  <c r="O63" i="9"/>
  <c r="O60" i="9"/>
  <c r="O56" i="9"/>
  <c r="O52" i="9"/>
  <c r="O48" i="9"/>
  <c r="O45" i="9"/>
  <c r="O42" i="9"/>
  <c r="O37" i="9"/>
  <c r="O33" i="9"/>
  <c r="O26" i="9"/>
  <c r="O21" i="9"/>
  <c r="O12" i="9"/>
  <c r="M296" i="9"/>
  <c r="M295" i="9" s="1"/>
  <c r="M290" i="9"/>
  <c r="M287" i="9"/>
  <c r="M284" i="9"/>
  <c r="M278" i="9"/>
  <c r="M270" i="9"/>
  <c r="M264" i="9"/>
  <c r="M261" i="9"/>
  <c r="M258" i="9"/>
  <c r="M255" i="9"/>
  <c r="M253" i="9"/>
  <c r="M250" i="9"/>
  <c r="M247" i="9"/>
  <c r="M241" i="9"/>
  <c r="M239" i="9"/>
  <c r="M237" i="9"/>
  <c r="M235" i="9"/>
  <c r="M232" i="9"/>
  <c r="M229" i="9"/>
  <c r="M226" i="9"/>
  <c r="M224" i="9"/>
  <c r="M222" i="9"/>
  <c r="M220" i="9"/>
  <c r="M218" i="9"/>
  <c r="M216" i="9"/>
  <c r="M214" i="9"/>
  <c r="M212" i="9"/>
  <c r="M210" i="9"/>
  <c r="M209" i="9"/>
  <c r="M206" i="9"/>
  <c r="M205" i="9"/>
  <c r="M204" i="9"/>
  <c r="M198" i="9"/>
  <c r="M196" i="9"/>
  <c r="M193" i="9"/>
  <c r="M189" i="9"/>
  <c r="M182" i="9"/>
  <c r="M179" i="9"/>
  <c r="M176" i="9"/>
  <c r="M172" i="9"/>
  <c r="M169" i="9"/>
  <c r="M166" i="9"/>
  <c r="M163" i="9"/>
  <c r="M157" i="9"/>
  <c r="M151" i="9"/>
  <c r="M147" i="9"/>
  <c r="M145" i="9"/>
  <c r="M138" i="9"/>
  <c r="M129" i="9"/>
  <c r="M126" i="9"/>
  <c r="M122" i="9"/>
  <c r="M118" i="9"/>
  <c r="M115" i="9"/>
  <c r="M110" i="9"/>
  <c r="M107" i="9"/>
  <c r="M104" i="9"/>
  <c r="M102" i="9"/>
  <c r="M98" i="9"/>
  <c r="M93" i="9"/>
  <c r="M88" i="9"/>
  <c r="M83" i="9"/>
  <c r="M78" i="9"/>
  <c r="M63" i="9"/>
  <c r="M60" i="9"/>
  <c r="M56" i="9"/>
  <c r="M52" i="9"/>
  <c r="M48" i="9"/>
  <c r="M45" i="9"/>
  <c r="M42" i="9"/>
  <c r="M37" i="9"/>
  <c r="M33" i="9"/>
  <c r="M26" i="9"/>
  <c r="M21" i="9"/>
  <c r="M12" i="9"/>
  <c r="K296" i="9"/>
  <c r="K295" i="9" s="1"/>
  <c r="K290" i="9"/>
  <c r="K287" i="9"/>
  <c r="K284" i="9"/>
  <c r="K278" i="9"/>
  <c r="K270" i="9"/>
  <c r="K264" i="9"/>
  <c r="K261" i="9"/>
  <c r="K258" i="9"/>
  <c r="K255" i="9"/>
  <c r="K253" i="9"/>
  <c r="K250" i="9"/>
  <c r="K247" i="9"/>
  <c r="K241" i="9"/>
  <c r="K239" i="9"/>
  <c r="K237" i="9"/>
  <c r="K235" i="9"/>
  <c r="K232" i="9"/>
  <c r="K229" i="9"/>
  <c r="K226" i="9"/>
  <c r="K224" i="9"/>
  <c r="K222" i="9"/>
  <c r="K220" i="9"/>
  <c r="K218" i="9"/>
  <c r="K216" i="9"/>
  <c r="K214" i="9"/>
  <c r="K212" i="9"/>
  <c r="K210" i="9"/>
  <c r="K209" i="9"/>
  <c r="K206" i="9"/>
  <c r="K205" i="9"/>
  <c r="K204" i="9"/>
  <c r="K198" i="9"/>
  <c r="K196" i="9"/>
  <c r="K193" i="9"/>
  <c r="K189" i="9"/>
  <c r="K182" i="9"/>
  <c r="K179" i="9"/>
  <c r="K176" i="9"/>
  <c r="K172" i="9"/>
  <c r="K169" i="9"/>
  <c r="K166" i="9"/>
  <c r="K163" i="9"/>
  <c r="K157" i="9"/>
  <c r="K151" i="9"/>
  <c r="K147" i="9"/>
  <c r="K145" i="9"/>
  <c r="K138" i="9"/>
  <c r="K129" i="9"/>
  <c r="K126" i="9"/>
  <c r="K122" i="9"/>
  <c r="K118" i="9"/>
  <c r="K115" i="9"/>
  <c r="K110" i="9"/>
  <c r="K107" i="9"/>
  <c r="K104" i="9"/>
  <c r="K102" i="9"/>
  <c r="K98" i="9"/>
  <c r="K93" i="9"/>
  <c r="K88" i="9"/>
  <c r="K83" i="9"/>
  <c r="K78" i="9"/>
  <c r="K63" i="9"/>
  <c r="K60" i="9"/>
  <c r="K56" i="9"/>
  <c r="K52" i="9"/>
  <c r="K48" i="9"/>
  <c r="K45" i="9"/>
  <c r="K42" i="9"/>
  <c r="K37" i="9"/>
  <c r="K33" i="9"/>
  <c r="K26" i="9"/>
  <c r="K21" i="9"/>
  <c r="K12" i="9"/>
  <c r="AQ246" i="9" l="1"/>
  <c r="AQ10" i="9" s="1"/>
  <c r="X17" i="1" s="1"/>
  <c r="AS10" i="10"/>
  <c r="AU10" i="10"/>
  <c r="Y19" i="1"/>
  <c r="Y18" i="1"/>
  <c r="AT182" i="9"/>
  <c r="AU182" i="9" s="1"/>
  <c r="AS145" i="9"/>
  <c r="AT224" i="9"/>
  <c r="AU224" i="9" s="1"/>
  <c r="AT247" i="9"/>
  <c r="AU247" i="9" s="1"/>
  <c r="AS151" i="9"/>
  <c r="AS150" i="9" s="1"/>
  <c r="AS33" i="9"/>
  <c r="AS60" i="9"/>
  <c r="AT205" i="9"/>
  <c r="AU205" i="9" s="1"/>
  <c r="AS107" i="9"/>
  <c r="AT209" i="9"/>
  <c r="AU209" i="9" s="1"/>
  <c r="K11" i="9"/>
  <c r="AS42" i="9"/>
  <c r="AT88" i="9"/>
  <c r="AU88" i="9" s="1"/>
  <c r="AT226" i="9"/>
  <c r="AU226" i="9" s="1"/>
  <c r="AS261" i="9"/>
  <c r="AT45" i="9"/>
  <c r="AU45" i="9" s="1"/>
  <c r="AS264" i="9"/>
  <c r="AT118" i="9"/>
  <c r="AU118" i="9" s="1"/>
  <c r="AS172" i="9"/>
  <c r="AT189" i="9"/>
  <c r="AU189" i="9" s="1"/>
  <c r="AT52" i="9"/>
  <c r="AU52" i="9" s="1"/>
  <c r="AS83" i="9"/>
  <c r="AS176" i="9"/>
  <c r="AT255" i="9"/>
  <c r="AU255" i="9" s="1"/>
  <c r="AS278" i="9"/>
  <c r="AT210" i="9"/>
  <c r="AU210" i="9" s="1"/>
  <c r="AU10" i="11"/>
  <c r="AS10" i="11"/>
  <c r="AS26" i="9"/>
  <c r="S150" i="9"/>
  <c r="AS218" i="9"/>
  <c r="U150" i="9"/>
  <c r="AK150" i="9"/>
  <c r="AS104" i="9"/>
  <c r="AS115" i="9"/>
  <c r="AS138" i="9"/>
  <c r="AT157" i="9"/>
  <c r="AU157" i="9" s="1"/>
  <c r="AT196" i="9"/>
  <c r="AU196" i="9" s="1"/>
  <c r="AS220" i="9"/>
  <c r="AS237" i="9"/>
  <c r="AT250" i="9"/>
  <c r="AU250" i="9" s="1"/>
  <c r="AT214" i="9"/>
  <c r="AU214" i="9" s="1"/>
  <c r="AS239" i="9"/>
  <c r="AT284" i="9"/>
  <c r="AU284" i="9" s="1"/>
  <c r="AS63" i="9"/>
  <c r="AT98" i="9"/>
  <c r="AU98" i="9" s="1"/>
  <c r="AS204" i="9"/>
  <c r="AT232" i="9"/>
  <c r="AU232" i="9" s="1"/>
  <c r="AU295" i="9"/>
  <c r="AT126" i="9"/>
  <c r="AU126" i="9" s="1"/>
  <c r="AT166" i="9"/>
  <c r="AU166" i="9" s="1"/>
  <c r="AT290" i="9"/>
  <c r="AU290" i="9" s="1"/>
  <c r="AU269" i="9" s="1"/>
  <c r="AS48" i="9"/>
  <c r="AS93" i="9"/>
  <c r="AS122" i="9"/>
  <c r="AS163" i="9"/>
  <c r="AS193" i="9"/>
  <c r="AS212" i="9"/>
  <c r="AS229" i="9"/>
  <c r="AS253" i="9"/>
  <c r="AS287" i="9"/>
  <c r="AS37" i="9"/>
  <c r="AS78" i="9"/>
  <c r="AS110" i="9"/>
  <c r="AS147" i="9"/>
  <c r="AS179" i="9"/>
  <c r="AS206" i="9"/>
  <c r="AS222" i="9"/>
  <c r="AS241" i="9"/>
  <c r="AS270" i="9"/>
  <c r="AS56" i="9"/>
  <c r="AS102" i="9"/>
  <c r="AS129" i="9"/>
  <c r="AS169" i="9"/>
  <c r="AS198" i="9"/>
  <c r="AS216" i="9"/>
  <c r="AS235" i="9"/>
  <c r="AS258" i="9"/>
  <c r="AS296" i="9"/>
  <c r="AS295" i="9" s="1"/>
  <c r="AS21" i="9"/>
  <c r="AG162" i="9"/>
  <c r="AI150" i="9"/>
  <c r="O150" i="9"/>
  <c r="O188" i="9"/>
  <c r="Y150" i="9"/>
  <c r="AM188" i="9"/>
  <c r="AO269" i="9"/>
  <c r="AA269" i="9"/>
  <c r="Q269" i="9"/>
  <c r="M11" i="9"/>
  <c r="K150" i="9"/>
  <c r="K246" i="9"/>
  <c r="AG188" i="9"/>
  <c r="AM246" i="9"/>
  <c r="K162" i="9"/>
  <c r="K188" i="9"/>
  <c r="AA246" i="9"/>
  <c r="AM162" i="9"/>
  <c r="AO150" i="9"/>
  <c r="U269" i="9"/>
  <c r="Y162" i="9"/>
  <c r="AA162" i="9"/>
  <c r="AC150" i="9"/>
  <c r="AI269" i="9"/>
  <c r="AM11" i="9"/>
  <c r="AM10" i="9" s="1"/>
  <c r="V17" i="1" s="1"/>
  <c r="U246" i="9"/>
  <c r="W269" i="9"/>
  <c r="AA11" i="9"/>
  <c r="AI246" i="9"/>
  <c r="U162" i="9"/>
  <c r="W150" i="9"/>
  <c r="W246" i="9"/>
  <c r="AI188" i="9"/>
  <c r="AK269" i="9"/>
  <c r="W188" i="9"/>
  <c r="Y269" i="9"/>
  <c r="U11" i="9"/>
  <c r="AI162" i="9"/>
  <c r="K269" i="9"/>
  <c r="W162" i="9"/>
  <c r="Y246" i="9"/>
  <c r="AG269" i="9"/>
  <c r="AM269" i="9"/>
  <c r="AS12" i="9"/>
  <c r="O246" i="9"/>
  <c r="AE11" i="9"/>
  <c r="AE162" i="9"/>
  <c r="AG150" i="9"/>
  <c r="AO11" i="9"/>
  <c r="AO10" i="9" s="1"/>
  <c r="W17" i="1" s="1"/>
  <c r="O11" i="9"/>
  <c r="O162" i="9"/>
  <c r="Q150" i="9"/>
  <c r="Q246" i="9"/>
  <c r="Y188" i="9"/>
  <c r="AC269" i="9"/>
  <c r="AG11" i="9"/>
  <c r="AG246" i="9"/>
  <c r="Q188" i="9"/>
  <c r="S269" i="9"/>
  <c r="Y11" i="9"/>
  <c r="AC246" i="9"/>
  <c r="M269" i="9"/>
  <c r="Q162" i="9"/>
  <c r="S246" i="9"/>
  <c r="AC188" i="9"/>
  <c r="AK246" i="9"/>
  <c r="AO246" i="9"/>
  <c r="M150" i="9"/>
  <c r="M246" i="9"/>
  <c r="Q11" i="9"/>
  <c r="S188" i="9"/>
  <c r="AC162" i="9"/>
  <c r="AE269" i="9"/>
  <c r="AK188" i="9"/>
  <c r="AO188" i="9"/>
  <c r="M188" i="9"/>
  <c r="S162" i="9"/>
  <c r="W11" i="9"/>
  <c r="AA150" i="9"/>
  <c r="AE150" i="9"/>
  <c r="AE246" i="9"/>
  <c r="AK162" i="9"/>
  <c r="AM150" i="9"/>
  <c r="AO162" i="9"/>
  <c r="M162" i="9"/>
  <c r="O269" i="9"/>
  <c r="S11" i="9"/>
  <c r="U188" i="9"/>
  <c r="AA188" i="9"/>
  <c r="AC11" i="9"/>
  <c r="AE188" i="9"/>
  <c r="AI11" i="9"/>
  <c r="AI10" i="9" s="1"/>
  <c r="T17" i="1" s="1"/>
  <c r="AK11" i="9"/>
  <c r="AK10" i="9" s="1"/>
  <c r="U17" i="1" s="1"/>
  <c r="AU162" i="9" l="1"/>
  <c r="K10" i="9"/>
  <c r="H17" i="1" s="1"/>
  <c r="AU11" i="9"/>
  <c r="AA10" i="9"/>
  <c r="P17" i="1" s="1"/>
  <c r="AU188" i="9"/>
  <c r="S10" i="9"/>
  <c r="L17" i="1" s="1"/>
  <c r="AS162" i="9"/>
  <c r="O10" i="9"/>
  <c r="J17" i="1" s="1"/>
  <c r="W10" i="9"/>
  <c r="N17" i="1" s="1"/>
  <c r="AG10" i="9"/>
  <c r="S17" i="1" s="1"/>
  <c r="M10" i="9"/>
  <c r="I17" i="1" s="1"/>
  <c r="Q10" i="9"/>
  <c r="K17" i="1" s="1"/>
  <c r="AS269" i="9"/>
  <c r="AE10" i="9"/>
  <c r="R17" i="1" s="1"/>
  <c r="Y10" i="9"/>
  <c r="O17" i="1" s="1"/>
  <c r="U10" i="9"/>
  <c r="M17" i="1" s="1"/>
  <c r="AC10" i="9"/>
  <c r="Q17" i="1" s="1"/>
  <c r="AS188" i="9"/>
  <c r="AS11" i="9"/>
  <c r="AS246" i="9"/>
  <c r="AU246" i="9"/>
  <c r="AU150" i="9"/>
  <c r="Y17" i="1" l="1"/>
  <c r="AS10" i="9"/>
  <c r="AU10" i="9"/>
  <c r="AR34" i="13"/>
  <c r="AT34" i="13" s="1"/>
  <c r="AU34" i="13" s="1"/>
  <c r="AR33" i="13"/>
  <c r="AT33" i="13" s="1"/>
  <c r="AU33" i="13" s="1"/>
  <c r="AR29" i="13"/>
  <c r="AT29" i="13" s="1"/>
  <c r="AU29" i="13" s="1"/>
  <c r="AR28" i="13"/>
  <c r="AT28" i="13" s="1"/>
  <c r="AU28" i="13" s="1"/>
  <c r="AR27" i="13"/>
  <c r="AT27" i="13" s="1"/>
  <c r="AU27" i="13" s="1"/>
  <c r="AR23" i="13"/>
  <c r="AT23" i="13" s="1"/>
  <c r="AU23" i="13" s="1"/>
  <c r="AR22" i="13"/>
  <c r="AR18" i="13"/>
  <c r="AT18" i="13" s="1"/>
  <c r="AU18" i="13" s="1"/>
  <c r="AR17" i="13"/>
  <c r="AT17" i="13" s="1"/>
  <c r="AU17" i="13" s="1"/>
  <c r="AR16" i="13"/>
  <c r="AT16" i="13" s="1"/>
  <c r="AU16" i="13" s="1"/>
  <c r="AR15" i="13"/>
  <c r="AT15" i="13" s="1"/>
  <c r="AU15" i="13" s="1"/>
  <c r="AT14" i="13"/>
  <c r="AU14" i="13" s="1"/>
  <c r="AR13" i="13"/>
  <c r="AT13" i="13" s="1"/>
  <c r="AU13" i="13" s="1"/>
  <c r="AR12" i="13"/>
  <c r="AT12" i="13" s="1"/>
  <c r="AU12" i="13" s="1"/>
  <c r="AQ34" i="13"/>
  <c r="AQ33" i="13"/>
  <c r="AQ29" i="13"/>
  <c r="AQ28" i="13"/>
  <c r="AQ27" i="13"/>
  <c r="AQ23" i="13"/>
  <c r="AQ22" i="13"/>
  <c r="AQ18" i="13"/>
  <c r="AQ17" i="13"/>
  <c r="AQ16" i="13"/>
  <c r="AQ15" i="13"/>
  <c r="AQ14" i="13"/>
  <c r="AQ13" i="13"/>
  <c r="AQ12" i="13"/>
  <c r="AO34" i="13"/>
  <c r="AO33" i="13"/>
  <c r="AO29" i="13"/>
  <c r="AO28" i="13"/>
  <c r="AO27" i="13"/>
  <c r="AO23" i="13"/>
  <c r="AO22" i="13"/>
  <c r="AO18" i="13"/>
  <c r="AO17" i="13"/>
  <c r="AO16" i="13"/>
  <c r="AO15" i="13"/>
  <c r="AO14" i="13"/>
  <c r="AO13" i="13"/>
  <c r="AO12" i="13"/>
  <c r="AM34" i="13"/>
  <c r="AM33" i="13"/>
  <c r="AM29" i="13"/>
  <c r="AM28" i="13"/>
  <c r="AM27" i="13"/>
  <c r="AM23" i="13"/>
  <c r="AM22" i="13"/>
  <c r="AM18" i="13"/>
  <c r="AM17" i="13"/>
  <c r="AM16" i="13"/>
  <c r="AM15" i="13"/>
  <c r="AM14" i="13"/>
  <c r="AM13" i="13"/>
  <c r="AM12" i="13"/>
  <c r="AK34" i="13"/>
  <c r="AK33" i="13"/>
  <c r="AK29" i="13"/>
  <c r="AK28" i="13"/>
  <c r="AK27" i="13"/>
  <c r="AK23" i="13"/>
  <c r="AK22" i="13"/>
  <c r="AK18" i="13"/>
  <c r="AK17" i="13"/>
  <c r="AK16" i="13"/>
  <c r="AK15" i="13"/>
  <c r="AK14" i="13"/>
  <c r="AK13" i="13"/>
  <c r="AK12" i="13"/>
  <c r="AI34" i="13"/>
  <c r="AI33" i="13"/>
  <c r="AI32" i="13" s="1"/>
  <c r="AI29" i="13"/>
  <c r="AI28" i="13"/>
  <c r="AI27" i="13"/>
  <c r="AI23" i="13"/>
  <c r="AI22" i="13"/>
  <c r="AI18" i="13"/>
  <c r="AI17" i="13"/>
  <c r="AI16" i="13"/>
  <c r="AI15" i="13"/>
  <c r="AI14" i="13"/>
  <c r="AI13" i="13"/>
  <c r="AI12" i="13"/>
  <c r="AG34" i="13"/>
  <c r="AG33" i="13"/>
  <c r="AG29" i="13"/>
  <c r="AG28" i="13"/>
  <c r="AG27" i="13"/>
  <c r="AG23" i="13"/>
  <c r="AG22" i="13"/>
  <c r="AG18" i="13"/>
  <c r="AG17" i="13"/>
  <c r="AG16" i="13"/>
  <c r="AG15" i="13"/>
  <c r="AG14" i="13"/>
  <c r="AG13" i="13"/>
  <c r="AG12" i="13"/>
  <c r="AE34" i="13"/>
  <c r="AE33" i="13"/>
  <c r="AE29" i="13"/>
  <c r="AE28" i="13"/>
  <c r="AE27" i="13"/>
  <c r="AE23" i="13"/>
  <c r="AE22" i="13"/>
  <c r="AE18" i="13"/>
  <c r="AE17" i="13"/>
  <c r="AE16" i="13"/>
  <c r="AE15" i="13"/>
  <c r="AE14" i="13"/>
  <c r="AE13" i="13"/>
  <c r="AE12" i="13"/>
  <c r="AC34" i="13"/>
  <c r="AC33" i="13"/>
  <c r="AC29" i="13"/>
  <c r="AC28" i="13"/>
  <c r="AC27" i="13"/>
  <c r="AC23" i="13"/>
  <c r="AC22" i="13"/>
  <c r="AC18" i="13"/>
  <c r="AC17" i="13"/>
  <c r="AC16" i="13"/>
  <c r="AC15" i="13"/>
  <c r="AC14" i="13"/>
  <c r="AC13" i="13"/>
  <c r="AC12" i="13"/>
  <c r="AA34" i="13"/>
  <c r="AA33" i="13"/>
  <c r="AA29" i="13"/>
  <c r="AA28" i="13"/>
  <c r="AA27" i="13"/>
  <c r="AA23" i="13"/>
  <c r="AA22" i="13"/>
  <c r="AA18" i="13"/>
  <c r="AA17" i="13"/>
  <c r="AA16" i="13"/>
  <c r="AA15" i="13"/>
  <c r="AA14" i="13"/>
  <c r="AA13" i="13"/>
  <c r="AA12" i="13"/>
  <c r="Y34" i="13"/>
  <c r="Y33" i="13"/>
  <c r="Y29" i="13"/>
  <c r="Y28" i="13"/>
  <c r="Y27" i="13"/>
  <c r="Y23" i="13"/>
  <c r="Y22" i="13"/>
  <c r="Y18" i="13"/>
  <c r="Y17" i="13"/>
  <c r="Y16" i="13"/>
  <c r="Y15" i="13"/>
  <c r="Y14" i="13"/>
  <c r="Y13" i="13"/>
  <c r="Y12" i="13"/>
  <c r="W34" i="13"/>
  <c r="W33" i="13"/>
  <c r="W29" i="13"/>
  <c r="W28" i="13"/>
  <c r="W27" i="13"/>
  <c r="W23" i="13"/>
  <c r="W22" i="13"/>
  <c r="W18" i="13"/>
  <c r="W17" i="13"/>
  <c r="W16" i="13"/>
  <c r="W15" i="13"/>
  <c r="W14" i="13"/>
  <c r="W13" i="13"/>
  <c r="W12" i="13"/>
  <c r="U34" i="13"/>
  <c r="U33" i="13"/>
  <c r="U29" i="13"/>
  <c r="U28" i="13"/>
  <c r="U27" i="13"/>
  <c r="U23" i="13"/>
  <c r="U22" i="13"/>
  <c r="U18" i="13"/>
  <c r="U17" i="13"/>
  <c r="U16" i="13"/>
  <c r="U15" i="13"/>
  <c r="U14" i="13"/>
  <c r="U13" i="13"/>
  <c r="U12" i="13"/>
  <c r="S34" i="13"/>
  <c r="S33" i="13"/>
  <c r="S29" i="13"/>
  <c r="S28" i="13"/>
  <c r="S27" i="13"/>
  <c r="S23" i="13"/>
  <c r="S22" i="13"/>
  <c r="S18" i="13"/>
  <c r="S17" i="13"/>
  <c r="S16" i="13"/>
  <c r="S15" i="13"/>
  <c r="S14" i="13"/>
  <c r="S13" i="13"/>
  <c r="S12" i="13"/>
  <c r="Q34" i="13"/>
  <c r="Q33" i="13"/>
  <c r="Q29" i="13"/>
  <c r="Q28" i="13"/>
  <c r="Q27" i="13"/>
  <c r="Q23" i="13"/>
  <c r="Q22" i="13"/>
  <c r="Q18" i="13"/>
  <c r="Q17" i="13"/>
  <c r="Q16" i="13"/>
  <c r="Q15" i="13"/>
  <c r="Q14" i="13"/>
  <c r="Q13" i="13"/>
  <c r="Q12" i="13"/>
  <c r="O34" i="13"/>
  <c r="O33" i="13"/>
  <c r="O29" i="13"/>
  <c r="O28" i="13"/>
  <c r="O27" i="13"/>
  <c r="O23" i="13"/>
  <c r="O22" i="13"/>
  <c r="O18" i="13"/>
  <c r="O17" i="13"/>
  <c r="O16" i="13"/>
  <c r="O15" i="13"/>
  <c r="O14" i="13"/>
  <c r="O13" i="13"/>
  <c r="O12" i="13"/>
  <c r="M34" i="13"/>
  <c r="M33" i="13"/>
  <c r="M29" i="13"/>
  <c r="M28" i="13"/>
  <c r="M27" i="13"/>
  <c r="M23" i="13"/>
  <c r="M22" i="13"/>
  <c r="M18" i="13"/>
  <c r="M17" i="13"/>
  <c r="M16" i="13"/>
  <c r="M15" i="13"/>
  <c r="M14" i="13"/>
  <c r="M13" i="13"/>
  <c r="M12" i="13"/>
  <c r="AQ32" i="13" l="1"/>
  <c r="W26" i="13"/>
  <c r="AK32" i="13"/>
  <c r="AA32" i="13"/>
  <c r="Q21" i="13"/>
  <c r="W32" i="13"/>
  <c r="AE32" i="13"/>
  <c r="AM32" i="13"/>
  <c r="AI26" i="13"/>
  <c r="O32" i="13"/>
  <c r="AA21" i="13"/>
  <c r="AC26" i="13"/>
  <c r="AI21" i="13"/>
  <c r="AK26" i="13"/>
  <c r="AQ21" i="13"/>
  <c r="S32" i="13"/>
  <c r="M11" i="13"/>
  <c r="O11" i="13"/>
  <c r="Q32" i="13"/>
  <c r="U11" i="13"/>
  <c r="AS22" i="13"/>
  <c r="AT22" i="13"/>
  <c r="AU22" i="13" s="1"/>
  <c r="AU21" i="13" s="1"/>
  <c r="U26" i="13"/>
  <c r="AO32" i="13"/>
  <c r="AE11" i="13"/>
  <c r="W21" i="13"/>
  <c r="M32" i="13"/>
  <c r="M26" i="13"/>
  <c r="S21" i="13"/>
  <c r="AC21" i="13"/>
  <c r="AE26" i="13"/>
  <c r="O21" i="13"/>
  <c r="Q26" i="13"/>
  <c r="U32" i="13"/>
  <c r="Y21" i="13"/>
  <c r="AG21" i="13"/>
  <c r="AQ26" i="13"/>
  <c r="AO11" i="13"/>
  <c r="Y26" i="13"/>
  <c r="AE21" i="13"/>
  <c r="AM21" i="13"/>
  <c r="AO26" i="13"/>
  <c r="AS34" i="13"/>
  <c r="AU32" i="13"/>
  <c r="AS33" i="13"/>
  <c r="AS29" i="13"/>
  <c r="AS28" i="13"/>
  <c r="AU26" i="13"/>
  <c r="AS27" i="13"/>
  <c r="AS23" i="13"/>
  <c r="AS18" i="13"/>
  <c r="AS17" i="13"/>
  <c r="AS16" i="13"/>
  <c r="AS15" i="13"/>
  <c r="AS14" i="13"/>
  <c r="AS13" i="13"/>
  <c r="AU11" i="13"/>
  <c r="AS12" i="13"/>
  <c r="M21" i="13"/>
  <c r="O26" i="13"/>
  <c r="U21" i="13"/>
  <c r="W11" i="13"/>
  <c r="AC32" i="13"/>
  <c r="AG11" i="13"/>
  <c r="AO21" i="13"/>
  <c r="S11" i="13"/>
  <c r="AG26" i="13"/>
  <c r="AM11" i="13"/>
  <c r="S26" i="13"/>
  <c r="Y32" i="13"/>
  <c r="AC11" i="13"/>
  <c r="AG32" i="13"/>
  <c r="AK21" i="13"/>
  <c r="AM26" i="13"/>
  <c r="AQ11" i="13"/>
  <c r="Q11" i="13"/>
  <c r="AK11" i="13"/>
  <c r="AA11" i="13"/>
  <c r="AI11" i="13"/>
  <c r="Y11" i="13"/>
  <c r="AA26" i="13"/>
  <c r="K34" i="13"/>
  <c r="K33" i="13"/>
  <c r="K29" i="13"/>
  <c r="K28" i="13"/>
  <c r="K27" i="13"/>
  <c r="K23" i="13"/>
  <c r="K22" i="13"/>
  <c r="K18" i="13"/>
  <c r="K17" i="13"/>
  <c r="K16" i="13"/>
  <c r="K15" i="13"/>
  <c r="K14" i="13"/>
  <c r="K13" i="13"/>
  <c r="K12" i="13"/>
  <c r="AR386" i="8"/>
  <c r="AT386" i="8" s="1"/>
  <c r="AU386" i="8" s="1"/>
  <c r="AU385" i="8" s="1"/>
  <c r="AR380" i="8"/>
  <c r="AT380" i="8" s="1"/>
  <c r="AU380" i="8" s="1"/>
  <c r="AR377" i="8"/>
  <c r="AT377" i="8" s="1"/>
  <c r="AU377" i="8" s="1"/>
  <c r="AR374" i="8"/>
  <c r="AT374" i="8" s="1"/>
  <c r="AU374" i="8" s="1"/>
  <c r="AR368" i="8"/>
  <c r="AT368" i="8" s="1"/>
  <c r="AU368" i="8" s="1"/>
  <c r="AR359" i="8"/>
  <c r="AS359" i="8" s="1"/>
  <c r="AR351" i="8"/>
  <c r="AS351" i="8" s="1"/>
  <c r="AR346" i="8"/>
  <c r="AT346" i="8" s="1"/>
  <c r="AU346" i="8" s="1"/>
  <c r="AR343" i="8"/>
  <c r="AT343" i="8" s="1"/>
  <c r="AU343" i="8" s="1"/>
  <c r="AR340" i="8"/>
  <c r="AT340" i="8" s="1"/>
  <c r="AU340" i="8" s="1"/>
  <c r="AR337" i="8"/>
  <c r="AT337" i="8" s="1"/>
  <c r="AU337" i="8" s="1"/>
  <c r="AR335" i="8"/>
  <c r="AT335" i="8" s="1"/>
  <c r="AU335" i="8" s="1"/>
  <c r="AR332" i="8"/>
  <c r="AT332" i="8" s="1"/>
  <c r="AU332" i="8" s="1"/>
  <c r="AR330" i="8"/>
  <c r="AS330" i="8" s="1"/>
  <c r="AR327" i="8"/>
  <c r="AS327" i="8" s="1"/>
  <c r="AR324" i="8"/>
  <c r="AT324" i="8" s="1"/>
  <c r="AU324" i="8" s="1"/>
  <c r="AR318" i="8"/>
  <c r="AT318" i="8" s="1"/>
  <c r="AU318" i="8" s="1"/>
  <c r="AR316" i="8"/>
  <c r="AT316" i="8" s="1"/>
  <c r="AU316" i="8" s="1"/>
  <c r="AR314" i="8"/>
  <c r="AT314" i="8" s="1"/>
  <c r="AU314" i="8" s="1"/>
  <c r="AR312" i="8"/>
  <c r="AT312" i="8" s="1"/>
  <c r="AU312" i="8" s="1"/>
  <c r="AR310" i="8"/>
  <c r="AT310" i="8" s="1"/>
  <c r="AU310" i="8" s="1"/>
  <c r="AR307" i="8"/>
  <c r="AS307" i="8" s="1"/>
  <c r="AR304" i="8"/>
  <c r="AS304" i="8" s="1"/>
  <c r="AR301" i="8"/>
  <c r="AT301" i="8" s="1"/>
  <c r="AU301" i="8" s="1"/>
  <c r="AR299" i="8"/>
  <c r="AT299" i="8" s="1"/>
  <c r="AU299" i="8" s="1"/>
  <c r="AR297" i="8"/>
  <c r="AT297" i="8" s="1"/>
  <c r="AU297" i="8" s="1"/>
  <c r="AR295" i="8"/>
  <c r="AT295" i="8" s="1"/>
  <c r="AU295" i="8" s="1"/>
  <c r="AR293" i="8"/>
  <c r="AT293" i="8" s="1"/>
  <c r="AU293" i="8" s="1"/>
  <c r="AR291" i="8"/>
  <c r="AT291" i="8" s="1"/>
  <c r="AU291" i="8" s="1"/>
  <c r="AR289" i="8"/>
  <c r="AS289" i="8" s="1"/>
  <c r="AR287" i="8"/>
  <c r="AS287" i="8" s="1"/>
  <c r="AR285" i="8"/>
  <c r="AT285" i="8" s="1"/>
  <c r="AU285" i="8" s="1"/>
  <c r="AR283" i="8"/>
  <c r="AT283" i="8" s="1"/>
  <c r="AU283" i="8" s="1"/>
  <c r="AR281" i="8"/>
  <c r="AT281" i="8" s="1"/>
  <c r="AU281" i="8" s="1"/>
  <c r="AR279" i="8"/>
  <c r="AT279" i="8" s="1"/>
  <c r="AU279" i="8" s="1"/>
  <c r="AR277" i="8"/>
  <c r="AT277" i="8" s="1"/>
  <c r="AU277" i="8" s="1"/>
  <c r="AR276" i="8"/>
  <c r="AT276" i="8" s="1"/>
  <c r="AU276" i="8" s="1"/>
  <c r="AR273" i="8"/>
  <c r="AS273" i="8" s="1"/>
  <c r="AR272" i="8"/>
  <c r="AS272" i="8" s="1"/>
  <c r="AR271" i="8"/>
  <c r="AT271" i="8" s="1"/>
  <c r="AU271" i="8" s="1"/>
  <c r="AR265" i="8"/>
  <c r="AT265" i="8" s="1"/>
  <c r="AU265" i="8" s="1"/>
  <c r="AR263" i="8"/>
  <c r="AT263" i="8" s="1"/>
  <c r="AU263" i="8" s="1"/>
  <c r="AR260" i="8"/>
  <c r="AT260" i="8" s="1"/>
  <c r="AU260" i="8" s="1"/>
  <c r="AR256" i="8"/>
  <c r="AT256" i="8" s="1"/>
  <c r="AU256" i="8" s="1"/>
  <c r="AR250" i="8"/>
  <c r="AT250" i="8" s="1"/>
  <c r="AU250" i="8" s="1"/>
  <c r="AR246" i="8"/>
  <c r="AS246" i="8" s="1"/>
  <c r="AR243" i="8"/>
  <c r="AS243" i="8" s="1"/>
  <c r="AR238" i="8"/>
  <c r="AT238" i="8" s="1"/>
  <c r="AU238" i="8" s="1"/>
  <c r="AR236" i="8"/>
  <c r="AT236" i="8" s="1"/>
  <c r="AU236" i="8" s="1"/>
  <c r="AR233" i="8"/>
  <c r="AT233" i="8" s="1"/>
  <c r="AU233" i="8" s="1"/>
  <c r="AR231" i="8"/>
  <c r="AT231" i="8" s="1"/>
  <c r="AU231" i="8" s="1"/>
  <c r="AR225" i="8"/>
  <c r="AT225" i="8" s="1"/>
  <c r="AU225" i="8" s="1"/>
  <c r="AR219" i="8"/>
  <c r="AT219" i="8" s="1"/>
  <c r="AU219" i="8" s="1"/>
  <c r="AR215" i="8"/>
  <c r="AS215" i="8" s="1"/>
  <c r="AR212" i="8"/>
  <c r="AS212" i="8" s="1"/>
  <c r="AR207" i="8"/>
  <c r="AT207" i="8" s="1"/>
  <c r="AU207" i="8" s="1"/>
  <c r="AR201" i="8"/>
  <c r="AT201" i="8" s="1"/>
  <c r="AU201" i="8" s="1"/>
  <c r="AR195" i="8"/>
  <c r="AT195" i="8" s="1"/>
  <c r="AU195" i="8" s="1"/>
  <c r="AR191" i="8"/>
  <c r="AT191" i="8" s="1"/>
  <c r="AU191" i="8" s="1"/>
  <c r="AR189" i="8"/>
  <c r="AT189" i="8" s="1"/>
  <c r="AU189" i="8" s="1"/>
  <c r="AR186" i="8"/>
  <c r="AT186" i="8" s="1"/>
  <c r="AU186" i="8" s="1"/>
  <c r="AR183" i="8"/>
  <c r="AS183" i="8" s="1"/>
  <c r="AR181" i="8"/>
  <c r="AS181" i="8" s="1"/>
  <c r="AR174" i="8"/>
  <c r="AT174" i="8" s="1"/>
  <c r="AU174" i="8" s="1"/>
  <c r="AR165" i="8"/>
  <c r="AT165" i="8" s="1"/>
  <c r="AU165" i="8" s="1"/>
  <c r="AR162" i="8"/>
  <c r="AT162" i="8" s="1"/>
  <c r="AU162" i="8" s="1"/>
  <c r="AR158" i="8"/>
  <c r="AT158" i="8" s="1"/>
  <c r="AU158" i="8" s="1"/>
  <c r="AR154" i="8"/>
  <c r="AT154" i="8" s="1"/>
  <c r="AU154" i="8" s="1"/>
  <c r="AR151" i="8"/>
  <c r="AT151" i="8" s="1"/>
  <c r="AU151" i="8" s="1"/>
  <c r="AR146" i="8"/>
  <c r="AS146" i="8" s="1"/>
  <c r="AR143" i="8"/>
  <c r="AS143" i="8" s="1"/>
  <c r="AR140" i="8"/>
  <c r="AT140" i="8" s="1"/>
  <c r="AU140" i="8" s="1"/>
  <c r="AR138" i="8"/>
  <c r="AT138" i="8" s="1"/>
  <c r="AU138" i="8" s="1"/>
  <c r="AR134" i="8"/>
  <c r="AT134" i="8" s="1"/>
  <c r="AU134" i="8" s="1"/>
  <c r="AR129" i="8"/>
  <c r="AT129" i="8" s="1"/>
  <c r="AU129" i="8" s="1"/>
  <c r="AR124" i="8"/>
  <c r="AT124" i="8" s="1"/>
  <c r="AU124" i="8" s="1"/>
  <c r="AR119" i="8"/>
  <c r="AT119" i="8" s="1"/>
  <c r="AU119" i="8" s="1"/>
  <c r="AR114" i="8"/>
  <c r="AS114" i="8" s="1"/>
  <c r="AR96" i="8"/>
  <c r="AS96" i="8" s="1"/>
  <c r="AR92" i="8"/>
  <c r="AT92" i="8" s="1"/>
  <c r="AU92" i="8" s="1"/>
  <c r="AR89" i="8"/>
  <c r="AT89" i="8" s="1"/>
  <c r="AU89" i="8" s="1"/>
  <c r="AR85" i="8"/>
  <c r="AT85" i="8" s="1"/>
  <c r="AU85" i="8" s="1"/>
  <c r="AR81" i="8"/>
  <c r="AT81" i="8" s="1"/>
  <c r="AU81" i="8" s="1"/>
  <c r="AR75" i="8"/>
  <c r="AT75" i="8" s="1"/>
  <c r="AU75" i="8" s="1"/>
  <c r="AR72" i="8"/>
  <c r="AT72" i="8" s="1"/>
  <c r="AU72" i="8" s="1"/>
  <c r="AR69" i="8"/>
  <c r="AS69" i="8" s="1"/>
  <c r="AR64" i="8"/>
  <c r="AS64" i="8" s="1"/>
  <c r="AR56" i="8"/>
  <c r="AT56" i="8" s="1"/>
  <c r="AU56" i="8" s="1"/>
  <c r="AR42" i="8"/>
  <c r="AT42" i="8" s="1"/>
  <c r="AU42" i="8" s="1"/>
  <c r="AR33" i="8"/>
  <c r="AT33" i="8" s="1"/>
  <c r="AU33" i="8" s="1"/>
  <c r="AR17" i="8"/>
  <c r="AT17" i="8" s="1"/>
  <c r="AU17" i="8" s="1"/>
  <c r="AR12" i="8"/>
  <c r="AT12" i="8" s="1"/>
  <c r="AU12" i="8" s="1"/>
  <c r="AQ386" i="8"/>
  <c r="AQ385" i="8" s="1"/>
  <c r="AQ380" i="8"/>
  <c r="AQ377" i="8"/>
  <c r="AQ374" i="8"/>
  <c r="AQ368" i="8"/>
  <c r="AQ359" i="8"/>
  <c r="AQ351" i="8"/>
  <c r="AQ346" i="8"/>
  <c r="AQ343" i="8"/>
  <c r="AQ340" i="8"/>
  <c r="AQ337" i="8"/>
  <c r="AQ335" i="8"/>
  <c r="AQ332" i="8"/>
  <c r="AQ330" i="8"/>
  <c r="AQ327" i="8"/>
  <c r="AQ324" i="8"/>
  <c r="AQ318" i="8"/>
  <c r="AQ316" i="8"/>
  <c r="AQ314" i="8"/>
  <c r="AQ312" i="8"/>
  <c r="AQ310" i="8"/>
  <c r="AQ307" i="8"/>
  <c r="AQ304" i="8"/>
  <c r="AQ301" i="8"/>
  <c r="AQ299" i="8"/>
  <c r="AQ297" i="8"/>
  <c r="AQ295" i="8"/>
  <c r="AQ293" i="8"/>
  <c r="AQ291" i="8"/>
  <c r="AQ289" i="8"/>
  <c r="AQ287" i="8"/>
  <c r="AQ285" i="8"/>
  <c r="AQ283" i="8"/>
  <c r="AQ281" i="8"/>
  <c r="AQ279" i="8"/>
  <c r="AQ277" i="8"/>
  <c r="AQ276" i="8"/>
  <c r="AQ273" i="8"/>
  <c r="AQ272" i="8"/>
  <c r="AQ271" i="8"/>
  <c r="AQ265" i="8"/>
  <c r="AQ263" i="8"/>
  <c r="AQ260" i="8"/>
  <c r="AQ256" i="8"/>
  <c r="AQ250" i="8"/>
  <c r="AQ246" i="8"/>
  <c r="AQ243" i="8"/>
  <c r="AQ238" i="8"/>
  <c r="AQ236" i="8"/>
  <c r="AQ233" i="8"/>
  <c r="AQ231" i="8"/>
  <c r="AQ225" i="8"/>
  <c r="AQ219" i="8"/>
  <c r="AQ215" i="8"/>
  <c r="AQ212" i="8"/>
  <c r="AQ207" i="8"/>
  <c r="AQ201" i="8"/>
  <c r="AQ195" i="8"/>
  <c r="AQ191" i="8"/>
  <c r="AQ189" i="8"/>
  <c r="AQ186" i="8"/>
  <c r="AQ183" i="8"/>
  <c r="AQ181" i="8"/>
  <c r="AQ174" i="8"/>
  <c r="AQ165" i="8"/>
  <c r="AQ162" i="8"/>
  <c r="AQ158" i="8"/>
  <c r="AQ154" i="8"/>
  <c r="AQ151" i="8"/>
  <c r="AQ146" i="8"/>
  <c r="AQ143" i="8"/>
  <c r="AQ140" i="8"/>
  <c r="AQ138" i="8"/>
  <c r="AQ134" i="8"/>
  <c r="AQ129" i="8"/>
  <c r="AQ124" i="8"/>
  <c r="AQ119" i="8"/>
  <c r="AQ114" i="8"/>
  <c r="AQ96" i="8"/>
  <c r="AQ92" i="8"/>
  <c r="AQ89" i="8"/>
  <c r="AQ85" i="8"/>
  <c r="AQ81" i="8"/>
  <c r="AQ75" i="8"/>
  <c r="AQ72" i="8"/>
  <c r="AQ69" i="8"/>
  <c r="AQ64" i="8"/>
  <c r="AQ56" i="8"/>
  <c r="AQ42" i="8"/>
  <c r="AQ33" i="8"/>
  <c r="AQ17" i="8"/>
  <c r="AQ12" i="8"/>
  <c r="AO386" i="8"/>
  <c r="AO385" i="8" s="1"/>
  <c r="AO380" i="8"/>
  <c r="AO377" i="8"/>
  <c r="AO374" i="8"/>
  <c r="AO368" i="8"/>
  <c r="AO359" i="8"/>
  <c r="AO351" i="8"/>
  <c r="AO346" i="8"/>
  <c r="AO343" i="8"/>
  <c r="AO340" i="8"/>
  <c r="AO337" i="8"/>
  <c r="AO335" i="8"/>
  <c r="AO332" i="8"/>
  <c r="AO330" i="8"/>
  <c r="AO327" i="8"/>
  <c r="AO324" i="8"/>
  <c r="AO318" i="8"/>
  <c r="AO316" i="8"/>
  <c r="AO314" i="8"/>
  <c r="AO312" i="8"/>
  <c r="AO310" i="8"/>
  <c r="AO307" i="8"/>
  <c r="AO304" i="8"/>
  <c r="AO301" i="8"/>
  <c r="AO299" i="8"/>
  <c r="AO297" i="8"/>
  <c r="AO295" i="8"/>
  <c r="AO293" i="8"/>
  <c r="AO291" i="8"/>
  <c r="AO289" i="8"/>
  <c r="AO287" i="8"/>
  <c r="AO285" i="8"/>
  <c r="AO283" i="8"/>
  <c r="AO281" i="8"/>
  <c r="AO279" i="8"/>
  <c r="AO277" i="8"/>
  <c r="AO276" i="8"/>
  <c r="AO273" i="8"/>
  <c r="AO272" i="8"/>
  <c r="AO271" i="8"/>
  <c r="AO265" i="8"/>
  <c r="AO263" i="8"/>
  <c r="AO260" i="8"/>
  <c r="AO256" i="8"/>
  <c r="AO250" i="8"/>
  <c r="AO246" i="8"/>
  <c r="AO243" i="8"/>
  <c r="AO238" i="8"/>
  <c r="AO236" i="8"/>
  <c r="AO233" i="8"/>
  <c r="AO231" i="8"/>
  <c r="AO225" i="8"/>
  <c r="AO219" i="8"/>
  <c r="AO215" i="8"/>
  <c r="AO212" i="8"/>
  <c r="AO207" i="8"/>
  <c r="AO201" i="8"/>
  <c r="AO195" i="8"/>
  <c r="AO191" i="8"/>
  <c r="AO189" i="8"/>
  <c r="AO186" i="8"/>
  <c r="AO183" i="8"/>
  <c r="AO181" i="8"/>
  <c r="AO174" i="8"/>
  <c r="AO165" i="8"/>
  <c r="AO162" i="8"/>
  <c r="AO158" i="8"/>
  <c r="AO154" i="8"/>
  <c r="AO151" i="8"/>
  <c r="AO146" i="8"/>
  <c r="AO143" i="8"/>
  <c r="AO140" i="8"/>
  <c r="AO138" i="8"/>
  <c r="AO134" i="8"/>
  <c r="AO129" i="8"/>
  <c r="AO124" i="8"/>
  <c r="AO119" i="8"/>
  <c r="AO114" i="8"/>
  <c r="AO96" i="8"/>
  <c r="AO92" i="8"/>
  <c r="AO89" i="8"/>
  <c r="AO85" i="8"/>
  <c r="AO81" i="8"/>
  <c r="AO75" i="8"/>
  <c r="AO72" i="8"/>
  <c r="AO69" i="8"/>
  <c r="AO64" i="8"/>
  <c r="AO56" i="8"/>
  <c r="AO42" i="8"/>
  <c r="AO33" i="8"/>
  <c r="AO17" i="8"/>
  <c r="AO12" i="8"/>
  <c r="AM386" i="8"/>
  <c r="AM385" i="8" s="1"/>
  <c r="AM380" i="8"/>
  <c r="AM377" i="8"/>
  <c r="AM374" i="8"/>
  <c r="AM368" i="8"/>
  <c r="AM359" i="8"/>
  <c r="AM351" i="8"/>
  <c r="AM346" i="8"/>
  <c r="AM343" i="8"/>
  <c r="AM340" i="8"/>
  <c r="AM337" i="8"/>
  <c r="AM335" i="8"/>
  <c r="AM332" i="8"/>
  <c r="AM330" i="8"/>
  <c r="AM327" i="8"/>
  <c r="AM324" i="8"/>
  <c r="AM318" i="8"/>
  <c r="AM316" i="8"/>
  <c r="AM314" i="8"/>
  <c r="AM312" i="8"/>
  <c r="AM310" i="8"/>
  <c r="AM307" i="8"/>
  <c r="AM304" i="8"/>
  <c r="AM301" i="8"/>
  <c r="AM299" i="8"/>
  <c r="AM297" i="8"/>
  <c r="AM295" i="8"/>
  <c r="AM293" i="8"/>
  <c r="AM291" i="8"/>
  <c r="AM289" i="8"/>
  <c r="AM287" i="8"/>
  <c r="AM285" i="8"/>
  <c r="AM283" i="8"/>
  <c r="AM281" i="8"/>
  <c r="AM279" i="8"/>
  <c r="AM277" i="8"/>
  <c r="AM276" i="8"/>
  <c r="AM273" i="8"/>
  <c r="AM272" i="8"/>
  <c r="AM271" i="8"/>
  <c r="AM265" i="8"/>
  <c r="AM263" i="8"/>
  <c r="AM260" i="8"/>
  <c r="AM256" i="8"/>
  <c r="AM250" i="8"/>
  <c r="AM246" i="8"/>
  <c r="AM243" i="8"/>
  <c r="AM238" i="8"/>
  <c r="AM236" i="8"/>
  <c r="AM233" i="8"/>
  <c r="AM231" i="8"/>
  <c r="AM225" i="8"/>
  <c r="AM219" i="8"/>
  <c r="AM215" i="8"/>
  <c r="AM212" i="8"/>
  <c r="AM207" i="8"/>
  <c r="AM201" i="8"/>
  <c r="AM195" i="8"/>
  <c r="AM191" i="8"/>
  <c r="AM189" i="8"/>
  <c r="AM186" i="8"/>
  <c r="AM183" i="8"/>
  <c r="AM181" i="8"/>
  <c r="AM174" i="8"/>
  <c r="AM165" i="8"/>
  <c r="AM162" i="8"/>
  <c r="AM158" i="8"/>
  <c r="AM154" i="8"/>
  <c r="AM151" i="8"/>
  <c r="AM146" i="8"/>
  <c r="AM143" i="8"/>
  <c r="AM140" i="8"/>
  <c r="AM138" i="8"/>
  <c r="AM134" i="8"/>
  <c r="AM129" i="8"/>
  <c r="AM124" i="8"/>
  <c r="AM119" i="8"/>
  <c r="AM114" i="8"/>
  <c r="AM96" i="8"/>
  <c r="AM92" i="8"/>
  <c r="AM89" i="8"/>
  <c r="AM85" i="8"/>
  <c r="AM81" i="8"/>
  <c r="AM75" i="8"/>
  <c r="AM72" i="8"/>
  <c r="AM69" i="8"/>
  <c r="AM64" i="8"/>
  <c r="AM56" i="8"/>
  <c r="AM42" i="8"/>
  <c r="AM33" i="8"/>
  <c r="AM17" i="8"/>
  <c r="AM12" i="8"/>
  <c r="AK386" i="8"/>
  <c r="AK385" i="8" s="1"/>
  <c r="AK380" i="8"/>
  <c r="AK377" i="8"/>
  <c r="AK374" i="8"/>
  <c r="AK368" i="8"/>
  <c r="AK359" i="8"/>
  <c r="AK351" i="8"/>
  <c r="AK346" i="8"/>
  <c r="AK343" i="8"/>
  <c r="AK340" i="8"/>
  <c r="AK337" i="8"/>
  <c r="AK335" i="8"/>
  <c r="AK332" i="8"/>
  <c r="AK330" i="8"/>
  <c r="AK327" i="8"/>
  <c r="AK324" i="8"/>
  <c r="AK318" i="8"/>
  <c r="AK316" i="8"/>
  <c r="AK314" i="8"/>
  <c r="AK312" i="8"/>
  <c r="AK310" i="8"/>
  <c r="AK307" i="8"/>
  <c r="AK304" i="8"/>
  <c r="AK301" i="8"/>
  <c r="AK299" i="8"/>
  <c r="AK297" i="8"/>
  <c r="AK295" i="8"/>
  <c r="AK293" i="8"/>
  <c r="AK291" i="8"/>
  <c r="AK289" i="8"/>
  <c r="AK287" i="8"/>
  <c r="AK285" i="8"/>
  <c r="AK283" i="8"/>
  <c r="AK281" i="8"/>
  <c r="AK279" i="8"/>
  <c r="AK277" i="8"/>
  <c r="AK276" i="8"/>
  <c r="AK273" i="8"/>
  <c r="AK272" i="8"/>
  <c r="AK271" i="8"/>
  <c r="AK265" i="8"/>
  <c r="AK263" i="8"/>
  <c r="AK260" i="8"/>
  <c r="AK256" i="8"/>
  <c r="AK250" i="8"/>
  <c r="AK246" i="8"/>
  <c r="AK243" i="8"/>
  <c r="AK238" i="8"/>
  <c r="AK236" i="8"/>
  <c r="AK233" i="8"/>
  <c r="AK231" i="8"/>
  <c r="AK225" i="8"/>
  <c r="AK219" i="8"/>
  <c r="AK215" i="8"/>
  <c r="AK212" i="8"/>
  <c r="AK207" i="8"/>
  <c r="AK201" i="8"/>
  <c r="AK195" i="8"/>
  <c r="AK191" i="8"/>
  <c r="AK189" i="8"/>
  <c r="AK186" i="8"/>
  <c r="AK183" i="8"/>
  <c r="AK181" i="8"/>
  <c r="AK174" i="8"/>
  <c r="AK165" i="8"/>
  <c r="AK162" i="8"/>
  <c r="AK158" i="8"/>
  <c r="AK154" i="8"/>
  <c r="AK151" i="8"/>
  <c r="AK146" i="8"/>
  <c r="AK143" i="8"/>
  <c r="AK140" i="8"/>
  <c r="AK138" i="8"/>
  <c r="AK134" i="8"/>
  <c r="AK129" i="8"/>
  <c r="AK124" i="8"/>
  <c r="AK119" i="8"/>
  <c r="AK114" i="8"/>
  <c r="AK96" i="8"/>
  <c r="AK92" i="8"/>
  <c r="AK89" i="8"/>
  <c r="AK85" i="8"/>
  <c r="AK81" i="8"/>
  <c r="AK75" i="8"/>
  <c r="AK72" i="8"/>
  <c r="AK69" i="8"/>
  <c r="AK64" i="8"/>
  <c r="AK56" i="8"/>
  <c r="AK42" i="8"/>
  <c r="AK33" i="8"/>
  <c r="AK17" i="8"/>
  <c r="AK12" i="8"/>
  <c r="AI386" i="8"/>
  <c r="AI385" i="8" s="1"/>
  <c r="AI380" i="8"/>
  <c r="AI377" i="8"/>
  <c r="AI374" i="8"/>
  <c r="AI368" i="8"/>
  <c r="AI359" i="8"/>
  <c r="AI351" i="8"/>
  <c r="AI346" i="8"/>
  <c r="AI343" i="8"/>
  <c r="AI340" i="8"/>
  <c r="AI337" i="8"/>
  <c r="AI335" i="8"/>
  <c r="AI332" i="8"/>
  <c r="AI330" i="8"/>
  <c r="AI327" i="8"/>
  <c r="AI324" i="8"/>
  <c r="AI318" i="8"/>
  <c r="AI316" i="8"/>
  <c r="AI314" i="8"/>
  <c r="AI312" i="8"/>
  <c r="AI310" i="8"/>
  <c r="AI307" i="8"/>
  <c r="AI304" i="8"/>
  <c r="AI301" i="8"/>
  <c r="AI299" i="8"/>
  <c r="AI297" i="8"/>
  <c r="AI295" i="8"/>
  <c r="AI293" i="8"/>
  <c r="AI291" i="8"/>
  <c r="AI289" i="8"/>
  <c r="AI287" i="8"/>
  <c r="AI285" i="8"/>
  <c r="AI283" i="8"/>
  <c r="AI281" i="8"/>
  <c r="AI279" i="8"/>
  <c r="AI277" i="8"/>
  <c r="AI276" i="8"/>
  <c r="AI273" i="8"/>
  <c r="AI272" i="8"/>
  <c r="AI271" i="8"/>
  <c r="AI265" i="8"/>
  <c r="AI263" i="8"/>
  <c r="AI260" i="8"/>
  <c r="AI256" i="8"/>
  <c r="AI250" i="8"/>
  <c r="AI246" i="8"/>
  <c r="AI243" i="8"/>
  <c r="AI238" i="8"/>
  <c r="AI236" i="8"/>
  <c r="AI233" i="8"/>
  <c r="AI231" i="8"/>
  <c r="AI225" i="8"/>
  <c r="AI219" i="8"/>
  <c r="AI215" i="8"/>
  <c r="AI212" i="8"/>
  <c r="AI207" i="8"/>
  <c r="AI201" i="8"/>
  <c r="AI195" i="8"/>
  <c r="AI191" i="8"/>
  <c r="AI189" i="8"/>
  <c r="AI186" i="8"/>
  <c r="AI183" i="8"/>
  <c r="AI181" i="8"/>
  <c r="AI174" i="8"/>
  <c r="AI165" i="8"/>
  <c r="AI162" i="8"/>
  <c r="AI158" i="8"/>
  <c r="AI154" i="8"/>
  <c r="AI151" i="8"/>
  <c r="AI146" i="8"/>
  <c r="AI143" i="8"/>
  <c r="AI140" i="8"/>
  <c r="AI138" i="8"/>
  <c r="AI134" i="8"/>
  <c r="AI129" i="8"/>
  <c r="AI124" i="8"/>
  <c r="AI119" i="8"/>
  <c r="AI114" i="8"/>
  <c r="AI96" i="8"/>
  <c r="AI92" i="8"/>
  <c r="AI89" i="8"/>
  <c r="AI85" i="8"/>
  <c r="AI81" i="8"/>
  <c r="AI75" i="8"/>
  <c r="AI72" i="8"/>
  <c r="AI69" i="8"/>
  <c r="AI64" i="8"/>
  <c r="AI56" i="8"/>
  <c r="AI42" i="8"/>
  <c r="AI33" i="8"/>
  <c r="AI17" i="8"/>
  <c r="AI12" i="8"/>
  <c r="AG386" i="8"/>
  <c r="AG385" i="8" s="1"/>
  <c r="AG380" i="8"/>
  <c r="AG377" i="8"/>
  <c r="AG374" i="8"/>
  <c r="AG368" i="8"/>
  <c r="AG359" i="8"/>
  <c r="AG351" i="8"/>
  <c r="AG346" i="8"/>
  <c r="AG343" i="8"/>
  <c r="AG340" i="8"/>
  <c r="AG337" i="8"/>
  <c r="AG335" i="8"/>
  <c r="AG332" i="8"/>
  <c r="AG330" i="8"/>
  <c r="AG327" i="8"/>
  <c r="AG324" i="8"/>
  <c r="AG318" i="8"/>
  <c r="AG316" i="8"/>
  <c r="AG314" i="8"/>
  <c r="AG312" i="8"/>
  <c r="AG310" i="8"/>
  <c r="AG307" i="8"/>
  <c r="AG304" i="8"/>
  <c r="AG301" i="8"/>
  <c r="AG299" i="8"/>
  <c r="AG297" i="8"/>
  <c r="AG295" i="8"/>
  <c r="AG293" i="8"/>
  <c r="AG291" i="8"/>
  <c r="AG289" i="8"/>
  <c r="AG287" i="8"/>
  <c r="AG285" i="8"/>
  <c r="AG283" i="8"/>
  <c r="AG281" i="8"/>
  <c r="AG279" i="8"/>
  <c r="AG277" i="8"/>
  <c r="AG276" i="8"/>
  <c r="AG273" i="8"/>
  <c r="AG272" i="8"/>
  <c r="AG271" i="8"/>
  <c r="AG265" i="8"/>
  <c r="AG263" i="8"/>
  <c r="AG260" i="8"/>
  <c r="AG256" i="8"/>
  <c r="AG250" i="8"/>
  <c r="AG246" i="8"/>
  <c r="AG243" i="8"/>
  <c r="AG238" i="8"/>
  <c r="AG236" i="8"/>
  <c r="AG233" i="8"/>
  <c r="AG231" i="8"/>
  <c r="AG225" i="8"/>
  <c r="AG219" i="8"/>
  <c r="AG215" i="8"/>
  <c r="AG212" i="8"/>
  <c r="AG207" i="8"/>
  <c r="AG201" i="8"/>
  <c r="AG195" i="8"/>
  <c r="AG191" i="8"/>
  <c r="AG189" i="8"/>
  <c r="AG186" i="8"/>
  <c r="AG183" i="8"/>
  <c r="AG181" i="8"/>
  <c r="AG174" i="8"/>
  <c r="AG165" i="8"/>
  <c r="AG162" i="8"/>
  <c r="AG158" i="8"/>
  <c r="AG154" i="8"/>
  <c r="AG151" i="8"/>
  <c r="AG146" i="8"/>
  <c r="AG143" i="8"/>
  <c r="AG140" i="8"/>
  <c r="AG138" i="8"/>
  <c r="AG134" i="8"/>
  <c r="AG129" i="8"/>
  <c r="AG124" i="8"/>
  <c r="AG119" i="8"/>
  <c r="AG114" i="8"/>
  <c r="AG96" i="8"/>
  <c r="AG92" i="8"/>
  <c r="AG89" i="8"/>
  <c r="AG85" i="8"/>
  <c r="AG81" i="8"/>
  <c r="AG75" i="8"/>
  <c r="AG72" i="8"/>
  <c r="AG69" i="8"/>
  <c r="AG64" i="8"/>
  <c r="AG56" i="8"/>
  <c r="AG42" i="8"/>
  <c r="AG33" i="8"/>
  <c r="AG17" i="8"/>
  <c r="AG12" i="8"/>
  <c r="AE386" i="8"/>
  <c r="AE385" i="8" s="1"/>
  <c r="AE380" i="8"/>
  <c r="AE377" i="8"/>
  <c r="AE374" i="8"/>
  <c r="AE368" i="8"/>
  <c r="AE359" i="8"/>
  <c r="AE351" i="8"/>
  <c r="AE346" i="8"/>
  <c r="AE343" i="8"/>
  <c r="AE340" i="8"/>
  <c r="AE337" i="8"/>
  <c r="AE335" i="8"/>
  <c r="AE332" i="8"/>
  <c r="AE330" i="8"/>
  <c r="AE327" i="8"/>
  <c r="AE324" i="8"/>
  <c r="AE318" i="8"/>
  <c r="AE316" i="8"/>
  <c r="AE314" i="8"/>
  <c r="AE312" i="8"/>
  <c r="AE310" i="8"/>
  <c r="AE307" i="8"/>
  <c r="AE304" i="8"/>
  <c r="AE301" i="8"/>
  <c r="AE299" i="8"/>
  <c r="AE297" i="8"/>
  <c r="AE295" i="8"/>
  <c r="AE293" i="8"/>
  <c r="AE291" i="8"/>
  <c r="AE289" i="8"/>
  <c r="AE287" i="8"/>
  <c r="AE285" i="8"/>
  <c r="AE283" i="8"/>
  <c r="AE281" i="8"/>
  <c r="AE279" i="8"/>
  <c r="AE277" i="8"/>
  <c r="AE276" i="8"/>
  <c r="AE273" i="8"/>
  <c r="AE272" i="8"/>
  <c r="AE271" i="8"/>
  <c r="AE265" i="8"/>
  <c r="AE263" i="8"/>
  <c r="AE260" i="8"/>
  <c r="AE256" i="8"/>
  <c r="AE250" i="8"/>
  <c r="AE246" i="8"/>
  <c r="AE243" i="8"/>
  <c r="AE238" i="8"/>
  <c r="AE236" i="8"/>
  <c r="AE233" i="8"/>
  <c r="AE231" i="8"/>
  <c r="AE225" i="8"/>
  <c r="AE219" i="8"/>
  <c r="AE215" i="8"/>
  <c r="AE212" i="8"/>
  <c r="AE207" i="8"/>
  <c r="AE201" i="8"/>
  <c r="AE195" i="8"/>
  <c r="AE191" i="8"/>
  <c r="AE189" i="8"/>
  <c r="AE186" i="8"/>
  <c r="AE183" i="8"/>
  <c r="AE181" i="8"/>
  <c r="AE174" i="8"/>
  <c r="AE165" i="8"/>
  <c r="AE162" i="8"/>
  <c r="AE158" i="8"/>
  <c r="AE154" i="8"/>
  <c r="AE151" i="8"/>
  <c r="AE146" i="8"/>
  <c r="AE143" i="8"/>
  <c r="AE140" i="8"/>
  <c r="AE138" i="8"/>
  <c r="AE134" i="8"/>
  <c r="AE129" i="8"/>
  <c r="AE124" i="8"/>
  <c r="AE119" i="8"/>
  <c r="AE114" i="8"/>
  <c r="AE96" i="8"/>
  <c r="AE92" i="8"/>
  <c r="AE89" i="8"/>
  <c r="AE85" i="8"/>
  <c r="AE81" i="8"/>
  <c r="AE75" i="8"/>
  <c r="AE72" i="8"/>
  <c r="AE69" i="8"/>
  <c r="AE64" i="8"/>
  <c r="AE56" i="8"/>
  <c r="AE42" i="8"/>
  <c r="AE33" i="8"/>
  <c r="AE17" i="8"/>
  <c r="AE12" i="8"/>
  <c r="AC386" i="8"/>
  <c r="AC385" i="8" s="1"/>
  <c r="AC380" i="8"/>
  <c r="AC377" i="8"/>
  <c r="AC374" i="8"/>
  <c r="AC368" i="8"/>
  <c r="AC359" i="8"/>
  <c r="AC351" i="8"/>
  <c r="AC346" i="8"/>
  <c r="AC343" i="8"/>
  <c r="AC340" i="8"/>
  <c r="AC337" i="8"/>
  <c r="AC335" i="8"/>
  <c r="AC332" i="8"/>
  <c r="AC330" i="8"/>
  <c r="AC327" i="8"/>
  <c r="AC324" i="8"/>
  <c r="AC318" i="8"/>
  <c r="AC316" i="8"/>
  <c r="AC314" i="8"/>
  <c r="AC312" i="8"/>
  <c r="AC310" i="8"/>
  <c r="AC307" i="8"/>
  <c r="AC304" i="8"/>
  <c r="AC301" i="8"/>
  <c r="AC299" i="8"/>
  <c r="AC297" i="8"/>
  <c r="AC295" i="8"/>
  <c r="AC293" i="8"/>
  <c r="AC291" i="8"/>
  <c r="AC289" i="8"/>
  <c r="AC287" i="8"/>
  <c r="AC285" i="8"/>
  <c r="AC283" i="8"/>
  <c r="AC281" i="8"/>
  <c r="AC279" i="8"/>
  <c r="AC277" i="8"/>
  <c r="AC276" i="8"/>
  <c r="AC273" i="8"/>
  <c r="AC272" i="8"/>
  <c r="AC271" i="8"/>
  <c r="AC265" i="8"/>
  <c r="AC263" i="8"/>
  <c r="AC260" i="8"/>
  <c r="AC256" i="8"/>
  <c r="AC250" i="8"/>
  <c r="AC246" i="8"/>
  <c r="AC243" i="8"/>
  <c r="AC238" i="8"/>
  <c r="AC236" i="8"/>
  <c r="AC233" i="8"/>
  <c r="AC231" i="8"/>
  <c r="AC225" i="8"/>
  <c r="AC219" i="8"/>
  <c r="AC215" i="8"/>
  <c r="AC212" i="8"/>
  <c r="AC207" i="8"/>
  <c r="AC201" i="8"/>
  <c r="AC195" i="8"/>
  <c r="AC191" i="8"/>
  <c r="AC189" i="8"/>
  <c r="AC186" i="8"/>
  <c r="AC183" i="8"/>
  <c r="AC181" i="8"/>
  <c r="AC174" i="8"/>
  <c r="AC165" i="8"/>
  <c r="AC162" i="8"/>
  <c r="AC158" i="8"/>
  <c r="AC154" i="8"/>
  <c r="AC151" i="8"/>
  <c r="AC146" i="8"/>
  <c r="AC143" i="8"/>
  <c r="AC140" i="8"/>
  <c r="AC138" i="8"/>
  <c r="AC134" i="8"/>
  <c r="AC129" i="8"/>
  <c r="AC124" i="8"/>
  <c r="AC119" i="8"/>
  <c r="AC114" i="8"/>
  <c r="AC96" i="8"/>
  <c r="AC92" i="8"/>
  <c r="AC89" i="8"/>
  <c r="AC85" i="8"/>
  <c r="AC81" i="8"/>
  <c r="AC75" i="8"/>
  <c r="AC72" i="8"/>
  <c r="AC69" i="8"/>
  <c r="AC64" i="8"/>
  <c r="AC56" i="8"/>
  <c r="AC42" i="8"/>
  <c r="AC33" i="8"/>
  <c r="AC17" i="8"/>
  <c r="AC12" i="8"/>
  <c r="AA386" i="8"/>
  <c r="AA385" i="8" s="1"/>
  <c r="AA380" i="8"/>
  <c r="AA377" i="8"/>
  <c r="AA374" i="8"/>
  <c r="AA368" i="8"/>
  <c r="AA359" i="8"/>
  <c r="AA351" i="8"/>
  <c r="AA346" i="8"/>
  <c r="AA343" i="8"/>
  <c r="AA340" i="8"/>
  <c r="AA337" i="8"/>
  <c r="AA335" i="8"/>
  <c r="AA332" i="8"/>
  <c r="AA330" i="8"/>
  <c r="AA327" i="8"/>
  <c r="AA324" i="8"/>
  <c r="AA318" i="8"/>
  <c r="AA316" i="8"/>
  <c r="AA314" i="8"/>
  <c r="AA312" i="8"/>
  <c r="AA310" i="8"/>
  <c r="AA307" i="8"/>
  <c r="AA304" i="8"/>
  <c r="AA301" i="8"/>
  <c r="AA299" i="8"/>
  <c r="AA297" i="8"/>
  <c r="AA295" i="8"/>
  <c r="AA293" i="8"/>
  <c r="AA291" i="8"/>
  <c r="AA289" i="8"/>
  <c r="AA287" i="8"/>
  <c r="AA285" i="8"/>
  <c r="AA283" i="8"/>
  <c r="AA281" i="8"/>
  <c r="AA279" i="8"/>
  <c r="AA277" i="8"/>
  <c r="AA276" i="8"/>
  <c r="AA273" i="8"/>
  <c r="AA272" i="8"/>
  <c r="AA271" i="8"/>
  <c r="AA265" i="8"/>
  <c r="AA263" i="8"/>
  <c r="AA260" i="8"/>
  <c r="AA256" i="8"/>
  <c r="AA250" i="8"/>
  <c r="AA246" i="8"/>
  <c r="AA243" i="8"/>
  <c r="AA238" i="8"/>
  <c r="AA236" i="8"/>
  <c r="AA233" i="8"/>
  <c r="AA231" i="8"/>
  <c r="AA225" i="8"/>
  <c r="AA219" i="8"/>
  <c r="AA215" i="8"/>
  <c r="AA212" i="8"/>
  <c r="AA207" i="8"/>
  <c r="AA201" i="8"/>
  <c r="AA195" i="8"/>
  <c r="AA191" i="8"/>
  <c r="AA189" i="8"/>
  <c r="AA186" i="8"/>
  <c r="AA183" i="8"/>
  <c r="AA181" i="8"/>
  <c r="AA174" i="8"/>
  <c r="AA165" i="8"/>
  <c r="AA162" i="8"/>
  <c r="AA158" i="8"/>
  <c r="AA154" i="8"/>
  <c r="AA151" i="8"/>
  <c r="AA146" i="8"/>
  <c r="AA143" i="8"/>
  <c r="AA140" i="8"/>
  <c r="AA138" i="8"/>
  <c r="AA134" i="8"/>
  <c r="AA129" i="8"/>
  <c r="AA124" i="8"/>
  <c r="AA119" i="8"/>
  <c r="AA114" i="8"/>
  <c r="AA96" i="8"/>
  <c r="AA92" i="8"/>
  <c r="AA89" i="8"/>
  <c r="AA85" i="8"/>
  <c r="AA81" i="8"/>
  <c r="AA75" i="8"/>
  <c r="AA72" i="8"/>
  <c r="AA69" i="8"/>
  <c r="AA64" i="8"/>
  <c r="AA56" i="8"/>
  <c r="AA42" i="8"/>
  <c r="AA33" i="8"/>
  <c r="AA17" i="8"/>
  <c r="AA12" i="8"/>
  <c r="Y386" i="8"/>
  <c r="Y385" i="8" s="1"/>
  <c r="Y380" i="8"/>
  <c r="Y377" i="8"/>
  <c r="Y374" i="8"/>
  <c r="Y368" i="8"/>
  <c r="Y359" i="8"/>
  <c r="Y351" i="8"/>
  <c r="Y346" i="8"/>
  <c r="Y343" i="8"/>
  <c r="Y340" i="8"/>
  <c r="Y337" i="8"/>
  <c r="Y335" i="8"/>
  <c r="Y332" i="8"/>
  <c r="Y330" i="8"/>
  <c r="Y327" i="8"/>
  <c r="Y324" i="8"/>
  <c r="Y318" i="8"/>
  <c r="Y316" i="8"/>
  <c r="Y314" i="8"/>
  <c r="Y312" i="8"/>
  <c r="Y310" i="8"/>
  <c r="Y307" i="8"/>
  <c r="Y304" i="8"/>
  <c r="Y301" i="8"/>
  <c r="Y299" i="8"/>
  <c r="Y297" i="8"/>
  <c r="Y295" i="8"/>
  <c r="Y293" i="8"/>
  <c r="Y291" i="8"/>
  <c r="Y289" i="8"/>
  <c r="Y287" i="8"/>
  <c r="Y285" i="8"/>
  <c r="Y283" i="8"/>
  <c r="Y281" i="8"/>
  <c r="Y279" i="8"/>
  <c r="Y277" i="8"/>
  <c r="Y276" i="8"/>
  <c r="Y273" i="8"/>
  <c r="Y272" i="8"/>
  <c r="Y271" i="8"/>
  <c r="Y265" i="8"/>
  <c r="Y263" i="8"/>
  <c r="Y260" i="8"/>
  <c r="Y256" i="8"/>
  <c r="Y250" i="8"/>
  <c r="Y246" i="8"/>
  <c r="Y243" i="8"/>
  <c r="Y238" i="8"/>
  <c r="Y236" i="8"/>
  <c r="Y233" i="8"/>
  <c r="Y231" i="8"/>
  <c r="Y225" i="8"/>
  <c r="Y219" i="8"/>
  <c r="Y215" i="8"/>
  <c r="Y212" i="8"/>
  <c r="Y207" i="8"/>
  <c r="Y201" i="8"/>
  <c r="Y195" i="8"/>
  <c r="Y191" i="8"/>
  <c r="Y189" i="8"/>
  <c r="Y186" i="8"/>
  <c r="Y183" i="8"/>
  <c r="Y181" i="8"/>
  <c r="Y174" i="8"/>
  <c r="Y165" i="8"/>
  <c r="Y162" i="8"/>
  <c r="Y158" i="8"/>
  <c r="Y154" i="8"/>
  <c r="Y151" i="8"/>
  <c r="Y146" i="8"/>
  <c r="Y143" i="8"/>
  <c r="Y140" i="8"/>
  <c r="Y138" i="8"/>
  <c r="Y134" i="8"/>
  <c r="Y129" i="8"/>
  <c r="Y124" i="8"/>
  <c r="Y119" i="8"/>
  <c r="Y114" i="8"/>
  <c r="Y96" i="8"/>
  <c r="Y92" i="8"/>
  <c r="Y89" i="8"/>
  <c r="Y85" i="8"/>
  <c r="Y81" i="8"/>
  <c r="Y75" i="8"/>
  <c r="Y72" i="8"/>
  <c r="Y69" i="8"/>
  <c r="Y64" i="8"/>
  <c r="Y56" i="8"/>
  <c r="Y42" i="8"/>
  <c r="Y33" i="8"/>
  <c r="Y17" i="8"/>
  <c r="Y12" i="8"/>
  <c r="W386" i="8"/>
  <c r="W385" i="8" s="1"/>
  <c r="W380" i="8"/>
  <c r="W377" i="8"/>
  <c r="W374" i="8"/>
  <c r="W368" i="8"/>
  <c r="W359" i="8"/>
  <c r="W351" i="8"/>
  <c r="W346" i="8"/>
  <c r="W343" i="8"/>
  <c r="W340" i="8"/>
  <c r="W337" i="8"/>
  <c r="W335" i="8"/>
  <c r="W332" i="8"/>
  <c r="W330" i="8"/>
  <c r="W327" i="8"/>
  <c r="W324" i="8"/>
  <c r="W318" i="8"/>
  <c r="W316" i="8"/>
  <c r="W314" i="8"/>
  <c r="W312" i="8"/>
  <c r="W310" i="8"/>
  <c r="W307" i="8"/>
  <c r="W304" i="8"/>
  <c r="W301" i="8"/>
  <c r="W299" i="8"/>
  <c r="W297" i="8"/>
  <c r="W295" i="8"/>
  <c r="W293" i="8"/>
  <c r="W291" i="8"/>
  <c r="W289" i="8"/>
  <c r="W287" i="8"/>
  <c r="W285" i="8"/>
  <c r="W283" i="8"/>
  <c r="W281" i="8"/>
  <c r="W279" i="8"/>
  <c r="W277" i="8"/>
  <c r="W276" i="8"/>
  <c r="W273" i="8"/>
  <c r="W272" i="8"/>
  <c r="W271" i="8"/>
  <c r="W265" i="8"/>
  <c r="W263" i="8"/>
  <c r="W260" i="8"/>
  <c r="W256" i="8"/>
  <c r="W250" i="8"/>
  <c r="W246" i="8"/>
  <c r="W243" i="8"/>
  <c r="W238" i="8"/>
  <c r="W236" i="8"/>
  <c r="W233" i="8"/>
  <c r="W231" i="8"/>
  <c r="W225" i="8"/>
  <c r="W219" i="8"/>
  <c r="W215" i="8"/>
  <c r="W212" i="8"/>
  <c r="W207" i="8"/>
  <c r="W201" i="8"/>
  <c r="W195" i="8"/>
  <c r="W191" i="8"/>
  <c r="W189" i="8"/>
  <c r="W186" i="8"/>
  <c r="W183" i="8"/>
  <c r="W181" i="8"/>
  <c r="W174" i="8"/>
  <c r="W165" i="8"/>
  <c r="W162" i="8"/>
  <c r="W158" i="8"/>
  <c r="W154" i="8"/>
  <c r="W151" i="8"/>
  <c r="W146" i="8"/>
  <c r="W143" i="8"/>
  <c r="W140" i="8"/>
  <c r="W138" i="8"/>
  <c r="W134" i="8"/>
  <c r="W129" i="8"/>
  <c r="W124" i="8"/>
  <c r="W119" i="8"/>
  <c r="W114" i="8"/>
  <c r="W96" i="8"/>
  <c r="W92" i="8"/>
  <c r="W89" i="8"/>
  <c r="W85" i="8"/>
  <c r="W81" i="8"/>
  <c r="W75" i="8"/>
  <c r="W72" i="8"/>
  <c r="W69" i="8"/>
  <c r="W64" i="8"/>
  <c r="W56" i="8"/>
  <c r="W42" i="8"/>
  <c r="W33" i="8"/>
  <c r="W17" i="8"/>
  <c r="W12" i="8"/>
  <c r="U386" i="8"/>
  <c r="U385" i="8" s="1"/>
  <c r="U380" i="8"/>
  <c r="U377" i="8"/>
  <c r="U374" i="8"/>
  <c r="U368" i="8"/>
  <c r="U359" i="8"/>
  <c r="U351" i="8"/>
  <c r="U346" i="8"/>
  <c r="U343" i="8"/>
  <c r="U340" i="8"/>
  <c r="U337" i="8"/>
  <c r="U335" i="8"/>
  <c r="U332" i="8"/>
  <c r="U330" i="8"/>
  <c r="U327" i="8"/>
  <c r="U324" i="8"/>
  <c r="U318" i="8"/>
  <c r="U316" i="8"/>
  <c r="U314" i="8"/>
  <c r="U312" i="8"/>
  <c r="U310" i="8"/>
  <c r="U307" i="8"/>
  <c r="U304" i="8"/>
  <c r="U301" i="8"/>
  <c r="U299" i="8"/>
  <c r="U297" i="8"/>
  <c r="U295" i="8"/>
  <c r="U293" i="8"/>
  <c r="U291" i="8"/>
  <c r="U289" i="8"/>
  <c r="U287" i="8"/>
  <c r="U285" i="8"/>
  <c r="U283" i="8"/>
  <c r="U281" i="8"/>
  <c r="U279" i="8"/>
  <c r="U277" i="8"/>
  <c r="U276" i="8"/>
  <c r="U273" i="8"/>
  <c r="U272" i="8"/>
  <c r="U271" i="8"/>
  <c r="U265" i="8"/>
  <c r="U263" i="8"/>
  <c r="U260" i="8"/>
  <c r="U256" i="8"/>
  <c r="U250" i="8"/>
  <c r="U246" i="8"/>
  <c r="U243" i="8"/>
  <c r="U238" i="8"/>
  <c r="U236" i="8"/>
  <c r="U233" i="8"/>
  <c r="U231" i="8"/>
  <c r="U225" i="8"/>
  <c r="U219" i="8"/>
  <c r="U215" i="8"/>
  <c r="U212" i="8"/>
  <c r="U207" i="8"/>
  <c r="U201" i="8"/>
  <c r="U195" i="8"/>
  <c r="U191" i="8"/>
  <c r="U189" i="8"/>
  <c r="U186" i="8"/>
  <c r="U183" i="8"/>
  <c r="U181" i="8"/>
  <c r="U174" i="8"/>
  <c r="U165" i="8"/>
  <c r="U162" i="8"/>
  <c r="U158" i="8"/>
  <c r="U154" i="8"/>
  <c r="U151" i="8"/>
  <c r="U146" i="8"/>
  <c r="U143" i="8"/>
  <c r="U140" i="8"/>
  <c r="U138" i="8"/>
  <c r="U134" i="8"/>
  <c r="U129" i="8"/>
  <c r="U124" i="8"/>
  <c r="U119" i="8"/>
  <c r="U114" i="8"/>
  <c r="U96" i="8"/>
  <c r="U92" i="8"/>
  <c r="U89" i="8"/>
  <c r="U85" i="8"/>
  <c r="U81" i="8"/>
  <c r="U75" i="8"/>
  <c r="U72" i="8"/>
  <c r="U69" i="8"/>
  <c r="U64" i="8"/>
  <c r="U56" i="8"/>
  <c r="U42" i="8"/>
  <c r="U33" i="8"/>
  <c r="U17" i="8"/>
  <c r="U12" i="8"/>
  <c r="S386" i="8"/>
  <c r="S385" i="8" s="1"/>
  <c r="S380" i="8"/>
  <c r="S377" i="8"/>
  <c r="S374" i="8"/>
  <c r="S368" i="8"/>
  <c r="S359" i="8"/>
  <c r="S351" i="8"/>
  <c r="S346" i="8"/>
  <c r="S343" i="8"/>
  <c r="S340" i="8"/>
  <c r="S337" i="8"/>
  <c r="S335" i="8"/>
  <c r="S332" i="8"/>
  <c r="S330" i="8"/>
  <c r="S327" i="8"/>
  <c r="S324" i="8"/>
  <c r="S318" i="8"/>
  <c r="S316" i="8"/>
  <c r="S314" i="8"/>
  <c r="S312" i="8"/>
  <c r="S310" i="8"/>
  <c r="S307" i="8"/>
  <c r="S304" i="8"/>
  <c r="S301" i="8"/>
  <c r="S299" i="8"/>
  <c r="S297" i="8"/>
  <c r="S295" i="8"/>
  <c r="S293" i="8"/>
  <c r="S291" i="8"/>
  <c r="S289" i="8"/>
  <c r="S287" i="8"/>
  <c r="S285" i="8"/>
  <c r="S283" i="8"/>
  <c r="S281" i="8"/>
  <c r="S279" i="8"/>
  <c r="S277" i="8"/>
  <c r="S276" i="8"/>
  <c r="S273" i="8"/>
  <c r="S272" i="8"/>
  <c r="S271" i="8"/>
  <c r="S265" i="8"/>
  <c r="S263" i="8"/>
  <c r="S260" i="8"/>
  <c r="S256" i="8"/>
  <c r="S250" i="8"/>
  <c r="S246" i="8"/>
  <c r="S243" i="8"/>
  <c r="S238" i="8"/>
  <c r="S236" i="8"/>
  <c r="S233" i="8"/>
  <c r="S231" i="8"/>
  <c r="S225" i="8"/>
  <c r="S219" i="8"/>
  <c r="S215" i="8"/>
  <c r="S212" i="8"/>
  <c r="S207" i="8"/>
  <c r="S201" i="8"/>
  <c r="S195" i="8"/>
  <c r="S191" i="8"/>
  <c r="S189" i="8"/>
  <c r="S186" i="8"/>
  <c r="S183" i="8"/>
  <c r="S181" i="8"/>
  <c r="S174" i="8"/>
  <c r="S165" i="8"/>
  <c r="S162" i="8"/>
  <c r="S158" i="8"/>
  <c r="S154" i="8"/>
  <c r="S151" i="8"/>
  <c r="S146" i="8"/>
  <c r="S143" i="8"/>
  <c r="S140" i="8"/>
  <c r="S138" i="8"/>
  <c r="S134" i="8"/>
  <c r="S129" i="8"/>
  <c r="S124" i="8"/>
  <c r="S119" i="8"/>
  <c r="S114" i="8"/>
  <c r="S96" i="8"/>
  <c r="S92" i="8"/>
  <c r="S89" i="8"/>
  <c r="S85" i="8"/>
  <c r="S81" i="8"/>
  <c r="S75" i="8"/>
  <c r="S72" i="8"/>
  <c r="S69" i="8"/>
  <c r="S64" i="8"/>
  <c r="S56" i="8"/>
  <c r="S42" i="8"/>
  <c r="S33" i="8"/>
  <c r="S17" i="8"/>
  <c r="S12" i="8"/>
  <c r="Q386" i="8"/>
  <c r="Q385" i="8" s="1"/>
  <c r="Q380" i="8"/>
  <c r="Q377" i="8"/>
  <c r="Q374" i="8"/>
  <c r="Q368" i="8"/>
  <c r="Q359" i="8"/>
  <c r="Q351" i="8"/>
  <c r="Q346" i="8"/>
  <c r="Q343" i="8"/>
  <c r="Q340" i="8"/>
  <c r="Q337" i="8"/>
  <c r="Q335" i="8"/>
  <c r="Q332" i="8"/>
  <c r="Q330" i="8"/>
  <c r="Q327" i="8"/>
  <c r="Q324" i="8"/>
  <c r="Q318" i="8"/>
  <c r="Q316" i="8"/>
  <c r="Q314" i="8"/>
  <c r="Q312" i="8"/>
  <c r="Q310" i="8"/>
  <c r="Q307" i="8"/>
  <c r="Q304" i="8"/>
  <c r="Q301" i="8"/>
  <c r="Q299" i="8"/>
  <c r="Q297" i="8"/>
  <c r="Q295" i="8"/>
  <c r="Q293" i="8"/>
  <c r="Q291" i="8"/>
  <c r="Q289" i="8"/>
  <c r="Q287" i="8"/>
  <c r="Q285" i="8"/>
  <c r="Q283" i="8"/>
  <c r="Q281" i="8"/>
  <c r="Q279" i="8"/>
  <c r="Q277" i="8"/>
  <c r="Q276" i="8"/>
  <c r="Q273" i="8"/>
  <c r="Q272" i="8"/>
  <c r="Q271" i="8"/>
  <c r="Q265" i="8"/>
  <c r="Q263" i="8"/>
  <c r="Q260" i="8"/>
  <c r="Q256" i="8"/>
  <c r="Q250" i="8"/>
  <c r="Q246" i="8"/>
  <c r="Q243" i="8"/>
  <c r="Q238" i="8"/>
  <c r="Q236" i="8"/>
  <c r="Q233" i="8"/>
  <c r="Q231" i="8"/>
  <c r="Q225" i="8"/>
  <c r="Q219" i="8"/>
  <c r="Q215" i="8"/>
  <c r="Q212" i="8"/>
  <c r="Q207" i="8"/>
  <c r="Q201" i="8"/>
  <c r="Q195" i="8"/>
  <c r="Q191" i="8"/>
  <c r="Q189" i="8"/>
  <c r="Q186" i="8"/>
  <c r="Q183" i="8"/>
  <c r="Q181" i="8"/>
  <c r="Q174" i="8"/>
  <c r="Q165" i="8"/>
  <c r="Q162" i="8"/>
  <c r="Q158" i="8"/>
  <c r="Q154" i="8"/>
  <c r="Q151" i="8"/>
  <c r="Q146" i="8"/>
  <c r="Q143" i="8"/>
  <c r="Q140" i="8"/>
  <c r="Q138" i="8"/>
  <c r="Q134" i="8"/>
  <c r="Q129" i="8"/>
  <c r="Q124" i="8"/>
  <c r="Q119" i="8"/>
  <c r="Q114" i="8"/>
  <c r="Q96" i="8"/>
  <c r="Q92" i="8"/>
  <c r="Q89" i="8"/>
  <c r="Q85" i="8"/>
  <c r="Q81" i="8"/>
  <c r="Q75" i="8"/>
  <c r="Q72" i="8"/>
  <c r="Q69" i="8"/>
  <c r="Q64" i="8"/>
  <c r="Q56" i="8"/>
  <c r="Q42" i="8"/>
  <c r="Q33" i="8"/>
  <c r="Q17" i="8"/>
  <c r="Q12" i="8"/>
  <c r="O386" i="8"/>
  <c r="O385" i="8" s="1"/>
  <c r="O380" i="8"/>
  <c r="O377" i="8"/>
  <c r="O374" i="8"/>
  <c r="O368" i="8"/>
  <c r="O359" i="8"/>
  <c r="O351" i="8"/>
  <c r="O346" i="8"/>
  <c r="O343" i="8"/>
  <c r="O340" i="8"/>
  <c r="O337" i="8"/>
  <c r="O335" i="8"/>
  <c r="O332" i="8"/>
  <c r="O330" i="8"/>
  <c r="O327" i="8"/>
  <c r="O324" i="8"/>
  <c r="O318" i="8"/>
  <c r="O316" i="8"/>
  <c r="O314" i="8"/>
  <c r="O312" i="8"/>
  <c r="O310" i="8"/>
  <c r="O307" i="8"/>
  <c r="O304" i="8"/>
  <c r="O301" i="8"/>
  <c r="O299" i="8"/>
  <c r="O297" i="8"/>
  <c r="O295" i="8"/>
  <c r="O293" i="8"/>
  <c r="O291" i="8"/>
  <c r="O289" i="8"/>
  <c r="O287" i="8"/>
  <c r="O285" i="8"/>
  <c r="O283" i="8"/>
  <c r="O281" i="8"/>
  <c r="O279" i="8"/>
  <c r="O277" i="8"/>
  <c r="O276" i="8"/>
  <c r="O273" i="8"/>
  <c r="O272" i="8"/>
  <c r="O271" i="8"/>
  <c r="O265" i="8"/>
  <c r="O263" i="8"/>
  <c r="O260" i="8"/>
  <c r="O256" i="8"/>
  <c r="O250" i="8"/>
  <c r="O246" i="8"/>
  <c r="O243" i="8"/>
  <c r="O238" i="8"/>
  <c r="O236" i="8"/>
  <c r="O233" i="8"/>
  <c r="O231" i="8"/>
  <c r="O225" i="8"/>
  <c r="O219" i="8"/>
  <c r="O215" i="8"/>
  <c r="O212" i="8"/>
  <c r="O207" i="8"/>
  <c r="O201" i="8"/>
  <c r="O195" i="8"/>
  <c r="O191" i="8"/>
  <c r="O189" i="8"/>
  <c r="O186" i="8"/>
  <c r="O183" i="8"/>
  <c r="O181" i="8"/>
  <c r="O174" i="8"/>
  <c r="O165" i="8"/>
  <c r="O162" i="8"/>
  <c r="O158" i="8"/>
  <c r="O154" i="8"/>
  <c r="O151" i="8"/>
  <c r="O146" i="8"/>
  <c r="O143" i="8"/>
  <c r="O140" i="8"/>
  <c r="O138" i="8"/>
  <c r="O134" i="8"/>
  <c r="O129" i="8"/>
  <c r="O124" i="8"/>
  <c r="O119" i="8"/>
  <c r="O114" i="8"/>
  <c r="O96" i="8"/>
  <c r="O92" i="8"/>
  <c r="O89" i="8"/>
  <c r="O85" i="8"/>
  <c r="O81" i="8"/>
  <c r="O75" i="8"/>
  <c r="O72" i="8"/>
  <c r="O69" i="8"/>
  <c r="O64" i="8"/>
  <c r="O56" i="8"/>
  <c r="O42" i="8"/>
  <c r="O33" i="8"/>
  <c r="O17" i="8"/>
  <c r="O12" i="8"/>
  <c r="M386" i="8"/>
  <c r="M385" i="8" s="1"/>
  <c r="M380" i="8"/>
  <c r="M377" i="8"/>
  <c r="M374" i="8"/>
  <c r="M368" i="8"/>
  <c r="M359" i="8"/>
  <c r="M351" i="8"/>
  <c r="M346" i="8"/>
  <c r="M343" i="8"/>
  <c r="M340" i="8"/>
  <c r="M337" i="8"/>
  <c r="M335" i="8"/>
  <c r="M332" i="8"/>
  <c r="M330" i="8"/>
  <c r="M327" i="8"/>
  <c r="M324" i="8"/>
  <c r="M318" i="8"/>
  <c r="M316" i="8"/>
  <c r="M314" i="8"/>
  <c r="M312" i="8"/>
  <c r="M310" i="8"/>
  <c r="M307" i="8"/>
  <c r="M304" i="8"/>
  <c r="M301" i="8"/>
  <c r="M299" i="8"/>
  <c r="M297" i="8"/>
  <c r="M295" i="8"/>
  <c r="M293" i="8"/>
  <c r="M291" i="8"/>
  <c r="M289" i="8"/>
  <c r="M287" i="8"/>
  <c r="M285" i="8"/>
  <c r="M283" i="8"/>
  <c r="M281" i="8"/>
  <c r="M279" i="8"/>
  <c r="M277" i="8"/>
  <c r="M276" i="8"/>
  <c r="M273" i="8"/>
  <c r="M272" i="8"/>
  <c r="M271" i="8"/>
  <c r="M265" i="8"/>
  <c r="M263" i="8"/>
  <c r="M260" i="8"/>
  <c r="M256" i="8"/>
  <c r="M250" i="8"/>
  <c r="M246" i="8"/>
  <c r="M243" i="8"/>
  <c r="M238" i="8"/>
  <c r="M236" i="8"/>
  <c r="M233" i="8"/>
  <c r="M231" i="8"/>
  <c r="M225" i="8"/>
  <c r="M219" i="8"/>
  <c r="M215" i="8"/>
  <c r="M212" i="8"/>
  <c r="M207" i="8"/>
  <c r="M201" i="8"/>
  <c r="M195" i="8"/>
  <c r="M191" i="8"/>
  <c r="M189" i="8"/>
  <c r="M186" i="8"/>
  <c r="M183" i="8"/>
  <c r="M181" i="8"/>
  <c r="M174" i="8"/>
  <c r="M165" i="8"/>
  <c r="M162" i="8"/>
  <c r="M158" i="8"/>
  <c r="M154" i="8"/>
  <c r="M151" i="8"/>
  <c r="M146" i="8"/>
  <c r="M143" i="8"/>
  <c r="M140" i="8"/>
  <c r="M138" i="8"/>
  <c r="M134" i="8"/>
  <c r="M129" i="8"/>
  <c r="M124" i="8"/>
  <c r="M119" i="8"/>
  <c r="M114" i="8"/>
  <c r="M96" i="8"/>
  <c r="M92" i="8"/>
  <c r="M89" i="8"/>
  <c r="M85" i="8"/>
  <c r="M81" i="8"/>
  <c r="M75" i="8"/>
  <c r="M72" i="8"/>
  <c r="M69" i="8"/>
  <c r="M64" i="8"/>
  <c r="M56" i="8"/>
  <c r="M42" i="8"/>
  <c r="M33" i="8"/>
  <c r="M17" i="8"/>
  <c r="M12" i="8"/>
  <c r="K386" i="8"/>
  <c r="K385" i="8" s="1"/>
  <c r="K380" i="8"/>
  <c r="K377" i="8"/>
  <c r="K374" i="8"/>
  <c r="K368" i="8"/>
  <c r="K359" i="8"/>
  <c r="K351" i="8"/>
  <c r="K346" i="8"/>
  <c r="K343" i="8"/>
  <c r="K340" i="8"/>
  <c r="K337" i="8"/>
  <c r="K335" i="8"/>
  <c r="K332" i="8"/>
  <c r="K330" i="8"/>
  <c r="K327" i="8"/>
  <c r="K324" i="8"/>
  <c r="K318" i="8"/>
  <c r="K316" i="8"/>
  <c r="K314" i="8"/>
  <c r="K312" i="8"/>
  <c r="K310" i="8"/>
  <c r="K307" i="8"/>
  <c r="K304" i="8"/>
  <c r="K301" i="8"/>
  <c r="K299" i="8"/>
  <c r="K297" i="8"/>
  <c r="K295" i="8"/>
  <c r="K293" i="8"/>
  <c r="K291" i="8"/>
  <c r="K289" i="8"/>
  <c r="K287" i="8"/>
  <c r="K285" i="8"/>
  <c r="K283" i="8"/>
  <c r="K281" i="8"/>
  <c r="K279" i="8"/>
  <c r="K277" i="8"/>
  <c r="K276" i="8"/>
  <c r="K273" i="8"/>
  <c r="K272" i="8"/>
  <c r="K271" i="8"/>
  <c r="K265" i="8"/>
  <c r="K263" i="8"/>
  <c r="K260" i="8"/>
  <c r="K256" i="8"/>
  <c r="K250" i="8"/>
  <c r="K246" i="8"/>
  <c r="K243" i="8"/>
  <c r="K238" i="8"/>
  <c r="K236" i="8"/>
  <c r="K233" i="8"/>
  <c r="K231" i="8"/>
  <c r="K225" i="8"/>
  <c r="K219" i="8"/>
  <c r="K215" i="8"/>
  <c r="K212" i="8"/>
  <c r="K207" i="8"/>
  <c r="K201" i="8"/>
  <c r="K195" i="8"/>
  <c r="K191" i="8"/>
  <c r="K189" i="8"/>
  <c r="K186" i="8"/>
  <c r="K183" i="8"/>
  <c r="K181" i="8"/>
  <c r="K174" i="8"/>
  <c r="K165" i="8"/>
  <c r="K162" i="8"/>
  <c r="K158" i="8"/>
  <c r="K154" i="8"/>
  <c r="K151" i="8"/>
  <c r="K146" i="8"/>
  <c r="K143" i="8"/>
  <c r="K140" i="8"/>
  <c r="K138" i="8"/>
  <c r="K134" i="8"/>
  <c r="K129" i="8"/>
  <c r="K124" i="8"/>
  <c r="K119" i="8"/>
  <c r="K114" i="8"/>
  <c r="K96" i="8"/>
  <c r="K92" i="8"/>
  <c r="K89" i="8"/>
  <c r="K85" i="8"/>
  <c r="K81" i="8"/>
  <c r="K75" i="8"/>
  <c r="K72" i="8"/>
  <c r="K69" i="8"/>
  <c r="K64" i="8"/>
  <c r="K56" i="8"/>
  <c r="K42" i="8"/>
  <c r="K33" i="8"/>
  <c r="K17" i="8"/>
  <c r="K12" i="8"/>
  <c r="AR359" i="7"/>
  <c r="AR355" i="7"/>
  <c r="AS355" i="7" s="1"/>
  <c r="AR352" i="7"/>
  <c r="AS352" i="7" s="1"/>
  <c r="AR349" i="7"/>
  <c r="AT349" i="7" s="1"/>
  <c r="AU349" i="7" s="1"/>
  <c r="AR343" i="7"/>
  <c r="AT343" i="7" s="1"/>
  <c r="AU343" i="7" s="1"/>
  <c r="AR334" i="7"/>
  <c r="AT334" i="7" s="1"/>
  <c r="AU334" i="7" s="1"/>
  <c r="AR328" i="7"/>
  <c r="AS328" i="7" s="1"/>
  <c r="AR325" i="7"/>
  <c r="AS325" i="7" s="1"/>
  <c r="AR322" i="7"/>
  <c r="AS322" i="7" s="1"/>
  <c r="AR320" i="7"/>
  <c r="AS320" i="7" s="1"/>
  <c r="AR317" i="7"/>
  <c r="AS317" i="7" s="1"/>
  <c r="AR313" i="7"/>
  <c r="AT313" i="7" s="1"/>
  <c r="AU313" i="7" s="1"/>
  <c r="AR308" i="7"/>
  <c r="AT308" i="7" s="1"/>
  <c r="AU308" i="7" s="1"/>
  <c r="AR302" i="7"/>
  <c r="AT302" i="7" s="1"/>
  <c r="AU302" i="7" s="1"/>
  <c r="AR299" i="7"/>
  <c r="AS299" i="7" s="1"/>
  <c r="AR296" i="7"/>
  <c r="AT296" i="7" s="1"/>
  <c r="AU296" i="7" s="1"/>
  <c r="AR294" i="7"/>
  <c r="AS294" i="7" s="1"/>
  <c r="AR292" i="7"/>
  <c r="AS292" i="7" s="1"/>
  <c r="AR290" i="7"/>
  <c r="AS290" i="7" s="1"/>
  <c r="AR288" i="7"/>
  <c r="AT288" i="7" s="1"/>
  <c r="AU288" i="7" s="1"/>
  <c r="AR285" i="7"/>
  <c r="AT285" i="7" s="1"/>
  <c r="AU285" i="7" s="1"/>
  <c r="AR282" i="7"/>
  <c r="AT282" i="7" s="1"/>
  <c r="AU282" i="7" s="1"/>
  <c r="AR279" i="7"/>
  <c r="AS279" i="7" s="1"/>
  <c r="AR277" i="7"/>
  <c r="AT277" i="7" s="1"/>
  <c r="AU277" i="7" s="1"/>
  <c r="AR275" i="7"/>
  <c r="AS275" i="7" s="1"/>
  <c r="AR273" i="7"/>
  <c r="AS273" i="7" s="1"/>
  <c r="AR271" i="7"/>
  <c r="AS271" i="7" s="1"/>
  <c r="AR269" i="7"/>
  <c r="AT269" i="7" s="1"/>
  <c r="AU269" i="7" s="1"/>
  <c r="AR267" i="7"/>
  <c r="AT267" i="7" s="1"/>
  <c r="AU267" i="7" s="1"/>
  <c r="AR265" i="7"/>
  <c r="AT265" i="7" s="1"/>
  <c r="AU265" i="7" s="1"/>
  <c r="AR263" i="7"/>
  <c r="AS263" i="7" s="1"/>
  <c r="AR261" i="7"/>
  <c r="AT261" i="7" s="1"/>
  <c r="AU261" i="7" s="1"/>
  <c r="AR259" i="7"/>
  <c r="AS259" i="7" s="1"/>
  <c r="AR257" i="7"/>
  <c r="AS257" i="7" s="1"/>
  <c r="AR255" i="7"/>
  <c r="AS255" i="7" s="1"/>
  <c r="AR254" i="7"/>
  <c r="AT254" i="7" s="1"/>
  <c r="AU254" i="7" s="1"/>
  <c r="AR251" i="7"/>
  <c r="AT251" i="7" s="1"/>
  <c r="AU251" i="7" s="1"/>
  <c r="AR250" i="7"/>
  <c r="AT250" i="7" s="1"/>
  <c r="AU250" i="7" s="1"/>
  <c r="AR249" i="7"/>
  <c r="AS249" i="7" s="1"/>
  <c r="AR243" i="7"/>
  <c r="AT243" i="7" s="1"/>
  <c r="AU243" i="7" s="1"/>
  <c r="AR241" i="7"/>
  <c r="AS241" i="7" s="1"/>
  <c r="AR236" i="7"/>
  <c r="AS236" i="7" s="1"/>
  <c r="AR232" i="7"/>
  <c r="AS232" i="7" s="1"/>
  <c r="AR223" i="7"/>
  <c r="AT223" i="7" s="1"/>
  <c r="AU223" i="7" s="1"/>
  <c r="AR217" i="7"/>
  <c r="AT217" i="7" s="1"/>
  <c r="AU217" i="7" s="1"/>
  <c r="AR213" i="7"/>
  <c r="AT213" i="7" s="1"/>
  <c r="AU213" i="7" s="1"/>
  <c r="AR209" i="7"/>
  <c r="AS209" i="7" s="1"/>
  <c r="AR206" i="7"/>
  <c r="AT206" i="7" s="1"/>
  <c r="AU206" i="7" s="1"/>
  <c r="AR201" i="7"/>
  <c r="AS201" i="7" s="1"/>
  <c r="AR195" i="7"/>
  <c r="AS195" i="7" s="1"/>
  <c r="AR189" i="7"/>
  <c r="AS189" i="7" s="1"/>
  <c r="AR184" i="7"/>
  <c r="AT184" i="7" s="1"/>
  <c r="AU184" i="7" s="1"/>
  <c r="AR183" i="7"/>
  <c r="AT183" i="7" s="1"/>
  <c r="AU183" i="7" s="1"/>
  <c r="AR181" i="7"/>
  <c r="AT181" i="7" s="1"/>
  <c r="AU181" i="7" s="1"/>
  <c r="AR178" i="7"/>
  <c r="AS178" i="7" s="1"/>
  <c r="AR175" i="7"/>
  <c r="AT175" i="7" s="1"/>
  <c r="AU175" i="7" s="1"/>
  <c r="AR173" i="7"/>
  <c r="AS173" i="7" s="1"/>
  <c r="AR166" i="7"/>
  <c r="AS166" i="7" s="1"/>
  <c r="AR157" i="7"/>
  <c r="AS157" i="7" s="1"/>
  <c r="AR154" i="7"/>
  <c r="AT154" i="7" s="1"/>
  <c r="AU154" i="7" s="1"/>
  <c r="AR150" i="7"/>
  <c r="AT150" i="7" s="1"/>
  <c r="AU150" i="7" s="1"/>
  <c r="AR146" i="7"/>
  <c r="AT146" i="7" s="1"/>
  <c r="AU146" i="7" s="1"/>
  <c r="AR143" i="7"/>
  <c r="AS143" i="7" s="1"/>
  <c r="AU138" i="7"/>
  <c r="AR135" i="7"/>
  <c r="AS135" i="7" s="1"/>
  <c r="AR132" i="7"/>
  <c r="AS132" i="7" s="1"/>
  <c r="AR130" i="7"/>
  <c r="AS130" i="7" s="1"/>
  <c r="AR126" i="7"/>
  <c r="AT126" i="7" s="1"/>
  <c r="AU126" i="7" s="1"/>
  <c r="AR124" i="7"/>
  <c r="AT124" i="7" s="1"/>
  <c r="AU124" i="7" s="1"/>
  <c r="AR121" i="7"/>
  <c r="AT121" i="7" s="1"/>
  <c r="AU121" i="7" s="1"/>
  <c r="AR116" i="7"/>
  <c r="AS116" i="7" s="1"/>
  <c r="AR111" i="7"/>
  <c r="AT111" i="7" s="1"/>
  <c r="AU111" i="7" s="1"/>
  <c r="AR106" i="7"/>
  <c r="AS106" i="7" s="1"/>
  <c r="AR101" i="7"/>
  <c r="AS101" i="7" s="1"/>
  <c r="AR83" i="7"/>
  <c r="AS83" i="7" s="1"/>
  <c r="AR79" i="7"/>
  <c r="AT79" i="7" s="1"/>
  <c r="AU79" i="7" s="1"/>
  <c r="AR76" i="7"/>
  <c r="AT76" i="7" s="1"/>
  <c r="AU76" i="7" s="1"/>
  <c r="AR72" i="7"/>
  <c r="AT72" i="7" s="1"/>
  <c r="AU72" i="7" s="1"/>
  <c r="AR68" i="7"/>
  <c r="AS68" i="7" s="1"/>
  <c r="AR62" i="7"/>
  <c r="AT62" i="7" s="1"/>
  <c r="AU62" i="7" s="1"/>
  <c r="AR59" i="7"/>
  <c r="AS59" i="7" s="1"/>
  <c r="AR56" i="7"/>
  <c r="AS56" i="7" s="1"/>
  <c r="AR48" i="7"/>
  <c r="AS48" i="7" s="1"/>
  <c r="AR36" i="7"/>
  <c r="AT36" i="7" s="1"/>
  <c r="AU36" i="7" s="1"/>
  <c r="AR29" i="7"/>
  <c r="AT29" i="7" s="1"/>
  <c r="AU29" i="7" s="1"/>
  <c r="AR17" i="7"/>
  <c r="AT17" i="7" s="1"/>
  <c r="AU17" i="7" s="1"/>
  <c r="AR12" i="7"/>
  <c r="AT12" i="7" s="1"/>
  <c r="AU12" i="7" s="1"/>
  <c r="AQ359" i="7"/>
  <c r="AQ358" i="7" s="1"/>
  <c r="AQ355" i="7"/>
  <c r="AQ352" i="7"/>
  <c r="AQ349" i="7"/>
  <c r="AQ343" i="7"/>
  <c r="AQ334" i="7"/>
  <c r="AQ328" i="7"/>
  <c r="AQ325" i="7"/>
  <c r="AQ322" i="7"/>
  <c r="AQ320" i="7"/>
  <c r="AQ317" i="7"/>
  <c r="AQ313" i="7"/>
  <c r="AQ308" i="7"/>
  <c r="AQ302" i="7"/>
  <c r="AQ299" i="7"/>
  <c r="AQ296" i="7"/>
  <c r="AQ294" i="7"/>
  <c r="AQ292" i="7"/>
  <c r="AQ290" i="7"/>
  <c r="AQ288" i="7"/>
  <c r="AQ285" i="7"/>
  <c r="AQ282" i="7"/>
  <c r="AQ279" i="7"/>
  <c r="AQ277" i="7"/>
  <c r="AQ275" i="7"/>
  <c r="AQ273" i="7"/>
  <c r="AQ271" i="7"/>
  <c r="AQ269" i="7"/>
  <c r="AQ267" i="7"/>
  <c r="AQ265" i="7"/>
  <c r="AQ263" i="7"/>
  <c r="AQ261" i="7"/>
  <c r="AQ259" i="7"/>
  <c r="AQ257" i="7"/>
  <c r="AQ255" i="7"/>
  <c r="AQ254" i="7"/>
  <c r="AQ251" i="7"/>
  <c r="AQ250" i="7"/>
  <c r="AQ249" i="7"/>
  <c r="AQ243" i="7"/>
  <c r="AQ241" i="7"/>
  <c r="AQ236" i="7"/>
  <c r="AQ232" i="7"/>
  <c r="AQ223" i="7"/>
  <c r="AQ217" i="7"/>
  <c r="AQ213" i="7"/>
  <c r="AQ209" i="7"/>
  <c r="AQ206" i="7"/>
  <c r="AQ201" i="7"/>
  <c r="AQ195" i="7"/>
  <c r="AQ189" i="7"/>
  <c r="AQ184" i="7"/>
  <c r="AQ183" i="7"/>
  <c r="AQ181" i="7"/>
  <c r="AQ178" i="7"/>
  <c r="AQ175" i="7"/>
  <c r="AQ173" i="7"/>
  <c r="AQ166" i="7"/>
  <c r="AQ157" i="7"/>
  <c r="AQ154" i="7"/>
  <c r="AQ150" i="7"/>
  <c r="AQ146" i="7"/>
  <c r="AQ143" i="7"/>
  <c r="AQ138" i="7"/>
  <c r="AQ135" i="7"/>
  <c r="AQ132" i="7"/>
  <c r="AQ130" i="7"/>
  <c r="AQ126" i="7"/>
  <c r="AQ124" i="7"/>
  <c r="AQ121" i="7"/>
  <c r="AQ116" i="7"/>
  <c r="AQ111" i="7"/>
  <c r="AQ106" i="7"/>
  <c r="AQ101" i="7"/>
  <c r="AQ83" i="7"/>
  <c r="AQ79" i="7"/>
  <c r="AQ76" i="7"/>
  <c r="AQ72" i="7"/>
  <c r="AQ68" i="7"/>
  <c r="AQ62" i="7"/>
  <c r="AQ59" i="7"/>
  <c r="AQ56" i="7"/>
  <c r="AQ48" i="7"/>
  <c r="AQ36" i="7"/>
  <c r="AQ29" i="7"/>
  <c r="AQ17" i="7"/>
  <c r="AQ12" i="7"/>
  <c r="AO359" i="7"/>
  <c r="AO358" i="7" s="1"/>
  <c r="AO355" i="7"/>
  <c r="AO352" i="7"/>
  <c r="AO349" i="7"/>
  <c r="AO343" i="7"/>
  <c r="AO334" i="7"/>
  <c r="AO328" i="7"/>
  <c r="AO325" i="7"/>
  <c r="AO322" i="7"/>
  <c r="AO320" i="7"/>
  <c r="AO317" i="7"/>
  <c r="AO313" i="7"/>
  <c r="AO308" i="7"/>
  <c r="AO302" i="7"/>
  <c r="AO299" i="7"/>
  <c r="AO296" i="7"/>
  <c r="AO294" i="7"/>
  <c r="AO292" i="7"/>
  <c r="AO290" i="7"/>
  <c r="AO288" i="7"/>
  <c r="AO285" i="7"/>
  <c r="AO282" i="7"/>
  <c r="AO279" i="7"/>
  <c r="AO277" i="7"/>
  <c r="AO275" i="7"/>
  <c r="AO273" i="7"/>
  <c r="AO271" i="7"/>
  <c r="AO269" i="7"/>
  <c r="AO267" i="7"/>
  <c r="AO265" i="7"/>
  <c r="AO263" i="7"/>
  <c r="AO261" i="7"/>
  <c r="AO259" i="7"/>
  <c r="AO257" i="7"/>
  <c r="AO255" i="7"/>
  <c r="AO254" i="7"/>
  <c r="AO251" i="7"/>
  <c r="AO250" i="7"/>
  <c r="AO249" i="7"/>
  <c r="AO243" i="7"/>
  <c r="AO241" i="7"/>
  <c r="AO236" i="7"/>
  <c r="AO232" i="7"/>
  <c r="AO223" i="7"/>
  <c r="AO217" i="7"/>
  <c r="AO213" i="7"/>
  <c r="AO209" i="7"/>
  <c r="AO206" i="7"/>
  <c r="AO201" i="7"/>
  <c r="AO195" i="7"/>
  <c r="AO189" i="7"/>
  <c r="AO184" i="7"/>
  <c r="AO183" i="7"/>
  <c r="AO181" i="7"/>
  <c r="AO178" i="7"/>
  <c r="AO175" i="7"/>
  <c r="AO173" i="7"/>
  <c r="AO166" i="7"/>
  <c r="AO157" i="7"/>
  <c r="AO154" i="7"/>
  <c r="AO150" i="7"/>
  <c r="AO146" i="7"/>
  <c r="AO143" i="7"/>
  <c r="AO138" i="7"/>
  <c r="AO135" i="7"/>
  <c r="AO132" i="7"/>
  <c r="AO130" i="7"/>
  <c r="AO126" i="7"/>
  <c r="AO124" i="7"/>
  <c r="AO121" i="7"/>
  <c r="AO116" i="7"/>
  <c r="AO111" i="7"/>
  <c r="AO106" i="7"/>
  <c r="AO101" i="7"/>
  <c r="AO83" i="7"/>
  <c r="AO79" i="7"/>
  <c r="AO76" i="7"/>
  <c r="AO72" i="7"/>
  <c r="AO68" i="7"/>
  <c r="AO62" i="7"/>
  <c r="AO59" i="7"/>
  <c r="AO56" i="7"/>
  <c r="AO48" i="7"/>
  <c r="AO36" i="7"/>
  <c r="AO29" i="7"/>
  <c r="AO17" i="7"/>
  <c r="AO12" i="7"/>
  <c r="AM359" i="7"/>
  <c r="AM358" i="7" s="1"/>
  <c r="AM355" i="7"/>
  <c r="AM352" i="7"/>
  <c r="AM349" i="7"/>
  <c r="AM343" i="7"/>
  <c r="AM334" i="7"/>
  <c r="AM328" i="7"/>
  <c r="AM325" i="7"/>
  <c r="AM322" i="7"/>
  <c r="AM320" i="7"/>
  <c r="AM317" i="7"/>
  <c r="AM313" i="7"/>
  <c r="AM308" i="7"/>
  <c r="AM302" i="7"/>
  <c r="AM299" i="7"/>
  <c r="AM296" i="7"/>
  <c r="AM294" i="7"/>
  <c r="AM292" i="7"/>
  <c r="AM290" i="7"/>
  <c r="AM288" i="7"/>
  <c r="AM285" i="7"/>
  <c r="AM282" i="7"/>
  <c r="AM279" i="7"/>
  <c r="AM277" i="7"/>
  <c r="AM275" i="7"/>
  <c r="AM273" i="7"/>
  <c r="AM271" i="7"/>
  <c r="AM269" i="7"/>
  <c r="AM267" i="7"/>
  <c r="AM265" i="7"/>
  <c r="AM263" i="7"/>
  <c r="AM261" i="7"/>
  <c r="AM259" i="7"/>
  <c r="AM257" i="7"/>
  <c r="AM255" i="7"/>
  <c r="AM254" i="7"/>
  <c r="AM251" i="7"/>
  <c r="AM250" i="7"/>
  <c r="AM249" i="7"/>
  <c r="AM243" i="7"/>
  <c r="AM241" i="7"/>
  <c r="AM236" i="7"/>
  <c r="AM232" i="7"/>
  <c r="AM223" i="7"/>
  <c r="AM217" i="7"/>
  <c r="AM213" i="7"/>
  <c r="AM209" i="7"/>
  <c r="AM206" i="7"/>
  <c r="AM201" i="7"/>
  <c r="AM195" i="7"/>
  <c r="AM189" i="7"/>
  <c r="AM184" i="7"/>
  <c r="AM183" i="7"/>
  <c r="AM181" i="7"/>
  <c r="AM178" i="7"/>
  <c r="AM175" i="7"/>
  <c r="AM173" i="7"/>
  <c r="AM166" i="7"/>
  <c r="AM157" i="7"/>
  <c r="AM154" i="7"/>
  <c r="AM150" i="7"/>
  <c r="AM146" i="7"/>
  <c r="AM143" i="7"/>
  <c r="AM138" i="7"/>
  <c r="AM135" i="7"/>
  <c r="AM132" i="7"/>
  <c r="AM130" i="7"/>
  <c r="AM126" i="7"/>
  <c r="AM124" i="7"/>
  <c r="AM121" i="7"/>
  <c r="AM116" i="7"/>
  <c r="AM111" i="7"/>
  <c r="AM106" i="7"/>
  <c r="AM101" i="7"/>
  <c r="AM83" i="7"/>
  <c r="AM79" i="7"/>
  <c r="AM76" i="7"/>
  <c r="AM72" i="7"/>
  <c r="AM68" i="7"/>
  <c r="AM62" i="7"/>
  <c r="AM59" i="7"/>
  <c r="AM56" i="7"/>
  <c r="AM48" i="7"/>
  <c r="AM36" i="7"/>
  <c r="AM29" i="7"/>
  <c r="AM17" i="7"/>
  <c r="AM12" i="7"/>
  <c r="AK359" i="7"/>
  <c r="AK358" i="7" s="1"/>
  <c r="AK355" i="7"/>
  <c r="AK352" i="7"/>
  <c r="AK349" i="7"/>
  <c r="AK343" i="7"/>
  <c r="AK334" i="7"/>
  <c r="AK328" i="7"/>
  <c r="AK325" i="7"/>
  <c r="AK322" i="7"/>
  <c r="AK320" i="7"/>
  <c r="AK317" i="7"/>
  <c r="AK313" i="7"/>
  <c r="AK308" i="7"/>
  <c r="AK302" i="7"/>
  <c r="AK299" i="7"/>
  <c r="AK296" i="7"/>
  <c r="AK294" i="7"/>
  <c r="AK292" i="7"/>
  <c r="AK290" i="7"/>
  <c r="AK288" i="7"/>
  <c r="AK285" i="7"/>
  <c r="AK282" i="7"/>
  <c r="AK279" i="7"/>
  <c r="AK277" i="7"/>
  <c r="AK275" i="7"/>
  <c r="AK273" i="7"/>
  <c r="AK271" i="7"/>
  <c r="AK269" i="7"/>
  <c r="AK267" i="7"/>
  <c r="AK265" i="7"/>
  <c r="AK263" i="7"/>
  <c r="AK261" i="7"/>
  <c r="AK259" i="7"/>
  <c r="AK257" i="7"/>
  <c r="AK255" i="7"/>
  <c r="AK254" i="7"/>
  <c r="AK251" i="7"/>
  <c r="AK250" i="7"/>
  <c r="AK249" i="7"/>
  <c r="AK243" i="7"/>
  <c r="AK241" i="7"/>
  <c r="AK236" i="7"/>
  <c r="AK232" i="7"/>
  <c r="AK223" i="7"/>
  <c r="AK217" i="7"/>
  <c r="AK213" i="7"/>
  <c r="AK209" i="7"/>
  <c r="AK206" i="7"/>
  <c r="AK201" i="7"/>
  <c r="AK195" i="7"/>
  <c r="AK189" i="7"/>
  <c r="AK184" i="7"/>
  <c r="AK183" i="7"/>
  <c r="AK181" i="7"/>
  <c r="AK178" i="7"/>
  <c r="AK175" i="7"/>
  <c r="AK173" i="7"/>
  <c r="AK166" i="7"/>
  <c r="AK157" i="7"/>
  <c r="AK154" i="7"/>
  <c r="AK150" i="7"/>
  <c r="AK146" i="7"/>
  <c r="AK143" i="7"/>
  <c r="AK138" i="7"/>
  <c r="AK135" i="7"/>
  <c r="AK132" i="7"/>
  <c r="AK130" i="7"/>
  <c r="AK126" i="7"/>
  <c r="AK124" i="7"/>
  <c r="AK121" i="7"/>
  <c r="AK116" i="7"/>
  <c r="AK111" i="7"/>
  <c r="AK106" i="7"/>
  <c r="AK101" i="7"/>
  <c r="AK83" i="7"/>
  <c r="AK79" i="7"/>
  <c r="AK76" i="7"/>
  <c r="AK72" i="7"/>
  <c r="AK68" i="7"/>
  <c r="AK62" i="7"/>
  <c r="AK59" i="7"/>
  <c r="AK56" i="7"/>
  <c r="AK48" i="7"/>
  <c r="AK36" i="7"/>
  <c r="AK29" i="7"/>
  <c r="AK17" i="7"/>
  <c r="AK12" i="7"/>
  <c r="AI359" i="7"/>
  <c r="AI358" i="7" s="1"/>
  <c r="AI355" i="7"/>
  <c r="AI352" i="7"/>
  <c r="AI349" i="7"/>
  <c r="AI343" i="7"/>
  <c r="AI334" i="7"/>
  <c r="AI328" i="7"/>
  <c r="AI325" i="7"/>
  <c r="AI322" i="7"/>
  <c r="AI320" i="7"/>
  <c r="AI317" i="7"/>
  <c r="AI313" i="7"/>
  <c r="AI308" i="7"/>
  <c r="AI302" i="7"/>
  <c r="AI299" i="7"/>
  <c r="AI296" i="7"/>
  <c r="AI294" i="7"/>
  <c r="AI292" i="7"/>
  <c r="AI290" i="7"/>
  <c r="AI288" i="7"/>
  <c r="AI285" i="7"/>
  <c r="AI282" i="7"/>
  <c r="AI279" i="7"/>
  <c r="AI277" i="7"/>
  <c r="AI275" i="7"/>
  <c r="AI273" i="7"/>
  <c r="AI271" i="7"/>
  <c r="AI269" i="7"/>
  <c r="AI267" i="7"/>
  <c r="AI265" i="7"/>
  <c r="AI263" i="7"/>
  <c r="AI261" i="7"/>
  <c r="AI259" i="7"/>
  <c r="AI257" i="7"/>
  <c r="AI255" i="7"/>
  <c r="AI254" i="7"/>
  <c r="AI251" i="7"/>
  <c r="AI250" i="7"/>
  <c r="AI249" i="7"/>
  <c r="AI243" i="7"/>
  <c r="AI241" i="7"/>
  <c r="AI236" i="7"/>
  <c r="AI232" i="7"/>
  <c r="AI223" i="7"/>
  <c r="AI217" i="7"/>
  <c r="AI213" i="7"/>
  <c r="AI209" i="7"/>
  <c r="AI206" i="7"/>
  <c r="AI201" i="7"/>
  <c r="AI195" i="7"/>
  <c r="AI189" i="7"/>
  <c r="AI184" i="7"/>
  <c r="AI183" i="7"/>
  <c r="AI181" i="7"/>
  <c r="AI178" i="7"/>
  <c r="AI175" i="7"/>
  <c r="AI173" i="7"/>
  <c r="AI166" i="7"/>
  <c r="AI157" i="7"/>
  <c r="AI154" i="7"/>
  <c r="AI150" i="7"/>
  <c r="AI146" i="7"/>
  <c r="AI143" i="7"/>
  <c r="AI138" i="7"/>
  <c r="AI135" i="7"/>
  <c r="AI132" i="7"/>
  <c r="AI130" i="7"/>
  <c r="AI126" i="7"/>
  <c r="AI124" i="7"/>
  <c r="AI121" i="7"/>
  <c r="AI116" i="7"/>
  <c r="AI111" i="7"/>
  <c r="AI106" i="7"/>
  <c r="AI101" i="7"/>
  <c r="AI83" i="7"/>
  <c r="AI79" i="7"/>
  <c r="AI76" i="7"/>
  <c r="AI72" i="7"/>
  <c r="AI68" i="7"/>
  <c r="AI62" i="7"/>
  <c r="AI59" i="7"/>
  <c r="AI56" i="7"/>
  <c r="AI48" i="7"/>
  <c r="AI36" i="7"/>
  <c r="AI29" i="7"/>
  <c r="AI17" i="7"/>
  <c r="AI12" i="7"/>
  <c r="AG359" i="7"/>
  <c r="AG358" i="7" s="1"/>
  <c r="AG355" i="7"/>
  <c r="AG352" i="7"/>
  <c r="AG349" i="7"/>
  <c r="AG343" i="7"/>
  <c r="AG334" i="7"/>
  <c r="AG328" i="7"/>
  <c r="AG325" i="7"/>
  <c r="AG322" i="7"/>
  <c r="AG320" i="7"/>
  <c r="AG317" i="7"/>
  <c r="AG313" i="7"/>
  <c r="AG308" i="7"/>
  <c r="AG302" i="7"/>
  <c r="AG299" i="7"/>
  <c r="AG296" i="7"/>
  <c r="AG294" i="7"/>
  <c r="AG292" i="7"/>
  <c r="AG290" i="7"/>
  <c r="AG288" i="7"/>
  <c r="AG285" i="7"/>
  <c r="AG282" i="7"/>
  <c r="AG279" i="7"/>
  <c r="AG277" i="7"/>
  <c r="AG275" i="7"/>
  <c r="AG273" i="7"/>
  <c r="AG271" i="7"/>
  <c r="AG269" i="7"/>
  <c r="AG267" i="7"/>
  <c r="AG265" i="7"/>
  <c r="AG263" i="7"/>
  <c r="AG261" i="7"/>
  <c r="AG259" i="7"/>
  <c r="AG257" i="7"/>
  <c r="AG255" i="7"/>
  <c r="AG254" i="7"/>
  <c r="AG251" i="7"/>
  <c r="AG250" i="7"/>
  <c r="AG249" i="7"/>
  <c r="AG243" i="7"/>
  <c r="AG241" i="7"/>
  <c r="AG236" i="7"/>
  <c r="AG232" i="7"/>
  <c r="AG223" i="7"/>
  <c r="AG217" i="7"/>
  <c r="AG213" i="7"/>
  <c r="AG209" i="7"/>
  <c r="AG206" i="7"/>
  <c r="AG201" i="7"/>
  <c r="AG195" i="7"/>
  <c r="AG189" i="7"/>
  <c r="AG184" i="7"/>
  <c r="AG183" i="7"/>
  <c r="AG181" i="7"/>
  <c r="AG178" i="7"/>
  <c r="AG175" i="7"/>
  <c r="AG173" i="7"/>
  <c r="AG166" i="7"/>
  <c r="AG157" i="7"/>
  <c r="AG154" i="7"/>
  <c r="AG150" i="7"/>
  <c r="AG146" i="7"/>
  <c r="AG143" i="7"/>
  <c r="AG138" i="7"/>
  <c r="AG135" i="7"/>
  <c r="AG132" i="7"/>
  <c r="AG130" i="7"/>
  <c r="AG126" i="7"/>
  <c r="AG124" i="7"/>
  <c r="AG121" i="7"/>
  <c r="AG116" i="7"/>
  <c r="AG111" i="7"/>
  <c r="AG106" i="7"/>
  <c r="AG101" i="7"/>
  <c r="AG83" i="7"/>
  <c r="AG79" i="7"/>
  <c r="AG76" i="7"/>
  <c r="AG72" i="7"/>
  <c r="AG68" i="7"/>
  <c r="AG62" i="7"/>
  <c r="AG59" i="7"/>
  <c r="AG56" i="7"/>
  <c r="AG48" i="7"/>
  <c r="AG36" i="7"/>
  <c r="AG29" i="7"/>
  <c r="AG17" i="7"/>
  <c r="AG12" i="7"/>
  <c r="AE359" i="7"/>
  <c r="AE358" i="7" s="1"/>
  <c r="AE355" i="7"/>
  <c r="AE352" i="7"/>
  <c r="AE349" i="7"/>
  <c r="AE343" i="7"/>
  <c r="AE334" i="7"/>
  <c r="AE328" i="7"/>
  <c r="AE325" i="7"/>
  <c r="AE322" i="7"/>
  <c r="AE320" i="7"/>
  <c r="AE317" i="7"/>
  <c r="AE313" i="7"/>
  <c r="AE308" i="7"/>
  <c r="AE302" i="7"/>
  <c r="AE299" i="7"/>
  <c r="AE296" i="7"/>
  <c r="AE294" i="7"/>
  <c r="AE292" i="7"/>
  <c r="AE290" i="7"/>
  <c r="AE288" i="7"/>
  <c r="AE285" i="7"/>
  <c r="AE282" i="7"/>
  <c r="AE279" i="7"/>
  <c r="AE277" i="7"/>
  <c r="AE275" i="7"/>
  <c r="AE273" i="7"/>
  <c r="AE271" i="7"/>
  <c r="AE269" i="7"/>
  <c r="AE267" i="7"/>
  <c r="AE265" i="7"/>
  <c r="AE263" i="7"/>
  <c r="AE261" i="7"/>
  <c r="AE259" i="7"/>
  <c r="AE257" i="7"/>
  <c r="AE255" i="7"/>
  <c r="AE254" i="7"/>
  <c r="AE251" i="7"/>
  <c r="AE250" i="7"/>
  <c r="AE249" i="7"/>
  <c r="AE243" i="7"/>
  <c r="AE241" i="7"/>
  <c r="AE236" i="7"/>
  <c r="AE232" i="7"/>
  <c r="AE223" i="7"/>
  <c r="AE217" i="7"/>
  <c r="AE213" i="7"/>
  <c r="AE209" i="7"/>
  <c r="AE206" i="7"/>
  <c r="AE201" i="7"/>
  <c r="AE195" i="7"/>
  <c r="AE189" i="7"/>
  <c r="AE184" i="7"/>
  <c r="AE183" i="7"/>
  <c r="AE181" i="7"/>
  <c r="AE178" i="7"/>
  <c r="AE175" i="7"/>
  <c r="AE173" i="7"/>
  <c r="AE166" i="7"/>
  <c r="AE157" i="7"/>
  <c r="AE154" i="7"/>
  <c r="AE150" i="7"/>
  <c r="AE146" i="7"/>
  <c r="AE143" i="7"/>
  <c r="AE138" i="7"/>
  <c r="AE135" i="7"/>
  <c r="AE132" i="7"/>
  <c r="AE130" i="7"/>
  <c r="AE126" i="7"/>
  <c r="AE124" i="7"/>
  <c r="AE121" i="7"/>
  <c r="AE116" i="7"/>
  <c r="AE111" i="7"/>
  <c r="AE106" i="7"/>
  <c r="AE101" i="7"/>
  <c r="AE83" i="7"/>
  <c r="AE79" i="7"/>
  <c r="AE76" i="7"/>
  <c r="AE72" i="7"/>
  <c r="AE68" i="7"/>
  <c r="AE62" i="7"/>
  <c r="AE59" i="7"/>
  <c r="AE56" i="7"/>
  <c r="AE48" i="7"/>
  <c r="AE36" i="7"/>
  <c r="AE29" i="7"/>
  <c r="AE17" i="7"/>
  <c r="AE12" i="7"/>
  <c r="AC359" i="7"/>
  <c r="AC358" i="7" s="1"/>
  <c r="AC355" i="7"/>
  <c r="AC352" i="7"/>
  <c r="AC349" i="7"/>
  <c r="AC343" i="7"/>
  <c r="AC334" i="7"/>
  <c r="AC328" i="7"/>
  <c r="AC325" i="7"/>
  <c r="AC322" i="7"/>
  <c r="AC320" i="7"/>
  <c r="AC317" i="7"/>
  <c r="AC313" i="7"/>
  <c r="AC308" i="7"/>
  <c r="AC302" i="7"/>
  <c r="AC299" i="7"/>
  <c r="AC296" i="7"/>
  <c r="AC294" i="7"/>
  <c r="AC292" i="7"/>
  <c r="AC290" i="7"/>
  <c r="AC288" i="7"/>
  <c r="AC285" i="7"/>
  <c r="AC282" i="7"/>
  <c r="AC279" i="7"/>
  <c r="AC277" i="7"/>
  <c r="AC275" i="7"/>
  <c r="AC273" i="7"/>
  <c r="AC271" i="7"/>
  <c r="AC269" i="7"/>
  <c r="AC267" i="7"/>
  <c r="AC265" i="7"/>
  <c r="AC263" i="7"/>
  <c r="AC261" i="7"/>
  <c r="AC259" i="7"/>
  <c r="AC257" i="7"/>
  <c r="AC255" i="7"/>
  <c r="AC254" i="7"/>
  <c r="AC251" i="7"/>
  <c r="AC250" i="7"/>
  <c r="AC249" i="7"/>
  <c r="AC243" i="7"/>
  <c r="AC241" i="7"/>
  <c r="AC236" i="7"/>
  <c r="AC232" i="7"/>
  <c r="AC223" i="7"/>
  <c r="AC217" i="7"/>
  <c r="AC213" i="7"/>
  <c r="AC209" i="7"/>
  <c r="AC206" i="7"/>
  <c r="AC201" i="7"/>
  <c r="AC195" i="7"/>
  <c r="AC189" i="7"/>
  <c r="AC184" i="7"/>
  <c r="AC183" i="7"/>
  <c r="AC181" i="7"/>
  <c r="AC178" i="7"/>
  <c r="AC175" i="7"/>
  <c r="AC173" i="7"/>
  <c r="AC166" i="7"/>
  <c r="AC157" i="7"/>
  <c r="AC154" i="7"/>
  <c r="AC150" i="7"/>
  <c r="AC146" i="7"/>
  <c r="AC143" i="7"/>
  <c r="AC138" i="7"/>
  <c r="AC135" i="7"/>
  <c r="AC132" i="7"/>
  <c r="AC130" i="7"/>
  <c r="AC126" i="7"/>
  <c r="AC124" i="7"/>
  <c r="AC121" i="7"/>
  <c r="AC116" i="7"/>
  <c r="AC111" i="7"/>
  <c r="AC106" i="7"/>
  <c r="AC101" i="7"/>
  <c r="AC83" i="7"/>
  <c r="AC79" i="7"/>
  <c r="AC76" i="7"/>
  <c r="AC72" i="7"/>
  <c r="AC68" i="7"/>
  <c r="AC62" i="7"/>
  <c r="AC59" i="7"/>
  <c r="AC56" i="7"/>
  <c r="AC48" i="7"/>
  <c r="AC36" i="7"/>
  <c r="AC29" i="7"/>
  <c r="AC17" i="7"/>
  <c r="AC12" i="7"/>
  <c r="AA359" i="7"/>
  <c r="AA358" i="7" s="1"/>
  <c r="AA355" i="7"/>
  <c r="AA352" i="7"/>
  <c r="AA349" i="7"/>
  <c r="AA343" i="7"/>
  <c r="AA334" i="7"/>
  <c r="AA328" i="7"/>
  <c r="AA325" i="7"/>
  <c r="AA322" i="7"/>
  <c r="AA320" i="7"/>
  <c r="AA317" i="7"/>
  <c r="AA313" i="7"/>
  <c r="AA308" i="7"/>
  <c r="AA302" i="7"/>
  <c r="AA299" i="7"/>
  <c r="AA296" i="7"/>
  <c r="AA294" i="7"/>
  <c r="AA292" i="7"/>
  <c r="AA290" i="7"/>
  <c r="AA288" i="7"/>
  <c r="AA285" i="7"/>
  <c r="AA282" i="7"/>
  <c r="AA279" i="7"/>
  <c r="AA277" i="7"/>
  <c r="AA275" i="7"/>
  <c r="AA273" i="7"/>
  <c r="AA271" i="7"/>
  <c r="AA269" i="7"/>
  <c r="AA267" i="7"/>
  <c r="AA265" i="7"/>
  <c r="AA263" i="7"/>
  <c r="AA261" i="7"/>
  <c r="AA259" i="7"/>
  <c r="AA257" i="7"/>
  <c r="AA255" i="7"/>
  <c r="AA254" i="7"/>
  <c r="AA251" i="7"/>
  <c r="AA250" i="7"/>
  <c r="AA249" i="7"/>
  <c r="AA243" i="7"/>
  <c r="AA241" i="7"/>
  <c r="AA236" i="7"/>
  <c r="AA232" i="7"/>
  <c r="AA223" i="7"/>
  <c r="AA217" i="7"/>
  <c r="AA213" i="7"/>
  <c r="AA209" i="7"/>
  <c r="AA206" i="7"/>
  <c r="AA201" i="7"/>
  <c r="AA195" i="7"/>
  <c r="AA189" i="7"/>
  <c r="AA184" i="7"/>
  <c r="AA183" i="7"/>
  <c r="AA181" i="7"/>
  <c r="AA178" i="7"/>
  <c r="AA175" i="7"/>
  <c r="AA173" i="7"/>
  <c r="AA166" i="7"/>
  <c r="AA157" i="7"/>
  <c r="AA154" i="7"/>
  <c r="AA150" i="7"/>
  <c r="AA146" i="7"/>
  <c r="AA143" i="7"/>
  <c r="AA138" i="7"/>
  <c r="AA135" i="7"/>
  <c r="AA132" i="7"/>
  <c r="AA130" i="7"/>
  <c r="AA126" i="7"/>
  <c r="AA124" i="7"/>
  <c r="AA121" i="7"/>
  <c r="AA116" i="7"/>
  <c r="AA111" i="7"/>
  <c r="AA106" i="7"/>
  <c r="AA101" i="7"/>
  <c r="AA83" i="7"/>
  <c r="AA79" i="7"/>
  <c r="AA76" i="7"/>
  <c r="AA72" i="7"/>
  <c r="AA68" i="7"/>
  <c r="AA62" i="7"/>
  <c r="AA59" i="7"/>
  <c r="AA56" i="7"/>
  <c r="AA48" i="7"/>
  <c r="AA36" i="7"/>
  <c r="AA29" i="7"/>
  <c r="AA17" i="7"/>
  <c r="AA12" i="7"/>
  <c r="Y359" i="7"/>
  <c r="Y358" i="7" s="1"/>
  <c r="Y355" i="7"/>
  <c r="Y352" i="7"/>
  <c r="Y349" i="7"/>
  <c r="Y343" i="7"/>
  <c r="Y334" i="7"/>
  <c r="Y328" i="7"/>
  <c r="Y325" i="7"/>
  <c r="Y322" i="7"/>
  <c r="Y320" i="7"/>
  <c r="Y317" i="7"/>
  <c r="Y313" i="7"/>
  <c r="Y308" i="7"/>
  <c r="Y302" i="7"/>
  <c r="Y299" i="7"/>
  <c r="Y296" i="7"/>
  <c r="Y294" i="7"/>
  <c r="Y292" i="7"/>
  <c r="Y290" i="7"/>
  <c r="Y288" i="7"/>
  <c r="Y285" i="7"/>
  <c r="Y282" i="7"/>
  <c r="Y279" i="7"/>
  <c r="Y277" i="7"/>
  <c r="Y275" i="7"/>
  <c r="Y273" i="7"/>
  <c r="Y271" i="7"/>
  <c r="Y269" i="7"/>
  <c r="Y267" i="7"/>
  <c r="Y265" i="7"/>
  <c r="Y263" i="7"/>
  <c r="Y261" i="7"/>
  <c r="Y259" i="7"/>
  <c r="Y257" i="7"/>
  <c r="Y255" i="7"/>
  <c r="Y254" i="7"/>
  <c r="Y251" i="7"/>
  <c r="Y250" i="7"/>
  <c r="Y249" i="7"/>
  <c r="Y243" i="7"/>
  <c r="Y241" i="7"/>
  <c r="Y236" i="7"/>
  <c r="Y232" i="7"/>
  <c r="Y223" i="7"/>
  <c r="Y217" i="7"/>
  <c r="Y213" i="7"/>
  <c r="Y209" i="7"/>
  <c r="Y206" i="7"/>
  <c r="Y201" i="7"/>
  <c r="Y195" i="7"/>
  <c r="Y189" i="7"/>
  <c r="Y184" i="7"/>
  <c r="Y183" i="7"/>
  <c r="Y181" i="7"/>
  <c r="Y178" i="7"/>
  <c r="Y175" i="7"/>
  <c r="Y173" i="7"/>
  <c r="Y166" i="7"/>
  <c r="Y157" i="7"/>
  <c r="Y154" i="7"/>
  <c r="Y150" i="7"/>
  <c r="Y146" i="7"/>
  <c r="Y143" i="7"/>
  <c r="Y138" i="7"/>
  <c r="Y135" i="7"/>
  <c r="Y132" i="7"/>
  <c r="Y130" i="7"/>
  <c r="Y126" i="7"/>
  <c r="Y124" i="7"/>
  <c r="Y121" i="7"/>
  <c r="Y116" i="7"/>
  <c r="Y111" i="7"/>
  <c r="Y106" i="7"/>
  <c r="Y101" i="7"/>
  <c r="Y83" i="7"/>
  <c r="Y79" i="7"/>
  <c r="Y76" i="7"/>
  <c r="Y72" i="7"/>
  <c r="Y68" i="7"/>
  <c r="Y62" i="7"/>
  <c r="Y59" i="7"/>
  <c r="Y56" i="7"/>
  <c r="Y48" i="7"/>
  <c r="Y36" i="7"/>
  <c r="Y29" i="7"/>
  <c r="Y17" i="7"/>
  <c r="Y12" i="7"/>
  <c r="W359" i="7"/>
  <c r="W358" i="7" s="1"/>
  <c r="W355" i="7"/>
  <c r="W352" i="7"/>
  <c r="W349" i="7"/>
  <c r="W343" i="7"/>
  <c r="W334" i="7"/>
  <c r="W328" i="7"/>
  <c r="W325" i="7"/>
  <c r="W322" i="7"/>
  <c r="W320" i="7"/>
  <c r="W317" i="7"/>
  <c r="W313" i="7"/>
  <c r="W308" i="7"/>
  <c r="W302" i="7"/>
  <c r="W299" i="7"/>
  <c r="W296" i="7"/>
  <c r="W294" i="7"/>
  <c r="W292" i="7"/>
  <c r="W290" i="7"/>
  <c r="W288" i="7"/>
  <c r="W285" i="7"/>
  <c r="W282" i="7"/>
  <c r="W279" i="7"/>
  <c r="W277" i="7"/>
  <c r="W275" i="7"/>
  <c r="W273" i="7"/>
  <c r="W271" i="7"/>
  <c r="W269" i="7"/>
  <c r="W267" i="7"/>
  <c r="W265" i="7"/>
  <c r="W263" i="7"/>
  <c r="W261" i="7"/>
  <c r="W259" i="7"/>
  <c r="W257" i="7"/>
  <c r="W255" i="7"/>
  <c r="W254" i="7"/>
  <c r="W251" i="7"/>
  <c r="W250" i="7"/>
  <c r="W249" i="7"/>
  <c r="W243" i="7"/>
  <c r="W241" i="7"/>
  <c r="W236" i="7"/>
  <c r="W232" i="7"/>
  <c r="W223" i="7"/>
  <c r="W217" i="7"/>
  <c r="W213" i="7"/>
  <c r="W209" i="7"/>
  <c r="W206" i="7"/>
  <c r="W201" i="7"/>
  <c r="W195" i="7"/>
  <c r="W189" i="7"/>
  <c r="W184" i="7"/>
  <c r="W183" i="7"/>
  <c r="W181" i="7"/>
  <c r="W178" i="7"/>
  <c r="W175" i="7"/>
  <c r="W173" i="7"/>
  <c r="W166" i="7"/>
  <c r="W157" i="7"/>
  <c r="W154" i="7"/>
  <c r="W150" i="7"/>
  <c r="W146" i="7"/>
  <c r="W143" i="7"/>
  <c r="W138" i="7"/>
  <c r="W135" i="7"/>
  <c r="W132" i="7"/>
  <c r="W130" i="7"/>
  <c r="W126" i="7"/>
  <c r="W124" i="7"/>
  <c r="W121" i="7"/>
  <c r="W116" i="7"/>
  <c r="W111" i="7"/>
  <c r="W106" i="7"/>
  <c r="W101" i="7"/>
  <c r="W83" i="7"/>
  <c r="W79" i="7"/>
  <c r="W76" i="7"/>
  <c r="W72" i="7"/>
  <c r="W68" i="7"/>
  <c r="W62" i="7"/>
  <c r="W59" i="7"/>
  <c r="W56" i="7"/>
  <c r="W48" i="7"/>
  <c r="W36" i="7"/>
  <c r="W29" i="7"/>
  <c r="W17" i="7"/>
  <c r="W12" i="7"/>
  <c r="U359" i="7"/>
  <c r="U358" i="7" s="1"/>
  <c r="U355" i="7"/>
  <c r="U352" i="7"/>
  <c r="U349" i="7"/>
  <c r="U343" i="7"/>
  <c r="U334" i="7"/>
  <c r="U328" i="7"/>
  <c r="U325" i="7"/>
  <c r="U322" i="7"/>
  <c r="U320" i="7"/>
  <c r="U317" i="7"/>
  <c r="U313" i="7"/>
  <c r="U308" i="7"/>
  <c r="U302" i="7"/>
  <c r="U299" i="7"/>
  <c r="U296" i="7"/>
  <c r="U294" i="7"/>
  <c r="U292" i="7"/>
  <c r="U290" i="7"/>
  <c r="U288" i="7"/>
  <c r="U285" i="7"/>
  <c r="U282" i="7"/>
  <c r="U279" i="7"/>
  <c r="U277" i="7"/>
  <c r="U275" i="7"/>
  <c r="U273" i="7"/>
  <c r="U271" i="7"/>
  <c r="U269" i="7"/>
  <c r="U267" i="7"/>
  <c r="U265" i="7"/>
  <c r="U263" i="7"/>
  <c r="U261" i="7"/>
  <c r="U259" i="7"/>
  <c r="U257" i="7"/>
  <c r="U255" i="7"/>
  <c r="U254" i="7"/>
  <c r="U251" i="7"/>
  <c r="U250" i="7"/>
  <c r="U249" i="7"/>
  <c r="U243" i="7"/>
  <c r="U241" i="7"/>
  <c r="U236" i="7"/>
  <c r="U232" i="7"/>
  <c r="U223" i="7"/>
  <c r="U217" i="7"/>
  <c r="U213" i="7"/>
  <c r="U209" i="7"/>
  <c r="U206" i="7"/>
  <c r="U201" i="7"/>
  <c r="U195" i="7"/>
  <c r="U189" i="7"/>
  <c r="U184" i="7"/>
  <c r="U183" i="7"/>
  <c r="U181" i="7"/>
  <c r="U178" i="7"/>
  <c r="U175" i="7"/>
  <c r="U173" i="7"/>
  <c r="U166" i="7"/>
  <c r="U157" i="7"/>
  <c r="U154" i="7"/>
  <c r="U150" i="7"/>
  <c r="U146" i="7"/>
  <c r="U143" i="7"/>
  <c r="U138" i="7"/>
  <c r="U135" i="7"/>
  <c r="U132" i="7"/>
  <c r="U130" i="7"/>
  <c r="U126" i="7"/>
  <c r="U124" i="7"/>
  <c r="U121" i="7"/>
  <c r="U116" i="7"/>
  <c r="U111" i="7"/>
  <c r="U106" i="7"/>
  <c r="U101" i="7"/>
  <c r="U83" i="7"/>
  <c r="U79" i="7"/>
  <c r="U76" i="7"/>
  <c r="U72" i="7"/>
  <c r="U68" i="7"/>
  <c r="U62" i="7"/>
  <c r="U59" i="7"/>
  <c r="U56" i="7"/>
  <c r="U48" i="7"/>
  <c r="U36" i="7"/>
  <c r="U29" i="7"/>
  <c r="U17" i="7"/>
  <c r="U12" i="7"/>
  <c r="S359" i="7"/>
  <c r="S358" i="7" s="1"/>
  <c r="S355" i="7"/>
  <c r="S352" i="7"/>
  <c r="S349" i="7"/>
  <c r="S343" i="7"/>
  <c r="S334" i="7"/>
  <c r="S328" i="7"/>
  <c r="S325" i="7"/>
  <c r="S322" i="7"/>
  <c r="S320" i="7"/>
  <c r="S317" i="7"/>
  <c r="S313" i="7"/>
  <c r="S308" i="7"/>
  <c r="S302" i="7"/>
  <c r="S299" i="7"/>
  <c r="S296" i="7"/>
  <c r="S294" i="7"/>
  <c r="S292" i="7"/>
  <c r="S290" i="7"/>
  <c r="S288" i="7"/>
  <c r="S285" i="7"/>
  <c r="S282" i="7"/>
  <c r="S279" i="7"/>
  <c r="S277" i="7"/>
  <c r="S275" i="7"/>
  <c r="S273" i="7"/>
  <c r="S271" i="7"/>
  <c r="S269" i="7"/>
  <c r="S267" i="7"/>
  <c r="S265" i="7"/>
  <c r="S263" i="7"/>
  <c r="S261" i="7"/>
  <c r="S259" i="7"/>
  <c r="S257" i="7"/>
  <c r="S255" i="7"/>
  <c r="S254" i="7"/>
  <c r="S251" i="7"/>
  <c r="S250" i="7"/>
  <c r="S249" i="7"/>
  <c r="S243" i="7"/>
  <c r="S241" i="7"/>
  <c r="S236" i="7"/>
  <c r="S232" i="7"/>
  <c r="S223" i="7"/>
  <c r="S217" i="7"/>
  <c r="S213" i="7"/>
  <c r="S209" i="7"/>
  <c r="S206" i="7"/>
  <c r="S201" i="7"/>
  <c r="S195" i="7"/>
  <c r="S189" i="7"/>
  <c r="S184" i="7"/>
  <c r="S183" i="7"/>
  <c r="S181" i="7"/>
  <c r="S178" i="7"/>
  <c r="S175" i="7"/>
  <c r="S173" i="7"/>
  <c r="S166" i="7"/>
  <c r="S157" i="7"/>
  <c r="S154" i="7"/>
  <c r="S150" i="7"/>
  <c r="S146" i="7"/>
  <c r="S143" i="7"/>
  <c r="S138" i="7"/>
  <c r="S135" i="7"/>
  <c r="S132" i="7"/>
  <c r="S130" i="7"/>
  <c r="S126" i="7"/>
  <c r="S124" i="7"/>
  <c r="S121" i="7"/>
  <c r="S116" i="7"/>
  <c r="S111" i="7"/>
  <c r="S106" i="7"/>
  <c r="S101" i="7"/>
  <c r="S83" i="7"/>
  <c r="S79" i="7"/>
  <c r="S76" i="7"/>
  <c r="S72" i="7"/>
  <c r="S68" i="7"/>
  <c r="S62" i="7"/>
  <c r="S59" i="7"/>
  <c r="S56" i="7"/>
  <c r="S48" i="7"/>
  <c r="S36" i="7"/>
  <c r="S29" i="7"/>
  <c r="S17" i="7"/>
  <c r="S12" i="7"/>
  <c r="Q359" i="7"/>
  <c r="Q358" i="7" s="1"/>
  <c r="Q355" i="7"/>
  <c r="Q352" i="7"/>
  <c r="Q349" i="7"/>
  <c r="Q343" i="7"/>
  <c r="Q334" i="7"/>
  <c r="Q328" i="7"/>
  <c r="Q325" i="7"/>
  <c r="Q322" i="7"/>
  <c r="Q320" i="7"/>
  <c r="Q317" i="7"/>
  <c r="Q313" i="7"/>
  <c r="Q308" i="7"/>
  <c r="Q302" i="7"/>
  <c r="Q299" i="7"/>
  <c r="Q296" i="7"/>
  <c r="Q294" i="7"/>
  <c r="Q292" i="7"/>
  <c r="Q290" i="7"/>
  <c r="Q288" i="7"/>
  <c r="Q285" i="7"/>
  <c r="Q282" i="7"/>
  <c r="Q279" i="7"/>
  <c r="Q277" i="7"/>
  <c r="Q275" i="7"/>
  <c r="Q273" i="7"/>
  <c r="Q271" i="7"/>
  <c r="Q269" i="7"/>
  <c r="Q267" i="7"/>
  <c r="Q265" i="7"/>
  <c r="Q263" i="7"/>
  <c r="Q261" i="7"/>
  <c r="Q259" i="7"/>
  <c r="Q257" i="7"/>
  <c r="Q255" i="7"/>
  <c r="Q254" i="7"/>
  <c r="Q251" i="7"/>
  <c r="Q250" i="7"/>
  <c r="Q249" i="7"/>
  <c r="Q243" i="7"/>
  <c r="Q241" i="7"/>
  <c r="Q236" i="7"/>
  <c r="Q232" i="7"/>
  <c r="Q223" i="7"/>
  <c r="Q217" i="7"/>
  <c r="Q213" i="7"/>
  <c r="Q209" i="7"/>
  <c r="Q206" i="7"/>
  <c r="Q201" i="7"/>
  <c r="Q195" i="7"/>
  <c r="Q189" i="7"/>
  <c r="Q184" i="7"/>
  <c r="Q183" i="7"/>
  <c r="Q181" i="7"/>
  <c r="Q178" i="7"/>
  <c r="Q175" i="7"/>
  <c r="Q173" i="7"/>
  <c r="Q166" i="7"/>
  <c r="Q157" i="7"/>
  <c r="Q154" i="7"/>
  <c r="Q150" i="7"/>
  <c r="Q146" i="7"/>
  <c r="Q143" i="7"/>
  <c r="Q138" i="7"/>
  <c r="Q135" i="7"/>
  <c r="Q132" i="7"/>
  <c r="Q130" i="7"/>
  <c r="Q126" i="7"/>
  <c r="Q124" i="7"/>
  <c r="Q121" i="7"/>
  <c r="Q116" i="7"/>
  <c r="Q111" i="7"/>
  <c r="Q106" i="7"/>
  <c r="Q101" i="7"/>
  <c r="Q83" i="7"/>
  <c r="Q79" i="7"/>
  <c r="Q76" i="7"/>
  <c r="Q72" i="7"/>
  <c r="Q68" i="7"/>
  <c r="Q62" i="7"/>
  <c r="Q59" i="7"/>
  <c r="Q56" i="7"/>
  <c r="Q48" i="7"/>
  <c r="Q36" i="7"/>
  <c r="Q29" i="7"/>
  <c r="Q17" i="7"/>
  <c r="Q12" i="7"/>
  <c r="O359" i="7"/>
  <c r="O358" i="7" s="1"/>
  <c r="O355" i="7"/>
  <c r="O352" i="7"/>
  <c r="O349" i="7"/>
  <c r="O343" i="7"/>
  <c r="O334" i="7"/>
  <c r="O328" i="7"/>
  <c r="O325" i="7"/>
  <c r="O322" i="7"/>
  <c r="O320" i="7"/>
  <c r="O317" i="7"/>
  <c r="O313" i="7"/>
  <c r="O308" i="7"/>
  <c r="O302" i="7"/>
  <c r="O299" i="7"/>
  <c r="O296" i="7"/>
  <c r="O294" i="7"/>
  <c r="O292" i="7"/>
  <c r="O290" i="7"/>
  <c r="O288" i="7"/>
  <c r="O285" i="7"/>
  <c r="O282" i="7"/>
  <c r="O279" i="7"/>
  <c r="O277" i="7"/>
  <c r="O275" i="7"/>
  <c r="O273" i="7"/>
  <c r="O271" i="7"/>
  <c r="O269" i="7"/>
  <c r="O267" i="7"/>
  <c r="O265" i="7"/>
  <c r="O263" i="7"/>
  <c r="O261" i="7"/>
  <c r="O259" i="7"/>
  <c r="O257" i="7"/>
  <c r="O255" i="7"/>
  <c r="O254" i="7"/>
  <c r="O251" i="7"/>
  <c r="O250" i="7"/>
  <c r="O249" i="7"/>
  <c r="O243" i="7"/>
  <c r="O241" i="7"/>
  <c r="O236" i="7"/>
  <c r="O232" i="7"/>
  <c r="O223" i="7"/>
  <c r="O217" i="7"/>
  <c r="O213" i="7"/>
  <c r="O209" i="7"/>
  <c r="O206" i="7"/>
  <c r="O201" i="7"/>
  <c r="O195" i="7"/>
  <c r="O189" i="7"/>
  <c r="O184" i="7"/>
  <c r="O183" i="7"/>
  <c r="O181" i="7"/>
  <c r="O178" i="7"/>
  <c r="O175" i="7"/>
  <c r="O173" i="7"/>
  <c r="O166" i="7"/>
  <c r="O157" i="7"/>
  <c r="O154" i="7"/>
  <c r="O150" i="7"/>
  <c r="O146" i="7"/>
  <c r="O143" i="7"/>
  <c r="O138" i="7"/>
  <c r="O135" i="7"/>
  <c r="O132" i="7"/>
  <c r="O130" i="7"/>
  <c r="O126" i="7"/>
  <c r="O124" i="7"/>
  <c r="O121" i="7"/>
  <c r="O116" i="7"/>
  <c r="O111" i="7"/>
  <c r="O106" i="7"/>
  <c r="O101" i="7"/>
  <c r="O83" i="7"/>
  <c r="O79" i="7"/>
  <c r="O76" i="7"/>
  <c r="O72" i="7"/>
  <c r="O68" i="7"/>
  <c r="O62" i="7"/>
  <c r="O59" i="7"/>
  <c r="O56" i="7"/>
  <c r="O48" i="7"/>
  <c r="O36" i="7"/>
  <c r="O29" i="7"/>
  <c r="O17" i="7"/>
  <c r="O12" i="7"/>
  <c r="M359" i="7"/>
  <c r="M358" i="7" s="1"/>
  <c r="M355" i="7"/>
  <c r="M352" i="7"/>
  <c r="M349" i="7"/>
  <c r="M343" i="7"/>
  <c r="M334" i="7"/>
  <c r="M328" i="7"/>
  <c r="M325" i="7"/>
  <c r="M322" i="7"/>
  <c r="M320" i="7"/>
  <c r="M317" i="7"/>
  <c r="M313" i="7"/>
  <c r="M308" i="7"/>
  <c r="M302" i="7"/>
  <c r="M299" i="7"/>
  <c r="M296" i="7"/>
  <c r="M294" i="7"/>
  <c r="M292" i="7"/>
  <c r="M290" i="7"/>
  <c r="M288" i="7"/>
  <c r="M285" i="7"/>
  <c r="M282" i="7"/>
  <c r="M279" i="7"/>
  <c r="M277" i="7"/>
  <c r="M275" i="7"/>
  <c r="M273" i="7"/>
  <c r="M271" i="7"/>
  <c r="M269" i="7"/>
  <c r="M267" i="7"/>
  <c r="M265" i="7"/>
  <c r="M263" i="7"/>
  <c r="M261" i="7"/>
  <c r="M259" i="7"/>
  <c r="M257" i="7"/>
  <c r="M255" i="7"/>
  <c r="M254" i="7"/>
  <c r="M251" i="7"/>
  <c r="M250" i="7"/>
  <c r="M249" i="7"/>
  <c r="M243" i="7"/>
  <c r="M241" i="7"/>
  <c r="M236" i="7"/>
  <c r="M232" i="7"/>
  <c r="M223" i="7"/>
  <c r="M217" i="7"/>
  <c r="M213" i="7"/>
  <c r="M209" i="7"/>
  <c r="M206" i="7"/>
  <c r="M201" i="7"/>
  <c r="M195" i="7"/>
  <c r="M189" i="7"/>
  <c r="M184" i="7"/>
  <c r="M183" i="7"/>
  <c r="M181" i="7"/>
  <c r="M178" i="7"/>
  <c r="M175" i="7"/>
  <c r="M173" i="7"/>
  <c r="M166" i="7"/>
  <c r="M157" i="7"/>
  <c r="M154" i="7"/>
  <c r="M150" i="7"/>
  <c r="M146" i="7"/>
  <c r="M143" i="7"/>
  <c r="M138" i="7"/>
  <c r="M135" i="7"/>
  <c r="M132" i="7"/>
  <c r="M130" i="7"/>
  <c r="M126" i="7"/>
  <c r="M124" i="7"/>
  <c r="M121" i="7"/>
  <c r="M116" i="7"/>
  <c r="M111" i="7"/>
  <c r="M106" i="7"/>
  <c r="M101" i="7"/>
  <c r="M83" i="7"/>
  <c r="M79" i="7"/>
  <c r="M76" i="7"/>
  <c r="M72" i="7"/>
  <c r="M68" i="7"/>
  <c r="M62" i="7"/>
  <c r="M59" i="7"/>
  <c r="M56" i="7"/>
  <c r="M48" i="7"/>
  <c r="M36" i="7"/>
  <c r="M29" i="7"/>
  <c r="M17" i="7"/>
  <c r="M12" i="7"/>
  <c r="AI10" i="13" l="1"/>
  <c r="T21" i="1" s="1"/>
  <c r="AQ10" i="13"/>
  <c r="X21" i="1" s="1"/>
  <c r="M10" i="13"/>
  <c r="I21" i="1" s="1"/>
  <c r="Q10" i="13"/>
  <c r="K21" i="1" s="1"/>
  <c r="W10" i="13"/>
  <c r="N21" i="1" s="1"/>
  <c r="AO10" i="13"/>
  <c r="W21" i="1" s="1"/>
  <c r="S10" i="13"/>
  <c r="L21" i="1" s="1"/>
  <c r="U10" i="13"/>
  <c r="M21" i="1" s="1"/>
  <c r="AS32" i="13"/>
  <c r="Y10" i="13"/>
  <c r="O21" i="1" s="1"/>
  <c r="K26" i="13"/>
  <c r="AE10" i="13"/>
  <c r="R21" i="1" s="1"/>
  <c r="O10" i="13"/>
  <c r="J21" i="1" s="1"/>
  <c r="AU194" i="8"/>
  <c r="S11" i="8"/>
  <c r="AS188" i="7"/>
  <c r="AS282" i="7"/>
  <c r="S194" i="8"/>
  <c r="AM10" i="13"/>
  <c r="V21" i="1" s="1"/>
  <c r="K21" i="13"/>
  <c r="AG10" i="13"/>
  <c r="S21" i="1" s="1"/>
  <c r="AC10" i="13"/>
  <c r="Q21" i="1" s="1"/>
  <c r="K32" i="13"/>
  <c r="AS26" i="13"/>
  <c r="AU10" i="13"/>
  <c r="AS21" i="13"/>
  <c r="AS11" i="13"/>
  <c r="K11" i="13"/>
  <c r="AA10" i="13"/>
  <c r="P21" i="1" s="1"/>
  <c r="AK10" i="13"/>
  <c r="U21" i="1" s="1"/>
  <c r="AS119" i="8"/>
  <c r="AS250" i="8"/>
  <c r="AS332" i="8"/>
  <c r="AS368" i="8"/>
  <c r="AT212" i="8"/>
  <c r="AU212" i="8" s="1"/>
  <c r="O194" i="8"/>
  <c r="AS75" i="8"/>
  <c r="AS225" i="8"/>
  <c r="AS312" i="8"/>
  <c r="AT181" i="8"/>
  <c r="AU181" i="8" s="1"/>
  <c r="AM194" i="8"/>
  <c r="AS124" i="8"/>
  <c r="AS256" i="8"/>
  <c r="AS335" i="8"/>
  <c r="AT243" i="8"/>
  <c r="AU243" i="8" s="1"/>
  <c r="AS151" i="8"/>
  <c r="AS276" i="8"/>
  <c r="AT272" i="8"/>
  <c r="AU272" i="8" s="1"/>
  <c r="AS154" i="8"/>
  <c r="AS277" i="8"/>
  <c r="AS374" i="8"/>
  <c r="AT287" i="8"/>
  <c r="AU287" i="8" s="1"/>
  <c r="AS186" i="8"/>
  <c r="AS291" i="8"/>
  <c r="AT64" i="8"/>
  <c r="AU64" i="8" s="1"/>
  <c r="AT304" i="8"/>
  <c r="AU304" i="8" s="1"/>
  <c r="AM358" i="8"/>
  <c r="AS189" i="8"/>
  <c r="AS293" i="8"/>
  <c r="AT96" i="8"/>
  <c r="AU96" i="8" s="1"/>
  <c r="AT327" i="8"/>
  <c r="AU327" i="8" s="1"/>
  <c r="AS72" i="8"/>
  <c r="AS219" i="8"/>
  <c r="AS310" i="8"/>
  <c r="AT143" i="8"/>
  <c r="AU143" i="8" s="1"/>
  <c r="AT351" i="8"/>
  <c r="AU351" i="8" s="1"/>
  <c r="AT69" i="8"/>
  <c r="AU69" i="8" s="1"/>
  <c r="AT114" i="8"/>
  <c r="AU114" i="8" s="1"/>
  <c r="AT146" i="8"/>
  <c r="AU146" i="8" s="1"/>
  <c r="AT183" i="8"/>
  <c r="AU183" i="8" s="1"/>
  <c r="AT215" i="8"/>
  <c r="AU215" i="8" s="1"/>
  <c r="AT246" i="8"/>
  <c r="AU246" i="8" s="1"/>
  <c r="AT273" i="8"/>
  <c r="AU273" i="8" s="1"/>
  <c r="AT289" i="8"/>
  <c r="AU289" i="8" s="1"/>
  <c r="AT307" i="8"/>
  <c r="AU307" i="8" s="1"/>
  <c r="AT330" i="8"/>
  <c r="AU330" i="8" s="1"/>
  <c r="AT359" i="8"/>
  <c r="AU359" i="8" s="1"/>
  <c r="AU358" i="8" s="1"/>
  <c r="AS81" i="8"/>
  <c r="AS129" i="8"/>
  <c r="AS158" i="8"/>
  <c r="AS191" i="8"/>
  <c r="AS231" i="8"/>
  <c r="AS260" i="8"/>
  <c r="AS279" i="8"/>
  <c r="AS295" i="8"/>
  <c r="AS314" i="8"/>
  <c r="AS337" i="8"/>
  <c r="AS377" i="8"/>
  <c r="AI194" i="8"/>
  <c r="AS33" i="8"/>
  <c r="AS85" i="8"/>
  <c r="AS134" i="8"/>
  <c r="AS162" i="8"/>
  <c r="AS195" i="8"/>
  <c r="AS233" i="8"/>
  <c r="AS263" i="8"/>
  <c r="AS281" i="8"/>
  <c r="AS297" i="8"/>
  <c r="AS316" i="8"/>
  <c r="AS340" i="8"/>
  <c r="AS380" i="8"/>
  <c r="AS42" i="8"/>
  <c r="AS89" i="8"/>
  <c r="AS138" i="8"/>
  <c r="AS165" i="8"/>
  <c r="AS201" i="8"/>
  <c r="AS236" i="8"/>
  <c r="AS265" i="8"/>
  <c r="AS283" i="8"/>
  <c r="AS299" i="8"/>
  <c r="AS318" i="8"/>
  <c r="AS343" i="8"/>
  <c r="AS386" i="8"/>
  <c r="AS385" i="8" s="1"/>
  <c r="AS56" i="8"/>
  <c r="AS92" i="8"/>
  <c r="AS140" i="8"/>
  <c r="AS174" i="8"/>
  <c r="AS207" i="8"/>
  <c r="AS238" i="8"/>
  <c r="AS271" i="8"/>
  <c r="AS285" i="8"/>
  <c r="AS301" i="8"/>
  <c r="AS324" i="8"/>
  <c r="AS346" i="8"/>
  <c r="M194" i="8"/>
  <c r="Q194" i="8"/>
  <c r="K255" i="8"/>
  <c r="K323" i="8"/>
  <c r="K358" i="8"/>
  <c r="S358" i="8"/>
  <c r="K11" i="8"/>
  <c r="K206" i="8"/>
  <c r="AQ194" i="8"/>
  <c r="AO11" i="8"/>
  <c r="K194" i="8"/>
  <c r="O358" i="8"/>
  <c r="S255" i="8"/>
  <c r="AO194" i="8"/>
  <c r="AQ358" i="8"/>
  <c r="O255" i="8"/>
  <c r="Q358" i="8"/>
  <c r="M255" i="8"/>
  <c r="M358" i="8"/>
  <c r="O206" i="8"/>
  <c r="AS17" i="8"/>
  <c r="AS12" i="8"/>
  <c r="Q323" i="8"/>
  <c r="U194" i="8"/>
  <c r="W358" i="8"/>
  <c r="Y194" i="8"/>
  <c r="AA358" i="8"/>
  <c r="AC194" i="8"/>
  <c r="AE358" i="8"/>
  <c r="AG194" i="8"/>
  <c r="AI358" i="8"/>
  <c r="AK194" i="8"/>
  <c r="AM323" i="8"/>
  <c r="AO255" i="8"/>
  <c r="AQ206" i="8"/>
  <c r="AQ323" i="8"/>
  <c r="U323" i="8"/>
  <c r="W11" i="8"/>
  <c r="W255" i="8"/>
  <c r="Y206" i="8"/>
  <c r="AA255" i="8"/>
  <c r="AE11" i="8"/>
  <c r="AE255" i="8"/>
  <c r="AG323" i="8"/>
  <c r="AI11" i="8"/>
  <c r="AI255" i="8"/>
  <c r="AK206" i="8"/>
  <c r="AM255" i="8"/>
  <c r="O323" i="8"/>
  <c r="Q255" i="8"/>
  <c r="Y323" i="8"/>
  <c r="AA11" i="8"/>
  <c r="AC323" i="8"/>
  <c r="AE206" i="8"/>
  <c r="AI206" i="8"/>
  <c r="AK323" i="8"/>
  <c r="AM11" i="8"/>
  <c r="AM206" i="8"/>
  <c r="O11" i="8"/>
  <c r="Q206" i="8"/>
  <c r="S206" i="8"/>
  <c r="U358" i="8"/>
  <c r="W194" i="8"/>
  <c r="Y358" i="8"/>
  <c r="AA194" i="8"/>
  <c r="AC358" i="8"/>
  <c r="AE194" i="8"/>
  <c r="AG358" i="8"/>
  <c r="AK358" i="8"/>
  <c r="AO206" i="8"/>
  <c r="AO323" i="8"/>
  <c r="AQ11" i="8"/>
  <c r="AQ255" i="8"/>
  <c r="M206" i="8"/>
  <c r="Q11" i="8"/>
  <c r="S323" i="8"/>
  <c r="U11" i="8"/>
  <c r="U255" i="8"/>
  <c r="W206" i="8"/>
  <c r="W323" i="8"/>
  <c r="Y255" i="8"/>
  <c r="AA206" i="8"/>
  <c r="AC11" i="8"/>
  <c r="AC255" i="8"/>
  <c r="AG11" i="8"/>
  <c r="AG255" i="8"/>
  <c r="AK11" i="8"/>
  <c r="AK255" i="8"/>
  <c r="AO358" i="8"/>
  <c r="M323" i="8"/>
  <c r="M11" i="8"/>
  <c r="U206" i="8"/>
  <c r="Y11" i="8"/>
  <c r="AA323" i="8"/>
  <c r="AC206" i="8"/>
  <c r="AE323" i="8"/>
  <c r="AG206" i="8"/>
  <c r="AI323" i="8"/>
  <c r="AS277" i="7"/>
  <c r="AS146" i="7"/>
  <c r="AS175" i="7"/>
  <c r="AS181" i="7"/>
  <c r="AS261" i="7"/>
  <c r="AS265" i="7"/>
  <c r="AS121" i="7"/>
  <c r="AS250" i="7"/>
  <c r="AS138" i="7"/>
  <c r="AS62" i="7"/>
  <c r="AS206" i="7"/>
  <c r="AS296" i="7"/>
  <c r="AS72" i="7"/>
  <c r="AS213" i="7"/>
  <c r="AS302" i="7"/>
  <c r="AS111" i="7"/>
  <c r="AS243" i="7"/>
  <c r="AS334" i="7"/>
  <c r="AT48" i="7"/>
  <c r="AU48" i="7" s="1"/>
  <c r="AT130" i="7"/>
  <c r="AU130" i="7" s="1"/>
  <c r="AT189" i="7"/>
  <c r="AU189" i="7" s="1"/>
  <c r="AT255" i="7"/>
  <c r="AU255" i="7" s="1"/>
  <c r="AT290" i="7"/>
  <c r="AU290" i="7" s="1"/>
  <c r="AT352" i="7"/>
  <c r="AU352" i="7" s="1"/>
  <c r="AS29" i="7"/>
  <c r="AS76" i="7"/>
  <c r="AS124" i="7"/>
  <c r="AS150" i="7"/>
  <c r="AS183" i="7"/>
  <c r="AS217" i="7"/>
  <c r="AS251" i="7"/>
  <c r="AS267" i="7"/>
  <c r="AS285" i="7"/>
  <c r="AS308" i="7"/>
  <c r="AS343" i="7"/>
  <c r="AT56" i="7"/>
  <c r="AU56" i="7" s="1"/>
  <c r="AT101" i="7"/>
  <c r="AU101" i="7" s="1"/>
  <c r="AT132" i="7"/>
  <c r="AU132" i="7" s="1"/>
  <c r="AT166" i="7"/>
  <c r="AU166" i="7" s="1"/>
  <c r="AT195" i="7"/>
  <c r="AU195" i="7" s="1"/>
  <c r="AT236" i="7"/>
  <c r="AU236" i="7" s="1"/>
  <c r="AT257" i="7"/>
  <c r="AU257" i="7" s="1"/>
  <c r="AT273" i="7"/>
  <c r="AU273" i="7" s="1"/>
  <c r="AT292" i="7"/>
  <c r="AU292" i="7" s="1"/>
  <c r="AT320" i="7"/>
  <c r="AU320" i="7" s="1"/>
  <c r="AT355" i="7"/>
  <c r="AU355" i="7" s="1"/>
  <c r="AT83" i="7"/>
  <c r="AU83" i="7" s="1"/>
  <c r="AT157" i="7"/>
  <c r="AU157" i="7" s="1"/>
  <c r="AT232" i="7"/>
  <c r="AU232" i="7" s="1"/>
  <c r="AT271" i="7"/>
  <c r="AU271" i="7" s="1"/>
  <c r="AT317" i="7"/>
  <c r="AU317" i="7" s="1"/>
  <c r="AS36" i="7"/>
  <c r="AS79" i="7"/>
  <c r="AS126" i="7"/>
  <c r="AS154" i="7"/>
  <c r="AS184" i="7"/>
  <c r="AS223" i="7"/>
  <c r="AS254" i="7"/>
  <c r="AS269" i="7"/>
  <c r="AS288" i="7"/>
  <c r="AS313" i="7"/>
  <c r="AS349" i="7"/>
  <c r="AT59" i="7"/>
  <c r="AU59" i="7" s="1"/>
  <c r="AT106" i="7"/>
  <c r="AU106" i="7" s="1"/>
  <c r="AT135" i="7"/>
  <c r="AU135" i="7" s="1"/>
  <c r="AT173" i="7"/>
  <c r="AU173" i="7" s="1"/>
  <c r="AT201" i="7"/>
  <c r="AU201" i="7" s="1"/>
  <c r="AT241" i="7"/>
  <c r="AU241" i="7" s="1"/>
  <c r="AT259" i="7"/>
  <c r="AU259" i="7" s="1"/>
  <c r="AT275" i="7"/>
  <c r="AU275" i="7" s="1"/>
  <c r="AT294" i="7"/>
  <c r="AU294" i="7" s="1"/>
  <c r="AT322" i="7"/>
  <c r="AU322" i="7" s="1"/>
  <c r="AT359" i="7"/>
  <c r="AU359" i="7" s="1"/>
  <c r="AU358" i="7" s="1"/>
  <c r="AT325" i="7"/>
  <c r="AU325" i="7" s="1"/>
  <c r="AT68" i="7"/>
  <c r="AU68" i="7" s="1"/>
  <c r="AT116" i="7"/>
  <c r="AU116" i="7" s="1"/>
  <c r="AT143" i="7"/>
  <c r="AU143" i="7" s="1"/>
  <c r="AT178" i="7"/>
  <c r="AU178" i="7" s="1"/>
  <c r="AT209" i="7"/>
  <c r="AU209" i="7" s="1"/>
  <c r="AT249" i="7"/>
  <c r="AU249" i="7" s="1"/>
  <c r="AT263" i="7"/>
  <c r="AU263" i="7" s="1"/>
  <c r="AT279" i="7"/>
  <c r="AU279" i="7" s="1"/>
  <c r="AT299" i="7"/>
  <c r="AU299" i="7" s="1"/>
  <c r="AT328" i="7"/>
  <c r="AU328" i="7" s="1"/>
  <c r="AS359" i="7"/>
  <c r="AS358" i="7" s="1"/>
  <c r="AS17" i="7"/>
  <c r="Q188" i="7"/>
  <c r="AA307" i="7"/>
  <c r="AE231" i="7"/>
  <c r="AG188" i="7"/>
  <c r="O231" i="7"/>
  <c r="M188" i="7"/>
  <c r="AM200" i="7"/>
  <c r="AM188" i="7"/>
  <c r="M333" i="7"/>
  <c r="M307" i="7"/>
  <c r="Q231" i="7"/>
  <c r="AA333" i="7"/>
  <c r="AG231" i="7"/>
  <c r="AI188" i="7"/>
  <c r="AK200" i="7"/>
  <c r="AG200" i="7"/>
  <c r="O188" i="7"/>
  <c r="Q200" i="7"/>
  <c r="AA188" i="7"/>
  <c r="AC200" i="7"/>
  <c r="AQ188" i="7"/>
  <c r="U231" i="7"/>
  <c r="Y231" i="7"/>
  <c r="AK231" i="7"/>
  <c r="AM231" i="7"/>
  <c r="AO188" i="7"/>
  <c r="AQ200" i="7"/>
  <c r="S231" i="7"/>
  <c r="AI231" i="7"/>
  <c r="AM11" i="7"/>
  <c r="O200" i="7"/>
  <c r="S200" i="7"/>
  <c r="U200" i="7"/>
  <c r="Y200" i="7"/>
  <c r="AC11" i="7"/>
  <c r="AE200" i="7"/>
  <c r="AG11" i="7"/>
  <c r="S11" i="7"/>
  <c r="W231" i="7"/>
  <c r="Y11" i="7"/>
  <c r="AE11" i="7"/>
  <c r="M231" i="7"/>
  <c r="Q11" i="7"/>
  <c r="M200" i="7"/>
  <c r="W200" i="7"/>
  <c r="W333" i="7"/>
  <c r="Y333" i="7"/>
  <c r="AA231" i="7"/>
  <c r="AI200" i="7"/>
  <c r="AK11" i="7"/>
  <c r="AQ11" i="7"/>
  <c r="AQ231" i="7"/>
  <c r="U11" i="7"/>
  <c r="O333" i="7"/>
  <c r="Q333" i="7"/>
  <c r="S333" i="7"/>
  <c r="U333" i="7"/>
  <c r="W307" i="7"/>
  <c r="Y307" i="7"/>
  <c r="AA200" i="7"/>
  <c r="AC333" i="7"/>
  <c r="AE333" i="7"/>
  <c r="AQ333" i="7"/>
  <c r="AS12" i="7"/>
  <c r="O307" i="7"/>
  <c r="Q307" i="7"/>
  <c r="S307" i="7"/>
  <c r="U307" i="7"/>
  <c r="W11" i="7"/>
  <c r="AC307" i="7"/>
  <c r="AE307" i="7"/>
  <c r="AG333" i="7"/>
  <c r="AI11" i="7"/>
  <c r="AI333" i="7"/>
  <c r="AK333" i="7"/>
  <c r="AO200" i="7"/>
  <c r="AO333" i="7"/>
  <c r="AQ307" i="7"/>
  <c r="O11" i="7"/>
  <c r="M11" i="7"/>
  <c r="S188" i="7"/>
  <c r="U188" i="7"/>
  <c r="W188" i="7"/>
  <c r="Y188" i="7"/>
  <c r="AA11" i="7"/>
  <c r="AC188" i="7"/>
  <c r="AC231" i="7"/>
  <c r="AE188" i="7"/>
  <c r="AG307" i="7"/>
  <c r="AI307" i="7"/>
  <c r="AK307" i="7"/>
  <c r="AM333" i="7"/>
  <c r="AO307" i="7"/>
  <c r="AK188" i="7"/>
  <c r="AM307" i="7"/>
  <c r="AO11" i="7"/>
  <c r="AO231" i="7"/>
  <c r="K359" i="7"/>
  <c r="K358" i="7" s="1"/>
  <c r="K355" i="7"/>
  <c r="K352" i="7"/>
  <c r="K349" i="7"/>
  <c r="K343" i="7"/>
  <c r="K334" i="7"/>
  <c r="K328" i="7"/>
  <c r="K325" i="7"/>
  <c r="K322" i="7"/>
  <c r="K320" i="7"/>
  <c r="K317" i="7"/>
  <c r="K313" i="7"/>
  <c r="K308" i="7"/>
  <c r="K302" i="7"/>
  <c r="K299" i="7"/>
  <c r="K296" i="7"/>
  <c r="K294" i="7"/>
  <c r="K292" i="7"/>
  <c r="K290" i="7"/>
  <c r="K288" i="7"/>
  <c r="K285" i="7"/>
  <c r="K282" i="7"/>
  <c r="K279" i="7"/>
  <c r="K277" i="7"/>
  <c r="K275" i="7"/>
  <c r="K273" i="7"/>
  <c r="K271" i="7"/>
  <c r="K269" i="7"/>
  <c r="K267" i="7"/>
  <c r="K265" i="7"/>
  <c r="K263" i="7"/>
  <c r="K261" i="7"/>
  <c r="K259" i="7"/>
  <c r="K257" i="7"/>
  <c r="K255" i="7"/>
  <c r="K254" i="7"/>
  <c r="K251" i="7"/>
  <c r="K250" i="7"/>
  <c r="K249" i="7"/>
  <c r="K243" i="7"/>
  <c r="K241" i="7"/>
  <c r="K236" i="7"/>
  <c r="K232" i="7"/>
  <c r="K223" i="7"/>
  <c r="K217" i="7"/>
  <c r="K213" i="7"/>
  <c r="K209" i="7"/>
  <c r="K206" i="7"/>
  <c r="K201" i="7"/>
  <c r="K195" i="7"/>
  <c r="K189" i="7"/>
  <c r="K184" i="7"/>
  <c r="K183" i="7"/>
  <c r="K181" i="7"/>
  <c r="K178" i="7"/>
  <c r="K175" i="7"/>
  <c r="K173" i="7"/>
  <c r="K166" i="7"/>
  <c r="K157" i="7"/>
  <c r="K154" i="7"/>
  <c r="K150" i="7"/>
  <c r="K146" i="7"/>
  <c r="K143" i="7"/>
  <c r="K138" i="7"/>
  <c r="K135" i="7"/>
  <c r="K132" i="7"/>
  <c r="K130" i="7"/>
  <c r="K126" i="7"/>
  <c r="K124" i="7"/>
  <c r="K121" i="7"/>
  <c r="K116" i="7"/>
  <c r="K111" i="7"/>
  <c r="K106" i="7"/>
  <c r="K101" i="7"/>
  <c r="K83" i="7"/>
  <c r="K79" i="7"/>
  <c r="K76" i="7"/>
  <c r="K72" i="7"/>
  <c r="K68" i="7"/>
  <c r="K62" i="7"/>
  <c r="K59" i="7"/>
  <c r="K56" i="7"/>
  <c r="K48" i="7"/>
  <c r="K36" i="7"/>
  <c r="K29" i="7"/>
  <c r="K17" i="7"/>
  <c r="K12" i="7"/>
  <c r="AQ271" i="6"/>
  <c r="AQ270" i="6" s="1"/>
  <c r="AQ265" i="6"/>
  <c r="AQ262" i="6"/>
  <c r="AQ256" i="6"/>
  <c r="AQ249" i="6"/>
  <c r="AQ243" i="6"/>
  <c r="AQ240" i="6"/>
  <c r="AQ237" i="6"/>
  <c r="AQ231" i="6"/>
  <c r="AQ228" i="6"/>
  <c r="AQ225" i="6"/>
  <c r="AQ223" i="6"/>
  <c r="AQ221" i="6"/>
  <c r="AQ219" i="6"/>
  <c r="AQ217" i="6"/>
  <c r="AQ214" i="6"/>
  <c r="AQ211" i="6"/>
  <c r="AQ208" i="6"/>
  <c r="AQ206" i="6"/>
  <c r="AQ204" i="6"/>
  <c r="AQ202" i="6"/>
  <c r="AQ200" i="6"/>
  <c r="AQ198" i="6"/>
  <c r="AQ196" i="6"/>
  <c r="AQ194" i="6"/>
  <c r="AQ192" i="6"/>
  <c r="AQ190" i="6"/>
  <c r="AQ188" i="6"/>
  <c r="AQ187" i="6"/>
  <c r="AQ184" i="6"/>
  <c r="AQ183" i="6"/>
  <c r="AQ182" i="6"/>
  <c r="AQ176" i="6"/>
  <c r="AQ174" i="6"/>
  <c r="AQ169" i="6"/>
  <c r="AQ165" i="6"/>
  <c r="AQ160" i="6"/>
  <c r="AQ157" i="6"/>
  <c r="AQ154" i="6"/>
  <c r="AQ151" i="6"/>
  <c r="AQ149" i="6"/>
  <c r="AQ146" i="6"/>
  <c r="AQ140" i="6"/>
  <c r="AQ134" i="6"/>
  <c r="AQ129" i="6"/>
  <c r="AQ127" i="6"/>
  <c r="AQ124" i="6"/>
  <c r="AQ121" i="6"/>
  <c r="AQ119" i="6"/>
  <c r="AQ112" i="6"/>
  <c r="AQ101" i="6"/>
  <c r="AQ98" i="6"/>
  <c r="AQ93" i="6"/>
  <c r="AQ90" i="6"/>
  <c r="AQ88" i="6"/>
  <c r="AQ84" i="6"/>
  <c r="AQ82" i="6"/>
  <c r="AQ79" i="6"/>
  <c r="AQ74" i="6"/>
  <c r="AQ56" i="6"/>
  <c r="AQ52" i="6"/>
  <c r="AQ49" i="6"/>
  <c r="AQ45" i="6"/>
  <c r="AQ42" i="6"/>
  <c r="AQ39" i="6"/>
  <c r="AQ33" i="6"/>
  <c r="AQ26" i="6"/>
  <c r="AQ19" i="6"/>
  <c r="AQ12" i="6"/>
  <c r="AO271" i="6"/>
  <c r="AO270" i="6" s="1"/>
  <c r="AO265" i="6"/>
  <c r="AO262" i="6"/>
  <c r="AO256" i="6"/>
  <c r="AO249" i="6"/>
  <c r="AO243" i="6"/>
  <c r="AO240" i="6"/>
  <c r="AO237" i="6"/>
  <c r="AO231" i="6"/>
  <c r="AO228" i="6"/>
  <c r="AO225" i="6"/>
  <c r="AO223" i="6"/>
  <c r="AO221" i="6"/>
  <c r="AO219" i="6"/>
  <c r="AO217" i="6"/>
  <c r="AO214" i="6"/>
  <c r="AO211" i="6"/>
  <c r="AO208" i="6"/>
  <c r="AO206" i="6"/>
  <c r="AO204" i="6"/>
  <c r="AO202" i="6"/>
  <c r="AO200" i="6"/>
  <c r="AO198" i="6"/>
  <c r="AO196" i="6"/>
  <c r="AO194" i="6"/>
  <c r="AO192" i="6"/>
  <c r="AO190" i="6"/>
  <c r="AO188" i="6"/>
  <c r="AO187" i="6"/>
  <c r="AO184" i="6"/>
  <c r="AO183" i="6"/>
  <c r="AO182" i="6"/>
  <c r="AO176" i="6"/>
  <c r="AO174" i="6"/>
  <c r="AO169" i="6"/>
  <c r="AO165" i="6"/>
  <c r="AO160" i="6"/>
  <c r="AO157" i="6"/>
  <c r="AO154" i="6"/>
  <c r="AO151" i="6"/>
  <c r="AO149" i="6"/>
  <c r="AO146" i="6"/>
  <c r="AO140" i="6"/>
  <c r="AO134" i="6"/>
  <c r="AO129" i="6"/>
  <c r="AO127" i="6"/>
  <c r="AO124" i="6"/>
  <c r="AO121" i="6"/>
  <c r="AO119" i="6"/>
  <c r="AO112" i="6"/>
  <c r="AO101" i="6"/>
  <c r="AO98" i="6"/>
  <c r="AO93" i="6"/>
  <c r="AO90" i="6"/>
  <c r="AO88" i="6"/>
  <c r="AO84" i="6"/>
  <c r="AO82" i="6"/>
  <c r="AO79" i="6"/>
  <c r="AO74" i="6"/>
  <c r="AO56" i="6"/>
  <c r="AO52" i="6"/>
  <c r="AO49" i="6"/>
  <c r="AO45" i="6"/>
  <c r="AO42" i="6"/>
  <c r="AO39" i="6"/>
  <c r="AO33" i="6"/>
  <c r="AO26" i="6"/>
  <c r="AO19" i="6"/>
  <c r="AO12" i="6"/>
  <c r="AM271" i="6"/>
  <c r="AM270" i="6" s="1"/>
  <c r="AM265" i="6"/>
  <c r="AM262" i="6"/>
  <c r="AM256" i="6"/>
  <c r="AM249" i="6"/>
  <c r="AM243" i="6"/>
  <c r="AM240" i="6"/>
  <c r="AM237" i="6"/>
  <c r="AM231" i="6"/>
  <c r="AM228" i="6"/>
  <c r="AM225" i="6"/>
  <c r="AM223" i="6"/>
  <c r="AM221" i="6"/>
  <c r="AM219" i="6"/>
  <c r="AM217" i="6"/>
  <c r="AM214" i="6"/>
  <c r="AM211" i="6"/>
  <c r="AM208" i="6"/>
  <c r="AM206" i="6"/>
  <c r="AM204" i="6"/>
  <c r="AM202" i="6"/>
  <c r="AM200" i="6"/>
  <c r="AM198" i="6"/>
  <c r="AM196" i="6"/>
  <c r="AM194" i="6"/>
  <c r="AM192" i="6"/>
  <c r="AM190" i="6"/>
  <c r="AM188" i="6"/>
  <c r="AM187" i="6"/>
  <c r="AM184" i="6"/>
  <c r="AM183" i="6"/>
  <c r="AM182" i="6"/>
  <c r="AM176" i="6"/>
  <c r="AM174" i="6"/>
  <c r="AM169" i="6"/>
  <c r="AM165" i="6"/>
  <c r="AM160" i="6"/>
  <c r="AM157" i="6"/>
  <c r="AM154" i="6"/>
  <c r="AM151" i="6"/>
  <c r="AM149" i="6"/>
  <c r="AM146" i="6"/>
  <c r="AM140" i="6"/>
  <c r="AM134" i="6"/>
  <c r="AM129" i="6"/>
  <c r="AM127" i="6"/>
  <c r="AM124" i="6"/>
  <c r="AM121" i="6"/>
  <c r="AM119" i="6"/>
  <c r="AM112" i="6"/>
  <c r="AM101" i="6"/>
  <c r="AM98" i="6"/>
  <c r="AM93" i="6"/>
  <c r="AM90" i="6"/>
  <c r="AM88" i="6"/>
  <c r="AM84" i="6"/>
  <c r="AM82" i="6"/>
  <c r="AM79" i="6"/>
  <c r="AM74" i="6"/>
  <c r="AM56" i="6"/>
  <c r="AM52" i="6"/>
  <c r="AM49" i="6"/>
  <c r="AM45" i="6"/>
  <c r="AM42" i="6"/>
  <c r="AM39" i="6"/>
  <c r="AM33" i="6"/>
  <c r="AM26" i="6"/>
  <c r="AM19" i="6"/>
  <c r="AM12" i="6"/>
  <c r="AK271" i="6"/>
  <c r="AK270" i="6" s="1"/>
  <c r="AK265" i="6"/>
  <c r="AK262" i="6"/>
  <c r="AK256" i="6"/>
  <c r="AK249" i="6"/>
  <c r="AK243" i="6"/>
  <c r="AK240" i="6"/>
  <c r="AK237" i="6"/>
  <c r="AK231" i="6"/>
  <c r="AK228" i="6"/>
  <c r="AK225" i="6"/>
  <c r="AK223" i="6"/>
  <c r="AK221" i="6"/>
  <c r="AK219" i="6"/>
  <c r="AK217" i="6"/>
  <c r="AK214" i="6"/>
  <c r="AK211" i="6"/>
  <c r="AK208" i="6"/>
  <c r="AK206" i="6"/>
  <c r="AK204" i="6"/>
  <c r="AK202" i="6"/>
  <c r="AK200" i="6"/>
  <c r="AK198" i="6"/>
  <c r="AK196" i="6"/>
  <c r="AK194" i="6"/>
  <c r="AK192" i="6"/>
  <c r="AK190" i="6"/>
  <c r="AK188" i="6"/>
  <c r="AK187" i="6"/>
  <c r="AK184" i="6"/>
  <c r="AK183" i="6"/>
  <c r="AK182" i="6"/>
  <c r="AK176" i="6"/>
  <c r="AK174" i="6"/>
  <c r="AK169" i="6"/>
  <c r="AK165" i="6"/>
  <c r="AK160" i="6"/>
  <c r="AK157" i="6"/>
  <c r="AK154" i="6"/>
  <c r="AK151" i="6"/>
  <c r="AK149" i="6"/>
  <c r="AK146" i="6"/>
  <c r="AK140" i="6"/>
  <c r="AK134" i="6"/>
  <c r="AK129" i="6"/>
  <c r="AK127" i="6"/>
  <c r="AK124" i="6"/>
  <c r="AK121" i="6"/>
  <c r="AK119" i="6"/>
  <c r="AK112" i="6"/>
  <c r="AK101" i="6"/>
  <c r="AK98" i="6"/>
  <c r="AK93" i="6"/>
  <c r="AK90" i="6"/>
  <c r="AK88" i="6"/>
  <c r="AK84" i="6"/>
  <c r="AK82" i="6"/>
  <c r="AK79" i="6"/>
  <c r="AK74" i="6"/>
  <c r="AK56" i="6"/>
  <c r="AK52" i="6"/>
  <c r="AK49" i="6"/>
  <c r="AK45" i="6"/>
  <c r="AK42" i="6"/>
  <c r="AK39" i="6"/>
  <c r="AK33" i="6"/>
  <c r="AK26" i="6"/>
  <c r="AK19" i="6"/>
  <c r="AK12" i="6"/>
  <c r="AI271" i="6"/>
  <c r="AI270" i="6" s="1"/>
  <c r="AI265" i="6"/>
  <c r="AI262" i="6"/>
  <c r="AI256" i="6"/>
  <c r="AI249" i="6"/>
  <c r="AI243" i="6"/>
  <c r="AI240" i="6"/>
  <c r="AI237" i="6"/>
  <c r="AI231" i="6"/>
  <c r="AI228" i="6"/>
  <c r="AI225" i="6"/>
  <c r="AI223" i="6"/>
  <c r="AI221" i="6"/>
  <c r="AI219" i="6"/>
  <c r="AI217" i="6"/>
  <c r="AI214" i="6"/>
  <c r="AI211" i="6"/>
  <c r="AI208" i="6"/>
  <c r="AI206" i="6"/>
  <c r="AI204" i="6"/>
  <c r="AI202" i="6"/>
  <c r="AI200" i="6"/>
  <c r="AI198" i="6"/>
  <c r="AI196" i="6"/>
  <c r="AI194" i="6"/>
  <c r="AI192" i="6"/>
  <c r="AI190" i="6"/>
  <c r="AI188" i="6"/>
  <c r="AI187" i="6"/>
  <c r="AI184" i="6"/>
  <c r="AI183" i="6"/>
  <c r="AI182" i="6"/>
  <c r="AI176" i="6"/>
  <c r="AI174" i="6"/>
  <c r="AI169" i="6"/>
  <c r="AI165" i="6"/>
  <c r="AI160" i="6"/>
  <c r="AI157" i="6"/>
  <c r="AI154" i="6"/>
  <c r="AI151" i="6"/>
  <c r="AI149" i="6"/>
  <c r="AI146" i="6"/>
  <c r="AI140" i="6"/>
  <c r="AI134" i="6"/>
  <c r="AI129" i="6"/>
  <c r="AI127" i="6"/>
  <c r="AI124" i="6"/>
  <c r="AI121" i="6"/>
  <c r="AI119" i="6"/>
  <c r="AI112" i="6"/>
  <c r="AI101" i="6"/>
  <c r="AI98" i="6"/>
  <c r="AI93" i="6"/>
  <c r="AI90" i="6"/>
  <c r="AI88" i="6"/>
  <c r="AI84" i="6"/>
  <c r="AI82" i="6"/>
  <c r="AI79" i="6"/>
  <c r="AI74" i="6"/>
  <c r="AI56" i="6"/>
  <c r="AI52" i="6"/>
  <c r="AI49" i="6"/>
  <c r="AI45" i="6"/>
  <c r="AI42" i="6"/>
  <c r="AI39" i="6"/>
  <c r="AI33" i="6"/>
  <c r="AI26" i="6"/>
  <c r="AI19" i="6"/>
  <c r="AI12" i="6"/>
  <c r="AG271" i="6"/>
  <c r="AG270" i="6" s="1"/>
  <c r="AG265" i="6"/>
  <c r="AG262" i="6"/>
  <c r="AG256" i="6"/>
  <c r="AG249" i="6"/>
  <c r="AG243" i="6"/>
  <c r="AG240" i="6"/>
  <c r="AG237" i="6"/>
  <c r="AG231" i="6"/>
  <c r="AG228" i="6"/>
  <c r="AG225" i="6"/>
  <c r="AG223" i="6"/>
  <c r="AG221" i="6"/>
  <c r="AG219" i="6"/>
  <c r="AG217" i="6"/>
  <c r="AG214" i="6"/>
  <c r="AG211" i="6"/>
  <c r="AG208" i="6"/>
  <c r="AG206" i="6"/>
  <c r="AG204" i="6"/>
  <c r="AG202" i="6"/>
  <c r="AG200" i="6"/>
  <c r="AG198" i="6"/>
  <c r="AG196" i="6"/>
  <c r="AG194" i="6"/>
  <c r="AG192" i="6"/>
  <c r="AG190" i="6"/>
  <c r="AG188" i="6"/>
  <c r="AG187" i="6"/>
  <c r="AG184" i="6"/>
  <c r="AG183" i="6"/>
  <c r="AG182" i="6"/>
  <c r="AG176" i="6"/>
  <c r="AG174" i="6"/>
  <c r="AG169" i="6"/>
  <c r="AG165" i="6"/>
  <c r="AG160" i="6"/>
  <c r="AG157" i="6"/>
  <c r="AG154" i="6"/>
  <c r="AG151" i="6"/>
  <c r="AG149" i="6"/>
  <c r="AG146" i="6"/>
  <c r="AG140" i="6"/>
  <c r="AG134" i="6"/>
  <c r="AG129" i="6"/>
  <c r="AG127" i="6"/>
  <c r="AG124" i="6"/>
  <c r="AG121" i="6"/>
  <c r="AG119" i="6"/>
  <c r="AG112" i="6"/>
  <c r="AG101" i="6"/>
  <c r="AG98" i="6"/>
  <c r="AG93" i="6"/>
  <c r="AG90" i="6"/>
  <c r="AG88" i="6"/>
  <c r="AG84" i="6"/>
  <c r="AG82" i="6"/>
  <c r="AG79" i="6"/>
  <c r="AG74" i="6"/>
  <c r="AG56" i="6"/>
  <c r="AG52" i="6"/>
  <c r="AG49" i="6"/>
  <c r="AG45" i="6"/>
  <c r="AG42" i="6"/>
  <c r="AG39" i="6"/>
  <c r="AG33" i="6"/>
  <c r="AG26" i="6"/>
  <c r="AG19" i="6"/>
  <c r="AG12" i="6"/>
  <c r="AE271" i="6"/>
  <c r="AE270" i="6" s="1"/>
  <c r="AE265" i="6"/>
  <c r="AE262" i="6"/>
  <c r="AE256" i="6"/>
  <c r="AE249" i="6"/>
  <c r="AE243" i="6"/>
  <c r="AE240" i="6"/>
  <c r="AE237" i="6"/>
  <c r="AE231" i="6"/>
  <c r="AE228" i="6"/>
  <c r="AE225" i="6"/>
  <c r="AE223" i="6"/>
  <c r="AE221" i="6"/>
  <c r="AE219" i="6"/>
  <c r="AE217" i="6"/>
  <c r="AE214" i="6"/>
  <c r="AE211" i="6"/>
  <c r="AE208" i="6"/>
  <c r="AE206" i="6"/>
  <c r="AE204" i="6"/>
  <c r="AE202" i="6"/>
  <c r="AE200" i="6"/>
  <c r="AE198" i="6"/>
  <c r="AE196" i="6"/>
  <c r="AE194" i="6"/>
  <c r="AE192" i="6"/>
  <c r="AE190" i="6"/>
  <c r="AE188" i="6"/>
  <c r="AE187" i="6"/>
  <c r="AE184" i="6"/>
  <c r="AE183" i="6"/>
  <c r="AE182" i="6"/>
  <c r="AE176" i="6"/>
  <c r="AE174" i="6"/>
  <c r="AE169" i="6"/>
  <c r="AE165" i="6"/>
  <c r="AE160" i="6"/>
  <c r="AE157" i="6"/>
  <c r="AE154" i="6"/>
  <c r="AE151" i="6"/>
  <c r="AE149" i="6"/>
  <c r="AE146" i="6"/>
  <c r="AE140" i="6"/>
  <c r="AE134" i="6"/>
  <c r="AE129" i="6"/>
  <c r="AE127" i="6"/>
  <c r="AE124" i="6"/>
  <c r="AE121" i="6"/>
  <c r="AE119" i="6"/>
  <c r="AE112" i="6"/>
  <c r="AE101" i="6"/>
  <c r="AE98" i="6"/>
  <c r="AE93" i="6"/>
  <c r="AE90" i="6"/>
  <c r="AE88" i="6"/>
  <c r="AE84" i="6"/>
  <c r="AE82" i="6"/>
  <c r="AE79" i="6"/>
  <c r="AE74" i="6"/>
  <c r="AE56" i="6"/>
  <c r="AE52" i="6"/>
  <c r="AE49" i="6"/>
  <c r="AE45" i="6"/>
  <c r="AE42" i="6"/>
  <c r="AE39" i="6"/>
  <c r="AE33" i="6"/>
  <c r="AE26" i="6"/>
  <c r="AE19" i="6"/>
  <c r="AE12" i="6"/>
  <c r="AC271" i="6"/>
  <c r="AC270" i="6" s="1"/>
  <c r="AC265" i="6"/>
  <c r="AC262" i="6"/>
  <c r="AC256" i="6"/>
  <c r="AC249" i="6"/>
  <c r="AC243" i="6"/>
  <c r="AC240" i="6"/>
  <c r="AC237" i="6"/>
  <c r="AC231" i="6"/>
  <c r="AC228" i="6"/>
  <c r="AC225" i="6"/>
  <c r="AC223" i="6"/>
  <c r="AC221" i="6"/>
  <c r="AC219" i="6"/>
  <c r="AC217" i="6"/>
  <c r="AC214" i="6"/>
  <c r="AC211" i="6"/>
  <c r="AC208" i="6"/>
  <c r="AC206" i="6"/>
  <c r="AC204" i="6"/>
  <c r="AC202" i="6"/>
  <c r="AC200" i="6"/>
  <c r="AC198" i="6"/>
  <c r="AC196" i="6"/>
  <c r="AC194" i="6"/>
  <c r="AC192" i="6"/>
  <c r="AC190" i="6"/>
  <c r="AC188" i="6"/>
  <c r="AC187" i="6"/>
  <c r="AC184" i="6"/>
  <c r="AC183" i="6"/>
  <c r="AC182" i="6"/>
  <c r="AC176" i="6"/>
  <c r="AC174" i="6"/>
  <c r="AC169" i="6"/>
  <c r="AC165" i="6"/>
  <c r="AC160" i="6"/>
  <c r="AC157" i="6"/>
  <c r="AC154" i="6"/>
  <c r="AC151" i="6"/>
  <c r="AC149" i="6"/>
  <c r="AC146" i="6"/>
  <c r="AC140" i="6"/>
  <c r="AC134" i="6"/>
  <c r="AC129" i="6"/>
  <c r="AC127" i="6"/>
  <c r="AC124" i="6"/>
  <c r="AC121" i="6"/>
  <c r="AC119" i="6"/>
  <c r="AC112" i="6"/>
  <c r="AC101" i="6"/>
  <c r="AC98" i="6"/>
  <c r="AC93" i="6"/>
  <c r="AC90" i="6"/>
  <c r="AC88" i="6"/>
  <c r="AC84" i="6"/>
  <c r="AC82" i="6"/>
  <c r="AC79" i="6"/>
  <c r="AC74" i="6"/>
  <c r="AC56" i="6"/>
  <c r="AC52" i="6"/>
  <c r="AC49" i="6"/>
  <c r="AC45" i="6"/>
  <c r="AC42" i="6"/>
  <c r="AC39" i="6"/>
  <c r="AC33" i="6"/>
  <c r="AC26" i="6"/>
  <c r="AC19" i="6"/>
  <c r="AC12" i="6"/>
  <c r="AA271" i="6"/>
  <c r="AA270" i="6" s="1"/>
  <c r="AA265" i="6"/>
  <c r="AA262" i="6"/>
  <c r="AA256" i="6"/>
  <c r="AA249" i="6"/>
  <c r="AA243" i="6"/>
  <c r="AA240" i="6"/>
  <c r="AA237" i="6"/>
  <c r="AA231" i="6"/>
  <c r="AA228" i="6"/>
  <c r="AA225" i="6"/>
  <c r="AA223" i="6"/>
  <c r="AA221" i="6"/>
  <c r="AA219" i="6"/>
  <c r="AA217" i="6"/>
  <c r="AA214" i="6"/>
  <c r="AA211" i="6"/>
  <c r="AA208" i="6"/>
  <c r="AA206" i="6"/>
  <c r="AA204" i="6"/>
  <c r="AA202" i="6"/>
  <c r="AA200" i="6"/>
  <c r="AA198" i="6"/>
  <c r="AA196" i="6"/>
  <c r="AA194" i="6"/>
  <c r="AA192" i="6"/>
  <c r="AA190" i="6"/>
  <c r="AA188" i="6"/>
  <c r="AA187" i="6"/>
  <c r="AA184" i="6"/>
  <c r="AA183" i="6"/>
  <c r="AA182" i="6"/>
  <c r="AA176" i="6"/>
  <c r="AA174" i="6"/>
  <c r="AA169" i="6"/>
  <c r="AA165" i="6"/>
  <c r="AA160" i="6"/>
  <c r="AA157" i="6"/>
  <c r="AA154" i="6"/>
  <c r="AA151" i="6"/>
  <c r="AA149" i="6"/>
  <c r="AA146" i="6"/>
  <c r="AA140" i="6"/>
  <c r="AA134" i="6"/>
  <c r="AA129" i="6"/>
  <c r="AA127" i="6"/>
  <c r="AA124" i="6"/>
  <c r="AA121" i="6"/>
  <c r="AA119" i="6"/>
  <c r="AA112" i="6"/>
  <c r="AA101" i="6"/>
  <c r="AA98" i="6"/>
  <c r="AA93" i="6"/>
  <c r="AA90" i="6"/>
  <c r="AA88" i="6"/>
  <c r="AA84" i="6"/>
  <c r="AA82" i="6"/>
  <c r="AA79" i="6"/>
  <c r="AA74" i="6"/>
  <c r="AA56" i="6"/>
  <c r="AA52" i="6"/>
  <c r="AA49" i="6"/>
  <c r="AA45" i="6"/>
  <c r="AA42" i="6"/>
  <c r="AA39" i="6"/>
  <c r="AA33" i="6"/>
  <c r="AA26" i="6"/>
  <c r="AA19" i="6"/>
  <c r="AA12" i="6"/>
  <c r="Y271" i="6"/>
  <c r="Y270" i="6" s="1"/>
  <c r="Y265" i="6"/>
  <c r="Y262" i="6"/>
  <c r="Y256" i="6"/>
  <c r="Y249" i="6"/>
  <c r="Y243" i="6"/>
  <c r="Y240" i="6"/>
  <c r="Y237" i="6"/>
  <c r="Y231" i="6"/>
  <c r="Y228" i="6"/>
  <c r="Y225" i="6"/>
  <c r="Y223" i="6"/>
  <c r="Y221" i="6"/>
  <c r="Y219" i="6"/>
  <c r="Y217" i="6"/>
  <c r="Y214" i="6"/>
  <c r="Y211" i="6"/>
  <c r="Y208" i="6"/>
  <c r="Y206" i="6"/>
  <c r="Y204" i="6"/>
  <c r="Y202" i="6"/>
  <c r="Y200" i="6"/>
  <c r="Y198" i="6"/>
  <c r="Y196" i="6"/>
  <c r="Y194" i="6"/>
  <c r="Y192" i="6"/>
  <c r="Y190" i="6"/>
  <c r="Y188" i="6"/>
  <c r="Y187" i="6"/>
  <c r="Y184" i="6"/>
  <c r="Y183" i="6"/>
  <c r="Y182" i="6"/>
  <c r="Y176" i="6"/>
  <c r="Y174" i="6"/>
  <c r="Y169" i="6"/>
  <c r="Y165" i="6"/>
  <c r="Y160" i="6"/>
  <c r="Y157" i="6"/>
  <c r="Y154" i="6"/>
  <c r="Y151" i="6"/>
  <c r="Y149" i="6"/>
  <c r="Y146" i="6"/>
  <c r="Y140" i="6"/>
  <c r="Y134" i="6"/>
  <c r="Y129" i="6"/>
  <c r="Y127" i="6"/>
  <c r="Y124" i="6"/>
  <c r="Y121" i="6"/>
  <c r="Y119" i="6"/>
  <c r="Y112" i="6"/>
  <c r="Y101" i="6"/>
  <c r="Y98" i="6"/>
  <c r="Y93" i="6"/>
  <c r="Y90" i="6"/>
  <c r="Y88" i="6"/>
  <c r="Y84" i="6"/>
  <c r="Y82" i="6"/>
  <c r="Y79" i="6"/>
  <c r="Y74" i="6"/>
  <c r="Y56" i="6"/>
  <c r="Y52" i="6"/>
  <c r="Y49" i="6"/>
  <c r="Y45" i="6"/>
  <c r="Y42" i="6"/>
  <c r="Y39" i="6"/>
  <c r="Y33" i="6"/>
  <c r="Y26" i="6"/>
  <c r="Y19" i="6"/>
  <c r="Y12" i="6"/>
  <c r="W271" i="6"/>
  <c r="W270" i="6" s="1"/>
  <c r="W265" i="6"/>
  <c r="W262" i="6"/>
  <c r="W256" i="6"/>
  <c r="W249" i="6"/>
  <c r="W243" i="6"/>
  <c r="W240" i="6"/>
  <c r="W237" i="6"/>
  <c r="W231" i="6"/>
  <c r="W228" i="6"/>
  <c r="W225" i="6"/>
  <c r="W223" i="6"/>
  <c r="W221" i="6"/>
  <c r="W219" i="6"/>
  <c r="W217" i="6"/>
  <c r="W214" i="6"/>
  <c r="W211" i="6"/>
  <c r="W208" i="6"/>
  <c r="W206" i="6"/>
  <c r="W204" i="6"/>
  <c r="W202" i="6"/>
  <c r="W200" i="6"/>
  <c r="W198" i="6"/>
  <c r="W196" i="6"/>
  <c r="W194" i="6"/>
  <c r="W192" i="6"/>
  <c r="W190" i="6"/>
  <c r="W188" i="6"/>
  <c r="W187" i="6"/>
  <c r="W184" i="6"/>
  <c r="W183" i="6"/>
  <c r="W182" i="6"/>
  <c r="W176" i="6"/>
  <c r="W174" i="6"/>
  <c r="W169" i="6"/>
  <c r="W165" i="6"/>
  <c r="W160" i="6"/>
  <c r="W157" i="6"/>
  <c r="W154" i="6"/>
  <c r="W151" i="6"/>
  <c r="W149" i="6"/>
  <c r="W146" i="6"/>
  <c r="W140" i="6"/>
  <c r="W134" i="6"/>
  <c r="W129" i="6"/>
  <c r="W127" i="6"/>
  <c r="W124" i="6"/>
  <c r="W121" i="6"/>
  <c r="W119" i="6"/>
  <c r="W112" i="6"/>
  <c r="W101" i="6"/>
  <c r="W98" i="6"/>
  <c r="W93" i="6"/>
  <c r="W90" i="6"/>
  <c r="W88" i="6"/>
  <c r="W84" i="6"/>
  <c r="W82" i="6"/>
  <c r="W79" i="6"/>
  <c r="W74" i="6"/>
  <c r="W56" i="6"/>
  <c r="W52" i="6"/>
  <c r="W49" i="6"/>
  <c r="W45" i="6"/>
  <c r="W42" i="6"/>
  <c r="W39" i="6"/>
  <c r="W33" i="6"/>
  <c r="W26" i="6"/>
  <c r="W19" i="6"/>
  <c r="W12" i="6"/>
  <c r="U271" i="6"/>
  <c r="U270" i="6" s="1"/>
  <c r="U265" i="6"/>
  <c r="U262" i="6"/>
  <c r="U256" i="6"/>
  <c r="U249" i="6"/>
  <c r="U243" i="6"/>
  <c r="U240" i="6"/>
  <c r="U237" i="6"/>
  <c r="U231" i="6"/>
  <c r="U228" i="6"/>
  <c r="U225" i="6"/>
  <c r="U223" i="6"/>
  <c r="U221" i="6"/>
  <c r="U219" i="6"/>
  <c r="U217" i="6"/>
  <c r="U214" i="6"/>
  <c r="U211" i="6"/>
  <c r="U208" i="6"/>
  <c r="U206" i="6"/>
  <c r="U204" i="6"/>
  <c r="U202" i="6"/>
  <c r="U200" i="6"/>
  <c r="U198" i="6"/>
  <c r="U196" i="6"/>
  <c r="U194" i="6"/>
  <c r="U192" i="6"/>
  <c r="U190" i="6"/>
  <c r="U188" i="6"/>
  <c r="U187" i="6"/>
  <c r="U184" i="6"/>
  <c r="U183" i="6"/>
  <c r="U182" i="6"/>
  <c r="U176" i="6"/>
  <c r="U174" i="6"/>
  <c r="U169" i="6"/>
  <c r="U165" i="6"/>
  <c r="U160" i="6"/>
  <c r="U157" i="6"/>
  <c r="U154" i="6"/>
  <c r="U151" i="6"/>
  <c r="U149" i="6"/>
  <c r="U146" i="6"/>
  <c r="U140" i="6"/>
  <c r="U134" i="6"/>
  <c r="U129" i="6"/>
  <c r="U127" i="6"/>
  <c r="U124" i="6"/>
  <c r="U121" i="6"/>
  <c r="U119" i="6"/>
  <c r="U112" i="6"/>
  <c r="U101" i="6"/>
  <c r="U98" i="6"/>
  <c r="U93" i="6"/>
  <c r="U90" i="6"/>
  <c r="U88" i="6"/>
  <c r="U84" i="6"/>
  <c r="U82" i="6"/>
  <c r="U79" i="6"/>
  <c r="U74" i="6"/>
  <c r="U56" i="6"/>
  <c r="U52" i="6"/>
  <c r="U49" i="6"/>
  <c r="U45" i="6"/>
  <c r="U42" i="6"/>
  <c r="U39" i="6"/>
  <c r="U33" i="6"/>
  <c r="U26" i="6"/>
  <c r="U19" i="6"/>
  <c r="U12" i="6"/>
  <c r="S271" i="6"/>
  <c r="S270" i="6" s="1"/>
  <c r="S265" i="6"/>
  <c r="S262" i="6"/>
  <c r="S256" i="6"/>
  <c r="S249" i="6"/>
  <c r="S243" i="6"/>
  <c r="S240" i="6"/>
  <c r="S237" i="6"/>
  <c r="S231" i="6"/>
  <c r="S228" i="6"/>
  <c r="S225" i="6"/>
  <c r="S223" i="6"/>
  <c r="S221" i="6"/>
  <c r="S219" i="6"/>
  <c r="S217" i="6"/>
  <c r="S214" i="6"/>
  <c r="S211" i="6"/>
  <c r="S208" i="6"/>
  <c r="S206" i="6"/>
  <c r="S204" i="6"/>
  <c r="S202" i="6"/>
  <c r="S200" i="6"/>
  <c r="S198" i="6"/>
  <c r="S196" i="6"/>
  <c r="S194" i="6"/>
  <c r="S192" i="6"/>
  <c r="S190" i="6"/>
  <c r="S188" i="6"/>
  <c r="S187" i="6"/>
  <c r="S184" i="6"/>
  <c r="S183" i="6"/>
  <c r="S182" i="6"/>
  <c r="S176" i="6"/>
  <c r="S174" i="6"/>
  <c r="S169" i="6"/>
  <c r="S165" i="6"/>
  <c r="S160" i="6"/>
  <c r="S157" i="6"/>
  <c r="S154" i="6"/>
  <c r="S151" i="6"/>
  <c r="S149" i="6"/>
  <c r="S146" i="6"/>
  <c r="S140" i="6"/>
  <c r="S134" i="6"/>
  <c r="S129" i="6"/>
  <c r="S127" i="6"/>
  <c r="S124" i="6"/>
  <c r="S121" i="6"/>
  <c r="S119" i="6"/>
  <c r="S112" i="6"/>
  <c r="S101" i="6"/>
  <c r="S98" i="6"/>
  <c r="S93" i="6"/>
  <c r="S90" i="6"/>
  <c r="S88" i="6"/>
  <c r="S84" i="6"/>
  <c r="S82" i="6"/>
  <c r="S79" i="6"/>
  <c r="S74" i="6"/>
  <c r="S56" i="6"/>
  <c r="S52" i="6"/>
  <c r="S49" i="6"/>
  <c r="S45" i="6"/>
  <c r="S42" i="6"/>
  <c r="S39" i="6"/>
  <c r="S33" i="6"/>
  <c r="S26" i="6"/>
  <c r="S19" i="6"/>
  <c r="S12" i="6"/>
  <c r="Q271" i="6"/>
  <c r="Q270" i="6" s="1"/>
  <c r="Q265" i="6"/>
  <c r="Q262" i="6"/>
  <c r="Q256" i="6"/>
  <c r="Q249" i="6"/>
  <c r="Q243" i="6"/>
  <c r="Q240" i="6"/>
  <c r="Q237" i="6"/>
  <c r="Q231" i="6"/>
  <c r="Q228" i="6"/>
  <c r="Q225" i="6"/>
  <c r="Q223" i="6"/>
  <c r="Q221" i="6"/>
  <c r="Q219" i="6"/>
  <c r="Q217" i="6"/>
  <c r="Q214" i="6"/>
  <c r="Q211" i="6"/>
  <c r="Q208" i="6"/>
  <c r="Q206" i="6"/>
  <c r="Q204" i="6"/>
  <c r="Q202" i="6"/>
  <c r="Q200" i="6"/>
  <c r="Q198" i="6"/>
  <c r="Q196" i="6"/>
  <c r="Q194" i="6"/>
  <c r="Q192" i="6"/>
  <c r="Q190" i="6"/>
  <c r="Q188" i="6"/>
  <c r="Q187" i="6"/>
  <c r="Q184" i="6"/>
  <c r="Q183" i="6"/>
  <c r="Q182" i="6"/>
  <c r="Q176" i="6"/>
  <c r="Q174" i="6"/>
  <c r="Q169" i="6"/>
  <c r="Q165" i="6"/>
  <c r="Q160" i="6"/>
  <c r="Q157" i="6"/>
  <c r="Q154" i="6"/>
  <c r="Q151" i="6"/>
  <c r="Q149" i="6"/>
  <c r="Q146" i="6"/>
  <c r="Q140" i="6"/>
  <c r="Q134" i="6"/>
  <c r="Q129" i="6"/>
  <c r="Q127" i="6"/>
  <c r="Q124" i="6"/>
  <c r="Q121" i="6"/>
  <c r="Q119" i="6"/>
  <c r="Q112" i="6"/>
  <c r="Q101" i="6"/>
  <c r="Q98" i="6"/>
  <c r="Q93" i="6"/>
  <c r="Q90" i="6"/>
  <c r="Q88" i="6"/>
  <c r="Q84" i="6"/>
  <c r="Q82" i="6"/>
  <c r="Q79" i="6"/>
  <c r="Q74" i="6"/>
  <c r="Q56" i="6"/>
  <c r="Q52" i="6"/>
  <c r="Q49" i="6"/>
  <c r="Q45" i="6"/>
  <c r="Q42" i="6"/>
  <c r="Q39" i="6"/>
  <c r="Q33" i="6"/>
  <c r="Q26" i="6"/>
  <c r="Q19" i="6"/>
  <c r="Q12" i="6"/>
  <c r="O271" i="6"/>
  <c r="O270" i="6" s="1"/>
  <c r="O265" i="6"/>
  <c r="O262" i="6"/>
  <c r="O256" i="6"/>
  <c r="O249" i="6"/>
  <c r="O243" i="6"/>
  <c r="O240" i="6"/>
  <c r="O237" i="6"/>
  <c r="O231" i="6"/>
  <c r="O228" i="6"/>
  <c r="O225" i="6"/>
  <c r="O223" i="6"/>
  <c r="O221" i="6"/>
  <c r="O219" i="6"/>
  <c r="O217" i="6"/>
  <c r="O214" i="6"/>
  <c r="O211" i="6"/>
  <c r="O208" i="6"/>
  <c r="O206" i="6"/>
  <c r="O204" i="6"/>
  <c r="O202" i="6"/>
  <c r="O200" i="6"/>
  <c r="O198" i="6"/>
  <c r="O196" i="6"/>
  <c r="O194" i="6"/>
  <c r="O192" i="6"/>
  <c r="O190" i="6"/>
  <c r="O188" i="6"/>
  <c r="O187" i="6"/>
  <c r="O184" i="6"/>
  <c r="O183" i="6"/>
  <c r="O182" i="6"/>
  <c r="O176" i="6"/>
  <c r="O174" i="6"/>
  <c r="O169" i="6"/>
  <c r="O165" i="6"/>
  <c r="O160" i="6"/>
  <c r="O157" i="6"/>
  <c r="O154" i="6"/>
  <c r="O151" i="6"/>
  <c r="O149" i="6"/>
  <c r="O146" i="6"/>
  <c r="O140" i="6"/>
  <c r="O134" i="6"/>
  <c r="O129" i="6"/>
  <c r="O127" i="6"/>
  <c r="O124" i="6"/>
  <c r="O121" i="6"/>
  <c r="O119" i="6"/>
  <c r="O112" i="6"/>
  <c r="O101" i="6"/>
  <c r="O98" i="6"/>
  <c r="O93" i="6"/>
  <c r="O90" i="6"/>
  <c r="O88" i="6"/>
  <c r="O84" i="6"/>
  <c r="O82" i="6"/>
  <c r="O79" i="6"/>
  <c r="O74" i="6"/>
  <c r="O56" i="6"/>
  <c r="O52" i="6"/>
  <c r="O49" i="6"/>
  <c r="O45" i="6"/>
  <c r="O42" i="6"/>
  <c r="O39" i="6"/>
  <c r="O33" i="6"/>
  <c r="O26" i="6"/>
  <c r="O19" i="6"/>
  <c r="O12" i="6"/>
  <c r="M271" i="6"/>
  <c r="M270" i="6" s="1"/>
  <c r="M265" i="6"/>
  <c r="M262" i="6"/>
  <c r="M256" i="6"/>
  <c r="M249" i="6"/>
  <c r="M243" i="6"/>
  <c r="M240" i="6"/>
  <c r="M237" i="6"/>
  <c r="M231" i="6"/>
  <c r="M228" i="6"/>
  <c r="M225" i="6"/>
  <c r="M223" i="6"/>
  <c r="M221" i="6"/>
  <c r="M219" i="6"/>
  <c r="M217" i="6"/>
  <c r="M214" i="6"/>
  <c r="M211" i="6"/>
  <c r="M208" i="6"/>
  <c r="M206" i="6"/>
  <c r="M204" i="6"/>
  <c r="M202" i="6"/>
  <c r="M200" i="6"/>
  <c r="M198" i="6"/>
  <c r="M196" i="6"/>
  <c r="M194" i="6"/>
  <c r="M192" i="6"/>
  <c r="M190" i="6"/>
  <c r="M188" i="6"/>
  <c r="M187" i="6"/>
  <c r="M184" i="6"/>
  <c r="M183" i="6"/>
  <c r="M182" i="6"/>
  <c r="M176" i="6"/>
  <c r="M174" i="6"/>
  <c r="M169" i="6"/>
  <c r="M165" i="6"/>
  <c r="M160" i="6"/>
  <c r="M157" i="6"/>
  <c r="M154" i="6"/>
  <c r="M151" i="6"/>
  <c r="M149" i="6"/>
  <c r="M146" i="6"/>
  <c r="M140" i="6"/>
  <c r="M134" i="6"/>
  <c r="M129" i="6"/>
  <c r="M127" i="6"/>
  <c r="M124" i="6"/>
  <c r="M121" i="6"/>
  <c r="M119" i="6"/>
  <c r="M112" i="6"/>
  <c r="M101" i="6"/>
  <c r="M98" i="6"/>
  <c r="M93" i="6"/>
  <c r="M90" i="6"/>
  <c r="M88" i="6"/>
  <c r="M84" i="6"/>
  <c r="M82" i="6"/>
  <c r="M79" i="6"/>
  <c r="M74" i="6"/>
  <c r="M56" i="6"/>
  <c r="M52" i="6"/>
  <c r="M49" i="6"/>
  <c r="M45" i="6"/>
  <c r="M42" i="6"/>
  <c r="M39" i="6"/>
  <c r="M33" i="6"/>
  <c r="M26" i="6"/>
  <c r="M19" i="6"/>
  <c r="M12" i="6"/>
  <c r="AR271" i="6"/>
  <c r="AS271" i="6" s="1"/>
  <c r="AS270" i="6" s="1"/>
  <c r="AR265" i="6"/>
  <c r="AS265" i="6" s="1"/>
  <c r="AR262" i="6"/>
  <c r="AT262" i="6" s="1"/>
  <c r="AU262" i="6" s="1"/>
  <c r="AR256" i="6"/>
  <c r="AT256" i="6" s="1"/>
  <c r="AU256" i="6" s="1"/>
  <c r="AR249" i="6"/>
  <c r="AT249" i="6" s="1"/>
  <c r="AU249" i="6" s="1"/>
  <c r="AR243" i="6"/>
  <c r="AT243" i="6" s="1"/>
  <c r="AU243" i="6" s="1"/>
  <c r="AR240" i="6"/>
  <c r="AT240" i="6" s="1"/>
  <c r="AU240" i="6" s="1"/>
  <c r="AR237" i="6"/>
  <c r="AS237" i="6" s="1"/>
  <c r="AR231" i="6"/>
  <c r="AS231" i="6" s="1"/>
  <c r="AR228" i="6"/>
  <c r="AS228" i="6" s="1"/>
  <c r="AR225" i="6"/>
  <c r="AT225" i="6" s="1"/>
  <c r="AU225" i="6" s="1"/>
  <c r="AR223" i="6"/>
  <c r="AT223" i="6" s="1"/>
  <c r="AU223" i="6" s="1"/>
  <c r="AR221" i="6"/>
  <c r="AT221" i="6" s="1"/>
  <c r="AU221" i="6" s="1"/>
  <c r="AR219" i="6"/>
  <c r="AT219" i="6" s="1"/>
  <c r="AU219" i="6" s="1"/>
  <c r="AR217" i="6"/>
  <c r="AT217" i="6" s="1"/>
  <c r="AU217" i="6" s="1"/>
  <c r="AR214" i="6"/>
  <c r="AS214" i="6" s="1"/>
  <c r="AR211" i="6"/>
  <c r="AT211" i="6" s="1"/>
  <c r="AU211" i="6" s="1"/>
  <c r="AR208" i="6"/>
  <c r="AS208" i="6" s="1"/>
  <c r="AR206" i="6"/>
  <c r="AT206" i="6" s="1"/>
  <c r="AU206" i="6" s="1"/>
  <c r="AR204" i="6"/>
  <c r="AT204" i="6" s="1"/>
  <c r="AU204" i="6" s="1"/>
  <c r="AR202" i="6"/>
  <c r="AT202" i="6" s="1"/>
  <c r="AU202" i="6" s="1"/>
  <c r="AR200" i="6"/>
  <c r="AT200" i="6" s="1"/>
  <c r="AU200" i="6" s="1"/>
  <c r="AR198" i="6"/>
  <c r="AS198" i="6" s="1"/>
  <c r="AR196" i="6"/>
  <c r="AS196" i="6" s="1"/>
  <c r="AR194" i="6"/>
  <c r="AS194" i="6" s="1"/>
  <c r="AR192" i="6"/>
  <c r="AS192" i="6" s="1"/>
  <c r="AR190" i="6"/>
  <c r="AT190" i="6" s="1"/>
  <c r="AU190" i="6" s="1"/>
  <c r="AR188" i="6"/>
  <c r="AT188" i="6" s="1"/>
  <c r="AU188" i="6" s="1"/>
  <c r="AR187" i="6"/>
  <c r="AT187" i="6" s="1"/>
  <c r="AU187" i="6" s="1"/>
  <c r="AR184" i="6"/>
  <c r="AT184" i="6" s="1"/>
  <c r="AU184" i="6" s="1"/>
  <c r="AR183" i="6"/>
  <c r="AT183" i="6" s="1"/>
  <c r="AU183" i="6" s="1"/>
  <c r="AR182" i="6"/>
  <c r="AS182" i="6" s="1"/>
  <c r="AR176" i="6"/>
  <c r="AS176" i="6" s="1"/>
  <c r="AR174" i="6"/>
  <c r="AS174" i="6" s="1"/>
  <c r="AR169" i="6"/>
  <c r="AT169" i="6" s="1"/>
  <c r="AU169" i="6" s="1"/>
  <c r="AR165" i="6"/>
  <c r="AT165" i="6" s="1"/>
  <c r="AU165" i="6" s="1"/>
  <c r="AR160" i="6"/>
  <c r="AT160" i="6" s="1"/>
  <c r="AU160" i="6" s="1"/>
  <c r="AR157" i="6"/>
  <c r="AT157" i="6" s="1"/>
  <c r="AU157" i="6" s="1"/>
  <c r="AR154" i="6"/>
  <c r="AT154" i="6" s="1"/>
  <c r="AU154" i="6" s="1"/>
  <c r="AR151" i="6"/>
  <c r="AS151" i="6" s="1"/>
  <c r="AR149" i="6"/>
  <c r="AS149" i="6" s="1"/>
  <c r="AR146" i="6"/>
  <c r="AS146" i="6" s="1"/>
  <c r="AR140" i="6"/>
  <c r="AT140" i="6" s="1"/>
  <c r="AU140" i="6" s="1"/>
  <c r="AR134" i="6"/>
  <c r="AT134" i="6" s="1"/>
  <c r="AU134" i="6" s="1"/>
  <c r="AR129" i="6"/>
  <c r="AT129" i="6" s="1"/>
  <c r="AU129" i="6" s="1"/>
  <c r="AR127" i="6"/>
  <c r="AT127" i="6" s="1"/>
  <c r="AU127" i="6" s="1"/>
  <c r="AR124" i="6"/>
  <c r="AT124" i="6" s="1"/>
  <c r="AU124" i="6" s="1"/>
  <c r="AR121" i="6"/>
  <c r="AS121" i="6" s="1"/>
  <c r="AR119" i="6"/>
  <c r="AS119" i="6" s="1"/>
  <c r="AR112" i="6"/>
  <c r="AS112" i="6" s="1"/>
  <c r="AR101" i="6"/>
  <c r="AT101" i="6" s="1"/>
  <c r="AU101" i="6" s="1"/>
  <c r="AR98" i="6"/>
  <c r="AT98" i="6" s="1"/>
  <c r="AU98" i="6" s="1"/>
  <c r="AR93" i="6"/>
  <c r="AT93" i="6" s="1"/>
  <c r="AU93" i="6" s="1"/>
  <c r="AR90" i="6"/>
  <c r="AT90" i="6" s="1"/>
  <c r="AU90" i="6" s="1"/>
  <c r="AR88" i="6"/>
  <c r="AT88" i="6" s="1"/>
  <c r="AU88" i="6" s="1"/>
  <c r="AR84" i="6"/>
  <c r="AT84" i="6" s="1"/>
  <c r="AU84" i="6" s="1"/>
  <c r="AR82" i="6"/>
  <c r="AS82" i="6" s="1"/>
  <c r="AR79" i="6"/>
  <c r="AS79" i="6" s="1"/>
  <c r="AR74" i="6"/>
  <c r="AT74" i="6" s="1"/>
  <c r="AU74" i="6" s="1"/>
  <c r="AR56" i="6"/>
  <c r="AT56" i="6" s="1"/>
  <c r="AU56" i="6" s="1"/>
  <c r="AR52" i="6"/>
  <c r="AT52" i="6" s="1"/>
  <c r="AU52" i="6" s="1"/>
  <c r="AR49" i="6"/>
  <c r="AT49" i="6" s="1"/>
  <c r="AU49" i="6" s="1"/>
  <c r="AR45" i="6"/>
  <c r="AT45" i="6" s="1"/>
  <c r="AU45" i="6" s="1"/>
  <c r="AR42" i="6"/>
  <c r="AS42" i="6" s="1"/>
  <c r="AR39" i="6"/>
  <c r="AS39" i="6" s="1"/>
  <c r="AR33" i="6"/>
  <c r="AS33" i="6" s="1"/>
  <c r="AR26" i="6"/>
  <c r="AT26" i="6" s="1"/>
  <c r="AU26" i="6" s="1"/>
  <c r="K271" i="6"/>
  <c r="K270" i="6" s="1"/>
  <c r="K265" i="6"/>
  <c r="K262" i="6"/>
  <c r="K256" i="6"/>
  <c r="K249" i="6"/>
  <c r="K243" i="6"/>
  <c r="K240" i="6"/>
  <c r="K237" i="6"/>
  <c r="K231" i="6"/>
  <c r="K228" i="6"/>
  <c r="K225" i="6"/>
  <c r="K223" i="6"/>
  <c r="K221" i="6"/>
  <c r="K219" i="6"/>
  <c r="K217" i="6"/>
  <c r="K214" i="6"/>
  <c r="K211" i="6"/>
  <c r="K208" i="6"/>
  <c r="K206" i="6"/>
  <c r="K204" i="6"/>
  <c r="K202" i="6"/>
  <c r="K200" i="6"/>
  <c r="K198" i="6"/>
  <c r="K196" i="6"/>
  <c r="K194" i="6"/>
  <c r="K192" i="6"/>
  <c r="K190" i="6"/>
  <c r="K188" i="6"/>
  <c r="K187" i="6"/>
  <c r="K184" i="6"/>
  <c r="K183" i="6"/>
  <c r="K182" i="6"/>
  <c r="K176" i="6"/>
  <c r="K174" i="6"/>
  <c r="K169" i="6"/>
  <c r="K165" i="6"/>
  <c r="K160" i="6"/>
  <c r="K157" i="6"/>
  <c r="K154" i="6"/>
  <c r="K151" i="6"/>
  <c r="K149" i="6"/>
  <c r="K146" i="6"/>
  <c r="K140" i="6"/>
  <c r="K134" i="6"/>
  <c r="K129" i="6"/>
  <c r="K127" i="6"/>
  <c r="K124" i="6"/>
  <c r="K121" i="6"/>
  <c r="K119" i="6"/>
  <c r="K112" i="6"/>
  <c r="K101" i="6"/>
  <c r="K98" i="6"/>
  <c r="K93" i="6"/>
  <c r="K90" i="6"/>
  <c r="K88" i="6"/>
  <c r="K84" i="6"/>
  <c r="K82" i="6"/>
  <c r="K79" i="6"/>
  <c r="K74" i="6"/>
  <c r="K56" i="6"/>
  <c r="K52" i="6"/>
  <c r="K49" i="6"/>
  <c r="K45" i="6"/>
  <c r="K42" i="6"/>
  <c r="K39" i="6"/>
  <c r="K33" i="6"/>
  <c r="K26" i="6"/>
  <c r="AR19" i="6"/>
  <c r="AT19" i="6" s="1"/>
  <c r="AU19" i="6" s="1"/>
  <c r="K19" i="6"/>
  <c r="K12" i="6"/>
  <c r="AR12" i="6"/>
  <c r="AT12" i="6" s="1"/>
  <c r="AU12" i="6" s="1"/>
  <c r="AV242" i="4"/>
  <c r="AX242" i="4" s="1"/>
  <c r="AY242" i="4" s="1"/>
  <c r="AY241" i="4" s="1"/>
  <c r="AV236" i="4"/>
  <c r="AX236" i="4" s="1"/>
  <c r="AY236" i="4" s="1"/>
  <c r="AV233" i="4"/>
  <c r="AW233" i="4" s="1"/>
  <c r="AV227" i="4"/>
  <c r="AW227" i="4" s="1"/>
  <c r="AV220" i="4"/>
  <c r="AX220" i="4" s="1"/>
  <c r="AY220" i="4" s="1"/>
  <c r="AV214" i="4"/>
  <c r="AX214" i="4" s="1"/>
  <c r="AY214" i="4" s="1"/>
  <c r="AV211" i="4"/>
  <c r="AX211" i="4" s="1"/>
  <c r="AY211" i="4" s="1"/>
  <c r="AV208" i="4"/>
  <c r="AX208" i="4" s="1"/>
  <c r="AY208" i="4" s="1"/>
  <c r="AV202" i="4"/>
  <c r="AX202" i="4" s="1"/>
  <c r="AY202" i="4" s="1"/>
  <c r="AV200" i="4"/>
  <c r="AW200" i="4" s="1"/>
  <c r="AV198" i="4"/>
  <c r="AW198" i="4" s="1"/>
  <c r="AV196" i="4"/>
  <c r="AW196" i="4" s="1"/>
  <c r="AV194" i="4"/>
  <c r="AX194" i="4" s="1"/>
  <c r="AY194" i="4" s="1"/>
  <c r="AV191" i="4"/>
  <c r="AX191" i="4" s="1"/>
  <c r="AY191" i="4" s="1"/>
  <c r="AV188" i="4"/>
  <c r="AX188" i="4" s="1"/>
  <c r="AY188" i="4" s="1"/>
  <c r="AV185" i="4"/>
  <c r="AX185" i="4" s="1"/>
  <c r="AY185" i="4" s="1"/>
  <c r="AV183" i="4"/>
  <c r="AX183" i="4" s="1"/>
  <c r="AY183" i="4" s="1"/>
  <c r="AV181" i="4"/>
  <c r="AX181" i="4" s="1"/>
  <c r="AY181" i="4" s="1"/>
  <c r="AV179" i="4"/>
  <c r="AW179" i="4" s="1"/>
  <c r="AV177" i="4"/>
  <c r="AW177" i="4" s="1"/>
  <c r="AV175" i="4"/>
  <c r="AW175" i="4" s="1"/>
  <c r="AV173" i="4"/>
  <c r="AX173" i="4" s="1"/>
  <c r="AY173" i="4" s="1"/>
  <c r="AV171" i="4"/>
  <c r="AX171" i="4" s="1"/>
  <c r="AY171" i="4" s="1"/>
  <c r="AV169" i="4"/>
  <c r="AX169" i="4" s="1"/>
  <c r="AY169" i="4" s="1"/>
  <c r="AV167" i="4"/>
  <c r="AX167" i="4" s="1"/>
  <c r="AY167" i="4" s="1"/>
  <c r="AV166" i="4"/>
  <c r="AX166" i="4" s="1"/>
  <c r="AY166" i="4" s="1"/>
  <c r="AV163" i="4"/>
  <c r="AW163" i="4" s="1"/>
  <c r="AV162" i="4"/>
  <c r="AW162" i="4" s="1"/>
  <c r="AV161" i="4"/>
  <c r="AW161" i="4" s="1"/>
  <c r="AV155" i="4"/>
  <c r="AX155" i="4" s="1"/>
  <c r="AY155" i="4" s="1"/>
  <c r="AV153" i="4"/>
  <c r="AX153" i="4" s="1"/>
  <c r="AY153" i="4" s="1"/>
  <c r="AV150" i="4"/>
  <c r="AX150" i="4" s="1"/>
  <c r="AY150" i="4" s="1"/>
  <c r="AV146" i="4"/>
  <c r="AX146" i="4" s="1"/>
  <c r="AY146" i="4" s="1"/>
  <c r="AV140" i="4"/>
  <c r="AW140" i="4" s="1"/>
  <c r="AV137" i="4"/>
  <c r="AW137" i="4" s="1"/>
  <c r="AV134" i="4"/>
  <c r="AW134" i="4" s="1"/>
  <c r="AV132" i="4"/>
  <c r="AW132" i="4" s="1"/>
  <c r="AV129" i="4"/>
  <c r="AX129" i="4" s="1"/>
  <c r="AY129" i="4" s="1"/>
  <c r="AV117" i="4"/>
  <c r="AW117" i="4" s="1"/>
  <c r="AV112" i="4"/>
  <c r="AX112" i="4" s="1"/>
  <c r="AY112" i="4" s="1"/>
  <c r="AV109" i="4"/>
  <c r="AX109" i="4" s="1"/>
  <c r="AY109" i="4" s="1"/>
  <c r="AV106" i="4"/>
  <c r="AW106" i="4" s="1"/>
  <c r="AV104" i="4"/>
  <c r="AX104" i="4" s="1"/>
  <c r="AY104" i="4" s="1"/>
  <c r="AV97" i="4"/>
  <c r="AW97" i="4" s="1"/>
  <c r="AV86" i="4"/>
  <c r="AX86" i="4" s="1"/>
  <c r="AY86" i="4" s="1"/>
  <c r="AV83" i="4"/>
  <c r="AX83" i="4" s="1"/>
  <c r="AY83" i="4" s="1"/>
  <c r="AV78" i="4"/>
  <c r="AX78" i="4" s="1"/>
  <c r="AY78" i="4" s="1"/>
  <c r="AV75" i="4"/>
  <c r="AX75" i="4" s="1"/>
  <c r="AY75" i="4" s="1"/>
  <c r="AV73" i="4"/>
  <c r="AX73" i="4" s="1"/>
  <c r="AY73" i="4" s="1"/>
  <c r="AV69" i="4"/>
  <c r="AW69" i="4" s="1"/>
  <c r="AV64" i="4"/>
  <c r="AW64" i="4" s="1"/>
  <c r="AV49" i="4"/>
  <c r="AW49" i="4" s="1"/>
  <c r="AV45" i="4"/>
  <c r="AX45" i="4" s="1"/>
  <c r="AY45" i="4" s="1"/>
  <c r="AV42" i="4"/>
  <c r="AX42" i="4" s="1"/>
  <c r="AY42" i="4" s="1"/>
  <c r="AV36" i="4"/>
  <c r="AX36" i="4" s="1"/>
  <c r="AY36" i="4" s="1"/>
  <c r="AV33" i="4"/>
  <c r="AX33" i="4" s="1"/>
  <c r="AY33" i="4" s="1"/>
  <c r="AV30" i="4"/>
  <c r="AX30" i="4" s="1"/>
  <c r="AY30" i="4" s="1"/>
  <c r="AV26" i="4"/>
  <c r="AW26" i="4" s="1"/>
  <c r="AV19" i="4"/>
  <c r="AX19" i="4" s="1"/>
  <c r="AY19" i="4" s="1"/>
  <c r="AV12" i="4"/>
  <c r="AX12" i="4" s="1"/>
  <c r="AY12" i="4" s="1"/>
  <c r="AU242" i="4"/>
  <c r="AU241" i="4" s="1"/>
  <c r="AU236" i="4"/>
  <c r="AU233" i="4"/>
  <c r="AU227" i="4"/>
  <c r="AU220" i="4"/>
  <c r="AU214" i="4"/>
  <c r="AU211" i="4"/>
  <c r="AU208" i="4"/>
  <c r="AU202" i="4"/>
  <c r="AU200" i="4"/>
  <c r="AU198" i="4"/>
  <c r="AU196" i="4"/>
  <c r="AU194" i="4"/>
  <c r="AU191" i="4"/>
  <c r="AU188" i="4"/>
  <c r="AU185" i="4"/>
  <c r="AU183" i="4"/>
  <c r="AU181" i="4"/>
  <c r="AU179" i="4"/>
  <c r="AU177" i="4"/>
  <c r="AU175" i="4"/>
  <c r="AU173" i="4"/>
  <c r="AU171" i="4"/>
  <c r="AU169" i="4"/>
  <c r="AU167" i="4"/>
  <c r="AU166" i="4"/>
  <c r="AU163" i="4"/>
  <c r="AU162" i="4"/>
  <c r="AU161" i="4"/>
  <c r="AU155" i="4"/>
  <c r="AU153" i="4"/>
  <c r="AU150" i="4"/>
  <c r="AU146" i="4"/>
  <c r="AU140" i="4"/>
  <c r="AU137" i="4"/>
  <c r="AU134" i="4"/>
  <c r="AU132" i="4"/>
  <c r="AU129" i="4"/>
  <c r="AU123" i="4"/>
  <c r="AU117" i="4"/>
  <c r="AU112" i="4"/>
  <c r="AU109" i="4"/>
  <c r="AU106" i="4"/>
  <c r="AU104" i="4"/>
  <c r="AU97" i="4"/>
  <c r="AU86" i="4"/>
  <c r="AU83" i="4"/>
  <c r="AU78" i="4"/>
  <c r="AU75" i="4"/>
  <c r="AU73" i="4"/>
  <c r="AU69" i="4"/>
  <c r="AU64" i="4"/>
  <c r="AU49" i="4"/>
  <c r="AU45" i="4"/>
  <c r="AU42" i="4"/>
  <c r="AU36" i="4"/>
  <c r="AU33" i="4"/>
  <c r="AU30" i="4"/>
  <c r="AU26" i="4"/>
  <c r="AS242" i="4"/>
  <c r="AS241" i="4" s="1"/>
  <c r="AS236" i="4"/>
  <c r="AS233" i="4"/>
  <c r="AS227" i="4"/>
  <c r="AS220" i="4"/>
  <c r="AS214" i="4"/>
  <c r="AS211" i="4"/>
  <c r="AS208" i="4"/>
  <c r="AS202" i="4"/>
  <c r="AS200" i="4"/>
  <c r="AS198" i="4"/>
  <c r="AS196" i="4"/>
  <c r="AS194" i="4"/>
  <c r="AS191" i="4"/>
  <c r="AS188" i="4"/>
  <c r="AS185" i="4"/>
  <c r="AS183" i="4"/>
  <c r="AS181" i="4"/>
  <c r="AS179" i="4"/>
  <c r="AS177" i="4"/>
  <c r="AS175" i="4"/>
  <c r="AS173" i="4"/>
  <c r="AS171" i="4"/>
  <c r="AS169" i="4"/>
  <c r="AS167" i="4"/>
  <c r="AS166" i="4"/>
  <c r="AS163" i="4"/>
  <c r="AS162" i="4"/>
  <c r="AS161" i="4"/>
  <c r="AS155" i="4"/>
  <c r="AS153" i="4"/>
  <c r="AS150" i="4"/>
  <c r="AS146" i="4"/>
  <c r="AS140" i="4"/>
  <c r="AS137" i="4"/>
  <c r="AS134" i="4"/>
  <c r="AS132" i="4"/>
  <c r="AS129" i="4"/>
  <c r="AS123" i="4"/>
  <c r="AS117" i="4"/>
  <c r="AS112" i="4"/>
  <c r="AS109" i="4"/>
  <c r="AS106" i="4"/>
  <c r="AS104" i="4"/>
  <c r="AS97" i="4"/>
  <c r="AS86" i="4"/>
  <c r="AS83" i="4"/>
  <c r="AS78" i="4"/>
  <c r="AS75" i="4"/>
  <c r="AS73" i="4"/>
  <c r="AS69" i="4"/>
  <c r="AS64" i="4"/>
  <c r="AS49" i="4"/>
  <c r="AS45" i="4"/>
  <c r="AS42" i="4"/>
  <c r="AS36" i="4"/>
  <c r="AS33" i="4"/>
  <c r="AS30" i="4"/>
  <c r="AS26" i="4"/>
  <c r="AQ242" i="4"/>
  <c r="AQ241" i="4" s="1"/>
  <c r="AQ236" i="4"/>
  <c r="AQ233" i="4"/>
  <c r="AQ227" i="4"/>
  <c r="AQ220" i="4"/>
  <c r="AQ214" i="4"/>
  <c r="AQ211" i="4"/>
  <c r="AQ208" i="4"/>
  <c r="AQ202" i="4"/>
  <c r="AQ200" i="4"/>
  <c r="AQ198" i="4"/>
  <c r="AQ196" i="4"/>
  <c r="AQ194" i="4"/>
  <c r="AQ191" i="4"/>
  <c r="AQ188" i="4"/>
  <c r="AQ185" i="4"/>
  <c r="AQ183" i="4"/>
  <c r="AQ181" i="4"/>
  <c r="AQ179" i="4"/>
  <c r="AQ177" i="4"/>
  <c r="AQ175" i="4"/>
  <c r="AQ173" i="4"/>
  <c r="AQ171" i="4"/>
  <c r="AQ169" i="4"/>
  <c r="AQ167" i="4"/>
  <c r="AQ166" i="4"/>
  <c r="AQ163" i="4"/>
  <c r="AQ162" i="4"/>
  <c r="AQ161" i="4"/>
  <c r="AQ155" i="4"/>
  <c r="AQ153" i="4"/>
  <c r="AQ150" i="4"/>
  <c r="AQ146" i="4"/>
  <c r="AQ140" i="4"/>
  <c r="AQ137" i="4"/>
  <c r="AQ134" i="4"/>
  <c r="AQ132" i="4"/>
  <c r="AQ129" i="4"/>
  <c r="AQ123" i="4"/>
  <c r="AQ117" i="4"/>
  <c r="AQ112" i="4"/>
  <c r="AQ109" i="4"/>
  <c r="AQ106" i="4"/>
  <c r="AQ104" i="4"/>
  <c r="AQ97" i="4"/>
  <c r="AQ86" i="4"/>
  <c r="AQ83" i="4"/>
  <c r="AQ78" i="4"/>
  <c r="AQ75" i="4"/>
  <c r="AQ73" i="4"/>
  <c r="AQ69" i="4"/>
  <c r="AQ64" i="4"/>
  <c r="AQ49" i="4"/>
  <c r="AQ45" i="4"/>
  <c r="AQ42" i="4"/>
  <c r="AQ36" i="4"/>
  <c r="AQ33" i="4"/>
  <c r="AQ30" i="4"/>
  <c r="AQ26" i="4"/>
  <c r="AO242" i="4"/>
  <c r="AO241" i="4" s="1"/>
  <c r="AO236" i="4"/>
  <c r="AO233" i="4"/>
  <c r="AO227" i="4"/>
  <c r="AO220" i="4"/>
  <c r="AO214" i="4"/>
  <c r="AO211" i="4"/>
  <c r="AO207" i="4" s="1"/>
  <c r="AO208" i="4"/>
  <c r="AO202" i="4"/>
  <c r="AO200" i="4"/>
  <c r="AO198" i="4"/>
  <c r="AO196" i="4"/>
  <c r="AO194" i="4"/>
  <c r="AO191" i="4"/>
  <c r="AO188" i="4"/>
  <c r="AO185" i="4"/>
  <c r="AO183" i="4"/>
  <c r="AO181" i="4"/>
  <c r="AO179" i="4"/>
  <c r="AO177" i="4"/>
  <c r="AO175" i="4"/>
  <c r="AO173" i="4"/>
  <c r="AO171" i="4"/>
  <c r="AO169" i="4"/>
  <c r="AO167" i="4"/>
  <c r="AO166" i="4"/>
  <c r="AO163" i="4"/>
  <c r="AO162" i="4"/>
  <c r="AO161" i="4"/>
  <c r="AO155" i="4"/>
  <c r="AO153" i="4"/>
  <c r="AO150" i="4"/>
  <c r="AO146" i="4"/>
  <c r="AO140" i="4"/>
  <c r="AO137" i="4"/>
  <c r="AO134" i="4"/>
  <c r="AO132" i="4"/>
  <c r="AO129" i="4"/>
  <c r="AO123" i="4"/>
  <c r="AO117" i="4"/>
  <c r="AO112" i="4"/>
  <c r="AO109" i="4"/>
  <c r="AO106" i="4"/>
  <c r="AO104" i="4"/>
  <c r="AO97" i="4"/>
  <c r="AO86" i="4"/>
  <c r="AO83" i="4"/>
  <c r="AO78" i="4"/>
  <c r="AO75" i="4"/>
  <c r="AO73" i="4"/>
  <c r="AO69" i="4"/>
  <c r="AO64" i="4"/>
  <c r="AO49" i="4"/>
  <c r="AO45" i="4"/>
  <c r="AO42" i="4"/>
  <c r="AO36" i="4"/>
  <c r="AO33" i="4"/>
  <c r="AO30" i="4"/>
  <c r="AO26" i="4"/>
  <c r="AM242" i="4"/>
  <c r="AM241" i="4" s="1"/>
  <c r="AM236" i="4"/>
  <c r="AM233" i="4"/>
  <c r="AM227" i="4"/>
  <c r="AM220" i="4"/>
  <c r="AM214" i="4"/>
  <c r="AM211" i="4"/>
  <c r="AM207" i="4" s="1"/>
  <c r="AM208" i="4"/>
  <c r="AM202" i="4"/>
  <c r="AM200" i="4"/>
  <c r="AM198" i="4"/>
  <c r="AM196" i="4"/>
  <c r="AM194" i="4"/>
  <c r="AM191" i="4"/>
  <c r="AM188" i="4"/>
  <c r="AM185" i="4"/>
  <c r="AM183" i="4"/>
  <c r="AM181" i="4"/>
  <c r="AM179" i="4"/>
  <c r="AM177" i="4"/>
  <c r="AM175" i="4"/>
  <c r="AM173" i="4"/>
  <c r="AM171" i="4"/>
  <c r="AM169" i="4"/>
  <c r="AM167" i="4"/>
  <c r="AM166" i="4"/>
  <c r="AM163" i="4"/>
  <c r="AM162" i="4"/>
  <c r="AM161" i="4"/>
  <c r="AM155" i="4"/>
  <c r="AM153" i="4"/>
  <c r="AM150" i="4"/>
  <c r="AM146" i="4"/>
  <c r="AM140" i="4"/>
  <c r="AM137" i="4"/>
  <c r="AM134" i="4"/>
  <c r="AM132" i="4"/>
  <c r="AM129" i="4"/>
  <c r="AM123" i="4"/>
  <c r="AM116" i="4" s="1"/>
  <c r="AM117" i="4"/>
  <c r="AM112" i="4"/>
  <c r="AM109" i="4"/>
  <c r="AM106" i="4"/>
  <c r="AM104" i="4"/>
  <c r="AM97" i="4"/>
  <c r="AM86" i="4"/>
  <c r="AM83" i="4"/>
  <c r="AM78" i="4"/>
  <c r="AM75" i="4"/>
  <c r="AM73" i="4"/>
  <c r="AM69" i="4"/>
  <c r="AM64" i="4"/>
  <c r="AM49" i="4"/>
  <c r="AM45" i="4"/>
  <c r="AM42" i="4"/>
  <c r="AM36" i="4"/>
  <c r="AM33" i="4"/>
  <c r="AM30" i="4"/>
  <c r="AM26" i="4"/>
  <c r="AK242" i="4"/>
  <c r="AK241" i="4" s="1"/>
  <c r="AK236" i="4"/>
  <c r="AK233" i="4"/>
  <c r="AK227" i="4"/>
  <c r="AK220" i="4"/>
  <c r="AK214" i="4"/>
  <c r="AK211" i="4"/>
  <c r="AK208" i="4"/>
  <c r="AK202" i="4"/>
  <c r="AK200" i="4"/>
  <c r="AK198" i="4"/>
  <c r="AK196" i="4"/>
  <c r="AK194" i="4"/>
  <c r="AK191" i="4"/>
  <c r="AK188" i="4"/>
  <c r="AK185" i="4"/>
  <c r="AK183" i="4"/>
  <c r="AK181" i="4"/>
  <c r="AK179" i="4"/>
  <c r="AK177" i="4"/>
  <c r="AK175" i="4"/>
  <c r="AK173" i="4"/>
  <c r="AK171" i="4"/>
  <c r="AK169" i="4"/>
  <c r="AK167" i="4"/>
  <c r="AK166" i="4"/>
  <c r="AK163" i="4"/>
  <c r="AK162" i="4"/>
  <c r="AK161" i="4"/>
  <c r="AK155" i="4"/>
  <c r="AK153" i="4"/>
  <c r="AK150" i="4"/>
  <c r="AK146" i="4"/>
  <c r="AK140" i="4"/>
  <c r="AK137" i="4"/>
  <c r="AK134" i="4"/>
  <c r="AK132" i="4"/>
  <c r="AK129" i="4"/>
  <c r="AK123" i="4"/>
  <c r="AK117" i="4"/>
  <c r="AK112" i="4"/>
  <c r="AK109" i="4"/>
  <c r="AK106" i="4"/>
  <c r="AK104" i="4"/>
  <c r="AK97" i="4"/>
  <c r="AK86" i="4"/>
  <c r="AK83" i="4"/>
  <c r="AK78" i="4"/>
  <c r="AK75" i="4"/>
  <c r="AK73" i="4"/>
  <c r="AK69" i="4"/>
  <c r="AK64" i="4"/>
  <c r="AK49" i="4"/>
  <c r="AK45" i="4"/>
  <c r="AK42" i="4"/>
  <c r="AK36" i="4"/>
  <c r="AK33" i="4"/>
  <c r="AK30" i="4"/>
  <c r="AK26" i="4"/>
  <c r="AI242" i="4"/>
  <c r="AI241" i="4" s="1"/>
  <c r="AI236" i="4"/>
  <c r="AI233" i="4"/>
  <c r="AI227" i="4"/>
  <c r="AI220" i="4"/>
  <c r="AI214" i="4"/>
  <c r="AI211" i="4"/>
  <c r="AI208" i="4"/>
  <c r="AI202" i="4"/>
  <c r="AI200" i="4"/>
  <c r="AI198" i="4"/>
  <c r="AI196" i="4"/>
  <c r="AI194" i="4"/>
  <c r="AI191" i="4"/>
  <c r="AI188" i="4"/>
  <c r="AI185" i="4"/>
  <c r="AI183" i="4"/>
  <c r="AI181" i="4"/>
  <c r="AI179" i="4"/>
  <c r="AI177" i="4"/>
  <c r="AI175" i="4"/>
  <c r="AI173" i="4"/>
  <c r="AI171" i="4"/>
  <c r="AI169" i="4"/>
  <c r="AI167" i="4"/>
  <c r="AI166" i="4"/>
  <c r="AI163" i="4"/>
  <c r="AI162" i="4"/>
  <c r="AI161" i="4"/>
  <c r="AI155" i="4"/>
  <c r="AI153" i="4"/>
  <c r="AI150" i="4"/>
  <c r="AI146" i="4"/>
  <c r="AI140" i="4"/>
  <c r="AI137" i="4"/>
  <c r="AI134" i="4"/>
  <c r="AI132" i="4"/>
  <c r="AI129" i="4"/>
  <c r="AI123" i="4"/>
  <c r="AI117" i="4"/>
  <c r="AI112" i="4"/>
  <c r="AI109" i="4"/>
  <c r="AI106" i="4"/>
  <c r="AI104" i="4"/>
  <c r="AI97" i="4"/>
  <c r="AI86" i="4"/>
  <c r="AI83" i="4"/>
  <c r="AI78" i="4"/>
  <c r="AI75" i="4"/>
  <c r="AI73" i="4"/>
  <c r="AI69" i="4"/>
  <c r="AI64" i="4"/>
  <c r="AI49" i="4"/>
  <c r="AI45" i="4"/>
  <c r="AI42" i="4"/>
  <c r="AI36" i="4"/>
  <c r="AI33" i="4"/>
  <c r="AI30" i="4"/>
  <c r="AI26" i="4"/>
  <c r="AG242" i="4"/>
  <c r="AG241" i="4" s="1"/>
  <c r="AG236" i="4"/>
  <c r="AG233" i="4"/>
  <c r="AG227" i="4"/>
  <c r="AG220" i="4"/>
  <c r="AG214" i="4"/>
  <c r="AG211" i="4"/>
  <c r="AG208" i="4"/>
  <c r="AG202" i="4"/>
  <c r="AG200" i="4"/>
  <c r="AG198" i="4"/>
  <c r="AG196" i="4"/>
  <c r="AG194" i="4"/>
  <c r="AG191" i="4"/>
  <c r="AG188" i="4"/>
  <c r="AG185" i="4"/>
  <c r="AG183" i="4"/>
  <c r="AG181" i="4"/>
  <c r="AG179" i="4"/>
  <c r="AG177" i="4"/>
  <c r="AG175" i="4"/>
  <c r="AG173" i="4"/>
  <c r="AG171" i="4"/>
  <c r="AG169" i="4"/>
  <c r="AG167" i="4"/>
  <c r="AG166" i="4"/>
  <c r="AG163" i="4"/>
  <c r="AG162" i="4"/>
  <c r="AG161" i="4"/>
  <c r="AG155" i="4"/>
  <c r="AG153" i="4"/>
  <c r="AG150" i="4"/>
  <c r="AG146" i="4"/>
  <c r="AG140" i="4"/>
  <c r="AG137" i="4"/>
  <c r="AG134" i="4"/>
  <c r="AG132" i="4"/>
  <c r="AG129" i="4"/>
  <c r="AG123" i="4"/>
  <c r="AG117" i="4"/>
  <c r="AG112" i="4"/>
  <c r="AG109" i="4"/>
  <c r="AG106" i="4"/>
  <c r="AG104" i="4"/>
  <c r="AG97" i="4"/>
  <c r="AG86" i="4"/>
  <c r="AG83" i="4"/>
  <c r="AG78" i="4"/>
  <c r="AG75" i="4"/>
  <c r="AG73" i="4"/>
  <c r="AG69" i="4"/>
  <c r="AG64" i="4"/>
  <c r="AG49" i="4"/>
  <c r="AG45" i="4"/>
  <c r="AG42" i="4"/>
  <c r="AG36" i="4"/>
  <c r="AG33" i="4"/>
  <c r="AG30" i="4"/>
  <c r="AG26" i="4"/>
  <c r="AE242" i="4"/>
  <c r="AE241" i="4" s="1"/>
  <c r="AE236" i="4"/>
  <c r="AE233" i="4"/>
  <c r="AE227" i="4"/>
  <c r="AE220" i="4"/>
  <c r="AE214" i="4"/>
  <c r="AE211" i="4"/>
  <c r="AE208" i="4"/>
  <c r="AE202" i="4"/>
  <c r="AE200" i="4"/>
  <c r="AE198" i="4"/>
  <c r="AE196" i="4"/>
  <c r="AE194" i="4"/>
  <c r="AE191" i="4"/>
  <c r="AE188" i="4"/>
  <c r="AE185" i="4"/>
  <c r="AE183" i="4"/>
  <c r="AE181" i="4"/>
  <c r="AE179" i="4"/>
  <c r="AE177" i="4"/>
  <c r="AE175" i="4"/>
  <c r="AE173" i="4"/>
  <c r="AE171" i="4"/>
  <c r="AE169" i="4"/>
  <c r="AE167" i="4"/>
  <c r="AE166" i="4"/>
  <c r="AE163" i="4"/>
  <c r="AE162" i="4"/>
  <c r="AE161" i="4"/>
  <c r="AE155" i="4"/>
  <c r="AE153" i="4"/>
  <c r="AE150" i="4"/>
  <c r="AE146" i="4"/>
  <c r="AE140" i="4"/>
  <c r="AE137" i="4"/>
  <c r="AE134" i="4"/>
  <c r="AE132" i="4"/>
  <c r="AE129" i="4"/>
  <c r="AE123" i="4"/>
  <c r="AE117" i="4"/>
  <c r="AE112" i="4"/>
  <c r="AE109" i="4"/>
  <c r="AE106" i="4"/>
  <c r="AE104" i="4"/>
  <c r="AE97" i="4"/>
  <c r="AE86" i="4"/>
  <c r="AE83" i="4"/>
  <c r="AE78" i="4"/>
  <c r="AE75" i="4"/>
  <c r="AE73" i="4"/>
  <c r="AE69" i="4"/>
  <c r="AE64" i="4"/>
  <c r="AE49" i="4"/>
  <c r="AE45" i="4"/>
  <c r="AE42" i="4"/>
  <c r="AE36" i="4"/>
  <c r="AE33" i="4"/>
  <c r="AE30" i="4"/>
  <c r="AE26" i="4"/>
  <c r="AC242" i="4"/>
  <c r="AC241" i="4" s="1"/>
  <c r="AC236" i="4"/>
  <c r="AC233" i="4"/>
  <c r="AC227" i="4"/>
  <c r="AC220" i="4"/>
  <c r="AC214" i="4"/>
  <c r="AC211" i="4"/>
  <c r="AC208" i="4"/>
  <c r="AC207" i="4" s="1"/>
  <c r="AC202" i="4"/>
  <c r="AC200" i="4"/>
  <c r="AC198" i="4"/>
  <c r="AC196" i="4"/>
  <c r="AC194" i="4"/>
  <c r="AC191" i="4"/>
  <c r="AC188" i="4"/>
  <c r="AC185" i="4"/>
  <c r="AC183" i="4"/>
  <c r="AC181" i="4"/>
  <c r="AC179" i="4"/>
  <c r="AC177" i="4"/>
  <c r="AC175" i="4"/>
  <c r="AC173" i="4"/>
  <c r="AC171" i="4"/>
  <c r="AC169" i="4"/>
  <c r="AC167" i="4"/>
  <c r="AC166" i="4"/>
  <c r="AC163" i="4"/>
  <c r="AC162" i="4"/>
  <c r="AC161" i="4"/>
  <c r="AC155" i="4"/>
  <c r="AC153" i="4"/>
  <c r="AC150" i="4"/>
  <c r="AC146" i="4"/>
  <c r="AC140" i="4"/>
  <c r="AC137" i="4"/>
  <c r="AC134" i="4"/>
  <c r="AC132" i="4"/>
  <c r="AC129" i="4"/>
  <c r="AC123" i="4"/>
  <c r="AC117" i="4"/>
  <c r="AC116" i="4" s="1"/>
  <c r="AC112" i="4"/>
  <c r="AC109" i="4"/>
  <c r="AC106" i="4"/>
  <c r="AC104" i="4"/>
  <c r="AC97" i="4"/>
  <c r="AC86" i="4"/>
  <c r="AC83" i="4"/>
  <c r="AC78" i="4"/>
  <c r="AC75" i="4"/>
  <c r="AC73" i="4"/>
  <c r="AC69" i="4"/>
  <c r="AC64" i="4"/>
  <c r="AC49" i="4"/>
  <c r="AC45" i="4"/>
  <c r="AC42" i="4"/>
  <c r="AC36" i="4"/>
  <c r="AC33" i="4"/>
  <c r="AC30" i="4"/>
  <c r="AC26" i="4"/>
  <c r="AA242" i="4"/>
  <c r="AA241" i="4" s="1"/>
  <c r="AA236" i="4"/>
  <c r="AA233" i="4"/>
  <c r="AA227" i="4"/>
  <c r="AA220" i="4"/>
  <c r="AA214" i="4"/>
  <c r="AA211" i="4"/>
  <c r="AA208" i="4"/>
  <c r="AA202" i="4"/>
  <c r="AA200" i="4"/>
  <c r="AA198" i="4"/>
  <c r="AA196" i="4"/>
  <c r="AA194" i="4"/>
  <c r="AA191" i="4"/>
  <c r="AA188" i="4"/>
  <c r="AA185" i="4"/>
  <c r="AA183" i="4"/>
  <c r="AA181" i="4"/>
  <c r="AA179" i="4"/>
  <c r="AA177" i="4"/>
  <c r="AA175" i="4"/>
  <c r="AA173" i="4"/>
  <c r="AA171" i="4"/>
  <c r="AA169" i="4"/>
  <c r="AA167" i="4"/>
  <c r="AA166" i="4"/>
  <c r="AA163" i="4"/>
  <c r="AA162" i="4"/>
  <c r="AA161" i="4"/>
  <c r="AA155" i="4"/>
  <c r="AA153" i="4"/>
  <c r="AA150" i="4"/>
  <c r="AA146" i="4"/>
  <c r="AA140" i="4"/>
  <c r="AA137" i="4"/>
  <c r="AA134" i="4"/>
  <c r="AA132" i="4"/>
  <c r="AA129" i="4"/>
  <c r="AA123" i="4"/>
  <c r="AA117" i="4"/>
  <c r="AA112" i="4"/>
  <c r="AA109" i="4"/>
  <c r="AA106" i="4"/>
  <c r="AA104" i="4"/>
  <c r="AA97" i="4"/>
  <c r="AA86" i="4"/>
  <c r="AA83" i="4"/>
  <c r="AA78" i="4"/>
  <c r="AA75" i="4"/>
  <c r="AA73" i="4"/>
  <c r="AA69" i="4"/>
  <c r="AA64" i="4"/>
  <c r="AA49" i="4"/>
  <c r="AA45" i="4"/>
  <c r="AA42" i="4"/>
  <c r="AA36" i="4"/>
  <c r="AA33" i="4"/>
  <c r="AA30" i="4"/>
  <c r="AA26" i="4"/>
  <c r="Y242" i="4"/>
  <c r="Y241" i="4" s="1"/>
  <c r="Y236" i="4"/>
  <c r="Y233" i="4"/>
  <c r="Y227" i="4"/>
  <c r="Y220" i="4"/>
  <c r="Y214" i="4"/>
  <c r="Y211" i="4"/>
  <c r="Y208" i="4"/>
  <c r="Y202" i="4"/>
  <c r="Y200" i="4"/>
  <c r="Y198" i="4"/>
  <c r="Y196" i="4"/>
  <c r="Y194" i="4"/>
  <c r="Y191" i="4"/>
  <c r="Y188" i="4"/>
  <c r="Y185" i="4"/>
  <c r="Y183" i="4"/>
  <c r="Y181" i="4"/>
  <c r="Y179" i="4"/>
  <c r="Y177" i="4"/>
  <c r="Y175" i="4"/>
  <c r="Y173" i="4"/>
  <c r="Y171" i="4"/>
  <c r="Y169" i="4"/>
  <c r="Y167" i="4"/>
  <c r="Y166" i="4"/>
  <c r="Y163" i="4"/>
  <c r="Y162" i="4"/>
  <c r="Y161" i="4"/>
  <c r="Y155" i="4"/>
  <c r="Y153" i="4"/>
  <c r="Y150" i="4"/>
  <c r="Y146" i="4"/>
  <c r="Y140" i="4"/>
  <c r="Y137" i="4"/>
  <c r="Y134" i="4"/>
  <c r="Y132" i="4"/>
  <c r="Y129" i="4"/>
  <c r="Y123" i="4"/>
  <c r="Y117" i="4"/>
  <c r="Y112" i="4"/>
  <c r="Y109" i="4"/>
  <c r="Y106" i="4"/>
  <c r="Y104" i="4"/>
  <c r="Y97" i="4"/>
  <c r="Y86" i="4"/>
  <c r="Y83" i="4"/>
  <c r="Y78" i="4"/>
  <c r="Y75" i="4"/>
  <c r="Y73" i="4"/>
  <c r="Y69" i="4"/>
  <c r="Y64" i="4"/>
  <c r="Y49" i="4"/>
  <c r="Y45" i="4"/>
  <c r="Y42" i="4"/>
  <c r="Y36" i="4"/>
  <c r="Y33" i="4"/>
  <c r="Y30" i="4"/>
  <c r="Y26" i="4"/>
  <c r="W242" i="4"/>
  <c r="W241" i="4" s="1"/>
  <c r="W236" i="4"/>
  <c r="W233" i="4"/>
  <c r="W227" i="4"/>
  <c r="W220" i="4"/>
  <c r="W214" i="4"/>
  <c r="W211" i="4"/>
  <c r="W208" i="4"/>
  <c r="W202" i="4"/>
  <c r="W200" i="4"/>
  <c r="W198" i="4"/>
  <c r="W196" i="4"/>
  <c r="W194" i="4"/>
  <c r="W191" i="4"/>
  <c r="W188" i="4"/>
  <c r="W185" i="4"/>
  <c r="W183" i="4"/>
  <c r="W181" i="4"/>
  <c r="W179" i="4"/>
  <c r="W177" i="4"/>
  <c r="W175" i="4"/>
  <c r="W173" i="4"/>
  <c r="W171" i="4"/>
  <c r="W169" i="4"/>
  <c r="W167" i="4"/>
  <c r="W166" i="4"/>
  <c r="W163" i="4"/>
  <c r="W162" i="4"/>
  <c r="W161" i="4"/>
  <c r="W155" i="4"/>
  <c r="W153" i="4"/>
  <c r="W150" i="4"/>
  <c r="W146" i="4"/>
  <c r="W140" i="4"/>
  <c r="W137" i="4"/>
  <c r="W134" i="4"/>
  <c r="W132" i="4"/>
  <c r="W129" i="4"/>
  <c r="W123" i="4"/>
  <c r="W117" i="4"/>
  <c r="W112" i="4"/>
  <c r="W109" i="4"/>
  <c r="W106" i="4"/>
  <c r="W104" i="4"/>
  <c r="W97" i="4"/>
  <c r="W86" i="4"/>
  <c r="W83" i="4"/>
  <c r="W78" i="4"/>
  <c r="W75" i="4"/>
  <c r="W73" i="4"/>
  <c r="W69" i="4"/>
  <c r="W64" i="4"/>
  <c r="W49" i="4"/>
  <c r="W45" i="4"/>
  <c r="W42" i="4"/>
  <c r="W36" i="4"/>
  <c r="W33" i="4"/>
  <c r="W30" i="4"/>
  <c r="W26" i="4"/>
  <c r="U242" i="4"/>
  <c r="U241" i="4" s="1"/>
  <c r="U236" i="4"/>
  <c r="U233" i="4"/>
  <c r="U227" i="4"/>
  <c r="U220" i="4"/>
  <c r="U214" i="4"/>
  <c r="U211" i="4"/>
  <c r="U208" i="4"/>
  <c r="U202" i="4"/>
  <c r="U200" i="4"/>
  <c r="U198" i="4"/>
  <c r="U196" i="4"/>
  <c r="U194" i="4"/>
  <c r="U191" i="4"/>
  <c r="U188" i="4"/>
  <c r="U185" i="4"/>
  <c r="U183" i="4"/>
  <c r="U181" i="4"/>
  <c r="U179" i="4"/>
  <c r="U177" i="4"/>
  <c r="U175" i="4"/>
  <c r="U173" i="4"/>
  <c r="U171" i="4"/>
  <c r="U169" i="4"/>
  <c r="U167" i="4"/>
  <c r="U166" i="4"/>
  <c r="U163" i="4"/>
  <c r="U162" i="4"/>
  <c r="U161" i="4"/>
  <c r="U155" i="4"/>
  <c r="U153" i="4"/>
  <c r="U150" i="4"/>
  <c r="U146" i="4"/>
  <c r="U140" i="4"/>
  <c r="U137" i="4"/>
  <c r="U134" i="4"/>
  <c r="U132" i="4"/>
  <c r="U129" i="4"/>
  <c r="U123" i="4"/>
  <c r="U117" i="4"/>
  <c r="U112" i="4"/>
  <c r="U109" i="4"/>
  <c r="U106" i="4"/>
  <c r="U104" i="4"/>
  <c r="U97" i="4"/>
  <c r="U86" i="4"/>
  <c r="U83" i="4"/>
  <c r="U78" i="4"/>
  <c r="U75" i="4"/>
  <c r="U73" i="4"/>
  <c r="U69" i="4"/>
  <c r="U64" i="4"/>
  <c r="U49" i="4"/>
  <c r="U45" i="4"/>
  <c r="U42" i="4"/>
  <c r="U36" i="4"/>
  <c r="U33" i="4"/>
  <c r="U30" i="4"/>
  <c r="U26" i="4"/>
  <c r="S242" i="4"/>
  <c r="S241" i="4" s="1"/>
  <c r="S236" i="4"/>
  <c r="S233" i="4"/>
  <c r="S227" i="4"/>
  <c r="S220" i="4"/>
  <c r="S214" i="4"/>
  <c r="S211" i="4"/>
  <c r="S208" i="4"/>
  <c r="S202" i="4"/>
  <c r="S200" i="4"/>
  <c r="S198" i="4"/>
  <c r="S196" i="4"/>
  <c r="S194" i="4"/>
  <c r="S191" i="4"/>
  <c r="S188" i="4"/>
  <c r="S185" i="4"/>
  <c r="S183" i="4"/>
  <c r="S181" i="4"/>
  <c r="S179" i="4"/>
  <c r="S177" i="4"/>
  <c r="S175" i="4"/>
  <c r="S173" i="4"/>
  <c r="S171" i="4"/>
  <c r="S169" i="4"/>
  <c r="S167" i="4"/>
  <c r="S166" i="4"/>
  <c r="S163" i="4"/>
  <c r="S162" i="4"/>
  <c r="S161" i="4"/>
  <c r="S155" i="4"/>
  <c r="S153" i="4"/>
  <c r="S150" i="4"/>
  <c r="S146" i="4"/>
  <c r="S140" i="4"/>
  <c r="S137" i="4"/>
  <c r="S134" i="4"/>
  <c r="S132" i="4"/>
  <c r="S129" i="4"/>
  <c r="S117" i="4"/>
  <c r="S112" i="4"/>
  <c r="S109" i="4"/>
  <c r="S106" i="4"/>
  <c r="S104" i="4"/>
  <c r="S97" i="4"/>
  <c r="S86" i="4"/>
  <c r="S83" i="4"/>
  <c r="S78" i="4"/>
  <c r="S75" i="4"/>
  <c r="S73" i="4"/>
  <c r="S69" i="4"/>
  <c r="S64" i="4"/>
  <c r="S49" i="4"/>
  <c r="S45" i="4"/>
  <c r="S42" i="4"/>
  <c r="S36" i="4"/>
  <c r="S33" i="4"/>
  <c r="S30" i="4"/>
  <c r="S26" i="4"/>
  <c r="Q242" i="4"/>
  <c r="Q241" i="4" s="1"/>
  <c r="Q236" i="4"/>
  <c r="Q233" i="4"/>
  <c r="Q227" i="4"/>
  <c r="Q220" i="4"/>
  <c r="Q214" i="4"/>
  <c r="Q211" i="4"/>
  <c r="Q208" i="4"/>
  <c r="Q202" i="4"/>
  <c r="Q200" i="4"/>
  <c r="Q198" i="4"/>
  <c r="Q196" i="4"/>
  <c r="Q194" i="4"/>
  <c r="Q191" i="4"/>
  <c r="Q188" i="4"/>
  <c r="Q185" i="4"/>
  <c r="Q183" i="4"/>
  <c r="Q181" i="4"/>
  <c r="Q179" i="4"/>
  <c r="Q177" i="4"/>
  <c r="Q175" i="4"/>
  <c r="Q173" i="4"/>
  <c r="Q171" i="4"/>
  <c r="Q169" i="4"/>
  <c r="Q167" i="4"/>
  <c r="Q166" i="4"/>
  <c r="Q163" i="4"/>
  <c r="Q162" i="4"/>
  <c r="Q161" i="4"/>
  <c r="Q155" i="4"/>
  <c r="Q153" i="4"/>
  <c r="Q150" i="4"/>
  <c r="Q146" i="4"/>
  <c r="Q140" i="4"/>
  <c r="Q137" i="4"/>
  <c r="Q134" i="4"/>
  <c r="Q132" i="4"/>
  <c r="Q129" i="4"/>
  <c r="Q123" i="4"/>
  <c r="Q117" i="4"/>
  <c r="Q112" i="4"/>
  <c r="Q109" i="4"/>
  <c r="Q106" i="4"/>
  <c r="Q104" i="4"/>
  <c r="Q97" i="4"/>
  <c r="Q86" i="4"/>
  <c r="Q83" i="4"/>
  <c r="Q78" i="4"/>
  <c r="Q75" i="4"/>
  <c r="Q73" i="4"/>
  <c r="Q69" i="4"/>
  <c r="Q64" i="4"/>
  <c r="Q49" i="4"/>
  <c r="Q45" i="4"/>
  <c r="Q42" i="4"/>
  <c r="Q36" i="4"/>
  <c r="Q33" i="4"/>
  <c r="Q30" i="4"/>
  <c r="Q26" i="4"/>
  <c r="O242" i="4"/>
  <c r="O241" i="4" s="1"/>
  <c r="O236" i="4"/>
  <c r="O233" i="4"/>
  <c r="O227" i="4"/>
  <c r="O220" i="4"/>
  <c r="O214" i="4"/>
  <c r="O211" i="4"/>
  <c r="O208" i="4"/>
  <c r="O202" i="4"/>
  <c r="O200" i="4"/>
  <c r="O198" i="4"/>
  <c r="O196" i="4"/>
  <c r="O194" i="4"/>
  <c r="O191" i="4"/>
  <c r="O188" i="4"/>
  <c r="O185" i="4"/>
  <c r="O183" i="4"/>
  <c r="O181" i="4"/>
  <c r="O179" i="4"/>
  <c r="O177" i="4"/>
  <c r="O175" i="4"/>
  <c r="O173" i="4"/>
  <c r="O171" i="4"/>
  <c r="O169" i="4"/>
  <c r="O167" i="4"/>
  <c r="O166" i="4"/>
  <c r="O163" i="4"/>
  <c r="O162" i="4"/>
  <c r="O161" i="4"/>
  <c r="O155" i="4"/>
  <c r="O153" i="4"/>
  <c r="O150" i="4"/>
  <c r="O146" i="4"/>
  <c r="O140" i="4"/>
  <c r="O137" i="4"/>
  <c r="O134" i="4"/>
  <c r="O132" i="4"/>
  <c r="O129" i="4"/>
  <c r="O123" i="4"/>
  <c r="O117" i="4"/>
  <c r="O112" i="4"/>
  <c r="O109" i="4"/>
  <c r="O106" i="4"/>
  <c r="O104" i="4"/>
  <c r="O97" i="4"/>
  <c r="O86" i="4"/>
  <c r="O83" i="4"/>
  <c r="O78" i="4"/>
  <c r="O75" i="4"/>
  <c r="O73" i="4"/>
  <c r="O69" i="4"/>
  <c r="O64" i="4"/>
  <c r="O49" i="4"/>
  <c r="O45" i="4"/>
  <c r="O42" i="4"/>
  <c r="O36" i="4"/>
  <c r="O33" i="4"/>
  <c r="O30" i="4"/>
  <c r="O26" i="4"/>
  <c r="M242" i="4"/>
  <c r="M241" i="4" s="1"/>
  <c r="M236" i="4"/>
  <c r="M233" i="4"/>
  <c r="M227" i="4"/>
  <c r="M220" i="4"/>
  <c r="M214" i="4"/>
  <c r="M211" i="4"/>
  <c r="M208" i="4"/>
  <c r="M202" i="4"/>
  <c r="M200" i="4"/>
  <c r="M198" i="4"/>
  <c r="M196" i="4"/>
  <c r="M194" i="4"/>
  <c r="M191" i="4"/>
  <c r="M188" i="4"/>
  <c r="M185" i="4"/>
  <c r="M183" i="4"/>
  <c r="M181" i="4"/>
  <c r="M179" i="4"/>
  <c r="M177" i="4"/>
  <c r="M175" i="4"/>
  <c r="M173" i="4"/>
  <c r="M171" i="4"/>
  <c r="M169" i="4"/>
  <c r="M167" i="4"/>
  <c r="M166" i="4"/>
  <c r="M163" i="4"/>
  <c r="M162" i="4"/>
  <c r="M161" i="4"/>
  <c r="M155" i="4"/>
  <c r="M153" i="4"/>
  <c r="M150" i="4"/>
  <c r="M146" i="4"/>
  <c r="M140" i="4"/>
  <c r="M137" i="4"/>
  <c r="M134" i="4"/>
  <c r="M132" i="4"/>
  <c r="M129" i="4"/>
  <c r="M123" i="4"/>
  <c r="M117" i="4"/>
  <c r="M112" i="4"/>
  <c r="M109" i="4"/>
  <c r="M106" i="4"/>
  <c r="M104" i="4"/>
  <c r="M97" i="4"/>
  <c r="M86" i="4"/>
  <c r="M83" i="4"/>
  <c r="M78" i="4"/>
  <c r="M75" i="4"/>
  <c r="M73" i="4"/>
  <c r="M69" i="4"/>
  <c r="M64" i="4"/>
  <c r="M49" i="4"/>
  <c r="M45" i="4"/>
  <c r="M42" i="4"/>
  <c r="M36" i="4"/>
  <c r="M33" i="4"/>
  <c r="M30" i="4"/>
  <c r="M26" i="4"/>
  <c r="K242" i="4"/>
  <c r="K241" i="4" s="1"/>
  <c r="K236" i="4"/>
  <c r="K233" i="4"/>
  <c r="K227" i="4"/>
  <c r="K220" i="4"/>
  <c r="K214" i="4"/>
  <c r="K211" i="4"/>
  <c r="K208" i="4"/>
  <c r="K202" i="4"/>
  <c r="K200" i="4"/>
  <c r="K198" i="4"/>
  <c r="K196" i="4"/>
  <c r="K194" i="4"/>
  <c r="K191" i="4"/>
  <c r="K188" i="4"/>
  <c r="K185" i="4"/>
  <c r="K183" i="4"/>
  <c r="K181" i="4"/>
  <c r="K179" i="4"/>
  <c r="K177" i="4"/>
  <c r="K175" i="4"/>
  <c r="K173" i="4"/>
  <c r="K171" i="4"/>
  <c r="K169" i="4"/>
  <c r="K167" i="4"/>
  <c r="K166" i="4"/>
  <c r="K163" i="4"/>
  <c r="K162" i="4"/>
  <c r="K161" i="4"/>
  <c r="K155" i="4"/>
  <c r="K153" i="4"/>
  <c r="K150" i="4"/>
  <c r="K146" i="4"/>
  <c r="K140" i="4"/>
  <c r="K137" i="4"/>
  <c r="K134" i="4"/>
  <c r="K132" i="4"/>
  <c r="K129" i="4"/>
  <c r="K123" i="4"/>
  <c r="K117" i="4"/>
  <c r="K116" i="4" s="1"/>
  <c r="K112" i="4"/>
  <c r="K109" i="4"/>
  <c r="K106" i="4"/>
  <c r="K104" i="4"/>
  <c r="K97" i="4"/>
  <c r="K86" i="4"/>
  <c r="K83" i="4"/>
  <c r="K78" i="4"/>
  <c r="K75" i="4"/>
  <c r="K73" i="4"/>
  <c r="K69" i="4"/>
  <c r="K64" i="4"/>
  <c r="K49" i="4"/>
  <c r="K45" i="4"/>
  <c r="K42" i="4"/>
  <c r="K36" i="4"/>
  <c r="K33" i="4"/>
  <c r="K30" i="4"/>
  <c r="K26" i="4"/>
  <c r="AU12" i="4"/>
  <c r="AS12" i="4"/>
  <c r="AQ12" i="4"/>
  <c r="AO12" i="4"/>
  <c r="AM12" i="4"/>
  <c r="AK12" i="4"/>
  <c r="AI12" i="4"/>
  <c r="AG12" i="4"/>
  <c r="AE12" i="4"/>
  <c r="AC12" i="4"/>
  <c r="AA12" i="4"/>
  <c r="Y12" i="4"/>
  <c r="W12" i="4"/>
  <c r="U12" i="4"/>
  <c r="S12" i="4"/>
  <c r="Q12" i="4"/>
  <c r="O12" i="4"/>
  <c r="M12" i="4"/>
  <c r="K12" i="4"/>
  <c r="AU19" i="4"/>
  <c r="AS19" i="4"/>
  <c r="AQ19" i="4"/>
  <c r="AO19" i="4"/>
  <c r="AM19" i="4"/>
  <c r="AK19" i="4"/>
  <c r="AI19" i="4"/>
  <c r="AG19" i="4"/>
  <c r="AE19" i="4"/>
  <c r="AC19" i="4"/>
  <c r="AA19" i="4"/>
  <c r="Y19" i="4"/>
  <c r="W19" i="4"/>
  <c r="U19" i="4"/>
  <c r="S19" i="4"/>
  <c r="Q19" i="4"/>
  <c r="O19" i="4"/>
  <c r="M19" i="4"/>
  <c r="AV93" i="3"/>
  <c r="AW93" i="3" s="1"/>
  <c r="AU276" i="3"/>
  <c r="AU275" i="3" s="1"/>
  <c r="AU270" i="3"/>
  <c r="AU267" i="3"/>
  <c r="AU261" i="3"/>
  <c r="AU254" i="3"/>
  <c r="AU246" i="3"/>
  <c r="AU241" i="3"/>
  <c r="AU238" i="3"/>
  <c r="AU236" i="3"/>
  <c r="AU230" i="3"/>
  <c r="AU228" i="3"/>
  <c r="AU226" i="3"/>
  <c r="AU224" i="3"/>
  <c r="AU222" i="3"/>
  <c r="AU219" i="3"/>
  <c r="AU216" i="3"/>
  <c r="AU213" i="3"/>
  <c r="AU211" i="3"/>
  <c r="AU209" i="3"/>
  <c r="AU207" i="3"/>
  <c r="AU205" i="3"/>
  <c r="AU203" i="3"/>
  <c r="AU201" i="3"/>
  <c r="AU199" i="3"/>
  <c r="AU197" i="3"/>
  <c r="AU195" i="3"/>
  <c r="AU193" i="3"/>
  <c r="AU191" i="3"/>
  <c r="AU190" i="3"/>
  <c r="AU187" i="3"/>
  <c r="AU186" i="3"/>
  <c r="AU185" i="3"/>
  <c r="AU179" i="3"/>
  <c r="AU177" i="3"/>
  <c r="AU174" i="3"/>
  <c r="AU170" i="3"/>
  <c r="AU164" i="3"/>
  <c r="AU160" i="3"/>
  <c r="AU157" i="3"/>
  <c r="AU155" i="3"/>
  <c r="AU152" i="3"/>
  <c r="AU147" i="3"/>
  <c r="AU144" i="3"/>
  <c r="AU138" i="3"/>
  <c r="AU132" i="3"/>
  <c r="AU131" i="3" s="1"/>
  <c r="AU127" i="3"/>
  <c r="AU124" i="3"/>
  <c r="AU121" i="3"/>
  <c r="AU119" i="3"/>
  <c r="AU112" i="3"/>
  <c r="AU101" i="3"/>
  <c r="AU98" i="3"/>
  <c r="AU93" i="3"/>
  <c r="AU90" i="3"/>
  <c r="AU88" i="3"/>
  <c r="AU84" i="3"/>
  <c r="AU79" i="3"/>
  <c r="AU63" i="3"/>
  <c r="AU59" i="3"/>
  <c r="AU56" i="3"/>
  <c r="AU53" i="3"/>
  <c r="AU49" i="3"/>
  <c r="AU43" i="3"/>
  <c r="AU40" i="3"/>
  <c r="AU37" i="3"/>
  <c r="AU31" i="3"/>
  <c r="AU24" i="3"/>
  <c r="AS276" i="3"/>
  <c r="AS270" i="3"/>
  <c r="AS267" i="3"/>
  <c r="AS261" i="3"/>
  <c r="AS254" i="3"/>
  <c r="AS246" i="3"/>
  <c r="AS241" i="3"/>
  <c r="AS238" i="3"/>
  <c r="AS236" i="3"/>
  <c r="AS230" i="3"/>
  <c r="AS228" i="3"/>
  <c r="AS226" i="3"/>
  <c r="AS224" i="3"/>
  <c r="AS222" i="3"/>
  <c r="AS219" i="3"/>
  <c r="AS216" i="3"/>
  <c r="AS213" i="3"/>
  <c r="AS211" i="3"/>
  <c r="AS209" i="3"/>
  <c r="AS207" i="3"/>
  <c r="AS205" i="3"/>
  <c r="AS203" i="3"/>
  <c r="AS201" i="3"/>
  <c r="AS199" i="3"/>
  <c r="AS197" i="3"/>
  <c r="AS195" i="3"/>
  <c r="AS193" i="3"/>
  <c r="AS191" i="3"/>
  <c r="AS190" i="3"/>
  <c r="AS187" i="3"/>
  <c r="AS186" i="3"/>
  <c r="AS185" i="3"/>
  <c r="AS179" i="3"/>
  <c r="AS177" i="3"/>
  <c r="AS174" i="3"/>
  <c r="AS170" i="3"/>
  <c r="AS164" i="3"/>
  <c r="AS160" i="3"/>
  <c r="AS157" i="3"/>
  <c r="AS155" i="3"/>
  <c r="AS152" i="3"/>
  <c r="AS147" i="3"/>
  <c r="AS144" i="3"/>
  <c r="AS138" i="3"/>
  <c r="AS132" i="3"/>
  <c r="AS127" i="3"/>
  <c r="AS124" i="3"/>
  <c r="AS121" i="3"/>
  <c r="AS119" i="3"/>
  <c r="AS112" i="3"/>
  <c r="AS101" i="3"/>
  <c r="AS98" i="3"/>
  <c r="AS93" i="3"/>
  <c r="AS90" i="3"/>
  <c r="AS88" i="3"/>
  <c r="AS84" i="3"/>
  <c r="AS79" i="3"/>
  <c r="AS63" i="3"/>
  <c r="AS59" i="3"/>
  <c r="AS56" i="3"/>
  <c r="AS53" i="3"/>
  <c r="AS49" i="3"/>
  <c r="AS43" i="3"/>
  <c r="AS40" i="3"/>
  <c r="AS37" i="3"/>
  <c r="AS31" i="3"/>
  <c r="AS24" i="3"/>
  <c r="AQ276" i="3"/>
  <c r="AQ275" i="3" s="1"/>
  <c r="AQ270" i="3"/>
  <c r="AQ267" i="3"/>
  <c r="AQ261" i="3"/>
  <c r="AQ254" i="3"/>
  <c r="AQ246" i="3"/>
  <c r="AQ241" i="3"/>
  <c r="AQ238" i="3"/>
  <c r="AQ236" i="3"/>
  <c r="AQ230" i="3"/>
  <c r="AQ228" i="3"/>
  <c r="AQ226" i="3"/>
  <c r="AQ224" i="3"/>
  <c r="AQ222" i="3"/>
  <c r="AQ219" i="3"/>
  <c r="AQ216" i="3"/>
  <c r="AQ213" i="3"/>
  <c r="AQ211" i="3"/>
  <c r="AQ209" i="3"/>
  <c r="AQ207" i="3"/>
  <c r="AQ205" i="3"/>
  <c r="AQ203" i="3"/>
  <c r="AQ201" i="3"/>
  <c r="AQ199" i="3"/>
  <c r="AQ197" i="3"/>
  <c r="AQ195" i="3"/>
  <c r="AQ193" i="3"/>
  <c r="AQ191" i="3"/>
  <c r="AQ190" i="3"/>
  <c r="AQ187" i="3"/>
  <c r="AQ186" i="3"/>
  <c r="AQ185" i="3"/>
  <c r="AQ179" i="3"/>
  <c r="AQ177" i="3"/>
  <c r="AQ174" i="3"/>
  <c r="AQ170" i="3"/>
  <c r="AQ164" i="3"/>
  <c r="AQ160" i="3"/>
  <c r="AQ157" i="3"/>
  <c r="AQ155" i="3"/>
  <c r="AQ152" i="3"/>
  <c r="AQ147" i="3"/>
  <c r="AQ144" i="3"/>
  <c r="AQ138" i="3"/>
  <c r="AQ132" i="3"/>
  <c r="AQ127" i="3"/>
  <c r="AQ124" i="3"/>
  <c r="AQ121" i="3"/>
  <c r="AQ119" i="3"/>
  <c r="AQ112" i="3"/>
  <c r="AQ101" i="3"/>
  <c r="AQ98" i="3"/>
  <c r="AQ93" i="3"/>
  <c r="AQ90" i="3"/>
  <c r="AQ88" i="3"/>
  <c r="AQ84" i="3"/>
  <c r="AQ79" i="3"/>
  <c r="AQ63" i="3"/>
  <c r="AQ59" i="3"/>
  <c r="AQ56" i="3"/>
  <c r="AQ53" i="3"/>
  <c r="AQ49" i="3"/>
  <c r="AQ43" i="3"/>
  <c r="AQ40" i="3"/>
  <c r="AQ37" i="3"/>
  <c r="AQ31" i="3"/>
  <c r="AQ24" i="3"/>
  <c r="AO276" i="3"/>
  <c r="AO275" i="3" s="1"/>
  <c r="AO270" i="3"/>
  <c r="AO267" i="3"/>
  <c r="AO261" i="3"/>
  <c r="AO254" i="3"/>
  <c r="AO246" i="3"/>
  <c r="AO241" i="3"/>
  <c r="AO238" i="3"/>
  <c r="AO236" i="3"/>
  <c r="AO230" i="3"/>
  <c r="AO228" i="3"/>
  <c r="AO226" i="3"/>
  <c r="AO224" i="3"/>
  <c r="AO222" i="3"/>
  <c r="AO219" i="3"/>
  <c r="AO216" i="3"/>
  <c r="AO213" i="3"/>
  <c r="AO211" i="3"/>
  <c r="AO209" i="3"/>
  <c r="AO207" i="3"/>
  <c r="AO205" i="3"/>
  <c r="AO203" i="3"/>
  <c r="AO201" i="3"/>
  <c r="AO199" i="3"/>
  <c r="AO197" i="3"/>
  <c r="AO195" i="3"/>
  <c r="AO193" i="3"/>
  <c r="AO191" i="3"/>
  <c r="AO190" i="3"/>
  <c r="AO187" i="3"/>
  <c r="AO186" i="3"/>
  <c r="AO185" i="3"/>
  <c r="AO179" i="3"/>
  <c r="AO177" i="3"/>
  <c r="AO174" i="3"/>
  <c r="AO170" i="3"/>
  <c r="AO164" i="3"/>
  <c r="AO160" i="3"/>
  <c r="AO157" i="3"/>
  <c r="AO155" i="3"/>
  <c r="AO152" i="3"/>
  <c r="AO147" i="3"/>
  <c r="AO144" i="3"/>
  <c r="AO138" i="3"/>
  <c r="AO132" i="3"/>
  <c r="AO127" i="3"/>
  <c r="AO124" i="3"/>
  <c r="AO121" i="3"/>
  <c r="AO119" i="3"/>
  <c r="AO112" i="3"/>
  <c r="AO101" i="3"/>
  <c r="AO98" i="3"/>
  <c r="AO93" i="3"/>
  <c r="AO90" i="3"/>
  <c r="AO88" i="3"/>
  <c r="AO84" i="3"/>
  <c r="AO79" i="3"/>
  <c r="AO63" i="3"/>
  <c r="AO59" i="3"/>
  <c r="AO56" i="3"/>
  <c r="AO53" i="3"/>
  <c r="AO49" i="3"/>
  <c r="AO43" i="3"/>
  <c r="AO40" i="3"/>
  <c r="AO37" i="3"/>
  <c r="AO31" i="3"/>
  <c r="AO24" i="3"/>
  <c r="AM276" i="3"/>
  <c r="AM275" i="3" s="1"/>
  <c r="AM270" i="3"/>
  <c r="AM267" i="3"/>
  <c r="AM261" i="3"/>
  <c r="AM254" i="3"/>
  <c r="AM246" i="3"/>
  <c r="AM241" i="3"/>
  <c r="AM238" i="3"/>
  <c r="AM236" i="3"/>
  <c r="AM230" i="3"/>
  <c r="AM228" i="3"/>
  <c r="AM226" i="3"/>
  <c r="AM224" i="3"/>
  <c r="AM222" i="3"/>
  <c r="AM219" i="3"/>
  <c r="AM216" i="3"/>
  <c r="AM213" i="3"/>
  <c r="AM211" i="3"/>
  <c r="AM209" i="3"/>
  <c r="AM207" i="3"/>
  <c r="AM205" i="3"/>
  <c r="AM203" i="3"/>
  <c r="AM201" i="3"/>
  <c r="AM199" i="3"/>
  <c r="AM197" i="3"/>
  <c r="AM195" i="3"/>
  <c r="AM193" i="3"/>
  <c r="AM191" i="3"/>
  <c r="AM190" i="3"/>
  <c r="AM187" i="3"/>
  <c r="AM186" i="3"/>
  <c r="AM185" i="3"/>
  <c r="AM179" i="3"/>
  <c r="AM177" i="3"/>
  <c r="AM174" i="3"/>
  <c r="AM170" i="3"/>
  <c r="AM164" i="3"/>
  <c r="AM160" i="3"/>
  <c r="AM157" i="3"/>
  <c r="AM155" i="3"/>
  <c r="AM152" i="3"/>
  <c r="AM147" i="3"/>
  <c r="AM144" i="3"/>
  <c r="AM138" i="3"/>
  <c r="AM132" i="3"/>
  <c r="AM127" i="3"/>
  <c r="AM124" i="3"/>
  <c r="AM121" i="3"/>
  <c r="AM119" i="3"/>
  <c r="AM112" i="3"/>
  <c r="AM101" i="3"/>
  <c r="AM98" i="3"/>
  <c r="AM93" i="3"/>
  <c r="AM90" i="3"/>
  <c r="AM88" i="3"/>
  <c r="AM84" i="3"/>
  <c r="AM79" i="3"/>
  <c r="AM63" i="3"/>
  <c r="AM59" i="3"/>
  <c r="AM56" i="3"/>
  <c r="AM53" i="3"/>
  <c r="AM49" i="3"/>
  <c r="AM43" i="3"/>
  <c r="AM40" i="3"/>
  <c r="AM37" i="3"/>
  <c r="AM31" i="3"/>
  <c r="AM24" i="3"/>
  <c r="AK276" i="3"/>
  <c r="AK270" i="3"/>
  <c r="AK267" i="3"/>
  <c r="AK253" i="3" s="1"/>
  <c r="AK261" i="3"/>
  <c r="AK254" i="3"/>
  <c r="AK246" i="3"/>
  <c r="AK241" i="3"/>
  <c r="AK238" i="3"/>
  <c r="AK236" i="3"/>
  <c r="AK230" i="3"/>
  <c r="AK228" i="3"/>
  <c r="AK226" i="3"/>
  <c r="AK224" i="3"/>
  <c r="AK222" i="3"/>
  <c r="AK219" i="3"/>
  <c r="AK216" i="3"/>
  <c r="AK213" i="3"/>
  <c r="AK211" i="3"/>
  <c r="AK209" i="3"/>
  <c r="AK207" i="3"/>
  <c r="AK205" i="3"/>
  <c r="AK203" i="3"/>
  <c r="AK201" i="3"/>
  <c r="AK199" i="3"/>
  <c r="AK197" i="3"/>
  <c r="AK195" i="3"/>
  <c r="AK193" i="3"/>
  <c r="AK191" i="3"/>
  <c r="AK190" i="3"/>
  <c r="AK187" i="3"/>
  <c r="AK186" i="3"/>
  <c r="AK185" i="3"/>
  <c r="AK179" i="3"/>
  <c r="AK177" i="3"/>
  <c r="AK174" i="3"/>
  <c r="AK170" i="3"/>
  <c r="AK164" i="3"/>
  <c r="AK160" i="3"/>
  <c r="AK157" i="3"/>
  <c r="AK155" i="3"/>
  <c r="AK152" i="3"/>
  <c r="AK147" i="3"/>
  <c r="AK144" i="3"/>
  <c r="AK138" i="3"/>
  <c r="AK132" i="3"/>
  <c r="AK127" i="3"/>
  <c r="AK124" i="3"/>
  <c r="AK121" i="3"/>
  <c r="AK119" i="3"/>
  <c r="AK112" i="3"/>
  <c r="AK101" i="3"/>
  <c r="AK98" i="3"/>
  <c r="AK93" i="3"/>
  <c r="AK90" i="3"/>
  <c r="AK88" i="3"/>
  <c r="AK84" i="3"/>
  <c r="AK79" i="3"/>
  <c r="AK63" i="3"/>
  <c r="AK59" i="3"/>
  <c r="AK56" i="3"/>
  <c r="AK53" i="3"/>
  <c r="AK49" i="3"/>
  <c r="AK43" i="3"/>
  <c r="AK40" i="3"/>
  <c r="AK37" i="3"/>
  <c r="AK31" i="3"/>
  <c r="AK24" i="3"/>
  <c r="AI276" i="3"/>
  <c r="AI270" i="3"/>
  <c r="AI267" i="3"/>
  <c r="AI261" i="3"/>
  <c r="AI254" i="3"/>
  <c r="AI246" i="3"/>
  <c r="AI241" i="3"/>
  <c r="AI238" i="3"/>
  <c r="AI236" i="3"/>
  <c r="AI230" i="3"/>
  <c r="AI228" i="3"/>
  <c r="AI226" i="3"/>
  <c r="AI224" i="3"/>
  <c r="AI222" i="3"/>
  <c r="AI219" i="3"/>
  <c r="AI216" i="3"/>
  <c r="AI213" i="3"/>
  <c r="AI211" i="3"/>
  <c r="AI209" i="3"/>
  <c r="AI207" i="3"/>
  <c r="AI205" i="3"/>
  <c r="AI203" i="3"/>
  <c r="AI201" i="3"/>
  <c r="AI199" i="3"/>
  <c r="AI197" i="3"/>
  <c r="AI195" i="3"/>
  <c r="AI193" i="3"/>
  <c r="AI191" i="3"/>
  <c r="AI190" i="3"/>
  <c r="AI187" i="3"/>
  <c r="AI186" i="3"/>
  <c r="AI185" i="3"/>
  <c r="AI179" i="3"/>
  <c r="AI177" i="3"/>
  <c r="AI174" i="3"/>
  <c r="AI170" i="3"/>
  <c r="AI164" i="3"/>
  <c r="AI160" i="3"/>
  <c r="AI157" i="3"/>
  <c r="AI155" i="3"/>
  <c r="AI152" i="3"/>
  <c r="AI147" i="3"/>
  <c r="AI144" i="3"/>
  <c r="AI138" i="3"/>
  <c r="AI132" i="3"/>
  <c r="AI127" i="3"/>
  <c r="AI124" i="3"/>
  <c r="AI121" i="3"/>
  <c r="AI119" i="3"/>
  <c r="AI112" i="3"/>
  <c r="AI101" i="3"/>
  <c r="AI98" i="3"/>
  <c r="AI93" i="3"/>
  <c r="AI90" i="3"/>
  <c r="AI88" i="3"/>
  <c r="AI84" i="3"/>
  <c r="AI79" i="3"/>
  <c r="AI63" i="3"/>
  <c r="AI59" i="3"/>
  <c r="AI56" i="3"/>
  <c r="AI53" i="3"/>
  <c r="AI49" i="3"/>
  <c r="AI43" i="3"/>
  <c r="AI40" i="3"/>
  <c r="AI37" i="3"/>
  <c r="AI31" i="3"/>
  <c r="AI24" i="3"/>
  <c r="AG276" i="3"/>
  <c r="AG275" i="3" s="1"/>
  <c r="AG270" i="3"/>
  <c r="AG267" i="3"/>
  <c r="AG261" i="3"/>
  <c r="AG254" i="3"/>
  <c r="AG246" i="3"/>
  <c r="AG241" i="3"/>
  <c r="AG238" i="3"/>
  <c r="AG236" i="3"/>
  <c r="AG230" i="3"/>
  <c r="AG228" i="3"/>
  <c r="AG226" i="3"/>
  <c r="AG224" i="3"/>
  <c r="AG222" i="3"/>
  <c r="AG219" i="3"/>
  <c r="AG216" i="3"/>
  <c r="AG213" i="3"/>
  <c r="AG211" i="3"/>
  <c r="AG209" i="3"/>
  <c r="AG207" i="3"/>
  <c r="AG205" i="3"/>
  <c r="AG203" i="3"/>
  <c r="AG201" i="3"/>
  <c r="AG199" i="3"/>
  <c r="AG197" i="3"/>
  <c r="AG195" i="3"/>
  <c r="AG193" i="3"/>
  <c r="AG191" i="3"/>
  <c r="AG190" i="3"/>
  <c r="AG187" i="3"/>
  <c r="AG186" i="3"/>
  <c r="AG185" i="3"/>
  <c r="AG179" i="3"/>
  <c r="AG177" i="3"/>
  <c r="AG174" i="3"/>
  <c r="AG170" i="3"/>
  <c r="AG164" i="3"/>
  <c r="AG160" i="3"/>
  <c r="AG157" i="3"/>
  <c r="AG155" i="3"/>
  <c r="AG152" i="3"/>
  <c r="AG147" i="3"/>
  <c r="AG144" i="3"/>
  <c r="AG138" i="3"/>
  <c r="AG132" i="3"/>
  <c r="AG131" i="3" s="1"/>
  <c r="AG127" i="3"/>
  <c r="AG124" i="3"/>
  <c r="AG121" i="3"/>
  <c r="AG119" i="3"/>
  <c r="AG112" i="3"/>
  <c r="AG101" i="3"/>
  <c r="AG98" i="3"/>
  <c r="AG93" i="3"/>
  <c r="AG90" i="3"/>
  <c r="AG88" i="3"/>
  <c r="AG84" i="3"/>
  <c r="AG79" i="3"/>
  <c r="AG63" i="3"/>
  <c r="AG59" i="3"/>
  <c r="AG56" i="3"/>
  <c r="AG53" i="3"/>
  <c r="AG49" i="3"/>
  <c r="AG43" i="3"/>
  <c r="AG40" i="3"/>
  <c r="AG37" i="3"/>
  <c r="AG31" i="3"/>
  <c r="AG24" i="3"/>
  <c r="AE276" i="3"/>
  <c r="AE275" i="3" s="1"/>
  <c r="AE270" i="3"/>
  <c r="AE267" i="3"/>
  <c r="AE261" i="3"/>
  <c r="AE254" i="3"/>
  <c r="AE246" i="3"/>
  <c r="AE241" i="3"/>
  <c r="AE238" i="3"/>
  <c r="AE236" i="3"/>
  <c r="AE230" i="3"/>
  <c r="AE228" i="3"/>
  <c r="AE226" i="3"/>
  <c r="AE224" i="3"/>
  <c r="AE222" i="3"/>
  <c r="AE219" i="3"/>
  <c r="AE216" i="3"/>
  <c r="AE213" i="3"/>
  <c r="AE211" i="3"/>
  <c r="AE209" i="3"/>
  <c r="AE207" i="3"/>
  <c r="AE205" i="3"/>
  <c r="AE203" i="3"/>
  <c r="AE201" i="3"/>
  <c r="AE199" i="3"/>
  <c r="AE197" i="3"/>
  <c r="AE195" i="3"/>
  <c r="AE193" i="3"/>
  <c r="AE191" i="3"/>
  <c r="AE190" i="3"/>
  <c r="AE187" i="3"/>
  <c r="AE186" i="3"/>
  <c r="AE185" i="3"/>
  <c r="AE179" i="3"/>
  <c r="AE177" i="3"/>
  <c r="AE174" i="3"/>
  <c r="AE170" i="3"/>
  <c r="AE164" i="3"/>
  <c r="AE160" i="3"/>
  <c r="AE157" i="3"/>
  <c r="AE155" i="3"/>
  <c r="AE152" i="3"/>
  <c r="AE147" i="3"/>
  <c r="AE144" i="3"/>
  <c r="AE138" i="3"/>
  <c r="AE132" i="3"/>
  <c r="AE131" i="3" s="1"/>
  <c r="AE127" i="3"/>
  <c r="AE124" i="3"/>
  <c r="AE121" i="3"/>
  <c r="AE119" i="3"/>
  <c r="AE112" i="3"/>
  <c r="AE101" i="3"/>
  <c r="AE98" i="3"/>
  <c r="AE93" i="3"/>
  <c r="AE90" i="3"/>
  <c r="AE88" i="3"/>
  <c r="AE84" i="3"/>
  <c r="AE79" i="3"/>
  <c r="AE63" i="3"/>
  <c r="AE59" i="3"/>
  <c r="AE56" i="3"/>
  <c r="AE53" i="3"/>
  <c r="AE49" i="3"/>
  <c r="AE43" i="3"/>
  <c r="AE40" i="3"/>
  <c r="AE37" i="3"/>
  <c r="AE31" i="3"/>
  <c r="AE24" i="3"/>
  <c r="AC276" i="3"/>
  <c r="AC270" i="3"/>
  <c r="AC267" i="3"/>
  <c r="AC261" i="3"/>
  <c r="AC254" i="3"/>
  <c r="AC246" i="3"/>
  <c r="AC241" i="3"/>
  <c r="AC235" i="3" s="1"/>
  <c r="AC238" i="3"/>
  <c r="AC236" i="3"/>
  <c r="AC230" i="3"/>
  <c r="AC228" i="3"/>
  <c r="AC226" i="3"/>
  <c r="AC224" i="3"/>
  <c r="AC222" i="3"/>
  <c r="AC219" i="3"/>
  <c r="AC216" i="3"/>
  <c r="AC213" i="3"/>
  <c r="AC211" i="3"/>
  <c r="AC209" i="3"/>
  <c r="AC207" i="3"/>
  <c r="AC205" i="3"/>
  <c r="AC203" i="3"/>
  <c r="AC201" i="3"/>
  <c r="AC199" i="3"/>
  <c r="AC197" i="3"/>
  <c r="AC195" i="3"/>
  <c r="AC193" i="3"/>
  <c r="AC191" i="3"/>
  <c r="AC190" i="3"/>
  <c r="AC187" i="3"/>
  <c r="AC186" i="3"/>
  <c r="AC185" i="3"/>
  <c r="AC179" i="3"/>
  <c r="AC177" i="3"/>
  <c r="AC174" i="3"/>
  <c r="AC170" i="3"/>
  <c r="AC164" i="3"/>
  <c r="AC160" i="3"/>
  <c r="AC157" i="3"/>
  <c r="AC155" i="3"/>
  <c r="AC152" i="3"/>
  <c r="AC147" i="3"/>
  <c r="AC144" i="3"/>
  <c r="AC138" i="3"/>
  <c r="AC132" i="3"/>
  <c r="AC127" i="3"/>
  <c r="AC124" i="3"/>
  <c r="AC121" i="3"/>
  <c r="AC119" i="3"/>
  <c r="AC112" i="3"/>
  <c r="AC101" i="3"/>
  <c r="AC98" i="3"/>
  <c r="AC93" i="3"/>
  <c r="AC90" i="3"/>
  <c r="AC88" i="3"/>
  <c r="AC84" i="3"/>
  <c r="AC79" i="3"/>
  <c r="AC63" i="3"/>
  <c r="AC59" i="3"/>
  <c r="AC56" i="3"/>
  <c r="AC53" i="3"/>
  <c r="AC49" i="3"/>
  <c r="AC43" i="3"/>
  <c r="AC40" i="3"/>
  <c r="AC37" i="3"/>
  <c r="AC31" i="3"/>
  <c r="AC24" i="3"/>
  <c r="AA276" i="3"/>
  <c r="AA275" i="3" s="1"/>
  <c r="AA270" i="3"/>
  <c r="AA267" i="3"/>
  <c r="AA261" i="3"/>
  <c r="AA253" i="3" s="1"/>
  <c r="AA254" i="3"/>
  <c r="AA246" i="3"/>
  <c r="AA241" i="3"/>
  <c r="AA238" i="3"/>
  <c r="AA236" i="3"/>
  <c r="AA230" i="3"/>
  <c r="AA228" i="3"/>
  <c r="AA226" i="3"/>
  <c r="AA224" i="3"/>
  <c r="AA222" i="3"/>
  <c r="AA219" i="3"/>
  <c r="AA216" i="3"/>
  <c r="AA213" i="3"/>
  <c r="AA211" i="3"/>
  <c r="AA209" i="3"/>
  <c r="AA207" i="3"/>
  <c r="AA205" i="3"/>
  <c r="AA203" i="3"/>
  <c r="AA201" i="3"/>
  <c r="AA199" i="3"/>
  <c r="AA197" i="3"/>
  <c r="AA195" i="3"/>
  <c r="AA193" i="3"/>
  <c r="AA191" i="3"/>
  <c r="AA190" i="3"/>
  <c r="AA187" i="3"/>
  <c r="AA186" i="3"/>
  <c r="AA185" i="3"/>
  <c r="AA179" i="3"/>
  <c r="AA177" i="3"/>
  <c r="AA174" i="3"/>
  <c r="AA170" i="3"/>
  <c r="AA164" i="3"/>
  <c r="AA160" i="3"/>
  <c r="AA157" i="3"/>
  <c r="AA155" i="3"/>
  <c r="AA152" i="3"/>
  <c r="AA147" i="3"/>
  <c r="AA144" i="3"/>
  <c r="AA138" i="3"/>
  <c r="AA131" i="3" s="1"/>
  <c r="AA132" i="3"/>
  <c r="AA127" i="3"/>
  <c r="AA124" i="3"/>
  <c r="AA121" i="3"/>
  <c r="AA119" i="3"/>
  <c r="AA112" i="3"/>
  <c r="AA101" i="3"/>
  <c r="AA98" i="3"/>
  <c r="AA93" i="3"/>
  <c r="AA90" i="3"/>
  <c r="AA88" i="3"/>
  <c r="AA84" i="3"/>
  <c r="AA79" i="3"/>
  <c r="AA63" i="3"/>
  <c r="AA59" i="3"/>
  <c r="AA56" i="3"/>
  <c r="AA53" i="3"/>
  <c r="AA49" i="3"/>
  <c r="AA43" i="3"/>
  <c r="AA40" i="3"/>
  <c r="AA37" i="3"/>
  <c r="AA31" i="3"/>
  <c r="AA24" i="3"/>
  <c r="Y276" i="3"/>
  <c r="Y275" i="3" s="1"/>
  <c r="Y270" i="3"/>
  <c r="Y267" i="3"/>
  <c r="Y261" i="3"/>
  <c r="Y254" i="3"/>
  <c r="Y246" i="3"/>
  <c r="Y241" i="3"/>
  <c r="Y238" i="3"/>
  <c r="Y236" i="3"/>
  <c r="Y230" i="3"/>
  <c r="Y228" i="3"/>
  <c r="Y226" i="3"/>
  <c r="Y224" i="3"/>
  <c r="Y222" i="3"/>
  <c r="Y219" i="3"/>
  <c r="Y216" i="3"/>
  <c r="Y213" i="3"/>
  <c r="Y211" i="3"/>
  <c r="Y209" i="3"/>
  <c r="Y207" i="3"/>
  <c r="Y205" i="3"/>
  <c r="Y203" i="3"/>
  <c r="Y201" i="3"/>
  <c r="Y199" i="3"/>
  <c r="Y197" i="3"/>
  <c r="Y195" i="3"/>
  <c r="Y193" i="3"/>
  <c r="Y191" i="3"/>
  <c r="Y190" i="3"/>
  <c r="Y187" i="3"/>
  <c r="Y186" i="3"/>
  <c r="Y185" i="3"/>
  <c r="Y179" i="3"/>
  <c r="Y177" i="3"/>
  <c r="Y174" i="3"/>
  <c r="Y170" i="3"/>
  <c r="Y164" i="3"/>
  <c r="Y160" i="3"/>
  <c r="Y157" i="3"/>
  <c r="Y155" i="3"/>
  <c r="Y152" i="3"/>
  <c r="Y147" i="3"/>
  <c r="Y144" i="3"/>
  <c r="Y138" i="3"/>
  <c r="Y132" i="3"/>
  <c r="Y127" i="3"/>
  <c r="Y124" i="3"/>
  <c r="Y121" i="3"/>
  <c r="Y119" i="3"/>
  <c r="Y112" i="3"/>
  <c r="Y101" i="3"/>
  <c r="Y98" i="3"/>
  <c r="Y93" i="3"/>
  <c r="Y90" i="3"/>
  <c r="Y88" i="3"/>
  <c r="Y84" i="3"/>
  <c r="Y79" i="3"/>
  <c r="Y63" i="3"/>
  <c r="Y59" i="3"/>
  <c r="Y56" i="3"/>
  <c r="Y53" i="3"/>
  <c r="Y49" i="3"/>
  <c r="Y43" i="3"/>
  <c r="Y40" i="3"/>
  <c r="Y37" i="3"/>
  <c r="Y31" i="3"/>
  <c r="Y24" i="3"/>
  <c r="W276" i="3"/>
  <c r="W270" i="3"/>
  <c r="W267" i="3"/>
  <c r="W261" i="3"/>
  <c r="W254" i="3"/>
  <c r="W246" i="3"/>
  <c r="W241" i="3"/>
  <c r="W238" i="3"/>
  <c r="W236" i="3"/>
  <c r="W230" i="3"/>
  <c r="W228" i="3"/>
  <c r="W226" i="3"/>
  <c r="W224" i="3"/>
  <c r="W222" i="3"/>
  <c r="W219" i="3"/>
  <c r="W216" i="3"/>
  <c r="W213" i="3"/>
  <c r="W211" i="3"/>
  <c r="W209" i="3"/>
  <c r="W207" i="3"/>
  <c r="W205" i="3"/>
  <c r="W203" i="3"/>
  <c r="W201" i="3"/>
  <c r="W199" i="3"/>
  <c r="W197" i="3"/>
  <c r="W195" i="3"/>
  <c r="W193" i="3"/>
  <c r="W191" i="3"/>
  <c r="W190" i="3"/>
  <c r="W187" i="3"/>
  <c r="W186" i="3"/>
  <c r="W185" i="3"/>
  <c r="W179" i="3"/>
  <c r="W177" i="3"/>
  <c r="W174" i="3"/>
  <c r="W170" i="3"/>
  <c r="W164" i="3"/>
  <c r="W160" i="3"/>
  <c r="W157" i="3"/>
  <c r="W155" i="3"/>
  <c r="W152" i="3"/>
  <c r="W147" i="3"/>
  <c r="W144" i="3"/>
  <c r="W138" i="3"/>
  <c r="W132" i="3"/>
  <c r="W127" i="3"/>
  <c r="W124" i="3"/>
  <c r="W121" i="3"/>
  <c r="W119" i="3"/>
  <c r="W112" i="3"/>
  <c r="W101" i="3"/>
  <c r="W98" i="3"/>
  <c r="W93" i="3"/>
  <c r="W90" i="3"/>
  <c r="W88" i="3"/>
  <c r="W84" i="3"/>
  <c r="W79" i="3"/>
  <c r="W63" i="3"/>
  <c r="W59" i="3"/>
  <c r="W56" i="3"/>
  <c r="W53" i="3"/>
  <c r="W49" i="3"/>
  <c r="W43" i="3"/>
  <c r="W40" i="3"/>
  <c r="W37" i="3"/>
  <c r="W31" i="3"/>
  <c r="W24" i="3"/>
  <c r="U276" i="3"/>
  <c r="U275" i="3" s="1"/>
  <c r="U270" i="3"/>
  <c r="U267" i="3"/>
  <c r="U253" i="3" s="1"/>
  <c r="U261" i="3"/>
  <c r="U254" i="3"/>
  <c r="U246" i="3"/>
  <c r="U241" i="3"/>
  <c r="U238" i="3"/>
  <c r="U236" i="3"/>
  <c r="U230" i="3"/>
  <c r="U228" i="3"/>
  <c r="U226" i="3"/>
  <c r="U224" i="3"/>
  <c r="U222" i="3"/>
  <c r="U219" i="3"/>
  <c r="U216" i="3"/>
  <c r="U213" i="3"/>
  <c r="U211" i="3"/>
  <c r="U209" i="3"/>
  <c r="U207" i="3"/>
  <c r="U205" i="3"/>
  <c r="U203" i="3"/>
  <c r="U201" i="3"/>
  <c r="U199" i="3"/>
  <c r="U197" i="3"/>
  <c r="U195" i="3"/>
  <c r="U193" i="3"/>
  <c r="U191" i="3"/>
  <c r="U190" i="3"/>
  <c r="U187" i="3"/>
  <c r="U186" i="3"/>
  <c r="U185" i="3"/>
  <c r="U179" i="3"/>
  <c r="U177" i="3"/>
  <c r="U174" i="3"/>
  <c r="U170" i="3"/>
  <c r="U164" i="3"/>
  <c r="U160" i="3"/>
  <c r="U157" i="3"/>
  <c r="U155" i="3"/>
  <c r="U152" i="3"/>
  <c r="U147" i="3"/>
  <c r="U144" i="3"/>
  <c r="U138" i="3"/>
  <c r="U132" i="3"/>
  <c r="U127" i="3"/>
  <c r="U124" i="3"/>
  <c r="U121" i="3"/>
  <c r="U119" i="3"/>
  <c r="U112" i="3"/>
  <c r="U101" i="3"/>
  <c r="U98" i="3"/>
  <c r="U93" i="3"/>
  <c r="U90" i="3"/>
  <c r="U88" i="3"/>
  <c r="U84" i="3"/>
  <c r="U79" i="3"/>
  <c r="U63" i="3"/>
  <c r="U59" i="3"/>
  <c r="U56" i="3"/>
  <c r="U53" i="3"/>
  <c r="U49" i="3"/>
  <c r="U43" i="3"/>
  <c r="U40" i="3"/>
  <c r="U37" i="3"/>
  <c r="U31" i="3"/>
  <c r="U24" i="3"/>
  <c r="S276" i="3"/>
  <c r="S270" i="3"/>
  <c r="S267" i="3"/>
  <c r="S261" i="3"/>
  <c r="S254" i="3"/>
  <c r="S246" i="3"/>
  <c r="S241" i="3"/>
  <c r="S238" i="3"/>
  <c r="S236" i="3"/>
  <c r="S230" i="3"/>
  <c r="S228" i="3"/>
  <c r="S226" i="3"/>
  <c r="S224" i="3"/>
  <c r="S222" i="3"/>
  <c r="S219" i="3"/>
  <c r="S216" i="3"/>
  <c r="S213" i="3"/>
  <c r="S211" i="3"/>
  <c r="S209" i="3"/>
  <c r="S207" i="3"/>
  <c r="S205" i="3"/>
  <c r="S203" i="3"/>
  <c r="S201" i="3"/>
  <c r="S199" i="3"/>
  <c r="S197" i="3"/>
  <c r="S195" i="3"/>
  <c r="S193" i="3"/>
  <c r="S191" i="3"/>
  <c r="S190" i="3"/>
  <c r="S187" i="3"/>
  <c r="S186" i="3"/>
  <c r="S185" i="3"/>
  <c r="S179" i="3"/>
  <c r="S177" i="3"/>
  <c r="S170" i="3"/>
  <c r="S164" i="3"/>
  <c r="S160" i="3"/>
  <c r="S157" i="3"/>
  <c r="S155" i="3"/>
  <c r="S152" i="3"/>
  <c r="S147" i="3"/>
  <c r="S144" i="3"/>
  <c r="S138" i="3"/>
  <c r="S132" i="3"/>
  <c r="S127" i="3"/>
  <c r="S124" i="3"/>
  <c r="S121" i="3"/>
  <c r="S119" i="3"/>
  <c r="S112" i="3"/>
  <c r="S101" i="3"/>
  <c r="S98" i="3"/>
  <c r="S93" i="3"/>
  <c r="S90" i="3"/>
  <c r="S88" i="3"/>
  <c r="S84" i="3"/>
  <c r="S59" i="3"/>
  <c r="S56" i="3"/>
  <c r="S53" i="3"/>
  <c r="S49" i="3"/>
  <c r="S43" i="3"/>
  <c r="S40" i="3"/>
  <c r="S37" i="3"/>
  <c r="S31" i="3"/>
  <c r="S24" i="3"/>
  <c r="Q276" i="3"/>
  <c r="Q270" i="3"/>
  <c r="Q267" i="3"/>
  <c r="Q261" i="3"/>
  <c r="Q254" i="3"/>
  <c r="Q246" i="3"/>
  <c r="Q241" i="3"/>
  <c r="Q238" i="3"/>
  <c r="Q236" i="3"/>
  <c r="Q230" i="3"/>
  <c r="Q228" i="3"/>
  <c r="Q226" i="3"/>
  <c r="Q224" i="3"/>
  <c r="Q222" i="3"/>
  <c r="Q219" i="3"/>
  <c r="Q216" i="3"/>
  <c r="Q213" i="3"/>
  <c r="Q211" i="3"/>
  <c r="Q209" i="3"/>
  <c r="Q207" i="3"/>
  <c r="Q205" i="3"/>
  <c r="Q203" i="3"/>
  <c r="Q201" i="3"/>
  <c r="Q199" i="3"/>
  <c r="Q197" i="3"/>
  <c r="Q195" i="3"/>
  <c r="Q193" i="3"/>
  <c r="Q191" i="3"/>
  <c r="Q190" i="3"/>
  <c r="Q187" i="3"/>
  <c r="Q186" i="3"/>
  <c r="Q185" i="3"/>
  <c r="Q179" i="3"/>
  <c r="Q177" i="3"/>
  <c r="Q174" i="3"/>
  <c r="Q170" i="3"/>
  <c r="Q164" i="3"/>
  <c r="Q160" i="3"/>
  <c r="Q157" i="3"/>
  <c r="Q155" i="3"/>
  <c r="Q152" i="3"/>
  <c r="Q147" i="3"/>
  <c r="Q144" i="3"/>
  <c r="Q138" i="3"/>
  <c r="Q132" i="3"/>
  <c r="Q127" i="3"/>
  <c r="Q124" i="3"/>
  <c r="Q121" i="3"/>
  <c r="Q119" i="3"/>
  <c r="Q112" i="3"/>
  <c r="Q101" i="3"/>
  <c r="Q98" i="3"/>
  <c r="Q93" i="3"/>
  <c r="Q90" i="3"/>
  <c r="Q88" i="3"/>
  <c r="Q84" i="3"/>
  <c r="Q79" i="3"/>
  <c r="Q63" i="3"/>
  <c r="Q59" i="3"/>
  <c r="Q56" i="3"/>
  <c r="Q53" i="3"/>
  <c r="Q49" i="3"/>
  <c r="Q43" i="3"/>
  <c r="Q40" i="3"/>
  <c r="Q37" i="3"/>
  <c r="Q31" i="3"/>
  <c r="Q24" i="3"/>
  <c r="O276" i="3"/>
  <c r="O275" i="3" s="1"/>
  <c r="O270" i="3"/>
  <c r="O267" i="3"/>
  <c r="O261" i="3"/>
  <c r="O254" i="3"/>
  <c r="O246" i="3"/>
  <c r="O241" i="3"/>
  <c r="O238" i="3"/>
  <c r="O236" i="3"/>
  <c r="O230" i="3"/>
  <c r="O228" i="3"/>
  <c r="O226" i="3"/>
  <c r="O224" i="3"/>
  <c r="O222" i="3"/>
  <c r="O219" i="3"/>
  <c r="O216" i="3"/>
  <c r="O213" i="3"/>
  <c r="O211" i="3"/>
  <c r="O209" i="3"/>
  <c r="O207" i="3"/>
  <c r="O205" i="3"/>
  <c r="O203" i="3"/>
  <c r="O201" i="3"/>
  <c r="O199" i="3"/>
  <c r="O197" i="3"/>
  <c r="O195" i="3"/>
  <c r="O193" i="3"/>
  <c r="O191" i="3"/>
  <c r="O190" i="3"/>
  <c r="O187" i="3"/>
  <c r="O186" i="3"/>
  <c r="O185" i="3"/>
  <c r="O179" i="3"/>
  <c r="O177" i="3"/>
  <c r="O174" i="3"/>
  <c r="O170" i="3"/>
  <c r="O164" i="3"/>
  <c r="O160" i="3"/>
  <c r="O157" i="3"/>
  <c r="O155" i="3"/>
  <c r="O152" i="3"/>
  <c r="O147" i="3"/>
  <c r="O144" i="3"/>
  <c r="O138" i="3"/>
  <c r="O132" i="3"/>
  <c r="O131" i="3" s="1"/>
  <c r="O127" i="3"/>
  <c r="O124" i="3"/>
  <c r="O121" i="3"/>
  <c r="O119" i="3"/>
  <c r="O112" i="3"/>
  <c r="O101" i="3"/>
  <c r="O98" i="3"/>
  <c r="O93" i="3"/>
  <c r="O90" i="3"/>
  <c r="O88" i="3"/>
  <c r="O84" i="3"/>
  <c r="O79" i="3"/>
  <c r="O63" i="3"/>
  <c r="O59" i="3"/>
  <c r="O56" i="3"/>
  <c r="O53" i="3"/>
  <c r="O49" i="3"/>
  <c r="O43" i="3"/>
  <c r="O40" i="3"/>
  <c r="O37" i="3"/>
  <c r="O31" i="3"/>
  <c r="O24" i="3"/>
  <c r="M276" i="3"/>
  <c r="M275" i="3" s="1"/>
  <c r="M270" i="3"/>
  <c r="M267" i="3"/>
  <c r="M261" i="3"/>
  <c r="M254" i="3"/>
  <c r="M246" i="3"/>
  <c r="M241" i="3"/>
  <c r="M238" i="3"/>
  <c r="M236" i="3"/>
  <c r="M230" i="3"/>
  <c r="M228" i="3"/>
  <c r="M226" i="3"/>
  <c r="M224" i="3"/>
  <c r="M222" i="3"/>
  <c r="M219" i="3"/>
  <c r="M216" i="3"/>
  <c r="M213" i="3"/>
  <c r="M211" i="3"/>
  <c r="M209" i="3"/>
  <c r="M207" i="3"/>
  <c r="M205" i="3"/>
  <c r="M203" i="3"/>
  <c r="M201" i="3"/>
  <c r="M199" i="3"/>
  <c r="M197" i="3"/>
  <c r="M195" i="3"/>
  <c r="M193" i="3"/>
  <c r="M191" i="3"/>
  <c r="M190" i="3"/>
  <c r="M187" i="3"/>
  <c r="M186" i="3"/>
  <c r="M185" i="3"/>
  <c r="M179" i="3"/>
  <c r="M177" i="3"/>
  <c r="M174" i="3"/>
  <c r="M170" i="3"/>
  <c r="M164" i="3"/>
  <c r="M160" i="3"/>
  <c r="M157" i="3"/>
  <c r="M155" i="3"/>
  <c r="M152" i="3"/>
  <c r="M147" i="3"/>
  <c r="M144" i="3"/>
  <c r="M138" i="3"/>
  <c r="M132" i="3"/>
  <c r="M127" i="3"/>
  <c r="M124" i="3"/>
  <c r="M121" i="3"/>
  <c r="M119" i="3"/>
  <c r="M112" i="3"/>
  <c r="M101" i="3"/>
  <c r="M98" i="3"/>
  <c r="M93" i="3"/>
  <c r="M90" i="3"/>
  <c r="M88" i="3"/>
  <c r="M84" i="3"/>
  <c r="M79" i="3"/>
  <c r="M63" i="3"/>
  <c r="M59" i="3"/>
  <c r="M56" i="3"/>
  <c r="M53" i="3"/>
  <c r="M49" i="3"/>
  <c r="M43" i="3"/>
  <c r="M40" i="3"/>
  <c r="M37" i="3"/>
  <c r="M31" i="3"/>
  <c r="M24" i="3"/>
  <c r="K276" i="3"/>
  <c r="K270" i="3"/>
  <c r="K267" i="3"/>
  <c r="K261" i="3"/>
  <c r="K254" i="3"/>
  <c r="K246" i="3"/>
  <c r="K241" i="3"/>
  <c r="K238" i="3"/>
  <c r="K236" i="3"/>
  <c r="K230" i="3"/>
  <c r="K228" i="3"/>
  <c r="K226" i="3"/>
  <c r="K224" i="3"/>
  <c r="K222" i="3"/>
  <c r="K219" i="3"/>
  <c r="K216" i="3"/>
  <c r="K213" i="3"/>
  <c r="K211" i="3"/>
  <c r="K209" i="3"/>
  <c r="K207" i="3"/>
  <c r="K205" i="3"/>
  <c r="K203" i="3"/>
  <c r="K201" i="3"/>
  <c r="K199" i="3"/>
  <c r="K197" i="3"/>
  <c r="K195" i="3"/>
  <c r="K193" i="3"/>
  <c r="K191" i="3"/>
  <c r="K190" i="3"/>
  <c r="K187" i="3"/>
  <c r="K186" i="3"/>
  <c r="K185" i="3"/>
  <c r="K179" i="3"/>
  <c r="K177" i="3"/>
  <c r="K174" i="3"/>
  <c r="K170" i="3"/>
  <c r="K164" i="3"/>
  <c r="K160" i="3"/>
  <c r="K157" i="3"/>
  <c r="K155" i="3"/>
  <c r="K152" i="3"/>
  <c r="K147" i="3"/>
  <c r="K144" i="3"/>
  <c r="K138" i="3"/>
  <c r="K131" i="3" s="1"/>
  <c r="K132" i="3"/>
  <c r="K127" i="3"/>
  <c r="K124" i="3"/>
  <c r="K121" i="3"/>
  <c r="K119" i="3"/>
  <c r="K112" i="3"/>
  <c r="K101" i="3"/>
  <c r="K98" i="3"/>
  <c r="K93" i="3"/>
  <c r="K90" i="3"/>
  <c r="K88" i="3"/>
  <c r="K84" i="3"/>
  <c r="K79" i="3"/>
  <c r="K63" i="3"/>
  <c r="K59" i="3"/>
  <c r="K56" i="3"/>
  <c r="K53" i="3"/>
  <c r="K49" i="3"/>
  <c r="K43" i="3"/>
  <c r="K40" i="3"/>
  <c r="K37" i="3"/>
  <c r="K31" i="3"/>
  <c r="K24" i="3"/>
  <c r="K16" i="3"/>
  <c r="S16" i="3"/>
  <c r="AV24" i="3"/>
  <c r="AX24" i="3" s="1"/>
  <c r="AY24" i="3" s="1"/>
  <c r="AV31" i="3"/>
  <c r="AW31" i="3" s="1"/>
  <c r="AV12" i="3"/>
  <c r="AX12" i="3" s="1"/>
  <c r="AY12" i="3" s="1"/>
  <c r="AU12" i="3"/>
  <c r="AS12" i="3"/>
  <c r="AQ12" i="3"/>
  <c r="AO12" i="3"/>
  <c r="AM12" i="3"/>
  <c r="AK12" i="3"/>
  <c r="AI12" i="3"/>
  <c r="AG12" i="3"/>
  <c r="AE12" i="3"/>
  <c r="AC12" i="3"/>
  <c r="AA12" i="3"/>
  <c r="Y12" i="3"/>
  <c r="W12" i="3"/>
  <c r="U12" i="3"/>
  <c r="S12" i="3"/>
  <c r="Q12" i="3"/>
  <c r="O12" i="3"/>
  <c r="M12" i="3"/>
  <c r="K12" i="3"/>
  <c r="AU16" i="3"/>
  <c r="AS16" i="3"/>
  <c r="AQ16" i="3"/>
  <c r="AO16" i="3"/>
  <c r="AM16" i="3"/>
  <c r="AK16" i="3"/>
  <c r="AI16" i="3"/>
  <c r="AG16" i="3"/>
  <c r="AE16" i="3"/>
  <c r="AC16" i="3"/>
  <c r="AA16" i="3"/>
  <c r="Y16" i="3"/>
  <c r="W16" i="3"/>
  <c r="U16" i="3"/>
  <c r="Q16" i="3"/>
  <c r="O16" i="3"/>
  <c r="M16" i="3"/>
  <c r="K19" i="4"/>
  <c r="AV276" i="3"/>
  <c r="AX276" i="3" s="1"/>
  <c r="AY276" i="3" s="1"/>
  <c r="AV270" i="3"/>
  <c r="AX270" i="3" s="1"/>
  <c r="AY270" i="3" s="1"/>
  <c r="AZ270" i="3" s="1"/>
  <c r="AV267" i="3"/>
  <c r="AW267" i="3" s="1"/>
  <c r="AV261" i="3"/>
  <c r="AW261" i="3" s="1"/>
  <c r="AV254" i="3"/>
  <c r="AW254" i="3" s="1"/>
  <c r="AV246" i="3"/>
  <c r="AW246" i="3" s="1"/>
  <c r="AV241" i="3"/>
  <c r="AX241" i="3" s="1"/>
  <c r="AY241" i="3" s="1"/>
  <c r="AV238" i="3"/>
  <c r="AX238" i="3" s="1"/>
  <c r="AY238" i="3" s="1"/>
  <c r="AV236" i="3"/>
  <c r="AX236" i="3" s="1"/>
  <c r="AY236" i="3" s="1"/>
  <c r="AV230" i="3"/>
  <c r="AX230" i="3" s="1"/>
  <c r="AY230" i="3" s="1"/>
  <c r="AV228" i="3"/>
  <c r="AW228" i="3" s="1"/>
  <c r="AV226" i="3"/>
  <c r="AW226" i="3" s="1"/>
  <c r="AV224" i="3"/>
  <c r="AW224" i="3" s="1"/>
  <c r="AV222" i="3"/>
  <c r="AW222" i="3" s="1"/>
  <c r="AV219" i="3"/>
  <c r="AW219" i="3" s="1"/>
  <c r="AV216" i="3"/>
  <c r="AX216" i="3" s="1"/>
  <c r="AY216" i="3" s="1"/>
  <c r="AV213" i="3"/>
  <c r="AX213" i="3" s="1"/>
  <c r="AY213" i="3" s="1"/>
  <c r="AV211" i="3"/>
  <c r="AX211" i="3" s="1"/>
  <c r="AY211" i="3" s="1"/>
  <c r="AV209" i="3"/>
  <c r="AW209" i="3" s="1"/>
  <c r="AV207" i="3"/>
  <c r="AW207" i="3" s="1"/>
  <c r="AV205" i="3"/>
  <c r="AW205" i="3" s="1"/>
  <c r="AV203" i="3"/>
  <c r="AX203" i="3" s="1"/>
  <c r="AY203" i="3" s="1"/>
  <c r="AV201" i="3"/>
  <c r="AX201" i="3" s="1"/>
  <c r="AY201" i="3" s="1"/>
  <c r="AV199" i="3"/>
  <c r="AW199" i="3" s="1"/>
  <c r="AV197" i="3"/>
  <c r="AX197" i="3" s="1"/>
  <c r="AY197" i="3" s="1"/>
  <c r="AV195" i="3"/>
  <c r="AX195" i="3" s="1"/>
  <c r="AY195" i="3" s="1"/>
  <c r="AV193" i="3"/>
  <c r="AW193" i="3" s="1"/>
  <c r="AV191" i="3"/>
  <c r="AW191" i="3" s="1"/>
  <c r="AV190" i="3"/>
  <c r="AW190" i="3" s="1"/>
  <c r="AV187" i="3"/>
  <c r="AX187" i="3" s="1"/>
  <c r="AY187" i="3" s="1"/>
  <c r="AV186" i="3"/>
  <c r="AW186" i="3" s="1"/>
  <c r="AV185" i="3"/>
  <c r="AW185" i="3" s="1"/>
  <c r="AV179" i="3"/>
  <c r="AW179" i="3" s="1"/>
  <c r="AV177" i="3"/>
  <c r="AX177" i="3" s="1"/>
  <c r="AY177" i="3" s="1"/>
  <c r="AV170" i="3"/>
  <c r="AW170" i="3" s="1"/>
  <c r="AV164" i="3"/>
  <c r="AW164" i="3" s="1"/>
  <c r="AV160" i="3"/>
  <c r="AW160" i="3" s="1"/>
  <c r="AV157" i="3"/>
  <c r="AX157" i="3" s="1"/>
  <c r="AY157" i="3" s="1"/>
  <c r="AV155" i="3"/>
  <c r="AX155" i="3" s="1"/>
  <c r="AY155" i="3" s="1"/>
  <c r="AV152" i="3"/>
  <c r="AX152" i="3" s="1"/>
  <c r="AY152" i="3" s="1"/>
  <c r="AV147" i="3"/>
  <c r="AW147" i="3" s="1"/>
  <c r="AV144" i="3"/>
  <c r="AW144" i="3" s="1"/>
  <c r="AV138" i="3"/>
  <c r="AW138" i="3" s="1"/>
  <c r="AV132" i="3"/>
  <c r="AW132" i="3" s="1"/>
  <c r="AV127" i="3"/>
  <c r="AX127" i="3" s="1"/>
  <c r="AY127" i="3" s="1"/>
  <c r="AV124" i="3"/>
  <c r="AW124" i="3" s="1"/>
  <c r="AV121" i="3"/>
  <c r="AX121" i="3" s="1"/>
  <c r="AY121" i="3" s="1"/>
  <c r="AV119" i="3"/>
  <c r="AX119" i="3" s="1"/>
  <c r="AY119" i="3" s="1"/>
  <c r="AV112" i="3"/>
  <c r="AX112" i="3" s="1"/>
  <c r="AY112" i="3" s="1"/>
  <c r="AV101" i="3"/>
  <c r="AX101" i="3" s="1"/>
  <c r="AY101" i="3" s="1"/>
  <c r="AV98" i="3"/>
  <c r="AW98" i="3" s="1"/>
  <c r="AV90" i="3"/>
  <c r="AX90" i="3" s="1"/>
  <c r="AY90" i="3" s="1"/>
  <c r="AV88" i="3"/>
  <c r="AX88" i="3" s="1"/>
  <c r="AY88" i="3" s="1"/>
  <c r="AV84" i="3"/>
  <c r="AX84" i="3" s="1"/>
  <c r="AY84" i="3" s="1"/>
  <c r="AV59" i="3"/>
  <c r="AX59" i="3" s="1"/>
  <c r="AY59" i="3" s="1"/>
  <c r="AV56" i="3"/>
  <c r="AX56" i="3" s="1"/>
  <c r="AY56" i="3" s="1"/>
  <c r="AV53" i="3"/>
  <c r="AW53" i="3" s="1"/>
  <c r="AV49" i="3"/>
  <c r="AX49" i="3" s="1"/>
  <c r="AY49" i="3" s="1"/>
  <c r="AV43" i="3"/>
  <c r="AX43" i="3" s="1"/>
  <c r="AY43" i="3" s="1"/>
  <c r="AV40" i="3"/>
  <c r="AX40" i="3" s="1"/>
  <c r="AY40" i="3" s="1"/>
  <c r="AV37" i="3"/>
  <c r="AX37" i="3" s="1"/>
  <c r="AY37" i="3" s="1"/>
  <c r="AV16" i="3"/>
  <c r="AX16" i="3" s="1"/>
  <c r="AY16" i="3" s="1"/>
  <c r="AZ16" i="3" s="1"/>
  <c r="AS275" i="3"/>
  <c r="AK275" i="3"/>
  <c r="AI275" i="3"/>
  <c r="AC275" i="3"/>
  <c r="W275" i="3"/>
  <c r="S275" i="3"/>
  <c r="Q275" i="3"/>
  <c r="K275" i="3"/>
  <c r="I12" i="3"/>
  <c r="FT12" i="3" s="1"/>
  <c r="EE12" i="3"/>
  <c r="EG12" i="3"/>
  <c r="EI12" i="3"/>
  <c r="FU12" i="3"/>
  <c r="FV12" i="3"/>
  <c r="FW12" i="3"/>
  <c r="FX12" i="3"/>
  <c r="FZ12" i="3"/>
  <c r="I16" i="3"/>
  <c r="FT16" i="3" s="1"/>
  <c r="EE16" i="3"/>
  <c r="EG16" i="3"/>
  <c r="EI16" i="3"/>
  <c r="FU16" i="3"/>
  <c r="FV16" i="3"/>
  <c r="FW16" i="3"/>
  <c r="FX16" i="3"/>
  <c r="FZ16" i="3"/>
  <c r="I24" i="3"/>
  <c r="FT24" i="3" s="1"/>
  <c r="EE24" i="3"/>
  <c r="EG24" i="3"/>
  <c r="EI24" i="3"/>
  <c r="FU24" i="3"/>
  <c r="FV24" i="3"/>
  <c r="FW24" i="3"/>
  <c r="FX24" i="3"/>
  <c r="FZ24" i="3"/>
  <c r="I31" i="3"/>
  <c r="FT31" i="3" s="1"/>
  <c r="EE31" i="3"/>
  <c r="EG31" i="3"/>
  <c r="EI31" i="3"/>
  <c r="FU31" i="3"/>
  <c r="FV31" i="3"/>
  <c r="FW31" i="3"/>
  <c r="FX31" i="3"/>
  <c r="FZ31" i="3"/>
  <c r="I37" i="3"/>
  <c r="FT37" i="3" s="1"/>
  <c r="EE37" i="3"/>
  <c r="EG37" i="3"/>
  <c r="EI37" i="3"/>
  <c r="FU37" i="3"/>
  <c r="FV37" i="3"/>
  <c r="FW37" i="3"/>
  <c r="FX37" i="3"/>
  <c r="FZ37" i="3"/>
  <c r="I40" i="3"/>
  <c r="FT40" i="3" s="1"/>
  <c r="EE40" i="3"/>
  <c r="EG40" i="3"/>
  <c r="EI40" i="3"/>
  <c r="FU40" i="3"/>
  <c r="FV40" i="3"/>
  <c r="FW40" i="3"/>
  <c r="FX40" i="3"/>
  <c r="FZ40" i="3"/>
  <c r="I43" i="3"/>
  <c r="FT43" i="3" s="1"/>
  <c r="EE43" i="3"/>
  <c r="EG43" i="3"/>
  <c r="EI43" i="3"/>
  <c r="FU43" i="3"/>
  <c r="FV43" i="3"/>
  <c r="FW43" i="3"/>
  <c r="FX43" i="3"/>
  <c r="FZ43" i="3"/>
  <c r="I49" i="3"/>
  <c r="FT49" i="3" s="1"/>
  <c r="EE49" i="3"/>
  <c r="EG49" i="3"/>
  <c r="EI49" i="3"/>
  <c r="FU49" i="3"/>
  <c r="FV49" i="3"/>
  <c r="FW49" i="3"/>
  <c r="FX49" i="3"/>
  <c r="FZ49" i="3"/>
  <c r="I53" i="3"/>
  <c r="FT53" i="3" s="1"/>
  <c r="EE53" i="3"/>
  <c r="EG53" i="3"/>
  <c r="EI53" i="3"/>
  <c r="FU53" i="3"/>
  <c r="FV53" i="3"/>
  <c r="FW53" i="3"/>
  <c r="FX53" i="3"/>
  <c r="FZ53" i="3"/>
  <c r="I56" i="3"/>
  <c r="FT56" i="3" s="1"/>
  <c r="EE56" i="3"/>
  <c r="EG56" i="3"/>
  <c r="EI56" i="3"/>
  <c r="FU56" i="3"/>
  <c r="FV56" i="3"/>
  <c r="FW56" i="3"/>
  <c r="FX56" i="3"/>
  <c r="FZ56" i="3"/>
  <c r="I59" i="3"/>
  <c r="FT59" i="3" s="1"/>
  <c r="EE59" i="3"/>
  <c r="EG59" i="3"/>
  <c r="EI59" i="3"/>
  <c r="FU59" i="3"/>
  <c r="FV59" i="3"/>
  <c r="FW59" i="3"/>
  <c r="FX59" i="3"/>
  <c r="FZ59" i="3"/>
  <c r="I63" i="3"/>
  <c r="FT63" i="3" s="1"/>
  <c r="EE63" i="3"/>
  <c r="EG63" i="3"/>
  <c r="EI63" i="3"/>
  <c r="FU63" i="3"/>
  <c r="FV63" i="3"/>
  <c r="FW63" i="3"/>
  <c r="FX63" i="3"/>
  <c r="FZ63" i="3"/>
  <c r="U131" i="3"/>
  <c r="AX53" i="3"/>
  <c r="AX93" i="3"/>
  <c r="AY93" i="3" s="1"/>
  <c r="AW491" i="2"/>
  <c r="AY491" i="2" s="1"/>
  <c r="AZ491" i="2" s="1"/>
  <c r="AW485" i="2"/>
  <c r="AX485" i="2" s="1"/>
  <c r="AW482" i="2"/>
  <c r="AX482" i="2" s="1"/>
  <c r="AW476" i="2"/>
  <c r="AX476" i="2" s="1"/>
  <c r="AW469" i="2"/>
  <c r="AX469" i="2" s="1"/>
  <c r="AW463" i="2"/>
  <c r="AX463" i="2" s="1"/>
  <c r="AW458" i="2"/>
  <c r="AX458" i="2" s="1"/>
  <c r="AW455" i="2"/>
  <c r="AX455" i="2" s="1"/>
  <c r="AW453" i="2"/>
  <c r="AW450" i="2"/>
  <c r="AX450" i="2" s="1"/>
  <c r="AW447" i="2"/>
  <c r="AW445" i="2"/>
  <c r="AY445" i="2" s="1"/>
  <c r="AZ445" i="2" s="1"/>
  <c r="AW439" i="2"/>
  <c r="AX439" i="2" s="1"/>
  <c r="AW436" i="2"/>
  <c r="AX436" i="2" s="1"/>
  <c r="AW434" i="2"/>
  <c r="AX434" i="2" s="1"/>
  <c r="AW431" i="2"/>
  <c r="AX431" i="2" s="1"/>
  <c r="AW429" i="2"/>
  <c r="AW427" i="2"/>
  <c r="AX427" i="2" s="1"/>
  <c r="AW425" i="2"/>
  <c r="AY425" i="2" s="1"/>
  <c r="AZ425" i="2" s="1"/>
  <c r="AW423" i="2"/>
  <c r="AX423" i="2" s="1"/>
  <c r="AW420" i="2"/>
  <c r="AY420" i="2" s="1"/>
  <c r="AZ420" i="2" s="1"/>
  <c r="AW418" i="2"/>
  <c r="AX418" i="2" s="1"/>
  <c r="AW416" i="2"/>
  <c r="AX416" i="2" s="1"/>
  <c r="AW414" i="2"/>
  <c r="AX414" i="2" s="1"/>
  <c r="AW410" i="2"/>
  <c r="AW405" i="2"/>
  <c r="AY405" i="2" s="1"/>
  <c r="AZ405" i="2" s="1"/>
  <c r="AW402" i="2"/>
  <c r="AX402" i="2" s="1"/>
  <c r="AW399" i="2"/>
  <c r="AX399" i="2" s="1"/>
  <c r="AW393" i="2"/>
  <c r="AX393" i="2" s="1"/>
  <c r="AW391" i="2"/>
  <c r="AX391" i="2" s="1"/>
  <c r="AW389" i="2"/>
  <c r="AX389" i="2" s="1"/>
  <c r="AW387" i="2"/>
  <c r="AX387" i="2" s="1"/>
  <c r="AW385" i="2"/>
  <c r="AW383" i="2"/>
  <c r="AX383" i="2" s="1"/>
  <c r="AW381" i="2"/>
  <c r="AX381" i="2" s="1"/>
  <c r="AW379" i="2"/>
  <c r="AX379" i="2" s="1"/>
  <c r="AW375" i="2"/>
  <c r="AX375" i="2" s="1"/>
  <c r="AW373" i="2"/>
  <c r="AX373" i="2" s="1"/>
  <c r="AW371" i="2"/>
  <c r="AX371" i="2" s="1"/>
  <c r="AW367" i="2"/>
  <c r="AX367" i="2" s="1"/>
  <c r="AW363" i="2"/>
  <c r="AW357" i="2"/>
  <c r="AX357" i="2" s="1"/>
  <c r="AW356" i="2"/>
  <c r="AX356" i="2" s="1"/>
  <c r="AW353" i="2"/>
  <c r="AX353" i="2" s="1"/>
  <c r="AW352" i="2"/>
  <c r="AX352" i="2" s="1"/>
  <c r="AW349" i="2"/>
  <c r="AW348" i="2"/>
  <c r="AX348" i="2" s="1"/>
  <c r="AW347" i="2"/>
  <c r="AX347" i="2" s="1"/>
  <c r="AW341" i="2"/>
  <c r="AY341" i="2" s="1"/>
  <c r="AZ341" i="2" s="1"/>
  <c r="AW339" i="2"/>
  <c r="AX339" i="2" s="1"/>
  <c r="AW336" i="2"/>
  <c r="AY336" i="2" s="1"/>
  <c r="AW334" i="2"/>
  <c r="AX334" i="2" s="1"/>
  <c r="AW331" i="2"/>
  <c r="AY331" i="2" s="1"/>
  <c r="AZ331" i="2" s="1"/>
  <c r="AW327" i="2"/>
  <c r="AX327" i="2" s="1"/>
  <c r="AW321" i="2"/>
  <c r="AY321" i="2" s="1"/>
  <c r="AZ321" i="2" s="1"/>
  <c r="AW319" i="2"/>
  <c r="AX319" i="2" s="1"/>
  <c r="AW315" i="2"/>
  <c r="AW312" i="2"/>
  <c r="AW306" i="2"/>
  <c r="AX306" i="2" s="1"/>
  <c r="AW302" i="2"/>
  <c r="AX302" i="2" s="1"/>
  <c r="AW296" i="2"/>
  <c r="AY296" i="2" s="1"/>
  <c r="AZ296" i="2" s="1"/>
  <c r="AW292" i="2"/>
  <c r="AX292" i="2" s="1"/>
  <c r="AW289" i="2"/>
  <c r="AX289" i="2" s="1"/>
  <c r="AW284" i="2"/>
  <c r="AX284" i="2" s="1"/>
  <c r="AW278" i="2"/>
  <c r="AW272" i="2"/>
  <c r="AY272" i="2" s="1"/>
  <c r="AW265" i="2"/>
  <c r="AX265" i="2" s="1"/>
  <c r="AW264" i="2"/>
  <c r="AX264" i="2" s="1"/>
  <c r="AW262" i="2"/>
  <c r="AY262" i="2" s="1"/>
  <c r="AZ262" i="2" s="1"/>
  <c r="AW259" i="2"/>
  <c r="AX259" i="2" s="1"/>
  <c r="AW256" i="2"/>
  <c r="AX256" i="2" s="1"/>
  <c r="AW254" i="2"/>
  <c r="AX254" i="2" s="1"/>
  <c r="AW247" i="2"/>
  <c r="AX247" i="2" s="1"/>
  <c r="AW223" i="2"/>
  <c r="AX223" i="2" s="1"/>
  <c r="AW220" i="2"/>
  <c r="AX220" i="2" s="1"/>
  <c r="AW216" i="2"/>
  <c r="AX216" i="2" s="1"/>
  <c r="AW213" i="2"/>
  <c r="AX213" i="2" s="1"/>
  <c r="AW206" i="2"/>
  <c r="AX206" i="2" s="1"/>
  <c r="AW203" i="2"/>
  <c r="AX203" i="2" s="1"/>
  <c r="AW201" i="2"/>
  <c r="AX201" i="2" s="1"/>
  <c r="AW197" i="2"/>
  <c r="AX197" i="2" s="1"/>
  <c r="AW195" i="2"/>
  <c r="AY195" i="2" s="1"/>
  <c r="AZ195" i="2" s="1"/>
  <c r="AW192" i="2"/>
  <c r="AY192" i="2" s="1"/>
  <c r="AW188" i="2"/>
  <c r="AX188" i="2" s="1"/>
  <c r="AW166" i="2"/>
  <c r="AX166" i="2" s="1"/>
  <c r="AW162" i="2"/>
  <c r="AX162" i="2" s="1"/>
  <c r="AW157" i="2"/>
  <c r="AX157" i="2" s="1"/>
  <c r="AW153" i="2"/>
  <c r="AY153" i="2" s="1"/>
  <c r="AZ153" i="2" s="1"/>
  <c r="AW149" i="2"/>
  <c r="AW143" i="2"/>
  <c r="AX143" i="2" s="1"/>
  <c r="AW140" i="2"/>
  <c r="AX140" i="2" s="1"/>
  <c r="AW137" i="2"/>
  <c r="AY137" i="2" s="1"/>
  <c r="AZ137" i="2" s="1"/>
  <c r="AW132" i="2"/>
  <c r="AY132" i="2" s="1"/>
  <c r="AZ132" i="2" s="1"/>
  <c r="AW124" i="2"/>
  <c r="AX124" i="2" s="1"/>
  <c r="AW112" i="2"/>
  <c r="AX112" i="2" s="1"/>
  <c r="AW106" i="2"/>
  <c r="AX106" i="2" s="1"/>
  <c r="AW92" i="2"/>
  <c r="AW87" i="2"/>
  <c r="AX87" i="2" s="1"/>
  <c r="AV491" i="2"/>
  <c r="AV490" i="2" s="1"/>
  <c r="AU490" i="2"/>
  <c r="AV485" i="2"/>
  <c r="AV482" i="2"/>
  <c r="AV476" i="2"/>
  <c r="AV469" i="2"/>
  <c r="AU468" i="2"/>
  <c r="AV463" i="2"/>
  <c r="AV458" i="2"/>
  <c r="AV455" i="2"/>
  <c r="AV453" i="2"/>
  <c r="AV450" i="2"/>
  <c r="AV447" i="2"/>
  <c r="AV445" i="2"/>
  <c r="AU444" i="2"/>
  <c r="AV439" i="2"/>
  <c r="AV436" i="2"/>
  <c r="AV434" i="2"/>
  <c r="AV431" i="2"/>
  <c r="AV429" i="2"/>
  <c r="AV427" i="2"/>
  <c r="AV425" i="2"/>
  <c r="AV423" i="2"/>
  <c r="AV420" i="2"/>
  <c r="AV418" i="2"/>
  <c r="AV416" i="2"/>
  <c r="AV414" i="2"/>
  <c r="AV410" i="2"/>
  <c r="AV405" i="2"/>
  <c r="AV402" i="2"/>
  <c r="AV399" i="2"/>
  <c r="AV393" i="2"/>
  <c r="AV391" i="2"/>
  <c r="AV389" i="2"/>
  <c r="AV387" i="2"/>
  <c r="AV385" i="2"/>
  <c r="AV383" i="2"/>
  <c r="AV381" i="2"/>
  <c r="AV379" i="2"/>
  <c r="AV375" i="2"/>
  <c r="AV373" i="2"/>
  <c r="AV371" i="2"/>
  <c r="AV367" i="2"/>
  <c r="AV363" i="2"/>
  <c r="AV361" i="2"/>
  <c r="AV357" i="2"/>
  <c r="AV356" i="2"/>
  <c r="AV353" i="2"/>
  <c r="AV352" i="2"/>
  <c r="AV349" i="2"/>
  <c r="AV348" i="2"/>
  <c r="AV347" i="2"/>
  <c r="AV341" i="2"/>
  <c r="AV339" i="2"/>
  <c r="AV336" i="2"/>
  <c r="AV334" i="2"/>
  <c r="AV331" i="2"/>
  <c r="AV327" i="2"/>
  <c r="AU326" i="2"/>
  <c r="AV321" i="2"/>
  <c r="AV319" i="2"/>
  <c r="AV315" i="2"/>
  <c r="AV312" i="2"/>
  <c r="AV306" i="2"/>
  <c r="AV302" i="2"/>
  <c r="AV296" i="2"/>
  <c r="AV292" i="2"/>
  <c r="AV289" i="2"/>
  <c r="AV284" i="2"/>
  <c r="AU283" i="2"/>
  <c r="AV278" i="2"/>
  <c r="AV272" i="2"/>
  <c r="AU271" i="2"/>
  <c r="AV265" i="2"/>
  <c r="AV264" i="2"/>
  <c r="AV262" i="2"/>
  <c r="AV259" i="2"/>
  <c r="AV256" i="2"/>
  <c r="AV254" i="2"/>
  <c r="AV247" i="2"/>
  <c r="AV223" i="2"/>
  <c r="AV220" i="2"/>
  <c r="AV216" i="2"/>
  <c r="AV213" i="2"/>
  <c r="AV206" i="2"/>
  <c r="AV203" i="2"/>
  <c r="AV201" i="2"/>
  <c r="AV197" i="2"/>
  <c r="AV195" i="2"/>
  <c r="AV192" i="2"/>
  <c r="AV188" i="2"/>
  <c r="AV166" i="2"/>
  <c r="AV162" i="2"/>
  <c r="AV157" i="2"/>
  <c r="AV153" i="2"/>
  <c r="AV149" i="2"/>
  <c r="AV143" i="2"/>
  <c r="AV140" i="2"/>
  <c r="AV137" i="2"/>
  <c r="AV132" i="2"/>
  <c r="AV124" i="2"/>
  <c r="AV112" i="2"/>
  <c r="AV106" i="2"/>
  <c r="AV92" i="2"/>
  <c r="AV87" i="2"/>
  <c r="AU86" i="2"/>
  <c r="AT491" i="2"/>
  <c r="AT490" i="2" s="1"/>
  <c r="AS490" i="2"/>
  <c r="AT485" i="2"/>
  <c r="AT482" i="2"/>
  <c r="AT476" i="2"/>
  <c r="AT469" i="2"/>
  <c r="AS468" i="2"/>
  <c r="AT463" i="2"/>
  <c r="AT458" i="2"/>
  <c r="AT455" i="2"/>
  <c r="AT453" i="2"/>
  <c r="AT450" i="2"/>
  <c r="AT447" i="2"/>
  <c r="AT445" i="2"/>
  <c r="AS444" i="2"/>
  <c r="AT439" i="2"/>
  <c r="AT436" i="2"/>
  <c r="AT434" i="2"/>
  <c r="AT431" i="2"/>
  <c r="AT429" i="2"/>
  <c r="AT427" i="2"/>
  <c r="AT425" i="2"/>
  <c r="AT423" i="2"/>
  <c r="AT420" i="2"/>
  <c r="AT418" i="2"/>
  <c r="AT416" i="2"/>
  <c r="AT414" i="2"/>
  <c r="AT410" i="2"/>
  <c r="AT405" i="2"/>
  <c r="AT402" i="2"/>
  <c r="AT399" i="2"/>
  <c r="AT393" i="2"/>
  <c r="AT391" i="2"/>
  <c r="AT389" i="2"/>
  <c r="AT387" i="2"/>
  <c r="AT385" i="2"/>
  <c r="AT383" i="2"/>
  <c r="AT381" i="2"/>
  <c r="AT379" i="2"/>
  <c r="AT375" i="2"/>
  <c r="AT373" i="2"/>
  <c r="AT371" i="2"/>
  <c r="AT367" i="2"/>
  <c r="AT363" i="2"/>
  <c r="AT361" i="2"/>
  <c r="AT357" i="2"/>
  <c r="AT356" i="2"/>
  <c r="AT353" i="2"/>
  <c r="AT352" i="2"/>
  <c r="AT349" i="2"/>
  <c r="AT348" i="2"/>
  <c r="AT347" i="2"/>
  <c r="AT341" i="2"/>
  <c r="AT339" i="2"/>
  <c r="AT336" i="2"/>
  <c r="AT334" i="2"/>
  <c r="AT331" i="2"/>
  <c r="AT327" i="2"/>
  <c r="AT321" i="2"/>
  <c r="AT319" i="2"/>
  <c r="AT315" i="2"/>
  <c r="AT312" i="2"/>
  <c r="AT306" i="2"/>
  <c r="AT302" i="2"/>
  <c r="AT296" i="2"/>
  <c r="AT292" i="2"/>
  <c r="AT289" i="2"/>
  <c r="AT284" i="2"/>
  <c r="AS283" i="2"/>
  <c r="AT278" i="2"/>
  <c r="AT272" i="2"/>
  <c r="AT265" i="2"/>
  <c r="AT264" i="2"/>
  <c r="AT262" i="2"/>
  <c r="AT259" i="2"/>
  <c r="AT256" i="2"/>
  <c r="AT254" i="2"/>
  <c r="AT247" i="2"/>
  <c r="AT223" i="2"/>
  <c r="AT220" i="2"/>
  <c r="AT216" i="2"/>
  <c r="AT213" i="2"/>
  <c r="AT206" i="2"/>
  <c r="AT203" i="2"/>
  <c r="AT201" i="2"/>
  <c r="AT197" i="2"/>
  <c r="AT195" i="2"/>
  <c r="AT192" i="2"/>
  <c r="AT188" i="2"/>
  <c r="AT166" i="2"/>
  <c r="AT162" i="2"/>
  <c r="AT157" i="2"/>
  <c r="AT153" i="2"/>
  <c r="AT149" i="2"/>
  <c r="AT143" i="2"/>
  <c r="AT140" i="2"/>
  <c r="AT137" i="2"/>
  <c r="AT132" i="2"/>
  <c r="AT124" i="2"/>
  <c r="AT112" i="2"/>
  <c r="AT106" i="2"/>
  <c r="AT92" i="2"/>
  <c r="AT87" i="2"/>
  <c r="AR491" i="2"/>
  <c r="AR490" i="2" s="1"/>
  <c r="AQ490" i="2"/>
  <c r="AR485" i="2"/>
  <c r="AR482" i="2"/>
  <c r="AR476" i="2"/>
  <c r="AR469" i="2"/>
  <c r="AQ468" i="2"/>
  <c r="AR463" i="2"/>
  <c r="AR458" i="2"/>
  <c r="AR455" i="2"/>
  <c r="AR453" i="2"/>
  <c r="AR450" i="2"/>
  <c r="AR447" i="2"/>
  <c r="AR445" i="2"/>
  <c r="AQ444" i="2"/>
  <c r="AR439" i="2"/>
  <c r="AR436" i="2"/>
  <c r="AR434" i="2"/>
  <c r="AR431" i="2"/>
  <c r="AR429" i="2"/>
  <c r="AR427" i="2"/>
  <c r="AR425" i="2"/>
  <c r="AR423" i="2"/>
  <c r="AR420" i="2"/>
  <c r="AR418" i="2"/>
  <c r="AR416" i="2"/>
  <c r="AR414" i="2"/>
  <c r="AR410" i="2"/>
  <c r="AR405" i="2"/>
  <c r="AR402" i="2"/>
  <c r="AR399" i="2"/>
  <c r="AR393" i="2"/>
  <c r="AR391" i="2"/>
  <c r="AR389" i="2"/>
  <c r="AR387" i="2"/>
  <c r="AR385" i="2"/>
  <c r="AR383" i="2"/>
  <c r="AR381" i="2"/>
  <c r="AR379" i="2"/>
  <c r="AR375" i="2"/>
  <c r="AR373" i="2"/>
  <c r="AR371" i="2"/>
  <c r="AR367" i="2"/>
  <c r="AR363" i="2"/>
  <c r="AR361" i="2"/>
  <c r="AR357" i="2"/>
  <c r="AR356" i="2"/>
  <c r="AR353" i="2"/>
  <c r="AR352" i="2"/>
  <c r="AR349" i="2"/>
  <c r="AR348" i="2"/>
  <c r="AR347" i="2"/>
  <c r="AR341" i="2"/>
  <c r="AR339" i="2"/>
  <c r="AR336" i="2"/>
  <c r="AR334" i="2"/>
  <c r="AR331" i="2"/>
  <c r="AR327" i="2"/>
  <c r="AQ326" i="2"/>
  <c r="AR321" i="2"/>
  <c r="AR319" i="2"/>
  <c r="AR315" i="2"/>
  <c r="AR312" i="2"/>
  <c r="AR306" i="2"/>
  <c r="AR302" i="2"/>
  <c r="AR296" i="2"/>
  <c r="AR292" i="2"/>
  <c r="AR289" i="2"/>
  <c r="AR284" i="2"/>
  <c r="AQ283" i="2"/>
  <c r="AR278" i="2"/>
  <c r="AR272" i="2"/>
  <c r="AQ271" i="2"/>
  <c r="AR265" i="2"/>
  <c r="AR264" i="2"/>
  <c r="AR262" i="2"/>
  <c r="AR259" i="2"/>
  <c r="AR256" i="2"/>
  <c r="AR254" i="2"/>
  <c r="AR247" i="2"/>
  <c r="AR223" i="2"/>
  <c r="AR220" i="2"/>
  <c r="AR216" i="2"/>
  <c r="AR213" i="2"/>
  <c r="AR206" i="2"/>
  <c r="AR203" i="2"/>
  <c r="AR201" i="2"/>
  <c r="AR197" i="2"/>
  <c r="AR195" i="2"/>
  <c r="AR192" i="2"/>
  <c r="AR188" i="2"/>
  <c r="AR166" i="2"/>
  <c r="AR162" i="2"/>
  <c r="AR157" i="2"/>
  <c r="AR153" i="2"/>
  <c r="AR149" i="2"/>
  <c r="AR143" i="2"/>
  <c r="AR140" i="2"/>
  <c r="AR137" i="2"/>
  <c r="AR132" i="2"/>
  <c r="AR124" i="2"/>
  <c r="AR112" i="2"/>
  <c r="AR106" i="2"/>
  <c r="AR92" i="2"/>
  <c r="AR87" i="2"/>
  <c r="AQ86" i="2"/>
  <c r="AP491" i="2"/>
  <c r="AP490" i="2" s="1"/>
  <c r="AO490" i="2"/>
  <c r="AP485" i="2"/>
  <c r="AP482" i="2"/>
  <c r="AP476" i="2"/>
  <c r="AP469" i="2"/>
  <c r="AO468" i="2"/>
  <c r="AP463" i="2"/>
  <c r="AP458" i="2"/>
  <c r="AP455" i="2"/>
  <c r="AP453" i="2"/>
  <c r="AP450" i="2"/>
  <c r="AP447" i="2"/>
  <c r="AP445" i="2"/>
  <c r="AO444" i="2"/>
  <c r="AP439" i="2"/>
  <c r="AP436" i="2"/>
  <c r="AP434" i="2"/>
  <c r="AP431" i="2"/>
  <c r="AP429" i="2"/>
  <c r="AP427" i="2"/>
  <c r="AP425" i="2"/>
  <c r="AP423" i="2"/>
  <c r="AP420" i="2"/>
  <c r="AP418" i="2"/>
  <c r="AP416" i="2"/>
  <c r="AP414" i="2"/>
  <c r="AP410" i="2"/>
  <c r="AP405" i="2"/>
  <c r="AP402" i="2"/>
  <c r="AP399" i="2"/>
  <c r="AP393" i="2"/>
  <c r="AP391" i="2"/>
  <c r="AP389" i="2"/>
  <c r="AP387" i="2"/>
  <c r="AP385" i="2"/>
  <c r="AP383" i="2"/>
  <c r="AP381" i="2"/>
  <c r="AP379" i="2"/>
  <c r="AP375" i="2"/>
  <c r="AP373" i="2"/>
  <c r="AP371" i="2"/>
  <c r="AP367" i="2"/>
  <c r="AP363" i="2"/>
  <c r="AP361" i="2"/>
  <c r="AP357" i="2"/>
  <c r="AP356" i="2"/>
  <c r="AP353" i="2"/>
  <c r="AP352" i="2"/>
  <c r="AP349" i="2"/>
  <c r="AP348" i="2"/>
  <c r="AP347" i="2"/>
  <c r="AP341" i="2"/>
  <c r="AP339" i="2"/>
  <c r="AP336" i="2"/>
  <c r="AP334" i="2"/>
  <c r="AP331" i="2"/>
  <c r="AP327" i="2"/>
  <c r="AO326" i="2"/>
  <c r="AP321" i="2"/>
  <c r="AP319" i="2"/>
  <c r="AP315" i="2"/>
  <c r="AP312" i="2"/>
  <c r="AP306" i="2"/>
  <c r="AP302" i="2"/>
  <c r="AP296" i="2"/>
  <c r="AP292" i="2"/>
  <c r="AP289" i="2"/>
  <c r="AP284" i="2"/>
  <c r="AO283" i="2"/>
  <c r="AP278" i="2"/>
  <c r="AP272" i="2"/>
  <c r="AO271" i="2"/>
  <c r="AP265" i="2"/>
  <c r="AP264" i="2"/>
  <c r="AP262" i="2"/>
  <c r="AP259" i="2"/>
  <c r="AP256" i="2"/>
  <c r="AP254" i="2"/>
  <c r="AP247" i="2"/>
  <c r="AP223" i="2"/>
  <c r="AP220" i="2"/>
  <c r="AP216" i="2"/>
  <c r="AP213" i="2"/>
  <c r="AP206" i="2"/>
  <c r="AP203" i="2"/>
  <c r="AP201" i="2"/>
  <c r="AP197" i="2"/>
  <c r="AP195" i="2"/>
  <c r="AP192" i="2"/>
  <c r="AP188" i="2"/>
  <c r="AP166" i="2"/>
  <c r="AP162" i="2"/>
  <c r="AP157" i="2"/>
  <c r="AP153" i="2"/>
  <c r="AP149" i="2"/>
  <c r="AP143" i="2"/>
  <c r="AP140" i="2"/>
  <c r="AP137" i="2"/>
  <c r="AP132" i="2"/>
  <c r="AP124" i="2"/>
  <c r="AP112" i="2"/>
  <c r="AP106" i="2"/>
  <c r="AP92" i="2"/>
  <c r="AP87" i="2"/>
  <c r="AO86" i="2"/>
  <c r="AN491" i="2"/>
  <c r="AN490" i="2" s="1"/>
  <c r="AM490" i="2"/>
  <c r="AN485" i="2"/>
  <c r="AN482" i="2"/>
  <c r="AN476" i="2"/>
  <c r="AN469" i="2"/>
  <c r="AM468" i="2"/>
  <c r="AN463" i="2"/>
  <c r="AN458" i="2"/>
  <c r="AN455" i="2"/>
  <c r="AN453" i="2"/>
  <c r="AN450" i="2"/>
  <c r="AN447" i="2"/>
  <c r="AN445" i="2"/>
  <c r="AM444" i="2"/>
  <c r="AN439" i="2"/>
  <c r="AN436" i="2"/>
  <c r="AN434" i="2"/>
  <c r="AN431" i="2"/>
  <c r="AN429" i="2"/>
  <c r="AN427" i="2"/>
  <c r="AN425" i="2"/>
  <c r="AN423" i="2"/>
  <c r="AN420" i="2"/>
  <c r="AN418" i="2"/>
  <c r="AN416" i="2"/>
  <c r="AN414" i="2"/>
  <c r="AN410" i="2"/>
  <c r="AN405" i="2"/>
  <c r="AN402" i="2"/>
  <c r="AN399" i="2"/>
  <c r="AN393" i="2"/>
  <c r="AN391" i="2"/>
  <c r="AN389" i="2"/>
  <c r="AN387" i="2"/>
  <c r="AN385" i="2"/>
  <c r="AN383" i="2"/>
  <c r="AN381" i="2"/>
  <c r="AN379" i="2"/>
  <c r="AN375" i="2"/>
  <c r="AN373" i="2"/>
  <c r="AN371" i="2"/>
  <c r="AN367" i="2"/>
  <c r="AN363" i="2"/>
  <c r="AN361" i="2"/>
  <c r="AN357" i="2"/>
  <c r="AN356" i="2"/>
  <c r="AN353" i="2"/>
  <c r="AN352" i="2"/>
  <c r="AN349" i="2"/>
  <c r="AN348" i="2"/>
  <c r="AN347" i="2"/>
  <c r="AN341" i="2"/>
  <c r="AN339" i="2"/>
  <c r="AN336" i="2"/>
  <c r="AN334" i="2"/>
  <c r="AN331" i="2"/>
  <c r="AN327" i="2"/>
  <c r="AM326" i="2"/>
  <c r="AN321" i="2"/>
  <c r="AN319" i="2"/>
  <c r="AN315" i="2"/>
  <c r="AN312" i="2"/>
  <c r="AN306" i="2"/>
  <c r="AN302" i="2"/>
  <c r="AN296" i="2"/>
  <c r="AN292" i="2"/>
  <c r="AN289" i="2"/>
  <c r="AN284" i="2"/>
  <c r="AM283" i="2"/>
  <c r="AN278" i="2"/>
  <c r="AN272" i="2"/>
  <c r="AM271" i="2"/>
  <c r="AN265" i="2"/>
  <c r="AN264" i="2"/>
  <c r="AN262" i="2"/>
  <c r="AN259" i="2"/>
  <c r="AN256" i="2"/>
  <c r="AN254" i="2"/>
  <c r="AN247" i="2"/>
  <c r="AN223" i="2"/>
  <c r="AN220" i="2"/>
  <c r="AN216" i="2"/>
  <c r="AN213" i="2"/>
  <c r="AN206" i="2"/>
  <c r="AN203" i="2"/>
  <c r="AN201" i="2"/>
  <c r="AN197" i="2"/>
  <c r="AN195" i="2"/>
  <c r="AN192" i="2"/>
  <c r="AN188" i="2"/>
  <c r="AN166" i="2"/>
  <c r="AN162" i="2"/>
  <c r="AN157" i="2"/>
  <c r="AN153" i="2"/>
  <c r="AN149" i="2"/>
  <c r="AN143" i="2"/>
  <c r="AN140" i="2"/>
  <c r="AN137" i="2"/>
  <c r="AN132" i="2"/>
  <c r="AN124" i="2"/>
  <c r="AN112" i="2"/>
  <c r="AN106" i="2"/>
  <c r="AN92" i="2"/>
  <c r="AN87" i="2"/>
  <c r="AM86" i="2"/>
  <c r="AL491" i="2"/>
  <c r="AL490" i="2" s="1"/>
  <c r="AK490" i="2"/>
  <c r="AL485" i="2"/>
  <c r="AL482" i="2"/>
  <c r="AL476" i="2"/>
  <c r="AL469" i="2"/>
  <c r="AK468" i="2"/>
  <c r="AL463" i="2"/>
  <c r="AL458" i="2"/>
  <c r="AL455" i="2"/>
  <c r="AL453" i="2"/>
  <c r="AL450" i="2"/>
  <c r="AL447" i="2"/>
  <c r="AL445" i="2"/>
  <c r="AK444" i="2"/>
  <c r="AL439" i="2"/>
  <c r="AL436" i="2"/>
  <c r="AL434" i="2"/>
  <c r="AL431" i="2"/>
  <c r="AL429" i="2"/>
  <c r="AL427" i="2"/>
  <c r="AL425" i="2"/>
  <c r="AL423" i="2"/>
  <c r="AL420" i="2"/>
  <c r="AL418" i="2"/>
  <c r="AL416" i="2"/>
  <c r="AL414" i="2"/>
  <c r="AL410" i="2"/>
  <c r="AL405" i="2"/>
  <c r="AL402" i="2"/>
  <c r="AL399" i="2"/>
  <c r="AL393" i="2"/>
  <c r="AL391" i="2"/>
  <c r="AL389" i="2"/>
  <c r="AL387" i="2"/>
  <c r="AL385" i="2"/>
  <c r="AL383" i="2"/>
  <c r="AL381" i="2"/>
  <c r="AL379" i="2"/>
  <c r="AL375" i="2"/>
  <c r="AL373" i="2"/>
  <c r="AL371" i="2"/>
  <c r="AL367" i="2"/>
  <c r="AL363" i="2"/>
  <c r="AL361" i="2"/>
  <c r="AL357" i="2"/>
  <c r="AL356" i="2"/>
  <c r="AL353" i="2"/>
  <c r="AL352" i="2"/>
  <c r="AL349" i="2"/>
  <c r="AL348" i="2"/>
  <c r="AL347" i="2"/>
  <c r="AL341" i="2"/>
  <c r="AL339" i="2"/>
  <c r="AL336" i="2"/>
  <c r="AL334" i="2"/>
  <c r="AL331" i="2"/>
  <c r="AL327" i="2"/>
  <c r="AK326" i="2"/>
  <c r="AL321" i="2"/>
  <c r="AL319" i="2"/>
  <c r="AL315" i="2"/>
  <c r="AL312" i="2"/>
  <c r="AL306" i="2"/>
  <c r="AL302" i="2"/>
  <c r="AL296" i="2"/>
  <c r="AL292" i="2"/>
  <c r="AL289" i="2"/>
  <c r="AL284" i="2"/>
  <c r="AK283" i="2"/>
  <c r="AL278" i="2"/>
  <c r="AL272" i="2"/>
  <c r="AK271" i="2"/>
  <c r="AL265" i="2"/>
  <c r="AL264" i="2"/>
  <c r="AL262" i="2"/>
  <c r="AL259" i="2"/>
  <c r="AL256" i="2"/>
  <c r="AL254" i="2"/>
  <c r="AL247" i="2"/>
  <c r="AL223" i="2"/>
  <c r="AL220" i="2"/>
  <c r="AL216" i="2"/>
  <c r="AL213" i="2"/>
  <c r="AL206" i="2"/>
  <c r="AL203" i="2"/>
  <c r="AL201" i="2"/>
  <c r="AL197" i="2"/>
  <c r="AL195" i="2"/>
  <c r="AL192" i="2"/>
  <c r="AL188" i="2"/>
  <c r="AL166" i="2"/>
  <c r="AL162" i="2"/>
  <c r="AL157" i="2"/>
  <c r="AL153" i="2"/>
  <c r="AL149" i="2"/>
  <c r="AL143" i="2"/>
  <c r="AL140" i="2"/>
  <c r="AL137" i="2"/>
  <c r="AL132" i="2"/>
  <c r="AL124" i="2"/>
  <c r="AL112" i="2"/>
  <c r="AL106" i="2"/>
  <c r="AL92" i="2"/>
  <c r="AL87" i="2"/>
  <c r="AK86" i="2"/>
  <c r="AJ491" i="2"/>
  <c r="AJ490" i="2" s="1"/>
  <c r="AI490" i="2"/>
  <c r="AJ485" i="2"/>
  <c r="AJ482" i="2"/>
  <c r="AJ476" i="2"/>
  <c r="AJ469" i="2"/>
  <c r="AI468" i="2"/>
  <c r="AJ463" i="2"/>
  <c r="AJ458" i="2"/>
  <c r="AJ455" i="2"/>
  <c r="AJ453" i="2"/>
  <c r="AJ450" i="2"/>
  <c r="AJ447" i="2"/>
  <c r="AJ445" i="2"/>
  <c r="AI444" i="2"/>
  <c r="AJ439" i="2"/>
  <c r="AJ436" i="2"/>
  <c r="AJ434" i="2"/>
  <c r="AJ431" i="2"/>
  <c r="AJ429" i="2"/>
  <c r="AJ427" i="2"/>
  <c r="AJ425" i="2"/>
  <c r="AJ423" i="2"/>
  <c r="AJ420" i="2"/>
  <c r="AJ418" i="2"/>
  <c r="AJ416" i="2"/>
  <c r="AJ414" i="2"/>
  <c r="AJ410" i="2"/>
  <c r="AJ405" i="2"/>
  <c r="AJ402" i="2"/>
  <c r="AJ399" i="2"/>
  <c r="AJ393" i="2"/>
  <c r="AJ391" i="2"/>
  <c r="AJ389" i="2"/>
  <c r="AJ387" i="2"/>
  <c r="AJ385" i="2"/>
  <c r="AJ383" i="2"/>
  <c r="AJ381" i="2"/>
  <c r="AJ379" i="2"/>
  <c r="AJ375" i="2"/>
  <c r="AJ373" i="2"/>
  <c r="AJ371" i="2"/>
  <c r="AJ367" i="2"/>
  <c r="AJ363" i="2"/>
  <c r="AJ361" i="2"/>
  <c r="AJ357" i="2"/>
  <c r="AJ356" i="2"/>
  <c r="AJ353" i="2"/>
  <c r="AJ352" i="2"/>
  <c r="AJ349" i="2"/>
  <c r="AJ348" i="2"/>
  <c r="AJ347" i="2"/>
  <c r="AJ341" i="2"/>
  <c r="AJ339" i="2"/>
  <c r="AJ336" i="2"/>
  <c r="AJ334" i="2"/>
  <c r="AJ331" i="2"/>
  <c r="AJ327" i="2"/>
  <c r="AI326" i="2"/>
  <c r="AJ321" i="2"/>
  <c r="AJ319" i="2"/>
  <c r="AJ315" i="2"/>
  <c r="AJ312" i="2"/>
  <c r="AJ306" i="2"/>
  <c r="AJ302" i="2"/>
  <c r="AJ296" i="2"/>
  <c r="AJ292" i="2"/>
  <c r="AJ289" i="2"/>
  <c r="AJ284" i="2"/>
  <c r="AI283" i="2"/>
  <c r="AJ278" i="2"/>
  <c r="AJ272" i="2"/>
  <c r="AI271" i="2"/>
  <c r="AJ265" i="2"/>
  <c r="AJ264" i="2"/>
  <c r="AJ262" i="2"/>
  <c r="AJ259" i="2"/>
  <c r="AJ256" i="2"/>
  <c r="AJ254" i="2"/>
  <c r="AJ247" i="2"/>
  <c r="AJ223" i="2"/>
  <c r="AJ220" i="2"/>
  <c r="AJ216" i="2"/>
  <c r="AJ213" i="2"/>
  <c r="AJ206" i="2"/>
  <c r="AJ203" i="2"/>
  <c r="AJ201" i="2"/>
  <c r="AJ197" i="2"/>
  <c r="AJ195" i="2"/>
  <c r="AJ192" i="2"/>
  <c r="AJ188" i="2"/>
  <c r="AJ166" i="2"/>
  <c r="AJ162" i="2"/>
  <c r="AJ157" i="2"/>
  <c r="AJ153" i="2"/>
  <c r="AJ149" i="2"/>
  <c r="AJ143" i="2"/>
  <c r="AJ140" i="2"/>
  <c r="AJ137" i="2"/>
  <c r="AJ132" i="2"/>
  <c r="AJ124" i="2"/>
  <c r="AJ112" i="2"/>
  <c r="AJ106" i="2"/>
  <c r="AJ92" i="2"/>
  <c r="AJ87" i="2"/>
  <c r="AI86" i="2"/>
  <c r="AH491" i="2"/>
  <c r="AH490" i="2" s="1"/>
  <c r="AG490" i="2"/>
  <c r="AH485" i="2"/>
  <c r="AH482" i="2"/>
  <c r="AH476" i="2"/>
  <c r="AH469" i="2"/>
  <c r="AG468" i="2"/>
  <c r="AH463" i="2"/>
  <c r="AH458" i="2"/>
  <c r="AH455" i="2"/>
  <c r="AH453" i="2"/>
  <c r="AH450" i="2"/>
  <c r="AH447" i="2"/>
  <c r="AH445" i="2"/>
  <c r="AG444" i="2"/>
  <c r="AH439" i="2"/>
  <c r="AH436" i="2"/>
  <c r="AH434" i="2"/>
  <c r="AH431" i="2"/>
  <c r="AH429" i="2"/>
  <c r="AH427" i="2"/>
  <c r="AH425" i="2"/>
  <c r="AH423" i="2"/>
  <c r="AH420" i="2"/>
  <c r="AH418" i="2"/>
  <c r="AH416" i="2"/>
  <c r="AH414" i="2"/>
  <c r="AH410" i="2"/>
  <c r="AH405" i="2"/>
  <c r="AH402" i="2"/>
  <c r="AH399" i="2"/>
  <c r="AH393" i="2"/>
  <c r="AH391" i="2"/>
  <c r="AH389" i="2"/>
  <c r="AH387" i="2"/>
  <c r="AH385" i="2"/>
  <c r="AH383" i="2"/>
  <c r="AH381" i="2"/>
  <c r="AH379" i="2"/>
  <c r="AH375" i="2"/>
  <c r="AH373" i="2"/>
  <c r="AH371" i="2"/>
  <c r="AH367" i="2"/>
  <c r="AH363" i="2"/>
  <c r="AH361" i="2"/>
  <c r="AH357" i="2"/>
  <c r="AH356" i="2"/>
  <c r="AH353" i="2"/>
  <c r="AH352" i="2"/>
  <c r="AH349" i="2"/>
  <c r="AH348" i="2"/>
  <c r="AH347" i="2"/>
  <c r="AH341" i="2"/>
  <c r="AH339" i="2"/>
  <c r="AH336" i="2"/>
  <c r="AH334" i="2"/>
  <c r="AH331" i="2"/>
  <c r="AH327" i="2"/>
  <c r="AG326" i="2"/>
  <c r="AH321" i="2"/>
  <c r="AH319" i="2"/>
  <c r="AH315" i="2"/>
  <c r="AH312" i="2"/>
  <c r="AH306" i="2"/>
  <c r="AH302" i="2"/>
  <c r="AH296" i="2"/>
  <c r="AH292" i="2"/>
  <c r="AH289" i="2"/>
  <c r="AH284" i="2"/>
  <c r="AG283" i="2"/>
  <c r="AH278" i="2"/>
  <c r="AH272" i="2"/>
  <c r="AG271" i="2"/>
  <c r="AH265" i="2"/>
  <c r="AH264" i="2"/>
  <c r="AH262" i="2"/>
  <c r="AH259" i="2"/>
  <c r="AH256" i="2"/>
  <c r="AH254" i="2"/>
  <c r="AH247" i="2"/>
  <c r="AH223" i="2"/>
  <c r="AH220" i="2"/>
  <c r="AH216" i="2"/>
  <c r="AH213" i="2"/>
  <c r="AH206" i="2"/>
  <c r="AH203" i="2"/>
  <c r="AH201" i="2"/>
  <c r="AH197" i="2"/>
  <c r="AH195" i="2"/>
  <c r="AH192" i="2"/>
  <c r="AH188" i="2"/>
  <c r="AH166" i="2"/>
  <c r="AH162" i="2"/>
  <c r="AH157" i="2"/>
  <c r="AH153" i="2"/>
  <c r="AH149" i="2"/>
  <c r="AH143" i="2"/>
  <c r="AH140" i="2"/>
  <c r="AH137" i="2"/>
  <c r="AH132" i="2"/>
  <c r="AH124" i="2"/>
  <c r="AH112" i="2"/>
  <c r="AH106" i="2"/>
  <c r="AH92" i="2"/>
  <c r="AH87" i="2"/>
  <c r="AG86" i="2"/>
  <c r="AF491" i="2"/>
  <c r="AF490" i="2" s="1"/>
  <c r="AE490" i="2"/>
  <c r="AF485" i="2"/>
  <c r="AF482" i="2"/>
  <c r="AF476" i="2"/>
  <c r="AF469" i="2"/>
  <c r="AE468" i="2"/>
  <c r="AF463" i="2"/>
  <c r="AF458" i="2"/>
  <c r="AF455" i="2"/>
  <c r="AF453" i="2"/>
  <c r="AF450" i="2"/>
  <c r="AF447" i="2"/>
  <c r="AF445" i="2"/>
  <c r="AE444" i="2"/>
  <c r="AF439" i="2"/>
  <c r="AF436" i="2"/>
  <c r="AF434" i="2"/>
  <c r="AF431" i="2"/>
  <c r="AF429" i="2"/>
  <c r="AF427" i="2"/>
  <c r="AF425" i="2"/>
  <c r="AF423" i="2"/>
  <c r="AF420" i="2"/>
  <c r="AF418" i="2"/>
  <c r="AF416" i="2"/>
  <c r="AF414" i="2"/>
  <c r="AF410" i="2"/>
  <c r="AF405" i="2"/>
  <c r="AF402" i="2"/>
  <c r="AF399" i="2"/>
  <c r="AF393" i="2"/>
  <c r="AF391" i="2"/>
  <c r="AF389" i="2"/>
  <c r="AF387" i="2"/>
  <c r="AF385" i="2"/>
  <c r="AF383" i="2"/>
  <c r="AF381" i="2"/>
  <c r="AF379" i="2"/>
  <c r="AF375" i="2"/>
  <c r="AF373" i="2"/>
  <c r="AF371" i="2"/>
  <c r="AF367" i="2"/>
  <c r="AF363" i="2"/>
  <c r="AF361" i="2"/>
  <c r="AF357" i="2"/>
  <c r="AF356" i="2"/>
  <c r="AF353" i="2"/>
  <c r="AF352" i="2"/>
  <c r="AF349" i="2"/>
  <c r="AF348" i="2"/>
  <c r="AF347" i="2"/>
  <c r="AF341" i="2"/>
  <c r="AF339" i="2"/>
  <c r="AF336" i="2"/>
  <c r="AF334" i="2"/>
  <c r="AF331" i="2"/>
  <c r="AF327" i="2"/>
  <c r="AE326" i="2"/>
  <c r="AF321" i="2"/>
  <c r="AF319" i="2"/>
  <c r="AF315" i="2"/>
  <c r="AF312" i="2"/>
  <c r="AF306" i="2"/>
  <c r="AF302" i="2"/>
  <c r="AF296" i="2"/>
  <c r="AF292" i="2"/>
  <c r="AF289" i="2"/>
  <c r="AF284" i="2"/>
  <c r="AE283" i="2"/>
  <c r="AF278" i="2"/>
  <c r="AF272" i="2"/>
  <c r="AE271" i="2"/>
  <c r="AF265" i="2"/>
  <c r="AF264" i="2"/>
  <c r="AF262" i="2"/>
  <c r="AF259" i="2"/>
  <c r="AF256" i="2"/>
  <c r="AF254" i="2"/>
  <c r="AF247" i="2"/>
  <c r="AF223" i="2"/>
  <c r="AF220" i="2"/>
  <c r="AF216" i="2"/>
  <c r="AF213" i="2"/>
  <c r="AF206" i="2"/>
  <c r="AF203" i="2"/>
  <c r="AF201" i="2"/>
  <c r="AF197" i="2"/>
  <c r="AF195" i="2"/>
  <c r="AF192" i="2"/>
  <c r="AF188" i="2"/>
  <c r="AF166" i="2"/>
  <c r="AF162" i="2"/>
  <c r="AF157" i="2"/>
  <c r="AF153" i="2"/>
  <c r="AF149" i="2"/>
  <c r="AF143" i="2"/>
  <c r="AF140" i="2"/>
  <c r="AF137" i="2"/>
  <c r="AF132" i="2"/>
  <c r="AF124" i="2"/>
  <c r="AF112" i="2"/>
  <c r="AF106" i="2"/>
  <c r="AF92" i="2"/>
  <c r="AF87" i="2"/>
  <c r="AE86" i="2"/>
  <c r="AD491" i="2"/>
  <c r="AD490" i="2" s="1"/>
  <c r="AC490" i="2"/>
  <c r="AD485" i="2"/>
  <c r="AD482" i="2"/>
  <c r="AD476" i="2"/>
  <c r="AD469" i="2"/>
  <c r="AC468" i="2"/>
  <c r="AD463" i="2"/>
  <c r="AD458" i="2"/>
  <c r="AD455" i="2"/>
  <c r="AD453" i="2"/>
  <c r="AD450" i="2"/>
  <c r="AD447" i="2"/>
  <c r="AD445" i="2"/>
  <c r="AC444" i="2"/>
  <c r="AD439" i="2"/>
  <c r="AD436" i="2"/>
  <c r="AD434" i="2"/>
  <c r="AD431" i="2"/>
  <c r="AD429" i="2"/>
  <c r="AD427" i="2"/>
  <c r="AD425" i="2"/>
  <c r="AD423" i="2"/>
  <c r="AD420" i="2"/>
  <c r="AD418" i="2"/>
  <c r="AD416" i="2"/>
  <c r="AD414" i="2"/>
  <c r="AD410" i="2"/>
  <c r="AD405" i="2"/>
  <c r="AD402" i="2"/>
  <c r="AD399" i="2"/>
  <c r="AD393" i="2"/>
  <c r="AD391" i="2"/>
  <c r="AD389" i="2"/>
  <c r="AD387" i="2"/>
  <c r="AD385" i="2"/>
  <c r="AD383" i="2"/>
  <c r="AD381" i="2"/>
  <c r="AD379" i="2"/>
  <c r="AD375" i="2"/>
  <c r="AD373" i="2"/>
  <c r="AD371" i="2"/>
  <c r="AD367" i="2"/>
  <c r="AD363" i="2"/>
  <c r="AD361" i="2"/>
  <c r="AD357" i="2"/>
  <c r="AD356" i="2"/>
  <c r="AD353" i="2"/>
  <c r="AD352" i="2"/>
  <c r="AD349" i="2"/>
  <c r="AD348" i="2"/>
  <c r="AD347" i="2"/>
  <c r="AD341" i="2"/>
  <c r="AD339" i="2"/>
  <c r="AD336" i="2"/>
  <c r="AD334" i="2"/>
  <c r="AD331" i="2"/>
  <c r="AD327" i="2"/>
  <c r="AC326" i="2"/>
  <c r="AD321" i="2"/>
  <c r="AD319" i="2"/>
  <c r="AD315" i="2"/>
  <c r="AD312" i="2"/>
  <c r="AD306" i="2"/>
  <c r="AD302" i="2"/>
  <c r="AD296" i="2"/>
  <c r="AD292" i="2"/>
  <c r="AD289" i="2"/>
  <c r="AD284" i="2"/>
  <c r="AC283" i="2"/>
  <c r="AD278" i="2"/>
  <c r="AD272" i="2"/>
  <c r="AC271" i="2"/>
  <c r="AD265" i="2"/>
  <c r="AD264" i="2"/>
  <c r="AD262" i="2"/>
  <c r="AD259" i="2"/>
  <c r="AD256" i="2"/>
  <c r="AD254" i="2"/>
  <c r="AD247" i="2"/>
  <c r="AD223" i="2"/>
  <c r="AD220" i="2"/>
  <c r="AD216" i="2"/>
  <c r="AD213" i="2"/>
  <c r="AD206" i="2"/>
  <c r="AD203" i="2"/>
  <c r="AD201" i="2"/>
  <c r="AD197" i="2"/>
  <c r="AD195" i="2"/>
  <c r="AD192" i="2"/>
  <c r="AD188" i="2"/>
  <c r="AD166" i="2"/>
  <c r="AD162" i="2"/>
  <c r="AD157" i="2"/>
  <c r="AD153" i="2"/>
  <c r="AD149" i="2"/>
  <c r="AD143" i="2"/>
  <c r="AD140" i="2"/>
  <c r="AD137" i="2"/>
  <c r="AD132" i="2"/>
  <c r="AD124" i="2"/>
  <c r="AD112" i="2"/>
  <c r="AD106" i="2"/>
  <c r="AD92" i="2"/>
  <c r="AD87" i="2"/>
  <c r="AC86" i="2"/>
  <c r="AB491" i="2"/>
  <c r="AB490" i="2" s="1"/>
  <c r="AA490" i="2"/>
  <c r="AB485" i="2"/>
  <c r="AB482" i="2"/>
  <c r="AB476" i="2"/>
  <c r="AB469" i="2"/>
  <c r="AA468" i="2"/>
  <c r="AB463" i="2"/>
  <c r="AB458" i="2"/>
  <c r="AB455" i="2"/>
  <c r="AB453" i="2"/>
  <c r="AB450" i="2"/>
  <c r="AB447" i="2"/>
  <c r="AB445" i="2"/>
  <c r="AA444" i="2"/>
  <c r="AB439" i="2"/>
  <c r="AB436" i="2"/>
  <c r="AB434" i="2"/>
  <c r="AB431" i="2"/>
  <c r="AB429" i="2"/>
  <c r="AB427" i="2"/>
  <c r="AB425" i="2"/>
  <c r="AB423" i="2"/>
  <c r="AB420" i="2"/>
  <c r="AB418" i="2"/>
  <c r="AB416" i="2"/>
  <c r="AB414" i="2"/>
  <c r="AB410" i="2"/>
  <c r="AB405" i="2"/>
  <c r="AB402" i="2"/>
  <c r="AB399" i="2"/>
  <c r="AB393" i="2"/>
  <c r="AB391" i="2"/>
  <c r="AB389" i="2"/>
  <c r="AB387" i="2"/>
  <c r="AB385" i="2"/>
  <c r="AB383" i="2"/>
  <c r="AB381" i="2"/>
  <c r="AB379" i="2"/>
  <c r="AB375" i="2"/>
  <c r="AB373" i="2"/>
  <c r="AB371" i="2"/>
  <c r="AB367" i="2"/>
  <c r="AB363" i="2"/>
  <c r="AB361" i="2"/>
  <c r="AB357" i="2"/>
  <c r="AB356" i="2"/>
  <c r="AB353" i="2"/>
  <c r="AB352" i="2"/>
  <c r="AB349" i="2"/>
  <c r="AB348" i="2"/>
  <c r="AB347" i="2"/>
  <c r="AB341" i="2"/>
  <c r="AB339" i="2"/>
  <c r="AB336" i="2"/>
  <c r="AB334" i="2"/>
  <c r="AB331" i="2"/>
  <c r="AB327" i="2"/>
  <c r="AA326" i="2"/>
  <c r="AB321" i="2"/>
  <c r="AB319" i="2"/>
  <c r="AB315" i="2"/>
  <c r="AB312" i="2"/>
  <c r="AB306" i="2"/>
  <c r="AB302" i="2"/>
  <c r="AB296" i="2"/>
  <c r="AB292" i="2"/>
  <c r="AB289" i="2"/>
  <c r="AB284" i="2"/>
  <c r="AA283" i="2"/>
  <c r="AB278" i="2"/>
  <c r="AB272" i="2"/>
  <c r="AA271" i="2"/>
  <c r="AB265" i="2"/>
  <c r="AB264" i="2"/>
  <c r="AB262" i="2"/>
  <c r="AB259" i="2"/>
  <c r="AB256" i="2"/>
  <c r="AB254" i="2"/>
  <c r="AB247" i="2"/>
  <c r="AB223" i="2"/>
  <c r="AB220" i="2"/>
  <c r="AB216" i="2"/>
  <c r="AB213" i="2"/>
  <c r="AB206" i="2"/>
  <c r="AB203" i="2"/>
  <c r="AB201" i="2"/>
  <c r="AB197" i="2"/>
  <c r="AB195" i="2"/>
  <c r="AB192" i="2"/>
  <c r="AB188" i="2"/>
  <c r="AB166" i="2"/>
  <c r="AB162" i="2"/>
  <c r="AB157" i="2"/>
  <c r="AB153" i="2"/>
  <c r="AB149" i="2"/>
  <c r="AB143" i="2"/>
  <c r="AB140" i="2"/>
  <c r="AB137" i="2"/>
  <c r="AB132" i="2"/>
  <c r="AB124" i="2"/>
  <c r="AB112" i="2"/>
  <c r="AB106" i="2"/>
  <c r="AB92" i="2"/>
  <c r="AB87" i="2"/>
  <c r="AA86" i="2"/>
  <c r="Z491" i="2"/>
  <c r="Z490" i="2" s="1"/>
  <c r="Y490" i="2"/>
  <c r="Z485" i="2"/>
  <c r="Z482" i="2"/>
  <c r="Z476" i="2"/>
  <c r="Z469" i="2"/>
  <c r="Y468" i="2"/>
  <c r="Z463" i="2"/>
  <c r="Z458" i="2"/>
  <c r="Z455" i="2"/>
  <c r="Z453" i="2"/>
  <c r="Z450" i="2"/>
  <c r="Z447" i="2"/>
  <c r="Z445" i="2"/>
  <c r="Y444" i="2"/>
  <c r="Z439" i="2"/>
  <c r="Z436" i="2"/>
  <c r="Z434" i="2"/>
  <c r="Z431" i="2"/>
  <c r="Z429" i="2"/>
  <c r="Z427" i="2"/>
  <c r="Z425" i="2"/>
  <c r="Z423" i="2"/>
  <c r="Z420" i="2"/>
  <c r="Z418" i="2"/>
  <c r="Z416" i="2"/>
  <c r="Z414" i="2"/>
  <c r="Z410" i="2"/>
  <c r="Z405" i="2"/>
  <c r="Z402" i="2"/>
  <c r="Z399" i="2"/>
  <c r="Z393" i="2"/>
  <c r="Z391" i="2"/>
  <c r="Z389" i="2"/>
  <c r="Z387" i="2"/>
  <c r="Z385" i="2"/>
  <c r="Z383" i="2"/>
  <c r="Z381" i="2"/>
  <c r="Z379" i="2"/>
  <c r="Z375" i="2"/>
  <c r="Z373" i="2"/>
  <c r="Z371" i="2"/>
  <c r="Z367" i="2"/>
  <c r="Z363" i="2"/>
  <c r="Z361" i="2"/>
  <c r="Z357" i="2"/>
  <c r="Z356" i="2"/>
  <c r="Z353" i="2"/>
  <c r="Z352" i="2"/>
  <c r="Z349" i="2"/>
  <c r="Z348" i="2"/>
  <c r="Z347" i="2"/>
  <c r="Z341" i="2"/>
  <c r="Z339" i="2"/>
  <c r="Z336" i="2"/>
  <c r="Z334" i="2"/>
  <c r="Z331" i="2"/>
  <c r="Z327" i="2"/>
  <c r="Y326" i="2"/>
  <c r="Z321" i="2"/>
  <c r="Z319" i="2"/>
  <c r="Z315" i="2"/>
  <c r="Z312" i="2"/>
  <c r="Z306" i="2"/>
  <c r="Z302" i="2"/>
  <c r="Z296" i="2"/>
  <c r="Z292" i="2"/>
  <c r="Z289" i="2"/>
  <c r="Z284" i="2"/>
  <c r="Y283" i="2"/>
  <c r="Z278" i="2"/>
  <c r="Z272" i="2"/>
  <c r="Y271" i="2"/>
  <c r="Z265" i="2"/>
  <c r="Z264" i="2"/>
  <c r="Z262" i="2"/>
  <c r="Z259" i="2"/>
  <c r="Z256" i="2"/>
  <c r="Z254" i="2"/>
  <c r="Z247" i="2"/>
  <c r="Z223" i="2"/>
  <c r="Z220" i="2"/>
  <c r="Z216" i="2"/>
  <c r="Z213" i="2"/>
  <c r="Z206" i="2"/>
  <c r="Z203" i="2"/>
  <c r="Z201" i="2"/>
  <c r="Z197" i="2"/>
  <c r="Z195" i="2"/>
  <c r="Z192" i="2"/>
  <c r="Z188" i="2"/>
  <c r="Z166" i="2"/>
  <c r="Z162" i="2"/>
  <c r="Z157" i="2"/>
  <c r="Z153" i="2"/>
  <c r="Z149" i="2"/>
  <c r="Z143" i="2"/>
  <c r="Z140" i="2"/>
  <c r="Z137" i="2"/>
  <c r="Z132" i="2"/>
  <c r="Z124" i="2"/>
  <c r="Z112" i="2"/>
  <c r="Z106" i="2"/>
  <c r="Z92" i="2"/>
  <c r="Z87" i="2"/>
  <c r="Y86" i="2"/>
  <c r="X491" i="2"/>
  <c r="X490" i="2" s="1"/>
  <c r="W490" i="2"/>
  <c r="X485" i="2"/>
  <c r="X482" i="2"/>
  <c r="X476" i="2"/>
  <c r="X469" i="2"/>
  <c r="W468" i="2"/>
  <c r="X463" i="2"/>
  <c r="X458" i="2"/>
  <c r="X455" i="2"/>
  <c r="X453" i="2"/>
  <c r="X450" i="2"/>
  <c r="X447" i="2"/>
  <c r="X445" i="2"/>
  <c r="W444" i="2"/>
  <c r="X439" i="2"/>
  <c r="X436" i="2"/>
  <c r="X434" i="2"/>
  <c r="X431" i="2"/>
  <c r="X429" i="2"/>
  <c r="X427" i="2"/>
  <c r="X425" i="2"/>
  <c r="X423" i="2"/>
  <c r="X420" i="2"/>
  <c r="X418" i="2"/>
  <c r="X416" i="2"/>
  <c r="X414" i="2"/>
  <c r="X410" i="2"/>
  <c r="X405" i="2"/>
  <c r="X402" i="2"/>
  <c r="X399" i="2"/>
  <c r="X393" i="2"/>
  <c r="X391" i="2"/>
  <c r="X389" i="2"/>
  <c r="X387" i="2"/>
  <c r="X385" i="2"/>
  <c r="X383" i="2"/>
  <c r="X381" i="2"/>
  <c r="X379" i="2"/>
  <c r="X375" i="2"/>
  <c r="X373" i="2"/>
  <c r="X371" i="2"/>
  <c r="X367" i="2"/>
  <c r="X363" i="2"/>
  <c r="X361" i="2"/>
  <c r="X357" i="2"/>
  <c r="X356" i="2"/>
  <c r="X353" i="2"/>
  <c r="X352" i="2"/>
  <c r="X349" i="2"/>
  <c r="X348" i="2"/>
  <c r="X347" i="2"/>
  <c r="X341" i="2"/>
  <c r="X339" i="2"/>
  <c r="X336" i="2"/>
  <c r="X334" i="2"/>
  <c r="X331" i="2"/>
  <c r="X327" i="2"/>
  <c r="W326" i="2"/>
  <c r="X321" i="2"/>
  <c r="X319" i="2"/>
  <c r="X315" i="2"/>
  <c r="X312" i="2"/>
  <c r="X306" i="2"/>
  <c r="X302" i="2"/>
  <c r="X296" i="2"/>
  <c r="X292" i="2"/>
  <c r="X289" i="2"/>
  <c r="X284" i="2"/>
  <c r="W283" i="2"/>
  <c r="X278" i="2"/>
  <c r="X272" i="2"/>
  <c r="W271" i="2"/>
  <c r="X265" i="2"/>
  <c r="X264" i="2"/>
  <c r="X262" i="2"/>
  <c r="X259" i="2"/>
  <c r="X256" i="2"/>
  <c r="X254" i="2"/>
  <c r="X247" i="2"/>
  <c r="X223" i="2"/>
  <c r="X220" i="2"/>
  <c r="X216" i="2"/>
  <c r="X213" i="2"/>
  <c r="X206" i="2"/>
  <c r="X203" i="2"/>
  <c r="X201" i="2"/>
  <c r="X197" i="2"/>
  <c r="X195" i="2"/>
  <c r="X192" i="2"/>
  <c r="X188" i="2"/>
  <c r="X166" i="2"/>
  <c r="X162" i="2"/>
  <c r="X157" i="2"/>
  <c r="X153" i="2"/>
  <c r="X149" i="2"/>
  <c r="X143" i="2"/>
  <c r="X140" i="2"/>
  <c r="X137" i="2"/>
  <c r="X132" i="2"/>
  <c r="X124" i="2"/>
  <c r="X112" i="2"/>
  <c r="X106" i="2"/>
  <c r="X92" i="2"/>
  <c r="X87" i="2"/>
  <c r="W86" i="2"/>
  <c r="V491" i="2"/>
  <c r="V490" i="2" s="1"/>
  <c r="U490" i="2"/>
  <c r="V485" i="2"/>
  <c r="V482" i="2"/>
  <c r="V476" i="2"/>
  <c r="V469" i="2"/>
  <c r="U468" i="2"/>
  <c r="V463" i="2"/>
  <c r="V458" i="2"/>
  <c r="V455" i="2"/>
  <c r="V453" i="2"/>
  <c r="V450" i="2"/>
  <c r="V447" i="2"/>
  <c r="V445" i="2"/>
  <c r="U444" i="2"/>
  <c r="V439" i="2"/>
  <c r="V436" i="2"/>
  <c r="V434" i="2"/>
  <c r="V431" i="2"/>
  <c r="V429" i="2"/>
  <c r="V427" i="2"/>
  <c r="V425" i="2"/>
  <c r="V423" i="2"/>
  <c r="V420" i="2"/>
  <c r="V418" i="2"/>
  <c r="V416" i="2"/>
  <c r="V414" i="2"/>
  <c r="V410" i="2"/>
  <c r="V405" i="2"/>
  <c r="V402" i="2"/>
  <c r="V399" i="2"/>
  <c r="V393" i="2"/>
  <c r="V391" i="2"/>
  <c r="V389" i="2"/>
  <c r="V387" i="2"/>
  <c r="V385" i="2"/>
  <c r="V383" i="2"/>
  <c r="V381" i="2"/>
  <c r="V379" i="2"/>
  <c r="V375" i="2"/>
  <c r="V373" i="2"/>
  <c r="V371" i="2"/>
  <c r="V367" i="2"/>
  <c r="V363" i="2"/>
  <c r="V361" i="2"/>
  <c r="V357" i="2"/>
  <c r="V356" i="2"/>
  <c r="V353" i="2"/>
  <c r="V352" i="2"/>
  <c r="V349" i="2"/>
  <c r="V348" i="2"/>
  <c r="V347" i="2"/>
  <c r="V341" i="2"/>
  <c r="V339" i="2"/>
  <c r="V336" i="2"/>
  <c r="V334" i="2"/>
  <c r="V331" i="2"/>
  <c r="V327" i="2"/>
  <c r="U326" i="2"/>
  <c r="V321" i="2"/>
  <c r="V319" i="2"/>
  <c r="V315" i="2"/>
  <c r="V312" i="2"/>
  <c r="V306" i="2"/>
  <c r="V302" i="2"/>
  <c r="V296" i="2"/>
  <c r="V292" i="2"/>
  <c r="V289" i="2"/>
  <c r="V284" i="2"/>
  <c r="U283" i="2"/>
  <c r="V278" i="2"/>
  <c r="V272" i="2"/>
  <c r="U271" i="2"/>
  <c r="V265" i="2"/>
  <c r="V264" i="2"/>
  <c r="V262" i="2"/>
  <c r="V259" i="2"/>
  <c r="V256" i="2"/>
  <c r="V254" i="2"/>
  <c r="V247" i="2"/>
  <c r="V223" i="2"/>
  <c r="V220" i="2"/>
  <c r="V216" i="2"/>
  <c r="V213" i="2"/>
  <c r="V206" i="2"/>
  <c r="V203" i="2"/>
  <c r="V201" i="2"/>
  <c r="V197" i="2"/>
  <c r="V195" i="2"/>
  <c r="V192" i="2"/>
  <c r="V188" i="2"/>
  <c r="V166" i="2"/>
  <c r="V162" i="2"/>
  <c r="V157" i="2"/>
  <c r="V153" i="2"/>
  <c r="V149" i="2"/>
  <c r="V143" i="2"/>
  <c r="V140" i="2"/>
  <c r="V137" i="2"/>
  <c r="V132" i="2"/>
  <c r="V124" i="2"/>
  <c r="V112" i="2"/>
  <c r="V106" i="2"/>
  <c r="V92" i="2"/>
  <c r="V87" i="2"/>
  <c r="U86" i="2"/>
  <c r="T491" i="2"/>
  <c r="T490" i="2" s="1"/>
  <c r="S490" i="2"/>
  <c r="T485" i="2"/>
  <c r="T482" i="2"/>
  <c r="T476" i="2"/>
  <c r="T469" i="2"/>
  <c r="S468" i="2"/>
  <c r="T463" i="2"/>
  <c r="T458" i="2"/>
  <c r="T455" i="2"/>
  <c r="T453" i="2"/>
  <c r="T450" i="2"/>
  <c r="T447" i="2"/>
  <c r="T445" i="2"/>
  <c r="S444" i="2"/>
  <c r="T439" i="2"/>
  <c r="T436" i="2"/>
  <c r="T434" i="2"/>
  <c r="T431" i="2"/>
  <c r="T429" i="2"/>
  <c r="T427" i="2"/>
  <c r="T425" i="2"/>
  <c r="T423" i="2"/>
  <c r="T420" i="2"/>
  <c r="T418" i="2"/>
  <c r="T416" i="2"/>
  <c r="T414" i="2"/>
  <c r="T410" i="2"/>
  <c r="T405" i="2"/>
  <c r="T402" i="2"/>
  <c r="T399" i="2"/>
  <c r="T393" i="2"/>
  <c r="T391" i="2"/>
  <c r="T389" i="2"/>
  <c r="T387" i="2"/>
  <c r="T385" i="2"/>
  <c r="T383" i="2"/>
  <c r="T381" i="2"/>
  <c r="T379" i="2"/>
  <c r="T375" i="2"/>
  <c r="T373" i="2"/>
  <c r="T371" i="2"/>
  <c r="T367" i="2"/>
  <c r="T363" i="2"/>
  <c r="T361" i="2"/>
  <c r="T357" i="2"/>
  <c r="T356" i="2"/>
  <c r="T353" i="2"/>
  <c r="T352" i="2"/>
  <c r="T349" i="2"/>
  <c r="T348" i="2"/>
  <c r="T347" i="2"/>
  <c r="T341" i="2"/>
  <c r="T339" i="2"/>
  <c r="T336" i="2"/>
  <c r="T334" i="2"/>
  <c r="T331" i="2"/>
  <c r="T327" i="2"/>
  <c r="S326" i="2"/>
  <c r="T321" i="2"/>
  <c r="T319" i="2"/>
  <c r="T315" i="2"/>
  <c r="T312" i="2"/>
  <c r="T306" i="2"/>
  <c r="T302" i="2"/>
  <c r="T296" i="2"/>
  <c r="T292" i="2"/>
  <c r="T289" i="2"/>
  <c r="T284" i="2"/>
  <c r="S283" i="2"/>
  <c r="T278" i="2"/>
  <c r="T272" i="2"/>
  <c r="S271" i="2"/>
  <c r="T265" i="2"/>
  <c r="T264" i="2"/>
  <c r="T262" i="2"/>
  <c r="T259" i="2"/>
  <c r="T256" i="2"/>
  <c r="T254" i="2"/>
  <c r="T247" i="2"/>
  <c r="T223" i="2"/>
  <c r="T220" i="2"/>
  <c r="T216" i="2"/>
  <c r="T213" i="2"/>
  <c r="T206" i="2"/>
  <c r="T203" i="2"/>
  <c r="T201" i="2"/>
  <c r="T197" i="2"/>
  <c r="T195" i="2"/>
  <c r="T192" i="2"/>
  <c r="T188" i="2"/>
  <c r="T166" i="2"/>
  <c r="T162" i="2"/>
  <c r="T157" i="2"/>
  <c r="T153" i="2"/>
  <c r="T149" i="2"/>
  <c r="T143" i="2"/>
  <c r="T140" i="2"/>
  <c r="T137" i="2"/>
  <c r="T132" i="2"/>
  <c r="T124" i="2"/>
  <c r="T112" i="2"/>
  <c r="T106" i="2"/>
  <c r="T92" i="2"/>
  <c r="T87" i="2"/>
  <c r="S86" i="2"/>
  <c r="R491" i="2"/>
  <c r="R490" i="2" s="1"/>
  <c r="Q490" i="2"/>
  <c r="R485" i="2"/>
  <c r="R482" i="2"/>
  <c r="R476" i="2"/>
  <c r="R469" i="2"/>
  <c r="Q468" i="2"/>
  <c r="R463" i="2"/>
  <c r="R458" i="2"/>
  <c r="R455" i="2"/>
  <c r="R453" i="2"/>
  <c r="R450" i="2"/>
  <c r="R447" i="2"/>
  <c r="R445" i="2"/>
  <c r="Q444" i="2"/>
  <c r="R439" i="2"/>
  <c r="R436" i="2"/>
  <c r="R434" i="2"/>
  <c r="R431" i="2"/>
  <c r="R429" i="2"/>
  <c r="R427" i="2"/>
  <c r="R425" i="2"/>
  <c r="R423" i="2"/>
  <c r="R420" i="2"/>
  <c r="R418" i="2"/>
  <c r="R416" i="2"/>
  <c r="R414" i="2"/>
  <c r="R410" i="2"/>
  <c r="R405" i="2"/>
  <c r="R402" i="2"/>
  <c r="R399" i="2"/>
  <c r="R393" i="2"/>
  <c r="R391" i="2"/>
  <c r="R389" i="2"/>
  <c r="R387" i="2"/>
  <c r="R385" i="2"/>
  <c r="R383" i="2"/>
  <c r="R381" i="2"/>
  <c r="R379" i="2"/>
  <c r="R375" i="2"/>
  <c r="R373" i="2"/>
  <c r="R371" i="2"/>
  <c r="R367" i="2"/>
  <c r="R363" i="2"/>
  <c r="R361" i="2"/>
  <c r="R357" i="2"/>
  <c r="R356" i="2"/>
  <c r="R353" i="2"/>
  <c r="R352" i="2"/>
  <c r="R349" i="2"/>
  <c r="R348" i="2"/>
  <c r="R347" i="2"/>
  <c r="R341" i="2"/>
  <c r="R339" i="2"/>
  <c r="R336" i="2"/>
  <c r="R334" i="2"/>
  <c r="R331" i="2"/>
  <c r="R327" i="2"/>
  <c r="Q326" i="2"/>
  <c r="R321" i="2"/>
  <c r="R319" i="2"/>
  <c r="R315" i="2"/>
  <c r="R312" i="2"/>
  <c r="R306" i="2"/>
  <c r="R302" i="2"/>
  <c r="R296" i="2"/>
  <c r="R292" i="2"/>
  <c r="R289" i="2"/>
  <c r="R284" i="2"/>
  <c r="Q283" i="2"/>
  <c r="R278" i="2"/>
  <c r="R272" i="2"/>
  <c r="Q271" i="2"/>
  <c r="R265" i="2"/>
  <c r="R264" i="2"/>
  <c r="R262" i="2"/>
  <c r="R259" i="2"/>
  <c r="R256" i="2"/>
  <c r="R254" i="2"/>
  <c r="R247" i="2"/>
  <c r="R223" i="2"/>
  <c r="R220" i="2"/>
  <c r="R216" i="2"/>
  <c r="R213" i="2"/>
  <c r="R206" i="2"/>
  <c r="R203" i="2"/>
  <c r="R201" i="2"/>
  <c r="R197" i="2"/>
  <c r="R195" i="2"/>
  <c r="R192" i="2"/>
  <c r="R188" i="2"/>
  <c r="R166" i="2"/>
  <c r="R162" i="2"/>
  <c r="R157" i="2"/>
  <c r="R153" i="2"/>
  <c r="R149" i="2"/>
  <c r="R143" i="2"/>
  <c r="R140" i="2"/>
  <c r="R137" i="2"/>
  <c r="R132" i="2"/>
  <c r="R124" i="2"/>
  <c r="R112" i="2"/>
  <c r="R106" i="2"/>
  <c r="R92" i="2"/>
  <c r="R87" i="2"/>
  <c r="Q86" i="2"/>
  <c r="P491" i="2"/>
  <c r="P490" i="2" s="1"/>
  <c r="P485" i="2"/>
  <c r="P482" i="2"/>
  <c r="P476" i="2"/>
  <c r="P469" i="2"/>
  <c r="O468" i="2"/>
  <c r="P463" i="2"/>
  <c r="P458" i="2"/>
  <c r="P455" i="2"/>
  <c r="P453" i="2"/>
  <c r="P450" i="2"/>
  <c r="P447" i="2"/>
  <c r="P445" i="2"/>
  <c r="P439" i="2"/>
  <c r="P436" i="2"/>
  <c r="P434" i="2"/>
  <c r="P431" i="2"/>
  <c r="P429" i="2"/>
  <c r="P427" i="2"/>
  <c r="P425" i="2"/>
  <c r="P423" i="2"/>
  <c r="P420" i="2"/>
  <c r="P418" i="2"/>
  <c r="P416" i="2"/>
  <c r="P414" i="2"/>
  <c r="P410" i="2"/>
  <c r="P405" i="2"/>
  <c r="P402" i="2"/>
  <c r="P399" i="2"/>
  <c r="P393" i="2"/>
  <c r="P391" i="2"/>
  <c r="P389" i="2"/>
  <c r="P387" i="2"/>
  <c r="P385" i="2"/>
  <c r="P383" i="2"/>
  <c r="P381" i="2"/>
  <c r="P379" i="2"/>
  <c r="P375" i="2"/>
  <c r="P373" i="2"/>
  <c r="P371" i="2"/>
  <c r="P367" i="2"/>
  <c r="P363" i="2"/>
  <c r="P361" i="2"/>
  <c r="P357" i="2"/>
  <c r="P356" i="2"/>
  <c r="P353" i="2"/>
  <c r="P352" i="2"/>
  <c r="P349" i="2"/>
  <c r="P348" i="2"/>
  <c r="P347" i="2"/>
  <c r="P341" i="2"/>
  <c r="P339" i="2"/>
  <c r="P336" i="2"/>
  <c r="P334" i="2"/>
  <c r="P331" i="2"/>
  <c r="P327" i="2"/>
  <c r="O326" i="2"/>
  <c r="P321" i="2"/>
  <c r="P319" i="2"/>
  <c r="P315" i="2"/>
  <c r="P312" i="2"/>
  <c r="P306" i="2"/>
  <c r="P302" i="2"/>
  <c r="P296" i="2"/>
  <c r="P292" i="2"/>
  <c r="P289" i="2"/>
  <c r="P284" i="2"/>
  <c r="O283" i="2"/>
  <c r="P278" i="2"/>
  <c r="P272" i="2"/>
  <c r="P265" i="2"/>
  <c r="P264" i="2"/>
  <c r="P262" i="2"/>
  <c r="P259" i="2"/>
  <c r="P256" i="2"/>
  <c r="P254" i="2"/>
  <c r="P247" i="2"/>
  <c r="P223" i="2"/>
  <c r="P220" i="2"/>
  <c r="P216" i="2"/>
  <c r="P213" i="2"/>
  <c r="P206" i="2"/>
  <c r="P203" i="2"/>
  <c r="P201" i="2"/>
  <c r="P197" i="2"/>
  <c r="P195" i="2"/>
  <c r="P192" i="2"/>
  <c r="P188" i="2"/>
  <c r="P166" i="2"/>
  <c r="P162" i="2"/>
  <c r="P157" i="2"/>
  <c r="P153" i="2"/>
  <c r="P149" i="2"/>
  <c r="P143" i="2"/>
  <c r="P140" i="2"/>
  <c r="P137" i="2"/>
  <c r="P132" i="2"/>
  <c r="P124" i="2"/>
  <c r="P112" i="2"/>
  <c r="P106" i="2"/>
  <c r="P92" i="2"/>
  <c r="P87" i="2"/>
  <c r="N491" i="2"/>
  <c r="N490" i="2" s="1"/>
  <c r="M490" i="2"/>
  <c r="N485" i="2"/>
  <c r="N482" i="2"/>
  <c r="N476" i="2"/>
  <c r="N469" i="2"/>
  <c r="M468" i="2"/>
  <c r="N463" i="2"/>
  <c r="N458" i="2"/>
  <c r="N455" i="2"/>
  <c r="N453" i="2"/>
  <c r="N450" i="2"/>
  <c r="N447" i="2"/>
  <c r="N445" i="2"/>
  <c r="M444" i="2"/>
  <c r="N439" i="2"/>
  <c r="N436" i="2"/>
  <c r="N434" i="2"/>
  <c r="N431" i="2"/>
  <c r="N429" i="2"/>
  <c r="N427" i="2"/>
  <c r="N425" i="2"/>
  <c r="N423" i="2"/>
  <c r="N420" i="2"/>
  <c r="N418" i="2"/>
  <c r="N416" i="2"/>
  <c r="N414" i="2"/>
  <c r="N410" i="2"/>
  <c r="N405" i="2"/>
  <c r="N402" i="2"/>
  <c r="N399" i="2"/>
  <c r="N393" i="2"/>
  <c r="N391" i="2"/>
  <c r="N389" i="2"/>
  <c r="N387" i="2"/>
  <c r="N385" i="2"/>
  <c r="N383" i="2"/>
  <c r="N381" i="2"/>
  <c r="N379" i="2"/>
  <c r="N375" i="2"/>
  <c r="N373" i="2"/>
  <c r="N371" i="2"/>
  <c r="N367" i="2"/>
  <c r="N363" i="2"/>
  <c r="N361" i="2"/>
  <c r="N357" i="2"/>
  <c r="N356" i="2"/>
  <c r="N353" i="2"/>
  <c r="N352" i="2"/>
  <c r="N349" i="2"/>
  <c r="N348" i="2"/>
  <c r="N347" i="2"/>
  <c r="N341" i="2"/>
  <c r="N339" i="2"/>
  <c r="N336" i="2"/>
  <c r="N334" i="2"/>
  <c r="N331" i="2"/>
  <c r="N327" i="2"/>
  <c r="M326" i="2"/>
  <c r="N321" i="2"/>
  <c r="N319" i="2"/>
  <c r="N315" i="2"/>
  <c r="N312" i="2"/>
  <c r="N306" i="2"/>
  <c r="N302" i="2"/>
  <c r="N296" i="2"/>
  <c r="N292" i="2"/>
  <c r="N289" i="2"/>
  <c r="N284" i="2"/>
  <c r="M283" i="2"/>
  <c r="N278" i="2"/>
  <c r="N272" i="2"/>
  <c r="M271" i="2"/>
  <c r="N265" i="2"/>
  <c r="N264" i="2"/>
  <c r="N262" i="2"/>
  <c r="N259" i="2"/>
  <c r="N256" i="2"/>
  <c r="N254" i="2"/>
  <c r="N247" i="2"/>
  <c r="N223" i="2"/>
  <c r="N220" i="2"/>
  <c r="N216" i="2"/>
  <c r="N213" i="2"/>
  <c r="N206" i="2"/>
  <c r="N203" i="2"/>
  <c r="N201" i="2"/>
  <c r="N197" i="2"/>
  <c r="N195" i="2"/>
  <c r="N192" i="2"/>
  <c r="N188" i="2"/>
  <c r="N166" i="2"/>
  <c r="N162" i="2"/>
  <c r="N157" i="2"/>
  <c r="N153" i="2"/>
  <c r="N149" i="2"/>
  <c r="N143" i="2"/>
  <c r="N140" i="2"/>
  <c r="N137" i="2"/>
  <c r="N132" i="2"/>
  <c r="N124" i="2"/>
  <c r="N112" i="2"/>
  <c r="N106" i="2"/>
  <c r="N92" i="2"/>
  <c r="N87" i="2"/>
  <c r="M86" i="2"/>
  <c r="K490" i="2"/>
  <c r="K468" i="2"/>
  <c r="K444" i="2"/>
  <c r="K326" i="2"/>
  <c r="K283" i="2"/>
  <c r="K271" i="2"/>
  <c r="K86" i="2"/>
  <c r="L491" i="2"/>
  <c r="L490" i="2" s="1"/>
  <c r="L485" i="2"/>
  <c r="L482" i="2"/>
  <c r="L476" i="2"/>
  <c r="L469" i="2"/>
  <c r="L463" i="2"/>
  <c r="L458" i="2"/>
  <c r="L455" i="2"/>
  <c r="L453" i="2"/>
  <c r="L450" i="2"/>
  <c r="L447" i="2"/>
  <c r="L445" i="2"/>
  <c r="L439" i="2"/>
  <c r="L436" i="2"/>
  <c r="L434" i="2"/>
  <c r="L431" i="2"/>
  <c r="L429" i="2"/>
  <c r="L427" i="2"/>
  <c r="L425" i="2"/>
  <c r="L423" i="2"/>
  <c r="L420" i="2"/>
  <c r="L418" i="2"/>
  <c r="L416" i="2"/>
  <c r="L414" i="2"/>
  <c r="L410" i="2"/>
  <c r="L405" i="2"/>
  <c r="L402" i="2"/>
  <c r="L399" i="2"/>
  <c r="L393" i="2"/>
  <c r="L391" i="2"/>
  <c r="L389" i="2"/>
  <c r="L387" i="2"/>
  <c r="L385" i="2"/>
  <c r="L383" i="2"/>
  <c r="L381" i="2"/>
  <c r="L379" i="2"/>
  <c r="L375" i="2"/>
  <c r="L373" i="2"/>
  <c r="L371" i="2"/>
  <c r="L367" i="2"/>
  <c r="L363" i="2"/>
  <c r="L361" i="2"/>
  <c r="L357" i="2"/>
  <c r="L356" i="2"/>
  <c r="L353" i="2"/>
  <c r="L352" i="2"/>
  <c r="L349" i="2"/>
  <c r="L348" i="2"/>
  <c r="L347" i="2"/>
  <c r="L341" i="2"/>
  <c r="L339" i="2"/>
  <c r="L336" i="2"/>
  <c r="L334" i="2"/>
  <c r="L331" i="2"/>
  <c r="L327" i="2"/>
  <c r="L321" i="2"/>
  <c r="L319" i="2"/>
  <c r="L315" i="2"/>
  <c r="L312" i="2"/>
  <c r="L306" i="2"/>
  <c r="L302" i="2"/>
  <c r="L296" i="2"/>
  <c r="L292" i="2"/>
  <c r="L289" i="2"/>
  <c r="L284" i="2"/>
  <c r="L278" i="2"/>
  <c r="L272" i="2"/>
  <c r="L265" i="2"/>
  <c r="L264" i="2"/>
  <c r="L262" i="2"/>
  <c r="L259" i="2"/>
  <c r="L256" i="2"/>
  <c r="L254" i="2"/>
  <c r="L247" i="2"/>
  <c r="L223" i="2"/>
  <c r="L220" i="2"/>
  <c r="L216" i="2"/>
  <c r="L213" i="2"/>
  <c r="L206" i="2"/>
  <c r="L203" i="2"/>
  <c r="L201" i="2"/>
  <c r="L197" i="2"/>
  <c r="L195" i="2"/>
  <c r="AX453" i="2"/>
  <c r="AY453" i="2"/>
  <c r="AZ453" i="2" s="1"/>
  <c r="AX321" i="2"/>
  <c r="AY414" i="2"/>
  <c r="AZ414" i="2" s="1"/>
  <c r="AY455" i="2"/>
  <c r="AZ455" i="2" s="1"/>
  <c r="AX296" i="2"/>
  <c r="AX385" i="2"/>
  <c r="AY385" i="2"/>
  <c r="AZ385" i="2" s="1"/>
  <c r="AX410" i="2"/>
  <c r="AY410" i="2"/>
  <c r="AZ410" i="2" s="1"/>
  <c r="AX429" i="2"/>
  <c r="AY429" i="2"/>
  <c r="AZ429" i="2" s="1"/>
  <c r="AX363" i="2"/>
  <c r="AY363" i="2"/>
  <c r="AZ363" i="2" s="1"/>
  <c r="AX278" i="2"/>
  <c r="AY278" i="2"/>
  <c r="AZ278" i="2" s="1"/>
  <c r="AX315" i="2"/>
  <c r="AY315" i="2"/>
  <c r="AZ315" i="2" s="1"/>
  <c r="AX341" i="2"/>
  <c r="AX361" i="2"/>
  <c r="AX405" i="2"/>
  <c r="I87" i="2"/>
  <c r="L192" i="2"/>
  <c r="L188" i="2"/>
  <c r="L166" i="2"/>
  <c r="L162" i="2"/>
  <c r="L157" i="2"/>
  <c r="L153" i="2"/>
  <c r="L149" i="2"/>
  <c r="L143" i="2"/>
  <c r="L140" i="2"/>
  <c r="L137" i="2"/>
  <c r="L132" i="2"/>
  <c r="L124" i="2"/>
  <c r="L112" i="2"/>
  <c r="L106" i="2"/>
  <c r="L92" i="2"/>
  <c r="L87" i="2"/>
  <c r="D7" i="2"/>
  <c r="D50" i="2" s="1"/>
  <c r="I14" i="2"/>
  <c r="I56" i="2" s="1"/>
  <c r="I19" i="2"/>
  <c r="D20" i="2"/>
  <c r="E59" i="2" s="1"/>
  <c r="I20" i="2"/>
  <c r="I37" i="2"/>
  <c r="I38" i="2"/>
  <c r="I39" i="2"/>
  <c r="D54" i="2"/>
  <c r="E56" i="2"/>
  <c r="E58" i="2"/>
  <c r="I58" i="2"/>
  <c r="I59" i="2"/>
  <c r="AY513" i="2"/>
  <c r="E35" i="2" s="1"/>
  <c r="E36" i="2"/>
  <c r="BA513" i="2"/>
  <c r="E37" i="2" s="1"/>
  <c r="BB513" i="2"/>
  <c r="E38" i="2" s="1"/>
  <c r="BC513" i="2"/>
  <c r="E39" i="2" s="1"/>
  <c r="BE513" i="2"/>
  <c r="BA518" i="2"/>
  <c r="BB518" i="2"/>
  <c r="BC518" i="2"/>
  <c r="BE518" i="2"/>
  <c r="BA532" i="2"/>
  <c r="BB532" i="2"/>
  <c r="BC532" i="2"/>
  <c r="BE532" i="2"/>
  <c r="BA538" i="2"/>
  <c r="BB538" i="2"/>
  <c r="BC538" i="2"/>
  <c r="BE538" i="2"/>
  <c r="BA550" i="2"/>
  <c r="BB550" i="2"/>
  <c r="BC550" i="2"/>
  <c r="BE550" i="2"/>
  <c r="BA558" i="2"/>
  <c r="BB558" i="2"/>
  <c r="BC558" i="2"/>
  <c r="BE558" i="2"/>
  <c r="BA563" i="2"/>
  <c r="BB563" i="2"/>
  <c r="BC563" i="2"/>
  <c r="BE563" i="2"/>
  <c r="BA566" i="2"/>
  <c r="BB566" i="2"/>
  <c r="BC566" i="2"/>
  <c r="BE566" i="2"/>
  <c r="AY569" i="2"/>
  <c r="BA569" i="2"/>
  <c r="BB569" i="2"/>
  <c r="BC569" i="2"/>
  <c r="BE569" i="2"/>
  <c r="BA575" i="2"/>
  <c r="BB575" i="2"/>
  <c r="BC575" i="2"/>
  <c r="BE575" i="2"/>
  <c r="BA579" i="2"/>
  <c r="BB579" i="2"/>
  <c r="BC579" i="2"/>
  <c r="BE579" i="2"/>
  <c r="BA583" i="2"/>
  <c r="BB583" i="2"/>
  <c r="BC583" i="2"/>
  <c r="BE583" i="2"/>
  <c r="BA588" i="2"/>
  <c r="BB588" i="2"/>
  <c r="BC588" i="2"/>
  <c r="BE588" i="2"/>
  <c r="BA592" i="2"/>
  <c r="BB592" i="2"/>
  <c r="BC592" i="2"/>
  <c r="BE592" i="2"/>
  <c r="BA614" i="2"/>
  <c r="BB614" i="2"/>
  <c r="BC614" i="2"/>
  <c r="BE614" i="2"/>
  <c r="BA618" i="2"/>
  <c r="BB618" i="2"/>
  <c r="BC618" i="2"/>
  <c r="BE618" i="2"/>
  <c r="AY621" i="2"/>
  <c r="BA621" i="2"/>
  <c r="BB621" i="2"/>
  <c r="BC621" i="2"/>
  <c r="BE621" i="2"/>
  <c r="BA623" i="2"/>
  <c r="BB623" i="2"/>
  <c r="BC623" i="2"/>
  <c r="BE623" i="2"/>
  <c r="BA627" i="2"/>
  <c r="BB627" i="2"/>
  <c r="BC627" i="2"/>
  <c r="BE627" i="2"/>
  <c r="BA629" i="2"/>
  <c r="BB629" i="2"/>
  <c r="BC629" i="2"/>
  <c r="BE629" i="2"/>
  <c r="BA632" i="2"/>
  <c r="BB632" i="2"/>
  <c r="BC632" i="2"/>
  <c r="BE632" i="2"/>
  <c r="BA639" i="2"/>
  <c r="BB639" i="2"/>
  <c r="BC639" i="2"/>
  <c r="BE639" i="2"/>
  <c r="BA642" i="2"/>
  <c r="BB642" i="2"/>
  <c r="BC642" i="2"/>
  <c r="BE642" i="2"/>
  <c r="BA646" i="2"/>
  <c r="BB646" i="2"/>
  <c r="BC646" i="2"/>
  <c r="BE646" i="2"/>
  <c r="AY649" i="2"/>
  <c r="BA649" i="2"/>
  <c r="BB649" i="2"/>
  <c r="BC649" i="2"/>
  <c r="BE649" i="2"/>
  <c r="BA673" i="2"/>
  <c r="BB673" i="2"/>
  <c r="BC673" i="2"/>
  <c r="BE673" i="2"/>
  <c r="BA680" i="2"/>
  <c r="BB680" i="2"/>
  <c r="BC680" i="2"/>
  <c r="BE680" i="2"/>
  <c r="BA682" i="2"/>
  <c r="BB682" i="2"/>
  <c r="BC682" i="2"/>
  <c r="BE682" i="2"/>
  <c r="BA685" i="2"/>
  <c r="BB685" i="2"/>
  <c r="BC685" i="2"/>
  <c r="BE685" i="2"/>
  <c r="BA688" i="2"/>
  <c r="BB688" i="2"/>
  <c r="BC688" i="2"/>
  <c r="BE688" i="2"/>
  <c r="BA690" i="2"/>
  <c r="BB690" i="2"/>
  <c r="BC690" i="2"/>
  <c r="BE690" i="2"/>
  <c r="BA691" i="2"/>
  <c r="BB691" i="2"/>
  <c r="BC691" i="2"/>
  <c r="BE691" i="2"/>
  <c r="BA694" i="2"/>
  <c r="BB694" i="2"/>
  <c r="BC694" i="2"/>
  <c r="BE694" i="2"/>
  <c r="BA700" i="2"/>
  <c r="BB700" i="2"/>
  <c r="BC700" i="2"/>
  <c r="BE700" i="2"/>
  <c r="BA704" i="2"/>
  <c r="BB704" i="2"/>
  <c r="BC704" i="2"/>
  <c r="BE704" i="2"/>
  <c r="BA709" i="2"/>
  <c r="BB709" i="2"/>
  <c r="BC709" i="2"/>
  <c r="BE709" i="2"/>
  <c r="BA712" i="2"/>
  <c r="BB712" i="2"/>
  <c r="BC712" i="2"/>
  <c r="BE712" i="2"/>
  <c r="BA716" i="2"/>
  <c r="BB716" i="2"/>
  <c r="BC716" i="2"/>
  <c r="BE716" i="2"/>
  <c r="BA722" i="2"/>
  <c r="BB722" i="2"/>
  <c r="BC722" i="2"/>
  <c r="BE722" i="2"/>
  <c r="BA726" i="2"/>
  <c r="BB726" i="2"/>
  <c r="BC726" i="2"/>
  <c r="BE726" i="2"/>
  <c r="AY732" i="2"/>
  <c r="BA732" i="2"/>
  <c r="BB732" i="2"/>
  <c r="BC732" i="2"/>
  <c r="BE732" i="2"/>
  <c r="BA735" i="2"/>
  <c r="BB735" i="2"/>
  <c r="BC735" i="2"/>
  <c r="BE735" i="2"/>
  <c r="BA739" i="2"/>
  <c r="BB739" i="2"/>
  <c r="BC739" i="2"/>
  <c r="BE739" i="2"/>
  <c r="BA741" i="2"/>
  <c r="BB741" i="2"/>
  <c r="BC741" i="2"/>
  <c r="BE741" i="2"/>
  <c r="AY745" i="2"/>
  <c r="BA745" i="2"/>
  <c r="BB745" i="2"/>
  <c r="BC745" i="2"/>
  <c r="BE745" i="2"/>
  <c r="BA749" i="2"/>
  <c r="BB749" i="2"/>
  <c r="BC749" i="2"/>
  <c r="BE749" i="2"/>
  <c r="BA752" i="2"/>
  <c r="BB752" i="2"/>
  <c r="BC752" i="2"/>
  <c r="BE752" i="2"/>
  <c r="BA754" i="2"/>
  <c r="BB754" i="2"/>
  <c r="BC754" i="2"/>
  <c r="BE754" i="2"/>
  <c r="BA757" i="2"/>
  <c r="BB757" i="2"/>
  <c r="BC757" i="2"/>
  <c r="BE757" i="2"/>
  <c r="BA759" i="2"/>
  <c r="BB759" i="2"/>
  <c r="BC759" i="2"/>
  <c r="BE759" i="2"/>
  <c r="BA765" i="2"/>
  <c r="BB765" i="2"/>
  <c r="BC765" i="2"/>
  <c r="BE765" i="2"/>
  <c r="BA766" i="2"/>
  <c r="BB766" i="2"/>
  <c r="BC766" i="2"/>
  <c r="BE766" i="2"/>
  <c r="AY767" i="2"/>
  <c r="BA767" i="2"/>
  <c r="BB767" i="2"/>
  <c r="BC767" i="2"/>
  <c r="BE767" i="2"/>
  <c r="BA770" i="2"/>
  <c r="BB770" i="2"/>
  <c r="BC770" i="2"/>
  <c r="BE770" i="2"/>
  <c r="BA771" i="2"/>
  <c r="BB771" i="2"/>
  <c r="BC771" i="2"/>
  <c r="BE771" i="2"/>
  <c r="BA774" i="2"/>
  <c r="BB774" i="2"/>
  <c r="BC774" i="2"/>
  <c r="BE774" i="2"/>
  <c r="BA775" i="2"/>
  <c r="BB775" i="2"/>
  <c r="BC775" i="2"/>
  <c r="BE775" i="2"/>
  <c r="BA779" i="2"/>
  <c r="BB779" i="2"/>
  <c r="BC779" i="2"/>
  <c r="BE779" i="2"/>
  <c r="BA781" i="2"/>
  <c r="BB781" i="2"/>
  <c r="BC781" i="2"/>
  <c r="BE781" i="2"/>
  <c r="BA785" i="2"/>
  <c r="BB785" i="2"/>
  <c r="BC785" i="2"/>
  <c r="BE785" i="2"/>
  <c r="AY789" i="2"/>
  <c r="BA789" i="2"/>
  <c r="BB789" i="2"/>
  <c r="BC789" i="2"/>
  <c r="BE789" i="2"/>
  <c r="BA791" i="2"/>
  <c r="BB791" i="2"/>
  <c r="BC791" i="2"/>
  <c r="BE791" i="2"/>
  <c r="BA793" i="2"/>
  <c r="BB793" i="2"/>
  <c r="BC793" i="2"/>
  <c r="BE793" i="2"/>
  <c r="BA797" i="2"/>
  <c r="BB797" i="2"/>
  <c r="BC797" i="2"/>
  <c r="BE797" i="2"/>
  <c r="BA799" i="2"/>
  <c r="BB799" i="2"/>
  <c r="BC799" i="2"/>
  <c r="BE799" i="2"/>
  <c r="BA801" i="2"/>
  <c r="BB801" i="2"/>
  <c r="BC801" i="2"/>
  <c r="BE801" i="2"/>
  <c r="BA803" i="2"/>
  <c r="BB803" i="2"/>
  <c r="BC803" i="2"/>
  <c r="BE803" i="2"/>
  <c r="BA805" i="2"/>
  <c r="BB805" i="2"/>
  <c r="BC805" i="2"/>
  <c r="BE805" i="2"/>
  <c r="AY807" i="2"/>
  <c r="BA807" i="2"/>
  <c r="BB807" i="2"/>
  <c r="BC807" i="2"/>
  <c r="BE807" i="2"/>
  <c r="BA809" i="2"/>
  <c r="BB809" i="2"/>
  <c r="BC809" i="2"/>
  <c r="BE809" i="2"/>
  <c r="BA811" i="2"/>
  <c r="BB811" i="2"/>
  <c r="BC811" i="2"/>
  <c r="BE811" i="2"/>
  <c r="BA817" i="2"/>
  <c r="BB817" i="2"/>
  <c r="BC817" i="2"/>
  <c r="BE817" i="2"/>
  <c r="BA820" i="2"/>
  <c r="BB820" i="2"/>
  <c r="BC820" i="2"/>
  <c r="BE820" i="2"/>
  <c r="BA823" i="2"/>
  <c r="BB823" i="2"/>
  <c r="BC823" i="2"/>
  <c r="BE823" i="2"/>
  <c r="BA828" i="2"/>
  <c r="BB828" i="2"/>
  <c r="BC828" i="2"/>
  <c r="BE828" i="2"/>
  <c r="BA832" i="2"/>
  <c r="BB832" i="2"/>
  <c r="BC832" i="2"/>
  <c r="BE832" i="2"/>
  <c r="AY834" i="2"/>
  <c r="BA834" i="2"/>
  <c r="BB834" i="2"/>
  <c r="BC834" i="2"/>
  <c r="BE834" i="2"/>
  <c r="BA836" i="2"/>
  <c r="BB836" i="2"/>
  <c r="BC836" i="2"/>
  <c r="BE836" i="2"/>
  <c r="BA838" i="2"/>
  <c r="BB838" i="2"/>
  <c r="BC838" i="2"/>
  <c r="BE838" i="2"/>
  <c r="BA841" i="2"/>
  <c r="BB841" i="2"/>
  <c r="BC841" i="2"/>
  <c r="BE841" i="2"/>
  <c r="BA843" i="2"/>
  <c r="BB843" i="2"/>
  <c r="BC843" i="2"/>
  <c r="BE843" i="2"/>
  <c r="BA845" i="2"/>
  <c r="BB845" i="2"/>
  <c r="BC845" i="2"/>
  <c r="BE845" i="2"/>
  <c r="BA847" i="2"/>
  <c r="BB847" i="2"/>
  <c r="BC847" i="2"/>
  <c r="BE847" i="2"/>
  <c r="BA849" i="2"/>
  <c r="BB849" i="2"/>
  <c r="BC849" i="2"/>
  <c r="BE849" i="2"/>
  <c r="AY852" i="2"/>
  <c r="BA852" i="2"/>
  <c r="BB852" i="2"/>
  <c r="BC852" i="2"/>
  <c r="BE852" i="2"/>
  <c r="BA854" i="2"/>
  <c r="BB854" i="2"/>
  <c r="BC854" i="2"/>
  <c r="BE854" i="2"/>
  <c r="BA857" i="2"/>
  <c r="BB857" i="2"/>
  <c r="BC857" i="2"/>
  <c r="BE857" i="2"/>
  <c r="BA861" i="2"/>
  <c r="BB861" i="2"/>
  <c r="BC861" i="2"/>
  <c r="BE861" i="2"/>
  <c r="AY863" i="2"/>
  <c r="BA863" i="2"/>
  <c r="BB863" i="2"/>
  <c r="BC863" i="2"/>
  <c r="BE863" i="2"/>
  <c r="BA866" i="2"/>
  <c r="BB866" i="2"/>
  <c r="BC866" i="2"/>
  <c r="BE866" i="2"/>
  <c r="BA869" i="2"/>
  <c r="BB869" i="2"/>
  <c r="BC869" i="2"/>
  <c r="BE869" i="2"/>
  <c r="BA871" i="2"/>
  <c r="BB871" i="2"/>
  <c r="BC871" i="2"/>
  <c r="BE871" i="2"/>
  <c r="BA874" i="2"/>
  <c r="BB874" i="2"/>
  <c r="BC874" i="2"/>
  <c r="BE874" i="2"/>
  <c r="BA879" i="2"/>
  <c r="BB879" i="2"/>
  <c r="BC879" i="2"/>
  <c r="BE879" i="2"/>
  <c r="BA883" i="2"/>
  <c r="BB883" i="2"/>
  <c r="BC883" i="2"/>
  <c r="BE883" i="2"/>
  <c r="BA890" i="2"/>
  <c r="BB890" i="2"/>
  <c r="BC890" i="2"/>
  <c r="BE890" i="2"/>
  <c r="BA896" i="2"/>
  <c r="BB896" i="2"/>
  <c r="BC896" i="2"/>
  <c r="BE896" i="2"/>
  <c r="BA899" i="2"/>
  <c r="BB899" i="2"/>
  <c r="BC899" i="2"/>
  <c r="BE899" i="2"/>
  <c r="BA903" i="2"/>
  <c r="BB903" i="2"/>
  <c r="BC903" i="2"/>
  <c r="BE903" i="2"/>
  <c r="BE902" i="2" s="1"/>
  <c r="I490" i="2" s="1"/>
  <c r="I71" i="2" s="1"/>
  <c r="I112" i="2"/>
  <c r="AY538" i="2"/>
  <c r="JR28" i="13"/>
  <c r="JQ28" i="13"/>
  <c r="JP28" i="13"/>
  <c r="JO28" i="13"/>
  <c r="IC28" i="13"/>
  <c r="IA28" i="13"/>
  <c r="HY28" i="13"/>
  <c r="JT28" i="13"/>
  <c r="I34" i="13"/>
  <c r="JR27" i="13"/>
  <c r="JQ27" i="13"/>
  <c r="JP27" i="13"/>
  <c r="JO27" i="13"/>
  <c r="IC27" i="13"/>
  <c r="IA27" i="13"/>
  <c r="HY27" i="13"/>
  <c r="JT27" i="13"/>
  <c r="I33" i="13"/>
  <c r="JR25" i="13"/>
  <c r="JQ25" i="13"/>
  <c r="JP25" i="13"/>
  <c r="JO25" i="13"/>
  <c r="IC25" i="13"/>
  <c r="IA25" i="13"/>
  <c r="HY25" i="13"/>
  <c r="JT25" i="13"/>
  <c r="I29" i="13"/>
  <c r="JR24" i="13"/>
  <c r="JQ24" i="13"/>
  <c r="JP24" i="13"/>
  <c r="JO24" i="13"/>
  <c r="IC24" i="13"/>
  <c r="IA24" i="13"/>
  <c r="HY24" i="13"/>
  <c r="JT24" i="13"/>
  <c r="I28" i="13"/>
  <c r="JR23" i="13"/>
  <c r="JQ23" i="13"/>
  <c r="JP23" i="13"/>
  <c r="JO23" i="13"/>
  <c r="IC23" i="13"/>
  <c r="IA23" i="13"/>
  <c r="HY23" i="13"/>
  <c r="JT23" i="13"/>
  <c r="I27" i="13"/>
  <c r="JR21" i="13"/>
  <c r="JQ21" i="13"/>
  <c r="JP21" i="13"/>
  <c r="JO21" i="13"/>
  <c r="IC21" i="13"/>
  <c r="IA21" i="13"/>
  <c r="HY21" i="13"/>
  <c r="JT21" i="13"/>
  <c r="I23" i="13"/>
  <c r="JR20" i="13"/>
  <c r="JQ20" i="13"/>
  <c r="JP20" i="13"/>
  <c r="JO20" i="13"/>
  <c r="IC20" i="13"/>
  <c r="IA20" i="13"/>
  <c r="HY20" i="13"/>
  <c r="JT20" i="13"/>
  <c r="I22" i="13"/>
  <c r="JR18" i="13"/>
  <c r="JQ18" i="13"/>
  <c r="JP18" i="13"/>
  <c r="JO18" i="13"/>
  <c r="IC18" i="13"/>
  <c r="IA18" i="13"/>
  <c r="HY18" i="13"/>
  <c r="JT18" i="13"/>
  <c r="I18" i="13"/>
  <c r="JR17" i="13"/>
  <c r="JQ17" i="13"/>
  <c r="JP17" i="13"/>
  <c r="JO17" i="13"/>
  <c r="IC17" i="13"/>
  <c r="IA17" i="13"/>
  <c r="HY17" i="13"/>
  <c r="JT17" i="13"/>
  <c r="I17" i="13"/>
  <c r="JR16" i="13"/>
  <c r="JQ16" i="13"/>
  <c r="JP16" i="13"/>
  <c r="JO16" i="13"/>
  <c r="IC16" i="13"/>
  <c r="IA16" i="13"/>
  <c r="HY16" i="13"/>
  <c r="JT16" i="13"/>
  <c r="I16" i="13"/>
  <c r="JR15" i="13"/>
  <c r="JQ15" i="13"/>
  <c r="JP15" i="13"/>
  <c r="JO15" i="13"/>
  <c r="IC15" i="13"/>
  <c r="IA15" i="13"/>
  <c r="HY15" i="13"/>
  <c r="JT15" i="13"/>
  <c r="I15" i="13"/>
  <c r="JR14" i="13"/>
  <c r="JQ14" i="13"/>
  <c r="JP14" i="13"/>
  <c r="JO14" i="13"/>
  <c r="IC14" i="13"/>
  <c r="IA14" i="13"/>
  <c r="HY14" i="13"/>
  <c r="JT14" i="13"/>
  <c r="I14" i="13"/>
  <c r="JR13" i="13"/>
  <c r="JQ13" i="13"/>
  <c r="JP13" i="13"/>
  <c r="JO13" i="13"/>
  <c r="IC13" i="13"/>
  <c r="IA13" i="13"/>
  <c r="HY13" i="13"/>
  <c r="JT13" i="13"/>
  <c r="I13" i="13"/>
  <c r="JR12" i="13"/>
  <c r="JQ12" i="13"/>
  <c r="JP12" i="13"/>
  <c r="JO12" i="13"/>
  <c r="IC12" i="13"/>
  <c r="IA12" i="13"/>
  <c r="HY12" i="13"/>
  <c r="JT12" i="13"/>
  <c r="I12" i="13"/>
  <c r="AV12" i="13" s="1"/>
  <c r="JK279" i="12"/>
  <c r="JJ279" i="12"/>
  <c r="JI279" i="12"/>
  <c r="JH279" i="12"/>
  <c r="HV279" i="12"/>
  <c r="HV278" i="12" s="1"/>
  <c r="HT279" i="12"/>
  <c r="HT278" i="12" s="1"/>
  <c r="HR279" i="12"/>
  <c r="HR278" i="12" s="1"/>
  <c r="JM279" i="12"/>
  <c r="JM278" i="12" s="1"/>
  <c r="I282" i="12" s="1"/>
  <c r="AV282" i="12" s="1"/>
  <c r="I283" i="12"/>
  <c r="JK275" i="12"/>
  <c r="JJ275" i="12"/>
  <c r="JI275" i="12"/>
  <c r="JH275" i="12"/>
  <c r="HV275" i="12"/>
  <c r="HT275" i="12"/>
  <c r="HR275" i="12"/>
  <c r="JM275" i="12"/>
  <c r="I277" i="12"/>
  <c r="JK272" i="12"/>
  <c r="JJ272" i="12"/>
  <c r="JI272" i="12"/>
  <c r="JH272" i="12"/>
  <c r="HV272" i="12"/>
  <c r="HT272" i="12"/>
  <c r="HR272" i="12"/>
  <c r="JM272" i="12"/>
  <c r="I274" i="12"/>
  <c r="JK266" i="12"/>
  <c r="JJ266" i="12"/>
  <c r="JI266" i="12"/>
  <c r="JH266" i="12"/>
  <c r="HV266" i="12"/>
  <c r="HT266" i="12"/>
  <c r="HR266" i="12"/>
  <c r="JM266" i="12"/>
  <c r="I268" i="12"/>
  <c r="JK259" i="12"/>
  <c r="JJ259" i="12"/>
  <c r="JI259" i="12"/>
  <c r="JH259" i="12"/>
  <c r="HV259" i="12"/>
  <c r="HT259" i="12"/>
  <c r="HR259" i="12"/>
  <c r="JM259" i="12"/>
  <c r="I261" i="12"/>
  <c r="JK255" i="12"/>
  <c r="JJ255" i="12"/>
  <c r="JI255" i="12"/>
  <c r="JH255" i="12"/>
  <c r="HV255" i="12"/>
  <c r="HT255" i="12"/>
  <c r="HR255" i="12"/>
  <c r="JM255" i="12"/>
  <c r="I255" i="12"/>
  <c r="JK252" i="12"/>
  <c r="JJ252" i="12"/>
  <c r="JI252" i="12"/>
  <c r="JH252" i="12"/>
  <c r="HV252" i="12"/>
  <c r="HT252" i="12"/>
  <c r="HR252" i="12"/>
  <c r="JM252" i="12"/>
  <c r="I252" i="12"/>
  <c r="JK249" i="12"/>
  <c r="JJ249" i="12"/>
  <c r="JI249" i="12"/>
  <c r="JH249" i="12"/>
  <c r="HV249" i="12"/>
  <c r="HT249" i="12"/>
  <c r="HR249" i="12"/>
  <c r="JM249" i="12"/>
  <c r="I249" i="12"/>
  <c r="JK247" i="12"/>
  <c r="JJ247" i="12"/>
  <c r="JI247" i="12"/>
  <c r="JH247" i="12"/>
  <c r="HV247" i="12"/>
  <c r="HT247" i="12"/>
  <c r="HR247" i="12"/>
  <c r="JM247" i="12"/>
  <c r="I247" i="12"/>
  <c r="JK243" i="12"/>
  <c r="JJ243" i="12"/>
  <c r="JI243" i="12"/>
  <c r="JH243" i="12"/>
  <c r="HV243" i="12"/>
  <c r="HT243" i="12"/>
  <c r="HR243" i="12"/>
  <c r="JM243" i="12"/>
  <c r="I243" i="12"/>
  <c r="JK240" i="12"/>
  <c r="JJ240" i="12"/>
  <c r="JI240" i="12"/>
  <c r="JH240" i="12"/>
  <c r="HV240" i="12"/>
  <c r="HT240" i="12"/>
  <c r="HR240" i="12"/>
  <c r="JM240" i="12"/>
  <c r="I240" i="12"/>
  <c r="JK236" i="12"/>
  <c r="JJ236" i="12"/>
  <c r="JI236" i="12"/>
  <c r="JH236" i="12"/>
  <c r="HV236" i="12"/>
  <c r="HT236" i="12"/>
  <c r="HR236" i="12"/>
  <c r="JM236" i="12"/>
  <c r="I236" i="12"/>
  <c r="JK232" i="12"/>
  <c r="JJ232" i="12"/>
  <c r="JI232" i="12"/>
  <c r="JH232" i="12"/>
  <c r="HV232" i="12"/>
  <c r="HT232" i="12"/>
  <c r="HR232" i="12"/>
  <c r="JM232" i="12"/>
  <c r="I230" i="12"/>
  <c r="AV230" i="12" s="1"/>
  <c r="JK230" i="12"/>
  <c r="JJ230" i="12"/>
  <c r="JI230" i="12"/>
  <c r="JH230" i="12"/>
  <c r="HV230" i="12"/>
  <c r="HT230" i="12"/>
  <c r="HR230" i="12"/>
  <c r="JM230" i="12"/>
  <c r="I228" i="12"/>
  <c r="JK228" i="12"/>
  <c r="JJ228" i="12"/>
  <c r="JI228" i="12"/>
  <c r="JH228" i="12"/>
  <c r="HV228" i="12"/>
  <c r="HT228" i="12"/>
  <c r="HR228" i="12"/>
  <c r="JM228" i="12"/>
  <c r="I226" i="12"/>
  <c r="JK226" i="12"/>
  <c r="JJ226" i="12"/>
  <c r="JI226" i="12"/>
  <c r="JH226" i="12"/>
  <c r="HV226" i="12"/>
  <c r="HT226" i="12"/>
  <c r="HR226" i="12"/>
  <c r="JM226" i="12"/>
  <c r="I224" i="12"/>
  <c r="JK224" i="12"/>
  <c r="JJ224" i="12"/>
  <c r="JI224" i="12"/>
  <c r="JH224" i="12"/>
  <c r="HV224" i="12"/>
  <c r="HT224" i="12"/>
  <c r="HR224" i="12"/>
  <c r="JM224" i="12"/>
  <c r="I222" i="12"/>
  <c r="JK221" i="12"/>
  <c r="JJ221" i="12"/>
  <c r="JI221" i="12"/>
  <c r="JH221" i="12"/>
  <c r="HV221" i="12"/>
  <c r="HT221" i="12"/>
  <c r="HR221" i="12"/>
  <c r="JM221" i="12"/>
  <c r="I219" i="12"/>
  <c r="JK218" i="12"/>
  <c r="JJ218" i="12"/>
  <c r="JI218" i="12"/>
  <c r="JH218" i="12"/>
  <c r="HV218" i="12"/>
  <c r="HT218" i="12"/>
  <c r="HR218" i="12"/>
  <c r="JM218" i="12"/>
  <c r="I216" i="12"/>
  <c r="JK215" i="12"/>
  <c r="JJ215" i="12"/>
  <c r="JI215" i="12"/>
  <c r="JH215" i="12"/>
  <c r="HV215" i="12"/>
  <c r="HT215" i="12"/>
  <c r="HR215" i="12"/>
  <c r="JM215" i="12"/>
  <c r="I213" i="12"/>
  <c r="JK213" i="12"/>
  <c r="JJ213" i="12"/>
  <c r="JI213" i="12"/>
  <c r="JH213" i="12"/>
  <c r="HV213" i="12"/>
  <c r="HT213" i="12"/>
  <c r="HR213" i="12"/>
  <c r="JM213" i="12"/>
  <c r="I211" i="12"/>
  <c r="JK211" i="12"/>
  <c r="JJ211" i="12"/>
  <c r="JI211" i="12"/>
  <c r="JH211" i="12"/>
  <c r="HV211" i="12"/>
  <c r="HT211" i="12"/>
  <c r="HR211" i="12"/>
  <c r="JM211" i="12"/>
  <c r="I209" i="12"/>
  <c r="JK209" i="12"/>
  <c r="JJ209" i="12"/>
  <c r="JI209" i="12"/>
  <c r="JH209" i="12"/>
  <c r="HV209" i="12"/>
  <c r="HT209" i="12"/>
  <c r="HR209" i="12"/>
  <c r="JM209" i="12"/>
  <c r="I207" i="12"/>
  <c r="JK207" i="12"/>
  <c r="JJ207" i="12"/>
  <c r="JI207" i="12"/>
  <c r="JH207" i="12"/>
  <c r="HV207" i="12"/>
  <c r="HT207" i="12"/>
  <c r="HR207" i="12"/>
  <c r="JM207" i="12"/>
  <c r="I205" i="12"/>
  <c r="JK205" i="12"/>
  <c r="JJ205" i="12"/>
  <c r="JI205" i="12"/>
  <c r="JH205" i="12"/>
  <c r="HV205" i="12"/>
  <c r="HT205" i="12"/>
  <c r="HR205" i="12"/>
  <c r="JM205" i="12"/>
  <c r="I203" i="12"/>
  <c r="JK203" i="12"/>
  <c r="JJ203" i="12"/>
  <c r="JI203" i="12"/>
  <c r="JH203" i="12"/>
  <c r="HV203" i="12"/>
  <c r="HT203" i="12"/>
  <c r="HR203" i="12"/>
  <c r="JM203" i="12"/>
  <c r="I201" i="12"/>
  <c r="JK201" i="12"/>
  <c r="JJ201" i="12"/>
  <c r="JI201" i="12"/>
  <c r="JH201" i="12"/>
  <c r="HV201" i="12"/>
  <c r="HT201" i="12"/>
  <c r="HR201" i="12"/>
  <c r="JM201" i="12"/>
  <c r="I199" i="12"/>
  <c r="JK199" i="12"/>
  <c r="JJ199" i="12"/>
  <c r="JI199" i="12"/>
  <c r="JH199" i="12"/>
  <c r="HV199" i="12"/>
  <c r="HT199" i="12"/>
  <c r="HR199" i="12"/>
  <c r="JM199" i="12"/>
  <c r="I197" i="12"/>
  <c r="JK198" i="12"/>
  <c r="JJ198" i="12"/>
  <c r="JI198" i="12"/>
  <c r="JH198" i="12"/>
  <c r="HV198" i="12"/>
  <c r="HT198" i="12"/>
  <c r="HR198" i="12"/>
  <c r="JM198" i="12"/>
  <c r="I196" i="12"/>
  <c r="JK195" i="12"/>
  <c r="JJ195" i="12"/>
  <c r="JI195" i="12"/>
  <c r="JH195" i="12"/>
  <c r="HV195" i="12"/>
  <c r="HT195" i="12"/>
  <c r="HR195" i="12"/>
  <c r="JM195" i="12"/>
  <c r="I193" i="12"/>
  <c r="JK194" i="12"/>
  <c r="JJ194" i="12"/>
  <c r="JI194" i="12"/>
  <c r="JH194" i="12"/>
  <c r="HV194" i="12"/>
  <c r="HT194" i="12"/>
  <c r="HR194" i="12"/>
  <c r="JM194" i="12"/>
  <c r="I192" i="12"/>
  <c r="JK193" i="12"/>
  <c r="JJ193" i="12"/>
  <c r="JI193" i="12"/>
  <c r="JH193" i="12"/>
  <c r="HV193" i="12"/>
  <c r="HT193" i="12"/>
  <c r="HR193" i="12"/>
  <c r="JM193" i="12"/>
  <c r="I191" i="12"/>
  <c r="JK187" i="12"/>
  <c r="JJ187" i="12"/>
  <c r="JI187" i="12"/>
  <c r="JH187" i="12"/>
  <c r="HV187" i="12"/>
  <c r="HT187" i="12"/>
  <c r="HR187" i="12"/>
  <c r="JM187" i="12"/>
  <c r="I185" i="12"/>
  <c r="JK185" i="12"/>
  <c r="JJ185" i="12"/>
  <c r="JI185" i="12"/>
  <c r="JH185" i="12"/>
  <c r="HV185" i="12"/>
  <c r="HT185" i="12"/>
  <c r="HR185" i="12"/>
  <c r="JM185" i="12"/>
  <c r="I183" i="12"/>
  <c r="JK182" i="12"/>
  <c r="JJ182" i="12"/>
  <c r="JI182" i="12"/>
  <c r="JH182" i="12"/>
  <c r="HV182" i="12"/>
  <c r="HT182" i="12"/>
  <c r="HR182" i="12"/>
  <c r="JM182" i="12"/>
  <c r="I180" i="12"/>
  <c r="JK178" i="12"/>
  <c r="JJ178" i="12"/>
  <c r="JI178" i="12"/>
  <c r="JH178" i="12"/>
  <c r="HV178" i="12"/>
  <c r="HT178" i="12"/>
  <c r="HR178" i="12"/>
  <c r="JM178" i="12"/>
  <c r="I176" i="12"/>
  <c r="JK174" i="12"/>
  <c r="JJ174" i="12"/>
  <c r="JI174" i="12"/>
  <c r="JH174" i="12"/>
  <c r="HV174" i="12"/>
  <c r="HT174" i="12"/>
  <c r="HR174" i="12"/>
  <c r="JM174" i="12"/>
  <c r="I170" i="12"/>
  <c r="JK171" i="12"/>
  <c r="JJ171" i="12"/>
  <c r="JI171" i="12"/>
  <c r="JH171" i="12"/>
  <c r="HV171" i="12"/>
  <c r="HT171" i="12"/>
  <c r="HR171" i="12"/>
  <c r="JM171" i="12"/>
  <c r="I167" i="12"/>
  <c r="JK169" i="12"/>
  <c r="JJ169" i="12"/>
  <c r="JI169" i="12"/>
  <c r="JH169" i="12"/>
  <c r="HV169" i="12"/>
  <c r="HT169" i="12"/>
  <c r="HR169" i="12"/>
  <c r="JM169" i="12"/>
  <c r="I165" i="12"/>
  <c r="JK166" i="12"/>
  <c r="JJ166" i="12"/>
  <c r="JI166" i="12"/>
  <c r="JH166" i="12"/>
  <c r="HV166" i="12"/>
  <c r="HT166" i="12"/>
  <c r="HR166" i="12"/>
  <c r="JM166" i="12"/>
  <c r="I162" i="12"/>
  <c r="JK163" i="12"/>
  <c r="JJ163" i="12"/>
  <c r="JI163" i="12"/>
  <c r="JH163" i="12"/>
  <c r="HV163" i="12"/>
  <c r="HT163" i="12"/>
  <c r="HR163" i="12"/>
  <c r="JM163" i="12"/>
  <c r="I159" i="12"/>
  <c r="JK159" i="12"/>
  <c r="JJ159" i="12"/>
  <c r="JI159" i="12"/>
  <c r="JH159" i="12"/>
  <c r="HV159" i="12"/>
  <c r="HT159" i="12"/>
  <c r="HR159" i="12"/>
  <c r="JM159" i="12"/>
  <c r="I153" i="12"/>
  <c r="JK153" i="12"/>
  <c r="JJ153" i="12"/>
  <c r="JI153" i="12"/>
  <c r="JH153" i="12"/>
  <c r="HV153" i="12"/>
  <c r="HT153" i="12"/>
  <c r="HR153" i="12"/>
  <c r="JM153" i="12"/>
  <c r="I147" i="12"/>
  <c r="JK150" i="12"/>
  <c r="JJ150" i="12"/>
  <c r="JI150" i="12"/>
  <c r="JH150" i="12"/>
  <c r="HV150" i="12"/>
  <c r="HT150" i="12"/>
  <c r="HR150" i="12"/>
  <c r="JM150" i="12"/>
  <c r="I142" i="12"/>
  <c r="JK147" i="12"/>
  <c r="JJ147" i="12"/>
  <c r="JI147" i="12"/>
  <c r="JH147" i="12"/>
  <c r="HV147" i="12"/>
  <c r="HT147" i="12"/>
  <c r="HR147" i="12"/>
  <c r="JM147" i="12"/>
  <c r="I139" i="12"/>
  <c r="JK144" i="12"/>
  <c r="JJ144" i="12"/>
  <c r="JI144" i="12"/>
  <c r="JH144" i="12"/>
  <c r="HV144" i="12"/>
  <c r="HT144" i="12"/>
  <c r="HR144" i="12"/>
  <c r="JM144" i="12"/>
  <c r="I136" i="12"/>
  <c r="JK142" i="12"/>
  <c r="JJ142" i="12"/>
  <c r="JI142" i="12"/>
  <c r="JH142" i="12"/>
  <c r="HV142" i="12"/>
  <c r="HT142" i="12"/>
  <c r="HR142" i="12"/>
  <c r="JM142" i="12"/>
  <c r="I134" i="12"/>
  <c r="JK135" i="12"/>
  <c r="JJ135" i="12"/>
  <c r="JI135" i="12"/>
  <c r="JH135" i="12"/>
  <c r="HV135" i="12"/>
  <c r="HT135" i="12"/>
  <c r="HR135" i="12"/>
  <c r="JM135" i="12"/>
  <c r="I127" i="12"/>
  <c r="JK126" i="12"/>
  <c r="JJ126" i="12"/>
  <c r="JI126" i="12"/>
  <c r="JH126" i="12"/>
  <c r="HV126" i="12"/>
  <c r="HT126" i="12"/>
  <c r="HR126" i="12"/>
  <c r="JM126" i="12"/>
  <c r="I118" i="12"/>
  <c r="JK123" i="12"/>
  <c r="JJ123" i="12"/>
  <c r="JI123" i="12"/>
  <c r="JH123" i="12"/>
  <c r="HV123" i="12"/>
  <c r="HT123" i="12"/>
  <c r="HR123" i="12"/>
  <c r="JM123" i="12"/>
  <c r="I115" i="12"/>
  <c r="JK119" i="12"/>
  <c r="JJ119" i="12"/>
  <c r="JI119" i="12"/>
  <c r="JH119" i="12"/>
  <c r="HV119" i="12"/>
  <c r="HT119" i="12"/>
  <c r="HR119" i="12"/>
  <c r="JM119" i="12"/>
  <c r="I111" i="12"/>
  <c r="JK115" i="12"/>
  <c r="JJ115" i="12"/>
  <c r="JI115" i="12"/>
  <c r="JH115" i="12"/>
  <c r="HV115" i="12"/>
  <c r="HT115" i="12"/>
  <c r="HR115" i="12"/>
  <c r="JM115" i="12"/>
  <c r="I107" i="12"/>
  <c r="JK110" i="12"/>
  <c r="JJ110" i="12"/>
  <c r="JI110" i="12"/>
  <c r="JH110" i="12"/>
  <c r="HV110" i="12"/>
  <c r="HT110" i="12"/>
  <c r="HR110" i="12"/>
  <c r="JM110" i="12"/>
  <c r="I102" i="12"/>
  <c r="JK104" i="12"/>
  <c r="JJ104" i="12"/>
  <c r="JI104" i="12"/>
  <c r="JH104" i="12"/>
  <c r="HV104" i="12"/>
  <c r="HT104" i="12"/>
  <c r="HR104" i="12"/>
  <c r="JM104" i="12"/>
  <c r="I96" i="12"/>
  <c r="JK101" i="12"/>
  <c r="JJ101" i="12"/>
  <c r="JI101" i="12"/>
  <c r="JH101" i="12"/>
  <c r="HV101" i="12"/>
  <c r="HT101" i="12"/>
  <c r="HR101" i="12"/>
  <c r="JM101" i="12"/>
  <c r="I93" i="12"/>
  <c r="JK98" i="12"/>
  <c r="JJ98" i="12"/>
  <c r="JI98" i="12"/>
  <c r="JH98" i="12"/>
  <c r="HV98" i="12"/>
  <c r="HT98" i="12"/>
  <c r="HR98" i="12"/>
  <c r="JM98" i="12"/>
  <c r="I90" i="12"/>
  <c r="JK96" i="12"/>
  <c r="JJ96" i="12"/>
  <c r="JI96" i="12"/>
  <c r="JH96" i="12"/>
  <c r="HV96" i="12"/>
  <c r="HT96" i="12"/>
  <c r="HR96" i="12"/>
  <c r="JM96" i="12"/>
  <c r="I88" i="12"/>
  <c r="JK92" i="12"/>
  <c r="JJ92" i="12"/>
  <c r="JI92" i="12"/>
  <c r="JH92" i="12"/>
  <c r="HV92" i="12"/>
  <c r="HT92" i="12"/>
  <c r="HR92" i="12"/>
  <c r="JM92" i="12"/>
  <c r="I84" i="12"/>
  <c r="JK87" i="12"/>
  <c r="JJ87" i="12"/>
  <c r="JI87" i="12"/>
  <c r="JH87" i="12"/>
  <c r="HV87" i="12"/>
  <c r="HT87" i="12"/>
  <c r="HR87" i="12"/>
  <c r="JM87" i="12"/>
  <c r="I79" i="12"/>
  <c r="JK82" i="12"/>
  <c r="JJ82" i="12"/>
  <c r="JI82" i="12"/>
  <c r="JH82" i="12"/>
  <c r="HV82" i="12"/>
  <c r="HT82" i="12"/>
  <c r="HR82" i="12"/>
  <c r="JM82" i="12"/>
  <c r="I74" i="12"/>
  <c r="JK77" i="12"/>
  <c r="JJ77" i="12"/>
  <c r="JI77" i="12"/>
  <c r="JH77" i="12"/>
  <c r="HV77" i="12"/>
  <c r="HT77" i="12"/>
  <c r="HR77" i="12"/>
  <c r="JM77" i="12"/>
  <c r="I69" i="12"/>
  <c r="JK72" i="12"/>
  <c r="JJ72" i="12"/>
  <c r="JI72" i="12"/>
  <c r="JH72" i="12"/>
  <c r="HV72" i="12"/>
  <c r="HT72" i="12"/>
  <c r="HR72" i="12"/>
  <c r="JM72" i="12"/>
  <c r="I64" i="12"/>
  <c r="JK57" i="12"/>
  <c r="JJ57" i="12"/>
  <c r="JI57" i="12"/>
  <c r="JH57" i="12"/>
  <c r="HV57" i="12"/>
  <c r="HT57" i="12"/>
  <c r="HR57" i="12"/>
  <c r="JM57" i="12"/>
  <c r="I49" i="12"/>
  <c r="JK53" i="12"/>
  <c r="JJ53" i="12"/>
  <c r="JI53" i="12"/>
  <c r="JH53" i="12"/>
  <c r="HV53" i="12"/>
  <c r="HT53" i="12"/>
  <c r="HR53" i="12"/>
  <c r="JM53" i="12"/>
  <c r="I45" i="12"/>
  <c r="JK50" i="12"/>
  <c r="JJ50" i="12"/>
  <c r="JI50" i="12"/>
  <c r="JH50" i="12"/>
  <c r="HV50" i="12"/>
  <c r="HT50" i="12"/>
  <c r="HR50" i="12"/>
  <c r="JM50" i="12"/>
  <c r="I42" i="12"/>
  <c r="JK46" i="12"/>
  <c r="JJ46" i="12"/>
  <c r="JI46" i="12"/>
  <c r="JH46" i="12"/>
  <c r="HV46" i="12"/>
  <c r="HT46" i="12"/>
  <c r="HR46" i="12"/>
  <c r="JM46" i="12"/>
  <c r="I38" i="12"/>
  <c r="JK40" i="12"/>
  <c r="JJ40" i="12"/>
  <c r="JI40" i="12"/>
  <c r="JH40" i="12"/>
  <c r="HV40" i="12"/>
  <c r="HT40" i="12"/>
  <c r="HR40" i="12"/>
  <c r="JM40" i="12"/>
  <c r="I32" i="12"/>
  <c r="JK37" i="12"/>
  <c r="JJ37" i="12"/>
  <c r="JI37" i="12"/>
  <c r="JH37" i="12"/>
  <c r="HV37" i="12"/>
  <c r="HT37" i="12"/>
  <c r="HR37" i="12"/>
  <c r="JM37" i="12"/>
  <c r="I29" i="12"/>
  <c r="JK34" i="12"/>
  <c r="JJ34" i="12"/>
  <c r="JI34" i="12"/>
  <c r="JH34" i="12"/>
  <c r="HV34" i="12"/>
  <c r="HT34" i="12"/>
  <c r="HR34" i="12"/>
  <c r="JM34" i="12"/>
  <c r="I26" i="12"/>
  <c r="JK30" i="12"/>
  <c r="JJ30" i="12"/>
  <c r="JI30" i="12"/>
  <c r="JH30" i="12"/>
  <c r="HV30" i="12"/>
  <c r="HT30" i="12"/>
  <c r="HR30" i="12"/>
  <c r="JM30" i="12"/>
  <c r="I22" i="12"/>
  <c r="JK25" i="12"/>
  <c r="JJ25" i="12"/>
  <c r="JI25" i="12"/>
  <c r="JH25" i="12"/>
  <c r="HV25" i="12"/>
  <c r="HT25" i="12"/>
  <c r="HR25" i="12"/>
  <c r="JM25" i="12"/>
  <c r="I17" i="12"/>
  <c r="JK20" i="12"/>
  <c r="JJ20" i="12"/>
  <c r="JI20" i="12"/>
  <c r="JH20" i="12"/>
  <c r="HV20" i="12"/>
  <c r="HT20" i="12"/>
  <c r="HR20" i="12"/>
  <c r="JM20" i="12"/>
  <c r="I12" i="12"/>
  <c r="AV12" i="12" s="1"/>
  <c r="GX309" i="11"/>
  <c r="GW309" i="11"/>
  <c r="GV309" i="11"/>
  <c r="GU309" i="11"/>
  <c r="FI309" i="11"/>
  <c r="FI308" i="11" s="1"/>
  <c r="FG309" i="11"/>
  <c r="FG308" i="11" s="1"/>
  <c r="FE309" i="11"/>
  <c r="FE308" i="11" s="1"/>
  <c r="GZ309" i="11"/>
  <c r="GZ308" i="11" s="1"/>
  <c r="I320" i="11" s="1"/>
  <c r="AV320" i="11" s="1"/>
  <c r="I321" i="11"/>
  <c r="GX305" i="11"/>
  <c r="GW305" i="11"/>
  <c r="GV305" i="11"/>
  <c r="GU305" i="11"/>
  <c r="FI305" i="11"/>
  <c r="FG305" i="11"/>
  <c r="FE305" i="11"/>
  <c r="GZ305" i="11"/>
  <c r="I315" i="11"/>
  <c r="GX302" i="11"/>
  <c r="GW302" i="11"/>
  <c r="GV302" i="11"/>
  <c r="GU302" i="11"/>
  <c r="FI302" i="11"/>
  <c r="FG302" i="11"/>
  <c r="FE302" i="11"/>
  <c r="GZ302" i="11"/>
  <c r="I312" i="11"/>
  <c r="GX296" i="11"/>
  <c r="GW296" i="11"/>
  <c r="GV296" i="11"/>
  <c r="GU296" i="11"/>
  <c r="FI296" i="11"/>
  <c r="FG296" i="11"/>
  <c r="FE296" i="11"/>
  <c r="GZ296" i="11"/>
  <c r="I306" i="11"/>
  <c r="GX289" i="11"/>
  <c r="GW289" i="11"/>
  <c r="GV289" i="11"/>
  <c r="GU289" i="11"/>
  <c r="FI289" i="11"/>
  <c r="FG289" i="11"/>
  <c r="FE289" i="11"/>
  <c r="GZ289" i="11"/>
  <c r="I299" i="11"/>
  <c r="GX285" i="11"/>
  <c r="GW285" i="11"/>
  <c r="GV285" i="11"/>
  <c r="GU285" i="11"/>
  <c r="FI285" i="11"/>
  <c r="FG285" i="11"/>
  <c r="FE285" i="11"/>
  <c r="GZ285" i="11"/>
  <c r="I293" i="11"/>
  <c r="GX280" i="11"/>
  <c r="GW280" i="11"/>
  <c r="GV280" i="11"/>
  <c r="GU280" i="11"/>
  <c r="FI280" i="11"/>
  <c r="FG280" i="11"/>
  <c r="FE280" i="11"/>
  <c r="GZ280" i="11"/>
  <c r="I288" i="11"/>
  <c r="GX277" i="11"/>
  <c r="GW277" i="11"/>
  <c r="GV277" i="11"/>
  <c r="GU277" i="11"/>
  <c r="FI277" i="11"/>
  <c r="FG277" i="11"/>
  <c r="FE277" i="11"/>
  <c r="GZ277" i="11"/>
  <c r="I285" i="11"/>
  <c r="GX274" i="11"/>
  <c r="GW274" i="11"/>
  <c r="GV274" i="11"/>
  <c r="GU274" i="11"/>
  <c r="FI274" i="11"/>
  <c r="FG274" i="11"/>
  <c r="FE274" i="11"/>
  <c r="GZ274" i="11"/>
  <c r="I282" i="11"/>
  <c r="GX272" i="11"/>
  <c r="GW272" i="11"/>
  <c r="GV272" i="11"/>
  <c r="GU272" i="11"/>
  <c r="FI272" i="11"/>
  <c r="FG272" i="11"/>
  <c r="FE272" i="11"/>
  <c r="GZ272" i="11"/>
  <c r="I280" i="11"/>
  <c r="GX269" i="11"/>
  <c r="GW269" i="11"/>
  <c r="GV269" i="11"/>
  <c r="GU269" i="11"/>
  <c r="FI269" i="11"/>
  <c r="FG269" i="11"/>
  <c r="FE269" i="11"/>
  <c r="GZ269" i="11"/>
  <c r="I277" i="11"/>
  <c r="GX266" i="11"/>
  <c r="GW266" i="11"/>
  <c r="GV266" i="11"/>
  <c r="GU266" i="11"/>
  <c r="FI266" i="11"/>
  <c r="FG266" i="11"/>
  <c r="FE266" i="11"/>
  <c r="GZ266" i="11"/>
  <c r="I274" i="11"/>
  <c r="GX262" i="11"/>
  <c r="GW262" i="11"/>
  <c r="GV262" i="11"/>
  <c r="GU262" i="11"/>
  <c r="FI262" i="11"/>
  <c r="FG262" i="11"/>
  <c r="FE262" i="11"/>
  <c r="GZ262" i="11"/>
  <c r="I268" i="11"/>
  <c r="GX260" i="11"/>
  <c r="GW260" i="11"/>
  <c r="GV260" i="11"/>
  <c r="GU260" i="11"/>
  <c r="FI260" i="11"/>
  <c r="FG260" i="11"/>
  <c r="FE260" i="11"/>
  <c r="GZ260" i="11"/>
  <c r="I266" i="11"/>
  <c r="GX258" i="11"/>
  <c r="GW258" i="11"/>
  <c r="GV258" i="11"/>
  <c r="GU258" i="11"/>
  <c r="FI258" i="11"/>
  <c r="FG258" i="11"/>
  <c r="FE258" i="11"/>
  <c r="GZ258" i="11"/>
  <c r="I264" i="11"/>
  <c r="GX256" i="11"/>
  <c r="GW256" i="11"/>
  <c r="GV256" i="11"/>
  <c r="GU256" i="11"/>
  <c r="FI256" i="11"/>
  <c r="FG256" i="11"/>
  <c r="FE256" i="11"/>
  <c r="GZ256" i="11"/>
  <c r="I262" i="11"/>
  <c r="GX254" i="11"/>
  <c r="GW254" i="11"/>
  <c r="GV254" i="11"/>
  <c r="GU254" i="11"/>
  <c r="FI254" i="11"/>
  <c r="FG254" i="11"/>
  <c r="FE254" i="11"/>
  <c r="GZ254" i="11"/>
  <c r="I260" i="11"/>
  <c r="GX251" i="11"/>
  <c r="GW251" i="11"/>
  <c r="GV251" i="11"/>
  <c r="GU251" i="11"/>
  <c r="FI251" i="11"/>
  <c r="FG251" i="11"/>
  <c r="FE251" i="11"/>
  <c r="GZ251" i="11"/>
  <c r="I257" i="11"/>
  <c r="GX248" i="11"/>
  <c r="GW248" i="11"/>
  <c r="GV248" i="11"/>
  <c r="GU248" i="11"/>
  <c r="FI248" i="11"/>
  <c r="FG248" i="11"/>
  <c r="FE248" i="11"/>
  <c r="GZ248" i="11"/>
  <c r="I254" i="11"/>
  <c r="GX245" i="11"/>
  <c r="GW245" i="11"/>
  <c r="GV245" i="11"/>
  <c r="GU245" i="11"/>
  <c r="FI245" i="11"/>
  <c r="FG245" i="11"/>
  <c r="FE245" i="11"/>
  <c r="GZ245" i="11"/>
  <c r="I251" i="11"/>
  <c r="GX243" i="11"/>
  <c r="GW243" i="11"/>
  <c r="GV243" i="11"/>
  <c r="GU243" i="11"/>
  <c r="FI243" i="11"/>
  <c r="FG243" i="11"/>
  <c r="FE243" i="11"/>
  <c r="GZ243" i="11"/>
  <c r="I249" i="11"/>
  <c r="GX241" i="11"/>
  <c r="GW241" i="11"/>
  <c r="GV241" i="11"/>
  <c r="GU241" i="11"/>
  <c r="FI241" i="11"/>
  <c r="FG241" i="11"/>
  <c r="FE241" i="11"/>
  <c r="GZ241" i="11"/>
  <c r="I247" i="11"/>
  <c r="GX239" i="11"/>
  <c r="GW239" i="11"/>
  <c r="GV239" i="11"/>
  <c r="GU239" i="11"/>
  <c r="FI239" i="11"/>
  <c r="FG239" i="11"/>
  <c r="FE239" i="11"/>
  <c r="GZ239" i="11"/>
  <c r="I245" i="11"/>
  <c r="GX237" i="11"/>
  <c r="GW237" i="11"/>
  <c r="GV237" i="11"/>
  <c r="GU237" i="11"/>
  <c r="FI237" i="11"/>
  <c r="FG237" i="11"/>
  <c r="FE237" i="11"/>
  <c r="GZ237" i="11"/>
  <c r="I243" i="11"/>
  <c r="GX235" i="11"/>
  <c r="GW235" i="11"/>
  <c r="GV235" i="11"/>
  <c r="GU235" i="11"/>
  <c r="FI235" i="11"/>
  <c r="FG235" i="11"/>
  <c r="FE235" i="11"/>
  <c r="GZ235" i="11"/>
  <c r="I241" i="11"/>
  <c r="GX233" i="11"/>
  <c r="GW233" i="11"/>
  <c r="GV233" i="11"/>
  <c r="GU233" i="11"/>
  <c r="FI233" i="11"/>
  <c r="FG233" i="11"/>
  <c r="FE233" i="11"/>
  <c r="GZ233" i="11"/>
  <c r="I239" i="11"/>
  <c r="GX231" i="11"/>
  <c r="GW231" i="11"/>
  <c r="GV231" i="11"/>
  <c r="GU231" i="11"/>
  <c r="FI231" i="11"/>
  <c r="FG231" i="11"/>
  <c r="FE231" i="11"/>
  <c r="GZ231" i="11"/>
  <c r="I237" i="11"/>
  <c r="GX229" i="11"/>
  <c r="GW229" i="11"/>
  <c r="GV229" i="11"/>
  <c r="GU229" i="11"/>
  <c r="FI229" i="11"/>
  <c r="FG229" i="11"/>
  <c r="FE229" i="11"/>
  <c r="GZ229" i="11"/>
  <c r="I235" i="11"/>
  <c r="GX227" i="11"/>
  <c r="GW227" i="11"/>
  <c r="GV227" i="11"/>
  <c r="GU227" i="11"/>
  <c r="FI227" i="11"/>
  <c r="FG227" i="11"/>
  <c r="FE227" i="11"/>
  <c r="GZ227" i="11"/>
  <c r="I233" i="11"/>
  <c r="GX226" i="11"/>
  <c r="GW226" i="11"/>
  <c r="GV226" i="11"/>
  <c r="GU226" i="11"/>
  <c r="FI226" i="11"/>
  <c r="FG226" i="11"/>
  <c r="FE226" i="11"/>
  <c r="GZ226" i="11"/>
  <c r="I232" i="11"/>
  <c r="GX223" i="11"/>
  <c r="GW223" i="11"/>
  <c r="GV223" i="11"/>
  <c r="GU223" i="11"/>
  <c r="FI223" i="11"/>
  <c r="FG223" i="11"/>
  <c r="FE223" i="11"/>
  <c r="GZ223" i="11"/>
  <c r="I229" i="11"/>
  <c r="GX222" i="11"/>
  <c r="GW222" i="11"/>
  <c r="GV222" i="11"/>
  <c r="GU222" i="11"/>
  <c r="FI222" i="11"/>
  <c r="FG222" i="11"/>
  <c r="FE222" i="11"/>
  <c r="GZ222" i="11"/>
  <c r="I228" i="11"/>
  <c r="GX221" i="11"/>
  <c r="GW221" i="11"/>
  <c r="GV221" i="11"/>
  <c r="GU221" i="11"/>
  <c r="FI221" i="11"/>
  <c r="FG221" i="11"/>
  <c r="FE221" i="11"/>
  <c r="GZ221" i="11"/>
  <c r="I227" i="11"/>
  <c r="GX215" i="11"/>
  <c r="GW215" i="11"/>
  <c r="GV215" i="11"/>
  <c r="GU215" i="11"/>
  <c r="FI215" i="11"/>
  <c r="FG215" i="11"/>
  <c r="FE215" i="11"/>
  <c r="GZ215" i="11"/>
  <c r="I221" i="11"/>
  <c r="GX213" i="11"/>
  <c r="GW213" i="11"/>
  <c r="GV213" i="11"/>
  <c r="GU213" i="11"/>
  <c r="FI213" i="11"/>
  <c r="FG213" i="11"/>
  <c r="FE213" i="11"/>
  <c r="GZ213" i="11"/>
  <c r="I219" i="11"/>
  <c r="GX210" i="11"/>
  <c r="GW210" i="11"/>
  <c r="GV210" i="11"/>
  <c r="GU210" i="11"/>
  <c r="FI210" i="11"/>
  <c r="FG210" i="11"/>
  <c r="FE210" i="11"/>
  <c r="GZ210" i="11"/>
  <c r="I216" i="11"/>
  <c r="GX206" i="11"/>
  <c r="GW206" i="11"/>
  <c r="GV206" i="11"/>
  <c r="GU206" i="11"/>
  <c r="FI206" i="11"/>
  <c r="FG206" i="11"/>
  <c r="FE206" i="11"/>
  <c r="GZ206" i="11"/>
  <c r="I212" i="11"/>
  <c r="GX201" i="11"/>
  <c r="GW201" i="11"/>
  <c r="GV201" i="11"/>
  <c r="GU201" i="11"/>
  <c r="FI201" i="11"/>
  <c r="FG201" i="11"/>
  <c r="FE201" i="11"/>
  <c r="GZ201" i="11"/>
  <c r="I205" i="11"/>
  <c r="GX199" i="11"/>
  <c r="GW199" i="11"/>
  <c r="GV199" i="11"/>
  <c r="GU199" i="11"/>
  <c r="FI199" i="11"/>
  <c r="FG199" i="11"/>
  <c r="FE199" i="11"/>
  <c r="GZ199" i="11"/>
  <c r="I203" i="11"/>
  <c r="GX196" i="11"/>
  <c r="GW196" i="11"/>
  <c r="GV196" i="11"/>
  <c r="GU196" i="11"/>
  <c r="FI196" i="11"/>
  <c r="FG196" i="11"/>
  <c r="FE196" i="11"/>
  <c r="GZ196" i="11"/>
  <c r="I200" i="11"/>
  <c r="GX194" i="11"/>
  <c r="GW194" i="11"/>
  <c r="GV194" i="11"/>
  <c r="GU194" i="11"/>
  <c r="FI194" i="11"/>
  <c r="FG194" i="11"/>
  <c r="FE194" i="11"/>
  <c r="GZ194" i="11"/>
  <c r="I198" i="11"/>
  <c r="GX191" i="11"/>
  <c r="GW191" i="11"/>
  <c r="GV191" i="11"/>
  <c r="GU191" i="11"/>
  <c r="FI191" i="11"/>
  <c r="FG191" i="11"/>
  <c r="FE191" i="11"/>
  <c r="GZ191" i="11"/>
  <c r="I195" i="11"/>
  <c r="GX188" i="11"/>
  <c r="GW188" i="11"/>
  <c r="GV188" i="11"/>
  <c r="GU188" i="11"/>
  <c r="FI188" i="11"/>
  <c r="FG188" i="11"/>
  <c r="FE188" i="11"/>
  <c r="GZ188" i="11"/>
  <c r="I192" i="11"/>
  <c r="GX185" i="11"/>
  <c r="GW185" i="11"/>
  <c r="GV185" i="11"/>
  <c r="GU185" i="11"/>
  <c r="FI185" i="11"/>
  <c r="FG185" i="11"/>
  <c r="FE185" i="11"/>
  <c r="GZ185" i="11"/>
  <c r="I189" i="11"/>
  <c r="GX182" i="11"/>
  <c r="GW182" i="11"/>
  <c r="GV182" i="11"/>
  <c r="GU182" i="11"/>
  <c r="FI182" i="11"/>
  <c r="FG182" i="11"/>
  <c r="FE182" i="11"/>
  <c r="GZ182" i="11"/>
  <c r="I186" i="11"/>
  <c r="GX178" i="11"/>
  <c r="GW178" i="11"/>
  <c r="GV178" i="11"/>
  <c r="GU178" i="11"/>
  <c r="FI178" i="11"/>
  <c r="FG178" i="11"/>
  <c r="FE178" i="11"/>
  <c r="GZ178" i="11"/>
  <c r="I180" i="11"/>
  <c r="GX172" i="11"/>
  <c r="GW172" i="11"/>
  <c r="GV172" i="11"/>
  <c r="GU172" i="11"/>
  <c r="FI172" i="11"/>
  <c r="FI171" i="11" s="1"/>
  <c r="FG172" i="11"/>
  <c r="FE172" i="11"/>
  <c r="GZ172" i="11"/>
  <c r="I174" i="11"/>
  <c r="GX170" i="11"/>
  <c r="GW170" i="11"/>
  <c r="GV170" i="11"/>
  <c r="GU170" i="11"/>
  <c r="FI170" i="11"/>
  <c r="FG170" i="11"/>
  <c r="FE170" i="11"/>
  <c r="GZ170" i="11"/>
  <c r="I170" i="11"/>
  <c r="GX168" i="11"/>
  <c r="GW168" i="11"/>
  <c r="GV168" i="11"/>
  <c r="GU168" i="11"/>
  <c r="FI168" i="11"/>
  <c r="FG168" i="11"/>
  <c r="FE168" i="11"/>
  <c r="GZ168" i="11"/>
  <c r="I168" i="11"/>
  <c r="GX165" i="11"/>
  <c r="GW165" i="11"/>
  <c r="GV165" i="11"/>
  <c r="GU165" i="11"/>
  <c r="FI165" i="11"/>
  <c r="FG165" i="11"/>
  <c r="FE165" i="11"/>
  <c r="GZ165" i="11"/>
  <c r="I165" i="11"/>
  <c r="GX162" i="11"/>
  <c r="GW162" i="11"/>
  <c r="GV162" i="11"/>
  <c r="GU162" i="11"/>
  <c r="FI162" i="11"/>
  <c r="FG162" i="11"/>
  <c r="FE162" i="11"/>
  <c r="GZ162" i="11"/>
  <c r="I162" i="11"/>
  <c r="GX160" i="11"/>
  <c r="GW160" i="11"/>
  <c r="GV160" i="11"/>
  <c r="GU160" i="11"/>
  <c r="FI160" i="11"/>
  <c r="FG160" i="11"/>
  <c r="FE160" i="11"/>
  <c r="GZ160" i="11"/>
  <c r="I160" i="11"/>
  <c r="GX153" i="11"/>
  <c r="GW153" i="11"/>
  <c r="GV153" i="11"/>
  <c r="GU153" i="11"/>
  <c r="FI153" i="11"/>
  <c r="FG153" i="11"/>
  <c r="FE153" i="11"/>
  <c r="GZ153" i="11"/>
  <c r="I153" i="11"/>
  <c r="GX144" i="11"/>
  <c r="GW144" i="11"/>
  <c r="GV144" i="11"/>
  <c r="GU144" i="11"/>
  <c r="FI144" i="11"/>
  <c r="FG144" i="11"/>
  <c r="FE144" i="11"/>
  <c r="GZ144" i="11"/>
  <c r="I144" i="11"/>
  <c r="GX141" i="11"/>
  <c r="GW141" i="11"/>
  <c r="GV141" i="11"/>
  <c r="GU141" i="11"/>
  <c r="FI141" i="11"/>
  <c r="FG141" i="11"/>
  <c r="FE141" i="11"/>
  <c r="GZ141" i="11"/>
  <c r="I141" i="11"/>
  <c r="GX137" i="11"/>
  <c r="GW137" i="11"/>
  <c r="GV137" i="11"/>
  <c r="GU137" i="11"/>
  <c r="FI137" i="11"/>
  <c r="FG137" i="11"/>
  <c r="FE137" i="11"/>
  <c r="GZ137" i="11"/>
  <c r="I137" i="11"/>
  <c r="GX133" i="11"/>
  <c r="GW133" i="11"/>
  <c r="GV133" i="11"/>
  <c r="GU133" i="11"/>
  <c r="FI133" i="11"/>
  <c r="FG133" i="11"/>
  <c r="FE133" i="11"/>
  <c r="GZ133" i="11"/>
  <c r="I133" i="11"/>
  <c r="GX130" i="11"/>
  <c r="GW130" i="11"/>
  <c r="GV130" i="11"/>
  <c r="GU130" i="11"/>
  <c r="FI130" i="11"/>
  <c r="FG130" i="11"/>
  <c r="FE130" i="11"/>
  <c r="GZ130" i="11"/>
  <c r="I130" i="11"/>
  <c r="GX125" i="11"/>
  <c r="GW125" i="11"/>
  <c r="GV125" i="11"/>
  <c r="GU125" i="11"/>
  <c r="FI125" i="11"/>
  <c r="FG125" i="11"/>
  <c r="FE125" i="11"/>
  <c r="GZ125" i="11"/>
  <c r="I125" i="11"/>
  <c r="GX122" i="11"/>
  <c r="GW122" i="11"/>
  <c r="GV122" i="11"/>
  <c r="GU122" i="11"/>
  <c r="FI122" i="11"/>
  <c r="FG122" i="11"/>
  <c r="FE122" i="11"/>
  <c r="GZ122" i="11"/>
  <c r="I122" i="11"/>
  <c r="GX119" i="11"/>
  <c r="GW119" i="11"/>
  <c r="GV119" i="11"/>
  <c r="GU119" i="11"/>
  <c r="FI119" i="11"/>
  <c r="FG119" i="11"/>
  <c r="FE119" i="11"/>
  <c r="GZ119" i="11"/>
  <c r="I119" i="11"/>
  <c r="GX117" i="11"/>
  <c r="GW117" i="11"/>
  <c r="GV117" i="11"/>
  <c r="GU117" i="11"/>
  <c r="FI117" i="11"/>
  <c r="FG117" i="11"/>
  <c r="FE117" i="11"/>
  <c r="GZ117" i="11"/>
  <c r="I117" i="11"/>
  <c r="GX113" i="11"/>
  <c r="GW113" i="11"/>
  <c r="GV113" i="11"/>
  <c r="GU113" i="11"/>
  <c r="FI113" i="11"/>
  <c r="FG113" i="11"/>
  <c r="FE113" i="11"/>
  <c r="GZ113" i="11"/>
  <c r="I113" i="11"/>
  <c r="GX108" i="11"/>
  <c r="GW108" i="11"/>
  <c r="GV108" i="11"/>
  <c r="GU108" i="11"/>
  <c r="FI108" i="11"/>
  <c r="FG108" i="11"/>
  <c r="FE108" i="11"/>
  <c r="GZ108" i="11"/>
  <c r="I108" i="11"/>
  <c r="GX103" i="11"/>
  <c r="GW103" i="11"/>
  <c r="GV103" i="11"/>
  <c r="GU103" i="11"/>
  <c r="FI103" i="11"/>
  <c r="FG103" i="11"/>
  <c r="FE103" i="11"/>
  <c r="GZ103" i="11"/>
  <c r="I103" i="11"/>
  <c r="GX98" i="11"/>
  <c r="GW98" i="11"/>
  <c r="GV98" i="11"/>
  <c r="GU98" i="11"/>
  <c r="FI98" i="11"/>
  <c r="FG98" i="11"/>
  <c r="FE98" i="11"/>
  <c r="GZ98" i="11"/>
  <c r="I98" i="11"/>
  <c r="GX93" i="11"/>
  <c r="GW93" i="11"/>
  <c r="GV93" i="11"/>
  <c r="GU93" i="11"/>
  <c r="FI93" i="11"/>
  <c r="FG93" i="11"/>
  <c r="FE93" i="11"/>
  <c r="GZ93" i="11"/>
  <c r="I93" i="11"/>
  <c r="GX77" i="11"/>
  <c r="GW77" i="11"/>
  <c r="GV77" i="11"/>
  <c r="GU77" i="11"/>
  <c r="FI77" i="11"/>
  <c r="FG77" i="11"/>
  <c r="FE77" i="11"/>
  <c r="GZ77" i="11"/>
  <c r="I77" i="11"/>
  <c r="GX73" i="11"/>
  <c r="GW73" i="11"/>
  <c r="GV73" i="11"/>
  <c r="GU73" i="11"/>
  <c r="FI73" i="11"/>
  <c r="FG73" i="11"/>
  <c r="FE73" i="11"/>
  <c r="GZ73" i="11"/>
  <c r="I73" i="11"/>
  <c r="GX70" i="11"/>
  <c r="GW70" i="11"/>
  <c r="GV70" i="11"/>
  <c r="GU70" i="11"/>
  <c r="FI70" i="11"/>
  <c r="FG70" i="11"/>
  <c r="FE70" i="11"/>
  <c r="GZ70" i="11"/>
  <c r="I70" i="11"/>
  <c r="GX66" i="11"/>
  <c r="GW66" i="11"/>
  <c r="GV66" i="11"/>
  <c r="GU66" i="11"/>
  <c r="FI66" i="11"/>
  <c r="FG66" i="11"/>
  <c r="FE66" i="11"/>
  <c r="GZ66" i="11"/>
  <c r="I66" i="11"/>
  <c r="GX62" i="11"/>
  <c r="GW62" i="11"/>
  <c r="GV62" i="11"/>
  <c r="GU62" i="11"/>
  <c r="FI62" i="11"/>
  <c r="FG62" i="11"/>
  <c r="FE62" i="11"/>
  <c r="GZ62" i="11"/>
  <c r="I62" i="11"/>
  <c r="GX58" i="11"/>
  <c r="GW58" i="11"/>
  <c r="GV58" i="11"/>
  <c r="GU58" i="11"/>
  <c r="FI58" i="11"/>
  <c r="FG58" i="11"/>
  <c r="FE58" i="11"/>
  <c r="GZ58" i="11"/>
  <c r="I58" i="11"/>
  <c r="GX52" i="11"/>
  <c r="GW52" i="11"/>
  <c r="GV52" i="11"/>
  <c r="GU52" i="11"/>
  <c r="FI52" i="11"/>
  <c r="FG52" i="11"/>
  <c r="FE52" i="11"/>
  <c r="GZ52" i="11"/>
  <c r="I52" i="11"/>
  <c r="GX49" i="11"/>
  <c r="GW49" i="11"/>
  <c r="GV49" i="11"/>
  <c r="GU49" i="11"/>
  <c r="FI49" i="11"/>
  <c r="FG49" i="11"/>
  <c r="FE49" i="11"/>
  <c r="GZ49" i="11"/>
  <c r="I49" i="11"/>
  <c r="GX46" i="11"/>
  <c r="GW46" i="11"/>
  <c r="GV46" i="11"/>
  <c r="GU46" i="11"/>
  <c r="FI46" i="11"/>
  <c r="FG46" i="11"/>
  <c r="FE46" i="11"/>
  <c r="GZ46" i="11"/>
  <c r="I46" i="11"/>
  <c r="GX41" i="11"/>
  <c r="GW41" i="11"/>
  <c r="GV41" i="11"/>
  <c r="GU41" i="11"/>
  <c r="FI41" i="11"/>
  <c r="FG41" i="11"/>
  <c r="FE41" i="11"/>
  <c r="GZ41" i="11"/>
  <c r="I41" i="11"/>
  <c r="GX35" i="11"/>
  <c r="GW35" i="11"/>
  <c r="GV35" i="11"/>
  <c r="GU35" i="11"/>
  <c r="FI35" i="11"/>
  <c r="FG35" i="11"/>
  <c r="FE35" i="11"/>
  <c r="GZ35" i="11"/>
  <c r="I35" i="11"/>
  <c r="GX26" i="11"/>
  <c r="GW26" i="11"/>
  <c r="GV26" i="11"/>
  <c r="GU26" i="11"/>
  <c r="FI26" i="11"/>
  <c r="FG26" i="11"/>
  <c r="FE26" i="11"/>
  <c r="GZ26" i="11"/>
  <c r="I26" i="11"/>
  <c r="GX21" i="11"/>
  <c r="GW21" i="11"/>
  <c r="GV21" i="11"/>
  <c r="GU21" i="11"/>
  <c r="FI21" i="11"/>
  <c r="FG21" i="11"/>
  <c r="FE21" i="11"/>
  <c r="GZ21" i="11"/>
  <c r="I21" i="11"/>
  <c r="GX12" i="11"/>
  <c r="GW12" i="11"/>
  <c r="GV12" i="11"/>
  <c r="GU12" i="11"/>
  <c r="FI12" i="11"/>
  <c r="FG12" i="11"/>
  <c r="FE12" i="11"/>
  <c r="GZ12" i="11"/>
  <c r="I12" i="11"/>
  <c r="AV12" i="11" s="1"/>
  <c r="KY336" i="10"/>
  <c r="KX336" i="10"/>
  <c r="KW336" i="10"/>
  <c r="KV336" i="10"/>
  <c r="JJ336" i="10"/>
  <c r="JJ335" i="10" s="1"/>
  <c r="JH336" i="10"/>
  <c r="JH335" i="10" s="1"/>
  <c r="JF336" i="10"/>
  <c r="JF335" i="10" s="1"/>
  <c r="LA336" i="10"/>
  <c r="LA335" i="10" s="1"/>
  <c r="I347" i="10" s="1"/>
  <c r="I348" i="10"/>
  <c r="KY332" i="10"/>
  <c r="KX332" i="10"/>
  <c r="KW332" i="10"/>
  <c r="KV332" i="10"/>
  <c r="JJ332" i="10"/>
  <c r="JH332" i="10"/>
  <c r="JF332" i="10"/>
  <c r="LA332" i="10"/>
  <c r="I342" i="10"/>
  <c r="KY329" i="10"/>
  <c r="KX329" i="10"/>
  <c r="KW329" i="10"/>
  <c r="KV329" i="10"/>
  <c r="JJ329" i="10"/>
  <c r="JH329" i="10"/>
  <c r="JF329" i="10"/>
  <c r="LA329" i="10"/>
  <c r="I339" i="10"/>
  <c r="KY326" i="10"/>
  <c r="KX326" i="10"/>
  <c r="KW326" i="10"/>
  <c r="KV326" i="10"/>
  <c r="JJ326" i="10"/>
  <c r="JH326" i="10"/>
  <c r="JF326" i="10"/>
  <c r="LA326" i="10"/>
  <c r="I336" i="10"/>
  <c r="KY320" i="10"/>
  <c r="KX320" i="10"/>
  <c r="KW320" i="10"/>
  <c r="KV320" i="10"/>
  <c r="JJ320" i="10"/>
  <c r="JH320" i="10"/>
  <c r="JF320" i="10"/>
  <c r="LA320" i="10"/>
  <c r="I330" i="10"/>
  <c r="KY311" i="10"/>
  <c r="KX311" i="10"/>
  <c r="KW311" i="10"/>
  <c r="KV311" i="10"/>
  <c r="JJ311" i="10"/>
  <c r="JH311" i="10"/>
  <c r="JF311" i="10"/>
  <c r="LA311" i="10"/>
  <c r="I321" i="10"/>
  <c r="KY307" i="10"/>
  <c r="KX307" i="10"/>
  <c r="KW307" i="10"/>
  <c r="KV307" i="10"/>
  <c r="JJ307" i="10"/>
  <c r="JH307" i="10"/>
  <c r="JF307" i="10"/>
  <c r="LA307" i="10"/>
  <c r="I315" i="10"/>
  <c r="KY302" i="10"/>
  <c r="KX302" i="10"/>
  <c r="KW302" i="10"/>
  <c r="KV302" i="10"/>
  <c r="JJ302" i="10"/>
  <c r="JH302" i="10"/>
  <c r="JF302" i="10"/>
  <c r="LA302" i="10"/>
  <c r="I310" i="10"/>
  <c r="KY299" i="10"/>
  <c r="KX299" i="10"/>
  <c r="KW299" i="10"/>
  <c r="KV299" i="10"/>
  <c r="JJ299" i="10"/>
  <c r="JH299" i="10"/>
  <c r="JF299" i="10"/>
  <c r="LA299" i="10"/>
  <c r="I307" i="10"/>
  <c r="KY296" i="10"/>
  <c r="KX296" i="10"/>
  <c r="KW296" i="10"/>
  <c r="KV296" i="10"/>
  <c r="JJ296" i="10"/>
  <c r="JH296" i="10"/>
  <c r="JF296" i="10"/>
  <c r="LA296" i="10"/>
  <c r="I304" i="10"/>
  <c r="KY291" i="10"/>
  <c r="KX291" i="10"/>
  <c r="KW291" i="10"/>
  <c r="KV291" i="10"/>
  <c r="JJ291" i="10"/>
  <c r="JH291" i="10"/>
  <c r="JF291" i="10"/>
  <c r="LA291" i="10"/>
  <c r="I299" i="10"/>
  <c r="KY289" i="10"/>
  <c r="KX289" i="10"/>
  <c r="KW289" i="10"/>
  <c r="KV289" i="10"/>
  <c r="JJ289" i="10"/>
  <c r="JH289" i="10"/>
  <c r="JF289" i="10"/>
  <c r="LA289" i="10"/>
  <c r="I297" i="10"/>
  <c r="KY286" i="10"/>
  <c r="KX286" i="10"/>
  <c r="KW286" i="10"/>
  <c r="KV286" i="10"/>
  <c r="JJ286" i="10"/>
  <c r="JH286" i="10"/>
  <c r="JF286" i="10"/>
  <c r="LA286" i="10"/>
  <c r="I294" i="10"/>
  <c r="KY283" i="10"/>
  <c r="KX283" i="10"/>
  <c r="KW283" i="10"/>
  <c r="KV283" i="10"/>
  <c r="JJ283" i="10"/>
  <c r="JH283" i="10"/>
  <c r="JF283" i="10"/>
  <c r="LA283" i="10"/>
  <c r="I291" i="10"/>
  <c r="KY281" i="10"/>
  <c r="KX281" i="10"/>
  <c r="KW281" i="10"/>
  <c r="KV281" i="10"/>
  <c r="JJ281" i="10"/>
  <c r="JH281" i="10"/>
  <c r="JF281" i="10"/>
  <c r="LA281" i="10"/>
  <c r="I289" i="10"/>
  <c r="KY277" i="10"/>
  <c r="KX277" i="10"/>
  <c r="KW277" i="10"/>
  <c r="KV277" i="10"/>
  <c r="JJ277" i="10"/>
  <c r="JH277" i="10"/>
  <c r="JF277" i="10"/>
  <c r="LA277" i="10"/>
  <c r="I283" i="10"/>
  <c r="KY275" i="10"/>
  <c r="KX275" i="10"/>
  <c r="KW275" i="10"/>
  <c r="KV275" i="10"/>
  <c r="JJ275" i="10"/>
  <c r="JH275" i="10"/>
  <c r="JF275" i="10"/>
  <c r="LA275" i="10"/>
  <c r="I281" i="10"/>
  <c r="KY273" i="10"/>
  <c r="KX273" i="10"/>
  <c r="KW273" i="10"/>
  <c r="KV273" i="10"/>
  <c r="JJ273" i="10"/>
  <c r="JH273" i="10"/>
  <c r="JF273" i="10"/>
  <c r="LA273" i="10"/>
  <c r="I279" i="10"/>
  <c r="KY271" i="10"/>
  <c r="KX271" i="10"/>
  <c r="KW271" i="10"/>
  <c r="KV271" i="10"/>
  <c r="JJ271" i="10"/>
  <c r="JH271" i="10"/>
  <c r="JF271" i="10"/>
  <c r="LA271" i="10"/>
  <c r="I277" i="10"/>
  <c r="KY269" i="10"/>
  <c r="KX269" i="10"/>
  <c r="KW269" i="10"/>
  <c r="KV269" i="10"/>
  <c r="JJ269" i="10"/>
  <c r="JH269" i="10"/>
  <c r="JF269" i="10"/>
  <c r="LA269" i="10"/>
  <c r="I275" i="10"/>
  <c r="KY266" i="10"/>
  <c r="KX266" i="10"/>
  <c r="KW266" i="10"/>
  <c r="KV266" i="10"/>
  <c r="JJ266" i="10"/>
  <c r="JH266" i="10"/>
  <c r="JF266" i="10"/>
  <c r="LA266" i="10"/>
  <c r="I272" i="10"/>
  <c r="KY263" i="10"/>
  <c r="KX263" i="10"/>
  <c r="KW263" i="10"/>
  <c r="KV263" i="10"/>
  <c r="JJ263" i="10"/>
  <c r="JH263" i="10"/>
  <c r="JF263" i="10"/>
  <c r="LA263" i="10"/>
  <c r="I269" i="10"/>
  <c r="KY260" i="10"/>
  <c r="KX260" i="10"/>
  <c r="KW260" i="10"/>
  <c r="KV260" i="10"/>
  <c r="JJ260" i="10"/>
  <c r="JH260" i="10"/>
  <c r="JF260" i="10"/>
  <c r="LA260" i="10"/>
  <c r="I266" i="10"/>
  <c r="KY258" i="10"/>
  <c r="KX258" i="10"/>
  <c r="KW258" i="10"/>
  <c r="KV258" i="10"/>
  <c r="JJ258" i="10"/>
  <c r="JH258" i="10"/>
  <c r="JF258" i="10"/>
  <c r="LA258" i="10"/>
  <c r="I264" i="10"/>
  <c r="KY256" i="10"/>
  <c r="KX256" i="10"/>
  <c r="KW256" i="10"/>
  <c r="KV256" i="10"/>
  <c r="JJ256" i="10"/>
  <c r="JH256" i="10"/>
  <c r="JF256" i="10"/>
  <c r="LA256" i="10"/>
  <c r="I262" i="10"/>
  <c r="KY254" i="10"/>
  <c r="KX254" i="10"/>
  <c r="KW254" i="10"/>
  <c r="KV254" i="10"/>
  <c r="JJ254" i="10"/>
  <c r="JH254" i="10"/>
  <c r="JF254" i="10"/>
  <c r="LA254" i="10"/>
  <c r="I260" i="10"/>
  <c r="KY252" i="10"/>
  <c r="KX252" i="10"/>
  <c r="KW252" i="10"/>
  <c r="KV252" i="10"/>
  <c r="JJ252" i="10"/>
  <c r="JH252" i="10"/>
  <c r="JF252" i="10"/>
  <c r="LA252" i="10"/>
  <c r="I258" i="10"/>
  <c r="KY250" i="10"/>
  <c r="KX250" i="10"/>
  <c r="KW250" i="10"/>
  <c r="KV250" i="10"/>
  <c r="JJ250" i="10"/>
  <c r="JH250" i="10"/>
  <c r="JF250" i="10"/>
  <c r="LA250" i="10"/>
  <c r="I256" i="10"/>
  <c r="KY248" i="10"/>
  <c r="KX248" i="10"/>
  <c r="KW248" i="10"/>
  <c r="KV248" i="10"/>
  <c r="JJ248" i="10"/>
  <c r="JH248" i="10"/>
  <c r="JF248" i="10"/>
  <c r="LA248" i="10"/>
  <c r="I254" i="10"/>
  <c r="KY246" i="10"/>
  <c r="KX246" i="10"/>
  <c r="KW246" i="10"/>
  <c r="KV246" i="10"/>
  <c r="JJ246" i="10"/>
  <c r="JH246" i="10"/>
  <c r="JF246" i="10"/>
  <c r="LA246" i="10"/>
  <c r="I252" i="10"/>
  <c r="KY244" i="10"/>
  <c r="KX244" i="10"/>
  <c r="KW244" i="10"/>
  <c r="KV244" i="10"/>
  <c r="JJ244" i="10"/>
  <c r="JH244" i="10"/>
  <c r="JF244" i="10"/>
  <c r="LA244" i="10"/>
  <c r="I250" i="10"/>
  <c r="KY242" i="10"/>
  <c r="KX242" i="10"/>
  <c r="KW242" i="10"/>
  <c r="KV242" i="10"/>
  <c r="JJ242" i="10"/>
  <c r="JH242" i="10"/>
  <c r="JF242" i="10"/>
  <c r="LA242" i="10"/>
  <c r="I248" i="10"/>
  <c r="KY240" i="10"/>
  <c r="KX240" i="10"/>
  <c r="KW240" i="10"/>
  <c r="KV240" i="10"/>
  <c r="JJ240" i="10"/>
  <c r="JH240" i="10"/>
  <c r="JF240" i="10"/>
  <c r="LA240" i="10"/>
  <c r="I246" i="10"/>
  <c r="KY239" i="10"/>
  <c r="KX239" i="10"/>
  <c r="KW239" i="10"/>
  <c r="KV239" i="10"/>
  <c r="JJ239" i="10"/>
  <c r="JH239" i="10"/>
  <c r="JF239" i="10"/>
  <c r="LA239" i="10"/>
  <c r="I245" i="10"/>
  <c r="KY236" i="10"/>
  <c r="KX236" i="10"/>
  <c r="KW236" i="10"/>
  <c r="KV236" i="10"/>
  <c r="JJ236" i="10"/>
  <c r="JH236" i="10"/>
  <c r="JF236" i="10"/>
  <c r="LA236" i="10"/>
  <c r="I242" i="10"/>
  <c r="KY235" i="10"/>
  <c r="KX235" i="10"/>
  <c r="KW235" i="10"/>
  <c r="KV235" i="10"/>
  <c r="JJ235" i="10"/>
  <c r="JH235" i="10"/>
  <c r="JF235" i="10"/>
  <c r="LA235" i="10"/>
  <c r="I241" i="10"/>
  <c r="KY234" i="10"/>
  <c r="KX234" i="10"/>
  <c r="KW234" i="10"/>
  <c r="KV234" i="10"/>
  <c r="JJ234" i="10"/>
  <c r="JH234" i="10"/>
  <c r="JF234" i="10"/>
  <c r="LA234" i="10"/>
  <c r="I240" i="10"/>
  <c r="KY228" i="10"/>
  <c r="KX228" i="10"/>
  <c r="KW228" i="10"/>
  <c r="KV228" i="10"/>
  <c r="JJ228" i="10"/>
  <c r="JH228" i="10"/>
  <c r="JF228" i="10"/>
  <c r="LA228" i="10"/>
  <c r="I234" i="10"/>
  <c r="KY226" i="10"/>
  <c r="KX226" i="10"/>
  <c r="KW226" i="10"/>
  <c r="KV226" i="10"/>
  <c r="JJ226" i="10"/>
  <c r="JH226" i="10"/>
  <c r="JF226" i="10"/>
  <c r="LA226" i="10"/>
  <c r="I232" i="10"/>
  <c r="KY223" i="10"/>
  <c r="KX223" i="10"/>
  <c r="KW223" i="10"/>
  <c r="KV223" i="10"/>
  <c r="JJ223" i="10"/>
  <c r="JH223" i="10"/>
  <c r="JF223" i="10"/>
  <c r="LA223" i="10"/>
  <c r="I229" i="10"/>
  <c r="KY219" i="10"/>
  <c r="KX219" i="10"/>
  <c r="KW219" i="10"/>
  <c r="KV219" i="10"/>
  <c r="JJ219" i="10"/>
  <c r="JH219" i="10"/>
  <c r="JF219" i="10"/>
  <c r="LA219" i="10"/>
  <c r="I225" i="10"/>
  <c r="KY215" i="10"/>
  <c r="KX215" i="10"/>
  <c r="KW215" i="10"/>
  <c r="KV215" i="10"/>
  <c r="JJ215" i="10"/>
  <c r="JH215" i="10"/>
  <c r="JF215" i="10"/>
  <c r="LA215" i="10"/>
  <c r="I219" i="10"/>
  <c r="KY213" i="10"/>
  <c r="KX213" i="10"/>
  <c r="KW213" i="10"/>
  <c r="KV213" i="10"/>
  <c r="JJ213" i="10"/>
  <c r="JH213" i="10"/>
  <c r="JF213" i="10"/>
  <c r="LA213" i="10"/>
  <c r="I217" i="10"/>
  <c r="KY209" i="10"/>
  <c r="KX209" i="10"/>
  <c r="KW209" i="10"/>
  <c r="KV209" i="10"/>
  <c r="JJ209" i="10"/>
  <c r="JH209" i="10"/>
  <c r="JF209" i="10"/>
  <c r="LA209" i="10"/>
  <c r="I213" i="10"/>
  <c r="KY206" i="10"/>
  <c r="KX206" i="10"/>
  <c r="KW206" i="10"/>
  <c r="KV206" i="10"/>
  <c r="JJ206" i="10"/>
  <c r="JH206" i="10"/>
  <c r="JF206" i="10"/>
  <c r="LA206" i="10"/>
  <c r="I210" i="10"/>
  <c r="KY204" i="10"/>
  <c r="KX204" i="10"/>
  <c r="KW204" i="10"/>
  <c r="KV204" i="10"/>
  <c r="JJ204" i="10"/>
  <c r="JH204" i="10"/>
  <c r="JF204" i="10"/>
  <c r="LA204" i="10"/>
  <c r="I208" i="10"/>
  <c r="KY201" i="10"/>
  <c r="KX201" i="10"/>
  <c r="KW201" i="10"/>
  <c r="KV201" i="10"/>
  <c r="JJ201" i="10"/>
  <c r="JH201" i="10"/>
  <c r="JF201" i="10"/>
  <c r="LA201" i="10"/>
  <c r="I205" i="10"/>
  <c r="KY199" i="10"/>
  <c r="KX199" i="10"/>
  <c r="KW199" i="10"/>
  <c r="KV199" i="10"/>
  <c r="JJ199" i="10"/>
  <c r="JH199" i="10"/>
  <c r="JF199" i="10"/>
  <c r="LA199" i="10"/>
  <c r="I203" i="10"/>
  <c r="KY195" i="10"/>
  <c r="KX195" i="10"/>
  <c r="KW195" i="10"/>
  <c r="KV195" i="10"/>
  <c r="JJ195" i="10"/>
  <c r="JH195" i="10"/>
  <c r="JF195" i="10"/>
  <c r="LA195" i="10"/>
  <c r="I199" i="10"/>
  <c r="KY190" i="10"/>
  <c r="KX190" i="10"/>
  <c r="KW190" i="10"/>
  <c r="KV190" i="10"/>
  <c r="JJ190" i="10"/>
  <c r="JH190" i="10"/>
  <c r="JF190" i="10"/>
  <c r="LA190" i="10"/>
  <c r="I194" i="10"/>
  <c r="KY186" i="10"/>
  <c r="KX186" i="10"/>
  <c r="KW186" i="10"/>
  <c r="KV186" i="10"/>
  <c r="JJ186" i="10"/>
  <c r="JH186" i="10"/>
  <c r="JF186" i="10"/>
  <c r="LA186" i="10"/>
  <c r="I190" i="10"/>
  <c r="KY183" i="10"/>
  <c r="KX183" i="10"/>
  <c r="KW183" i="10"/>
  <c r="KV183" i="10"/>
  <c r="JJ183" i="10"/>
  <c r="JH183" i="10"/>
  <c r="JF183" i="10"/>
  <c r="LA183" i="10"/>
  <c r="I187" i="10"/>
  <c r="KY180" i="10"/>
  <c r="KX180" i="10"/>
  <c r="KW180" i="10"/>
  <c r="KV180" i="10"/>
  <c r="JJ180" i="10"/>
  <c r="JH180" i="10"/>
  <c r="JF180" i="10"/>
  <c r="LA180" i="10"/>
  <c r="I184" i="10"/>
  <c r="KY176" i="10"/>
  <c r="KX176" i="10"/>
  <c r="KW176" i="10"/>
  <c r="KV176" i="10"/>
  <c r="JJ176" i="10"/>
  <c r="JH176" i="10"/>
  <c r="JF176" i="10"/>
  <c r="LA176" i="10"/>
  <c r="I178" i="10"/>
  <c r="KY170" i="10"/>
  <c r="KX170" i="10"/>
  <c r="KW170" i="10"/>
  <c r="KV170" i="10"/>
  <c r="JJ170" i="10"/>
  <c r="JH170" i="10"/>
  <c r="JF170" i="10"/>
  <c r="LA170" i="10"/>
  <c r="I172" i="10"/>
  <c r="KY168" i="10"/>
  <c r="KX168" i="10"/>
  <c r="KW168" i="10"/>
  <c r="KV168" i="10"/>
  <c r="JJ168" i="10"/>
  <c r="JH168" i="10"/>
  <c r="JF168" i="10"/>
  <c r="LA168" i="10"/>
  <c r="I168" i="10"/>
  <c r="KY166" i="10"/>
  <c r="KX166" i="10"/>
  <c r="KW166" i="10"/>
  <c r="KV166" i="10"/>
  <c r="JJ166" i="10"/>
  <c r="JH166" i="10"/>
  <c r="JF166" i="10"/>
  <c r="LA166" i="10"/>
  <c r="I166" i="10"/>
  <c r="KY159" i="10"/>
  <c r="KX159" i="10"/>
  <c r="KW159" i="10"/>
  <c r="KV159" i="10"/>
  <c r="JJ159" i="10"/>
  <c r="JH159" i="10"/>
  <c r="JF159" i="10"/>
  <c r="LA159" i="10"/>
  <c r="I159" i="10"/>
  <c r="KY150" i="10"/>
  <c r="KX150" i="10"/>
  <c r="KW150" i="10"/>
  <c r="KV150" i="10"/>
  <c r="JJ150" i="10"/>
  <c r="JH150" i="10"/>
  <c r="JF150" i="10"/>
  <c r="LA150" i="10"/>
  <c r="I150" i="10"/>
  <c r="KY147" i="10"/>
  <c r="KX147" i="10"/>
  <c r="KW147" i="10"/>
  <c r="KV147" i="10"/>
  <c r="JJ147" i="10"/>
  <c r="JH147" i="10"/>
  <c r="JF147" i="10"/>
  <c r="LA147" i="10"/>
  <c r="I147" i="10"/>
  <c r="KY143" i="10"/>
  <c r="KX143" i="10"/>
  <c r="KW143" i="10"/>
  <c r="KV143" i="10"/>
  <c r="JJ143" i="10"/>
  <c r="JH143" i="10"/>
  <c r="JF143" i="10"/>
  <c r="LA143" i="10"/>
  <c r="I143" i="10"/>
  <c r="KY139" i="10"/>
  <c r="KX139" i="10"/>
  <c r="KW139" i="10"/>
  <c r="KV139" i="10"/>
  <c r="JJ139" i="10"/>
  <c r="JH139" i="10"/>
  <c r="JF139" i="10"/>
  <c r="LA139" i="10"/>
  <c r="I139" i="10"/>
  <c r="KY136" i="10"/>
  <c r="KX136" i="10"/>
  <c r="KW136" i="10"/>
  <c r="KV136" i="10"/>
  <c r="JJ136" i="10"/>
  <c r="JH136" i="10"/>
  <c r="JF136" i="10"/>
  <c r="LA136" i="10"/>
  <c r="I136" i="10"/>
  <c r="KY131" i="10"/>
  <c r="KX131" i="10"/>
  <c r="KW131" i="10"/>
  <c r="KV131" i="10"/>
  <c r="JJ131" i="10"/>
  <c r="JH131" i="10"/>
  <c r="JF131" i="10"/>
  <c r="LA131" i="10"/>
  <c r="I131" i="10"/>
  <c r="KY128" i="10"/>
  <c r="KX128" i="10"/>
  <c r="KW128" i="10"/>
  <c r="KV128" i="10"/>
  <c r="JJ128" i="10"/>
  <c r="JH128" i="10"/>
  <c r="JF128" i="10"/>
  <c r="LA128" i="10"/>
  <c r="I128" i="10"/>
  <c r="KY125" i="10"/>
  <c r="KX125" i="10"/>
  <c r="KW125" i="10"/>
  <c r="KV125" i="10"/>
  <c r="JJ125" i="10"/>
  <c r="JH125" i="10"/>
  <c r="JF125" i="10"/>
  <c r="LA125" i="10"/>
  <c r="I125" i="10"/>
  <c r="KY123" i="10"/>
  <c r="KX123" i="10"/>
  <c r="KW123" i="10"/>
  <c r="KV123" i="10"/>
  <c r="JJ123" i="10"/>
  <c r="JH123" i="10"/>
  <c r="JF123" i="10"/>
  <c r="LA123" i="10"/>
  <c r="I123" i="10"/>
  <c r="KY119" i="10"/>
  <c r="KX119" i="10"/>
  <c r="KW119" i="10"/>
  <c r="KV119" i="10"/>
  <c r="JJ119" i="10"/>
  <c r="JH119" i="10"/>
  <c r="JF119" i="10"/>
  <c r="LA119" i="10"/>
  <c r="I119" i="10"/>
  <c r="KY114" i="10"/>
  <c r="KX114" i="10"/>
  <c r="KW114" i="10"/>
  <c r="KV114" i="10"/>
  <c r="JJ114" i="10"/>
  <c r="JH114" i="10"/>
  <c r="JF114" i="10"/>
  <c r="LA114" i="10"/>
  <c r="I114" i="10"/>
  <c r="KY109" i="10"/>
  <c r="KX109" i="10"/>
  <c r="KW109" i="10"/>
  <c r="KV109" i="10"/>
  <c r="JJ109" i="10"/>
  <c r="JH109" i="10"/>
  <c r="JF109" i="10"/>
  <c r="LA109" i="10"/>
  <c r="I109" i="10"/>
  <c r="KY104" i="10"/>
  <c r="KX104" i="10"/>
  <c r="KW104" i="10"/>
  <c r="KV104" i="10"/>
  <c r="JJ104" i="10"/>
  <c r="JH104" i="10"/>
  <c r="JF104" i="10"/>
  <c r="LA104" i="10"/>
  <c r="I104" i="10"/>
  <c r="KY99" i="10"/>
  <c r="KX99" i="10"/>
  <c r="KW99" i="10"/>
  <c r="KV99" i="10"/>
  <c r="JJ99" i="10"/>
  <c r="JH99" i="10"/>
  <c r="JF99" i="10"/>
  <c r="LA99" i="10"/>
  <c r="I99" i="10"/>
  <c r="KY83" i="10"/>
  <c r="KX83" i="10"/>
  <c r="KW83" i="10"/>
  <c r="KV83" i="10"/>
  <c r="JJ83" i="10"/>
  <c r="JH83" i="10"/>
  <c r="JF83" i="10"/>
  <c r="LA83" i="10"/>
  <c r="I83" i="10"/>
  <c r="KY80" i="10"/>
  <c r="KX80" i="10"/>
  <c r="KW80" i="10"/>
  <c r="KV80" i="10"/>
  <c r="JJ80" i="10"/>
  <c r="JH80" i="10"/>
  <c r="JF80" i="10"/>
  <c r="LA80" i="10"/>
  <c r="I80" i="10"/>
  <c r="KY76" i="10"/>
  <c r="KX76" i="10"/>
  <c r="KW76" i="10"/>
  <c r="KV76" i="10"/>
  <c r="JJ76" i="10"/>
  <c r="JH76" i="10"/>
  <c r="JF76" i="10"/>
  <c r="LA76" i="10"/>
  <c r="I76" i="10"/>
  <c r="KY72" i="10"/>
  <c r="KX72" i="10"/>
  <c r="KW72" i="10"/>
  <c r="KV72" i="10"/>
  <c r="JJ72" i="10"/>
  <c r="JH72" i="10"/>
  <c r="JF72" i="10"/>
  <c r="LA72" i="10"/>
  <c r="I72" i="10"/>
  <c r="KY66" i="10"/>
  <c r="KX66" i="10"/>
  <c r="KW66" i="10"/>
  <c r="KV66" i="10"/>
  <c r="JJ66" i="10"/>
  <c r="JH66" i="10"/>
  <c r="JF66" i="10"/>
  <c r="LA66" i="10"/>
  <c r="I66" i="10"/>
  <c r="KY63" i="10"/>
  <c r="KX63" i="10"/>
  <c r="KW63" i="10"/>
  <c r="KV63" i="10"/>
  <c r="JJ63" i="10"/>
  <c r="JH63" i="10"/>
  <c r="JF63" i="10"/>
  <c r="LA63" i="10"/>
  <c r="I63" i="10"/>
  <c r="KY60" i="10"/>
  <c r="KX60" i="10"/>
  <c r="KW60" i="10"/>
  <c r="KV60" i="10"/>
  <c r="JJ60" i="10"/>
  <c r="JH60" i="10"/>
  <c r="JF60" i="10"/>
  <c r="LA60" i="10"/>
  <c r="I60" i="10"/>
  <c r="KY55" i="10"/>
  <c r="KX55" i="10"/>
  <c r="KW55" i="10"/>
  <c r="KV55" i="10"/>
  <c r="JJ55" i="10"/>
  <c r="JH55" i="10"/>
  <c r="JF55" i="10"/>
  <c r="LA55" i="10"/>
  <c r="I55" i="10"/>
  <c r="KY49" i="10"/>
  <c r="KX49" i="10"/>
  <c r="KW49" i="10"/>
  <c r="KV49" i="10"/>
  <c r="JJ49" i="10"/>
  <c r="JH49" i="10"/>
  <c r="JF49" i="10"/>
  <c r="LA49" i="10"/>
  <c r="I49" i="10"/>
  <c r="KY39" i="10"/>
  <c r="KX39" i="10"/>
  <c r="KW39" i="10"/>
  <c r="KV39" i="10"/>
  <c r="JJ39" i="10"/>
  <c r="JH39" i="10"/>
  <c r="JF39" i="10"/>
  <c r="LA39" i="10"/>
  <c r="I39" i="10"/>
  <c r="KY33" i="10"/>
  <c r="KX33" i="10"/>
  <c r="KW33" i="10"/>
  <c r="KV33" i="10"/>
  <c r="JJ33" i="10"/>
  <c r="JH33" i="10"/>
  <c r="JF33" i="10"/>
  <c r="LA33" i="10"/>
  <c r="I33" i="10"/>
  <c r="KY21" i="10"/>
  <c r="KX21" i="10"/>
  <c r="KW21" i="10"/>
  <c r="KV21" i="10"/>
  <c r="JJ21" i="10"/>
  <c r="JH21" i="10"/>
  <c r="JF21" i="10"/>
  <c r="LA21" i="10"/>
  <c r="I21" i="10"/>
  <c r="KY17" i="10"/>
  <c r="KX17" i="10"/>
  <c r="KW17" i="10"/>
  <c r="KV17" i="10"/>
  <c r="JJ17" i="10"/>
  <c r="JH17" i="10"/>
  <c r="JF17" i="10"/>
  <c r="LA17" i="10"/>
  <c r="I17" i="10"/>
  <c r="KY12" i="10"/>
  <c r="KX12" i="10"/>
  <c r="KW12" i="10"/>
  <c r="KV12" i="10"/>
  <c r="JJ12" i="10"/>
  <c r="JH12" i="10"/>
  <c r="JF12" i="10"/>
  <c r="LA12" i="10"/>
  <c r="I12" i="10"/>
  <c r="AV12" i="10" s="1"/>
  <c r="GR284" i="9"/>
  <c r="GQ284" i="9"/>
  <c r="GP284" i="9"/>
  <c r="GO284" i="9"/>
  <c r="FC284" i="9"/>
  <c r="FC283" i="9" s="1"/>
  <c r="FA284" i="9"/>
  <c r="FA283" i="9" s="1"/>
  <c r="EY284" i="9"/>
  <c r="EY283" i="9" s="1"/>
  <c r="GT284" i="9"/>
  <c r="GT283" i="9" s="1"/>
  <c r="I295" i="9" s="1"/>
  <c r="AV295" i="9" s="1"/>
  <c r="I296" i="9"/>
  <c r="GR280" i="9"/>
  <c r="GQ280" i="9"/>
  <c r="GP280" i="9"/>
  <c r="GO280" i="9"/>
  <c r="FC280" i="9"/>
  <c r="FA280" i="9"/>
  <c r="EY280" i="9"/>
  <c r="GT280" i="9"/>
  <c r="I290" i="9"/>
  <c r="GR277" i="9"/>
  <c r="GQ277" i="9"/>
  <c r="GP277" i="9"/>
  <c r="GO277" i="9"/>
  <c r="FC277" i="9"/>
  <c r="FA277" i="9"/>
  <c r="EY277" i="9"/>
  <c r="GT277" i="9"/>
  <c r="I287" i="9"/>
  <c r="GR274" i="9"/>
  <c r="GQ274" i="9"/>
  <c r="GP274" i="9"/>
  <c r="GO274" i="9"/>
  <c r="FC274" i="9"/>
  <c r="FA274" i="9"/>
  <c r="EY274" i="9"/>
  <c r="GT274" i="9"/>
  <c r="I284" i="9"/>
  <c r="GR268" i="9"/>
  <c r="GQ268" i="9"/>
  <c r="GP268" i="9"/>
  <c r="GO268" i="9"/>
  <c r="FC268" i="9"/>
  <c r="FA268" i="9"/>
  <c r="EY268" i="9"/>
  <c r="GT268" i="9"/>
  <c r="I278" i="9"/>
  <c r="GR260" i="9"/>
  <c r="GQ260" i="9"/>
  <c r="GP260" i="9"/>
  <c r="GO260" i="9"/>
  <c r="FC260" i="9"/>
  <c r="FA260" i="9"/>
  <c r="EY260" i="9"/>
  <c r="GT260" i="9"/>
  <c r="I270" i="9"/>
  <c r="GR256" i="9"/>
  <c r="GQ256" i="9"/>
  <c r="GP256" i="9"/>
  <c r="GO256" i="9"/>
  <c r="FC256" i="9"/>
  <c r="FA256" i="9"/>
  <c r="EY256" i="9"/>
  <c r="GT256" i="9"/>
  <c r="I264" i="9"/>
  <c r="GR253" i="9"/>
  <c r="GQ253" i="9"/>
  <c r="GP253" i="9"/>
  <c r="GO253" i="9"/>
  <c r="FC253" i="9"/>
  <c r="FA253" i="9"/>
  <c r="EY253" i="9"/>
  <c r="GT253" i="9"/>
  <c r="I261" i="9"/>
  <c r="GR250" i="9"/>
  <c r="GQ250" i="9"/>
  <c r="GP250" i="9"/>
  <c r="GO250" i="9"/>
  <c r="FC250" i="9"/>
  <c r="FA250" i="9"/>
  <c r="EY250" i="9"/>
  <c r="GT250" i="9"/>
  <c r="I258" i="9"/>
  <c r="GR247" i="9"/>
  <c r="GQ247" i="9"/>
  <c r="GP247" i="9"/>
  <c r="GO247" i="9"/>
  <c r="FC247" i="9"/>
  <c r="FA247" i="9"/>
  <c r="EY247" i="9"/>
  <c r="GT247" i="9"/>
  <c r="I255" i="9"/>
  <c r="GR245" i="9"/>
  <c r="GQ245" i="9"/>
  <c r="GP245" i="9"/>
  <c r="GO245" i="9"/>
  <c r="FC245" i="9"/>
  <c r="FA245" i="9"/>
  <c r="EY245" i="9"/>
  <c r="GT245" i="9"/>
  <c r="I253" i="9"/>
  <c r="GR242" i="9"/>
  <c r="GQ242" i="9"/>
  <c r="GP242" i="9"/>
  <c r="GO242" i="9"/>
  <c r="FC242" i="9"/>
  <c r="FA242" i="9"/>
  <c r="EY242" i="9"/>
  <c r="GT242" i="9"/>
  <c r="I250" i="9"/>
  <c r="GR239" i="9"/>
  <c r="GQ239" i="9"/>
  <c r="GP239" i="9"/>
  <c r="GO239" i="9"/>
  <c r="FC239" i="9"/>
  <c r="FA239" i="9"/>
  <c r="EY239" i="9"/>
  <c r="GT239" i="9"/>
  <c r="I247" i="9"/>
  <c r="GR235" i="9"/>
  <c r="GQ235" i="9"/>
  <c r="GP235" i="9"/>
  <c r="GO235" i="9"/>
  <c r="FC235" i="9"/>
  <c r="FA235" i="9"/>
  <c r="EY235" i="9"/>
  <c r="GT235" i="9"/>
  <c r="I241" i="9"/>
  <c r="GR233" i="9"/>
  <c r="GQ233" i="9"/>
  <c r="GP233" i="9"/>
  <c r="GO233" i="9"/>
  <c r="FC233" i="9"/>
  <c r="FA233" i="9"/>
  <c r="EY233" i="9"/>
  <c r="GT233" i="9"/>
  <c r="I239" i="9"/>
  <c r="GR231" i="9"/>
  <c r="GQ231" i="9"/>
  <c r="GP231" i="9"/>
  <c r="GO231" i="9"/>
  <c r="FC231" i="9"/>
  <c r="FA231" i="9"/>
  <c r="EY231" i="9"/>
  <c r="GT231" i="9"/>
  <c r="I237" i="9"/>
  <c r="GR229" i="9"/>
  <c r="GQ229" i="9"/>
  <c r="GP229" i="9"/>
  <c r="GO229" i="9"/>
  <c r="FC229" i="9"/>
  <c r="FA229" i="9"/>
  <c r="EY229" i="9"/>
  <c r="GT229" i="9"/>
  <c r="I235" i="9"/>
  <c r="GR226" i="9"/>
  <c r="GQ226" i="9"/>
  <c r="GP226" i="9"/>
  <c r="GO226" i="9"/>
  <c r="FC226" i="9"/>
  <c r="FA226" i="9"/>
  <c r="EY226" i="9"/>
  <c r="GT226" i="9"/>
  <c r="I232" i="9"/>
  <c r="GR223" i="9"/>
  <c r="GQ223" i="9"/>
  <c r="GP223" i="9"/>
  <c r="GO223" i="9"/>
  <c r="FC223" i="9"/>
  <c r="FA223" i="9"/>
  <c r="EY223" i="9"/>
  <c r="GT223" i="9"/>
  <c r="I229" i="9"/>
  <c r="GR220" i="9"/>
  <c r="GQ220" i="9"/>
  <c r="GP220" i="9"/>
  <c r="GO220" i="9"/>
  <c r="FC220" i="9"/>
  <c r="FA220" i="9"/>
  <c r="EY220" i="9"/>
  <c r="GT220" i="9"/>
  <c r="I226" i="9"/>
  <c r="GR218" i="9"/>
  <c r="GQ218" i="9"/>
  <c r="GP218" i="9"/>
  <c r="GO218" i="9"/>
  <c r="FC218" i="9"/>
  <c r="FA218" i="9"/>
  <c r="EY218" i="9"/>
  <c r="GT218" i="9"/>
  <c r="I224" i="9"/>
  <c r="GR216" i="9"/>
  <c r="GQ216" i="9"/>
  <c r="GP216" i="9"/>
  <c r="GO216" i="9"/>
  <c r="FC216" i="9"/>
  <c r="FA216" i="9"/>
  <c r="EY216" i="9"/>
  <c r="GT216" i="9"/>
  <c r="I222" i="9"/>
  <c r="GR214" i="9"/>
  <c r="GQ214" i="9"/>
  <c r="GP214" i="9"/>
  <c r="GO214" i="9"/>
  <c r="FC214" i="9"/>
  <c r="FA214" i="9"/>
  <c r="EY214" i="9"/>
  <c r="GT214" i="9"/>
  <c r="I220" i="9"/>
  <c r="GR212" i="9"/>
  <c r="GQ212" i="9"/>
  <c r="GP212" i="9"/>
  <c r="GO212" i="9"/>
  <c r="FC212" i="9"/>
  <c r="FA212" i="9"/>
  <c r="EY212" i="9"/>
  <c r="GT212" i="9"/>
  <c r="I218" i="9"/>
  <c r="GR210" i="9"/>
  <c r="GQ210" i="9"/>
  <c r="GP210" i="9"/>
  <c r="GO210" i="9"/>
  <c r="FC210" i="9"/>
  <c r="FA210" i="9"/>
  <c r="EY210" i="9"/>
  <c r="GT210" i="9"/>
  <c r="I216" i="9"/>
  <c r="GR208" i="9"/>
  <c r="GQ208" i="9"/>
  <c r="GP208" i="9"/>
  <c r="GO208" i="9"/>
  <c r="FC208" i="9"/>
  <c r="FA208" i="9"/>
  <c r="EY208" i="9"/>
  <c r="GT208" i="9"/>
  <c r="I214" i="9"/>
  <c r="GR206" i="9"/>
  <c r="GQ206" i="9"/>
  <c r="GP206" i="9"/>
  <c r="GO206" i="9"/>
  <c r="FC206" i="9"/>
  <c r="FA206" i="9"/>
  <c r="EY206" i="9"/>
  <c r="GT206" i="9"/>
  <c r="I212" i="9"/>
  <c r="GR204" i="9"/>
  <c r="GQ204" i="9"/>
  <c r="GP204" i="9"/>
  <c r="GO204" i="9"/>
  <c r="FC204" i="9"/>
  <c r="FA204" i="9"/>
  <c r="EY204" i="9"/>
  <c r="GT204" i="9"/>
  <c r="I210" i="9"/>
  <c r="GR203" i="9"/>
  <c r="GQ203" i="9"/>
  <c r="GP203" i="9"/>
  <c r="GO203" i="9"/>
  <c r="FC203" i="9"/>
  <c r="FA203" i="9"/>
  <c r="EY203" i="9"/>
  <c r="GT203" i="9"/>
  <c r="I209" i="9"/>
  <c r="GR200" i="9"/>
  <c r="GQ200" i="9"/>
  <c r="GP200" i="9"/>
  <c r="GO200" i="9"/>
  <c r="FC200" i="9"/>
  <c r="FA200" i="9"/>
  <c r="EY200" i="9"/>
  <c r="GT200" i="9"/>
  <c r="I206" i="9"/>
  <c r="GR199" i="9"/>
  <c r="GQ199" i="9"/>
  <c r="GP199" i="9"/>
  <c r="GO199" i="9"/>
  <c r="FC199" i="9"/>
  <c r="FA199" i="9"/>
  <c r="EY199" i="9"/>
  <c r="GT199" i="9"/>
  <c r="I205" i="9"/>
  <c r="GR198" i="9"/>
  <c r="GQ198" i="9"/>
  <c r="GP198" i="9"/>
  <c r="GO198" i="9"/>
  <c r="FC198" i="9"/>
  <c r="FA198" i="9"/>
  <c r="EY198" i="9"/>
  <c r="GT198" i="9"/>
  <c r="I204" i="9"/>
  <c r="GR192" i="9"/>
  <c r="GQ192" i="9"/>
  <c r="GP192" i="9"/>
  <c r="GO192" i="9"/>
  <c r="FC192" i="9"/>
  <c r="FA192" i="9"/>
  <c r="EY192" i="9"/>
  <c r="GT192" i="9"/>
  <c r="I198" i="9"/>
  <c r="GR190" i="9"/>
  <c r="GQ190" i="9"/>
  <c r="GP190" i="9"/>
  <c r="GO190" i="9"/>
  <c r="FC190" i="9"/>
  <c r="FA190" i="9"/>
  <c r="EY190" i="9"/>
  <c r="GT190" i="9"/>
  <c r="I196" i="9"/>
  <c r="GR187" i="9"/>
  <c r="GQ187" i="9"/>
  <c r="GP187" i="9"/>
  <c r="GO187" i="9"/>
  <c r="FC187" i="9"/>
  <c r="FA187" i="9"/>
  <c r="EY187" i="9"/>
  <c r="GT187" i="9"/>
  <c r="I193" i="9"/>
  <c r="GR183" i="9"/>
  <c r="GQ183" i="9"/>
  <c r="GP183" i="9"/>
  <c r="GO183" i="9"/>
  <c r="FC183" i="9"/>
  <c r="FA183" i="9"/>
  <c r="EY183" i="9"/>
  <c r="GT183" i="9"/>
  <c r="I189" i="9"/>
  <c r="GR178" i="9"/>
  <c r="GQ178" i="9"/>
  <c r="GP178" i="9"/>
  <c r="GO178" i="9"/>
  <c r="FC178" i="9"/>
  <c r="FA178" i="9"/>
  <c r="EY178" i="9"/>
  <c r="GT178" i="9"/>
  <c r="I182" i="9"/>
  <c r="GR175" i="9"/>
  <c r="GQ175" i="9"/>
  <c r="GP175" i="9"/>
  <c r="GO175" i="9"/>
  <c r="FC175" i="9"/>
  <c r="FA175" i="9"/>
  <c r="EY175" i="9"/>
  <c r="GT175" i="9"/>
  <c r="I179" i="9"/>
  <c r="GR172" i="9"/>
  <c r="GQ172" i="9"/>
  <c r="GP172" i="9"/>
  <c r="GO172" i="9"/>
  <c r="FC172" i="9"/>
  <c r="FA172" i="9"/>
  <c r="EY172" i="9"/>
  <c r="GT172" i="9"/>
  <c r="I176" i="9"/>
  <c r="GR168" i="9"/>
  <c r="GQ168" i="9"/>
  <c r="GP168" i="9"/>
  <c r="GO168" i="9"/>
  <c r="FC168" i="9"/>
  <c r="FA168" i="9"/>
  <c r="EY168" i="9"/>
  <c r="GT168" i="9"/>
  <c r="I172" i="9"/>
  <c r="GR165" i="9"/>
  <c r="GQ165" i="9"/>
  <c r="GP165" i="9"/>
  <c r="GO165" i="9"/>
  <c r="FC165" i="9"/>
  <c r="FA165" i="9"/>
  <c r="EY165" i="9"/>
  <c r="GT165" i="9"/>
  <c r="I169" i="9"/>
  <c r="GR162" i="9"/>
  <c r="GQ162" i="9"/>
  <c r="GP162" i="9"/>
  <c r="GO162" i="9"/>
  <c r="FC162" i="9"/>
  <c r="FA162" i="9"/>
  <c r="EY162" i="9"/>
  <c r="GT162" i="9"/>
  <c r="I166" i="9"/>
  <c r="GR159" i="9"/>
  <c r="GQ159" i="9"/>
  <c r="GP159" i="9"/>
  <c r="GO159" i="9"/>
  <c r="FC159" i="9"/>
  <c r="FA159" i="9"/>
  <c r="EY159" i="9"/>
  <c r="GT159" i="9"/>
  <c r="I163" i="9"/>
  <c r="GR155" i="9"/>
  <c r="GQ155" i="9"/>
  <c r="GP155" i="9"/>
  <c r="GO155" i="9"/>
  <c r="FC155" i="9"/>
  <c r="FA155" i="9"/>
  <c r="EY155" i="9"/>
  <c r="GT155" i="9"/>
  <c r="I157" i="9"/>
  <c r="GR149" i="9"/>
  <c r="GQ149" i="9"/>
  <c r="GP149" i="9"/>
  <c r="GO149" i="9"/>
  <c r="FC149" i="9"/>
  <c r="FA149" i="9"/>
  <c r="EY149" i="9"/>
  <c r="GT149" i="9"/>
  <c r="I151" i="9"/>
  <c r="GR147" i="9"/>
  <c r="GQ147" i="9"/>
  <c r="GP147" i="9"/>
  <c r="GO147" i="9"/>
  <c r="FC147" i="9"/>
  <c r="FA147" i="9"/>
  <c r="EY147" i="9"/>
  <c r="GT147" i="9"/>
  <c r="I147" i="9"/>
  <c r="GR145" i="9"/>
  <c r="GQ145" i="9"/>
  <c r="GP145" i="9"/>
  <c r="GO145" i="9"/>
  <c r="FC145" i="9"/>
  <c r="FA145" i="9"/>
  <c r="EY145" i="9"/>
  <c r="GT145" i="9"/>
  <c r="I145" i="9"/>
  <c r="GR138" i="9"/>
  <c r="GQ138" i="9"/>
  <c r="GP138" i="9"/>
  <c r="GO138" i="9"/>
  <c r="FC138" i="9"/>
  <c r="FA138" i="9"/>
  <c r="EY138" i="9"/>
  <c r="GT138" i="9"/>
  <c r="I138" i="9"/>
  <c r="GR129" i="9"/>
  <c r="GQ129" i="9"/>
  <c r="GP129" i="9"/>
  <c r="GO129" i="9"/>
  <c r="FC129" i="9"/>
  <c r="FA129" i="9"/>
  <c r="EY129" i="9"/>
  <c r="GT129" i="9"/>
  <c r="I129" i="9"/>
  <c r="GR126" i="9"/>
  <c r="GQ126" i="9"/>
  <c r="GP126" i="9"/>
  <c r="GO126" i="9"/>
  <c r="FC126" i="9"/>
  <c r="FA126" i="9"/>
  <c r="EY126" i="9"/>
  <c r="GT126" i="9"/>
  <c r="I126" i="9"/>
  <c r="GR122" i="9"/>
  <c r="GQ122" i="9"/>
  <c r="GP122" i="9"/>
  <c r="GO122" i="9"/>
  <c r="FC122" i="9"/>
  <c r="FA122" i="9"/>
  <c r="EY122" i="9"/>
  <c r="GT122" i="9"/>
  <c r="I122" i="9"/>
  <c r="GR118" i="9"/>
  <c r="GQ118" i="9"/>
  <c r="GP118" i="9"/>
  <c r="GO118" i="9"/>
  <c r="FC118" i="9"/>
  <c r="FA118" i="9"/>
  <c r="EY118" i="9"/>
  <c r="GT118" i="9"/>
  <c r="I118" i="9"/>
  <c r="GR115" i="9"/>
  <c r="GQ115" i="9"/>
  <c r="GP115" i="9"/>
  <c r="GO115" i="9"/>
  <c r="FC115" i="9"/>
  <c r="FA115" i="9"/>
  <c r="EY115" i="9"/>
  <c r="GT115" i="9"/>
  <c r="I115" i="9"/>
  <c r="GR110" i="9"/>
  <c r="GQ110" i="9"/>
  <c r="GP110" i="9"/>
  <c r="GO110" i="9"/>
  <c r="FC110" i="9"/>
  <c r="FA110" i="9"/>
  <c r="EY110" i="9"/>
  <c r="GT110" i="9"/>
  <c r="I110" i="9"/>
  <c r="GR107" i="9"/>
  <c r="GQ107" i="9"/>
  <c r="GP107" i="9"/>
  <c r="GO107" i="9"/>
  <c r="FC107" i="9"/>
  <c r="FA107" i="9"/>
  <c r="EY107" i="9"/>
  <c r="GT107" i="9"/>
  <c r="I107" i="9"/>
  <c r="GR104" i="9"/>
  <c r="GQ104" i="9"/>
  <c r="GP104" i="9"/>
  <c r="GO104" i="9"/>
  <c r="FC104" i="9"/>
  <c r="FA104" i="9"/>
  <c r="EY104" i="9"/>
  <c r="GT104" i="9"/>
  <c r="I104" i="9"/>
  <c r="GR102" i="9"/>
  <c r="GQ102" i="9"/>
  <c r="GP102" i="9"/>
  <c r="GO102" i="9"/>
  <c r="FC102" i="9"/>
  <c r="FA102" i="9"/>
  <c r="EY102" i="9"/>
  <c r="GT102" i="9"/>
  <c r="I102" i="9"/>
  <c r="GR98" i="9"/>
  <c r="GQ98" i="9"/>
  <c r="GP98" i="9"/>
  <c r="GO98" i="9"/>
  <c r="FC98" i="9"/>
  <c r="FA98" i="9"/>
  <c r="EY98" i="9"/>
  <c r="GT98" i="9"/>
  <c r="I98" i="9"/>
  <c r="GR93" i="9"/>
  <c r="GQ93" i="9"/>
  <c r="GP93" i="9"/>
  <c r="GO93" i="9"/>
  <c r="FC93" i="9"/>
  <c r="FA93" i="9"/>
  <c r="EY93" i="9"/>
  <c r="GT93" i="9"/>
  <c r="I93" i="9"/>
  <c r="GR88" i="9"/>
  <c r="GQ88" i="9"/>
  <c r="GP88" i="9"/>
  <c r="GO88" i="9"/>
  <c r="FC88" i="9"/>
  <c r="FA88" i="9"/>
  <c r="EY88" i="9"/>
  <c r="GT88" i="9"/>
  <c r="I88" i="9"/>
  <c r="GR83" i="9"/>
  <c r="GQ83" i="9"/>
  <c r="GP83" i="9"/>
  <c r="GO83" i="9"/>
  <c r="FC83" i="9"/>
  <c r="FA83" i="9"/>
  <c r="EY83" i="9"/>
  <c r="GT83" i="9"/>
  <c r="I83" i="9"/>
  <c r="GR78" i="9"/>
  <c r="GQ78" i="9"/>
  <c r="GP78" i="9"/>
  <c r="GO78" i="9"/>
  <c r="FC78" i="9"/>
  <c r="FA78" i="9"/>
  <c r="EY78" i="9"/>
  <c r="GT78" i="9"/>
  <c r="I78" i="9"/>
  <c r="GR63" i="9"/>
  <c r="GQ63" i="9"/>
  <c r="GP63" i="9"/>
  <c r="GO63" i="9"/>
  <c r="FC63" i="9"/>
  <c r="FA63" i="9"/>
  <c r="EY63" i="9"/>
  <c r="GT63" i="9"/>
  <c r="I63" i="9"/>
  <c r="GR60" i="9"/>
  <c r="GQ60" i="9"/>
  <c r="GP60" i="9"/>
  <c r="GO60" i="9"/>
  <c r="FC60" i="9"/>
  <c r="FA60" i="9"/>
  <c r="EY60" i="9"/>
  <c r="GT60" i="9"/>
  <c r="I60" i="9"/>
  <c r="GR56" i="9"/>
  <c r="GQ56" i="9"/>
  <c r="GP56" i="9"/>
  <c r="GO56" i="9"/>
  <c r="FC56" i="9"/>
  <c r="FA56" i="9"/>
  <c r="EY56" i="9"/>
  <c r="GT56" i="9"/>
  <c r="I56" i="9"/>
  <c r="GR52" i="9"/>
  <c r="GQ52" i="9"/>
  <c r="GP52" i="9"/>
  <c r="GO52" i="9"/>
  <c r="FC52" i="9"/>
  <c r="FA52" i="9"/>
  <c r="EY52" i="9"/>
  <c r="GT52" i="9"/>
  <c r="I52" i="9"/>
  <c r="GR48" i="9"/>
  <c r="GQ48" i="9"/>
  <c r="GP48" i="9"/>
  <c r="GO48" i="9"/>
  <c r="FC48" i="9"/>
  <c r="FA48" i="9"/>
  <c r="EY48" i="9"/>
  <c r="GT48" i="9"/>
  <c r="I48" i="9"/>
  <c r="GR45" i="9"/>
  <c r="GQ45" i="9"/>
  <c r="GP45" i="9"/>
  <c r="GO45" i="9"/>
  <c r="FC45" i="9"/>
  <c r="FA45" i="9"/>
  <c r="EY45" i="9"/>
  <c r="GT45" i="9"/>
  <c r="I45" i="9"/>
  <c r="GR42" i="9"/>
  <c r="GQ42" i="9"/>
  <c r="GP42" i="9"/>
  <c r="GO42" i="9"/>
  <c r="FC42" i="9"/>
  <c r="FA42" i="9"/>
  <c r="EY42" i="9"/>
  <c r="GT42" i="9"/>
  <c r="I42" i="9"/>
  <c r="GR37" i="9"/>
  <c r="GQ37" i="9"/>
  <c r="GP37" i="9"/>
  <c r="GO37" i="9"/>
  <c r="FC37" i="9"/>
  <c r="FA37" i="9"/>
  <c r="EY37" i="9"/>
  <c r="GT37" i="9"/>
  <c r="I37" i="9"/>
  <c r="GR33" i="9"/>
  <c r="GQ33" i="9"/>
  <c r="GP33" i="9"/>
  <c r="GO33" i="9"/>
  <c r="FC33" i="9"/>
  <c r="FA33" i="9"/>
  <c r="EY33" i="9"/>
  <c r="GT33" i="9"/>
  <c r="I33" i="9"/>
  <c r="GR26" i="9"/>
  <c r="GQ26" i="9"/>
  <c r="GP26" i="9"/>
  <c r="GO26" i="9"/>
  <c r="FC26" i="9"/>
  <c r="FA26" i="9"/>
  <c r="EY26" i="9"/>
  <c r="GT26" i="9"/>
  <c r="I26" i="9"/>
  <c r="GR21" i="9"/>
  <c r="GQ21" i="9"/>
  <c r="GP21" i="9"/>
  <c r="GO21" i="9"/>
  <c r="FC21" i="9"/>
  <c r="FA21" i="9"/>
  <c r="EY21" i="9"/>
  <c r="GT21" i="9"/>
  <c r="I21" i="9"/>
  <c r="GR12" i="9"/>
  <c r="GQ12" i="9"/>
  <c r="GP12" i="9"/>
  <c r="GO12" i="9"/>
  <c r="FC12" i="9"/>
  <c r="FA12" i="9"/>
  <c r="EY12" i="9"/>
  <c r="GT12" i="9"/>
  <c r="I12" i="9"/>
  <c r="AV12" i="9" s="1"/>
  <c r="LN374" i="8"/>
  <c r="LM374" i="8"/>
  <c r="LL374" i="8"/>
  <c r="LK374" i="8"/>
  <c r="JY374" i="8"/>
  <c r="JY373" i="8" s="1"/>
  <c r="JW374" i="8"/>
  <c r="JW373" i="8" s="1"/>
  <c r="JU374" i="8"/>
  <c r="JU373" i="8" s="1"/>
  <c r="LP374" i="8"/>
  <c r="LP373" i="8" s="1"/>
  <c r="I385" i="8" s="1"/>
  <c r="I386" i="8"/>
  <c r="LJ374" i="8" s="1"/>
  <c r="LN370" i="8"/>
  <c r="LM370" i="8"/>
  <c r="LL370" i="8"/>
  <c r="LK370" i="8"/>
  <c r="JY370" i="8"/>
  <c r="JW370" i="8"/>
  <c r="JU370" i="8"/>
  <c r="LP370" i="8"/>
  <c r="I380" i="8"/>
  <c r="LJ370" i="8" s="1"/>
  <c r="LN367" i="8"/>
  <c r="LM367" i="8"/>
  <c r="LL367" i="8"/>
  <c r="LK367" i="8"/>
  <c r="JY367" i="8"/>
  <c r="JW367" i="8"/>
  <c r="JU367" i="8"/>
  <c r="LP367" i="8"/>
  <c r="I377" i="8"/>
  <c r="LJ367" i="8" s="1"/>
  <c r="LN364" i="8"/>
  <c r="LM364" i="8"/>
  <c r="LL364" i="8"/>
  <c r="LK364" i="8"/>
  <c r="JY364" i="8"/>
  <c r="JW364" i="8"/>
  <c r="JU364" i="8"/>
  <c r="LP364" i="8"/>
  <c r="I374" i="8"/>
  <c r="LJ364" i="8" s="1"/>
  <c r="LN358" i="8"/>
  <c r="LM358" i="8"/>
  <c r="LL358" i="8"/>
  <c r="LK358" i="8"/>
  <c r="JY358" i="8"/>
  <c r="JW358" i="8"/>
  <c r="JU358" i="8"/>
  <c r="LP358" i="8"/>
  <c r="I368" i="8"/>
  <c r="LJ358" i="8" s="1"/>
  <c r="LN349" i="8"/>
  <c r="LM349" i="8"/>
  <c r="LL349" i="8"/>
  <c r="LK349" i="8"/>
  <c r="JY349" i="8"/>
  <c r="JW349" i="8"/>
  <c r="JU349" i="8"/>
  <c r="LP349" i="8"/>
  <c r="I359" i="8"/>
  <c r="LJ349" i="8" s="1"/>
  <c r="LN343" i="8"/>
  <c r="LM343" i="8"/>
  <c r="LL343" i="8"/>
  <c r="LK343" i="8"/>
  <c r="JY343" i="8"/>
  <c r="JW343" i="8"/>
  <c r="JU343" i="8"/>
  <c r="LP343" i="8"/>
  <c r="I351" i="8"/>
  <c r="LJ343" i="8" s="1"/>
  <c r="LN338" i="8"/>
  <c r="LM338" i="8"/>
  <c r="LL338" i="8"/>
  <c r="LK338" i="8"/>
  <c r="JY338" i="8"/>
  <c r="JW338" i="8"/>
  <c r="JU338" i="8"/>
  <c r="LP338" i="8"/>
  <c r="I346" i="8"/>
  <c r="LJ338" i="8" s="1"/>
  <c r="LN335" i="8"/>
  <c r="LM335" i="8"/>
  <c r="LL335" i="8"/>
  <c r="LK335" i="8"/>
  <c r="JY335" i="8"/>
  <c r="JW335" i="8"/>
  <c r="JU335" i="8"/>
  <c r="LP335" i="8"/>
  <c r="I343" i="8"/>
  <c r="LJ335" i="8" s="1"/>
  <c r="LN332" i="8"/>
  <c r="LM332" i="8"/>
  <c r="LL332" i="8"/>
  <c r="LK332" i="8"/>
  <c r="JY332" i="8"/>
  <c r="JW332" i="8"/>
  <c r="JU332" i="8"/>
  <c r="LP332" i="8"/>
  <c r="I340" i="8"/>
  <c r="LJ332" i="8" s="1"/>
  <c r="LN329" i="8"/>
  <c r="LM329" i="8"/>
  <c r="LL329" i="8"/>
  <c r="LK329" i="8"/>
  <c r="JY329" i="8"/>
  <c r="JW329" i="8"/>
  <c r="JU329" i="8"/>
  <c r="LP329" i="8"/>
  <c r="I337" i="8"/>
  <c r="LJ329" i="8" s="1"/>
  <c r="LN327" i="8"/>
  <c r="LM327" i="8"/>
  <c r="LL327" i="8"/>
  <c r="LK327" i="8"/>
  <c r="JY327" i="8"/>
  <c r="JW327" i="8"/>
  <c r="JU327" i="8"/>
  <c r="LP327" i="8"/>
  <c r="I335" i="8"/>
  <c r="LJ327" i="8" s="1"/>
  <c r="LN324" i="8"/>
  <c r="LM324" i="8"/>
  <c r="LL324" i="8"/>
  <c r="LK324" i="8"/>
  <c r="JY324" i="8"/>
  <c r="JW324" i="8"/>
  <c r="JU324" i="8"/>
  <c r="LP324" i="8"/>
  <c r="I332" i="8"/>
  <c r="LJ324" i="8" s="1"/>
  <c r="LN322" i="8"/>
  <c r="LM322" i="8"/>
  <c r="LL322" i="8"/>
  <c r="LK322" i="8"/>
  <c r="JY322" i="8"/>
  <c r="JW322" i="8"/>
  <c r="JU322" i="8"/>
  <c r="LP322" i="8"/>
  <c r="I330" i="8"/>
  <c r="LJ322" i="8" s="1"/>
  <c r="LN319" i="8"/>
  <c r="LM319" i="8"/>
  <c r="LL319" i="8"/>
  <c r="LK319" i="8"/>
  <c r="JY319" i="8"/>
  <c r="JW319" i="8"/>
  <c r="JU319" i="8"/>
  <c r="LP319" i="8"/>
  <c r="I327" i="8"/>
  <c r="LJ319" i="8" s="1"/>
  <c r="LN316" i="8"/>
  <c r="LM316" i="8"/>
  <c r="LL316" i="8"/>
  <c r="LK316" i="8"/>
  <c r="JY316" i="8"/>
  <c r="JW316" i="8"/>
  <c r="JU316" i="8"/>
  <c r="LP316" i="8"/>
  <c r="I324" i="8"/>
  <c r="LJ316" i="8" s="1"/>
  <c r="LN312" i="8"/>
  <c r="LM312" i="8"/>
  <c r="LL312" i="8"/>
  <c r="LK312" i="8"/>
  <c r="JY312" i="8"/>
  <c r="JW312" i="8"/>
  <c r="JU312" i="8"/>
  <c r="LP312" i="8"/>
  <c r="I318" i="8"/>
  <c r="LJ312" i="8" s="1"/>
  <c r="LN310" i="8"/>
  <c r="LM310" i="8"/>
  <c r="LL310" i="8"/>
  <c r="LK310" i="8"/>
  <c r="JY310" i="8"/>
  <c r="JW310" i="8"/>
  <c r="JU310" i="8"/>
  <c r="LP310" i="8"/>
  <c r="I316" i="8"/>
  <c r="LJ310" i="8" s="1"/>
  <c r="LN308" i="8"/>
  <c r="LM308" i="8"/>
  <c r="LL308" i="8"/>
  <c r="LK308" i="8"/>
  <c r="JY308" i="8"/>
  <c r="JW308" i="8"/>
  <c r="JU308" i="8"/>
  <c r="LP308" i="8"/>
  <c r="I314" i="8"/>
  <c r="LJ308" i="8" s="1"/>
  <c r="LN306" i="8"/>
  <c r="LM306" i="8"/>
  <c r="LL306" i="8"/>
  <c r="LK306" i="8"/>
  <c r="JY306" i="8"/>
  <c r="JW306" i="8"/>
  <c r="JU306" i="8"/>
  <c r="LP306" i="8"/>
  <c r="I312" i="8"/>
  <c r="LJ306" i="8" s="1"/>
  <c r="LN304" i="8"/>
  <c r="LM304" i="8"/>
  <c r="LL304" i="8"/>
  <c r="LK304" i="8"/>
  <c r="JY304" i="8"/>
  <c r="JW304" i="8"/>
  <c r="JU304" i="8"/>
  <c r="LP304" i="8"/>
  <c r="I310" i="8"/>
  <c r="LJ304" i="8" s="1"/>
  <c r="LN301" i="8"/>
  <c r="LM301" i="8"/>
  <c r="LL301" i="8"/>
  <c r="LK301" i="8"/>
  <c r="JY301" i="8"/>
  <c r="JW301" i="8"/>
  <c r="JU301" i="8"/>
  <c r="LP301" i="8"/>
  <c r="I307" i="8"/>
  <c r="LJ301" i="8" s="1"/>
  <c r="LN298" i="8"/>
  <c r="LM298" i="8"/>
  <c r="LL298" i="8"/>
  <c r="LK298" i="8"/>
  <c r="JY298" i="8"/>
  <c r="JW298" i="8"/>
  <c r="JU298" i="8"/>
  <c r="LP298" i="8"/>
  <c r="I304" i="8"/>
  <c r="LJ298" i="8" s="1"/>
  <c r="LN295" i="8"/>
  <c r="LM295" i="8"/>
  <c r="LL295" i="8"/>
  <c r="LK295" i="8"/>
  <c r="JY295" i="8"/>
  <c r="JW295" i="8"/>
  <c r="JU295" i="8"/>
  <c r="LP295" i="8"/>
  <c r="I301" i="8"/>
  <c r="LJ295" i="8" s="1"/>
  <c r="LN293" i="8"/>
  <c r="LM293" i="8"/>
  <c r="LL293" i="8"/>
  <c r="LK293" i="8"/>
  <c r="JY293" i="8"/>
  <c r="JW293" i="8"/>
  <c r="JU293" i="8"/>
  <c r="LP293" i="8"/>
  <c r="I299" i="8"/>
  <c r="LJ293" i="8" s="1"/>
  <c r="LN291" i="8"/>
  <c r="LM291" i="8"/>
  <c r="LL291" i="8"/>
  <c r="LK291" i="8"/>
  <c r="JY291" i="8"/>
  <c r="JW291" i="8"/>
  <c r="JU291" i="8"/>
  <c r="LP291" i="8"/>
  <c r="I297" i="8"/>
  <c r="LJ291" i="8" s="1"/>
  <c r="LN289" i="8"/>
  <c r="LM289" i="8"/>
  <c r="LL289" i="8"/>
  <c r="LK289" i="8"/>
  <c r="JY289" i="8"/>
  <c r="JW289" i="8"/>
  <c r="JU289" i="8"/>
  <c r="LP289" i="8"/>
  <c r="I295" i="8"/>
  <c r="LJ289" i="8" s="1"/>
  <c r="LN287" i="8"/>
  <c r="LM287" i="8"/>
  <c r="LL287" i="8"/>
  <c r="LK287" i="8"/>
  <c r="JY287" i="8"/>
  <c r="JW287" i="8"/>
  <c r="JU287" i="8"/>
  <c r="LP287" i="8"/>
  <c r="I293" i="8"/>
  <c r="LJ287" i="8" s="1"/>
  <c r="LN285" i="8"/>
  <c r="LM285" i="8"/>
  <c r="LL285" i="8"/>
  <c r="LK285" i="8"/>
  <c r="JY285" i="8"/>
  <c r="JW285" i="8"/>
  <c r="JU285" i="8"/>
  <c r="LP285" i="8"/>
  <c r="I291" i="8"/>
  <c r="LJ285" i="8" s="1"/>
  <c r="LN283" i="8"/>
  <c r="LM283" i="8"/>
  <c r="LL283" i="8"/>
  <c r="LK283" i="8"/>
  <c r="JY283" i="8"/>
  <c r="JW283" i="8"/>
  <c r="JU283" i="8"/>
  <c r="LP283" i="8"/>
  <c r="I289" i="8"/>
  <c r="LJ283" i="8" s="1"/>
  <c r="LN281" i="8"/>
  <c r="LM281" i="8"/>
  <c r="LL281" i="8"/>
  <c r="LK281" i="8"/>
  <c r="JY281" i="8"/>
  <c r="JW281" i="8"/>
  <c r="JU281" i="8"/>
  <c r="LP281" i="8"/>
  <c r="I287" i="8"/>
  <c r="LJ281" i="8" s="1"/>
  <c r="LN279" i="8"/>
  <c r="LM279" i="8"/>
  <c r="LL279" i="8"/>
  <c r="LK279" i="8"/>
  <c r="JY279" i="8"/>
  <c r="JW279" i="8"/>
  <c r="JU279" i="8"/>
  <c r="LP279" i="8"/>
  <c r="I285" i="8"/>
  <c r="LJ279" i="8" s="1"/>
  <c r="LN277" i="8"/>
  <c r="LM277" i="8"/>
  <c r="LL277" i="8"/>
  <c r="LK277" i="8"/>
  <c r="JY277" i="8"/>
  <c r="JW277" i="8"/>
  <c r="JU277" i="8"/>
  <c r="LP277" i="8"/>
  <c r="I283" i="8"/>
  <c r="LJ277" i="8" s="1"/>
  <c r="LN275" i="8"/>
  <c r="LM275" i="8"/>
  <c r="LL275" i="8"/>
  <c r="LK275" i="8"/>
  <c r="JY275" i="8"/>
  <c r="JW275" i="8"/>
  <c r="JU275" i="8"/>
  <c r="LP275" i="8"/>
  <c r="I281" i="8"/>
  <c r="LJ275" i="8" s="1"/>
  <c r="LN273" i="8"/>
  <c r="LM273" i="8"/>
  <c r="LL273" i="8"/>
  <c r="LK273" i="8"/>
  <c r="JY273" i="8"/>
  <c r="JW273" i="8"/>
  <c r="JU273" i="8"/>
  <c r="LP273" i="8"/>
  <c r="I279" i="8"/>
  <c r="LJ273" i="8" s="1"/>
  <c r="LN271" i="8"/>
  <c r="LM271" i="8"/>
  <c r="LL271" i="8"/>
  <c r="LK271" i="8"/>
  <c r="JY271" i="8"/>
  <c r="JW271" i="8"/>
  <c r="JU271" i="8"/>
  <c r="LP271" i="8"/>
  <c r="I277" i="8"/>
  <c r="LJ271" i="8" s="1"/>
  <c r="LN270" i="8"/>
  <c r="LM270" i="8"/>
  <c r="LL270" i="8"/>
  <c r="LK270" i="8"/>
  <c r="JY270" i="8"/>
  <c r="JW270" i="8"/>
  <c r="JU270" i="8"/>
  <c r="LP270" i="8"/>
  <c r="I276" i="8"/>
  <c r="LJ270" i="8" s="1"/>
  <c r="LN267" i="8"/>
  <c r="LM267" i="8"/>
  <c r="LL267" i="8"/>
  <c r="LK267" i="8"/>
  <c r="JY267" i="8"/>
  <c r="JW267" i="8"/>
  <c r="JU267" i="8"/>
  <c r="LP267" i="8"/>
  <c r="I273" i="8"/>
  <c r="LJ267" i="8" s="1"/>
  <c r="LN266" i="8"/>
  <c r="LM266" i="8"/>
  <c r="LL266" i="8"/>
  <c r="LK266" i="8"/>
  <c r="JY266" i="8"/>
  <c r="JW266" i="8"/>
  <c r="JU266" i="8"/>
  <c r="LP266" i="8"/>
  <c r="I272" i="8"/>
  <c r="LJ266" i="8" s="1"/>
  <c r="LN265" i="8"/>
  <c r="LM265" i="8"/>
  <c r="LL265" i="8"/>
  <c r="LK265" i="8"/>
  <c r="JY265" i="8"/>
  <c r="JW265" i="8"/>
  <c r="JU265" i="8"/>
  <c r="LP265" i="8"/>
  <c r="I271" i="8"/>
  <c r="LJ265" i="8" s="1"/>
  <c r="LN259" i="8"/>
  <c r="LM259" i="8"/>
  <c r="LL259" i="8"/>
  <c r="LK259" i="8"/>
  <c r="JY259" i="8"/>
  <c r="JW259" i="8"/>
  <c r="JU259" i="8"/>
  <c r="LP259" i="8"/>
  <c r="I265" i="8"/>
  <c r="LJ259" i="8" s="1"/>
  <c r="LN257" i="8"/>
  <c r="LM257" i="8"/>
  <c r="LL257" i="8"/>
  <c r="LK257" i="8"/>
  <c r="JY257" i="8"/>
  <c r="JW257" i="8"/>
  <c r="JU257" i="8"/>
  <c r="LP257" i="8"/>
  <c r="I263" i="8"/>
  <c r="LJ257" i="8" s="1"/>
  <c r="LN254" i="8"/>
  <c r="LM254" i="8"/>
  <c r="LL254" i="8"/>
  <c r="LK254" i="8"/>
  <c r="JY254" i="8"/>
  <c r="JW254" i="8"/>
  <c r="JU254" i="8"/>
  <c r="LP254" i="8"/>
  <c r="I260" i="8"/>
  <c r="LJ254" i="8" s="1"/>
  <c r="LN250" i="8"/>
  <c r="LM250" i="8"/>
  <c r="LL250" i="8"/>
  <c r="LK250" i="8"/>
  <c r="JY250" i="8"/>
  <c r="JW250" i="8"/>
  <c r="JU250" i="8"/>
  <c r="LP250" i="8"/>
  <c r="I256" i="8"/>
  <c r="LJ250" i="8" s="1"/>
  <c r="LN246" i="8"/>
  <c r="LM246" i="8"/>
  <c r="LL246" i="8"/>
  <c r="LK246" i="8"/>
  <c r="JY246" i="8"/>
  <c r="JW246" i="8"/>
  <c r="JU246" i="8"/>
  <c r="LP246" i="8"/>
  <c r="I250" i="8"/>
  <c r="LJ246" i="8" s="1"/>
  <c r="LN242" i="8"/>
  <c r="LM242" i="8"/>
  <c r="LL242" i="8"/>
  <c r="LK242" i="8"/>
  <c r="JY242" i="8"/>
  <c r="JW242" i="8"/>
  <c r="JU242" i="8"/>
  <c r="LP242" i="8"/>
  <c r="I246" i="8"/>
  <c r="LJ242" i="8" s="1"/>
  <c r="LN239" i="8"/>
  <c r="LM239" i="8"/>
  <c r="LL239" i="8"/>
  <c r="LK239" i="8"/>
  <c r="JY239" i="8"/>
  <c r="JW239" i="8"/>
  <c r="JU239" i="8"/>
  <c r="LP239" i="8"/>
  <c r="I243" i="8"/>
  <c r="LJ239" i="8" s="1"/>
  <c r="LN234" i="8"/>
  <c r="LM234" i="8"/>
  <c r="LL234" i="8"/>
  <c r="LK234" i="8"/>
  <c r="JY234" i="8"/>
  <c r="JW234" i="8"/>
  <c r="JU234" i="8"/>
  <c r="LP234" i="8"/>
  <c r="I238" i="8"/>
  <c r="LJ234" i="8" s="1"/>
  <c r="LN232" i="8"/>
  <c r="LM232" i="8"/>
  <c r="LL232" i="8"/>
  <c r="LK232" i="8"/>
  <c r="JY232" i="8"/>
  <c r="JW232" i="8"/>
  <c r="JU232" i="8"/>
  <c r="LP232" i="8"/>
  <c r="I236" i="8"/>
  <c r="LJ232" i="8" s="1"/>
  <c r="LN229" i="8"/>
  <c r="LM229" i="8"/>
  <c r="LL229" i="8"/>
  <c r="LK229" i="8"/>
  <c r="JY229" i="8"/>
  <c r="JW229" i="8"/>
  <c r="JU229" i="8"/>
  <c r="LP229" i="8"/>
  <c r="I233" i="8"/>
  <c r="LJ229" i="8" s="1"/>
  <c r="LN227" i="8"/>
  <c r="LM227" i="8"/>
  <c r="LL227" i="8"/>
  <c r="LK227" i="8"/>
  <c r="JY227" i="8"/>
  <c r="JW227" i="8"/>
  <c r="JU227" i="8"/>
  <c r="LP227" i="8"/>
  <c r="I231" i="8"/>
  <c r="LJ227" i="8" s="1"/>
  <c r="LN221" i="8"/>
  <c r="LM221" i="8"/>
  <c r="LL221" i="8"/>
  <c r="LK221" i="8"/>
  <c r="JY221" i="8"/>
  <c r="JW221" i="8"/>
  <c r="JU221" i="8"/>
  <c r="LP221" i="8"/>
  <c r="I225" i="8"/>
  <c r="LJ221" i="8" s="1"/>
  <c r="LN215" i="8"/>
  <c r="LM215" i="8"/>
  <c r="LL215" i="8"/>
  <c r="LK215" i="8"/>
  <c r="JY215" i="8"/>
  <c r="JW215" i="8"/>
  <c r="JU215" i="8"/>
  <c r="LP215" i="8"/>
  <c r="I219" i="8"/>
  <c r="LJ215" i="8" s="1"/>
  <c r="LN211" i="8"/>
  <c r="LM211" i="8"/>
  <c r="LL211" i="8"/>
  <c r="LK211" i="8"/>
  <c r="JY211" i="8"/>
  <c r="JW211" i="8"/>
  <c r="JU211" i="8"/>
  <c r="LP211" i="8"/>
  <c r="I215" i="8"/>
  <c r="LJ211" i="8" s="1"/>
  <c r="LN208" i="8"/>
  <c r="LM208" i="8"/>
  <c r="LL208" i="8"/>
  <c r="LK208" i="8"/>
  <c r="JY208" i="8"/>
  <c r="JW208" i="8"/>
  <c r="JU208" i="8"/>
  <c r="LP208" i="8"/>
  <c r="I212" i="8"/>
  <c r="LJ208" i="8" s="1"/>
  <c r="LN203" i="8"/>
  <c r="LM203" i="8"/>
  <c r="LL203" i="8"/>
  <c r="LK203" i="8"/>
  <c r="JY203" i="8"/>
  <c r="JW203" i="8"/>
  <c r="JU203" i="8"/>
  <c r="LP203" i="8"/>
  <c r="I207" i="8"/>
  <c r="LJ203" i="8" s="1"/>
  <c r="LN199" i="8"/>
  <c r="LM199" i="8"/>
  <c r="LL199" i="8"/>
  <c r="LK199" i="8"/>
  <c r="JY199" i="8"/>
  <c r="JW199" i="8"/>
  <c r="JU199" i="8"/>
  <c r="LP199" i="8"/>
  <c r="I201" i="8"/>
  <c r="LJ199" i="8" s="1"/>
  <c r="LN193" i="8"/>
  <c r="LM193" i="8"/>
  <c r="LL193" i="8"/>
  <c r="LK193" i="8"/>
  <c r="JY193" i="8"/>
  <c r="JW193" i="8"/>
  <c r="JU193" i="8"/>
  <c r="LP193" i="8"/>
  <c r="I195" i="8"/>
  <c r="LJ193" i="8" s="1"/>
  <c r="LN191" i="8"/>
  <c r="LM191" i="8"/>
  <c r="LL191" i="8"/>
  <c r="LK191" i="8"/>
  <c r="JY191" i="8"/>
  <c r="JW191" i="8"/>
  <c r="JU191" i="8"/>
  <c r="LP191" i="8"/>
  <c r="I191" i="8"/>
  <c r="LJ191" i="8" s="1"/>
  <c r="LN189" i="8"/>
  <c r="LM189" i="8"/>
  <c r="LL189" i="8"/>
  <c r="LK189" i="8"/>
  <c r="JY189" i="8"/>
  <c r="JW189" i="8"/>
  <c r="JU189" i="8"/>
  <c r="LP189" i="8"/>
  <c r="I189" i="8"/>
  <c r="LJ189" i="8" s="1"/>
  <c r="LN186" i="8"/>
  <c r="LM186" i="8"/>
  <c r="LL186" i="8"/>
  <c r="LK186" i="8"/>
  <c r="JY186" i="8"/>
  <c r="JW186" i="8"/>
  <c r="JU186" i="8"/>
  <c r="LP186" i="8"/>
  <c r="I186" i="8"/>
  <c r="LJ186" i="8" s="1"/>
  <c r="LN183" i="8"/>
  <c r="LM183" i="8"/>
  <c r="LL183" i="8"/>
  <c r="LK183" i="8"/>
  <c r="JY183" i="8"/>
  <c r="JW183" i="8"/>
  <c r="JU183" i="8"/>
  <c r="LP183" i="8"/>
  <c r="I183" i="8"/>
  <c r="LJ183" i="8" s="1"/>
  <c r="LN181" i="8"/>
  <c r="LM181" i="8"/>
  <c r="LL181" i="8"/>
  <c r="LK181" i="8"/>
  <c r="JY181" i="8"/>
  <c r="JW181" i="8"/>
  <c r="JU181" i="8"/>
  <c r="LP181" i="8"/>
  <c r="I181" i="8"/>
  <c r="LJ181" i="8" s="1"/>
  <c r="LN174" i="8"/>
  <c r="LM174" i="8"/>
  <c r="LL174" i="8"/>
  <c r="LK174" i="8"/>
  <c r="JY174" i="8"/>
  <c r="JW174" i="8"/>
  <c r="JU174" i="8"/>
  <c r="LP174" i="8"/>
  <c r="I174" i="8"/>
  <c r="LJ174" i="8" s="1"/>
  <c r="LN165" i="8"/>
  <c r="LM165" i="8"/>
  <c r="LL165" i="8"/>
  <c r="LK165" i="8"/>
  <c r="JY165" i="8"/>
  <c r="JW165" i="8"/>
  <c r="JU165" i="8"/>
  <c r="LP165" i="8"/>
  <c r="I165" i="8"/>
  <c r="LJ165" i="8" s="1"/>
  <c r="LN162" i="8"/>
  <c r="LM162" i="8"/>
  <c r="LL162" i="8"/>
  <c r="LK162" i="8"/>
  <c r="JY162" i="8"/>
  <c r="JW162" i="8"/>
  <c r="JU162" i="8"/>
  <c r="LP162" i="8"/>
  <c r="I162" i="8"/>
  <c r="LJ162" i="8" s="1"/>
  <c r="LN158" i="8"/>
  <c r="LM158" i="8"/>
  <c r="LL158" i="8"/>
  <c r="LK158" i="8"/>
  <c r="JY158" i="8"/>
  <c r="JW158" i="8"/>
  <c r="JU158" i="8"/>
  <c r="LP158" i="8"/>
  <c r="I158" i="8"/>
  <c r="LJ158" i="8" s="1"/>
  <c r="LN154" i="8"/>
  <c r="LM154" i="8"/>
  <c r="LL154" i="8"/>
  <c r="LK154" i="8"/>
  <c r="JY154" i="8"/>
  <c r="JW154" i="8"/>
  <c r="JU154" i="8"/>
  <c r="LP154" i="8"/>
  <c r="I154" i="8"/>
  <c r="LJ154" i="8" s="1"/>
  <c r="LN151" i="8"/>
  <c r="LM151" i="8"/>
  <c r="LL151" i="8"/>
  <c r="LK151" i="8"/>
  <c r="JY151" i="8"/>
  <c r="JW151" i="8"/>
  <c r="JU151" i="8"/>
  <c r="LP151" i="8"/>
  <c r="I151" i="8"/>
  <c r="LJ151" i="8" s="1"/>
  <c r="LN146" i="8"/>
  <c r="LM146" i="8"/>
  <c r="LL146" i="8"/>
  <c r="LK146" i="8"/>
  <c r="JY146" i="8"/>
  <c r="JW146" i="8"/>
  <c r="JU146" i="8"/>
  <c r="LP146" i="8"/>
  <c r="I146" i="8"/>
  <c r="LJ146" i="8" s="1"/>
  <c r="LN143" i="8"/>
  <c r="LM143" i="8"/>
  <c r="LL143" i="8"/>
  <c r="LK143" i="8"/>
  <c r="JY143" i="8"/>
  <c r="JW143" i="8"/>
  <c r="JU143" i="8"/>
  <c r="LP143" i="8"/>
  <c r="I143" i="8"/>
  <c r="LJ143" i="8" s="1"/>
  <c r="LN140" i="8"/>
  <c r="LM140" i="8"/>
  <c r="LL140" i="8"/>
  <c r="LK140" i="8"/>
  <c r="JY140" i="8"/>
  <c r="JW140" i="8"/>
  <c r="JU140" i="8"/>
  <c r="LP140" i="8"/>
  <c r="I140" i="8"/>
  <c r="LJ140" i="8" s="1"/>
  <c r="LN138" i="8"/>
  <c r="LM138" i="8"/>
  <c r="LL138" i="8"/>
  <c r="LK138" i="8"/>
  <c r="JY138" i="8"/>
  <c r="JW138" i="8"/>
  <c r="JU138" i="8"/>
  <c r="LP138" i="8"/>
  <c r="I138" i="8"/>
  <c r="LJ138" i="8" s="1"/>
  <c r="LN134" i="8"/>
  <c r="LM134" i="8"/>
  <c r="LL134" i="8"/>
  <c r="LK134" i="8"/>
  <c r="JY134" i="8"/>
  <c r="JW134" i="8"/>
  <c r="JU134" i="8"/>
  <c r="LP134" i="8"/>
  <c r="I134" i="8"/>
  <c r="LJ134" i="8" s="1"/>
  <c r="LN129" i="8"/>
  <c r="LM129" i="8"/>
  <c r="LL129" i="8"/>
  <c r="LK129" i="8"/>
  <c r="JY129" i="8"/>
  <c r="JW129" i="8"/>
  <c r="JU129" i="8"/>
  <c r="LP129" i="8"/>
  <c r="I129" i="8"/>
  <c r="LJ129" i="8" s="1"/>
  <c r="LN124" i="8"/>
  <c r="LM124" i="8"/>
  <c r="LL124" i="8"/>
  <c r="LK124" i="8"/>
  <c r="JY124" i="8"/>
  <c r="JW124" i="8"/>
  <c r="JU124" i="8"/>
  <c r="LP124" i="8"/>
  <c r="I124" i="8"/>
  <c r="LJ124" i="8" s="1"/>
  <c r="LN119" i="8"/>
  <c r="LM119" i="8"/>
  <c r="LL119" i="8"/>
  <c r="LK119" i="8"/>
  <c r="JY119" i="8"/>
  <c r="JW119" i="8"/>
  <c r="JU119" i="8"/>
  <c r="LP119" i="8"/>
  <c r="I119" i="8"/>
  <c r="LJ119" i="8" s="1"/>
  <c r="LN114" i="8"/>
  <c r="LM114" i="8"/>
  <c r="LL114" i="8"/>
  <c r="LK114" i="8"/>
  <c r="JY114" i="8"/>
  <c r="JW114" i="8"/>
  <c r="JU114" i="8"/>
  <c r="LP114" i="8"/>
  <c r="I114" i="8"/>
  <c r="LJ114" i="8" s="1"/>
  <c r="LN96" i="8"/>
  <c r="LM96" i="8"/>
  <c r="LL96" i="8"/>
  <c r="LK96" i="8"/>
  <c r="JY96" i="8"/>
  <c r="JW96" i="8"/>
  <c r="JU96" i="8"/>
  <c r="LP96" i="8"/>
  <c r="I96" i="8"/>
  <c r="LJ96" i="8" s="1"/>
  <c r="LN92" i="8"/>
  <c r="LM92" i="8"/>
  <c r="LL92" i="8"/>
  <c r="LK92" i="8"/>
  <c r="JY92" i="8"/>
  <c r="JW92" i="8"/>
  <c r="JU92" i="8"/>
  <c r="LP92" i="8"/>
  <c r="I92" i="8"/>
  <c r="LJ92" i="8" s="1"/>
  <c r="LN89" i="8"/>
  <c r="LM89" i="8"/>
  <c r="LL89" i="8"/>
  <c r="LK89" i="8"/>
  <c r="JY89" i="8"/>
  <c r="JW89" i="8"/>
  <c r="JU89" i="8"/>
  <c r="LP89" i="8"/>
  <c r="I89" i="8"/>
  <c r="LJ89" i="8" s="1"/>
  <c r="LN85" i="8"/>
  <c r="LM85" i="8"/>
  <c r="LL85" i="8"/>
  <c r="LK85" i="8"/>
  <c r="JY85" i="8"/>
  <c r="JW85" i="8"/>
  <c r="JU85" i="8"/>
  <c r="LP85" i="8"/>
  <c r="I85" i="8"/>
  <c r="LJ85" i="8" s="1"/>
  <c r="LN81" i="8"/>
  <c r="LM81" i="8"/>
  <c r="LL81" i="8"/>
  <c r="LK81" i="8"/>
  <c r="JY81" i="8"/>
  <c r="JW81" i="8"/>
  <c r="JU81" i="8"/>
  <c r="LP81" i="8"/>
  <c r="I81" i="8"/>
  <c r="LJ81" i="8" s="1"/>
  <c r="LN75" i="8"/>
  <c r="LM75" i="8"/>
  <c r="LL75" i="8"/>
  <c r="LK75" i="8"/>
  <c r="JY75" i="8"/>
  <c r="JW75" i="8"/>
  <c r="JU75" i="8"/>
  <c r="LP75" i="8"/>
  <c r="I75" i="8"/>
  <c r="LJ75" i="8" s="1"/>
  <c r="LN72" i="8"/>
  <c r="LM72" i="8"/>
  <c r="LL72" i="8"/>
  <c r="LK72" i="8"/>
  <c r="JY72" i="8"/>
  <c r="JW72" i="8"/>
  <c r="JU72" i="8"/>
  <c r="LP72" i="8"/>
  <c r="I72" i="8"/>
  <c r="LJ72" i="8" s="1"/>
  <c r="LN69" i="8"/>
  <c r="LM69" i="8"/>
  <c r="LL69" i="8"/>
  <c r="LK69" i="8"/>
  <c r="JY69" i="8"/>
  <c r="JW69" i="8"/>
  <c r="JU69" i="8"/>
  <c r="LP69" i="8"/>
  <c r="I69" i="8"/>
  <c r="LJ69" i="8" s="1"/>
  <c r="LN64" i="8"/>
  <c r="LM64" i="8"/>
  <c r="LL64" i="8"/>
  <c r="LK64" i="8"/>
  <c r="JY64" i="8"/>
  <c r="JW64" i="8"/>
  <c r="JU64" i="8"/>
  <c r="LP64" i="8"/>
  <c r="I64" i="8"/>
  <c r="LJ64" i="8" s="1"/>
  <c r="LN56" i="8"/>
  <c r="LM56" i="8"/>
  <c r="LL56" i="8"/>
  <c r="LK56" i="8"/>
  <c r="JY56" i="8"/>
  <c r="JW56" i="8"/>
  <c r="JU56" i="8"/>
  <c r="LP56" i="8"/>
  <c r="I56" i="8"/>
  <c r="LJ56" i="8" s="1"/>
  <c r="LN42" i="8"/>
  <c r="LM42" i="8"/>
  <c r="LL42" i="8"/>
  <c r="LK42" i="8"/>
  <c r="JY42" i="8"/>
  <c r="JW42" i="8"/>
  <c r="JU42" i="8"/>
  <c r="LP42" i="8"/>
  <c r="I42" i="8"/>
  <c r="LJ42" i="8" s="1"/>
  <c r="LN33" i="8"/>
  <c r="LM33" i="8"/>
  <c r="LL33" i="8"/>
  <c r="LK33" i="8"/>
  <c r="JY33" i="8"/>
  <c r="JW33" i="8"/>
  <c r="JU33" i="8"/>
  <c r="LP33" i="8"/>
  <c r="I33" i="8"/>
  <c r="LJ33" i="8" s="1"/>
  <c r="LN17" i="8"/>
  <c r="LM17" i="8"/>
  <c r="LL17" i="8"/>
  <c r="LK17" i="8"/>
  <c r="JY17" i="8"/>
  <c r="JW17" i="8"/>
  <c r="JU17" i="8"/>
  <c r="LP17" i="8"/>
  <c r="I17" i="8"/>
  <c r="LJ17" i="8" s="1"/>
  <c r="LN12" i="8"/>
  <c r="LM12" i="8"/>
  <c r="LL12" i="8"/>
  <c r="LK12" i="8"/>
  <c r="JY12" i="8"/>
  <c r="JW12" i="8"/>
  <c r="JU12" i="8"/>
  <c r="LP12" i="8"/>
  <c r="I12" i="8"/>
  <c r="LJ12" i="8" s="1"/>
  <c r="IF349" i="7"/>
  <c r="IE349" i="7"/>
  <c r="ID349" i="7"/>
  <c r="IC349" i="7"/>
  <c r="GQ349" i="7"/>
  <c r="GQ348" i="7" s="1"/>
  <c r="GO349" i="7"/>
  <c r="GO348" i="7" s="1"/>
  <c r="GM349" i="7"/>
  <c r="GM348" i="7" s="1"/>
  <c r="IH349" i="7"/>
  <c r="IH348" i="7" s="1"/>
  <c r="I358" i="7" s="1"/>
  <c r="I359" i="7"/>
  <c r="IB349" i="7" s="1"/>
  <c r="IF345" i="7"/>
  <c r="IE345" i="7"/>
  <c r="ID345" i="7"/>
  <c r="IC345" i="7"/>
  <c r="GQ345" i="7"/>
  <c r="GO345" i="7"/>
  <c r="GM345" i="7"/>
  <c r="IH345" i="7"/>
  <c r="I355" i="7"/>
  <c r="IB345" i="7" s="1"/>
  <c r="IF342" i="7"/>
  <c r="IE342" i="7"/>
  <c r="ID342" i="7"/>
  <c r="IC342" i="7"/>
  <c r="GQ342" i="7"/>
  <c r="GO342" i="7"/>
  <c r="GM342" i="7"/>
  <c r="IH342" i="7"/>
  <c r="I352" i="7"/>
  <c r="IB342" i="7" s="1"/>
  <c r="IF339" i="7"/>
  <c r="IE339" i="7"/>
  <c r="ID339" i="7"/>
  <c r="IC339" i="7"/>
  <c r="GQ339" i="7"/>
  <c r="GO339" i="7"/>
  <c r="GM339" i="7"/>
  <c r="IH339" i="7"/>
  <c r="I349" i="7"/>
  <c r="IB339" i="7" s="1"/>
  <c r="IF333" i="7"/>
  <c r="IE333" i="7"/>
  <c r="ID333" i="7"/>
  <c r="IC333" i="7"/>
  <c r="GQ333" i="7"/>
  <c r="GO333" i="7"/>
  <c r="GM333" i="7"/>
  <c r="IH333" i="7"/>
  <c r="I343" i="7"/>
  <c r="IB333" i="7" s="1"/>
  <c r="IF324" i="7"/>
  <c r="IE324" i="7"/>
  <c r="ID324" i="7"/>
  <c r="IC324" i="7"/>
  <c r="GQ324" i="7"/>
  <c r="GO324" i="7"/>
  <c r="GM324" i="7"/>
  <c r="IH324" i="7"/>
  <c r="I334" i="7"/>
  <c r="IB324" i="7" s="1"/>
  <c r="IF320" i="7"/>
  <c r="IE320" i="7"/>
  <c r="ID320" i="7"/>
  <c r="IC320" i="7"/>
  <c r="GQ320" i="7"/>
  <c r="GO320" i="7"/>
  <c r="GM320" i="7"/>
  <c r="IH320" i="7"/>
  <c r="I328" i="7"/>
  <c r="IF317" i="7"/>
  <c r="IE317" i="7"/>
  <c r="ID317" i="7"/>
  <c r="IC317" i="7"/>
  <c r="GQ317" i="7"/>
  <c r="GO317" i="7"/>
  <c r="GM317" i="7"/>
  <c r="IH317" i="7"/>
  <c r="I325" i="7"/>
  <c r="IB317" i="7" s="1"/>
  <c r="IF314" i="7"/>
  <c r="IE314" i="7"/>
  <c r="ID314" i="7"/>
  <c r="IC314" i="7"/>
  <c r="GQ314" i="7"/>
  <c r="GO314" i="7"/>
  <c r="GM314" i="7"/>
  <c r="IH314" i="7"/>
  <c r="I322" i="7"/>
  <c r="IB314" i="7" s="1"/>
  <c r="IF312" i="7"/>
  <c r="IE312" i="7"/>
  <c r="ID312" i="7"/>
  <c r="IC312" i="7"/>
  <c r="GQ312" i="7"/>
  <c r="GO312" i="7"/>
  <c r="GM312" i="7"/>
  <c r="IH312" i="7"/>
  <c r="I320" i="7"/>
  <c r="IB312" i="7" s="1"/>
  <c r="IF309" i="7"/>
  <c r="IE309" i="7"/>
  <c r="ID309" i="7"/>
  <c r="IC309" i="7"/>
  <c r="GQ309" i="7"/>
  <c r="GO309" i="7"/>
  <c r="GM309" i="7"/>
  <c r="IH309" i="7"/>
  <c r="I317" i="7"/>
  <c r="IB309" i="7" s="1"/>
  <c r="IF305" i="7"/>
  <c r="IE305" i="7"/>
  <c r="ID305" i="7"/>
  <c r="IC305" i="7"/>
  <c r="GQ305" i="7"/>
  <c r="GO305" i="7"/>
  <c r="GM305" i="7"/>
  <c r="IH305" i="7"/>
  <c r="I313" i="7"/>
  <c r="IB305" i="7" s="1"/>
  <c r="IF300" i="7"/>
  <c r="IE300" i="7"/>
  <c r="ID300" i="7"/>
  <c r="IC300" i="7"/>
  <c r="GQ300" i="7"/>
  <c r="GO300" i="7"/>
  <c r="GM300" i="7"/>
  <c r="IH300" i="7"/>
  <c r="I308" i="7"/>
  <c r="IB300" i="7" s="1"/>
  <c r="IF296" i="7"/>
  <c r="IE296" i="7"/>
  <c r="ID296" i="7"/>
  <c r="IC296" i="7"/>
  <c r="GQ296" i="7"/>
  <c r="GO296" i="7"/>
  <c r="GM296" i="7"/>
  <c r="IH296" i="7"/>
  <c r="I302" i="7"/>
  <c r="IB296" i="7" s="1"/>
  <c r="IF293" i="7"/>
  <c r="IE293" i="7"/>
  <c r="ID293" i="7"/>
  <c r="IC293" i="7"/>
  <c r="GQ293" i="7"/>
  <c r="GO293" i="7"/>
  <c r="GM293" i="7"/>
  <c r="IH293" i="7"/>
  <c r="I299" i="7"/>
  <c r="IF290" i="7"/>
  <c r="IE290" i="7"/>
  <c r="ID290" i="7"/>
  <c r="IC290" i="7"/>
  <c r="GQ290" i="7"/>
  <c r="GO290" i="7"/>
  <c r="GM290" i="7"/>
  <c r="IH290" i="7"/>
  <c r="I296" i="7"/>
  <c r="IB290" i="7" s="1"/>
  <c r="IF288" i="7"/>
  <c r="IE288" i="7"/>
  <c r="ID288" i="7"/>
  <c r="IC288" i="7"/>
  <c r="GQ288" i="7"/>
  <c r="GO288" i="7"/>
  <c r="GM288" i="7"/>
  <c r="IH288" i="7"/>
  <c r="I294" i="7"/>
  <c r="IB288" i="7" s="1"/>
  <c r="IF286" i="7"/>
  <c r="IE286" i="7"/>
  <c r="ID286" i="7"/>
  <c r="IC286" i="7"/>
  <c r="GQ286" i="7"/>
  <c r="GO286" i="7"/>
  <c r="GM286" i="7"/>
  <c r="IH286" i="7"/>
  <c r="I292" i="7"/>
  <c r="IB286" i="7" s="1"/>
  <c r="IF284" i="7"/>
  <c r="IE284" i="7"/>
  <c r="ID284" i="7"/>
  <c r="IC284" i="7"/>
  <c r="GQ284" i="7"/>
  <c r="GO284" i="7"/>
  <c r="GM284" i="7"/>
  <c r="IH284" i="7"/>
  <c r="I290" i="7"/>
  <c r="IB284" i="7" s="1"/>
  <c r="IF282" i="7"/>
  <c r="IE282" i="7"/>
  <c r="ID282" i="7"/>
  <c r="IC282" i="7"/>
  <c r="GQ282" i="7"/>
  <c r="GO282" i="7"/>
  <c r="GM282" i="7"/>
  <c r="IH282" i="7"/>
  <c r="I288" i="7"/>
  <c r="IB282" i="7" s="1"/>
  <c r="IF279" i="7"/>
  <c r="IE279" i="7"/>
  <c r="ID279" i="7"/>
  <c r="IC279" i="7"/>
  <c r="GQ279" i="7"/>
  <c r="GO279" i="7"/>
  <c r="GM279" i="7"/>
  <c r="IH279" i="7"/>
  <c r="I285" i="7"/>
  <c r="IB279" i="7" s="1"/>
  <c r="IF276" i="7"/>
  <c r="IE276" i="7"/>
  <c r="ID276" i="7"/>
  <c r="IC276" i="7"/>
  <c r="GQ276" i="7"/>
  <c r="GO276" i="7"/>
  <c r="GM276" i="7"/>
  <c r="IH276" i="7"/>
  <c r="I282" i="7"/>
  <c r="IB276" i="7" s="1"/>
  <c r="IF273" i="7"/>
  <c r="IE273" i="7"/>
  <c r="ID273" i="7"/>
  <c r="IC273" i="7"/>
  <c r="GQ273" i="7"/>
  <c r="GO273" i="7"/>
  <c r="GM273" i="7"/>
  <c r="IH273" i="7"/>
  <c r="I279" i="7"/>
  <c r="IF271" i="7"/>
  <c r="IE271" i="7"/>
  <c r="ID271" i="7"/>
  <c r="IC271" i="7"/>
  <c r="GQ271" i="7"/>
  <c r="GO271" i="7"/>
  <c r="GM271" i="7"/>
  <c r="IH271" i="7"/>
  <c r="I277" i="7"/>
  <c r="IB271" i="7" s="1"/>
  <c r="IF269" i="7"/>
  <c r="IE269" i="7"/>
  <c r="ID269" i="7"/>
  <c r="IC269" i="7"/>
  <c r="GQ269" i="7"/>
  <c r="GO269" i="7"/>
  <c r="GM269" i="7"/>
  <c r="IH269" i="7"/>
  <c r="I275" i="7"/>
  <c r="IB269" i="7" s="1"/>
  <c r="IF267" i="7"/>
  <c r="IE267" i="7"/>
  <c r="ID267" i="7"/>
  <c r="IC267" i="7"/>
  <c r="GQ267" i="7"/>
  <c r="GO267" i="7"/>
  <c r="GM267" i="7"/>
  <c r="IH267" i="7"/>
  <c r="I273" i="7"/>
  <c r="IB267" i="7" s="1"/>
  <c r="IF265" i="7"/>
  <c r="IE265" i="7"/>
  <c r="ID265" i="7"/>
  <c r="IC265" i="7"/>
  <c r="GQ265" i="7"/>
  <c r="GO265" i="7"/>
  <c r="GM265" i="7"/>
  <c r="IH265" i="7"/>
  <c r="I271" i="7"/>
  <c r="IB265" i="7" s="1"/>
  <c r="IF263" i="7"/>
  <c r="IE263" i="7"/>
  <c r="ID263" i="7"/>
  <c r="IC263" i="7"/>
  <c r="GQ263" i="7"/>
  <c r="GO263" i="7"/>
  <c r="GM263" i="7"/>
  <c r="IH263" i="7"/>
  <c r="I269" i="7"/>
  <c r="IB263" i="7" s="1"/>
  <c r="IF261" i="7"/>
  <c r="IE261" i="7"/>
  <c r="ID261" i="7"/>
  <c r="IC261" i="7"/>
  <c r="GQ261" i="7"/>
  <c r="GO261" i="7"/>
  <c r="GM261" i="7"/>
  <c r="IH261" i="7"/>
  <c r="I267" i="7"/>
  <c r="IB261" i="7" s="1"/>
  <c r="IF259" i="7"/>
  <c r="IE259" i="7"/>
  <c r="ID259" i="7"/>
  <c r="IC259" i="7"/>
  <c r="GQ259" i="7"/>
  <c r="GO259" i="7"/>
  <c r="GM259" i="7"/>
  <c r="IH259" i="7"/>
  <c r="I265" i="7"/>
  <c r="AV265" i="7" s="1"/>
  <c r="IF257" i="7"/>
  <c r="IE257" i="7"/>
  <c r="ID257" i="7"/>
  <c r="IC257" i="7"/>
  <c r="GQ257" i="7"/>
  <c r="GO257" i="7"/>
  <c r="GM257" i="7"/>
  <c r="IH257" i="7"/>
  <c r="I263" i="7"/>
  <c r="IF255" i="7"/>
  <c r="IE255" i="7"/>
  <c r="ID255" i="7"/>
  <c r="IC255" i="7"/>
  <c r="GQ255" i="7"/>
  <c r="GO255" i="7"/>
  <c r="GM255" i="7"/>
  <c r="IH255" i="7"/>
  <c r="I261" i="7"/>
  <c r="IB255" i="7" s="1"/>
  <c r="IF253" i="7"/>
  <c r="IE253" i="7"/>
  <c r="ID253" i="7"/>
  <c r="IC253" i="7"/>
  <c r="GQ253" i="7"/>
  <c r="GO253" i="7"/>
  <c r="GM253" i="7"/>
  <c r="IH253" i="7"/>
  <c r="I259" i="7"/>
  <c r="IB253" i="7" s="1"/>
  <c r="IF251" i="7"/>
  <c r="IE251" i="7"/>
  <c r="ID251" i="7"/>
  <c r="IC251" i="7"/>
  <c r="GQ251" i="7"/>
  <c r="GO251" i="7"/>
  <c r="GM251" i="7"/>
  <c r="IH251" i="7"/>
  <c r="I257" i="7"/>
  <c r="IB251" i="7" s="1"/>
  <c r="IF249" i="7"/>
  <c r="IE249" i="7"/>
  <c r="ID249" i="7"/>
  <c r="IC249" i="7"/>
  <c r="GQ249" i="7"/>
  <c r="GO249" i="7"/>
  <c r="GM249" i="7"/>
  <c r="IH249" i="7"/>
  <c r="I255" i="7"/>
  <c r="IB249" i="7" s="1"/>
  <c r="IF248" i="7"/>
  <c r="IE248" i="7"/>
  <c r="ID248" i="7"/>
  <c r="IC248" i="7"/>
  <c r="GQ248" i="7"/>
  <c r="GO248" i="7"/>
  <c r="GM248" i="7"/>
  <c r="IH248" i="7"/>
  <c r="I254" i="7"/>
  <c r="IB248" i="7" s="1"/>
  <c r="IF245" i="7"/>
  <c r="IE245" i="7"/>
  <c r="ID245" i="7"/>
  <c r="IC245" i="7"/>
  <c r="GQ245" i="7"/>
  <c r="GO245" i="7"/>
  <c r="GM245" i="7"/>
  <c r="IH245" i="7"/>
  <c r="I251" i="7"/>
  <c r="IB245" i="7" s="1"/>
  <c r="IF244" i="7"/>
  <c r="IE244" i="7"/>
  <c r="ID244" i="7"/>
  <c r="IC244" i="7"/>
  <c r="GQ244" i="7"/>
  <c r="GO244" i="7"/>
  <c r="GM244" i="7"/>
  <c r="IH244" i="7"/>
  <c r="I250" i="7"/>
  <c r="IB244" i="7" s="1"/>
  <c r="IF243" i="7"/>
  <c r="IE243" i="7"/>
  <c r="ID243" i="7"/>
  <c r="IC243" i="7"/>
  <c r="GQ243" i="7"/>
  <c r="GO243" i="7"/>
  <c r="GM243" i="7"/>
  <c r="IH243" i="7"/>
  <c r="I249" i="7"/>
  <c r="IF237" i="7"/>
  <c r="IE237" i="7"/>
  <c r="ID237" i="7"/>
  <c r="IC237" i="7"/>
  <c r="GQ237" i="7"/>
  <c r="GO237" i="7"/>
  <c r="GM237" i="7"/>
  <c r="IH237" i="7"/>
  <c r="I243" i="7"/>
  <c r="IB237" i="7" s="1"/>
  <c r="IF235" i="7"/>
  <c r="IE235" i="7"/>
  <c r="ID235" i="7"/>
  <c r="IC235" i="7"/>
  <c r="GQ235" i="7"/>
  <c r="GO235" i="7"/>
  <c r="GM235" i="7"/>
  <c r="IH235" i="7"/>
  <c r="I241" i="7"/>
  <c r="IB235" i="7" s="1"/>
  <c r="IF230" i="7"/>
  <c r="IE230" i="7"/>
  <c r="ID230" i="7"/>
  <c r="IC230" i="7"/>
  <c r="GQ230" i="7"/>
  <c r="GO230" i="7"/>
  <c r="GM230" i="7"/>
  <c r="IH230" i="7"/>
  <c r="I236" i="7"/>
  <c r="IB230" i="7" s="1"/>
  <c r="IF226" i="7"/>
  <c r="IE226" i="7"/>
  <c r="ID226" i="7"/>
  <c r="IC226" i="7"/>
  <c r="GQ226" i="7"/>
  <c r="GO226" i="7"/>
  <c r="GM226" i="7"/>
  <c r="IH226" i="7"/>
  <c r="I232" i="7"/>
  <c r="IB226" i="7" s="1"/>
  <c r="IF219" i="7"/>
  <c r="IE219" i="7"/>
  <c r="ID219" i="7"/>
  <c r="IC219" i="7"/>
  <c r="GQ219" i="7"/>
  <c r="GO219" i="7"/>
  <c r="GM219" i="7"/>
  <c r="IH219" i="7"/>
  <c r="I223" i="7"/>
  <c r="AV223" i="7" s="1"/>
  <c r="IF213" i="7"/>
  <c r="IE213" i="7"/>
  <c r="ID213" i="7"/>
  <c r="IC213" i="7"/>
  <c r="GQ213" i="7"/>
  <c r="GO213" i="7"/>
  <c r="GM213" i="7"/>
  <c r="IH213" i="7"/>
  <c r="I217" i="7"/>
  <c r="AV217" i="7" s="1"/>
  <c r="IF209" i="7"/>
  <c r="IE209" i="7"/>
  <c r="ID209" i="7"/>
  <c r="IC209" i="7"/>
  <c r="GQ209" i="7"/>
  <c r="GO209" i="7"/>
  <c r="GM209" i="7"/>
  <c r="IH209" i="7"/>
  <c r="I213" i="7"/>
  <c r="IB209" i="7" s="1"/>
  <c r="IF205" i="7"/>
  <c r="IE205" i="7"/>
  <c r="ID205" i="7"/>
  <c r="IC205" i="7"/>
  <c r="GQ205" i="7"/>
  <c r="GO205" i="7"/>
  <c r="GM205" i="7"/>
  <c r="IH205" i="7"/>
  <c r="I209" i="7"/>
  <c r="IF202" i="7"/>
  <c r="IE202" i="7"/>
  <c r="ID202" i="7"/>
  <c r="IC202" i="7"/>
  <c r="GQ202" i="7"/>
  <c r="GO202" i="7"/>
  <c r="GM202" i="7"/>
  <c r="IH202" i="7"/>
  <c r="I206" i="7"/>
  <c r="AV206" i="7" s="1"/>
  <c r="IF197" i="7"/>
  <c r="IE197" i="7"/>
  <c r="ID197" i="7"/>
  <c r="IC197" i="7"/>
  <c r="GQ197" i="7"/>
  <c r="GO197" i="7"/>
  <c r="GM197" i="7"/>
  <c r="IH197" i="7"/>
  <c r="I201" i="7"/>
  <c r="IB197" i="7" s="1"/>
  <c r="IF193" i="7"/>
  <c r="IE193" i="7"/>
  <c r="ID193" i="7"/>
  <c r="IC193" i="7"/>
  <c r="GQ193" i="7"/>
  <c r="GO193" i="7"/>
  <c r="GM193" i="7"/>
  <c r="IH193" i="7"/>
  <c r="I195" i="7"/>
  <c r="IB193" i="7" s="1"/>
  <c r="IF187" i="7"/>
  <c r="IE187" i="7"/>
  <c r="ID187" i="7"/>
  <c r="IC187" i="7"/>
  <c r="GQ187" i="7"/>
  <c r="GO187" i="7"/>
  <c r="GM187" i="7"/>
  <c r="IH187" i="7"/>
  <c r="I189" i="7"/>
  <c r="IB187" i="7" s="1"/>
  <c r="IF184" i="7"/>
  <c r="IE184" i="7"/>
  <c r="ID184" i="7"/>
  <c r="IC184" i="7"/>
  <c r="GQ184" i="7"/>
  <c r="GO184" i="7"/>
  <c r="GM184" i="7"/>
  <c r="IH184" i="7"/>
  <c r="I184" i="7"/>
  <c r="AV184" i="7" s="1"/>
  <c r="IF183" i="7"/>
  <c r="IE183" i="7"/>
  <c r="ID183" i="7"/>
  <c r="IC183" i="7"/>
  <c r="GQ183" i="7"/>
  <c r="GO183" i="7"/>
  <c r="GM183" i="7"/>
  <c r="IH183" i="7"/>
  <c r="I183" i="7"/>
  <c r="AV183" i="7" s="1"/>
  <c r="IF181" i="7"/>
  <c r="IE181" i="7"/>
  <c r="ID181" i="7"/>
  <c r="IC181" i="7"/>
  <c r="GQ181" i="7"/>
  <c r="GO181" i="7"/>
  <c r="GM181" i="7"/>
  <c r="IH181" i="7"/>
  <c r="I181" i="7"/>
  <c r="IB181" i="7" s="1"/>
  <c r="IF178" i="7"/>
  <c r="IE178" i="7"/>
  <c r="ID178" i="7"/>
  <c r="IC178" i="7"/>
  <c r="GQ178" i="7"/>
  <c r="GO178" i="7"/>
  <c r="GM178" i="7"/>
  <c r="IH178" i="7"/>
  <c r="I178" i="7"/>
  <c r="IF175" i="7"/>
  <c r="IE175" i="7"/>
  <c r="ID175" i="7"/>
  <c r="IC175" i="7"/>
  <c r="GQ175" i="7"/>
  <c r="GO175" i="7"/>
  <c r="GM175" i="7"/>
  <c r="IH175" i="7"/>
  <c r="I175" i="7"/>
  <c r="IB175" i="7" s="1"/>
  <c r="IF173" i="7"/>
  <c r="IE173" i="7"/>
  <c r="ID173" i="7"/>
  <c r="IC173" i="7"/>
  <c r="GQ173" i="7"/>
  <c r="GO173" i="7"/>
  <c r="GM173" i="7"/>
  <c r="IH173" i="7"/>
  <c r="I173" i="7"/>
  <c r="IB173" i="7" s="1"/>
  <c r="IF166" i="7"/>
  <c r="IE166" i="7"/>
  <c r="ID166" i="7"/>
  <c r="IC166" i="7"/>
  <c r="GQ166" i="7"/>
  <c r="GO166" i="7"/>
  <c r="GM166" i="7"/>
  <c r="IH166" i="7"/>
  <c r="I166" i="7"/>
  <c r="IB166" i="7" s="1"/>
  <c r="IF157" i="7"/>
  <c r="IE157" i="7"/>
  <c r="ID157" i="7"/>
  <c r="IC157" i="7"/>
  <c r="GQ157" i="7"/>
  <c r="GO157" i="7"/>
  <c r="GM157" i="7"/>
  <c r="IH157" i="7"/>
  <c r="I157" i="7"/>
  <c r="IB157" i="7" s="1"/>
  <c r="IF154" i="7"/>
  <c r="IE154" i="7"/>
  <c r="ID154" i="7"/>
  <c r="IC154" i="7"/>
  <c r="GQ154" i="7"/>
  <c r="GO154" i="7"/>
  <c r="GM154" i="7"/>
  <c r="IH154" i="7"/>
  <c r="I154" i="7"/>
  <c r="AV154" i="7" s="1"/>
  <c r="IF150" i="7"/>
  <c r="IE150" i="7"/>
  <c r="ID150" i="7"/>
  <c r="IC150" i="7"/>
  <c r="GQ150" i="7"/>
  <c r="GO150" i="7"/>
  <c r="GM150" i="7"/>
  <c r="IH150" i="7"/>
  <c r="I150" i="7"/>
  <c r="IB150" i="7" s="1"/>
  <c r="IF146" i="7"/>
  <c r="IE146" i="7"/>
  <c r="ID146" i="7"/>
  <c r="IC146" i="7"/>
  <c r="GQ146" i="7"/>
  <c r="GO146" i="7"/>
  <c r="GM146" i="7"/>
  <c r="IH146" i="7"/>
  <c r="I146" i="7"/>
  <c r="IB146" i="7" s="1"/>
  <c r="IF143" i="7"/>
  <c r="IE143" i="7"/>
  <c r="ID143" i="7"/>
  <c r="IC143" i="7"/>
  <c r="GQ143" i="7"/>
  <c r="GO143" i="7"/>
  <c r="GM143" i="7"/>
  <c r="IH143" i="7"/>
  <c r="I143" i="7"/>
  <c r="IF138" i="7"/>
  <c r="IE138" i="7"/>
  <c r="ID138" i="7"/>
  <c r="IC138" i="7"/>
  <c r="GQ138" i="7"/>
  <c r="GO138" i="7"/>
  <c r="GM138" i="7"/>
  <c r="IH138" i="7"/>
  <c r="I138" i="7"/>
  <c r="IB138" i="7" s="1"/>
  <c r="IF135" i="7"/>
  <c r="IE135" i="7"/>
  <c r="ID135" i="7"/>
  <c r="IC135" i="7"/>
  <c r="GQ135" i="7"/>
  <c r="GO135" i="7"/>
  <c r="GM135" i="7"/>
  <c r="IH135" i="7"/>
  <c r="I135" i="7"/>
  <c r="IB135" i="7" s="1"/>
  <c r="IF132" i="7"/>
  <c r="IE132" i="7"/>
  <c r="ID132" i="7"/>
  <c r="IC132" i="7"/>
  <c r="GQ132" i="7"/>
  <c r="GO132" i="7"/>
  <c r="GM132" i="7"/>
  <c r="IH132" i="7"/>
  <c r="I132" i="7"/>
  <c r="IB132" i="7" s="1"/>
  <c r="IF130" i="7"/>
  <c r="IE130" i="7"/>
  <c r="ID130" i="7"/>
  <c r="IC130" i="7"/>
  <c r="GQ130" i="7"/>
  <c r="GO130" i="7"/>
  <c r="GM130" i="7"/>
  <c r="IH130" i="7"/>
  <c r="I130" i="7"/>
  <c r="IB130" i="7" s="1"/>
  <c r="IF126" i="7"/>
  <c r="IE126" i="7"/>
  <c r="ID126" i="7"/>
  <c r="IC126" i="7"/>
  <c r="GQ126" i="7"/>
  <c r="GO126" i="7"/>
  <c r="GM126" i="7"/>
  <c r="IH126" i="7"/>
  <c r="I126" i="7"/>
  <c r="IB126" i="7" s="1"/>
  <c r="IF124" i="7"/>
  <c r="IE124" i="7"/>
  <c r="ID124" i="7"/>
  <c r="IC124" i="7"/>
  <c r="GQ124" i="7"/>
  <c r="GO124" i="7"/>
  <c r="GM124" i="7"/>
  <c r="IH124" i="7"/>
  <c r="I124" i="7"/>
  <c r="AV124" i="7" s="1"/>
  <c r="IF121" i="7"/>
  <c r="IE121" i="7"/>
  <c r="ID121" i="7"/>
  <c r="IC121" i="7"/>
  <c r="GQ121" i="7"/>
  <c r="GO121" i="7"/>
  <c r="GM121" i="7"/>
  <c r="IH121" i="7"/>
  <c r="I121" i="7"/>
  <c r="AV121" i="7" s="1"/>
  <c r="IF116" i="7"/>
  <c r="IE116" i="7"/>
  <c r="ID116" i="7"/>
  <c r="IC116" i="7"/>
  <c r="GQ116" i="7"/>
  <c r="GO116" i="7"/>
  <c r="GM116" i="7"/>
  <c r="IH116" i="7"/>
  <c r="I116" i="7"/>
  <c r="IF111" i="7"/>
  <c r="IE111" i="7"/>
  <c r="ID111" i="7"/>
  <c r="IC111" i="7"/>
  <c r="GQ111" i="7"/>
  <c r="GO111" i="7"/>
  <c r="GM111" i="7"/>
  <c r="IH111" i="7"/>
  <c r="I111" i="7"/>
  <c r="IB111" i="7" s="1"/>
  <c r="IF106" i="7"/>
  <c r="IE106" i="7"/>
  <c r="ID106" i="7"/>
  <c r="IC106" i="7"/>
  <c r="GQ106" i="7"/>
  <c r="GO106" i="7"/>
  <c r="GM106" i="7"/>
  <c r="IH106" i="7"/>
  <c r="I106" i="7"/>
  <c r="IB106" i="7" s="1"/>
  <c r="IF101" i="7"/>
  <c r="IE101" i="7"/>
  <c r="ID101" i="7"/>
  <c r="IC101" i="7"/>
  <c r="GQ101" i="7"/>
  <c r="GO101" i="7"/>
  <c r="GM101" i="7"/>
  <c r="IH101" i="7"/>
  <c r="I101" i="7"/>
  <c r="IF83" i="7"/>
  <c r="IE83" i="7"/>
  <c r="ID83" i="7"/>
  <c r="IC83" i="7"/>
  <c r="GQ83" i="7"/>
  <c r="GO83" i="7"/>
  <c r="GM83" i="7"/>
  <c r="IH83" i="7"/>
  <c r="I83" i="7"/>
  <c r="IB83" i="7" s="1"/>
  <c r="IF79" i="7"/>
  <c r="IE79" i="7"/>
  <c r="ID79" i="7"/>
  <c r="IC79" i="7"/>
  <c r="GQ79" i="7"/>
  <c r="GO79" i="7"/>
  <c r="GM79" i="7"/>
  <c r="IH79" i="7"/>
  <c r="I79" i="7"/>
  <c r="AV79" i="7" s="1"/>
  <c r="IF76" i="7"/>
  <c r="IE76" i="7"/>
  <c r="ID76" i="7"/>
  <c r="IC76" i="7"/>
  <c r="GQ76" i="7"/>
  <c r="GO76" i="7"/>
  <c r="GM76" i="7"/>
  <c r="IH76" i="7"/>
  <c r="I76" i="7"/>
  <c r="IB76" i="7" s="1"/>
  <c r="IF72" i="7"/>
  <c r="IE72" i="7"/>
  <c r="ID72" i="7"/>
  <c r="IC72" i="7"/>
  <c r="GQ72" i="7"/>
  <c r="GO72" i="7"/>
  <c r="GM72" i="7"/>
  <c r="IH72" i="7"/>
  <c r="I72" i="7"/>
  <c r="IB72" i="7" s="1"/>
  <c r="IF68" i="7"/>
  <c r="IE68" i="7"/>
  <c r="ID68" i="7"/>
  <c r="IC68" i="7"/>
  <c r="GQ68" i="7"/>
  <c r="GO68" i="7"/>
  <c r="GM68" i="7"/>
  <c r="IH68" i="7"/>
  <c r="I68" i="7"/>
  <c r="IF62" i="7"/>
  <c r="IE62" i="7"/>
  <c r="ID62" i="7"/>
  <c r="IC62" i="7"/>
  <c r="GQ62" i="7"/>
  <c r="GO62" i="7"/>
  <c r="GM62" i="7"/>
  <c r="IH62" i="7"/>
  <c r="I62" i="7"/>
  <c r="IB62" i="7" s="1"/>
  <c r="IF59" i="7"/>
  <c r="IE59" i="7"/>
  <c r="ID59" i="7"/>
  <c r="IC59" i="7"/>
  <c r="GQ59" i="7"/>
  <c r="GO59" i="7"/>
  <c r="GM59" i="7"/>
  <c r="IH59" i="7"/>
  <c r="I59" i="7"/>
  <c r="IB59" i="7" s="1"/>
  <c r="IF56" i="7"/>
  <c r="IE56" i="7"/>
  <c r="ID56" i="7"/>
  <c r="IC56" i="7"/>
  <c r="GQ56" i="7"/>
  <c r="GO56" i="7"/>
  <c r="GM56" i="7"/>
  <c r="IH56" i="7"/>
  <c r="I56" i="7"/>
  <c r="IF48" i="7"/>
  <c r="IE48" i="7"/>
  <c r="ID48" i="7"/>
  <c r="IC48" i="7"/>
  <c r="GQ48" i="7"/>
  <c r="GO48" i="7"/>
  <c r="GM48" i="7"/>
  <c r="IH48" i="7"/>
  <c r="I48" i="7"/>
  <c r="IB48" i="7" s="1"/>
  <c r="IF36" i="7"/>
  <c r="IE36" i="7"/>
  <c r="ID36" i="7"/>
  <c r="IC36" i="7"/>
  <c r="GQ36" i="7"/>
  <c r="GO36" i="7"/>
  <c r="GM36" i="7"/>
  <c r="IH36" i="7"/>
  <c r="I36" i="7"/>
  <c r="IB36" i="7" s="1"/>
  <c r="IF29" i="7"/>
  <c r="IE29" i="7"/>
  <c r="ID29" i="7"/>
  <c r="IC29" i="7"/>
  <c r="GQ29" i="7"/>
  <c r="GO29" i="7"/>
  <c r="GM29" i="7"/>
  <c r="IH29" i="7"/>
  <c r="I29" i="7"/>
  <c r="IB29" i="7" s="1"/>
  <c r="IF17" i="7"/>
  <c r="IE17" i="7"/>
  <c r="ID17" i="7"/>
  <c r="IC17" i="7"/>
  <c r="GQ17" i="7"/>
  <c r="GO17" i="7"/>
  <c r="GM17" i="7"/>
  <c r="IH17" i="7"/>
  <c r="I17" i="7"/>
  <c r="IB17" i="7" s="1"/>
  <c r="IF12" i="7"/>
  <c r="IE12" i="7"/>
  <c r="ID12" i="7"/>
  <c r="IC12" i="7"/>
  <c r="GQ12" i="7"/>
  <c r="GO12" i="7"/>
  <c r="GM12" i="7"/>
  <c r="IH12" i="7"/>
  <c r="I12" i="7"/>
  <c r="IB12" i="7" s="1"/>
  <c r="HX259" i="6"/>
  <c r="HW259" i="6"/>
  <c r="HV259" i="6"/>
  <c r="HU259" i="6"/>
  <c r="GI259" i="6"/>
  <c r="GI258" i="6" s="1"/>
  <c r="GG259" i="6"/>
  <c r="GG258" i="6" s="1"/>
  <c r="GE259" i="6"/>
  <c r="GE258" i="6" s="1"/>
  <c r="HZ259" i="6"/>
  <c r="HZ258" i="6" s="1"/>
  <c r="I270" i="6" s="1"/>
  <c r="I271" i="6"/>
  <c r="HT259" i="6" s="1"/>
  <c r="HX255" i="6"/>
  <c r="HW255" i="6"/>
  <c r="HV255" i="6"/>
  <c r="HU255" i="6"/>
  <c r="GI255" i="6"/>
  <c r="GG255" i="6"/>
  <c r="GE255" i="6"/>
  <c r="HZ255" i="6"/>
  <c r="I265" i="6"/>
  <c r="HT255" i="6" s="1"/>
  <c r="HX252" i="6"/>
  <c r="HW252" i="6"/>
  <c r="HV252" i="6"/>
  <c r="HU252" i="6"/>
  <c r="GI252" i="6"/>
  <c r="GG252" i="6"/>
  <c r="GE252" i="6"/>
  <c r="HZ252" i="6"/>
  <c r="I262" i="6"/>
  <c r="HT252" i="6" s="1"/>
  <c r="HX246" i="6"/>
  <c r="HW246" i="6"/>
  <c r="HV246" i="6"/>
  <c r="HU246" i="6"/>
  <c r="GI246" i="6"/>
  <c r="GG246" i="6"/>
  <c r="GE246" i="6"/>
  <c r="HZ246" i="6"/>
  <c r="I256" i="6"/>
  <c r="HT246" i="6" s="1"/>
  <c r="HX239" i="6"/>
  <c r="HW239" i="6"/>
  <c r="HV239" i="6"/>
  <c r="HU239" i="6"/>
  <c r="GI239" i="6"/>
  <c r="GG239" i="6"/>
  <c r="GE239" i="6"/>
  <c r="HZ239" i="6"/>
  <c r="I249" i="6"/>
  <c r="HT239" i="6" s="1"/>
  <c r="HX235" i="6"/>
  <c r="HW235" i="6"/>
  <c r="HV235" i="6"/>
  <c r="HU235" i="6"/>
  <c r="GI235" i="6"/>
  <c r="GG235" i="6"/>
  <c r="GE235" i="6"/>
  <c r="HZ235" i="6"/>
  <c r="I243" i="6"/>
  <c r="HX232" i="6"/>
  <c r="HW232" i="6"/>
  <c r="HV232" i="6"/>
  <c r="HU232" i="6"/>
  <c r="GI232" i="6"/>
  <c r="GG232" i="6"/>
  <c r="GE232" i="6"/>
  <c r="HZ232" i="6"/>
  <c r="I240" i="6"/>
  <c r="HT232" i="6" s="1"/>
  <c r="HX229" i="6"/>
  <c r="HW229" i="6"/>
  <c r="HV229" i="6"/>
  <c r="HU229" i="6"/>
  <c r="GI229" i="6"/>
  <c r="GG229" i="6"/>
  <c r="GE229" i="6"/>
  <c r="HZ229" i="6"/>
  <c r="I237" i="6"/>
  <c r="HT229" i="6" s="1"/>
  <c r="HX225" i="6"/>
  <c r="HW225" i="6"/>
  <c r="HV225" i="6"/>
  <c r="HU225" i="6"/>
  <c r="GI225" i="6"/>
  <c r="GG225" i="6"/>
  <c r="GE225" i="6"/>
  <c r="HZ225" i="6"/>
  <c r="I231" i="6"/>
  <c r="HT225" i="6" s="1"/>
  <c r="HX222" i="6"/>
  <c r="HW222" i="6"/>
  <c r="HV222" i="6"/>
  <c r="HU222" i="6"/>
  <c r="GI222" i="6"/>
  <c r="GG222" i="6"/>
  <c r="GE222" i="6"/>
  <c r="HZ222" i="6"/>
  <c r="I228" i="6"/>
  <c r="HT222" i="6" s="1"/>
  <c r="HX219" i="6"/>
  <c r="HW219" i="6"/>
  <c r="HV219" i="6"/>
  <c r="HU219" i="6"/>
  <c r="GI219" i="6"/>
  <c r="GG219" i="6"/>
  <c r="GE219" i="6"/>
  <c r="HZ219" i="6"/>
  <c r="I225" i="6"/>
  <c r="HT219" i="6" s="1"/>
  <c r="HX217" i="6"/>
  <c r="HW217" i="6"/>
  <c r="HV217" i="6"/>
  <c r="HU217" i="6"/>
  <c r="GI217" i="6"/>
  <c r="GG217" i="6"/>
  <c r="GE217" i="6"/>
  <c r="HZ217" i="6"/>
  <c r="I223" i="6"/>
  <c r="HT217" i="6" s="1"/>
  <c r="HX215" i="6"/>
  <c r="HW215" i="6"/>
  <c r="HV215" i="6"/>
  <c r="HU215" i="6"/>
  <c r="GI215" i="6"/>
  <c r="GG215" i="6"/>
  <c r="GE215" i="6"/>
  <c r="HZ215" i="6"/>
  <c r="I221" i="6"/>
  <c r="HT215" i="6" s="1"/>
  <c r="HX213" i="6"/>
  <c r="HW213" i="6"/>
  <c r="HV213" i="6"/>
  <c r="HU213" i="6"/>
  <c r="GI213" i="6"/>
  <c r="GG213" i="6"/>
  <c r="GE213" i="6"/>
  <c r="HZ213" i="6"/>
  <c r="I219" i="6"/>
  <c r="HT213" i="6" s="1"/>
  <c r="HX211" i="6"/>
  <c r="HW211" i="6"/>
  <c r="HV211" i="6"/>
  <c r="HU211" i="6"/>
  <c r="GI211" i="6"/>
  <c r="GG211" i="6"/>
  <c r="GE211" i="6"/>
  <c r="HZ211" i="6"/>
  <c r="I217" i="6"/>
  <c r="HT211" i="6" s="1"/>
  <c r="HX208" i="6"/>
  <c r="HW208" i="6"/>
  <c r="HV208" i="6"/>
  <c r="HU208" i="6"/>
  <c r="GI208" i="6"/>
  <c r="GG208" i="6"/>
  <c r="GE208" i="6"/>
  <c r="HZ208" i="6"/>
  <c r="I214" i="6"/>
  <c r="HT208" i="6" s="1"/>
  <c r="HX205" i="6"/>
  <c r="HW205" i="6"/>
  <c r="HV205" i="6"/>
  <c r="HU205" i="6"/>
  <c r="GI205" i="6"/>
  <c r="GG205" i="6"/>
  <c r="GE205" i="6"/>
  <c r="HZ205" i="6"/>
  <c r="I211" i="6"/>
  <c r="HT205" i="6" s="1"/>
  <c r="HX202" i="6"/>
  <c r="HW202" i="6"/>
  <c r="HV202" i="6"/>
  <c r="HU202" i="6"/>
  <c r="GI202" i="6"/>
  <c r="GG202" i="6"/>
  <c r="GE202" i="6"/>
  <c r="HZ202" i="6"/>
  <c r="I208" i="6"/>
  <c r="HT202" i="6" s="1"/>
  <c r="HX200" i="6"/>
  <c r="HW200" i="6"/>
  <c r="HV200" i="6"/>
  <c r="HU200" i="6"/>
  <c r="GI200" i="6"/>
  <c r="GG200" i="6"/>
  <c r="GE200" i="6"/>
  <c r="HZ200" i="6"/>
  <c r="I206" i="6"/>
  <c r="HT200" i="6" s="1"/>
  <c r="HX198" i="6"/>
  <c r="HW198" i="6"/>
  <c r="HV198" i="6"/>
  <c r="HU198" i="6"/>
  <c r="GI198" i="6"/>
  <c r="GG198" i="6"/>
  <c r="GE198" i="6"/>
  <c r="HZ198" i="6"/>
  <c r="I204" i="6"/>
  <c r="HT198" i="6" s="1"/>
  <c r="HX196" i="6"/>
  <c r="HW196" i="6"/>
  <c r="HV196" i="6"/>
  <c r="HU196" i="6"/>
  <c r="GI196" i="6"/>
  <c r="GG196" i="6"/>
  <c r="GE196" i="6"/>
  <c r="HZ196" i="6"/>
  <c r="I202" i="6"/>
  <c r="HT196" i="6" s="1"/>
  <c r="HX194" i="6"/>
  <c r="HW194" i="6"/>
  <c r="HV194" i="6"/>
  <c r="HU194" i="6"/>
  <c r="GI194" i="6"/>
  <c r="GG194" i="6"/>
  <c r="GE194" i="6"/>
  <c r="HZ194" i="6"/>
  <c r="I200" i="6"/>
  <c r="HX192" i="6"/>
  <c r="HW192" i="6"/>
  <c r="HV192" i="6"/>
  <c r="HU192" i="6"/>
  <c r="GI192" i="6"/>
  <c r="GG192" i="6"/>
  <c r="GE192" i="6"/>
  <c r="HZ192" i="6"/>
  <c r="I198" i="6"/>
  <c r="HT192" i="6" s="1"/>
  <c r="HX190" i="6"/>
  <c r="HW190" i="6"/>
  <c r="HV190" i="6"/>
  <c r="HU190" i="6"/>
  <c r="GI190" i="6"/>
  <c r="GG190" i="6"/>
  <c r="GE190" i="6"/>
  <c r="HZ190" i="6"/>
  <c r="I196" i="6"/>
  <c r="HT190" i="6" s="1"/>
  <c r="HX188" i="6"/>
  <c r="HW188" i="6"/>
  <c r="HV188" i="6"/>
  <c r="HU188" i="6"/>
  <c r="GI188" i="6"/>
  <c r="GG188" i="6"/>
  <c r="GE188" i="6"/>
  <c r="HZ188" i="6"/>
  <c r="I194" i="6"/>
  <c r="HT188" i="6" s="1"/>
  <c r="HX186" i="6"/>
  <c r="HW186" i="6"/>
  <c r="HV186" i="6"/>
  <c r="HU186" i="6"/>
  <c r="GI186" i="6"/>
  <c r="GG186" i="6"/>
  <c r="GE186" i="6"/>
  <c r="HZ186" i="6"/>
  <c r="I192" i="6"/>
  <c r="HT186" i="6" s="1"/>
  <c r="HX184" i="6"/>
  <c r="HW184" i="6"/>
  <c r="HV184" i="6"/>
  <c r="HU184" i="6"/>
  <c r="GI184" i="6"/>
  <c r="GG184" i="6"/>
  <c r="GE184" i="6"/>
  <c r="HZ184" i="6"/>
  <c r="I190" i="6"/>
  <c r="HT184" i="6" s="1"/>
  <c r="HX182" i="6"/>
  <c r="HW182" i="6"/>
  <c r="HV182" i="6"/>
  <c r="HU182" i="6"/>
  <c r="GI182" i="6"/>
  <c r="GG182" i="6"/>
  <c r="GE182" i="6"/>
  <c r="HZ182" i="6"/>
  <c r="I188" i="6"/>
  <c r="HT182" i="6" s="1"/>
  <c r="HX181" i="6"/>
  <c r="HW181" i="6"/>
  <c r="HV181" i="6"/>
  <c r="HU181" i="6"/>
  <c r="GI181" i="6"/>
  <c r="GG181" i="6"/>
  <c r="GE181" i="6"/>
  <c r="HZ181" i="6"/>
  <c r="I187" i="6"/>
  <c r="HT181" i="6" s="1"/>
  <c r="HX178" i="6"/>
  <c r="HW178" i="6"/>
  <c r="HV178" i="6"/>
  <c r="HU178" i="6"/>
  <c r="GI178" i="6"/>
  <c r="GG178" i="6"/>
  <c r="GE178" i="6"/>
  <c r="HZ178" i="6"/>
  <c r="I184" i="6"/>
  <c r="HT178" i="6" s="1"/>
  <c r="HX177" i="6"/>
  <c r="HW177" i="6"/>
  <c r="HV177" i="6"/>
  <c r="HU177" i="6"/>
  <c r="GI177" i="6"/>
  <c r="GG177" i="6"/>
  <c r="GE177" i="6"/>
  <c r="HZ177" i="6"/>
  <c r="I183" i="6"/>
  <c r="HT177" i="6" s="1"/>
  <c r="HX176" i="6"/>
  <c r="HW176" i="6"/>
  <c r="HV176" i="6"/>
  <c r="HU176" i="6"/>
  <c r="GI176" i="6"/>
  <c r="GG176" i="6"/>
  <c r="GE176" i="6"/>
  <c r="HZ176" i="6"/>
  <c r="I182" i="6"/>
  <c r="HT176" i="6" s="1"/>
  <c r="HX170" i="6"/>
  <c r="HW170" i="6"/>
  <c r="HV170" i="6"/>
  <c r="HU170" i="6"/>
  <c r="GI170" i="6"/>
  <c r="GG170" i="6"/>
  <c r="GE170" i="6"/>
  <c r="HZ170" i="6"/>
  <c r="I176" i="6"/>
  <c r="HT170" i="6" s="1"/>
  <c r="HX168" i="6"/>
  <c r="HW168" i="6"/>
  <c r="HV168" i="6"/>
  <c r="HU168" i="6"/>
  <c r="GI168" i="6"/>
  <c r="GG168" i="6"/>
  <c r="GE168" i="6"/>
  <c r="HZ168" i="6"/>
  <c r="I174" i="6"/>
  <c r="HT168" i="6" s="1"/>
  <c r="HX163" i="6"/>
  <c r="HW163" i="6"/>
  <c r="HV163" i="6"/>
  <c r="HU163" i="6"/>
  <c r="GI163" i="6"/>
  <c r="GG163" i="6"/>
  <c r="GE163" i="6"/>
  <c r="HZ163" i="6"/>
  <c r="I169" i="6"/>
  <c r="HT163" i="6" s="1"/>
  <c r="HX159" i="6"/>
  <c r="HW159" i="6"/>
  <c r="HV159" i="6"/>
  <c r="HU159" i="6"/>
  <c r="GI159" i="6"/>
  <c r="GG159" i="6"/>
  <c r="GE159" i="6"/>
  <c r="HZ159" i="6"/>
  <c r="I165" i="6"/>
  <c r="HT159" i="6" s="1"/>
  <c r="HX156" i="6"/>
  <c r="HW156" i="6"/>
  <c r="HV156" i="6"/>
  <c r="HU156" i="6"/>
  <c r="GI156" i="6"/>
  <c r="GG156" i="6"/>
  <c r="GE156" i="6"/>
  <c r="HZ156" i="6"/>
  <c r="I160" i="6"/>
  <c r="HT156" i="6" s="1"/>
  <c r="HX153" i="6"/>
  <c r="HW153" i="6"/>
  <c r="HV153" i="6"/>
  <c r="HU153" i="6"/>
  <c r="GI153" i="6"/>
  <c r="GG153" i="6"/>
  <c r="GE153" i="6"/>
  <c r="HZ153" i="6"/>
  <c r="I157" i="6"/>
  <c r="HT153" i="6" s="1"/>
  <c r="HX150" i="6"/>
  <c r="HW150" i="6"/>
  <c r="HV150" i="6"/>
  <c r="HU150" i="6"/>
  <c r="GI150" i="6"/>
  <c r="GG150" i="6"/>
  <c r="GE150" i="6"/>
  <c r="HZ150" i="6"/>
  <c r="I154" i="6"/>
  <c r="HT150" i="6" s="1"/>
  <c r="HX147" i="6"/>
  <c r="HW147" i="6"/>
  <c r="HV147" i="6"/>
  <c r="HU147" i="6"/>
  <c r="GI147" i="6"/>
  <c r="GG147" i="6"/>
  <c r="GE147" i="6"/>
  <c r="HZ147" i="6"/>
  <c r="I151" i="6"/>
  <c r="HT147" i="6" s="1"/>
  <c r="HX145" i="6"/>
  <c r="HW145" i="6"/>
  <c r="HV145" i="6"/>
  <c r="HU145" i="6"/>
  <c r="GI145" i="6"/>
  <c r="GG145" i="6"/>
  <c r="GE145" i="6"/>
  <c r="HZ145" i="6"/>
  <c r="I149" i="6"/>
  <c r="HT145" i="6" s="1"/>
  <c r="HX142" i="6"/>
  <c r="HW142" i="6"/>
  <c r="HV142" i="6"/>
  <c r="HU142" i="6"/>
  <c r="GI142" i="6"/>
  <c r="GG142" i="6"/>
  <c r="GE142" i="6"/>
  <c r="HZ142" i="6"/>
  <c r="I146" i="6"/>
  <c r="HT142" i="6" s="1"/>
  <c r="HX138" i="6"/>
  <c r="HW138" i="6"/>
  <c r="HV138" i="6"/>
  <c r="HU138" i="6"/>
  <c r="GI138" i="6"/>
  <c r="GG138" i="6"/>
  <c r="GE138" i="6"/>
  <c r="HZ138" i="6"/>
  <c r="I140" i="6"/>
  <c r="HT138" i="6" s="1"/>
  <c r="HX132" i="6"/>
  <c r="HW132" i="6"/>
  <c r="HV132" i="6"/>
  <c r="HU132" i="6"/>
  <c r="GI132" i="6"/>
  <c r="GI131" i="6" s="1"/>
  <c r="GG132" i="6"/>
  <c r="GE132" i="6"/>
  <c r="HZ132" i="6"/>
  <c r="I134" i="6"/>
  <c r="HT132" i="6" s="1"/>
  <c r="HX129" i="6"/>
  <c r="HW129" i="6"/>
  <c r="HV129" i="6"/>
  <c r="HU129" i="6"/>
  <c r="GI129" i="6"/>
  <c r="GG129" i="6"/>
  <c r="GE129" i="6"/>
  <c r="HZ129" i="6"/>
  <c r="I129" i="6"/>
  <c r="HT129" i="6" s="1"/>
  <c r="HX127" i="6"/>
  <c r="HW127" i="6"/>
  <c r="HV127" i="6"/>
  <c r="HU127" i="6"/>
  <c r="GI127" i="6"/>
  <c r="GG127" i="6"/>
  <c r="GE127" i="6"/>
  <c r="HZ127" i="6"/>
  <c r="I127" i="6"/>
  <c r="HT127" i="6" s="1"/>
  <c r="HX124" i="6"/>
  <c r="HW124" i="6"/>
  <c r="HV124" i="6"/>
  <c r="HU124" i="6"/>
  <c r="GI124" i="6"/>
  <c r="GG124" i="6"/>
  <c r="GE124" i="6"/>
  <c r="HZ124" i="6"/>
  <c r="I124" i="6"/>
  <c r="HT124" i="6" s="1"/>
  <c r="HX121" i="6"/>
  <c r="HW121" i="6"/>
  <c r="HV121" i="6"/>
  <c r="HU121" i="6"/>
  <c r="GI121" i="6"/>
  <c r="GG121" i="6"/>
  <c r="GE121" i="6"/>
  <c r="HZ121" i="6"/>
  <c r="I121" i="6"/>
  <c r="HT121" i="6" s="1"/>
  <c r="HX119" i="6"/>
  <c r="HW119" i="6"/>
  <c r="HV119" i="6"/>
  <c r="HU119" i="6"/>
  <c r="GI119" i="6"/>
  <c r="GG119" i="6"/>
  <c r="GE119" i="6"/>
  <c r="HZ119" i="6"/>
  <c r="I119" i="6"/>
  <c r="HT119" i="6" s="1"/>
  <c r="HX112" i="6"/>
  <c r="HW112" i="6"/>
  <c r="HV112" i="6"/>
  <c r="HU112" i="6"/>
  <c r="GI112" i="6"/>
  <c r="GG112" i="6"/>
  <c r="GE112" i="6"/>
  <c r="HZ112" i="6"/>
  <c r="I112" i="6"/>
  <c r="HT112" i="6" s="1"/>
  <c r="HX101" i="6"/>
  <c r="HW101" i="6"/>
  <c r="HV101" i="6"/>
  <c r="HU101" i="6"/>
  <c r="GI101" i="6"/>
  <c r="GG101" i="6"/>
  <c r="GE101" i="6"/>
  <c r="HZ101" i="6"/>
  <c r="I101" i="6"/>
  <c r="HT101" i="6" s="1"/>
  <c r="HX98" i="6"/>
  <c r="HW98" i="6"/>
  <c r="HV98" i="6"/>
  <c r="HU98" i="6"/>
  <c r="GI98" i="6"/>
  <c r="GG98" i="6"/>
  <c r="GE98" i="6"/>
  <c r="HZ98" i="6"/>
  <c r="I98" i="6"/>
  <c r="HT98" i="6" s="1"/>
  <c r="HX93" i="6"/>
  <c r="HW93" i="6"/>
  <c r="HV93" i="6"/>
  <c r="HU93" i="6"/>
  <c r="GI93" i="6"/>
  <c r="GG93" i="6"/>
  <c r="GE93" i="6"/>
  <c r="HZ93" i="6"/>
  <c r="I93" i="6"/>
  <c r="HT93" i="6" s="1"/>
  <c r="HX90" i="6"/>
  <c r="HW90" i="6"/>
  <c r="HV90" i="6"/>
  <c r="HU90" i="6"/>
  <c r="GI90" i="6"/>
  <c r="GG90" i="6"/>
  <c r="GE90" i="6"/>
  <c r="HZ90" i="6"/>
  <c r="I90" i="6"/>
  <c r="HT90" i="6" s="1"/>
  <c r="HX88" i="6"/>
  <c r="HW88" i="6"/>
  <c r="HV88" i="6"/>
  <c r="HU88" i="6"/>
  <c r="GI88" i="6"/>
  <c r="GG88" i="6"/>
  <c r="GE88" i="6"/>
  <c r="HZ88" i="6"/>
  <c r="I88" i="6"/>
  <c r="HT88" i="6" s="1"/>
  <c r="HX84" i="6"/>
  <c r="HW84" i="6"/>
  <c r="HV84" i="6"/>
  <c r="HU84" i="6"/>
  <c r="GI84" i="6"/>
  <c r="GG84" i="6"/>
  <c r="GE84" i="6"/>
  <c r="HZ84" i="6"/>
  <c r="I84" i="6"/>
  <c r="HT84" i="6" s="1"/>
  <c r="HX82" i="6"/>
  <c r="HW82" i="6"/>
  <c r="HV82" i="6"/>
  <c r="HU82" i="6"/>
  <c r="GI82" i="6"/>
  <c r="GG82" i="6"/>
  <c r="GE82" i="6"/>
  <c r="HZ82" i="6"/>
  <c r="I82" i="6"/>
  <c r="HT82" i="6" s="1"/>
  <c r="HX79" i="6"/>
  <c r="HW79" i="6"/>
  <c r="HV79" i="6"/>
  <c r="HU79" i="6"/>
  <c r="GI79" i="6"/>
  <c r="GG79" i="6"/>
  <c r="GE79" i="6"/>
  <c r="HZ79" i="6"/>
  <c r="I79" i="6"/>
  <c r="HT79" i="6" s="1"/>
  <c r="HX74" i="6"/>
  <c r="HW74" i="6"/>
  <c r="HV74" i="6"/>
  <c r="HU74" i="6"/>
  <c r="GI74" i="6"/>
  <c r="GG74" i="6"/>
  <c r="GE74" i="6"/>
  <c r="HZ74" i="6"/>
  <c r="I74" i="6"/>
  <c r="HT74" i="6" s="1"/>
  <c r="HX56" i="6"/>
  <c r="HW56" i="6"/>
  <c r="HV56" i="6"/>
  <c r="HU56" i="6"/>
  <c r="GI56" i="6"/>
  <c r="GG56" i="6"/>
  <c r="GE56" i="6"/>
  <c r="HZ56" i="6"/>
  <c r="I56" i="6"/>
  <c r="HT56" i="6" s="1"/>
  <c r="HX52" i="6"/>
  <c r="HW52" i="6"/>
  <c r="HV52" i="6"/>
  <c r="HU52" i="6"/>
  <c r="GI52" i="6"/>
  <c r="GG52" i="6"/>
  <c r="GE52" i="6"/>
  <c r="HZ52" i="6"/>
  <c r="I52" i="6"/>
  <c r="HT52" i="6" s="1"/>
  <c r="HX49" i="6"/>
  <c r="HW49" i="6"/>
  <c r="HV49" i="6"/>
  <c r="HU49" i="6"/>
  <c r="GI49" i="6"/>
  <c r="GG49" i="6"/>
  <c r="GE49" i="6"/>
  <c r="HZ49" i="6"/>
  <c r="I49" i="6"/>
  <c r="HT49" i="6" s="1"/>
  <c r="HX45" i="6"/>
  <c r="HW45" i="6"/>
  <c r="HV45" i="6"/>
  <c r="HU45" i="6"/>
  <c r="GI45" i="6"/>
  <c r="GG45" i="6"/>
  <c r="GE45" i="6"/>
  <c r="HZ45" i="6"/>
  <c r="I45" i="6"/>
  <c r="HT45" i="6" s="1"/>
  <c r="HX42" i="6"/>
  <c r="HW42" i="6"/>
  <c r="HV42" i="6"/>
  <c r="HU42" i="6"/>
  <c r="GI42" i="6"/>
  <c r="GG42" i="6"/>
  <c r="GE42" i="6"/>
  <c r="HZ42" i="6"/>
  <c r="I42" i="6"/>
  <c r="HT42" i="6" s="1"/>
  <c r="HX39" i="6"/>
  <c r="HW39" i="6"/>
  <c r="HV39" i="6"/>
  <c r="HU39" i="6"/>
  <c r="GI39" i="6"/>
  <c r="GG39" i="6"/>
  <c r="GE39" i="6"/>
  <c r="HZ39" i="6"/>
  <c r="I39" i="6"/>
  <c r="HT39" i="6" s="1"/>
  <c r="HX33" i="6"/>
  <c r="HW33" i="6"/>
  <c r="HV33" i="6"/>
  <c r="HU33" i="6"/>
  <c r="GI33" i="6"/>
  <c r="GG33" i="6"/>
  <c r="GE33" i="6"/>
  <c r="HZ33" i="6"/>
  <c r="I33" i="6"/>
  <c r="HT33" i="6" s="1"/>
  <c r="HX26" i="6"/>
  <c r="HW26" i="6"/>
  <c r="HV26" i="6"/>
  <c r="HU26" i="6"/>
  <c r="GI26" i="6"/>
  <c r="GG26" i="6"/>
  <c r="GE26" i="6"/>
  <c r="HZ26" i="6"/>
  <c r="I26" i="6"/>
  <c r="HT26" i="6" s="1"/>
  <c r="HX19" i="6"/>
  <c r="HW19" i="6"/>
  <c r="HV19" i="6"/>
  <c r="HU19" i="6"/>
  <c r="GI19" i="6"/>
  <c r="GG19" i="6"/>
  <c r="GE19" i="6"/>
  <c r="HZ19" i="6"/>
  <c r="I19" i="6"/>
  <c r="HT19" i="6" s="1"/>
  <c r="HX12" i="6"/>
  <c r="HW12" i="6"/>
  <c r="HV12" i="6"/>
  <c r="HU12" i="6"/>
  <c r="GI12" i="6"/>
  <c r="GG12" i="6"/>
  <c r="GE12" i="6"/>
  <c r="HZ12" i="6"/>
  <c r="I12" i="6"/>
  <c r="HT12" i="6" s="1"/>
  <c r="HQ230" i="4"/>
  <c r="HP230" i="4"/>
  <c r="HO230" i="4"/>
  <c r="HN230" i="4"/>
  <c r="GB230" i="4"/>
  <c r="GB229" i="4" s="1"/>
  <c r="FZ230" i="4"/>
  <c r="FZ229" i="4" s="1"/>
  <c r="FX230" i="4"/>
  <c r="FX229" i="4" s="1"/>
  <c r="HS230" i="4"/>
  <c r="HS229" i="4" s="1"/>
  <c r="I241" i="4" s="1"/>
  <c r="I242" i="4"/>
  <c r="HM230" i="4" s="1"/>
  <c r="HQ226" i="4"/>
  <c r="HP226" i="4"/>
  <c r="HO226" i="4"/>
  <c r="HN226" i="4"/>
  <c r="GB226" i="4"/>
  <c r="FZ226" i="4"/>
  <c r="FX226" i="4"/>
  <c r="HS226" i="4"/>
  <c r="I236" i="4"/>
  <c r="HM226" i="4" s="1"/>
  <c r="HQ223" i="4"/>
  <c r="HP223" i="4"/>
  <c r="HO223" i="4"/>
  <c r="HN223" i="4"/>
  <c r="GB223" i="4"/>
  <c r="FZ223" i="4"/>
  <c r="FX223" i="4"/>
  <c r="HS223" i="4"/>
  <c r="I233" i="4"/>
  <c r="HM223" i="4" s="1"/>
  <c r="HQ217" i="4"/>
  <c r="HP217" i="4"/>
  <c r="HO217" i="4"/>
  <c r="HN217" i="4"/>
  <c r="GB217" i="4"/>
  <c r="FZ217" i="4"/>
  <c r="FX217" i="4"/>
  <c r="HS217" i="4"/>
  <c r="I227" i="4"/>
  <c r="HM217" i="4" s="1"/>
  <c r="HQ210" i="4"/>
  <c r="HP210" i="4"/>
  <c r="HO210" i="4"/>
  <c r="HN210" i="4"/>
  <c r="GB210" i="4"/>
  <c r="FZ210" i="4"/>
  <c r="FX210" i="4"/>
  <c r="HS210" i="4"/>
  <c r="I220" i="4"/>
  <c r="HM210" i="4" s="1"/>
  <c r="HQ206" i="4"/>
  <c r="HP206" i="4"/>
  <c r="HO206" i="4"/>
  <c r="HN206" i="4"/>
  <c r="GB206" i="4"/>
  <c r="FZ206" i="4"/>
  <c r="FX206" i="4"/>
  <c r="HS206" i="4"/>
  <c r="I214" i="4"/>
  <c r="HQ203" i="4"/>
  <c r="HP203" i="4"/>
  <c r="HO203" i="4"/>
  <c r="HN203" i="4"/>
  <c r="GB203" i="4"/>
  <c r="FZ203" i="4"/>
  <c r="FX203" i="4"/>
  <c r="HS203" i="4"/>
  <c r="I211" i="4"/>
  <c r="HM203" i="4" s="1"/>
  <c r="HQ200" i="4"/>
  <c r="HP200" i="4"/>
  <c r="HO200" i="4"/>
  <c r="HN200" i="4"/>
  <c r="GB200" i="4"/>
  <c r="FZ200" i="4"/>
  <c r="FX200" i="4"/>
  <c r="HS200" i="4"/>
  <c r="I208" i="4"/>
  <c r="HM200" i="4" s="1"/>
  <c r="HQ196" i="4"/>
  <c r="HP196" i="4"/>
  <c r="HO196" i="4"/>
  <c r="HN196" i="4"/>
  <c r="GB196" i="4"/>
  <c r="FZ196" i="4"/>
  <c r="FX196" i="4"/>
  <c r="HS196" i="4"/>
  <c r="I202" i="4"/>
  <c r="HM196" i="4" s="1"/>
  <c r="HQ194" i="4"/>
  <c r="HP194" i="4"/>
  <c r="HO194" i="4"/>
  <c r="HN194" i="4"/>
  <c r="GB194" i="4"/>
  <c r="FZ194" i="4"/>
  <c r="FX194" i="4"/>
  <c r="HS194" i="4"/>
  <c r="I200" i="4"/>
  <c r="HM194" i="4" s="1"/>
  <c r="HQ192" i="4"/>
  <c r="HP192" i="4"/>
  <c r="HO192" i="4"/>
  <c r="HN192" i="4"/>
  <c r="GB192" i="4"/>
  <c r="FZ192" i="4"/>
  <c r="FX192" i="4"/>
  <c r="HS192" i="4"/>
  <c r="I198" i="4"/>
  <c r="HM192" i="4" s="1"/>
  <c r="HQ190" i="4"/>
  <c r="HP190" i="4"/>
  <c r="HO190" i="4"/>
  <c r="HN190" i="4"/>
  <c r="GB190" i="4"/>
  <c r="FZ190" i="4"/>
  <c r="FX190" i="4"/>
  <c r="HS190" i="4"/>
  <c r="I196" i="4"/>
  <c r="HM190" i="4" s="1"/>
  <c r="HQ188" i="4"/>
  <c r="HP188" i="4"/>
  <c r="HO188" i="4"/>
  <c r="HN188" i="4"/>
  <c r="GB188" i="4"/>
  <c r="FZ188" i="4"/>
  <c r="FX188" i="4"/>
  <c r="HS188" i="4"/>
  <c r="I194" i="4"/>
  <c r="AZ194" i="4" s="1"/>
  <c r="HQ185" i="4"/>
  <c r="HP185" i="4"/>
  <c r="HO185" i="4"/>
  <c r="HN185" i="4"/>
  <c r="GB185" i="4"/>
  <c r="FZ185" i="4"/>
  <c r="FX185" i="4"/>
  <c r="HS185" i="4"/>
  <c r="I191" i="4"/>
  <c r="HM185" i="4" s="1"/>
  <c r="HQ182" i="4"/>
  <c r="HP182" i="4"/>
  <c r="HO182" i="4"/>
  <c r="HN182" i="4"/>
  <c r="GB182" i="4"/>
  <c r="FZ182" i="4"/>
  <c r="FX182" i="4"/>
  <c r="HS182" i="4"/>
  <c r="I188" i="4"/>
  <c r="HM182" i="4" s="1"/>
  <c r="HQ179" i="4"/>
  <c r="HP179" i="4"/>
  <c r="HO179" i="4"/>
  <c r="HN179" i="4"/>
  <c r="GB179" i="4"/>
  <c r="FZ179" i="4"/>
  <c r="FX179" i="4"/>
  <c r="HS179" i="4"/>
  <c r="I185" i="4"/>
  <c r="HM179" i="4" s="1"/>
  <c r="HQ177" i="4"/>
  <c r="HP177" i="4"/>
  <c r="HO177" i="4"/>
  <c r="HN177" i="4"/>
  <c r="GB177" i="4"/>
  <c r="FZ177" i="4"/>
  <c r="FX177" i="4"/>
  <c r="HS177" i="4"/>
  <c r="I183" i="4"/>
  <c r="HM177" i="4" s="1"/>
  <c r="HQ175" i="4"/>
  <c r="HP175" i="4"/>
  <c r="HO175" i="4"/>
  <c r="HN175" i="4"/>
  <c r="GB175" i="4"/>
  <c r="FZ175" i="4"/>
  <c r="FX175" i="4"/>
  <c r="HS175" i="4"/>
  <c r="I181" i="4"/>
  <c r="HM175" i="4" s="1"/>
  <c r="HQ173" i="4"/>
  <c r="HP173" i="4"/>
  <c r="HO173" i="4"/>
  <c r="HN173" i="4"/>
  <c r="GB173" i="4"/>
  <c r="FZ173" i="4"/>
  <c r="FX173" i="4"/>
  <c r="HS173" i="4"/>
  <c r="I179" i="4"/>
  <c r="HM173" i="4" s="1"/>
  <c r="HQ171" i="4"/>
  <c r="HP171" i="4"/>
  <c r="HO171" i="4"/>
  <c r="HN171" i="4"/>
  <c r="GB171" i="4"/>
  <c r="FZ171" i="4"/>
  <c r="FX171" i="4"/>
  <c r="HS171" i="4"/>
  <c r="I177" i="4"/>
  <c r="HM171" i="4" s="1"/>
  <c r="HQ169" i="4"/>
  <c r="HP169" i="4"/>
  <c r="HO169" i="4"/>
  <c r="HN169" i="4"/>
  <c r="GB169" i="4"/>
  <c r="FZ169" i="4"/>
  <c r="FX169" i="4"/>
  <c r="HS169" i="4"/>
  <c r="I175" i="4"/>
  <c r="HM169" i="4" s="1"/>
  <c r="HQ167" i="4"/>
  <c r="HP167" i="4"/>
  <c r="HO167" i="4"/>
  <c r="HN167" i="4"/>
  <c r="GB167" i="4"/>
  <c r="FZ167" i="4"/>
  <c r="FX167" i="4"/>
  <c r="HS167" i="4"/>
  <c r="I173" i="4"/>
  <c r="HM167" i="4" s="1"/>
  <c r="HQ165" i="4"/>
  <c r="HP165" i="4"/>
  <c r="HO165" i="4"/>
  <c r="HN165" i="4"/>
  <c r="GB165" i="4"/>
  <c r="FZ165" i="4"/>
  <c r="FX165" i="4"/>
  <c r="HS165" i="4"/>
  <c r="I171" i="4"/>
  <c r="HM165" i="4" s="1"/>
  <c r="HQ163" i="4"/>
  <c r="HP163" i="4"/>
  <c r="HO163" i="4"/>
  <c r="HN163" i="4"/>
  <c r="GB163" i="4"/>
  <c r="FZ163" i="4"/>
  <c r="FX163" i="4"/>
  <c r="HS163" i="4"/>
  <c r="I169" i="4"/>
  <c r="HM163" i="4" s="1"/>
  <c r="HQ161" i="4"/>
  <c r="HP161" i="4"/>
  <c r="HO161" i="4"/>
  <c r="HN161" i="4"/>
  <c r="GB161" i="4"/>
  <c r="FZ161" i="4"/>
  <c r="FX161" i="4"/>
  <c r="HS161" i="4"/>
  <c r="I167" i="4"/>
  <c r="HM161" i="4" s="1"/>
  <c r="HQ160" i="4"/>
  <c r="HP160" i="4"/>
  <c r="HO160" i="4"/>
  <c r="HN160" i="4"/>
  <c r="GB160" i="4"/>
  <c r="FZ160" i="4"/>
  <c r="FX160" i="4"/>
  <c r="HS160" i="4"/>
  <c r="I166" i="4"/>
  <c r="HM160" i="4" s="1"/>
  <c r="HQ157" i="4"/>
  <c r="HP157" i="4"/>
  <c r="HO157" i="4"/>
  <c r="HN157" i="4"/>
  <c r="GB157" i="4"/>
  <c r="FZ157" i="4"/>
  <c r="FX157" i="4"/>
  <c r="HS157" i="4"/>
  <c r="I163" i="4"/>
  <c r="HM157" i="4" s="1"/>
  <c r="HQ156" i="4"/>
  <c r="HP156" i="4"/>
  <c r="HO156" i="4"/>
  <c r="HN156" i="4"/>
  <c r="GB156" i="4"/>
  <c r="FZ156" i="4"/>
  <c r="FX156" i="4"/>
  <c r="HS156" i="4"/>
  <c r="I162" i="4"/>
  <c r="HM156" i="4" s="1"/>
  <c r="HQ155" i="4"/>
  <c r="HP155" i="4"/>
  <c r="HO155" i="4"/>
  <c r="HN155" i="4"/>
  <c r="GB155" i="4"/>
  <c r="FZ155" i="4"/>
  <c r="FX155" i="4"/>
  <c r="HS155" i="4"/>
  <c r="I161" i="4"/>
  <c r="HM155" i="4" s="1"/>
  <c r="HQ149" i="4"/>
  <c r="HP149" i="4"/>
  <c r="HO149" i="4"/>
  <c r="HN149" i="4"/>
  <c r="GB149" i="4"/>
  <c r="FZ149" i="4"/>
  <c r="FX149" i="4"/>
  <c r="HS149" i="4"/>
  <c r="I155" i="4"/>
  <c r="HM149" i="4" s="1"/>
  <c r="HQ147" i="4"/>
  <c r="HP147" i="4"/>
  <c r="HO147" i="4"/>
  <c r="HN147" i="4"/>
  <c r="GB147" i="4"/>
  <c r="FZ147" i="4"/>
  <c r="FX147" i="4"/>
  <c r="HS147" i="4"/>
  <c r="I153" i="4"/>
  <c r="HM147" i="4" s="1"/>
  <c r="HQ144" i="4"/>
  <c r="HP144" i="4"/>
  <c r="HO144" i="4"/>
  <c r="HN144" i="4"/>
  <c r="GB144" i="4"/>
  <c r="FZ144" i="4"/>
  <c r="FX144" i="4"/>
  <c r="HS144" i="4"/>
  <c r="I150" i="4"/>
  <c r="HM144" i="4" s="1"/>
  <c r="HQ140" i="4"/>
  <c r="HP140" i="4"/>
  <c r="HO140" i="4"/>
  <c r="HN140" i="4"/>
  <c r="GB140" i="4"/>
  <c r="FZ140" i="4"/>
  <c r="FX140" i="4"/>
  <c r="HS140" i="4"/>
  <c r="I146" i="4"/>
  <c r="HM140" i="4" s="1"/>
  <c r="HQ136" i="4"/>
  <c r="HP136" i="4"/>
  <c r="HO136" i="4"/>
  <c r="HN136" i="4"/>
  <c r="GB136" i="4"/>
  <c r="FZ136" i="4"/>
  <c r="FX136" i="4"/>
  <c r="HS136" i="4"/>
  <c r="I140" i="4"/>
  <c r="HM136" i="4" s="1"/>
  <c r="HQ133" i="4"/>
  <c r="HP133" i="4"/>
  <c r="HO133" i="4"/>
  <c r="HN133" i="4"/>
  <c r="GB133" i="4"/>
  <c r="FZ133" i="4"/>
  <c r="FX133" i="4"/>
  <c r="HS133" i="4"/>
  <c r="I137" i="4"/>
  <c r="HM133" i="4" s="1"/>
  <c r="HQ130" i="4"/>
  <c r="HP130" i="4"/>
  <c r="HO130" i="4"/>
  <c r="HN130" i="4"/>
  <c r="GB130" i="4"/>
  <c r="FZ130" i="4"/>
  <c r="FX130" i="4"/>
  <c r="HS130" i="4"/>
  <c r="I134" i="4"/>
  <c r="HM130" i="4" s="1"/>
  <c r="HQ128" i="4"/>
  <c r="HP128" i="4"/>
  <c r="HO128" i="4"/>
  <c r="HN128" i="4"/>
  <c r="GB128" i="4"/>
  <c r="FZ128" i="4"/>
  <c r="FX128" i="4"/>
  <c r="HS128" i="4"/>
  <c r="I132" i="4"/>
  <c r="HM128" i="4" s="1"/>
  <c r="HQ125" i="4"/>
  <c r="HP125" i="4"/>
  <c r="HO125" i="4"/>
  <c r="HN125" i="4"/>
  <c r="GB125" i="4"/>
  <c r="FZ125" i="4"/>
  <c r="FX125" i="4"/>
  <c r="HS125" i="4"/>
  <c r="I129" i="4"/>
  <c r="HQ121" i="4"/>
  <c r="HP121" i="4"/>
  <c r="HO121" i="4"/>
  <c r="HN121" i="4"/>
  <c r="GB121" i="4"/>
  <c r="FZ121" i="4"/>
  <c r="FX121" i="4"/>
  <c r="HS121" i="4"/>
  <c r="I123" i="4"/>
  <c r="HM121" i="4" s="1"/>
  <c r="HQ115" i="4"/>
  <c r="HP115" i="4"/>
  <c r="HO115" i="4"/>
  <c r="HN115" i="4"/>
  <c r="GB115" i="4"/>
  <c r="FZ115" i="4"/>
  <c r="FX115" i="4"/>
  <c r="HS115" i="4"/>
  <c r="I117" i="4"/>
  <c r="HM115" i="4" s="1"/>
  <c r="HQ112" i="4"/>
  <c r="HP112" i="4"/>
  <c r="HO112" i="4"/>
  <c r="HN112" i="4"/>
  <c r="GB112" i="4"/>
  <c r="FZ112" i="4"/>
  <c r="FX112" i="4"/>
  <c r="HS112" i="4"/>
  <c r="I112" i="4"/>
  <c r="HM112" i="4" s="1"/>
  <c r="HQ109" i="4"/>
  <c r="HP109" i="4"/>
  <c r="HO109" i="4"/>
  <c r="HN109" i="4"/>
  <c r="GB109" i="4"/>
  <c r="FZ109" i="4"/>
  <c r="FX109" i="4"/>
  <c r="HS109" i="4"/>
  <c r="I109" i="4"/>
  <c r="HM109" i="4" s="1"/>
  <c r="HQ106" i="4"/>
  <c r="HP106" i="4"/>
  <c r="HO106" i="4"/>
  <c r="HN106" i="4"/>
  <c r="GB106" i="4"/>
  <c r="FZ106" i="4"/>
  <c r="FX106" i="4"/>
  <c r="HS106" i="4"/>
  <c r="I106" i="4"/>
  <c r="HM106" i="4" s="1"/>
  <c r="HQ104" i="4"/>
  <c r="HP104" i="4"/>
  <c r="HO104" i="4"/>
  <c r="HN104" i="4"/>
  <c r="GB104" i="4"/>
  <c r="FZ104" i="4"/>
  <c r="FX104" i="4"/>
  <c r="HS104" i="4"/>
  <c r="I104" i="4"/>
  <c r="HM104" i="4" s="1"/>
  <c r="HQ97" i="4"/>
  <c r="HP97" i="4"/>
  <c r="HO97" i="4"/>
  <c r="HN97" i="4"/>
  <c r="GB97" i="4"/>
  <c r="FZ97" i="4"/>
  <c r="FX97" i="4"/>
  <c r="HS97" i="4"/>
  <c r="I97" i="4"/>
  <c r="HM97" i="4" s="1"/>
  <c r="HQ86" i="4"/>
  <c r="HP86" i="4"/>
  <c r="HO86" i="4"/>
  <c r="HN86" i="4"/>
  <c r="GB86" i="4"/>
  <c r="FZ86" i="4"/>
  <c r="FX86" i="4"/>
  <c r="HS86" i="4"/>
  <c r="I86" i="4"/>
  <c r="HQ83" i="4"/>
  <c r="HP83" i="4"/>
  <c r="HO83" i="4"/>
  <c r="HN83" i="4"/>
  <c r="GB83" i="4"/>
  <c r="FZ83" i="4"/>
  <c r="FX83" i="4"/>
  <c r="HS83" i="4"/>
  <c r="I83" i="4"/>
  <c r="HM83" i="4" s="1"/>
  <c r="HQ78" i="4"/>
  <c r="HP78" i="4"/>
  <c r="HO78" i="4"/>
  <c r="HN78" i="4"/>
  <c r="GB78" i="4"/>
  <c r="FZ78" i="4"/>
  <c r="FX78" i="4"/>
  <c r="HS78" i="4"/>
  <c r="I78" i="4"/>
  <c r="HM78" i="4" s="1"/>
  <c r="HQ75" i="4"/>
  <c r="HP75" i="4"/>
  <c r="HO75" i="4"/>
  <c r="HN75" i="4"/>
  <c r="GB75" i="4"/>
  <c r="FZ75" i="4"/>
  <c r="FX75" i="4"/>
  <c r="HS75" i="4"/>
  <c r="I75" i="4"/>
  <c r="HM75" i="4" s="1"/>
  <c r="HQ73" i="4"/>
  <c r="HP73" i="4"/>
  <c r="HO73" i="4"/>
  <c r="HN73" i="4"/>
  <c r="GB73" i="4"/>
  <c r="FZ73" i="4"/>
  <c r="FX73" i="4"/>
  <c r="HS73" i="4"/>
  <c r="I73" i="4"/>
  <c r="HM73" i="4" s="1"/>
  <c r="HQ69" i="4"/>
  <c r="HP69" i="4"/>
  <c r="HO69" i="4"/>
  <c r="HN69" i="4"/>
  <c r="GB69" i="4"/>
  <c r="FZ69" i="4"/>
  <c r="FX69" i="4"/>
  <c r="HS69" i="4"/>
  <c r="I69" i="4"/>
  <c r="HM69" i="4" s="1"/>
  <c r="HQ64" i="4"/>
  <c r="HP64" i="4"/>
  <c r="HO64" i="4"/>
  <c r="HN64" i="4"/>
  <c r="GB64" i="4"/>
  <c r="FZ64" i="4"/>
  <c r="FX64" i="4"/>
  <c r="HS64" i="4"/>
  <c r="I64" i="4"/>
  <c r="HM64" i="4" s="1"/>
  <c r="HQ49" i="4"/>
  <c r="HP49" i="4"/>
  <c r="HO49" i="4"/>
  <c r="HN49" i="4"/>
  <c r="GB49" i="4"/>
  <c r="FZ49" i="4"/>
  <c r="FX49" i="4"/>
  <c r="HS49" i="4"/>
  <c r="I49" i="4"/>
  <c r="HM49" i="4" s="1"/>
  <c r="HQ45" i="4"/>
  <c r="HP45" i="4"/>
  <c r="HO45" i="4"/>
  <c r="HN45" i="4"/>
  <c r="GB45" i="4"/>
  <c r="FZ45" i="4"/>
  <c r="FX45" i="4"/>
  <c r="HS45" i="4"/>
  <c r="I45" i="4"/>
  <c r="HM45" i="4" s="1"/>
  <c r="HQ42" i="4"/>
  <c r="HP42" i="4"/>
  <c r="HO42" i="4"/>
  <c r="HN42" i="4"/>
  <c r="GB42" i="4"/>
  <c r="FZ42" i="4"/>
  <c r="FX42" i="4"/>
  <c r="HS42" i="4"/>
  <c r="I42" i="4"/>
  <c r="HM42" i="4" s="1"/>
  <c r="HQ36" i="4"/>
  <c r="HP36" i="4"/>
  <c r="HO36" i="4"/>
  <c r="HN36" i="4"/>
  <c r="GB36" i="4"/>
  <c r="FZ36" i="4"/>
  <c r="FX36" i="4"/>
  <c r="HS36" i="4"/>
  <c r="I36" i="4"/>
  <c r="HM36" i="4" s="1"/>
  <c r="HQ33" i="4"/>
  <c r="HP33" i="4"/>
  <c r="HO33" i="4"/>
  <c r="HN33" i="4"/>
  <c r="GB33" i="4"/>
  <c r="FZ33" i="4"/>
  <c r="FX33" i="4"/>
  <c r="HS33" i="4"/>
  <c r="I33" i="4"/>
  <c r="HM33" i="4" s="1"/>
  <c r="HQ30" i="4"/>
  <c r="HP30" i="4"/>
  <c r="HO30" i="4"/>
  <c r="HN30" i="4"/>
  <c r="GB30" i="4"/>
  <c r="FZ30" i="4"/>
  <c r="FX30" i="4"/>
  <c r="HS30" i="4"/>
  <c r="I30" i="4"/>
  <c r="HM30" i="4" s="1"/>
  <c r="HQ26" i="4"/>
  <c r="HP26" i="4"/>
  <c r="HO26" i="4"/>
  <c r="HN26" i="4"/>
  <c r="GB26" i="4"/>
  <c r="FZ26" i="4"/>
  <c r="FX26" i="4"/>
  <c r="HS26" i="4"/>
  <c r="I26" i="4"/>
  <c r="HM26" i="4" s="1"/>
  <c r="HQ19" i="4"/>
  <c r="HP19" i="4"/>
  <c r="HO19" i="4"/>
  <c r="HN19" i="4"/>
  <c r="GB19" i="4"/>
  <c r="FZ19" i="4"/>
  <c r="FX19" i="4"/>
  <c r="HS19" i="4"/>
  <c r="I19" i="4"/>
  <c r="HM19" i="4" s="1"/>
  <c r="HQ12" i="4"/>
  <c r="HP12" i="4"/>
  <c r="HO12" i="4"/>
  <c r="HN12" i="4"/>
  <c r="GB12" i="4"/>
  <c r="FZ12" i="4"/>
  <c r="FX12" i="4"/>
  <c r="HS12" i="4"/>
  <c r="I12" i="4"/>
  <c r="HM12" i="4" s="1"/>
  <c r="FX264" i="3"/>
  <c r="FW264" i="3"/>
  <c r="FV264" i="3"/>
  <c r="FU264" i="3"/>
  <c r="EI264" i="3"/>
  <c r="EI263" i="3"/>
  <c r="EG264" i="3"/>
  <c r="EG263" i="3" s="1"/>
  <c r="EE264" i="3"/>
  <c r="EE263" i="3" s="1"/>
  <c r="FZ264" i="3"/>
  <c r="FZ263" i="3" s="1"/>
  <c r="I275" i="3" s="1"/>
  <c r="I276" i="3"/>
  <c r="FT264" i="3" s="1"/>
  <c r="FX260" i="3"/>
  <c r="FW260" i="3"/>
  <c r="FV260" i="3"/>
  <c r="FU260" i="3"/>
  <c r="EI260" i="3"/>
  <c r="EG260" i="3"/>
  <c r="EE260" i="3"/>
  <c r="FZ260" i="3"/>
  <c r="I270" i="3"/>
  <c r="FT260" i="3" s="1"/>
  <c r="FX257" i="3"/>
  <c r="FW257" i="3"/>
  <c r="FV257" i="3"/>
  <c r="FU257" i="3"/>
  <c r="EI257" i="3"/>
  <c r="EG257" i="3"/>
  <c r="EE257" i="3"/>
  <c r="FZ257" i="3"/>
  <c r="I267" i="3"/>
  <c r="FT257" i="3" s="1"/>
  <c r="FX251" i="3"/>
  <c r="FW251" i="3"/>
  <c r="FV251" i="3"/>
  <c r="FU251" i="3"/>
  <c r="EI251" i="3"/>
  <c r="EG251" i="3"/>
  <c r="EE251" i="3"/>
  <c r="FZ251" i="3"/>
  <c r="I261" i="3"/>
  <c r="FT251" i="3" s="1"/>
  <c r="FX244" i="3"/>
  <c r="FW244" i="3"/>
  <c r="FV244" i="3"/>
  <c r="FU244" i="3"/>
  <c r="EI244" i="3"/>
  <c r="EG244" i="3"/>
  <c r="EE244" i="3"/>
  <c r="FZ244" i="3"/>
  <c r="I254" i="3"/>
  <c r="FX238" i="3"/>
  <c r="FW238" i="3"/>
  <c r="FV238" i="3"/>
  <c r="FU238" i="3"/>
  <c r="EI238" i="3"/>
  <c r="EG238" i="3"/>
  <c r="EE238" i="3"/>
  <c r="FZ238" i="3"/>
  <c r="I246" i="3"/>
  <c r="FT238" i="3" s="1"/>
  <c r="FX233" i="3"/>
  <c r="FW233" i="3"/>
  <c r="FV233" i="3"/>
  <c r="FU233" i="3"/>
  <c r="EI233" i="3"/>
  <c r="EG233" i="3"/>
  <c r="EG227" i="3" s="1"/>
  <c r="EE233" i="3"/>
  <c r="FZ233" i="3"/>
  <c r="I241" i="3"/>
  <c r="FT233" i="3" s="1"/>
  <c r="FX230" i="3"/>
  <c r="FW230" i="3"/>
  <c r="FV230" i="3"/>
  <c r="FU230" i="3"/>
  <c r="EI230" i="3"/>
  <c r="EI227" i="3" s="1"/>
  <c r="EG230" i="3"/>
  <c r="EE230" i="3"/>
  <c r="FZ230" i="3"/>
  <c r="I238" i="3"/>
  <c r="FT230" i="3" s="1"/>
  <c r="FX228" i="3"/>
  <c r="FW228" i="3"/>
  <c r="FV228" i="3"/>
  <c r="FU228" i="3"/>
  <c r="EI228" i="3"/>
  <c r="EG228" i="3"/>
  <c r="EE228" i="3"/>
  <c r="FZ228" i="3"/>
  <c r="I236" i="3"/>
  <c r="FT228" i="3" s="1"/>
  <c r="FX224" i="3"/>
  <c r="FW224" i="3"/>
  <c r="FV224" i="3"/>
  <c r="FU224" i="3"/>
  <c r="EI224" i="3"/>
  <c r="EG224" i="3"/>
  <c r="EE224" i="3"/>
  <c r="FZ224" i="3"/>
  <c r="I230" i="3"/>
  <c r="FT224" i="3" s="1"/>
  <c r="FX222" i="3"/>
  <c r="FW222" i="3"/>
  <c r="FV222" i="3"/>
  <c r="FU222" i="3"/>
  <c r="EI222" i="3"/>
  <c r="EG222" i="3"/>
  <c r="EE222" i="3"/>
  <c r="FZ222" i="3"/>
  <c r="I228" i="3"/>
  <c r="FT222" i="3" s="1"/>
  <c r="FX220" i="3"/>
  <c r="FW220" i="3"/>
  <c r="FV220" i="3"/>
  <c r="FU220" i="3"/>
  <c r="EI220" i="3"/>
  <c r="EG220" i="3"/>
  <c r="EE220" i="3"/>
  <c r="FZ220" i="3"/>
  <c r="I226" i="3"/>
  <c r="FT220" i="3" s="1"/>
  <c r="FX218" i="3"/>
  <c r="FW218" i="3"/>
  <c r="FV218" i="3"/>
  <c r="FU218" i="3"/>
  <c r="EI218" i="3"/>
  <c r="EG218" i="3"/>
  <c r="EE218" i="3"/>
  <c r="FZ218" i="3"/>
  <c r="I224" i="3"/>
  <c r="FX216" i="3"/>
  <c r="FW216" i="3"/>
  <c r="FV216" i="3"/>
  <c r="FU216" i="3"/>
  <c r="EI216" i="3"/>
  <c r="EG216" i="3"/>
  <c r="EE216" i="3"/>
  <c r="FZ216" i="3"/>
  <c r="I222" i="3"/>
  <c r="FT216" i="3" s="1"/>
  <c r="FX213" i="3"/>
  <c r="FW213" i="3"/>
  <c r="FV213" i="3"/>
  <c r="FU213" i="3"/>
  <c r="EI213" i="3"/>
  <c r="EG213" i="3"/>
  <c r="EE213" i="3"/>
  <c r="FZ213" i="3"/>
  <c r="I219" i="3"/>
  <c r="FT213" i="3" s="1"/>
  <c r="FX210" i="3"/>
  <c r="FW210" i="3"/>
  <c r="FV210" i="3"/>
  <c r="FU210" i="3"/>
  <c r="EI210" i="3"/>
  <c r="EG210" i="3"/>
  <c r="EE210" i="3"/>
  <c r="FZ210" i="3"/>
  <c r="I216" i="3"/>
  <c r="FX207" i="3"/>
  <c r="FW207" i="3"/>
  <c r="FV207" i="3"/>
  <c r="FU207" i="3"/>
  <c r="EI207" i="3"/>
  <c r="EG207" i="3"/>
  <c r="EE207" i="3"/>
  <c r="FZ207" i="3"/>
  <c r="I213" i="3"/>
  <c r="FT207" i="3"/>
  <c r="FX205" i="3"/>
  <c r="FW205" i="3"/>
  <c r="FV205" i="3"/>
  <c r="FU205" i="3"/>
  <c r="EI205" i="3"/>
  <c r="EG205" i="3"/>
  <c r="EE205" i="3"/>
  <c r="FZ205" i="3"/>
  <c r="I211" i="3"/>
  <c r="FT205" i="3" s="1"/>
  <c r="FX203" i="3"/>
  <c r="FW203" i="3"/>
  <c r="FV203" i="3"/>
  <c r="FU203" i="3"/>
  <c r="EI203" i="3"/>
  <c r="EG203" i="3"/>
  <c r="EE203" i="3"/>
  <c r="FZ203" i="3"/>
  <c r="I209" i="3"/>
  <c r="FT203" i="3" s="1"/>
  <c r="FX201" i="3"/>
  <c r="FW201" i="3"/>
  <c r="FV201" i="3"/>
  <c r="FU201" i="3"/>
  <c r="EI201" i="3"/>
  <c r="EG201" i="3"/>
  <c r="EE201" i="3"/>
  <c r="FZ201" i="3"/>
  <c r="I207" i="3"/>
  <c r="FT201" i="3" s="1"/>
  <c r="FX199" i="3"/>
  <c r="FW199" i="3"/>
  <c r="FV199" i="3"/>
  <c r="FU199" i="3"/>
  <c r="EI199" i="3"/>
  <c r="EG199" i="3"/>
  <c r="EE199" i="3"/>
  <c r="FZ199" i="3"/>
  <c r="I205" i="3"/>
  <c r="FT199" i="3" s="1"/>
  <c r="FX197" i="3"/>
  <c r="FW197" i="3"/>
  <c r="FV197" i="3"/>
  <c r="FU197" i="3"/>
  <c r="EI197" i="3"/>
  <c r="EG197" i="3"/>
  <c r="EE197" i="3"/>
  <c r="FZ197" i="3"/>
  <c r="I203" i="3"/>
  <c r="FT197" i="3"/>
  <c r="FX195" i="3"/>
  <c r="FW195" i="3"/>
  <c r="FV195" i="3"/>
  <c r="FU195" i="3"/>
  <c r="EI195" i="3"/>
  <c r="EG195" i="3"/>
  <c r="EE195" i="3"/>
  <c r="FZ195" i="3"/>
  <c r="I201" i="3"/>
  <c r="FT195" i="3" s="1"/>
  <c r="FX193" i="3"/>
  <c r="FW193" i="3"/>
  <c r="FV193" i="3"/>
  <c r="FU193" i="3"/>
  <c r="EI193" i="3"/>
  <c r="EG193" i="3"/>
  <c r="EE193" i="3"/>
  <c r="FZ193" i="3"/>
  <c r="I199" i="3"/>
  <c r="FX191" i="3"/>
  <c r="FW191" i="3"/>
  <c r="FV191" i="3"/>
  <c r="FU191" i="3"/>
  <c r="EI191" i="3"/>
  <c r="EG191" i="3"/>
  <c r="EE191" i="3"/>
  <c r="FZ191" i="3"/>
  <c r="I197" i="3"/>
  <c r="FT191" i="3" s="1"/>
  <c r="FX189" i="3"/>
  <c r="FW189" i="3"/>
  <c r="FV189" i="3"/>
  <c r="FU189" i="3"/>
  <c r="EI189" i="3"/>
  <c r="EG189" i="3"/>
  <c r="EE189" i="3"/>
  <c r="FZ189" i="3"/>
  <c r="I195" i="3"/>
  <c r="FT189" i="3" s="1"/>
  <c r="FX187" i="3"/>
  <c r="FW187" i="3"/>
  <c r="FV187" i="3"/>
  <c r="FU187" i="3"/>
  <c r="EI187" i="3"/>
  <c r="EG187" i="3"/>
  <c r="EE187" i="3"/>
  <c r="FZ187" i="3"/>
  <c r="I193" i="3"/>
  <c r="FT187" i="3" s="1"/>
  <c r="FX185" i="3"/>
  <c r="FW185" i="3"/>
  <c r="FV185" i="3"/>
  <c r="FU185" i="3"/>
  <c r="EI185" i="3"/>
  <c r="EG185" i="3"/>
  <c r="EE185" i="3"/>
  <c r="FZ185" i="3"/>
  <c r="I191" i="3"/>
  <c r="FT185" i="3" s="1"/>
  <c r="FX184" i="3"/>
  <c r="FW184" i="3"/>
  <c r="FV184" i="3"/>
  <c r="FU184" i="3"/>
  <c r="EI184" i="3"/>
  <c r="EG184" i="3"/>
  <c r="EE184" i="3"/>
  <c r="FZ184" i="3"/>
  <c r="I190" i="3"/>
  <c r="FX181" i="3"/>
  <c r="FW181" i="3"/>
  <c r="FV181" i="3"/>
  <c r="FU181" i="3"/>
  <c r="EI181" i="3"/>
  <c r="EG181" i="3"/>
  <c r="EE181" i="3"/>
  <c r="FZ181" i="3"/>
  <c r="I187" i="3"/>
  <c r="FT181" i="3" s="1"/>
  <c r="FX180" i="3"/>
  <c r="FW180" i="3"/>
  <c r="FV180" i="3"/>
  <c r="FU180" i="3"/>
  <c r="EI180" i="3"/>
  <c r="EG180" i="3"/>
  <c r="EE180" i="3"/>
  <c r="FZ180" i="3"/>
  <c r="I186" i="3"/>
  <c r="FT180" i="3" s="1"/>
  <c r="FX179" i="3"/>
  <c r="FW179" i="3"/>
  <c r="FV179" i="3"/>
  <c r="FU179" i="3"/>
  <c r="EI179" i="3"/>
  <c r="EG179" i="3"/>
  <c r="EE179" i="3"/>
  <c r="FZ179" i="3"/>
  <c r="I185" i="3"/>
  <c r="FT179" i="3" s="1"/>
  <c r="FX173" i="3"/>
  <c r="FW173" i="3"/>
  <c r="FV173" i="3"/>
  <c r="FU173" i="3"/>
  <c r="EI173" i="3"/>
  <c r="EG173" i="3"/>
  <c r="EE173" i="3"/>
  <c r="FZ173" i="3"/>
  <c r="I179" i="3"/>
  <c r="FT173" i="3" s="1"/>
  <c r="FX171" i="3"/>
  <c r="FW171" i="3"/>
  <c r="FV171" i="3"/>
  <c r="FU171" i="3"/>
  <c r="EI171" i="3"/>
  <c r="EG171" i="3"/>
  <c r="EE171" i="3"/>
  <c r="FZ171" i="3"/>
  <c r="I177" i="3"/>
  <c r="FT171" i="3" s="1"/>
  <c r="FX168" i="3"/>
  <c r="FW168" i="3"/>
  <c r="FV168" i="3"/>
  <c r="FU168" i="3"/>
  <c r="EI168" i="3"/>
  <c r="EG168" i="3"/>
  <c r="EE168" i="3"/>
  <c r="FZ168" i="3"/>
  <c r="I174" i="3"/>
  <c r="FT168" i="3" s="1"/>
  <c r="FX164" i="3"/>
  <c r="FW164" i="3"/>
  <c r="FV164" i="3"/>
  <c r="FU164" i="3"/>
  <c r="EI164" i="3"/>
  <c r="EG164" i="3"/>
  <c r="EE164" i="3"/>
  <c r="FZ164" i="3"/>
  <c r="I170" i="3"/>
  <c r="FT164" i="3" s="1"/>
  <c r="FX160" i="3"/>
  <c r="FW160" i="3"/>
  <c r="FV160" i="3"/>
  <c r="FU160" i="3"/>
  <c r="EI160" i="3"/>
  <c r="EG160" i="3"/>
  <c r="EE160" i="3"/>
  <c r="FZ160" i="3"/>
  <c r="I164" i="3"/>
  <c r="FX156" i="3"/>
  <c r="FW156" i="3"/>
  <c r="FV156" i="3"/>
  <c r="FU156" i="3"/>
  <c r="EI156" i="3"/>
  <c r="EG156" i="3"/>
  <c r="EE156" i="3"/>
  <c r="FZ156" i="3"/>
  <c r="I160" i="3"/>
  <c r="FT156" i="3" s="1"/>
  <c r="FX153" i="3"/>
  <c r="FW153" i="3"/>
  <c r="FV153" i="3"/>
  <c r="FU153" i="3"/>
  <c r="EI153" i="3"/>
  <c r="EG153" i="3"/>
  <c r="EE153" i="3"/>
  <c r="FZ153" i="3"/>
  <c r="I157" i="3"/>
  <c r="FT153" i="3"/>
  <c r="FX151" i="3"/>
  <c r="FW151" i="3"/>
  <c r="FV151" i="3"/>
  <c r="FU151" i="3"/>
  <c r="EI151" i="3"/>
  <c r="EG151" i="3"/>
  <c r="EE151" i="3"/>
  <c r="FZ151" i="3"/>
  <c r="I155" i="3"/>
  <c r="FT151" i="3" s="1"/>
  <c r="FX148" i="3"/>
  <c r="FW148" i="3"/>
  <c r="FV148" i="3"/>
  <c r="FU148" i="3"/>
  <c r="EI148" i="3"/>
  <c r="EG148" i="3"/>
  <c r="EE148" i="3"/>
  <c r="FZ148" i="3"/>
  <c r="I152" i="3"/>
  <c r="FT148" i="3" s="1"/>
  <c r="FX143" i="3"/>
  <c r="FW143" i="3"/>
  <c r="FV143" i="3"/>
  <c r="FU143" i="3"/>
  <c r="EI143" i="3"/>
  <c r="EG143" i="3"/>
  <c r="EE143" i="3"/>
  <c r="FZ143" i="3"/>
  <c r="I147" i="3"/>
  <c r="FT143" i="3" s="1"/>
  <c r="FX140" i="3"/>
  <c r="FW140" i="3"/>
  <c r="FV140" i="3"/>
  <c r="FU140" i="3"/>
  <c r="EI140" i="3"/>
  <c r="EG140" i="3"/>
  <c r="EE140" i="3"/>
  <c r="FZ140" i="3"/>
  <c r="I144" i="3"/>
  <c r="FT140" i="3" s="1"/>
  <c r="FX136" i="3"/>
  <c r="FW136" i="3"/>
  <c r="FV136" i="3"/>
  <c r="FU136" i="3"/>
  <c r="EI136" i="3"/>
  <c r="EG136" i="3"/>
  <c r="EE136" i="3"/>
  <c r="FZ136" i="3"/>
  <c r="I138" i="3"/>
  <c r="FX130" i="3"/>
  <c r="FW130" i="3"/>
  <c r="FV130" i="3"/>
  <c r="FU130" i="3"/>
  <c r="EI130" i="3"/>
  <c r="EG130" i="3"/>
  <c r="EG129" i="3" s="1"/>
  <c r="EE130" i="3"/>
  <c r="FZ130" i="3"/>
  <c r="I132" i="3"/>
  <c r="FX127" i="3"/>
  <c r="FW127" i="3"/>
  <c r="FV127" i="3"/>
  <c r="FU127" i="3"/>
  <c r="EI127" i="3"/>
  <c r="EG127" i="3"/>
  <c r="EE127" i="3"/>
  <c r="FZ127" i="3"/>
  <c r="I127" i="3"/>
  <c r="FX124" i="3"/>
  <c r="FW124" i="3"/>
  <c r="FV124" i="3"/>
  <c r="FU124" i="3"/>
  <c r="EI124" i="3"/>
  <c r="EG124" i="3"/>
  <c r="EE124" i="3"/>
  <c r="FZ124" i="3"/>
  <c r="I124" i="3"/>
  <c r="FT124" i="3" s="1"/>
  <c r="FX121" i="3"/>
  <c r="FW121" i="3"/>
  <c r="FV121" i="3"/>
  <c r="FU121" i="3"/>
  <c r="EI121" i="3"/>
  <c r="EG121" i="3"/>
  <c r="EE121" i="3"/>
  <c r="FZ121" i="3"/>
  <c r="I121" i="3"/>
  <c r="AZ121" i="3" s="1"/>
  <c r="FX119" i="3"/>
  <c r="FW119" i="3"/>
  <c r="FV119" i="3"/>
  <c r="FU119" i="3"/>
  <c r="EI119" i="3"/>
  <c r="EG119" i="3"/>
  <c r="EE119" i="3"/>
  <c r="FZ119" i="3"/>
  <c r="I119" i="3"/>
  <c r="FT119" i="3" s="1"/>
  <c r="FX112" i="3"/>
  <c r="FW112" i="3"/>
  <c r="FV112" i="3"/>
  <c r="FU112" i="3"/>
  <c r="EI112" i="3"/>
  <c r="EG112" i="3"/>
  <c r="EE112" i="3"/>
  <c r="FZ112" i="3"/>
  <c r="I112" i="3"/>
  <c r="FT112" i="3" s="1"/>
  <c r="FX101" i="3"/>
  <c r="FW101" i="3"/>
  <c r="FV101" i="3"/>
  <c r="FU101" i="3"/>
  <c r="EI101" i="3"/>
  <c r="EG101" i="3"/>
  <c r="EE101" i="3"/>
  <c r="FZ101" i="3"/>
  <c r="I101" i="3"/>
  <c r="FT101" i="3" s="1"/>
  <c r="FX98" i="3"/>
  <c r="FW98" i="3"/>
  <c r="FV98" i="3"/>
  <c r="FU98" i="3"/>
  <c r="EI98" i="3"/>
  <c r="EG98" i="3"/>
  <c r="EE98" i="3"/>
  <c r="FZ98" i="3"/>
  <c r="I98" i="3"/>
  <c r="FT98" i="3" s="1"/>
  <c r="FX93" i="3"/>
  <c r="FW93" i="3"/>
  <c r="FV93" i="3"/>
  <c r="FU93" i="3"/>
  <c r="EI93" i="3"/>
  <c r="EG93" i="3"/>
  <c r="EE93" i="3"/>
  <c r="FZ93" i="3"/>
  <c r="I93" i="3"/>
  <c r="FT93" i="3" s="1"/>
  <c r="FX90" i="3"/>
  <c r="FW90" i="3"/>
  <c r="FV90" i="3"/>
  <c r="FU90" i="3"/>
  <c r="EI90" i="3"/>
  <c r="EG90" i="3"/>
  <c r="EE90" i="3"/>
  <c r="FZ90" i="3"/>
  <c r="I90" i="3"/>
  <c r="FT90" i="3" s="1"/>
  <c r="FX88" i="3"/>
  <c r="FW88" i="3"/>
  <c r="FV88" i="3"/>
  <c r="FU88" i="3"/>
  <c r="EI88" i="3"/>
  <c r="EG88" i="3"/>
  <c r="EE88" i="3"/>
  <c r="FZ88" i="3"/>
  <c r="I88" i="3"/>
  <c r="FT88" i="3" s="1"/>
  <c r="FX84" i="3"/>
  <c r="FW84" i="3"/>
  <c r="FV84" i="3"/>
  <c r="FU84" i="3"/>
  <c r="EI84" i="3"/>
  <c r="EG84" i="3"/>
  <c r="EE84" i="3"/>
  <c r="FZ84" i="3"/>
  <c r="I84" i="3"/>
  <c r="FX79" i="3"/>
  <c r="FW79" i="3"/>
  <c r="FV79" i="3"/>
  <c r="FU79" i="3"/>
  <c r="EI79" i="3"/>
  <c r="EG79" i="3"/>
  <c r="EE79" i="3"/>
  <c r="FZ79" i="3"/>
  <c r="I79" i="3"/>
  <c r="FT79" i="3" s="1"/>
  <c r="I491" i="2"/>
  <c r="AY903" i="2"/>
  <c r="I485" i="2"/>
  <c r="AY899" i="2"/>
  <c r="I482" i="2"/>
  <c r="AY896" i="2"/>
  <c r="I476" i="2"/>
  <c r="AY890" i="2"/>
  <c r="I469" i="2"/>
  <c r="AY883" i="2"/>
  <c r="I463" i="2"/>
  <c r="AY879" i="2"/>
  <c r="I458" i="2"/>
  <c r="AY874" i="2"/>
  <c r="I455" i="2"/>
  <c r="AY871" i="2"/>
  <c r="I453" i="2"/>
  <c r="AY869" i="2"/>
  <c r="I450" i="2"/>
  <c r="AY866" i="2"/>
  <c r="I447" i="2"/>
  <c r="I445" i="2"/>
  <c r="AY861" i="2"/>
  <c r="I439" i="2"/>
  <c r="AY857" i="2"/>
  <c r="I436" i="2"/>
  <c r="AY854" i="2"/>
  <c r="I434" i="2"/>
  <c r="I431" i="2"/>
  <c r="AY849" i="2"/>
  <c r="I429" i="2"/>
  <c r="AY847" i="2"/>
  <c r="I427" i="2"/>
  <c r="AY845" i="2"/>
  <c r="I425" i="2"/>
  <c r="AY843" i="2"/>
  <c r="I423" i="2"/>
  <c r="AY841" i="2"/>
  <c r="I420" i="2"/>
  <c r="AY838" i="2"/>
  <c r="I418" i="2"/>
  <c r="AY836" i="2"/>
  <c r="I416" i="2"/>
  <c r="I414" i="2"/>
  <c r="AY832" i="2"/>
  <c r="I410" i="2"/>
  <c r="AY828" i="2"/>
  <c r="I405" i="2"/>
  <c r="AY823" i="2"/>
  <c r="I402" i="2"/>
  <c r="AY820" i="2"/>
  <c r="I399" i="2"/>
  <c r="AY817" i="2"/>
  <c r="I393" i="2"/>
  <c r="AY811" i="2"/>
  <c r="I391" i="2"/>
  <c r="AY809" i="2"/>
  <c r="I389" i="2"/>
  <c r="I387" i="2"/>
  <c r="AY805" i="2"/>
  <c r="I385" i="2"/>
  <c r="AY803" i="2"/>
  <c r="I383" i="2"/>
  <c r="AY801" i="2"/>
  <c r="I381" i="2"/>
  <c r="AY799" i="2"/>
  <c r="I379" i="2"/>
  <c r="AY797" i="2"/>
  <c r="I375" i="2"/>
  <c r="AY793" i="2"/>
  <c r="I373" i="2"/>
  <c r="AY791" i="2"/>
  <c r="I371" i="2"/>
  <c r="I367" i="2"/>
  <c r="AY785" i="2"/>
  <c r="I363" i="2"/>
  <c r="AY781" i="2"/>
  <c r="I361" i="2"/>
  <c r="AY779" i="2"/>
  <c r="I357" i="2"/>
  <c r="AY775" i="2"/>
  <c r="I356" i="2"/>
  <c r="AY774" i="2"/>
  <c r="I353" i="2"/>
  <c r="AY771" i="2"/>
  <c r="I352" i="2"/>
  <c r="AY770" i="2"/>
  <c r="I349" i="2"/>
  <c r="I348" i="2"/>
  <c r="AY766" i="2"/>
  <c r="I347" i="2"/>
  <c r="AY765" i="2"/>
  <c r="I341" i="2"/>
  <c r="AY759" i="2"/>
  <c r="I339" i="2"/>
  <c r="AY757" i="2"/>
  <c r="I336" i="2"/>
  <c r="AY754" i="2"/>
  <c r="I334" i="2"/>
  <c r="AY752" i="2"/>
  <c r="I331" i="2"/>
  <c r="AY749" i="2"/>
  <c r="I327" i="2"/>
  <c r="I321" i="2"/>
  <c r="AY741" i="2"/>
  <c r="I319" i="2"/>
  <c r="AY739" i="2"/>
  <c r="I315" i="2"/>
  <c r="AY735" i="2"/>
  <c r="I312" i="2"/>
  <c r="I306" i="2"/>
  <c r="AY726" i="2"/>
  <c r="I302" i="2"/>
  <c r="AY722" i="2"/>
  <c r="I296" i="2"/>
  <c r="AY716" i="2"/>
  <c r="I292" i="2"/>
  <c r="AY712" i="2"/>
  <c r="I289" i="2"/>
  <c r="AY709" i="2"/>
  <c r="I284" i="2"/>
  <c r="AY704" i="2"/>
  <c r="I278" i="2"/>
  <c r="AY700" i="2"/>
  <c r="I272" i="2"/>
  <c r="AY694" i="2"/>
  <c r="I265" i="2"/>
  <c r="AY691" i="2"/>
  <c r="I264" i="2"/>
  <c r="AY690" i="2"/>
  <c r="I262" i="2"/>
  <c r="AY688" i="2"/>
  <c r="I259" i="2"/>
  <c r="AY685" i="2"/>
  <c r="I256" i="2"/>
  <c r="AY682" i="2"/>
  <c r="I254" i="2"/>
  <c r="AY680" i="2"/>
  <c r="I247" i="2"/>
  <c r="AY673" i="2"/>
  <c r="I223" i="2"/>
  <c r="I220" i="2"/>
  <c r="AY646" i="2"/>
  <c r="I216" i="2"/>
  <c r="AY642" i="2"/>
  <c r="I213" i="2"/>
  <c r="AY639" i="2"/>
  <c r="I206" i="2"/>
  <c r="AY632" i="2"/>
  <c r="I203" i="2"/>
  <c r="AY629" i="2"/>
  <c r="I201" i="2"/>
  <c r="AY627" i="2"/>
  <c r="I197" i="2"/>
  <c r="AY623" i="2"/>
  <c r="I195" i="2"/>
  <c r="I192" i="2"/>
  <c r="AY618" i="2"/>
  <c r="I188" i="2"/>
  <c r="AY614" i="2"/>
  <c r="I166" i="2"/>
  <c r="AY592" i="2"/>
  <c r="I162" i="2"/>
  <c r="AY588" i="2"/>
  <c r="I157" i="2"/>
  <c r="AY583" i="2"/>
  <c r="I153" i="2"/>
  <c r="AY579" i="2"/>
  <c r="I149" i="2"/>
  <c r="AY575" i="2"/>
  <c r="I143" i="2"/>
  <c r="I140" i="2"/>
  <c r="AY566" i="2"/>
  <c r="I137" i="2"/>
  <c r="AY563" i="2"/>
  <c r="I132" i="2"/>
  <c r="AY558" i="2"/>
  <c r="I124" i="2"/>
  <c r="AY550" i="2"/>
  <c r="I106" i="2"/>
  <c r="AY532" i="2"/>
  <c r="I92" i="2"/>
  <c r="AY518" i="2"/>
  <c r="I64" i="2"/>
  <c r="FT84" i="3"/>
  <c r="FT136" i="3"/>
  <c r="FT193" i="3"/>
  <c r="FT210" i="3"/>
  <c r="FT130" i="3"/>
  <c r="FT160" i="3"/>
  <c r="FT184" i="3"/>
  <c r="FT218" i="3"/>
  <c r="AX149" i="2"/>
  <c r="AY149" i="2"/>
  <c r="AZ149" i="2" s="1"/>
  <c r="AX153" i="2"/>
  <c r="I36" i="2"/>
  <c r="AW183" i="4"/>
  <c r="AW30" i="4"/>
  <c r="AW185" i="4"/>
  <c r="AW146" i="4"/>
  <c r="AW202" i="4"/>
  <c r="AW75" i="4"/>
  <c r="AW166" i="4"/>
  <c r="AW208" i="4"/>
  <c r="AW167" i="4"/>
  <c r="AX161" i="4"/>
  <c r="AY161" i="4" s="1"/>
  <c r="AZ161" i="4" s="1"/>
  <c r="AW33" i="4"/>
  <c r="AW169" i="4"/>
  <c r="AW112" i="4"/>
  <c r="AX175" i="4"/>
  <c r="AY175" i="4" s="1"/>
  <c r="AW36" i="4"/>
  <c r="AX69" i="4"/>
  <c r="AY69" i="4" s="1"/>
  <c r="AW42" i="4"/>
  <c r="AW188" i="4"/>
  <c r="AW45" i="4"/>
  <c r="AW129" i="4"/>
  <c r="AW155" i="4"/>
  <c r="AW214" i="4"/>
  <c r="AS116" i="4"/>
  <c r="AI116" i="4"/>
  <c r="Q116" i="4"/>
  <c r="AX228" i="3"/>
  <c r="AY228" i="3" s="1"/>
  <c r="AW59" i="3"/>
  <c r="AW112" i="3"/>
  <c r="AW195" i="3"/>
  <c r="AW211" i="3"/>
  <c r="AW230" i="3"/>
  <c r="AW270" i="3"/>
  <c r="AY53" i="3"/>
  <c r="AZ53" i="3" s="1"/>
  <c r="AW119" i="3"/>
  <c r="AW152" i="3"/>
  <c r="AW197" i="3"/>
  <c r="AW236" i="3"/>
  <c r="AW121" i="3"/>
  <c r="AW155" i="3"/>
  <c r="AW238" i="3"/>
  <c r="AW43" i="3"/>
  <c r="AW88" i="3"/>
  <c r="AW49" i="3"/>
  <c r="M131" i="3"/>
  <c r="AW16" i="3"/>
  <c r="AX226" i="3"/>
  <c r="AY226" i="3" s="1"/>
  <c r="AZ226" i="3" s="1"/>
  <c r="S235" i="3"/>
  <c r="AX261" i="3"/>
  <c r="AW12" i="3"/>
  <c r="AI207" i="4"/>
  <c r="AK219" i="4"/>
  <c r="AX138" i="3"/>
  <c r="AY138" i="3" s="1"/>
  <c r="AZ138" i="3" s="1"/>
  <c r="AX191" i="3"/>
  <c r="AY191" i="3" s="1"/>
  <c r="AK131" i="3"/>
  <c r="AZ152" i="3"/>
  <c r="Y253" i="3"/>
  <c r="AI131" i="3"/>
  <c r="AX170" i="3"/>
  <c r="AY170" i="3" s="1"/>
  <c r="AZ170" i="3" s="1"/>
  <c r="AK235" i="3"/>
  <c r="AM253" i="3"/>
  <c r="AO253" i="3"/>
  <c r="AQ235" i="3"/>
  <c r="AS131" i="3"/>
  <c r="AX164" i="3"/>
  <c r="AY164" i="3" s="1"/>
  <c r="AZ164" i="3" s="1"/>
  <c r="AS11" i="3"/>
  <c r="AS253" i="3"/>
  <c r="AZ49" i="3"/>
  <c r="AO169" i="3"/>
  <c r="M169" i="3"/>
  <c r="O235" i="3"/>
  <c r="AI253" i="3"/>
  <c r="AX207" i="3"/>
  <c r="AY207" i="3" s="1"/>
  <c r="AZ101" i="3"/>
  <c r="AX124" i="3"/>
  <c r="AY124" i="3" s="1"/>
  <c r="AX160" i="3"/>
  <c r="AY160" i="3" s="1"/>
  <c r="AZ160" i="3" s="1"/>
  <c r="AX185" i="3"/>
  <c r="AY185" i="3" s="1"/>
  <c r="AZ185" i="3" s="1"/>
  <c r="AM169" i="3"/>
  <c r="AG235" i="3"/>
  <c r="AZ197" i="3"/>
  <c r="K169" i="3"/>
  <c r="K253" i="3"/>
  <c r="AZ230" i="3"/>
  <c r="AX193" i="3"/>
  <c r="AY193" i="3" s="1"/>
  <c r="AX224" i="3"/>
  <c r="AY224" i="3" s="1"/>
  <c r="AZ224" i="3" s="1"/>
  <c r="AZ238" i="3"/>
  <c r="AZ236" i="3"/>
  <c r="AX199" i="3"/>
  <c r="AY199" i="3" s="1"/>
  <c r="AZ199" i="3" s="1"/>
  <c r="AY261" i="3"/>
  <c r="AO248" i="6"/>
  <c r="S133" i="6"/>
  <c r="M236" i="6"/>
  <c r="W236" i="6"/>
  <c r="AM236" i="6"/>
  <c r="AO133" i="6"/>
  <c r="Y133" i="6"/>
  <c r="Q236" i="6"/>
  <c r="AG236" i="6"/>
  <c r="AV154" i="6"/>
  <c r="AV217" i="6"/>
  <c r="AV240" i="6"/>
  <c r="AS200" i="6"/>
  <c r="AT231" i="6"/>
  <c r="AU231" i="6" s="1"/>
  <c r="AV231" i="6" s="1"/>
  <c r="AS88" i="6"/>
  <c r="AS124" i="6"/>
  <c r="AS183" i="6"/>
  <c r="AS217" i="6"/>
  <c r="AS240" i="6"/>
  <c r="AT79" i="6"/>
  <c r="AU79" i="6" s="1"/>
  <c r="AT112" i="6"/>
  <c r="AU112" i="6" s="1"/>
  <c r="AT121" i="6"/>
  <c r="AU121" i="6" s="1"/>
  <c r="AT151" i="6"/>
  <c r="AU151" i="6" s="1"/>
  <c r="AT182" i="6"/>
  <c r="AU182" i="6" s="1"/>
  <c r="AV182" i="6" s="1"/>
  <c r="AT196" i="6"/>
  <c r="AU196" i="6" s="1"/>
  <c r="AV196" i="6" s="1"/>
  <c r="AT214" i="6"/>
  <c r="AU214" i="6" s="1"/>
  <c r="AV214" i="6" s="1"/>
  <c r="AT237" i="6"/>
  <c r="AU237" i="6" s="1"/>
  <c r="AS19" i="6"/>
  <c r="AZ59" i="3" l="1"/>
  <c r="AZ84" i="3"/>
  <c r="AZ157" i="3"/>
  <c r="AZ203" i="3"/>
  <c r="Q253" i="3"/>
  <c r="S253" i="3"/>
  <c r="U143" i="3"/>
  <c r="U235" i="3"/>
  <c r="W11" i="3"/>
  <c r="AA169" i="3"/>
  <c r="AA235" i="3"/>
  <c r="AC169" i="3"/>
  <c r="AC253" i="3"/>
  <c r="EE129" i="3"/>
  <c r="EE243" i="3"/>
  <c r="EI129" i="3"/>
  <c r="FZ139" i="3"/>
  <c r="I143" i="3" s="1"/>
  <c r="M253" i="3"/>
  <c r="Q235" i="3"/>
  <c r="W235" i="3"/>
  <c r="AC143" i="3"/>
  <c r="AE253" i="3"/>
  <c r="AM235" i="3"/>
  <c r="AY349" i="2"/>
  <c r="AZ349" i="2" s="1"/>
  <c r="AX349" i="2"/>
  <c r="AX262" i="2"/>
  <c r="AT86" i="2"/>
  <c r="AX132" i="2"/>
  <c r="AW242" i="4"/>
  <c r="AW241" i="4" s="1"/>
  <c r="AZ242" i="4"/>
  <c r="AW83" i="4"/>
  <c r="AQ131" i="3"/>
  <c r="AZ45" i="4"/>
  <c r="HM188" i="4"/>
  <c r="AZ69" i="4"/>
  <c r="AZ155" i="4"/>
  <c r="AY162" i="2"/>
  <c r="AZ162" i="2" s="1"/>
  <c r="BA162" i="2" s="1"/>
  <c r="AZ124" i="3"/>
  <c r="EG163" i="3"/>
  <c r="EE163" i="3"/>
  <c r="AZ155" i="3"/>
  <c r="AZ241" i="3"/>
  <c r="EE11" i="3"/>
  <c r="FT121" i="3"/>
  <c r="AZ37" i="3"/>
  <c r="AZ88" i="3"/>
  <c r="Q131" i="3"/>
  <c r="AW203" i="3"/>
  <c r="AW84" i="3"/>
  <c r="O219" i="4"/>
  <c r="AW187" i="3"/>
  <c r="AX222" i="3"/>
  <c r="AY222" i="3" s="1"/>
  <c r="AZ222" i="3" s="1"/>
  <c r="AZ208" i="4"/>
  <c r="Y11" i="3"/>
  <c r="AO11" i="3"/>
  <c r="AI11" i="3"/>
  <c r="K11" i="3"/>
  <c r="K143" i="3"/>
  <c r="K235" i="3"/>
  <c r="M11" i="3"/>
  <c r="M143" i="3"/>
  <c r="O143" i="3"/>
  <c r="Q143" i="3"/>
  <c r="Q169" i="3"/>
  <c r="S143" i="3"/>
  <c r="U11" i="3"/>
  <c r="U169" i="3"/>
  <c r="W143" i="3"/>
  <c r="W169" i="3"/>
  <c r="Y143" i="3"/>
  <c r="Y169" i="3"/>
  <c r="Y235" i="3"/>
  <c r="AA11" i="3"/>
  <c r="AC11" i="3"/>
  <c r="AE11" i="3"/>
  <c r="AG11" i="3"/>
  <c r="AG143" i="3"/>
  <c r="AG169" i="3"/>
  <c r="AG253" i="3"/>
  <c r="AI143" i="3"/>
  <c r="AI10" i="3" s="1"/>
  <c r="R11" i="1" s="1"/>
  <c r="AI169" i="3"/>
  <c r="AI235" i="3"/>
  <c r="AK143" i="3"/>
  <c r="AK169" i="3"/>
  <c r="AM11" i="3"/>
  <c r="AM143" i="3"/>
  <c r="AO143" i="3"/>
  <c r="AO235" i="3"/>
  <c r="AQ169" i="3"/>
  <c r="AQ253" i="3"/>
  <c r="AS143" i="3"/>
  <c r="AS169" i="3"/>
  <c r="AU11" i="3"/>
  <c r="AU143" i="3"/>
  <c r="AU169" i="3"/>
  <c r="S207" i="4"/>
  <c r="AM219" i="4"/>
  <c r="AV49" i="6"/>
  <c r="AV90" i="6"/>
  <c r="M133" i="6"/>
  <c r="AA236" i="6"/>
  <c r="AI248" i="6"/>
  <c r="AQ236" i="6"/>
  <c r="AZ185" i="4"/>
  <c r="EI243" i="3"/>
  <c r="FZ243" i="3"/>
  <c r="I253" i="3" s="1"/>
  <c r="AZ56" i="3"/>
  <c r="AQ11" i="3"/>
  <c r="AK11" i="3"/>
  <c r="AZ24" i="3"/>
  <c r="M235" i="3"/>
  <c r="O169" i="3"/>
  <c r="W253" i="3"/>
  <c r="AA143" i="3"/>
  <c r="AM131" i="3"/>
  <c r="AQ143" i="3"/>
  <c r="AU235" i="3"/>
  <c r="GZ171" i="11"/>
  <c r="I173" i="11" s="1"/>
  <c r="AV173" i="11" s="1"/>
  <c r="AY416" i="2"/>
  <c r="AZ416" i="2" s="1"/>
  <c r="BA416" i="2" s="1"/>
  <c r="AY348" i="2"/>
  <c r="AZ348" i="2" s="1"/>
  <c r="BA348" i="2" s="1"/>
  <c r="AY306" i="2"/>
  <c r="AZ306" i="2" s="1"/>
  <c r="AY434" i="2"/>
  <c r="AZ434" i="2" s="1"/>
  <c r="BA434" i="2" s="1"/>
  <c r="AY319" i="2"/>
  <c r="AZ319" i="2" s="1"/>
  <c r="BA319" i="2" s="1"/>
  <c r="AY216" i="2"/>
  <c r="AZ216" i="2" s="1"/>
  <c r="BA216" i="2" s="1"/>
  <c r="AS154" i="6"/>
  <c r="AS49" i="6"/>
  <c r="AR271" i="2"/>
  <c r="BA132" i="2"/>
  <c r="AY206" i="2"/>
  <c r="AZ206" i="2" s="1"/>
  <c r="BA206" i="2" s="1"/>
  <c r="AY327" i="2"/>
  <c r="AZ327" i="2" s="1"/>
  <c r="BA327" i="2" s="1"/>
  <c r="AY259" i="2"/>
  <c r="AZ259" i="2" s="1"/>
  <c r="BA259" i="2" s="1"/>
  <c r="AY292" i="2"/>
  <c r="AZ292" i="2" s="1"/>
  <c r="BA292" i="2" s="1"/>
  <c r="AY418" i="2"/>
  <c r="AZ418" i="2" s="1"/>
  <c r="BA418" i="2" s="1"/>
  <c r="AY423" i="2"/>
  <c r="AZ423" i="2" s="1"/>
  <c r="BA423" i="2" s="1"/>
  <c r="AY469" i="2"/>
  <c r="AZ469" i="2" s="1"/>
  <c r="BA469" i="2" s="1"/>
  <c r="AY458" i="2"/>
  <c r="AZ458" i="2" s="1"/>
  <c r="BA458" i="2" s="1"/>
  <c r="AY389" i="2"/>
  <c r="AZ389" i="2" s="1"/>
  <c r="BA389" i="2" s="1"/>
  <c r="AX420" i="2"/>
  <c r="AY289" i="2"/>
  <c r="AZ289" i="2" s="1"/>
  <c r="BA289" i="2" s="1"/>
  <c r="AD271" i="2"/>
  <c r="AY375" i="2"/>
  <c r="AZ375" i="2" s="1"/>
  <c r="BA375" i="2" s="1"/>
  <c r="AX137" i="2"/>
  <c r="AY371" i="2"/>
  <c r="AZ371" i="2" s="1"/>
  <c r="BA371" i="2" s="1"/>
  <c r="AY256" i="2"/>
  <c r="AZ256" i="2" s="1"/>
  <c r="BA256" i="2" s="1"/>
  <c r="AY264" i="2"/>
  <c r="AZ264" i="2" s="1"/>
  <c r="BA264" i="2" s="1"/>
  <c r="Y116" i="4"/>
  <c r="AO116" i="4"/>
  <c r="AX254" i="3"/>
  <c r="AY254" i="3" s="1"/>
  <c r="AZ254" i="3" s="1"/>
  <c r="AE235" i="3"/>
  <c r="AE169" i="3"/>
  <c r="AX179" i="3"/>
  <c r="AY179" i="3" s="1"/>
  <c r="AX147" i="3"/>
  <c r="AY147" i="3" s="1"/>
  <c r="AZ147" i="3" s="1"/>
  <c r="AE143" i="3"/>
  <c r="AX144" i="3"/>
  <c r="AY144" i="3" s="1"/>
  <c r="EI139" i="3"/>
  <c r="AS90" i="6"/>
  <c r="AW24" i="3"/>
  <c r="AS184" i="6"/>
  <c r="AS127" i="6"/>
  <c r="AW157" i="3"/>
  <c r="AW143" i="3" s="1"/>
  <c r="EI163" i="3"/>
  <c r="AX336" i="2"/>
  <c r="AX186" i="3"/>
  <c r="AY186" i="3" s="1"/>
  <c r="AZ186" i="3" s="1"/>
  <c r="EG139" i="3"/>
  <c r="AS249" i="6"/>
  <c r="AW127" i="3"/>
  <c r="AX49" i="4"/>
  <c r="AY49" i="4" s="1"/>
  <c r="AX192" i="2"/>
  <c r="EG11" i="3"/>
  <c r="AZ127" i="3"/>
  <c r="AY265" i="2"/>
  <c r="AZ265" i="2" s="1"/>
  <c r="BA265" i="2" s="1"/>
  <c r="W131" i="3"/>
  <c r="W10" i="3" s="1"/>
  <c r="L11" i="1" s="1"/>
  <c r="AM133" i="6"/>
  <c r="AZ207" i="3"/>
  <c r="AW37" i="3"/>
  <c r="AX31" i="3"/>
  <c r="AY31" i="3" s="1"/>
  <c r="AZ31" i="3" s="1"/>
  <c r="AY140" i="2"/>
  <c r="AZ140" i="2" s="1"/>
  <c r="BA140" i="2" s="1"/>
  <c r="EI11" i="3"/>
  <c r="FZ11" i="3"/>
  <c r="I11" i="3" s="1"/>
  <c r="FZ209" i="4"/>
  <c r="AC131" i="3"/>
  <c r="AC10" i="3" s="1"/>
  <c r="O11" i="1" s="1"/>
  <c r="AG116" i="4"/>
  <c r="AK236" i="6"/>
  <c r="AS243" i="6"/>
  <c r="AX246" i="3"/>
  <c r="AY246" i="3" s="1"/>
  <c r="AS157" i="6"/>
  <c r="AX219" i="3"/>
  <c r="AY219" i="3" s="1"/>
  <c r="AZ219" i="3" s="1"/>
  <c r="AZ193" i="3"/>
  <c r="FZ129" i="3"/>
  <c r="I131" i="3" s="1"/>
  <c r="EE227" i="3"/>
  <c r="FZ227" i="3"/>
  <c r="I235" i="3" s="1"/>
  <c r="EG243" i="3"/>
  <c r="GT148" i="9"/>
  <c r="I150" i="9" s="1"/>
  <c r="AV150" i="9" s="1"/>
  <c r="AY356" i="2"/>
  <c r="AZ356" i="2" s="1"/>
  <c r="BA356" i="2" s="1"/>
  <c r="AY220" i="2"/>
  <c r="AZ220" i="2" s="1"/>
  <c r="BA220" i="2" s="1"/>
  <c r="O11" i="3"/>
  <c r="Y131" i="3"/>
  <c r="AO131" i="3"/>
  <c r="AE116" i="4"/>
  <c r="AW241" i="3"/>
  <c r="AW235" i="3" s="1"/>
  <c r="AV200" i="6"/>
  <c r="AV243" i="6"/>
  <c r="AU253" i="3"/>
  <c r="AA219" i="4"/>
  <c r="AQ128" i="4"/>
  <c r="AM10" i="8"/>
  <c r="V16" i="1" s="1"/>
  <c r="EE139" i="3"/>
  <c r="AU116" i="4"/>
  <c r="AS219" i="6"/>
  <c r="AZ179" i="3"/>
  <c r="AW40" i="3"/>
  <c r="AS235" i="3"/>
  <c r="AS10" i="3" s="1"/>
  <c r="W11" i="1" s="1"/>
  <c r="M116" i="4"/>
  <c r="AZ119" i="3"/>
  <c r="AZ216" i="3"/>
  <c r="U10" i="3"/>
  <c r="K11" i="1" s="1"/>
  <c r="FZ163" i="3"/>
  <c r="HS114" i="4"/>
  <c r="I116" i="4" s="1"/>
  <c r="AY485" i="2"/>
  <c r="AZ485" i="2" s="1"/>
  <c r="BA485" i="2" s="1"/>
  <c r="AZ201" i="3"/>
  <c r="AZ191" i="3"/>
  <c r="FT127" i="3"/>
  <c r="AZ187" i="3"/>
  <c r="AE219" i="4"/>
  <c r="AQ219" i="4"/>
  <c r="AS207" i="4"/>
  <c r="AZ36" i="4"/>
  <c r="AY207" i="4"/>
  <c r="AU323" i="8"/>
  <c r="AK10" i="3"/>
  <c r="S11" i="1" s="1"/>
  <c r="K10" i="3"/>
  <c r="FT244" i="3"/>
  <c r="AY450" i="2"/>
  <c r="AZ450" i="2" s="1"/>
  <c r="BA450" i="2" s="1"/>
  <c r="AZ12" i="3"/>
  <c r="AW253" i="3"/>
  <c r="AZ169" i="4"/>
  <c r="FZ124" i="4"/>
  <c r="AX267" i="3"/>
  <c r="AY267" i="3" s="1"/>
  <c r="AZ267" i="3" s="1"/>
  <c r="AZ40" i="3"/>
  <c r="AZ90" i="3"/>
  <c r="O253" i="3"/>
  <c r="AZ177" i="3"/>
  <c r="AY427" i="2"/>
  <c r="AZ427" i="2" s="1"/>
  <c r="BA427" i="2" s="1"/>
  <c r="AZ43" i="3"/>
  <c r="AG10" i="3"/>
  <c r="Q11" i="1" s="1"/>
  <c r="AZ228" i="3"/>
  <c r="AT271" i="2"/>
  <c r="AZ93" i="3"/>
  <c r="AZ195" i="3"/>
  <c r="AZ211" i="3"/>
  <c r="M219" i="4"/>
  <c r="O207" i="4"/>
  <c r="S128" i="4"/>
  <c r="S219" i="4"/>
  <c r="U116" i="4"/>
  <c r="U207" i="4"/>
  <c r="W128" i="4"/>
  <c r="W219" i="4"/>
  <c r="Y207" i="4"/>
  <c r="AE207" i="4"/>
  <c r="AG219" i="4"/>
  <c r="AK116" i="4"/>
  <c r="AK145" i="4"/>
  <c r="AM128" i="4"/>
  <c r="AS128" i="4"/>
  <c r="AS219" i="4"/>
  <c r="AU145" i="4"/>
  <c r="AU207" i="4"/>
  <c r="AZ19" i="4"/>
  <c r="AV129" i="6"/>
  <c r="AV202" i="6"/>
  <c r="U236" i="6"/>
  <c r="AA145" i="6"/>
  <c r="AO11" i="6"/>
  <c r="AO145" i="6"/>
  <c r="AO164" i="6"/>
  <c r="AO236" i="6"/>
  <c r="AQ11" i="6"/>
  <c r="AQ145" i="6"/>
  <c r="AM10" i="3"/>
  <c r="T11" i="1" s="1"/>
  <c r="GB124" i="4"/>
  <c r="HS199" i="4"/>
  <c r="I207" i="4" s="1"/>
  <c r="AZ112" i="3"/>
  <c r="AZ213" i="3"/>
  <c r="AA116" i="4"/>
  <c r="W145" i="6"/>
  <c r="AI236" i="6"/>
  <c r="AK248" i="6"/>
  <c r="AM145" i="6"/>
  <c r="AV209" i="7"/>
  <c r="AU333" i="7"/>
  <c r="AV468" i="2"/>
  <c r="BA137" i="2"/>
  <c r="BA153" i="2"/>
  <c r="BA414" i="2"/>
  <c r="AY106" i="2"/>
  <c r="AZ106" i="2" s="1"/>
  <c r="BA106" i="2" s="1"/>
  <c r="AY188" i="2"/>
  <c r="AZ188" i="2" s="1"/>
  <c r="BA188" i="2" s="1"/>
  <c r="BE882" i="2"/>
  <c r="I468" i="2" s="1"/>
  <c r="I70" i="2" s="1"/>
  <c r="BE860" i="2"/>
  <c r="I444" i="2" s="1"/>
  <c r="I69" i="2" s="1"/>
  <c r="BE693" i="2"/>
  <c r="I271" i="2" s="1"/>
  <c r="I66" i="2" s="1"/>
  <c r="BA278" i="2"/>
  <c r="AY367" i="2"/>
  <c r="AZ367" i="2" s="1"/>
  <c r="BA367" i="2" s="1"/>
  <c r="AP271" i="2"/>
  <c r="BA425" i="2"/>
  <c r="BA429" i="2"/>
  <c r="AX445" i="2"/>
  <c r="AY476" i="2"/>
  <c r="AZ476" i="2" s="1"/>
  <c r="BA476" i="2" s="1"/>
  <c r="AY399" i="2"/>
  <c r="AZ399" i="2" s="1"/>
  <c r="BA399" i="2" s="1"/>
  <c r="AY302" i="2"/>
  <c r="AZ302" i="2" s="1"/>
  <c r="BA302" i="2" s="1"/>
  <c r="AY353" i="2"/>
  <c r="AZ353" i="2" s="1"/>
  <c r="BA353" i="2" s="1"/>
  <c r="AY347" i="2"/>
  <c r="AZ347" i="2" s="1"/>
  <c r="BA347" i="2" s="1"/>
  <c r="AY431" i="2"/>
  <c r="AZ431" i="2" s="1"/>
  <c r="BA431" i="2" s="1"/>
  <c r="AY387" i="2"/>
  <c r="AZ387" i="2" s="1"/>
  <c r="BA387" i="2" s="1"/>
  <c r="AD283" i="2"/>
  <c r="AD444" i="2"/>
  <c r="AF271" i="2"/>
  <c r="AN271" i="2"/>
  <c r="AV283" i="2"/>
  <c r="AV444" i="2"/>
  <c r="BA195" i="2"/>
  <c r="BA262" i="2"/>
  <c r="AC145" i="4"/>
  <c r="AW171" i="4"/>
  <c r="K145" i="4"/>
  <c r="M128" i="4"/>
  <c r="O116" i="4"/>
  <c r="AZ173" i="4"/>
  <c r="AG128" i="4"/>
  <c r="AW153" i="4"/>
  <c r="AX198" i="4"/>
  <c r="AY198" i="4" s="1"/>
  <c r="AZ198" i="4" s="1"/>
  <c r="AZ175" i="4"/>
  <c r="AW78" i="4"/>
  <c r="FX114" i="4"/>
  <c r="K207" i="4"/>
  <c r="AG207" i="4"/>
  <c r="AU219" i="4"/>
  <c r="AW211" i="4"/>
  <c r="AW207" i="4" s="1"/>
  <c r="FX209" i="4"/>
  <c r="AZ12" i="4"/>
  <c r="AB468" i="2"/>
  <c r="AY203" i="2"/>
  <c r="AZ203" i="2" s="1"/>
  <c r="BA203" i="2" s="1"/>
  <c r="AY157" i="2"/>
  <c r="AZ157" i="2" s="1"/>
  <c r="BA157" i="2" s="1"/>
  <c r="AY112" i="2"/>
  <c r="AZ112" i="2" s="1"/>
  <c r="BA112" i="2" s="1"/>
  <c r="AY463" i="2"/>
  <c r="AZ463" i="2" s="1"/>
  <c r="BA463" i="2" s="1"/>
  <c r="AY439" i="2"/>
  <c r="AZ439" i="2" s="1"/>
  <c r="BA439" i="2" s="1"/>
  <c r="AY393" i="2"/>
  <c r="AZ393" i="2" s="1"/>
  <c r="BA393" i="2" s="1"/>
  <c r="AY284" i="2"/>
  <c r="AZ284" i="2" s="1"/>
  <c r="BA284" i="2" s="1"/>
  <c r="AY201" i="2"/>
  <c r="AZ201" i="2" s="1"/>
  <c r="BA201" i="2" s="1"/>
  <c r="AZ192" i="2"/>
  <c r="BA192" i="2" s="1"/>
  <c r="AY373" i="2"/>
  <c r="AZ373" i="2" s="1"/>
  <c r="BA373" i="2" s="1"/>
  <c r="AY124" i="2"/>
  <c r="AZ124" i="2" s="1"/>
  <c r="BA124" i="2" s="1"/>
  <c r="AY383" i="2"/>
  <c r="AZ383" i="2" s="1"/>
  <c r="BA383" i="2" s="1"/>
  <c r="AY352" i="2"/>
  <c r="AZ352" i="2" s="1"/>
  <c r="BA352" i="2" s="1"/>
  <c r="AY334" i="2"/>
  <c r="AZ334" i="2" s="1"/>
  <c r="BA334" i="2" s="1"/>
  <c r="AW101" i="3"/>
  <c r="AY391" i="2"/>
  <c r="AZ391" i="2" s="1"/>
  <c r="BA391" i="2" s="1"/>
  <c r="AY379" i="2"/>
  <c r="AZ379" i="2" s="1"/>
  <c r="BA379" i="2" s="1"/>
  <c r="AW90" i="3"/>
  <c r="AX331" i="2"/>
  <c r="AW283" i="2"/>
  <c r="AY213" i="2"/>
  <c r="AZ213" i="2" s="1"/>
  <c r="BA213" i="2" s="1"/>
  <c r="AY436" i="2"/>
  <c r="AZ436" i="2" s="1"/>
  <c r="BA436" i="2" s="1"/>
  <c r="AY166" i="2"/>
  <c r="AZ166" i="2" s="1"/>
  <c r="BA166" i="2" s="1"/>
  <c r="AT271" i="6"/>
  <c r="AU271" i="6" s="1"/>
  <c r="AT39" i="6"/>
  <c r="AU39" i="6" s="1"/>
  <c r="AV39" i="6" s="1"/>
  <c r="AW191" i="4"/>
  <c r="AW173" i="4"/>
  <c r="AW86" i="4"/>
  <c r="S11" i="4"/>
  <c r="AW276" i="3"/>
  <c r="AW275" i="3" s="1"/>
  <c r="AW216" i="3"/>
  <c r="AW213" i="3"/>
  <c r="AW201" i="3"/>
  <c r="AW177" i="3"/>
  <c r="S131" i="3"/>
  <c r="AX98" i="3"/>
  <c r="AY98" i="3" s="1"/>
  <c r="AZ98" i="3" s="1"/>
  <c r="AW56" i="3"/>
  <c r="AY254" i="2"/>
  <c r="AZ254" i="2" s="1"/>
  <c r="BA254" i="2" s="1"/>
  <c r="AW131" i="3"/>
  <c r="Q11" i="4"/>
  <c r="AY275" i="3"/>
  <c r="AZ276" i="3"/>
  <c r="AX209" i="3"/>
  <c r="AY209" i="3" s="1"/>
  <c r="AZ209" i="3" s="1"/>
  <c r="AX190" i="3"/>
  <c r="AY190" i="3" s="1"/>
  <c r="AZ190" i="3" s="1"/>
  <c r="AX132" i="3"/>
  <c r="AY132" i="3" s="1"/>
  <c r="Q11" i="3"/>
  <c r="P271" i="2"/>
  <c r="AY247" i="2"/>
  <c r="AZ247" i="2" s="1"/>
  <c r="BA247" i="2" s="1"/>
  <c r="AY197" i="2"/>
  <c r="AZ197" i="2" s="1"/>
  <c r="BA197" i="2" s="1"/>
  <c r="AX491" i="2"/>
  <c r="AX490" i="2" s="1"/>
  <c r="BA306" i="2"/>
  <c r="AZ490" i="2"/>
  <c r="BA490" i="2" s="1"/>
  <c r="BA491" i="2"/>
  <c r="BA363" i="2"/>
  <c r="I35" i="2"/>
  <c r="BA341" i="2"/>
  <c r="BA331" i="2"/>
  <c r="BA455" i="2"/>
  <c r="BA149" i="2"/>
  <c r="BA445" i="2"/>
  <c r="BA405" i="2"/>
  <c r="BA420" i="2"/>
  <c r="N271" i="2"/>
  <c r="T468" i="2"/>
  <c r="V271" i="2"/>
  <c r="BA315" i="2"/>
  <c r="BA349" i="2"/>
  <c r="BA385" i="2"/>
  <c r="BA296" i="2"/>
  <c r="BA321" i="2"/>
  <c r="BA453" i="2"/>
  <c r="BA410" i="2"/>
  <c r="AY312" i="2"/>
  <c r="AZ312" i="2" s="1"/>
  <c r="BA312" i="2" s="1"/>
  <c r="R271" i="2"/>
  <c r="Z468" i="2"/>
  <c r="AH468" i="2"/>
  <c r="AJ271" i="2"/>
  <c r="N468" i="2"/>
  <c r="V444" i="2"/>
  <c r="X271" i="2"/>
  <c r="AX195" i="2"/>
  <c r="L271" i="2"/>
  <c r="AR86" i="2"/>
  <c r="AR283" i="2"/>
  <c r="AR326" i="2"/>
  <c r="AR444" i="2"/>
  <c r="AR468" i="2"/>
  <c r="AT283" i="2"/>
  <c r="AT326" i="2"/>
  <c r="AT444" i="2"/>
  <c r="AT468" i="2"/>
  <c r="AV86" i="2"/>
  <c r="AV271" i="2"/>
  <c r="AV326" i="2"/>
  <c r="T444" i="2"/>
  <c r="V468" i="2"/>
  <c r="X444" i="2"/>
  <c r="X468" i="2"/>
  <c r="AD86" i="2"/>
  <c r="AD468" i="2"/>
  <c r="AH271" i="2"/>
  <c r="AJ326" i="2"/>
  <c r="AL444" i="2"/>
  <c r="AL468" i="2"/>
  <c r="AN468" i="2"/>
  <c r="AY381" i="2"/>
  <c r="AZ381" i="2" s="1"/>
  <c r="BA381" i="2" s="1"/>
  <c r="R444" i="2"/>
  <c r="R468" i="2"/>
  <c r="R283" i="2"/>
  <c r="T326" i="2"/>
  <c r="Z444" i="2"/>
  <c r="AP468" i="2"/>
  <c r="L86" i="2"/>
  <c r="X86" i="2"/>
  <c r="AL271" i="2"/>
  <c r="AX425" i="2"/>
  <c r="AW468" i="2"/>
  <c r="L468" i="2"/>
  <c r="AZ272" i="2"/>
  <c r="AY482" i="2"/>
  <c r="AZ482" i="2" s="1"/>
  <c r="AX312" i="2"/>
  <c r="AX283" i="2" s="1"/>
  <c r="R326" i="2"/>
  <c r="T271" i="2"/>
  <c r="T283" i="2"/>
  <c r="V326" i="2"/>
  <c r="AB86" i="2"/>
  <c r="AB271" i="2"/>
  <c r="AB283" i="2"/>
  <c r="AB444" i="2"/>
  <c r="AY402" i="2"/>
  <c r="AZ402" i="2" s="1"/>
  <c r="BA402" i="2" s="1"/>
  <c r="AW326" i="2"/>
  <c r="L444" i="2"/>
  <c r="N444" i="2"/>
  <c r="AX272" i="2"/>
  <c r="AX271" i="2" s="1"/>
  <c r="N283" i="2"/>
  <c r="AY87" i="2"/>
  <c r="AZ87" i="2" s="1"/>
  <c r="BA87" i="2" s="1"/>
  <c r="AY447" i="2"/>
  <c r="AY357" i="2"/>
  <c r="AZ357" i="2" s="1"/>
  <c r="BA357" i="2" s="1"/>
  <c r="AL86" i="2"/>
  <c r="AL283" i="2"/>
  <c r="AL326" i="2"/>
  <c r="AN86" i="2"/>
  <c r="AN283" i="2"/>
  <c r="AN326" i="2"/>
  <c r="AN444" i="2"/>
  <c r="AP86" i="2"/>
  <c r="AP283" i="2"/>
  <c r="AP326" i="2"/>
  <c r="AP444" i="2"/>
  <c r="AX447" i="2"/>
  <c r="AY223" i="2"/>
  <c r="AZ223" i="2" s="1"/>
  <c r="BA223" i="2" s="1"/>
  <c r="P444" i="2"/>
  <c r="P468" i="2"/>
  <c r="Z326" i="2"/>
  <c r="AH86" i="2"/>
  <c r="AH283" i="2"/>
  <c r="AH326" i="2"/>
  <c r="AH444" i="2"/>
  <c r="AJ86" i="2"/>
  <c r="AJ283" i="2"/>
  <c r="AJ444" i="2"/>
  <c r="AJ468" i="2"/>
  <c r="AY143" i="2"/>
  <c r="AZ143" i="2" s="1"/>
  <c r="BA143" i="2" s="1"/>
  <c r="BE703" i="2"/>
  <c r="I283" i="2" s="1"/>
  <c r="I67" i="2" s="1"/>
  <c r="AX468" i="2"/>
  <c r="AY339" i="2"/>
  <c r="AZ339" i="2" s="1"/>
  <c r="BA339" i="2" s="1"/>
  <c r="L283" i="2"/>
  <c r="N326" i="2"/>
  <c r="P283" i="2"/>
  <c r="Z86" i="2"/>
  <c r="X283" i="2"/>
  <c r="L326" i="2"/>
  <c r="Z271" i="2"/>
  <c r="AF86" i="2"/>
  <c r="AF283" i="2"/>
  <c r="AF444" i="2"/>
  <c r="AF468" i="2"/>
  <c r="AK10" i="8"/>
  <c r="U16" i="1" s="1"/>
  <c r="K10" i="8"/>
  <c r="H16" i="1" s="1"/>
  <c r="AS323" i="8"/>
  <c r="U10" i="8"/>
  <c r="M16" i="1" s="1"/>
  <c r="AC10" i="8"/>
  <c r="Q16" i="1" s="1"/>
  <c r="AQ10" i="8"/>
  <c r="X16" i="1" s="1"/>
  <c r="AS255" i="8"/>
  <c r="AU206" i="8"/>
  <c r="W10" i="8"/>
  <c r="N16" i="1" s="1"/>
  <c r="Y10" i="8"/>
  <c r="O16" i="1" s="1"/>
  <c r="AG10" i="8"/>
  <c r="S16" i="1" s="1"/>
  <c r="AI10" i="8"/>
  <c r="T16" i="1" s="1"/>
  <c r="AA10" i="8"/>
  <c r="P16" i="1" s="1"/>
  <c r="AU255" i="8"/>
  <c r="M10" i="8"/>
  <c r="I16" i="1" s="1"/>
  <c r="Q10" i="8"/>
  <c r="K16" i="1" s="1"/>
  <c r="O10" i="8"/>
  <c r="J16" i="1" s="1"/>
  <c r="AU11" i="8"/>
  <c r="S10" i="8"/>
  <c r="L16" i="1" s="1"/>
  <c r="AE10" i="8"/>
  <c r="R16" i="1" s="1"/>
  <c r="AO10" i="8"/>
  <c r="W16" i="1" s="1"/>
  <c r="AS231" i="7"/>
  <c r="AS200" i="7"/>
  <c r="AU307" i="7"/>
  <c r="AU11" i="7"/>
  <c r="AV223" i="6"/>
  <c r="W11" i="6"/>
  <c r="W164" i="6"/>
  <c r="AA164" i="6"/>
  <c r="AG11" i="6"/>
  <c r="AG133" i="6"/>
  <c r="AI11" i="6"/>
  <c r="AI164" i="6"/>
  <c r="AM164" i="6"/>
  <c r="AS202" i="6"/>
  <c r="AK133" i="6"/>
  <c r="AS93" i="6"/>
  <c r="AV204" i="6"/>
  <c r="O236" i="6"/>
  <c r="Y236" i="6"/>
  <c r="AC11" i="6"/>
  <c r="AS221" i="6"/>
  <c r="U145" i="6"/>
  <c r="Y11" i="6"/>
  <c r="Y145" i="6"/>
  <c r="AA11" i="6"/>
  <c r="AC164" i="6"/>
  <c r="AE236" i="6"/>
  <c r="AG164" i="6"/>
  <c r="AI145" i="6"/>
  <c r="AK11" i="6"/>
  <c r="AM11" i="6"/>
  <c r="AS129" i="6"/>
  <c r="AS160" i="6"/>
  <c r="AV134" i="6"/>
  <c r="AE145" i="6"/>
  <c r="AS52" i="6"/>
  <c r="Q133" i="6"/>
  <c r="Y164" i="6"/>
  <c r="AG248" i="6"/>
  <c r="AV74" i="6"/>
  <c r="AV225" i="6"/>
  <c r="U133" i="6"/>
  <c r="O133" i="6"/>
  <c r="AV151" i="6"/>
  <c r="HT235" i="6"/>
  <c r="GI238" i="6"/>
  <c r="GE131" i="6"/>
  <c r="GI228" i="6"/>
  <c r="AS188" i="6"/>
  <c r="AX26" i="4"/>
  <c r="AY26" i="4" s="1"/>
  <c r="AZ26" i="4" s="1"/>
  <c r="AA11" i="4"/>
  <c r="AA145" i="4"/>
  <c r="AA207" i="4"/>
  <c r="AC128" i="4"/>
  <c r="AC219" i="4"/>
  <c r="AE128" i="4"/>
  <c r="AE145" i="4"/>
  <c r="AG11" i="4"/>
  <c r="AG145" i="4"/>
  <c r="AI128" i="4"/>
  <c r="AI145" i="4"/>
  <c r="AI219" i="4"/>
  <c r="AK128" i="4"/>
  <c r="AK207" i="4"/>
  <c r="AM11" i="4"/>
  <c r="AM145" i="4"/>
  <c r="AO11" i="4"/>
  <c r="AO128" i="4"/>
  <c r="AO145" i="4"/>
  <c r="AO219" i="4"/>
  <c r="AQ11" i="4"/>
  <c r="AQ116" i="4"/>
  <c r="AQ145" i="4"/>
  <c r="AQ207" i="4"/>
  <c r="AS145" i="4"/>
  <c r="AU128" i="4"/>
  <c r="AW128" i="4"/>
  <c r="AX179" i="4"/>
  <c r="AY179" i="4" s="1"/>
  <c r="AZ179" i="4" s="1"/>
  <c r="AZ150" i="4"/>
  <c r="FZ11" i="4"/>
  <c r="FZ139" i="4"/>
  <c r="U128" i="4"/>
  <c r="U145" i="4"/>
  <c r="U219" i="4"/>
  <c r="W11" i="4"/>
  <c r="W116" i="4"/>
  <c r="W145" i="4"/>
  <c r="W207" i="4"/>
  <c r="Y11" i="4"/>
  <c r="Y128" i="4"/>
  <c r="Y145" i="4"/>
  <c r="Y219" i="4"/>
  <c r="AA128" i="4"/>
  <c r="AX162" i="4"/>
  <c r="AY162" i="4" s="1"/>
  <c r="AZ162" i="4" s="1"/>
  <c r="AX227" i="4"/>
  <c r="AY227" i="4" s="1"/>
  <c r="AZ227" i="4" s="1"/>
  <c r="AI11" i="4"/>
  <c r="M11" i="4"/>
  <c r="AC11" i="4"/>
  <c r="AS11" i="4"/>
  <c r="AS10" i="4" s="1"/>
  <c r="W12" i="1" s="1"/>
  <c r="K128" i="4"/>
  <c r="K219" i="4"/>
  <c r="M145" i="4"/>
  <c r="M207" i="4"/>
  <c r="O11" i="4"/>
  <c r="O128" i="4"/>
  <c r="O145" i="4"/>
  <c r="Q128" i="4"/>
  <c r="Q145" i="4"/>
  <c r="Q207" i="4"/>
  <c r="S145" i="4"/>
  <c r="AX196" i="4"/>
  <c r="AY196" i="4" s="1"/>
  <c r="AZ196" i="4" s="1"/>
  <c r="AX163" i="4"/>
  <c r="AY163" i="4" s="1"/>
  <c r="AZ163" i="4" s="1"/>
  <c r="FX139" i="4"/>
  <c r="U11" i="4"/>
  <c r="AK11" i="4"/>
  <c r="AE11" i="4"/>
  <c r="AU11" i="4"/>
  <c r="Q219" i="4"/>
  <c r="HS11" i="4"/>
  <c r="I11" i="4" s="1"/>
  <c r="FZ114" i="4"/>
  <c r="FX124" i="4"/>
  <c r="GB209" i="4"/>
  <c r="AX137" i="4"/>
  <c r="AY137" i="4" s="1"/>
  <c r="AZ137" i="4" s="1"/>
  <c r="AX134" i="4"/>
  <c r="AY134" i="4" s="1"/>
  <c r="AZ134" i="4" s="1"/>
  <c r="AW19" i="4"/>
  <c r="AX233" i="4"/>
  <c r="AY233" i="4" s="1"/>
  <c r="AZ233" i="4" s="1"/>
  <c r="AX106" i="4"/>
  <c r="AY106" i="4" s="1"/>
  <c r="AZ106" i="4" s="1"/>
  <c r="AZ191" i="4"/>
  <c r="GB114" i="4"/>
  <c r="HS124" i="4"/>
  <c r="I128" i="4" s="1"/>
  <c r="HS139" i="4"/>
  <c r="I145" i="4" s="1"/>
  <c r="FZ199" i="4"/>
  <c r="HS209" i="4"/>
  <c r="I219" i="4" s="1"/>
  <c r="K11" i="4"/>
  <c r="AW109" i="4"/>
  <c r="AW150" i="4"/>
  <c r="AW181" i="4"/>
  <c r="AX64" i="4"/>
  <c r="AY64" i="4" s="1"/>
  <c r="AZ64" i="4" s="1"/>
  <c r="AZ78" i="4"/>
  <c r="AW236" i="4"/>
  <c r="GB11" i="4"/>
  <c r="FX11" i="4"/>
  <c r="GB139" i="4"/>
  <c r="GB199" i="4"/>
  <c r="FX199" i="4"/>
  <c r="AS165" i="6"/>
  <c r="GG228" i="6"/>
  <c r="HZ228" i="6"/>
  <c r="I236" i="6" s="1"/>
  <c r="AV12" i="6"/>
  <c r="AV101" i="6"/>
  <c r="O145" i="6"/>
  <c r="S11" i="6"/>
  <c r="U11" i="6"/>
  <c r="AS134" i="6"/>
  <c r="AS225" i="6"/>
  <c r="AS98" i="6"/>
  <c r="AV112" i="6"/>
  <c r="AV79" i="6"/>
  <c r="AI133" i="6"/>
  <c r="Q11" i="6"/>
  <c r="S164" i="6"/>
  <c r="U248" i="6"/>
  <c r="AS56" i="6"/>
  <c r="AS256" i="6"/>
  <c r="AS236" i="6"/>
  <c r="HZ141" i="6"/>
  <c r="I145" i="6" s="1"/>
  <c r="AV190" i="6"/>
  <c r="O11" i="6"/>
  <c r="Q248" i="6"/>
  <c r="S236" i="6"/>
  <c r="AS223" i="6"/>
  <c r="AE164" i="6"/>
  <c r="Q164" i="6"/>
  <c r="U164" i="6"/>
  <c r="AS26" i="6"/>
  <c r="AS204" i="6"/>
  <c r="AV221" i="6"/>
  <c r="AS206" i="6"/>
  <c r="AV157" i="6"/>
  <c r="O164" i="6"/>
  <c r="AC236" i="6"/>
  <c r="AE11" i="6"/>
  <c r="AG145" i="6"/>
  <c r="AK164" i="6"/>
  <c r="AQ164" i="6"/>
  <c r="K248" i="6"/>
  <c r="AV211" i="6"/>
  <c r="AS140" i="6"/>
  <c r="AV56" i="6"/>
  <c r="GI141" i="6"/>
  <c r="GG141" i="6"/>
  <c r="HZ158" i="6"/>
  <c r="I164" i="6" s="1"/>
  <c r="HT194" i="6"/>
  <c r="GG238" i="6"/>
  <c r="GE238" i="6"/>
  <c r="K133" i="6"/>
  <c r="AV45" i="6"/>
  <c r="AS190" i="6"/>
  <c r="AV124" i="6"/>
  <c r="AV93" i="6"/>
  <c r="AV127" i="6"/>
  <c r="AS12" i="6"/>
  <c r="AS74" i="6"/>
  <c r="AV249" i="6"/>
  <c r="AS101" i="6"/>
  <c r="AV183" i="6"/>
  <c r="AT33" i="6"/>
  <c r="AU33" i="6" s="1"/>
  <c r="AV33" i="6" s="1"/>
  <c r="AT42" i="6"/>
  <c r="AU42" i="6" s="1"/>
  <c r="AV42" i="6" s="1"/>
  <c r="AV84" i="6"/>
  <c r="AS45" i="6"/>
  <c r="AV140" i="6"/>
  <c r="GG131" i="6"/>
  <c r="AV19" i="6"/>
  <c r="GG11" i="6"/>
  <c r="HZ11" i="6"/>
  <c r="I11" i="6" s="1"/>
  <c r="AV52" i="6"/>
  <c r="AT265" i="6"/>
  <c r="AU265" i="6" s="1"/>
  <c r="AV265" i="6" s="1"/>
  <c r="AV271" i="6"/>
  <c r="GI11" i="6"/>
  <c r="GE11" i="6"/>
  <c r="AV219" i="6"/>
  <c r="AC248" i="6"/>
  <c r="AT208" i="6"/>
  <c r="AU208" i="6" s="1"/>
  <c r="AV208" i="6" s="1"/>
  <c r="AT194" i="6"/>
  <c r="AU194" i="6" s="1"/>
  <c r="AV194" i="6" s="1"/>
  <c r="AT82" i="6"/>
  <c r="AU82" i="6" s="1"/>
  <c r="AV82" i="6" s="1"/>
  <c r="K11" i="6"/>
  <c r="K145" i="6"/>
  <c r="K164" i="6"/>
  <c r="K236" i="6"/>
  <c r="AV26" i="6"/>
  <c r="AV98" i="6"/>
  <c r="AV160" i="6"/>
  <c r="AV187" i="6"/>
  <c r="W248" i="6"/>
  <c r="AC133" i="6"/>
  <c r="HZ131" i="6"/>
  <c r="I133" i="6" s="1"/>
  <c r="AT192" i="6"/>
  <c r="AU192" i="6" s="1"/>
  <c r="AV192" i="6" s="1"/>
  <c r="AT176" i="6"/>
  <c r="AU176" i="6" s="1"/>
  <c r="AV176" i="6" s="1"/>
  <c r="AT149" i="6"/>
  <c r="AU149" i="6" s="1"/>
  <c r="AV149" i="6" s="1"/>
  <c r="GE228" i="6"/>
  <c r="HZ238" i="6"/>
  <c r="I248" i="6" s="1"/>
  <c r="AV188" i="6"/>
  <c r="S145" i="6"/>
  <c r="W133" i="6"/>
  <c r="AT174" i="6"/>
  <c r="AU174" i="6" s="1"/>
  <c r="AV174" i="6" s="1"/>
  <c r="GE141" i="6"/>
  <c r="GI158" i="6"/>
  <c r="GG158" i="6"/>
  <c r="GE158" i="6"/>
  <c r="AV169" i="6"/>
  <c r="AV206" i="6"/>
  <c r="M11" i="6"/>
  <c r="M145" i="6"/>
  <c r="M164" i="6"/>
  <c r="AA248" i="6"/>
  <c r="AT119" i="6"/>
  <c r="AU119" i="6" s="1"/>
  <c r="AV119" i="6" s="1"/>
  <c r="AS84" i="6"/>
  <c r="AT198" i="6"/>
  <c r="AU198" i="6" s="1"/>
  <c r="AV198" i="6" s="1"/>
  <c r="AS211" i="6"/>
  <c r="AQ248" i="6"/>
  <c r="AS262" i="6"/>
  <c r="AT146" i="6"/>
  <c r="AU146" i="6" s="1"/>
  <c r="AV146" i="6" s="1"/>
  <c r="AV256" i="6"/>
  <c r="O248" i="6"/>
  <c r="Q145" i="6"/>
  <c r="AQ133" i="6"/>
  <c r="AC145" i="6"/>
  <c r="AV262" i="6"/>
  <c r="AV184" i="6"/>
  <c r="S248" i="6"/>
  <c r="AA133" i="6"/>
  <c r="AA10" i="6" s="1"/>
  <c r="P14" i="1" s="1"/>
  <c r="AT228" i="6"/>
  <c r="AU228" i="6" s="1"/>
  <c r="AV228" i="6" s="1"/>
  <c r="M248" i="6"/>
  <c r="AM248" i="6"/>
  <c r="AV121" i="6"/>
  <c r="AS169" i="6"/>
  <c r="AV165" i="6"/>
  <c r="AS187" i="6"/>
  <c r="AV88" i="6"/>
  <c r="AO10" i="6"/>
  <c r="W14" i="1" s="1"/>
  <c r="G14" i="1" s="1"/>
  <c r="G22" i="1" s="1"/>
  <c r="Y248" i="6"/>
  <c r="AE248" i="6"/>
  <c r="AE133" i="6"/>
  <c r="AK145" i="6"/>
  <c r="P86" i="2"/>
  <c r="AY92" i="2"/>
  <c r="AZ92" i="2" s="1"/>
  <c r="BA92" i="2" s="1"/>
  <c r="AX92" i="2"/>
  <c r="HV152" i="12"/>
  <c r="JM152" i="12"/>
  <c r="I146" i="12" s="1"/>
  <c r="AV146" i="12" s="1"/>
  <c r="JG232" i="12"/>
  <c r="JG50" i="12"/>
  <c r="AV42" i="12"/>
  <c r="JG163" i="12"/>
  <c r="AV159" i="12"/>
  <c r="JG187" i="12"/>
  <c r="AV185" i="12"/>
  <c r="JG205" i="12"/>
  <c r="AV203" i="12"/>
  <c r="JG224" i="12"/>
  <c r="AV222" i="12"/>
  <c r="JG243" i="12"/>
  <c r="AV243" i="12"/>
  <c r="JG135" i="12"/>
  <c r="AV127" i="12"/>
  <c r="JG25" i="12"/>
  <c r="AV17" i="12"/>
  <c r="JG57" i="12"/>
  <c r="AV49" i="12"/>
  <c r="JG101" i="12"/>
  <c r="AV93" i="12"/>
  <c r="JG142" i="12"/>
  <c r="AV134" i="12"/>
  <c r="JG169" i="12"/>
  <c r="AV165" i="12"/>
  <c r="JG194" i="12"/>
  <c r="AV192" i="12"/>
  <c r="JG209" i="12"/>
  <c r="AV207" i="12"/>
  <c r="JG228" i="12"/>
  <c r="AV226" i="12"/>
  <c r="JG249" i="12"/>
  <c r="AV249" i="12"/>
  <c r="JG96" i="12"/>
  <c r="AV88" i="12"/>
  <c r="JG126" i="12"/>
  <c r="AV118" i="12"/>
  <c r="JG275" i="12"/>
  <c r="AV277" i="12"/>
  <c r="JG53" i="12"/>
  <c r="AV45" i="12"/>
  <c r="JG98" i="12"/>
  <c r="AV90" i="12"/>
  <c r="JG166" i="12"/>
  <c r="AV162" i="12"/>
  <c r="JG193" i="12"/>
  <c r="AV191" i="12"/>
  <c r="JG207" i="12"/>
  <c r="AV205" i="12"/>
  <c r="JG226" i="12"/>
  <c r="AV224" i="12"/>
  <c r="JG247" i="12"/>
  <c r="AV247" i="12"/>
  <c r="JG279" i="12"/>
  <c r="AV283" i="12"/>
  <c r="JG30" i="12"/>
  <c r="AV22" i="12"/>
  <c r="JG72" i="12"/>
  <c r="AV64" i="12"/>
  <c r="JG104" i="12"/>
  <c r="AV96" i="12"/>
  <c r="JG144" i="12"/>
  <c r="AV136" i="12"/>
  <c r="JG171" i="12"/>
  <c r="AV167" i="12"/>
  <c r="JG195" i="12"/>
  <c r="AV193" i="12"/>
  <c r="JG211" i="12"/>
  <c r="AV209" i="12"/>
  <c r="JG230" i="12"/>
  <c r="AV228" i="12"/>
  <c r="JG252" i="12"/>
  <c r="AV252" i="12"/>
  <c r="JG77" i="12"/>
  <c r="AV69" i="12"/>
  <c r="JG37" i="12"/>
  <c r="AV29" i="12"/>
  <c r="JG82" i="12"/>
  <c r="AV74" i="12"/>
  <c r="JG115" i="12"/>
  <c r="AV107" i="12"/>
  <c r="JG150" i="12"/>
  <c r="AV142" i="12"/>
  <c r="JG178" i="12"/>
  <c r="AV176" i="12"/>
  <c r="JG199" i="12"/>
  <c r="AV197" i="12"/>
  <c r="JG215" i="12"/>
  <c r="AV213" i="12"/>
  <c r="JG259" i="12"/>
  <c r="AV261" i="12"/>
  <c r="JG34" i="12"/>
  <c r="AV26" i="12"/>
  <c r="JG174" i="12"/>
  <c r="AV170" i="12"/>
  <c r="JG198" i="12"/>
  <c r="AV196" i="12"/>
  <c r="JG213" i="12"/>
  <c r="AV211" i="12"/>
  <c r="JG255" i="12"/>
  <c r="AV255" i="12"/>
  <c r="JG40" i="12"/>
  <c r="AV32" i="12"/>
  <c r="JG87" i="12"/>
  <c r="AV79" i="12"/>
  <c r="JG119" i="12"/>
  <c r="AV111" i="12"/>
  <c r="JG153" i="12"/>
  <c r="AV147" i="12"/>
  <c r="JG182" i="12"/>
  <c r="AV180" i="12"/>
  <c r="JG201" i="12"/>
  <c r="AV199" i="12"/>
  <c r="JG218" i="12"/>
  <c r="AV216" i="12"/>
  <c r="JG236" i="12"/>
  <c r="AV236" i="12"/>
  <c r="JG266" i="12"/>
  <c r="AV268" i="12"/>
  <c r="JG110" i="12"/>
  <c r="AV102" i="12"/>
  <c r="JG147" i="12"/>
  <c r="AV139" i="12"/>
  <c r="JG46" i="12"/>
  <c r="AV38" i="12"/>
  <c r="JG92" i="12"/>
  <c r="AV84" i="12"/>
  <c r="JG123" i="12"/>
  <c r="AV115" i="12"/>
  <c r="JG159" i="12"/>
  <c r="AV153" i="12"/>
  <c r="JG185" i="12"/>
  <c r="AV183" i="12"/>
  <c r="JG203" i="12"/>
  <c r="AV201" i="12"/>
  <c r="JG221" i="12"/>
  <c r="AV219" i="12"/>
  <c r="JG240" i="12"/>
  <c r="AV240" i="12"/>
  <c r="JG272" i="12"/>
  <c r="AV274" i="12"/>
  <c r="HV258" i="12"/>
  <c r="HT258" i="12"/>
  <c r="HV162" i="12"/>
  <c r="HR162" i="12"/>
  <c r="JG20" i="12"/>
  <c r="HV235" i="12"/>
  <c r="JM19" i="12"/>
  <c r="I11" i="12" s="1"/>
  <c r="AV11" i="12" s="1"/>
  <c r="HR258" i="12"/>
  <c r="JM258" i="12"/>
  <c r="I260" i="12" s="1"/>
  <c r="AV260" i="12" s="1"/>
  <c r="HT235" i="12"/>
  <c r="HR235" i="12"/>
  <c r="JM235" i="12"/>
  <c r="I235" i="12" s="1"/>
  <c r="AV235" i="12" s="1"/>
  <c r="HV19" i="12"/>
  <c r="HT19" i="12"/>
  <c r="HR19" i="12"/>
  <c r="HT162" i="12"/>
  <c r="HR177" i="12"/>
  <c r="JM177" i="12"/>
  <c r="I175" i="12" s="1"/>
  <c r="AV175" i="12" s="1"/>
  <c r="HV177" i="12"/>
  <c r="HT177" i="12"/>
  <c r="HT152" i="12"/>
  <c r="HR152" i="12"/>
  <c r="JM162" i="12"/>
  <c r="I158" i="12" s="1"/>
  <c r="AV158" i="12" s="1"/>
  <c r="FG171" i="11"/>
  <c r="GT254" i="11"/>
  <c r="AV260" i="11"/>
  <c r="GT274" i="11"/>
  <c r="AV282" i="11"/>
  <c r="GT309" i="11"/>
  <c r="AV321" i="11"/>
  <c r="GT21" i="11"/>
  <c r="AV21" i="11"/>
  <c r="GT62" i="11"/>
  <c r="AV62" i="11"/>
  <c r="GT108" i="11"/>
  <c r="AV108" i="11"/>
  <c r="GT137" i="11"/>
  <c r="AV137" i="11"/>
  <c r="GT170" i="11"/>
  <c r="AV170" i="11"/>
  <c r="GT196" i="11"/>
  <c r="AV200" i="11"/>
  <c r="GT222" i="11"/>
  <c r="AV228" i="11"/>
  <c r="GT237" i="11"/>
  <c r="AV243" i="11"/>
  <c r="GT256" i="11"/>
  <c r="AV262" i="11"/>
  <c r="GT277" i="11"/>
  <c r="AV285" i="11"/>
  <c r="GT58" i="11"/>
  <c r="AV58" i="11"/>
  <c r="GT103" i="11"/>
  <c r="AV103" i="11"/>
  <c r="GT133" i="11"/>
  <c r="AV133" i="11"/>
  <c r="GT168" i="11"/>
  <c r="AV168" i="11"/>
  <c r="GT194" i="11"/>
  <c r="AV198" i="11"/>
  <c r="GT221" i="11"/>
  <c r="AV227" i="11"/>
  <c r="GT235" i="11"/>
  <c r="AV241" i="11"/>
  <c r="GT26" i="11"/>
  <c r="AV26" i="11"/>
  <c r="GT66" i="11"/>
  <c r="AV66" i="11"/>
  <c r="GT113" i="11"/>
  <c r="AV113" i="11"/>
  <c r="GT141" i="11"/>
  <c r="AV141" i="11"/>
  <c r="GT172" i="11"/>
  <c r="AV174" i="11"/>
  <c r="GT199" i="11"/>
  <c r="AV203" i="11"/>
  <c r="GT223" i="11"/>
  <c r="AV229" i="11"/>
  <c r="GT239" i="11"/>
  <c r="AV245" i="11"/>
  <c r="GT258" i="11"/>
  <c r="AV264" i="11"/>
  <c r="GT280" i="11"/>
  <c r="AV288" i="11"/>
  <c r="GT35" i="11"/>
  <c r="AV35" i="11"/>
  <c r="GT70" i="11"/>
  <c r="AV70" i="11"/>
  <c r="GT117" i="11"/>
  <c r="AV117" i="11"/>
  <c r="GT144" i="11"/>
  <c r="AV144" i="11"/>
  <c r="GT178" i="11"/>
  <c r="AV180" i="11"/>
  <c r="GT201" i="11"/>
  <c r="AV205" i="11"/>
  <c r="GT226" i="11"/>
  <c r="AV232" i="11"/>
  <c r="GT241" i="11"/>
  <c r="AV247" i="11"/>
  <c r="GT260" i="11"/>
  <c r="AV266" i="11"/>
  <c r="GT285" i="11"/>
  <c r="AV293" i="11"/>
  <c r="GT41" i="11"/>
  <c r="AV41" i="11"/>
  <c r="GT73" i="11"/>
  <c r="AV73" i="11"/>
  <c r="GT119" i="11"/>
  <c r="AV119" i="11"/>
  <c r="GT153" i="11"/>
  <c r="AV153" i="11"/>
  <c r="GT182" i="11"/>
  <c r="AV186" i="11"/>
  <c r="GT206" i="11"/>
  <c r="AV212" i="11"/>
  <c r="GT227" i="11"/>
  <c r="AV233" i="11"/>
  <c r="GT243" i="11"/>
  <c r="AV249" i="11"/>
  <c r="GT262" i="11"/>
  <c r="AV268" i="11"/>
  <c r="GT289" i="11"/>
  <c r="AV299" i="11"/>
  <c r="GT46" i="11"/>
  <c r="AV46" i="11"/>
  <c r="GT77" i="11"/>
  <c r="AV77" i="11"/>
  <c r="GT122" i="11"/>
  <c r="AV122" i="11"/>
  <c r="GT160" i="11"/>
  <c r="AV160" i="11"/>
  <c r="GT185" i="11"/>
  <c r="AV189" i="11"/>
  <c r="GT210" i="11"/>
  <c r="AV216" i="11"/>
  <c r="GT229" i="11"/>
  <c r="AV235" i="11"/>
  <c r="GT245" i="11"/>
  <c r="AV251" i="11"/>
  <c r="GT266" i="11"/>
  <c r="AV274" i="11"/>
  <c r="GT296" i="11"/>
  <c r="AV306" i="11"/>
  <c r="GT49" i="11"/>
  <c r="AV49" i="11"/>
  <c r="GT93" i="11"/>
  <c r="AV93" i="11"/>
  <c r="GT125" i="11"/>
  <c r="AV125" i="11"/>
  <c r="GT162" i="11"/>
  <c r="AV162" i="11"/>
  <c r="GT188" i="11"/>
  <c r="AV192" i="11"/>
  <c r="GT213" i="11"/>
  <c r="AV219" i="11"/>
  <c r="GT231" i="11"/>
  <c r="AV237" i="11"/>
  <c r="GT248" i="11"/>
  <c r="AV254" i="11"/>
  <c r="GT269" i="11"/>
  <c r="AV277" i="11"/>
  <c r="GT302" i="11"/>
  <c r="AV312" i="11"/>
  <c r="GT52" i="11"/>
  <c r="AV52" i="11"/>
  <c r="GT98" i="11"/>
  <c r="AV98" i="11"/>
  <c r="GT130" i="11"/>
  <c r="AV130" i="11"/>
  <c r="GT165" i="11"/>
  <c r="AV165" i="11"/>
  <c r="GT191" i="11"/>
  <c r="AV195" i="11"/>
  <c r="GT215" i="11"/>
  <c r="AV221" i="11"/>
  <c r="GT233" i="11"/>
  <c r="AV239" i="11"/>
  <c r="GT251" i="11"/>
  <c r="AV257" i="11"/>
  <c r="GT272" i="11"/>
  <c r="AV280" i="11"/>
  <c r="GT305" i="11"/>
  <c r="AV315" i="11"/>
  <c r="GZ181" i="11"/>
  <c r="I185" i="11" s="1"/>
  <c r="AV185" i="11" s="1"/>
  <c r="FG205" i="11"/>
  <c r="GZ288" i="11"/>
  <c r="I298" i="11" s="1"/>
  <c r="AV298" i="11" s="1"/>
  <c r="FI265" i="11"/>
  <c r="FE171" i="11"/>
  <c r="FE181" i="11"/>
  <c r="FE288" i="11"/>
  <c r="FI181" i="11"/>
  <c r="FG181" i="11"/>
  <c r="FG265" i="11"/>
  <c r="FE265" i="11"/>
  <c r="FG288" i="11"/>
  <c r="FI11" i="11"/>
  <c r="FG11" i="11"/>
  <c r="FE11" i="11"/>
  <c r="GZ205" i="11"/>
  <c r="I211" i="11" s="1"/>
  <c r="AV211" i="11" s="1"/>
  <c r="GZ11" i="11"/>
  <c r="I11" i="11" s="1"/>
  <c r="AV11" i="11" s="1"/>
  <c r="FI205" i="11"/>
  <c r="FE205" i="11"/>
  <c r="GZ265" i="11"/>
  <c r="I273" i="11" s="1"/>
  <c r="AV273" i="11" s="1"/>
  <c r="GT12" i="11"/>
  <c r="KU104" i="10"/>
  <c r="AV104" i="10"/>
  <c r="KU201" i="10"/>
  <c r="AV205" i="10"/>
  <c r="KU226" i="10"/>
  <c r="AV232" i="10"/>
  <c r="KU244" i="10"/>
  <c r="AV250" i="10"/>
  <c r="KU281" i="10"/>
  <c r="AV289" i="10"/>
  <c r="KU307" i="10"/>
  <c r="AV315" i="10"/>
  <c r="KU109" i="10"/>
  <c r="AV109" i="10"/>
  <c r="KU176" i="10"/>
  <c r="AV178" i="10"/>
  <c r="KU228" i="10"/>
  <c r="AV234" i="10"/>
  <c r="KU246" i="10"/>
  <c r="AV252" i="10"/>
  <c r="KU311" i="10"/>
  <c r="AV321" i="10"/>
  <c r="KU66" i="10"/>
  <c r="AV66" i="10"/>
  <c r="KU114" i="10"/>
  <c r="AV114" i="10"/>
  <c r="KU143" i="10"/>
  <c r="AV143" i="10"/>
  <c r="KU180" i="10"/>
  <c r="AV184" i="10"/>
  <c r="KU206" i="10"/>
  <c r="AV210" i="10"/>
  <c r="KU234" i="10"/>
  <c r="AV240" i="10"/>
  <c r="KU248" i="10"/>
  <c r="AV254" i="10"/>
  <c r="KU266" i="10"/>
  <c r="AV272" i="10"/>
  <c r="KU286" i="10"/>
  <c r="AV294" i="10"/>
  <c r="KU320" i="10"/>
  <c r="AV330" i="10"/>
  <c r="KU21" i="10"/>
  <c r="AV21" i="10"/>
  <c r="KU72" i="10"/>
  <c r="AV72" i="10"/>
  <c r="KU119" i="10"/>
  <c r="AV119" i="10"/>
  <c r="KU147" i="10"/>
  <c r="AV147" i="10"/>
  <c r="KU183" i="10"/>
  <c r="AV187" i="10"/>
  <c r="KU209" i="10"/>
  <c r="AV213" i="10"/>
  <c r="KU235" i="10"/>
  <c r="AV241" i="10"/>
  <c r="KU250" i="10"/>
  <c r="AV256" i="10"/>
  <c r="KU269" i="10"/>
  <c r="AV275" i="10"/>
  <c r="KU289" i="10"/>
  <c r="AV297" i="10"/>
  <c r="KU326" i="10"/>
  <c r="AV336" i="10"/>
  <c r="KU33" i="10"/>
  <c r="AV33" i="10"/>
  <c r="KU76" i="10"/>
  <c r="AV76" i="10"/>
  <c r="KU123" i="10"/>
  <c r="AV123" i="10"/>
  <c r="KU150" i="10"/>
  <c r="AV150" i="10"/>
  <c r="KU186" i="10"/>
  <c r="AV190" i="10"/>
  <c r="KU213" i="10"/>
  <c r="AV217" i="10"/>
  <c r="KU236" i="10"/>
  <c r="AV242" i="10"/>
  <c r="KU252" i="10"/>
  <c r="AV258" i="10"/>
  <c r="KU271" i="10"/>
  <c r="AV277" i="10"/>
  <c r="KU291" i="10"/>
  <c r="AV299" i="10"/>
  <c r="KU329" i="10"/>
  <c r="AV339" i="10"/>
  <c r="KU39" i="10"/>
  <c r="AV39" i="10"/>
  <c r="KU80" i="10"/>
  <c r="AV80" i="10"/>
  <c r="KU125" i="10"/>
  <c r="AV125" i="10"/>
  <c r="KU159" i="10"/>
  <c r="AV159" i="10"/>
  <c r="KU190" i="10"/>
  <c r="AV194" i="10"/>
  <c r="KU215" i="10"/>
  <c r="AV219" i="10"/>
  <c r="KU239" i="10"/>
  <c r="AV245" i="10"/>
  <c r="KU254" i="10"/>
  <c r="AV260" i="10"/>
  <c r="KU273" i="10"/>
  <c r="AV279" i="10"/>
  <c r="KU296" i="10"/>
  <c r="AV304" i="10"/>
  <c r="KU332" i="10"/>
  <c r="AV342" i="10"/>
  <c r="KU60" i="10"/>
  <c r="AV60" i="10"/>
  <c r="KU136" i="10"/>
  <c r="AV136" i="10"/>
  <c r="KU170" i="10"/>
  <c r="AV172" i="10"/>
  <c r="KU260" i="10"/>
  <c r="AV266" i="10"/>
  <c r="KU63" i="10"/>
  <c r="AV63" i="10"/>
  <c r="KU139" i="10"/>
  <c r="AV139" i="10"/>
  <c r="KU204" i="10"/>
  <c r="AV208" i="10"/>
  <c r="KU263" i="10"/>
  <c r="AV269" i="10"/>
  <c r="KU49" i="10"/>
  <c r="AV49" i="10"/>
  <c r="KU83" i="10"/>
  <c r="AV83" i="10"/>
  <c r="KU128" i="10"/>
  <c r="AV128" i="10"/>
  <c r="KU166" i="10"/>
  <c r="AV166" i="10"/>
  <c r="KU195" i="10"/>
  <c r="AV199" i="10"/>
  <c r="KU219" i="10"/>
  <c r="AV225" i="10"/>
  <c r="KU240" i="10"/>
  <c r="AV246" i="10"/>
  <c r="KU256" i="10"/>
  <c r="AV262" i="10"/>
  <c r="KU275" i="10"/>
  <c r="AV281" i="10"/>
  <c r="KU299" i="10"/>
  <c r="AV307" i="10"/>
  <c r="KU336" i="10"/>
  <c r="AV348" i="10"/>
  <c r="KU283" i="10"/>
  <c r="AV291" i="10"/>
  <c r="KU55" i="10"/>
  <c r="AV55" i="10"/>
  <c r="KU99" i="10"/>
  <c r="AV99" i="10"/>
  <c r="KU131" i="10"/>
  <c r="AV131" i="10"/>
  <c r="KU168" i="10"/>
  <c r="AV168" i="10"/>
  <c r="KU199" i="10"/>
  <c r="AV203" i="10"/>
  <c r="KU223" i="10"/>
  <c r="AV229" i="10"/>
  <c r="KU242" i="10"/>
  <c r="AV248" i="10"/>
  <c r="KU258" i="10"/>
  <c r="AV264" i="10"/>
  <c r="KU277" i="10"/>
  <c r="AV283" i="10"/>
  <c r="KU302" i="10"/>
  <c r="AV310" i="10"/>
  <c r="KU17" i="10"/>
  <c r="AV17" i="10"/>
  <c r="JF169" i="10"/>
  <c r="LA169" i="10"/>
  <c r="I171" i="10" s="1"/>
  <c r="KU12" i="10"/>
  <c r="JF310" i="10"/>
  <c r="JJ169" i="10"/>
  <c r="JF218" i="10"/>
  <c r="JJ179" i="10"/>
  <c r="JF179" i="10"/>
  <c r="LA179" i="10"/>
  <c r="I183" i="10" s="1"/>
  <c r="LA310" i="10"/>
  <c r="I320" i="10" s="1"/>
  <c r="JH179" i="10"/>
  <c r="JJ310" i="10"/>
  <c r="JH310" i="10"/>
  <c r="JJ11" i="10"/>
  <c r="JH11" i="10"/>
  <c r="JF11" i="10"/>
  <c r="JH280" i="10"/>
  <c r="LA218" i="10"/>
  <c r="I224" i="10" s="1"/>
  <c r="JJ280" i="10"/>
  <c r="JF280" i="10"/>
  <c r="LA280" i="10"/>
  <c r="I288" i="10" s="1"/>
  <c r="JH169" i="10"/>
  <c r="JJ218" i="10"/>
  <c r="JH218" i="10"/>
  <c r="GN210" i="9"/>
  <c r="AV216" i="9"/>
  <c r="GN229" i="9"/>
  <c r="AV235" i="9"/>
  <c r="GN250" i="9"/>
  <c r="AV258" i="9"/>
  <c r="GN26" i="9"/>
  <c r="AV26" i="9"/>
  <c r="GN60" i="9"/>
  <c r="AV60" i="9"/>
  <c r="GN104" i="9"/>
  <c r="AV104" i="9"/>
  <c r="GN138" i="9"/>
  <c r="AV138" i="9"/>
  <c r="GN168" i="9"/>
  <c r="AV172" i="9"/>
  <c r="GN198" i="9"/>
  <c r="AV204" i="9"/>
  <c r="GN212" i="9"/>
  <c r="AV218" i="9"/>
  <c r="GN231" i="9"/>
  <c r="AV237" i="9"/>
  <c r="GN253" i="9"/>
  <c r="AV261" i="9"/>
  <c r="GN21" i="9"/>
  <c r="AV21" i="9"/>
  <c r="GN56" i="9"/>
  <c r="AV56" i="9"/>
  <c r="GN165" i="9"/>
  <c r="AV169" i="9"/>
  <c r="GN63" i="9"/>
  <c r="AV63" i="9"/>
  <c r="GN172" i="9"/>
  <c r="AV176" i="9"/>
  <c r="GN199" i="9"/>
  <c r="AV205" i="9"/>
  <c r="GN37" i="9"/>
  <c r="AV37" i="9"/>
  <c r="GN78" i="9"/>
  <c r="AV78" i="9"/>
  <c r="GN110" i="9"/>
  <c r="AV110" i="9"/>
  <c r="GN147" i="9"/>
  <c r="AV147" i="9"/>
  <c r="GN175" i="9"/>
  <c r="AV179" i="9"/>
  <c r="GN200" i="9"/>
  <c r="AV206" i="9"/>
  <c r="GN216" i="9"/>
  <c r="AV222" i="9"/>
  <c r="GN235" i="9"/>
  <c r="AV241" i="9"/>
  <c r="GN260" i="9"/>
  <c r="AV270" i="9"/>
  <c r="GN102" i="9"/>
  <c r="AV102" i="9"/>
  <c r="GN192" i="9"/>
  <c r="AV198" i="9"/>
  <c r="GN284" i="9"/>
  <c r="AV296" i="9"/>
  <c r="GN107" i="9"/>
  <c r="AV107" i="9"/>
  <c r="GN42" i="9"/>
  <c r="AV42" i="9"/>
  <c r="GN83" i="9"/>
  <c r="AV83" i="9"/>
  <c r="GN115" i="9"/>
  <c r="AV115" i="9"/>
  <c r="GN149" i="9"/>
  <c r="AV151" i="9"/>
  <c r="GN178" i="9"/>
  <c r="AV182" i="9"/>
  <c r="GN203" i="9"/>
  <c r="AV209" i="9"/>
  <c r="GN218" i="9"/>
  <c r="AV224" i="9"/>
  <c r="GN239" i="9"/>
  <c r="AV247" i="9"/>
  <c r="GN268" i="9"/>
  <c r="AV278" i="9"/>
  <c r="GN45" i="9"/>
  <c r="AV45" i="9"/>
  <c r="GN88" i="9"/>
  <c r="AV88" i="9"/>
  <c r="GN118" i="9"/>
  <c r="AV118" i="9"/>
  <c r="GN155" i="9"/>
  <c r="AV157" i="9"/>
  <c r="GN183" i="9"/>
  <c r="AV189" i="9"/>
  <c r="GN204" i="9"/>
  <c r="AV210" i="9"/>
  <c r="GN220" i="9"/>
  <c r="AV226" i="9"/>
  <c r="GN242" i="9"/>
  <c r="AV250" i="9"/>
  <c r="GN274" i="9"/>
  <c r="AV284" i="9"/>
  <c r="GN48" i="9"/>
  <c r="AV48" i="9"/>
  <c r="GN93" i="9"/>
  <c r="AV93" i="9"/>
  <c r="GN122" i="9"/>
  <c r="AV122" i="9"/>
  <c r="GN159" i="9"/>
  <c r="AV163" i="9"/>
  <c r="GN187" i="9"/>
  <c r="AV193" i="9"/>
  <c r="GN206" i="9"/>
  <c r="AV212" i="9"/>
  <c r="GN223" i="9"/>
  <c r="AV229" i="9"/>
  <c r="GN245" i="9"/>
  <c r="AV253" i="9"/>
  <c r="GN277" i="9"/>
  <c r="AV287" i="9"/>
  <c r="GN129" i="9"/>
  <c r="AV129" i="9"/>
  <c r="GN33" i="9"/>
  <c r="AV33" i="9"/>
  <c r="GN145" i="9"/>
  <c r="AV145" i="9"/>
  <c r="GN214" i="9"/>
  <c r="AV220" i="9"/>
  <c r="GN233" i="9"/>
  <c r="AV239" i="9"/>
  <c r="GN256" i="9"/>
  <c r="AV264" i="9"/>
  <c r="GN52" i="9"/>
  <c r="AV52" i="9"/>
  <c r="GN98" i="9"/>
  <c r="AV98" i="9"/>
  <c r="GN126" i="9"/>
  <c r="AV126" i="9"/>
  <c r="GN162" i="9"/>
  <c r="AV166" i="9"/>
  <c r="GN190" i="9"/>
  <c r="AV196" i="9"/>
  <c r="GN208" i="9"/>
  <c r="AV214" i="9"/>
  <c r="GN226" i="9"/>
  <c r="AV232" i="9"/>
  <c r="GN247" i="9"/>
  <c r="AV255" i="9"/>
  <c r="GN280" i="9"/>
  <c r="AV290" i="9"/>
  <c r="EY148" i="9"/>
  <c r="GT259" i="9"/>
  <c r="I269" i="9" s="1"/>
  <c r="AV269" i="9" s="1"/>
  <c r="GT238" i="9"/>
  <c r="I246" i="9" s="1"/>
  <c r="AV246" i="9" s="1"/>
  <c r="FA259" i="9"/>
  <c r="FC158" i="9"/>
  <c r="FA158" i="9"/>
  <c r="EY158" i="9"/>
  <c r="GN12" i="9"/>
  <c r="FA148" i="9"/>
  <c r="FC259" i="9"/>
  <c r="GT158" i="9"/>
  <c r="I162" i="9" s="1"/>
  <c r="AV162" i="9" s="1"/>
  <c r="EY182" i="9"/>
  <c r="EY259" i="9"/>
  <c r="EY238" i="9"/>
  <c r="GT11" i="9"/>
  <c r="I11" i="9" s="1"/>
  <c r="AV11" i="9" s="1"/>
  <c r="GT182" i="9"/>
  <c r="I188" i="9" s="1"/>
  <c r="AV188" i="9" s="1"/>
  <c r="EY11" i="9"/>
  <c r="FC148" i="9"/>
  <c r="FA11" i="9"/>
  <c r="FA238" i="9"/>
  <c r="FC11" i="9"/>
  <c r="FC238" i="9"/>
  <c r="AS11" i="8"/>
  <c r="AS206" i="8"/>
  <c r="AS194" i="8"/>
  <c r="AV385" i="8"/>
  <c r="AS10" i="13"/>
  <c r="JN17" i="13"/>
  <c r="AV17" i="13"/>
  <c r="JN28" i="13"/>
  <c r="AV34" i="13"/>
  <c r="JN18" i="13"/>
  <c r="AV18" i="13"/>
  <c r="HY26" i="13"/>
  <c r="JN21" i="13"/>
  <c r="AV23" i="13"/>
  <c r="JN13" i="13"/>
  <c r="AV13" i="13"/>
  <c r="JN23" i="13"/>
  <c r="AV27" i="13"/>
  <c r="JN20" i="13"/>
  <c r="AV22" i="13"/>
  <c r="JN14" i="13"/>
  <c r="AV14" i="13"/>
  <c r="JN24" i="13"/>
  <c r="AV28" i="13"/>
  <c r="JN15" i="13"/>
  <c r="AV15" i="13"/>
  <c r="JN25" i="13"/>
  <c r="AV29" i="13"/>
  <c r="JN16" i="13"/>
  <c r="AV16" i="13"/>
  <c r="JN27" i="13"/>
  <c r="AV33" i="13"/>
  <c r="K10" i="13"/>
  <c r="H21" i="1" s="1"/>
  <c r="JN12" i="13"/>
  <c r="JT26" i="13"/>
  <c r="I32" i="13" s="1"/>
  <c r="IA26" i="13"/>
  <c r="IA19" i="13"/>
  <c r="JT11" i="13"/>
  <c r="I11" i="13" s="1"/>
  <c r="AV11" i="13" s="1"/>
  <c r="JT19" i="13"/>
  <c r="I21" i="13" s="1"/>
  <c r="JT22" i="13"/>
  <c r="I26" i="13" s="1"/>
  <c r="AV26" i="13" s="1"/>
  <c r="IA22" i="13"/>
  <c r="HY22" i="13"/>
  <c r="HY19" i="13"/>
  <c r="HY11" i="13"/>
  <c r="IC11" i="13"/>
  <c r="IC19" i="13"/>
  <c r="IA11" i="13"/>
  <c r="IC22" i="13"/>
  <c r="IC26" i="13"/>
  <c r="AV189" i="8"/>
  <c r="AS358" i="8"/>
  <c r="JW192" i="8"/>
  <c r="AV272" i="8"/>
  <c r="AV289" i="8"/>
  <c r="AV351" i="8"/>
  <c r="AV380" i="8"/>
  <c r="AV273" i="8"/>
  <c r="AV143" i="8"/>
  <c r="AV340" i="8"/>
  <c r="AV207" i="8"/>
  <c r="AV162" i="8"/>
  <c r="AV165" i="8"/>
  <c r="AV174" i="8"/>
  <c r="AV134" i="8"/>
  <c r="AV386" i="8"/>
  <c r="AV295" i="8"/>
  <c r="AV279" i="8"/>
  <c r="AV201" i="8"/>
  <c r="AV154" i="8"/>
  <c r="AV12" i="8"/>
  <c r="AV246" i="8"/>
  <c r="AV346" i="8"/>
  <c r="AV140" i="8"/>
  <c r="AV343" i="8"/>
  <c r="AV138" i="8"/>
  <c r="AV316" i="8"/>
  <c r="AV85" i="8"/>
  <c r="AV260" i="8"/>
  <c r="AV335" i="8"/>
  <c r="AV124" i="8"/>
  <c r="AV250" i="8"/>
  <c r="AV291" i="8"/>
  <c r="AV276" i="8"/>
  <c r="AV215" i="8"/>
  <c r="AV324" i="8"/>
  <c r="AV92" i="8"/>
  <c r="AV318" i="8"/>
  <c r="AV89" i="8"/>
  <c r="AV297" i="8"/>
  <c r="AV33" i="8"/>
  <c r="AV231" i="8"/>
  <c r="AV312" i="8"/>
  <c r="AV75" i="8"/>
  <c r="AV219" i="8"/>
  <c r="AV374" i="8"/>
  <c r="AV183" i="8"/>
  <c r="AV301" i="8"/>
  <c r="AV56" i="8"/>
  <c r="AV299" i="8"/>
  <c r="AV42" i="8"/>
  <c r="AV281" i="8"/>
  <c r="AV287" i="8"/>
  <c r="AV191" i="8"/>
  <c r="AV293" i="8"/>
  <c r="AV243" i="8"/>
  <c r="AV186" i="8"/>
  <c r="AV359" i="8"/>
  <c r="AV146" i="8"/>
  <c r="AV285" i="8"/>
  <c r="AV212" i="8"/>
  <c r="AV283" i="8"/>
  <c r="AV181" i="8"/>
  <c r="AV263" i="8"/>
  <c r="AV377" i="8"/>
  <c r="AV158" i="8"/>
  <c r="AV277" i="8"/>
  <c r="AV368" i="8"/>
  <c r="AV151" i="8"/>
  <c r="AV330" i="8"/>
  <c r="AV114" i="8"/>
  <c r="AV271" i="8"/>
  <c r="AV327" i="8"/>
  <c r="AV265" i="8"/>
  <c r="AV304" i="8"/>
  <c r="AV233" i="8"/>
  <c r="AV337" i="8"/>
  <c r="AV129" i="8"/>
  <c r="AV256" i="8"/>
  <c r="AV332" i="8"/>
  <c r="AV119" i="8"/>
  <c r="JY192" i="8"/>
  <c r="AV307" i="8"/>
  <c r="AV69" i="8"/>
  <c r="AV238" i="8"/>
  <c r="AV96" i="8"/>
  <c r="AV236" i="8"/>
  <c r="AV64" i="8"/>
  <c r="AV195" i="8"/>
  <c r="AV314" i="8"/>
  <c r="AV81" i="8"/>
  <c r="AV225" i="8"/>
  <c r="AV310" i="8"/>
  <c r="AV72" i="8"/>
  <c r="AV17" i="8"/>
  <c r="JU192" i="8"/>
  <c r="JW348" i="8"/>
  <c r="JY249" i="8"/>
  <c r="JY348" i="8"/>
  <c r="JY11" i="8"/>
  <c r="JW11" i="8"/>
  <c r="JU348" i="8"/>
  <c r="LP348" i="8"/>
  <c r="I358" i="8" s="1"/>
  <c r="AV358" i="8" s="1"/>
  <c r="JW315" i="8"/>
  <c r="JU315" i="8"/>
  <c r="LP315" i="8"/>
  <c r="I323" i="8" s="1"/>
  <c r="JY315" i="8"/>
  <c r="JU249" i="8"/>
  <c r="LP249" i="8"/>
  <c r="I255" i="8" s="1"/>
  <c r="JU202" i="8"/>
  <c r="JY202" i="8"/>
  <c r="JW249" i="8"/>
  <c r="JU11" i="8"/>
  <c r="JW202" i="8"/>
  <c r="LP192" i="8"/>
  <c r="I194" i="8" s="1"/>
  <c r="AV194" i="8" s="1"/>
  <c r="LP11" i="8"/>
  <c r="LP202" i="8"/>
  <c r="I206" i="8" s="1"/>
  <c r="AU231" i="7"/>
  <c r="AS11" i="7"/>
  <c r="AU188" i="7"/>
  <c r="AU200" i="7"/>
  <c r="AS307" i="7"/>
  <c r="AS333" i="7"/>
  <c r="AV56" i="7"/>
  <c r="AV101" i="7"/>
  <c r="S10" i="7"/>
  <c r="L15" i="1" s="1"/>
  <c r="AV17" i="7"/>
  <c r="O10" i="7"/>
  <c r="J15" i="1" s="1"/>
  <c r="Q10" i="7"/>
  <c r="K15" i="1" s="1"/>
  <c r="W10" i="7"/>
  <c r="N15" i="1" s="1"/>
  <c r="AK10" i="7"/>
  <c r="U15" i="1" s="1"/>
  <c r="AO10" i="7"/>
  <c r="W15" i="1" s="1"/>
  <c r="AV269" i="7"/>
  <c r="K188" i="7"/>
  <c r="AV189" i="7"/>
  <c r="AM10" i="7"/>
  <c r="V15" i="1" s="1"/>
  <c r="AV292" i="7"/>
  <c r="AV277" i="7"/>
  <c r="AA10" i="7"/>
  <c r="P15" i="1" s="1"/>
  <c r="AI10" i="7"/>
  <c r="T15" i="1" s="1"/>
  <c r="AV282" i="7"/>
  <c r="AV254" i="7"/>
  <c r="AQ10" i="7"/>
  <c r="X15" i="1" s="1"/>
  <c r="AV195" i="7"/>
  <c r="AV285" i="7"/>
  <c r="AV181" i="7"/>
  <c r="AV36" i="7"/>
  <c r="AV201" i="7"/>
  <c r="AV313" i="7"/>
  <c r="AV29" i="7"/>
  <c r="AV232" i="7"/>
  <c r="AV288" i="7"/>
  <c r="AV308" i="7"/>
  <c r="AV59" i="7"/>
  <c r="AV302" i="7"/>
  <c r="AV213" i="7"/>
  <c r="AV72" i="7"/>
  <c r="AV255" i="7"/>
  <c r="AV296" i="7"/>
  <c r="AV111" i="7"/>
  <c r="AV294" i="7"/>
  <c r="IB116" i="7"/>
  <c r="AV116" i="7"/>
  <c r="IB178" i="7"/>
  <c r="AV178" i="7"/>
  <c r="IB205" i="7"/>
  <c r="IB243" i="7"/>
  <c r="AV249" i="7"/>
  <c r="IB257" i="7"/>
  <c r="AV263" i="7"/>
  <c r="IB273" i="7"/>
  <c r="AV279" i="7"/>
  <c r="IB293" i="7"/>
  <c r="AV299" i="7"/>
  <c r="IB320" i="7"/>
  <c r="AV328" i="7"/>
  <c r="AV275" i="7"/>
  <c r="AV173" i="7"/>
  <c r="AV273" i="7"/>
  <c r="AV166" i="7"/>
  <c r="AV261" i="7"/>
  <c r="AV157" i="7"/>
  <c r="AV243" i="7"/>
  <c r="AV135" i="7"/>
  <c r="AV267" i="7"/>
  <c r="AV150" i="7"/>
  <c r="AV146" i="7"/>
  <c r="AV352" i="7"/>
  <c r="AV130" i="7"/>
  <c r="AV325" i="7"/>
  <c r="AV359" i="7"/>
  <c r="AV259" i="7"/>
  <c r="AV355" i="7"/>
  <c r="AV257" i="7"/>
  <c r="AV132" i="7"/>
  <c r="AV317" i="7"/>
  <c r="AV83" i="7"/>
  <c r="AV343" i="7"/>
  <c r="AV251" i="7"/>
  <c r="AV106" i="7"/>
  <c r="AV334" i="7"/>
  <c r="AV250" i="7"/>
  <c r="AV290" i="7"/>
  <c r="AV48" i="7"/>
  <c r="AV175" i="7"/>
  <c r="AV126" i="7"/>
  <c r="AV12" i="7"/>
  <c r="IB68" i="7"/>
  <c r="AV68" i="7"/>
  <c r="IB143" i="7"/>
  <c r="AV143" i="7"/>
  <c r="AV322" i="7"/>
  <c r="AV241" i="7"/>
  <c r="AV76" i="7"/>
  <c r="AV320" i="7"/>
  <c r="AV236" i="7"/>
  <c r="AV271" i="7"/>
  <c r="AV349" i="7"/>
  <c r="AV138" i="7"/>
  <c r="AV62" i="7"/>
  <c r="IB101" i="7"/>
  <c r="K307" i="7"/>
  <c r="AC10" i="7"/>
  <c r="Q15" i="1" s="1"/>
  <c r="IB202" i="7"/>
  <c r="AE10" i="7"/>
  <c r="R15" i="1" s="1"/>
  <c r="Y10" i="7"/>
  <c r="O15" i="1" s="1"/>
  <c r="K231" i="7"/>
  <c r="IB121" i="7"/>
  <c r="K200" i="7"/>
  <c r="IB124" i="7"/>
  <c r="IB183" i="7"/>
  <c r="IB213" i="7"/>
  <c r="IB259" i="7"/>
  <c r="IB79" i="7"/>
  <c r="IB154" i="7"/>
  <c r="IB184" i="7"/>
  <c r="IB219" i="7"/>
  <c r="K11" i="7"/>
  <c r="U10" i="7"/>
  <c r="M15" i="1" s="1"/>
  <c r="AG10" i="7"/>
  <c r="S15" i="1" s="1"/>
  <c r="IB56" i="7"/>
  <c r="K333" i="7"/>
  <c r="M10" i="7"/>
  <c r="I15" i="1" s="1"/>
  <c r="AY235" i="3"/>
  <c r="AZ246" i="3"/>
  <c r="AU236" i="6"/>
  <c r="AV237" i="6"/>
  <c r="I169" i="3"/>
  <c r="AZ144" i="3"/>
  <c r="AY143" i="3"/>
  <c r="AZ261" i="3"/>
  <c r="AZ49" i="4"/>
  <c r="AZ214" i="4"/>
  <c r="HM206" i="4"/>
  <c r="AZ129" i="4"/>
  <c r="HM125" i="4"/>
  <c r="AU270" i="6"/>
  <c r="AV270" i="6" s="1"/>
  <c r="AZ86" i="4"/>
  <c r="HM86" i="4"/>
  <c r="AZ336" i="2"/>
  <c r="BA336" i="2" s="1"/>
  <c r="AZ42" i="4"/>
  <c r="AZ83" i="4"/>
  <c r="AZ153" i="4"/>
  <c r="AZ171" i="4"/>
  <c r="AZ188" i="4"/>
  <c r="AZ211" i="4"/>
  <c r="LA11" i="10"/>
  <c r="V283" i="2"/>
  <c r="FI288" i="11"/>
  <c r="BE512" i="2"/>
  <c r="N86" i="2"/>
  <c r="R86" i="2"/>
  <c r="T86" i="2"/>
  <c r="AF326" i="2"/>
  <c r="FA182" i="9"/>
  <c r="P326" i="2"/>
  <c r="AD326" i="2"/>
  <c r="FC182" i="9"/>
  <c r="BE744" i="2"/>
  <c r="I326" i="2" s="1"/>
  <c r="V86" i="2"/>
  <c r="AB326" i="2"/>
  <c r="X326" i="2"/>
  <c r="Z283" i="2"/>
  <c r="AZ220" i="4"/>
  <c r="AZ104" i="4"/>
  <c r="AU133" i="6"/>
  <c r="AZ30" i="4"/>
  <c r="AZ73" i="4"/>
  <c r="AZ109" i="4"/>
  <c r="AZ166" i="4"/>
  <c r="AZ181" i="4"/>
  <c r="AZ236" i="4"/>
  <c r="AZ33" i="4"/>
  <c r="AZ75" i="4"/>
  <c r="AZ112" i="4"/>
  <c r="AZ146" i="4"/>
  <c r="AZ167" i="4"/>
  <c r="AZ183" i="4"/>
  <c r="AZ202" i="4"/>
  <c r="AW12" i="4"/>
  <c r="AX132" i="4"/>
  <c r="AY132" i="4" s="1"/>
  <c r="AW73" i="4"/>
  <c r="AX117" i="4"/>
  <c r="AY117" i="4" s="1"/>
  <c r="AX97" i="4"/>
  <c r="AY97" i="4" s="1"/>
  <c r="AZ97" i="4" s="1"/>
  <c r="AX140" i="4"/>
  <c r="AY140" i="4" s="1"/>
  <c r="AZ140" i="4" s="1"/>
  <c r="AW194" i="4"/>
  <c r="AX200" i="4"/>
  <c r="AY200" i="4" s="1"/>
  <c r="AZ200" i="4" s="1"/>
  <c r="AW220" i="4"/>
  <c r="AW219" i="4" s="1"/>
  <c r="AX177" i="4"/>
  <c r="AY177" i="4" s="1"/>
  <c r="AZ177" i="4" s="1"/>
  <c r="AX205" i="3"/>
  <c r="AY205" i="3" s="1"/>
  <c r="AZ205" i="3" s="1"/>
  <c r="AW104" i="4"/>
  <c r="AV358" i="7"/>
  <c r="GO186" i="7"/>
  <c r="IH186" i="7"/>
  <c r="I188" i="7" s="1"/>
  <c r="GO196" i="7"/>
  <c r="GO323" i="7"/>
  <c r="GO299" i="7"/>
  <c r="GQ186" i="7"/>
  <c r="GM186" i="7"/>
  <c r="GM323" i="7"/>
  <c r="IH225" i="7"/>
  <c r="I231" i="7" s="1"/>
  <c r="GO225" i="7"/>
  <c r="GM225" i="7"/>
  <c r="IH299" i="7"/>
  <c r="I307" i="7" s="1"/>
  <c r="GQ299" i="7"/>
  <c r="GM299" i="7"/>
  <c r="GQ11" i="7"/>
  <c r="IH11" i="7"/>
  <c r="I11" i="7" s="1"/>
  <c r="GQ196" i="7"/>
  <c r="GQ323" i="7"/>
  <c r="GM196" i="7"/>
  <c r="IH323" i="7"/>
  <c r="I333" i="7" s="1"/>
  <c r="GO11" i="7"/>
  <c r="GM11" i="7"/>
  <c r="IH196" i="7"/>
  <c r="I200" i="7" s="1"/>
  <c r="GQ225" i="7"/>
  <c r="AU10" i="3" l="1"/>
  <c r="X11" i="1" s="1"/>
  <c r="EE10" i="3"/>
  <c r="EE9" i="3" s="1"/>
  <c r="M10" i="3"/>
  <c r="Q10" i="3"/>
  <c r="I11" i="1" s="1"/>
  <c r="O10" i="3"/>
  <c r="H11" i="1" s="1"/>
  <c r="EI10" i="3"/>
  <c r="EI9" i="3" s="1"/>
  <c r="AQ10" i="3"/>
  <c r="V11" i="1" s="1"/>
  <c r="AO10" i="4"/>
  <c r="U12" i="1" s="1"/>
  <c r="Y10" i="3"/>
  <c r="M11" i="1" s="1"/>
  <c r="EG10" i="3"/>
  <c r="EG9" i="3" s="1"/>
  <c r="AA10" i="3"/>
  <c r="N11" i="1" s="1"/>
  <c r="AG10" i="4"/>
  <c r="Q12" i="1" s="1"/>
  <c r="AO10" i="3"/>
  <c r="U11" i="1" s="1"/>
  <c r="AS145" i="6"/>
  <c r="AX444" i="2"/>
  <c r="AX326" i="2"/>
  <c r="AE10" i="3"/>
  <c r="P11" i="1" s="1"/>
  <c r="AV333" i="7"/>
  <c r="N85" i="2"/>
  <c r="FZ10" i="3"/>
  <c r="FZ9" i="3" s="1"/>
  <c r="I9" i="3" s="1"/>
  <c r="E11" i="1" s="1"/>
  <c r="F11" i="1" s="1"/>
  <c r="AM10" i="6"/>
  <c r="V14" i="1" s="1"/>
  <c r="K10" i="4"/>
  <c r="AU10" i="4"/>
  <c r="X12" i="1" s="1"/>
  <c r="Y10" i="4"/>
  <c r="M12" i="1" s="1"/>
  <c r="U10" i="4"/>
  <c r="K12" i="1" s="1"/>
  <c r="AA10" i="4"/>
  <c r="N12" i="1" s="1"/>
  <c r="U10" i="6"/>
  <c r="M14" i="1" s="1"/>
  <c r="AI10" i="4"/>
  <c r="R12" i="1" s="1"/>
  <c r="AT85" i="2"/>
  <c r="W10" i="1" s="1"/>
  <c r="W22" i="1" s="1"/>
  <c r="AY253" i="3"/>
  <c r="AX86" i="2"/>
  <c r="AZ283" i="2"/>
  <c r="BA283" i="2" s="1"/>
  <c r="AD85" i="2"/>
  <c r="O10" i="1" s="1"/>
  <c r="AW145" i="4"/>
  <c r="FX10" i="4"/>
  <c r="FX9" i="4" s="1"/>
  <c r="O10" i="4"/>
  <c r="H12" i="1" s="1"/>
  <c r="FZ10" i="4"/>
  <c r="FZ9" i="4" s="1"/>
  <c r="AK10" i="4"/>
  <c r="S12" i="1" s="1"/>
  <c r="AE10" i="4"/>
  <c r="P12" i="1" s="1"/>
  <c r="AV188" i="7"/>
  <c r="AV11" i="7"/>
  <c r="AY283" i="2"/>
  <c r="Z85" i="2"/>
  <c r="M10" i="1" s="1"/>
  <c r="AS133" i="6"/>
  <c r="Q10" i="4"/>
  <c r="I12" i="1" s="1"/>
  <c r="AY131" i="3"/>
  <c r="AZ132" i="3"/>
  <c r="Y21" i="1"/>
  <c r="AF85" i="2"/>
  <c r="P10" i="1" s="1"/>
  <c r="AZ271" i="2"/>
  <c r="BA271" i="2" s="1"/>
  <c r="BA272" i="2"/>
  <c r="AZ468" i="2"/>
  <c r="BA468" i="2" s="1"/>
  <c r="BA482" i="2"/>
  <c r="AV85" i="2"/>
  <c r="X10" i="1" s="1"/>
  <c r="AR85" i="2"/>
  <c r="V10" i="1" s="1"/>
  <c r="AN85" i="2"/>
  <c r="T10" i="1" s="1"/>
  <c r="AP85" i="2"/>
  <c r="U10" i="1" s="1"/>
  <c r="T85" i="2"/>
  <c r="J10" i="1" s="1"/>
  <c r="R85" i="2"/>
  <c r="I10" i="1" s="1"/>
  <c r="AL85" i="2"/>
  <c r="S10" i="1" s="1"/>
  <c r="L85" i="2"/>
  <c r="AY326" i="2"/>
  <c r="AJ85" i="2"/>
  <c r="R10" i="1" s="1"/>
  <c r="AZ86" i="2"/>
  <c r="X85" i="2"/>
  <c r="L10" i="1" s="1"/>
  <c r="AZ447" i="2"/>
  <c r="BA447" i="2" s="1"/>
  <c r="AB85" i="2"/>
  <c r="N10" i="1" s="1"/>
  <c r="V85" i="2"/>
  <c r="K10" i="1" s="1"/>
  <c r="AH85" i="2"/>
  <c r="Q10" i="1" s="1"/>
  <c r="AS10" i="8"/>
  <c r="AU10" i="8"/>
  <c r="AU10" i="7"/>
  <c r="AV231" i="7"/>
  <c r="AV236" i="6"/>
  <c r="AG10" i="6"/>
  <c r="S14" i="1" s="1"/>
  <c r="AS248" i="6"/>
  <c r="AI10" i="6"/>
  <c r="T14" i="1" s="1"/>
  <c r="Y10" i="6"/>
  <c r="O14" i="1" s="1"/>
  <c r="HS10" i="4"/>
  <c r="W10" i="4"/>
  <c r="L12" i="1" s="1"/>
  <c r="AY219" i="4"/>
  <c r="AQ10" i="4"/>
  <c r="V12" i="1" s="1"/>
  <c r="AC10" i="4"/>
  <c r="O12" i="1" s="1"/>
  <c r="GB10" i="4"/>
  <c r="GB9" i="4" s="1"/>
  <c r="M10" i="4"/>
  <c r="AM10" i="4"/>
  <c r="T12" i="1" s="1"/>
  <c r="AC10" i="6"/>
  <c r="Q14" i="1" s="1"/>
  <c r="Q10" i="6"/>
  <c r="K14" i="1" s="1"/>
  <c r="AS11" i="6"/>
  <c r="O10" i="6"/>
  <c r="J14" i="1" s="1"/>
  <c r="GG10" i="6"/>
  <c r="GG9" i="6" s="1"/>
  <c r="AU145" i="6"/>
  <c r="AV145" i="6" s="1"/>
  <c r="W10" i="6"/>
  <c r="N14" i="1" s="1"/>
  <c r="K10" i="6"/>
  <c r="H14" i="1" s="1"/>
  <c r="AK10" i="6"/>
  <c r="U14" i="1" s="1"/>
  <c r="GE10" i="6"/>
  <c r="GE9" i="6" s="1"/>
  <c r="AE10" i="6"/>
  <c r="R14" i="1" s="1"/>
  <c r="GI10" i="6"/>
  <c r="GI9" i="6" s="1"/>
  <c r="AU11" i="6"/>
  <c r="AV11" i="6" s="1"/>
  <c r="S10" i="6"/>
  <c r="L14" i="1" s="1"/>
  <c r="HZ10" i="6"/>
  <c r="M10" i="6"/>
  <c r="I14" i="1" s="1"/>
  <c r="AV133" i="6"/>
  <c r="AQ10" i="6"/>
  <c r="X14" i="1" s="1"/>
  <c r="AU248" i="6"/>
  <c r="AV248" i="6" s="1"/>
  <c r="AU164" i="6"/>
  <c r="AV164" i="6" s="1"/>
  <c r="AS164" i="6"/>
  <c r="P85" i="2"/>
  <c r="H10" i="1" s="1"/>
  <c r="HV18" i="12"/>
  <c r="HV17" i="12" s="1"/>
  <c r="HR18" i="12"/>
  <c r="HR17" i="12" s="1"/>
  <c r="HT18" i="12"/>
  <c r="HT17" i="12" s="1"/>
  <c r="JM18" i="12"/>
  <c r="FI10" i="11"/>
  <c r="FI9" i="11" s="1"/>
  <c r="FG10" i="11"/>
  <c r="FG9" i="11" s="1"/>
  <c r="GZ10" i="11"/>
  <c r="GZ9" i="11" s="1"/>
  <c r="I9" i="11" s="1"/>
  <c r="FE10" i="11"/>
  <c r="FE9" i="11" s="1"/>
  <c r="JH10" i="10"/>
  <c r="JH9" i="10" s="1"/>
  <c r="JJ10" i="10"/>
  <c r="JJ9" i="10" s="1"/>
  <c r="JF10" i="10"/>
  <c r="JF9" i="10" s="1"/>
  <c r="FA10" i="9"/>
  <c r="FA9" i="9" s="1"/>
  <c r="EY10" i="9"/>
  <c r="EY9" i="9" s="1"/>
  <c r="GT10" i="9"/>
  <c r="I10" i="9" s="1"/>
  <c r="FC10" i="9"/>
  <c r="FC9" i="9" s="1"/>
  <c r="AV206" i="8"/>
  <c r="AV323" i="8"/>
  <c r="AV255" i="8"/>
  <c r="AV32" i="13"/>
  <c r="AV21" i="13"/>
  <c r="JT10" i="13"/>
  <c r="I10" i="13" s="1"/>
  <c r="HY10" i="13"/>
  <c r="HY9" i="13" s="1"/>
  <c r="IC10" i="13"/>
  <c r="IC9" i="13" s="1"/>
  <c r="IA10" i="13"/>
  <c r="IA9" i="13" s="1"/>
  <c r="JU10" i="8"/>
  <c r="JU9" i="8" s="1"/>
  <c r="JW10" i="8"/>
  <c r="JW9" i="8" s="1"/>
  <c r="JY10" i="8"/>
  <c r="JY9" i="8" s="1"/>
  <c r="LP10" i="8"/>
  <c r="LP9" i="8" s="1"/>
  <c r="I9" i="8" s="1"/>
  <c r="E16" i="1" s="1"/>
  <c r="F16" i="1" s="1"/>
  <c r="I11" i="8"/>
  <c r="AV11" i="8" s="1"/>
  <c r="AS10" i="7"/>
  <c r="AV307" i="7"/>
  <c r="AV200" i="7"/>
  <c r="K10" i="7"/>
  <c r="H15" i="1" s="1"/>
  <c r="LA10" i="10"/>
  <c r="I11" i="10"/>
  <c r="AV11" i="10" s="1"/>
  <c r="AY11" i="4"/>
  <c r="AZ117" i="4"/>
  <c r="AZ132" i="4"/>
  <c r="AY128" i="4"/>
  <c r="I68" i="2"/>
  <c r="AW11" i="4"/>
  <c r="GO10" i="7"/>
  <c r="GO9" i="7" s="1"/>
  <c r="BE511" i="2"/>
  <c r="BE510" i="2" s="1"/>
  <c r="I85" i="2" s="1"/>
  <c r="E10" i="1" s="1"/>
  <c r="F10" i="1" s="1"/>
  <c r="I86" i="2"/>
  <c r="I65" i="2" s="1"/>
  <c r="AZ326" i="2"/>
  <c r="BA326" i="2" s="1"/>
  <c r="AY145" i="4"/>
  <c r="GM10" i="7"/>
  <c r="GM9" i="7" s="1"/>
  <c r="GQ10" i="7"/>
  <c r="GQ9" i="7" s="1"/>
  <c r="IH10" i="7"/>
  <c r="IH9" i="7" s="1"/>
  <c r="I9" i="7" s="1"/>
  <c r="E15" i="1" s="1"/>
  <c r="F15" i="1" s="1"/>
  <c r="I10" i="3" l="1"/>
  <c r="AX85" i="2"/>
  <c r="U22" i="1"/>
  <c r="AV10" i="11"/>
  <c r="E19" i="1"/>
  <c r="Y15" i="1"/>
  <c r="AA15" i="1" s="1"/>
  <c r="V22" i="1"/>
  <c r="AV10" i="8"/>
  <c r="AV10" i="7"/>
  <c r="AS10" i="6"/>
  <c r="Y14" i="1"/>
  <c r="BA86" i="2"/>
  <c r="Y16" i="1"/>
  <c r="X22" i="1"/>
  <c r="I33" i="14" s="1"/>
  <c r="AZ444" i="2"/>
  <c r="BA444" i="2" s="1"/>
  <c r="I10" i="4"/>
  <c r="HS9" i="4"/>
  <c r="I9" i="4" s="1"/>
  <c r="E12" i="1" s="1"/>
  <c r="F12" i="1" s="1"/>
  <c r="I10" i="6"/>
  <c r="HZ9" i="6"/>
  <c r="I9" i="6" s="1"/>
  <c r="E14" i="1" s="1"/>
  <c r="F14" i="1" s="1"/>
  <c r="AU10" i="6"/>
  <c r="AV10" i="6" s="1"/>
  <c r="I10" i="12"/>
  <c r="JM17" i="12"/>
  <c r="I9" i="12" s="1"/>
  <c r="I10" i="11"/>
  <c r="GT9" i="9"/>
  <c r="I9" i="9" s="1"/>
  <c r="JT9" i="13"/>
  <c r="I9" i="13" s="1"/>
  <c r="I10" i="8"/>
  <c r="AZ11" i="4"/>
  <c r="I32" i="2"/>
  <c r="I63" i="2"/>
  <c r="I10" i="10"/>
  <c r="LA9" i="10"/>
  <c r="I9" i="10" s="1"/>
  <c r="I10" i="7"/>
  <c r="Z19" i="1" l="1"/>
  <c r="F19" i="1"/>
  <c r="AA19" i="1"/>
  <c r="AV10" i="13"/>
  <c r="E21" i="1"/>
  <c r="F21" i="1" s="1"/>
  <c r="AA14" i="1"/>
  <c r="AV10" i="9"/>
  <c r="E17" i="1"/>
  <c r="AV10" i="10"/>
  <c r="E18" i="1"/>
  <c r="AV10" i="12"/>
  <c r="E20" i="1"/>
  <c r="Z15" i="1"/>
  <c r="Z14" i="1"/>
  <c r="AA16" i="1"/>
  <c r="Z16" i="1"/>
  <c r="AZ85" i="2"/>
  <c r="BA85" i="2" s="1"/>
  <c r="I41" i="2"/>
  <c r="F17" i="1" l="1"/>
  <c r="AA17" i="1"/>
  <c r="Z17" i="1"/>
  <c r="E22" i="1"/>
  <c r="G33" i="14" s="1"/>
  <c r="G34" i="14" s="1"/>
  <c r="AA21" i="1"/>
  <c r="Z21" i="1"/>
  <c r="F20" i="1"/>
  <c r="Z20" i="1"/>
  <c r="AA20" i="1"/>
  <c r="F18" i="1"/>
  <c r="Z18" i="1"/>
  <c r="AA18" i="1"/>
  <c r="S63" i="3"/>
  <c r="AV63" i="3"/>
  <c r="AX63" i="3" s="1"/>
  <c r="AY63" i="3" s="1"/>
  <c r="AZ63" i="3" l="1"/>
  <c r="AW63" i="3"/>
  <c r="S79" i="3"/>
  <c r="S11" i="3" s="1"/>
  <c r="AV79" i="3"/>
  <c r="AX79" i="3" s="1"/>
  <c r="AY79" i="3" s="1"/>
  <c r="AY11" i="3" l="1"/>
  <c r="AZ79" i="3"/>
  <c r="AW79" i="3"/>
  <c r="AW11" i="3" s="1"/>
  <c r="AZ11" i="3" l="1"/>
  <c r="S174" i="3"/>
  <c r="S169" i="3" s="1"/>
  <c r="S10" i="3" s="1"/>
  <c r="J11" i="1" s="1"/>
  <c r="AV174" i="3"/>
  <c r="AX174" i="3" s="1"/>
  <c r="AY174" i="3" s="1"/>
  <c r="AY169" i="3" l="1"/>
  <c r="AY10" i="3" s="1"/>
  <c r="AZ10" i="3" s="1"/>
  <c r="AZ174" i="3"/>
  <c r="Y11" i="1"/>
  <c r="AA11" i="1" s="1"/>
  <c r="AW174" i="3"/>
  <c r="AW169" i="3" s="1"/>
  <c r="AW10" i="3" s="1"/>
  <c r="Z11" i="1" l="1"/>
  <c r="S123" i="4"/>
  <c r="S116" i="4" s="1"/>
  <c r="S10" i="4" s="1"/>
  <c r="J12" i="1" s="1"/>
  <c r="AV123" i="4"/>
  <c r="AW123" i="4" s="1"/>
  <c r="AW116" i="4" s="1"/>
  <c r="AW10" i="4" s="1"/>
  <c r="Y12" i="1" l="1"/>
  <c r="AA12" i="1" s="1"/>
  <c r="AX123" i="4"/>
  <c r="AY123" i="4" s="1"/>
  <c r="Z12" i="1" l="1"/>
  <c r="AY116" i="4"/>
  <c r="AY10" i="4" s="1"/>
  <c r="AZ10" i="4" s="1"/>
  <c r="AZ123" i="4"/>
  <c r="I34" i="14" l="1"/>
  <c r="H22" i="1" l="1"/>
  <c r="R22" i="1"/>
  <c r="Q22" i="1"/>
  <c r="P22" i="1"/>
  <c r="O22" i="1"/>
  <c r="N22" i="1"/>
  <c r="M22" i="1"/>
  <c r="T22" i="1"/>
  <c r="L22" i="1"/>
  <c r="S22" i="1"/>
  <c r="K22" i="1"/>
  <c r="J22" i="1"/>
  <c r="Y10" i="1"/>
  <c r="Y22" i="1" s="1"/>
  <c r="AA22" i="1" s="1"/>
  <c r="I22" i="1"/>
  <c r="H33" i="14" l="1"/>
  <c r="Z10" i="1"/>
  <c r="Z22" i="1" s="1"/>
  <c r="AA10" i="1"/>
  <c r="J33" i="14" l="1"/>
  <c r="K33" i="14" s="1"/>
  <c r="H34" i="14"/>
  <c r="J34" i="14" l="1"/>
  <c r="K34" i="14" s="1"/>
</calcChain>
</file>

<file path=xl/sharedStrings.xml><?xml version="1.0" encoding="utf-8"?>
<sst xmlns="http://schemas.openxmlformats.org/spreadsheetml/2006/main" count="35788" uniqueCount="2623">
  <si>
    <t>False</t>
  </si>
  <si>
    <t>21</t>
  </si>
  <si>
    <t>15</t>
  </si>
  <si>
    <t>REKAPITULACE STAVBY</t>
  </si>
  <si>
    <t>Kód:</t>
  </si>
  <si>
    <t>Stavba:</t>
  </si>
  <si>
    <t>KSO:</t>
  </si>
  <si>
    <t/>
  </si>
  <si>
    <t>CC-CZ:</t>
  </si>
  <si>
    <t>Místo:</t>
  </si>
  <si>
    <t>Předslav</t>
  </si>
  <si>
    <t>Datum:</t>
  </si>
  <si>
    <t>Zadavatel:</t>
  </si>
  <si>
    <t>IČ:</t>
  </si>
  <si>
    <t>00256021</t>
  </si>
  <si>
    <t>Obec Předslav</t>
  </si>
  <si>
    <t>DIČ:</t>
  </si>
  <si>
    <t>CZ00256021</t>
  </si>
  <si>
    <t>Uchazeč:</t>
  </si>
  <si>
    <t>Projektant:</t>
  </si>
  <si>
    <t>62623508</t>
  </si>
  <si>
    <t>Vodohospodářský podnik a.s.</t>
  </si>
  <si>
    <t>CZ62623508</t>
  </si>
  <si>
    <t>True</t>
  </si>
  <si>
    <t>Zpracovatel:</t>
  </si>
  <si>
    <t>Poznámka:</t>
  </si>
  <si>
    <t>Cena bez DPH</t>
  </si>
  <si>
    <t>Sazba daně</t>
  </si>
  <si>
    <t>Základ daně</t>
  </si>
  <si>
    <t>Výše daně</t>
  </si>
  <si>
    <t>DPH</t>
  </si>
  <si>
    <t>základní</t>
  </si>
  <si>
    <t>snížená</t>
  </si>
  <si>
    <t>zákl. přenesená</t>
  </si>
  <si>
    <t>sníž. přenesená</t>
  </si>
  <si>
    <t>nulová</t>
  </si>
  <si>
    <t>Cena s DPH</t>
  </si>
  <si>
    <t>v</t>
  </si>
  <si>
    <t>CZK</t>
  </si>
  <si>
    <t>Kód</t>
  </si>
  <si>
    <t>Popis</t>
  </si>
  <si>
    <t>Typ</t>
  </si>
  <si>
    <t>Náklady stavby celkem</t>
  </si>
  <si>
    <t>D</t>
  </si>
  <si>
    <t>0</t>
  </si>
  <si>
    <t>1</t>
  </si>
  <si>
    <t>2</t>
  </si>
  <si>
    <t>SO 01.1</t>
  </si>
  <si>
    <t>Stoka A</t>
  </si>
  <si>
    <t>{e8501e24-5cd5-491d-b772-e26552bb8e93}</t>
  </si>
  <si>
    <t>SO 01.2</t>
  </si>
  <si>
    <t>Stoka A1</t>
  </si>
  <si>
    <t>SO 01.3</t>
  </si>
  <si>
    <t>Stoka A2</t>
  </si>
  <si>
    <t>SO 01.4</t>
  </si>
  <si>
    <t>Stoka A3</t>
  </si>
  <si>
    <t>SO 01.5</t>
  </si>
  <si>
    <t>Stoka A4</t>
  </si>
  <si>
    <t>SO 01.6</t>
  </si>
  <si>
    <t>Stoka B</t>
  </si>
  <si>
    <t>SO 01.7</t>
  </si>
  <si>
    <t>Stoka B1</t>
  </si>
  <si>
    <t>SO 01.8</t>
  </si>
  <si>
    <t>Stoka B1-1</t>
  </si>
  <si>
    <t>SO 01.9</t>
  </si>
  <si>
    <t>Stoka B2</t>
  </si>
  <si>
    <t>SO 01.10</t>
  </si>
  <si>
    <t>Stoka B2-1</t>
  </si>
  <si>
    <t>SO 01.11</t>
  </si>
  <si>
    <t>Stoka B3</t>
  </si>
  <si>
    <t>VRN</t>
  </si>
  <si>
    <t>KRYCÍ LIST SOUPISU PRACÍ</t>
  </si>
  <si>
    <t>Objekt:</t>
  </si>
  <si>
    <t>SO 01 - Kanalizace</t>
  </si>
  <si>
    <t>Soupis:</t>
  </si>
  <si>
    <t>SO 01.1 - Stoka A</t>
  </si>
  <si>
    <t>REKAPITULACE ČLENĚNÍ SOUPISU PRACÍ</t>
  </si>
  <si>
    <t>Kód dílu - Popis</t>
  </si>
  <si>
    <t>Cena celkem [CZK]</t>
  </si>
  <si>
    <t>-1</t>
  </si>
  <si>
    <t>HSV - Práce a dodávky HSV</t>
  </si>
  <si>
    <t xml:space="preserve">    1 - Zemní práce</t>
  </si>
  <si>
    <t xml:space="preserve">    4 - Vodorovné konstrukce</t>
  </si>
  <si>
    <t xml:space="preserve">    5 - Komunikace pozemní</t>
  </si>
  <si>
    <t xml:space="preserve">    8 - Trubní vedení</t>
  </si>
  <si>
    <t xml:space="preserve">    9 - Ostatní konstrukce a práce-bourání</t>
  </si>
  <si>
    <t xml:space="preserve">    997 - Přesun sutě</t>
  </si>
  <si>
    <t xml:space="preserve">    998 - Přesun hmot</t>
  </si>
  <si>
    <t>SOUPIS PRACÍ</t>
  </si>
  <si>
    <t>PČ</t>
  </si>
  <si>
    <t>MJ</t>
  </si>
  <si>
    <t>Množství</t>
  </si>
  <si>
    <t>J.cena [CZK]</t>
  </si>
  <si>
    <t>Cenová soustava</t>
  </si>
  <si>
    <t>J. Nh [h]</t>
  </si>
  <si>
    <t>Nh celkem [h]</t>
  </si>
  <si>
    <t>J. hmotnost [t]</t>
  </si>
  <si>
    <t>Hmotnost celkem [t]</t>
  </si>
  <si>
    <t>J. suť [t]</t>
  </si>
  <si>
    <t>Suť Celkem [t]</t>
  </si>
  <si>
    <t>Náklady soupisu celkem</t>
  </si>
  <si>
    <t>HSV</t>
  </si>
  <si>
    <t>Práce a dodávky HSV</t>
  </si>
  <si>
    <t>ROZPOCET</t>
  </si>
  <si>
    <t>Zemní práce</t>
  </si>
  <si>
    <t>K</t>
  </si>
  <si>
    <t>113106123</t>
  </si>
  <si>
    <t>Rozebrání dlažeb a dílců komunikací pro pěší, vozovek a ploch s přemístěním hmot na skládku na vzdálenost do 3 m nebo s naložením na dopravní prostředek komunikací pro pěší s ložem z kameniva nebo živice a s výplní spár ze zámkové dlažby</t>
  </si>
  <si>
    <t>m2</t>
  </si>
  <si>
    <t>CS ÚRS 2017 02</t>
  </si>
  <si>
    <t>4</t>
  </si>
  <si>
    <t>595989044</t>
  </si>
  <si>
    <t>PSC</t>
  </si>
  <si>
    <t xml:space="preserve">Poznámka k souboru cen:_x000D_
1. Ceny jsou určeny pro rozebrání dlažeb a dílců včetně odstranění lože._x000D_
2. Ceny nelze použít pro rozebrání dlažeb uložených do betonového lože nebo do cementové malty,_x000D_
 které se oceňují cenami -7130, -7131, -7132, -7170, -7171, -7172, -7230, -7231 a -7232 Odstranění_x000D_
 podkladů nebo krytů z betonu prostého; pro volbu těchto cen je rozhodující tloušťka bourané dlažby_x000D_
 včetně lože nebo podkladu._x000D_
3. U komunikací pro pěší a u vozovek a ploch menších než 50 m2 jsou ceny určeny pro ruční rozebrání_x000D_
 (kromě silničních dílců), u vozovek a ploch větších než 50 m2 pro rozebrání strojní._x000D_
4. V cenách nejsou započteny náklady na popř. nutné očištění:_x000D_
 a) dlažebních nebo mozaikových kostek, které se oceňuje cenami souboru cen 979 07-11 Očištění_x000D_
 vybouraných dlažebních kostek části C01 tohoto ceníku,_x000D_
 b) betonových, kameninových nebo kamenných desek nebo dlaždic, které se oceňuje cenami souboru_x000D_
 cen 979 0 . - . . Očištění vybouraných obrubníků, krajníků, desek nebo dílců části C01 tohoto_x000D_
 ceníku._x000D_
5. Přemístění vybourané dlažby včetně materiálu z lože a spár na vzdálenost přes 3 m se oceňuje_x000D_
 cenami souborů cen 997 22-1 Vodorovná doprava suti a vybouraných hmot._x000D_
</t>
  </si>
  <si>
    <t>VV</t>
  </si>
  <si>
    <t>"příloha C2.2-3, D1.1.01</t>
  </si>
  <si>
    <t xml:space="preserve">"chodník zámková dl. </t>
  </si>
  <si>
    <t>"přípojky"  (1,4+1,55)*1,6</t>
  </si>
  <si>
    <t>113107162</t>
  </si>
  <si>
    <t>Odstranění podkladů nebo krytů s přemístěním hmot na skládku na vzdálenost do 20 m nebo s naložením na dopravní prostředek v ploše jednotlivě přes 50 m2 do 200 m2 z kameniva hrubého drceného, o tl. vrstvy přes 100 do 200 mm</t>
  </si>
  <si>
    <t>-1852558311</t>
  </si>
  <si>
    <t xml:space="preserve">Poznámka k souboru cen:_x000D_
1. Pro volbu cen z hlediska množství se uvažuje každá souvisle odstraňovaná plocha krytu nebo_x000D_
 podkladu stejného druhu samostatně. Odstraňuje-li se několik vrstev vozovky najednou, jednotlivé_x000D_
 vrstvy se oceňují každá samostatně._x000D_
2. U ploch menších než 50 m2 jsou ceny určeny pro ruční odstranění podkladu nebo krytu, u ploch_x000D_
 větších než 50 m2 pro odstranění strojní._x000D_
3. Ceny_x000D_
 a) –7111 až –7113, –7151 až -7153 a -7211 až -7213 lze použít i pro odstranění podkladů nebo_x000D_
 krytů ze štěrkopísku, škváry, strusky nebo z mechanicky zpevněných zemin,_x000D_
 b) –7121 až 7125, –7161 až -7165 a -7221 až -7225 lze použít i pro odstranění podkladů nebo_x000D_
 krytů ze zemin stabilizovaných vápnem,_x000D_
 c) –7130 až -7132, –7170 až -7172 a –7230 až -7232 lze použít i pro odstranění dlažeb uložených_x000D_
 do betonového lože a dlažeb z mozaiky uložených do cementové malty nebo podkladu ze zemin_x000D_
 stabilizovaných cementem._x000D_
4. Ceny lze použít i pro odstranění podkladů nebo krytů opatřených živičnými postřiky nebo nátěry._x000D_
5. Ceny odlišené podle tloušťky (např. do 100 mm, do 200 mm) jsou určeny vždy pro celou tloušťku_x000D_
 jednotlivých konstrukcí._x000D_
6. V cenách nejsou započteny náklady na zarovnání styčných ploch betonových nebo živičných podkladů_x000D_
 nebo krytů, které se oceňuje cenami souboru cen 919 73- Zarovnání styčné plochy části C 01 tohoto_x000D_
 ceníku. Množství suti získané ze zarovnání styčných ploch podkladů nebo krytů se zvlášť nevykazuje._x000D_
7. Přemístění vybouraného materiálu na vzdálenost přes 3 m u cen –7111 až –7146 a přes 20 m u cen_x000D_
 -7151 až –7246 se oceňuje cenami souborů cen 997 22-1 Vodorovná doprava suti._x000D_
8. Ceny -714 . , -718 . a –724 . nelze použít pro odstranění podkladu nebo krytu frézováním._x000D_
</t>
  </si>
  <si>
    <t>"podkladní vrstvy - živičná komunikace místní  - 2 vrstvy</t>
  </si>
  <si>
    <t>(346*1+13*2,5*1,5+2*0,5*9+2*1*2)*2</t>
  </si>
  <si>
    <t>"přípojky" (7,4+6,1+4,8+4,1+3,8+2,6+3,36+3,05+1,2+3,82+3,15+2,1+1+2,3)*1*2</t>
  </si>
  <si>
    <t>Mezisoučet</t>
  </si>
  <si>
    <t>3</t>
  </si>
  <si>
    <t xml:space="preserve">"podkladní vrstvy - živičná komunikace II/117 </t>
  </si>
  <si>
    <t>121,5*1,4+2,1*3,1+6*2,5*1,5</t>
  </si>
  <si>
    <t>"přípojky"  (9,8+15,31)*1,4</t>
  </si>
  <si>
    <t>"chodník zámková dl. - podkladní vr.</t>
  </si>
  <si>
    <t>"přípojky" (1,4+1,55)*1</t>
  </si>
  <si>
    <t>Součet</t>
  </si>
  <si>
    <t>113107181</t>
  </si>
  <si>
    <t>Odstranění podkladů nebo krytů s přemístěním hmot na skládku na vzdálenost do 20 m nebo s naložením na dopravní prostředek v ploše jednotlivě přes 50 m2 do 200 m2 živičných, o tl. vrstvy do 50 mm</t>
  </si>
  <si>
    <t>-1247944445</t>
  </si>
  <si>
    <t>113107182</t>
  </si>
  <si>
    <t>Odstranění podkladů nebo krytů s přemístěním hmot na skládku na vzdálenost do 20 m nebo s naložením na dopravní prostředek v ploše jednotlivě přes 50 m2 do 200 m2 živičných, o tl. vrstvy přes 50 do 100 mm</t>
  </si>
  <si>
    <t>-375183746</t>
  </si>
  <si>
    <t xml:space="preserve">"podkladní vrstvy - živičná komunikace místní </t>
  </si>
  <si>
    <t>346*1+13*2,5*1,5+2*0,5*9+2*1*2</t>
  </si>
  <si>
    <t>"přípojky" (7,4+6,1+4,8+4,1+3,8+2,6+3,36+3,05+1,2+3,82+3,15+2,1+1+2,3)*1</t>
  </si>
  <si>
    <t>5</t>
  </si>
  <si>
    <t>113154122</t>
  </si>
  <si>
    <t>Frézování živičného podkladu nebo krytu s naložením na dopravní prostředek plochy do 500 m2 bez překážek v trase pruhu šířky přes 0,5 m do 1 m, tloušťky vrstvy 40 mm</t>
  </si>
  <si>
    <t>-447700990</t>
  </si>
  <si>
    <t xml:space="preserve">Poznámka k souboru cen:_x000D_
1. V cenách jsou započteny i náklady na:_x000D_
 a) vodu pro chlazení zubů frézy,_x000D_
 b) opotřebování frézovacích nástrojů,_x000D_
 c) naložení odfrézovaného materiálu na dopravní prostředek._x000D_
2. V cenách nejsou započteny náklady na:_x000D_
 a) nutné ruční odstranění (vybourání) živičného krytu kolem překážek, které se oceňují cenami_x000D_
 souboru cen 113 10-7 Odstranění podkladů nebo krytů této části katalogu,_x000D_
 b) očištění povrchu odfrézované plochy, které se oceňují cenami souboru cen 938 90-9 Odstranění_x000D_
 bláta, prachu z povrchu podkladu nebo krytu části C01 tohoto katalogu._x000D_
3. Množství měrných jednotek pro rozpočet určí projekt. Drobné překážky, např. vpusti, uzávěry,_x000D_
 sloupy (plochy do 2 m2) se z celkové frézované plochy neodečítají._x000D_
4. Tloušťku frézované vrstvy určí projekt a měří se tloušťka jednotlivých záběrů v mm._x000D_
5. Cena s překážkami je určena v případech, kdy:_x000D_
 a) na 200 m2 frézované plochy se vyskytne v průměru více než jedna vpusť nebo vstup_x000D_
 inženýrských sítí, popř. stožár, vstupní ostrůvek apod.,_x000D_
 b) jsou-li podél frézované plochy osazeny obrubníky s výškovým rozdílem horní plochy obrubníku_x000D_
 od frézované plochy větší než 250 mm._x000D_
6. Překážkami se rozumějí obrubníky nebo krajníky, pokud výškový rozdíl horní plochy obrubníku od_x000D_
 frézované plochy je větší než 250 mm, vpusti nebo vstupy inženýrských sítí, stožáry, nástupní a_x000D_
 ochranné ostrůvky apod._x000D_
</t>
  </si>
  <si>
    <t>"komunikace místní"  359,5*1,6+13*3,1*1,5</t>
  </si>
  <si>
    <t>"přípojky" (7,4+6,1+4,8+4,1+3,8+2,6+3,36+3,05+1,2+3,82+3,15+2,1+1+2,3)*1,6</t>
  </si>
  <si>
    <t>"komunikace II/117"  113*8,8</t>
  </si>
  <si>
    <t>6</t>
  </si>
  <si>
    <t>113202111</t>
  </si>
  <si>
    <t>Vytrhání obrub s vybouráním lože, s přemístěním hmot na skládku na vzdálenost do 3 m nebo s naložením na dopravní prostředek z krajníků nebo obrubníků stojatých</t>
  </si>
  <si>
    <t>m</t>
  </si>
  <si>
    <t>-197490910</t>
  </si>
  <si>
    <t xml:space="preserve">Poznámka k souboru cen:_x000D_
1. Ceny jsou určeny:_x000D_
 a) pro vytrhání obrub, obrubníků nebo krajníků jakéhokoliv druhu a velikosti uložených v_x000D_
 jakémkoliv loži popř. i s opěrami a vyspárovaných jakýmkoliv materiálem,_x000D_
 b) pro obruby z dlažebních kostek uložených v jedné řadě._x000D_
2. V cenách nejsou započteny náklady na popř. nutné očištění:_x000D_
 a) vytrhaných obrubníků nebo krajníků, které se oceňuje cenami souboru cen 979 0 . - . ._x000D_
 Očištění vybouraných obrubníků, krajníků, desek nebo dílců části C 01 tohoto ceníku,_x000D_
 b) vytrhaných dlažebních kostek, které se oceňují cenami souboru cen 979 07-11 Očištění_x000D_
 vybouraných dlažebních kostek části C 01 tohoto ceníku._x000D_
3. Vytrhání obrub ze dvou řad kostek se oceňuje jako dvojnásobné množství vytrhání obrub z jedné_x000D_
 řady kostek._x000D_
4. Přemístění vybouraných obrub, krajníků nebo dlažebních kostek včetně materiálu z lože a spár na_x000D_
 vzdálenost přes 3 m se oceňuje cenami souborů cen 997 22-1 Vodorovná doprava suti a vybouraných_x000D_
 hmot._x000D_
</t>
  </si>
  <si>
    <t>"příloha C2.2-3</t>
  </si>
  <si>
    <t>2*2</t>
  </si>
  <si>
    <t>"uloženo v prostoru stavby</t>
  </si>
  <si>
    <t>7</t>
  </si>
  <si>
    <t>115101201</t>
  </si>
  <si>
    <t>Čerpání vody na dopravní výšku do 10 m s uvažovaným průměrným přítokem do 500 l/min</t>
  </si>
  <si>
    <t>hod</t>
  </si>
  <si>
    <t>1648938925</t>
  </si>
  <si>
    <t xml:space="preserve">Poznámka k souboru cen:_x000D_
1. Ceny jsou určeny pro čerpání ve dne, v noci, v pracovní dny i ve dnech pracovního klidu_x000D_
2. Ceny nelze použít pro čerpání vody při snižování hladiny podzemní vody soustavou čerpacích_x000D_
 jehel; toto snižování hladiny vody se oceňuje cenami souborů cen:_x000D_
 a) 115 20-12 Čerpací jehla,_x000D_
 b) 115 20-13 Montáž a demontáž zařízení čerpací a odsávací stanice,_x000D_
 c) 115 20-14 Montáž, opotřebení a demontáž sběrného potrubí,_x000D_
 d) 115 20-15 Montáž a demontáž odpadního potrubí,_x000D_
 e) 115 20-16 Odsávání a čerpání vody sběrným potrubím._x000D_
3. V cenách jsou započteny i náklady na odpadní potrubí v délce do 20 m, na lešení pod čerpadla a_x000D_
 pod odpadní potrubí. Pro převedení vody na vzdálenost větší než 20 m se použijí položky souboru cen_x000D_
 115 00-11 Převedení vody potrubím tohoto katalogu._x000D_
4. V cenách nejsou započteny náklady na zřízení čerpacích jímek nebo projektovaných studní:_x000D_
 a) kopaných; tyto se oceňují příslušnými cenami části A 02 Zemní práce pro objekty oborů 821 až_x000D_
 828,_x000D_
 b) vrtaných; tyto se oceňují příslušnými cenami katalogu 800-2 Zvláštní zakládání objektů._x000D_
5. Doba, po kterou nejsou čerpadla v činnosti, se neoceňuje. Výjimkou je přerušení čerpání vody na_x000D_
 dobu do 15 minut jednotlivě; toto přerušení se od doby čerpání neodečítá._x000D_
6. Dopravní výškou vody se rozumí svislá vzdálenost mezi hladinou vody v jímce sníženou čerpáním a_x000D_
 vodorovnou rovinou proloženou osou nejvyššího bodu výtlačného potrubí._x000D_
7. Množství jednotek se určuje v hodinách doby, po kterou je jednotlivé čerpadlo, popř. celý soubor_x000D_
 čerpadel v činnosti._x000D_
8. Počet měrných jednotek se určí samostatně za každé čerpací místo (jámu, studnu, šachtu)_x000D_
</t>
  </si>
  <si>
    <t>"předpokládaná doba čerpání cca 5 dní - 2 hod denně"  5*2</t>
  </si>
  <si>
    <t>8</t>
  </si>
  <si>
    <t>115101301</t>
  </si>
  <si>
    <t>Pohotovost záložní čerpací soupravy pro dopravní výšku do 10 m s uvažovaným průměrným přítokem do 500 l/min</t>
  </si>
  <si>
    <t>den</t>
  </si>
  <si>
    <t>-1391418490</t>
  </si>
  <si>
    <t xml:space="preserve">Poznámka k souboru cen:_x000D_
1. V ceně nejsou započteny náklady na sací a výtlačné potrubí, příp. na odpadní žlaby a náklady na_x000D_
 lešení pod čerpadlo a pod potrubí nebo pod odpadní žlaby, na energii a na záložní zdroje energie._x000D_
2. Oceňují se všechny kalendářní dny od skončení montáže do započetí demontáže čerpací soupravy s_x000D_
 odečtením kalendářních dnů, ve kterých je tato souprava v činnosti._x000D_
3. Pohotovost záložní čerpací soupravy se oceňuje jen se souhlasem investora a to tehdy, mohla-li_x000D_
 by porucha v čerpání ohrozit bezpečnost pracujících nebo budované dílo, příp. termín výstavby._x000D_
4. Dopravní výškou vody se rozumí svislá vzdálenost mezi hladinou vody v jímce sníženou čerpáním a_x000D_
 vodorovnou rovinou, proloženou osou nejvyššího bodu výtlačného potrubí._x000D_
5. Počet měrných jednotek se určí samostatně za každé čerpací místo (jámu, studnu, šachtu)_x000D_
6. Pokud projekt předepíše zřízení samostatného sacího nebo výtlačného potrubí, oceňují se tyto_x000D_
 náklady cenami souboru cen 115 00-11 Převedení vody potrubím._x000D_
</t>
  </si>
  <si>
    <t>"předpokládaná doba čerpání cca 5 dní "  5</t>
  </si>
  <si>
    <t>9</t>
  </si>
  <si>
    <t>119001401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</si>
  <si>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ocelového nebo litinového, jmenovité světlosti DN do 200</t>
  </si>
  <si>
    <t>2105729131</t>
  </si>
  <si>
    <t xml:space="preserve">Poznámka k souboru cen:_x000D_
1. Ceny nelze použít pro dočasné zajištění potrubí v provozu pod tlakem přes 1 MPa a potrubí nebo_x000D_
 jiných vedení v provozu u nichž investor zakazuje použít při vykopávce kovové nástroje nebo nářadí._x000D_
2. Ztížení vykopávky v blízkosti vedení, potrubí a stok ve výkopišti nebo podél jeho stěn se_x000D_
 oceňuje cenami souboru cen 120 00- . . a 130 00- . . Příplatky za ztížení vykopávky. Dočasné_x000D_
 zajištění potrubí větších rozměrů než DN 500 se oceňuje individuálně._x000D_
</t>
  </si>
  <si>
    <t>"příloha C2.2-3,  D1.1.02</t>
  </si>
  <si>
    <t>"plyn DN90,80,63,50, 25" 8*1+6,5+2*1+8*1+1,5+1+2*1</t>
  </si>
  <si>
    <t>"vodovod DN  90"10*1+7,8</t>
  </si>
  <si>
    <t>10</t>
  </si>
  <si>
    <t>119001412</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</si>
  <si>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přes 200 do 500</t>
  </si>
  <si>
    <t>1717455038</t>
  </si>
  <si>
    <t>"kanalizace DN 200, 500"  1,1+1</t>
  </si>
  <si>
    <t>11</t>
  </si>
  <si>
    <t>119001421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</si>
  <si>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kabelů a kabelových tratí z volně ložených kabelů a to do 3 kabelů</t>
  </si>
  <si>
    <t>234055361</t>
  </si>
  <si>
    <t>"el.vedení - v chráničce"  3+2,3</t>
  </si>
  <si>
    <t>12</t>
  </si>
  <si>
    <t>120001101</t>
  </si>
  <si>
    <t>Příplatek k cenám vykopávek za ztížení vykopávky v blízkosti podzemního vedení nebo výbušnin v horninách jakékoliv třídy</t>
  </si>
  <si>
    <t>m3</t>
  </si>
  <si>
    <t>-972319650</t>
  </si>
  <si>
    <t xml:space="preserve">Poznámka k souboru cen:_x000D_
1. Cena je určena pro:_x000D_
 a) podzemní vedení procházející odkopávkou nebo prokopávkou, korytem vodoteče, melioračním_x000D_
 kanálem nebo uložené ve stěně výkopu při jakékoliv hloubce vedení pod původním terénem nebo jeho_x000D_
 výšce nade dnem výkopu a jakémkoliv jeho směru ke stranám výkopu;_x000D_
 b) výbušniny nezaložené dodavatelem._x000D_
2. Cenu lze použít i tehdy, narazí-li se na vedení nebo výbušninu až při vykopávce, a to pro objem_x000D_
 výkopu, který je projektantem nebo investorem označen, v němž by toto nebo jiné nepředvídané vedení_x000D_
 nebo výbušnina mohlo být uloženo. Toto ustanovení neplatí pro objem tř. 6 a 7._x000D_
3. Cenu nelze použít pro ztížení vykopávky v blízkosti podzemních vedení nebo výbušnin, u nichž je_x000D_
 projektem zakázáno použít při vykopávce kovové nástroje nebo nářadí. Tyto práce se ocení_x000D_
 individuálně._x000D_
4. Množství ztížení vykopávky v blízkosti:_x000D_
 a) podzemního vedení, jehož půdorysná a výšková plocha:_x000D_
 - je v projektu uvedena, určí se jako objem myšleného hranolu, jehož průřezem je obdélník,_x000D_
 jehož horní vodorovná a obě svislé strany jsou ve vzdálenosti 0,5 m a dolní vodorovná strana je ve_x000D_
 vzdálenosti 1 m od přilehlého vnějšího líce vedení, příp. jeho obalu a délka se rovná osové délce_x000D_
 vedení ve výkopišti nebo délce vedení ve stěně výkopu. Vymezí-li projekt prostor, v němž je nutno_x000D_
 při vykopávce postupovat opatrně větší, platí cena pro celý objem výkopku v tomto prostoru. Od_x000D_
 takto zjištěného množství se odečítá objem vedení i s příp. se vyskytujícím obalem._x000D_
 - není v projektu uvedena, avšak která podle projektu nebo podle sdělení investora jsou_x000D_
 pravděpodobně ve výkopišti uložena, se rovná objemu výkopu, který je projektem nebo investorem_x000D_
 takto označen._x000D_
 b) výbušniny určí vždy projektant nebo investor, ať je v projektu uvedeno či neuvedeno._x000D_
5. Je-li vedení položeno ve výkopišti tak, že se vykopávka v celém výše popsaném objemu nevykopává,_x000D_
 např. blízko stěn nebo dna výkopu, oceňuje se ztížení vykopávky jen pro tu část objemu, v níž se_x000D_
 vykopávka provádí._x000D_
6. Jsou-li ve výkopišti dvě vedení položena tak blízko sebe, že se výše uvedené objemy pro obě_x000D_
 vedení pronikají, určí se množství ztížení vykopávky tak, aby se pronik započetl jen jednou._x000D_
7. Objem ztížení vykopávky se od celkového objemu výkopu neodečítá._x000D_
8. Dočasné zajištění různých podzemních vedení ve výkopišti se oceňuje cenami souboru cen 119 00-14_x000D_
 Dočasné zajištění podzemního potrubí nebo vedení ve výkopišti._x000D_
9. Množství jednotek ztížení vykopávky v blízkosti výbušnin nezaložených dodavatelem se určí_x000D_
 přiměřeně podle poznámek č. 2 a 4._x000D_
</t>
  </si>
  <si>
    <t>14,5*1,08*1,58+2*1,06*1,56+9,5*1,05*1,55+1*1,09*1,59+2*1,025*1,525</t>
  </si>
  <si>
    <t>17,8*1,09*1,59+5,3*1,08*1,58</t>
  </si>
  <si>
    <t>13</t>
  </si>
  <si>
    <t>121101101</t>
  </si>
  <si>
    <t>Sejmutí ornice nebo lesní půdy s vodorovným přemístěním na hromady v místě upotřebení nebo na dočasné či trvalé skládky se složením, na vzdálenost do 50 m</t>
  </si>
  <si>
    <t>-1674674971</t>
  </si>
  <si>
    <t xml:space="preserve">Poznámka k souboru cen:_x000D_
1. V cenách jsou započteny i náklady na příp. nutné naložení sejmuté ornice na dopravní prostředek._x000D_
2. V cenách nejsou započteny náklady na odstranění nevhodných přimísenin (kamenů, kořenů apod.);_x000D_
 tyto práce se ocení individuálně._x000D_
3. Množství ornice odebírané ze skládek se do objemu vykopávek pro volbu cen podle množství_x000D_
 nezapočítává. Ceny souboru cen 122 . 0-11 Odkopávky a prokopávky nezapažené, se volí pro ornici_x000D_
 odebíranou z projektovaných dočasných skládek;_x000D_
 a) na staveništi podle součtu objemu ze všech skládek,_x000D_
 b) mimo staveniště podle objemu každé skládky zvlášť._x000D_
4. Uložení ornice na skládky se oceňuje podle ustanovení v poznámkách č. 1 a 2 k ceně 171 20-1201_x000D_
 Uložení sypaniny na skládky. Složení ornice na hromady v místě upotřebení se neoceňuje._x000D_
5. Odebírá-li se ornice z projektované dočasné skládky, oceňuje se její naložení a přemístění podle_x000D_
 čl. 3172 Všeobecných podmínek tohoto katalogu._x000D_
6. Přemísťuje-li se ornice na vzdálenost větší něž 250 m, vzdálenost 50 m se pro určení vzdálenosti_x000D_
 vodorovného přemístění neodečítá a ocení se sejmutí a přemístění bez ohledu na ustanovení pozn. č._x000D_
 1 takto:_x000D_
 a) sejmutí ornice na vzdálenost 50m cenou 121 10-1101;_x000D_
 b) naložení příslušnou cenou souboru cen 167 10- . ._x000D_
 c) vodorovné přemístění cenami souboru cen 162 . 0- . . Vodorovné přemístění výkopku._x000D_
7. Sejmutí podorničí se oceňuje cenami odkopávek s přihlédnutím k ustanovení čl. 3112 Všeobecných_x000D_
 podmínek tohoto katalogu._x000D_
</t>
  </si>
  <si>
    <t>"příloha C2.2-3, D1.01.1 - uloženo podél výkopu</t>
  </si>
  <si>
    <t>(52+3+13,72+4,32+1,96+9,38+7,37+0,33+8+11,1)*2*0,15</t>
  </si>
  <si>
    <t>14</t>
  </si>
  <si>
    <t>132201204</t>
  </si>
  <si>
    <t>Hloubení zapažených i nezapažených rýh šířky přes 600 do 2 000 mm s urovnáním dna do předepsaného profilu a spádu v hornině tř. 3 přes 5 000 m3</t>
  </si>
  <si>
    <t>-327041595</t>
  </si>
  <si>
    <t xml:space="preserve">Poznámka k souboru cen:_x000D_
1. V cenách jsou započteny i náklady na případné nutné přemístění výkopku ve výkopišti na_x000D_
 vzdálenost do 3 m a na přehození výkopku na přilehlém terénu na vzdálenost do 5 m od okraje jámy_x000D_
 nebo naložení na dopravní prostředek._x000D_
2. Hloubení rýh při lesnicko-technických melioracích se oceňuje:_x000D_
 a) ve stržích cenami platnými pro objem výkopu do 100 m3, i když skutečný objem výkopu je větší,_x000D_
 b) mimo strže pro příčná a podélná zpevnění dna a břehů pod obrysem výkopu pro koryta vodotečí,_x000D_
 zejména pro konstrukce těles, stupňů, boků, předprahů, prahů, odháněk, výhonů a pro základy zdí,_x000D_
 dlažeb, rovnanin, plůtků a hatí, pro jakoukoliv šířku rýhy, při objemu do 100 m3 cenami příslušnými_x000D_
 pro objem výkopu do 100 m3 a při jakémkoliv objemu výkopu přes 100 m3 cenami příslušnými pro objem_x000D_
 výkopu přes 100 do 1 000 m3._x000D_
3. Náklady na svislé přemístění výkopku nad 1 m hloubky se určí dle ustanovení článku č. 3161_x000D_
 všeobecných podmínek katalogu._x000D_
4. Předepisuje-li projekt hloubit rýhy 5 až 7 bez použití trhavin, oceňuje se toto hloubení:_x000D_
 a) v suchu nebo mokru cenami 138 40-1201, 138 50-1201 a 138 60-1201 Dolamování hloubených_x000D_
 vykopávek,_x000D_
 b) v tekoucí vodě při jakékoliv její rychlosti individuálně._x000D_
5. Ceny nelze použít pro hloubení rýh a hloubky přes 16 m. Tyto práce se oceňují individuálně._x000D_
</t>
  </si>
  <si>
    <t>"příloha C2.2-3, D1.1.01, D1.1.02, D1.1.07</t>
  </si>
  <si>
    <t>50*1*1,87+14*1*2,2+164*1*2,4+(127-9)*1*2,68+(74,5-12)*1*2,9+98,5*1*2,6</t>
  </si>
  <si>
    <t>"vodovodní přípojka v souběhu</t>
  </si>
  <si>
    <t>8,2*1*1,7+68*0,9*1,6</t>
  </si>
  <si>
    <t>"rozšíření a prohloubení dna pro šachty</t>
  </si>
  <si>
    <t>19*2,5*1,5*2,51+19*2,5*2,5*0,3+2,1*3,1*1,85+3,1*3,1*0,55</t>
  </si>
  <si>
    <t>"rozšíření a prohloubení dna pro protlakové jámy</t>
  </si>
  <si>
    <t>9*0,5*2,84+2*1*2,88+(9*1,5+2*2)*0,55</t>
  </si>
  <si>
    <t>9*0,5*2,84+2*1*2,85+(9*1,5+2*2)*0,56</t>
  </si>
  <si>
    <t>"přípojky"  179,9*1*2,6</t>
  </si>
  <si>
    <t>"-živice komunikace místní - výpočet v pol.113107182"  -456,53*0,45</t>
  </si>
  <si>
    <t>"-živice komunikace II/117"  -(121,5*1+2,1*3,1+6*2,5*1,5+9,8*1+15,31*1)*0,3</t>
  </si>
  <si>
    <t>"chodník zámková dl., výpočet v pol.113107162"  -2,95*1*0,25</t>
  </si>
  <si>
    <t>"-ornice"  -(52+3+13,72+4,32+1,96+9,38+7,37+0,33+8+11,1)*1*0,15</t>
  </si>
  <si>
    <t>"</t>
  </si>
  <si>
    <t>"zatřídění hornin:  tř.3 - 50%, tř.4 - 50%</t>
  </si>
  <si>
    <t>1863,78/100*50</t>
  </si>
  <si>
    <t>132301203</t>
  </si>
  <si>
    <t>Hloubení zapažených i nezapažených rýh šířky přes 600 do 2 000 mm s urovnáním dna do předepsaného profilu a spádu v hornině tř. 4 přes 1 000 do 5 000 m3</t>
  </si>
  <si>
    <t>-378241559</t>
  </si>
  <si>
    <t>16</t>
  </si>
  <si>
    <t>141720017R</t>
  </si>
  <si>
    <t>Neřízený zemní podvrt v hornině tř. 3 až 4, vč.protlačení ocelové chráničky DN 610x12,5 mm a zatažení potrubí PP UR2 DN 250 do chráničky</t>
  </si>
  <si>
    <t>-1033538609</t>
  </si>
  <si>
    <t xml:space="preserve">Poznámka k souboru cen:_x000D_
1. V cenách nejsou započteny náklady na:_x000D_
 a) zemní práce, nutné pro provedení protlaku (startovací a cílové jámy),_x000D_
 b) dodání chráničky a potrubí; tyto materiály se oceňují ve specifikaci,_x000D_
 c) čerpání vody,_x000D_
 d) montáž vedení a jeho náležitosti, slouží-li protlačená trouba jako ochranné potrubí,_x000D_
 e) dodávku potrubí, určeného k protlačení; toto potrubí se oceňuje ve specifikaci, ztratné lze_x000D_
 stanovit ve výši 3 %,_x000D_
 f) překládání a zajišťování inženýrských sítí, procházejících montážními a startovacími jámami._x000D_
</t>
  </si>
  <si>
    <t>"příloha D1.1.08, C2.2-3"  9+12</t>
  </si>
  <si>
    <t>17</t>
  </si>
  <si>
    <t>M</t>
  </si>
  <si>
    <t>140111120R</t>
  </si>
  <si>
    <t>trubka ocelová bezešvá silnostěnná 610 x 12,5 mm</t>
  </si>
  <si>
    <t>647156292</t>
  </si>
  <si>
    <t>"ztratné 5%"  21*1,05</t>
  </si>
  <si>
    <t>18</t>
  </si>
  <si>
    <t>151101102</t>
  </si>
  <si>
    <t>Zřízení pažení a rozepření stěn rýh pro podzemní vedení pro všechny šířky rýhy příložné pro jakoukoliv mezerovitost, hloubky do 4 m</t>
  </si>
  <si>
    <t>1845075491</t>
  </si>
  <si>
    <t xml:space="preserve">Poznámka k souboru cen:_x000D_
1. Ceny jsou určeny pro roubení a rozepření stěn i jiných výkopů se svislými stěnami, pokud jsou_x000D_
 tyto výkopy pro podzemní vedení rozměru do 1 250 mm._x000D_
2. Plocha mezer mezi pažinami příložného pažení se od plochy příložného pažení neodečítá;_x000D_
 nezapažené plochy u pažení zátažného nebo hnaného se od plochy pažení odečítají._x000D_
3. Předepisuje-li projekt:_x000D_
 a) ponechat pažení ve výkopu, oceňuje se toto pažení cenami souboru cen 151 . 0-19 Pažení stěn_x000D_
 s ponecháním a rozepření stěn cenami souboru cen 151 . 0-13 Zřízení rozepření zapažených stěn_x000D_
 výkopů,_x000D_
 b) vzepření stěn, oceňuje se toto odstranění pažení stěn výkopu cenami souboru cen 151 . 0-12_x000D_
 Pažení stěn a vzepření stěn cenami souboru cen 151 . 0-14 odstranění vzepření stěn,_x000D_
 c) kotvení stěn, oceňuje se toto Odstranění pažení stěn cenami souboru cen 151 . 0-12 Pažení_x000D_
 stěn a kotvení stěn příslušnými cenami katalogu 800-2 Zvláštní zakládání objektů._x000D_
</t>
  </si>
  <si>
    <t>(50*1,87+14*2,2+164*2,4+(127-9)*2,68+(74,5-12)*2,9+98,5*2,6+179,9*2,6)*2</t>
  </si>
  <si>
    <t>19</t>
  </si>
  <si>
    <t>151101112</t>
  </si>
  <si>
    <t>Odstranění pažení a rozepření stěn rýh pro podzemní vedení s uložením materiálu na vzdálenost do 3 m od kraje výkopu příložné, hloubky přes 2 do 4 m</t>
  </si>
  <si>
    <t>1230212395</t>
  </si>
  <si>
    <t>"výpočet v pol.151101102"  3478,46</t>
  </si>
  <si>
    <t>20</t>
  </si>
  <si>
    <t>161101101</t>
  </si>
  <si>
    <t>Svislé přemístění výkopku bez naložení do dopravní nádoby avšak s vyprázdněním dopravní nádoby na hromadu nebo do dopravního prostředku z horniny tř. 1 až 4, při hloubce výkopu přes 1 do 2,5 m</t>
  </si>
  <si>
    <t>1889981532</t>
  </si>
  <si>
    <t xml:space="preserve">Poznámka k souboru cen:_x000D_
1. Ceny -1151 až -1158 lze použít i pro svislé přemístění materiálu a stavební suti z konstrukcí ze_x000D_
 zdiva cihelného nebo kamenného, z betonu prostého, prokládaného, železového i předpjatého, pokud_x000D_
 tyto konstrukce byly vybourány ve výkopišti._x000D_
2. Ceny pro hloubku přes 1 do 2,5 m, přes 2,5 m do 4 m atd. jsou určeny pro svislé přemístění_x000D_
 výkopku od 0 do 2,5 m, od 0 do 4 m atd._x000D_
3. Množství materiálu i stavební suti z rozbouraných konstrukcí pro přemístění se rovná objemu_x000D_
 konstrukcí před rozbouráním._x000D_
</t>
  </si>
  <si>
    <t>"ceník 800-1, příloha č.8, tabulka II - přes 100m3 - 55%" (931,89+931,89)/100*55</t>
  </si>
  <si>
    <t>162301102</t>
  </si>
  <si>
    <t>Vodorovné přemístění výkopku nebo sypaniny po suchu na obvyklém dopravním prostředku, bez naložení výkopku, avšak se složením bez rozhrnutí z horniny tř. 1 až 4 na vzdálenost přes 500 do 1 000 m</t>
  </si>
  <si>
    <t>-881813782</t>
  </si>
  <si>
    <t xml:space="preserve">Poznámka k souboru cen:_x000D_
1. Ceny nelze použít, předepisuje-li projekt přemístit výkopek na místo nepřístupné obvyklým_x000D_
 dopravním prostředkům; toto přemístění se oceňuje individuálně._x000D_
2. V cenách jsou započteny i náhrady za jízdu loženého vozidla v terénu ve výkopišti nebo na_x000D_
 násypišti._x000D_
3. V cenách nejsou započteny náklady na rozhrnutí výkopku na násypišti; toto rozhrnutí se oceňuje_x000D_
 cenami souboru cen 171 . 0- . . Uložení sypaniny do násypů a 171 20-1201Uložení sypaniny na skládky._x000D_
4. Je-li na dopravní dráze pro vodorovné přemístění nějaká překážka, pro kterou je nutno překládat_x000D_
 výkopek z jednoho obvyklého dopravního prostředku na jiný obvyklý dopravní prostředek, oceňuje se_x000D_
 toto lomené vodorovné přemístění výkopku v každém úseku samostatně příslušnou cenou tohoto souboru_x000D_
 cen a překládání výkopku cenami souboru cen 167 10-3 . Nakládání neulehlého výkopku z hromad s_x000D_
 ohledem na ustanovení pozn. číslo 5._x000D_
5. Přemísťuje-li se výkopek z dočasných skládek vzdálených do 50 m, neoceňuje se nakládání výkopku,_x000D_
 i když se provádí. Toto ustanovení neplatí, vylučuje-li projekt použití dozeru._x000D_
6. V cenách vodorovného přemístění sypaniny nejsou započteny náklady na dodávku materiálu, tyto se_x000D_
 oceňují ve specifikaci._x000D_
</t>
  </si>
  <si>
    <t>"vhodná zemina k zásypu na mezideponii" 931,89+931,89</t>
  </si>
  <si>
    <t xml:space="preserve">"-zemina přebytečná </t>
  </si>
  <si>
    <t>" výpočet v pol.174101101 - bilance zemin za všechny stoky"  -435,21</t>
  </si>
  <si>
    <t>"zemina k zásypu z mezideponie na stavbu" 1405,97</t>
  </si>
  <si>
    <t>22</t>
  </si>
  <si>
    <t>167101102</t>
  </si>
  <si>
    <t>Nakládání, skládání a překládání neulehlého výkopku nebo sypaniny nakládání, množství přes 100 m3, z hornin tř. 1 až 4</t>
  </si>
  <si>
    <t>673283177</t>
  </si>
  <si>
    <t xml:space="preserve">Poznámka k souboru cen:_x000D_
1. Ceny -1101, -1151, -1102, -1152, -1103, -1153, jsou určeny pro nakládání, skládání a překládání_x000D_
 na obvyklý nebo z obvyklého dopravního prostředku. Pro nakládání z lodi nebo na loď jsou určeny_x000D_
 ceny -1105 a -1155._x000D_
2. Ceny -1105 a -1155 jsou určeny pro nakládání, překládání a vykládání na vzdálenost_x000D_
 a) do 20 m vodorovně; vodorovná vzdálenost se měří od těžnice lodi k těžnici druhé lodi, nebo_x000D_
 k těžišti hromady na břehu nebo k těžišti dopravního prostředku na suchu,_x000D_
 b) do 4 m svisle; svislá vzdálenost se měří od pracovní hladiny vody k úrovni srovna- ného_x000D_
 terénu v místě hromady nebo v místě dopravní plochy pro dopravní prostředek na suchu. Uvedenou_x000D_
 svislou vzdálenost 4 m lze zvětšit, a to nejvýše do 6 m, jestliže je vodorovná vzdálenost uvedená v_x000D_
 bodu a) kratší než 20 m nejméně o trojnásobek zvětšení výšky přes 4 m._x000D_
3. Množství měrných jednotek se určí v rostlém stavu horniny._x000D_
</t>
  </si>
  <si>
    <t>"nakládání výkopku k zásypu na mezideponii"  1405,97</t>
  </si>
  <si>
    <t>23</t>
  </si>
  <si>
    <t>162701105</t>
  </si>
  <si>
    <t>Vodorovné přemístění výkopku nebo sypaniny po suchu na obvyklém dopravním prostředku, bez naložení výkopku, avšak se složením bez rozhrnutí z horniny tř. 1 až 4 na vzdálenost přes 9 000 do 10 000 m</t>
  </si>
  <si>
    <t>-1842919169</t>
  </si>
  <si>
    <t>"přebytečný výkopek na skládku</t>
  </si>
  <si>
    <t>" výpočet v pol.174101101 - bilance zemin za všechny stoky"  435,21</t>
  </si>
  <si>
    <t>24</t>
  </si>
  <si>
    <t>171201211</t>
  </si>
  <si>
    <t>Uložení sypaniny poplatek za uložení sypaniny na skládce (skládkovné)</t>
  </si>
  <si>
    <t>t</t>
  </si>
  <si>
    <t>-48734350</t>
  </si>
  <si>
    <t xml:space="preserve">Poznámka k souboru cen:_x000D_
1. Cena -1201 je určena i pro:_x000D_
 a) uložení výkopku nebo ornice na dočasné skládky předepsané projektem tak, že na 1 m2_x000D_
 projektem určené plochy této skládky připadá přes 2 m3 výkopku nebo ornice; v opačném případě se_x000D_
 uložení neoceňuje. Množství výkopku nebo ornice připadající na 1 m2 skládky se určí jako podíl_x000D_
 množství výkopku nebo ornice, měřeného v rostlém stavu a projektem určené plochy dočasné skládky;_x000D_
 b) zasypání koryt vodotečí a prohlubní v terénu bez předepsaného zhutnění sypaniny;_x000D_
 c) uložení výkopku pod vodou do prohlubní ve dně vodotečí nebo nádrží._x000D_
2. Cenu -1201 nelze použít pro uložení výkopku nebo ornice:_x000D_
 a) při vykopávkách pro podzemní vedení podél hrany výkopu, z něhož byl výkopek získán, a to ani_x000D_
 tehdy, jestliže se výkopek po vyhození z výkopu na povrch území ještě dále přemisťuje na hromady_x000D_
 podél výkopu;_x000D_
 b) na dočasné skládky, které nejsou předepsány projektem;_x000D_
 c) na dočasné skládky předepsané projektem tak, že na 1 m2 projektem určené plochy této skládky_x000D_
 připadají nejvýše 2 m3 výkopku nebo ornice (viz. též poznámku č. 1 a);_x000D_
 d) na dočasné skládky, oceňuje-li se cenou 121 10-1101 Sejmutí ornice nebo lesní půdy do 50 m,_x000D_
 nebo oceňuje-li se vodorovné přemístění výkopku do 20 m a 50 m cenami 162 20-1101, 162 20-1102, 162_x000D_
 20-1151 a 162 20-1152. V těchto případech se uložení výkopku nebo ornice na dočasnou skládku_x000D_
 neoceňuje._x000D_
 e) na trvalé skládky s předepsaným zhutněním; toto uložení výkopku se oceňuje cenami souboru_x000D_
 cen 171 . 0- . . Uložení sypaniny do násypů._x000D_
3. V ceně -1201 jsou započteny i náklady na rozprostření sypaniny ve vrstvách s hrubým urovnáním na_x000D_
 skládce._x000D_
4. V ceně -1201 nejsou započteny náklady na získání skládek ani na poplatky za skládku._x000D_
5. Množství jednotek uložení výkopku (sypaniny) se určí v m3 uloženého výkopku (sypaniny),v rostlém_x000D_
 stavu zpravidla ve výkopišti._x000D_
6. Cenu -1211 lze po dohodě upravit podle místních podmínek._x000D_
</t>
  </si>
  <si>
    <t>435,21*1,8</t>
  </si>
  <si>
    <t>25</t>
  </si>
  <si>
    <t>174101101</t>
  </si>
  <si>
    <t>Zásyp sypaninou z jakékoliv horniny s uložením výkopku ve vrstvách se zhutněním jam, šachet, rýh nebo kolem objektů v těchto vykopávkách</t>
  </si>
  <si>
    <t>729550612</t>
  </si>
  <si>
    <t xml:space="preserve">Poznámka k souboru cen:_x000D_
1. Ceny 174 10- . . jsou určeny pro zhutněné zásypy s mírou zhutnění:_x000D_
 a) z hornin soudržných do 100 % PS,_x000D_
 b) z hornin nesoudržných do I(d) 0,9,_x000D_
 c) z hornin kamenitých pro jakoukoliv míru zhutnění._x000D_
2. Je-li projektem předepsáno vyšší zhutnění, podle bodu a) a b) poznámky č 1., ocení se zásyp_x000D_
 individuálně._x000D_
3. Ceny nelze použít pro zásyp rýh pro drenážní trativody pro lesnicko-technické meliorace a_x000D_
 zemědělské. Zásyp těchto rýh se oceňuje cenami souboru cen 174 20-3 . části A 03 Zemní práce pro_x000D_
 objekty oborů 831 až 833. Nezhutněný zásyp odvodňovacích kanálů z betonových a železobetonových_x000D_
 trub v polních a lučních tratích se oceňuje cenou -1101 Zásyp sypaninou rýh bez ohledu na šířku_x000D_
 kanálu; cena obsahuje i náklady na ruční nezhutněný zásyp výšky do 200 mm nad vrchol potrubí._x000D_
4. V cenách 10-1101, 10-1103, 20-1101 a 20-1103 je započteno přemístění sypaniny ze vzdálenosti 10_x000D_
 m od kraje výkopu nebo zasypávaného prostoru, měřeno k těžišti skládky._x000D_
5. V ceně 10-1102 je započteno přemístění sypaniny ze vzdálenosti 15 m od hrany zasypávaného_x000D_
 prostoru, měřeno k těžišti skládky._x000D_
6. Objem zásypu je rozdíl objemu výkopu a objemu do něho vestavěných konstrukcí nebo uložených_x000D_
 vedení i s jejich obklady a podklady (tento objem se nazývá objemem horniny vytlačené konstrukcí)._x000D_
 Objem potrubí do DN 180, příp. i s obalem, se od objemu zásypu neodečítá. Pro stanovení objemu_x000D_
 zásypu se od objemu výkopu odečítá i objem obsypu potrubí oceňovaný cenami souboru cen 175 10-11_x000D_
 Obsyp potrubí, přichází-li v úvahu ._x000D_
7. Odklizení zbylého výkopku po provedení zásypu zářezů se šikmými stěnami pro podzemní vedení nebo_x000D_
 zásypu jam a rýh pro podzemní vedení se oceňuje, je-li objem zbylého výkopku:_x000D_
 a) do 1 m3 na 1 m vedení a jedná se o výkopek neulehlý - cenami souboru cen 167 10-110_x000D_
 Nakládání výkopku nebo sypaniny a 162 . 0-1 . Vodorovné přemístění výkopku. V případě, že se jedná_x000D_
 o výkopek ulehlý - rozpojení a naložení výkopku cenami souboru cen 122 . 0-1 . souboru cen 162 ._x000D_
 0-1 . Vodorovné přemístění výkopku;_x000D_
 b) přes 1 m3 na 1 m vedení, jestliže projekt předepíše, že se zbylý výkopek bude odklízet_x000D_
 zároveň s prováděním vykopávky, pouze přemístění výkopku cenami souboru cen 162 . 0-1 . Vodorovné_x000D_
 přemístění výkopku. Při zmíněném objemu zbylého výkopku se neoceňuje ani naložení ani rozpojení_x000D_
 výkopku. Jestliže se zbylý výkopek neodklízí, nýbrž rozprostírá podél výkopu a nad výkopem, platí_x000D_
 poznámka č. 8._x000D_
8. Rozprostření zbylého výkopku podél výkopu a nad výkopem po provedení zásypů zářezů se šikmými_x000D_
 stěnami pro podzemní vedení nebo zásypu jam a rýh pro podzemní vedení se oceňuje:_x000D_
 a) cenou 171 20-1101 Uložení sypaniny do nezhutněných násypů, není-li projektem předepsáno_x000D_
 zhutnění rozprostřeného zbylého výkopku,_x000D_
 b) cenou 171 10-1111 Uložení sypaniny do násypů z hornin sypkých, je-li předepsáno zhutnění_x000D_
 rozprostřeného zbylého výkopku, a to v objemu vypočteném podle poznámky č.6, příp. zmenšeném o_x000D_
 objem výkopku, který byl již odklizen._x000D_
9. Míru zhutnění předepisuje projekt._x000D_
</t>
  </si>
  <si>
    <t>"výpočet v pol.132201204"  1863,78</t>
  </si>
  <si>
    <t>"-obsyp, výpočet v pol.175151101"  -319,38</t>
  </si>
  <si>
    <t>"-lože, výpočet v pol.451573111"  -78,19</t>
  </si>
  <si>
    <t>"-podkladní desky, výpočet v pol.452311131"  -4,64</t>
  </si>
  <si>
    <t>"-tělesa šachet, cca"  -55,6</t>
  </si>
  <si>
    <t>"Bilance zemin na stavbě</t>
  </si>
  <si>
    <t>"vhodná zemina pro zásyp:</t>
  </si>
  <si>
    <t>"Stoka A-A4, StokaB-B3:</t>
  </si>
  <si>
    <t>1863,78+530,4+178,45+1078,53+402,81+774,81+790,1+58+277,06+153,12+90,69</t>
  </si>
  <si>
    <t>"vodovodní přípojka"  33,34</t>
  </si>
  <si>
    <t>"zemina potřebná pro zásyp:</t>
  </si>
  <si>
    <t>1405,97+356,62+118,94+779,85+298,54+1021,29+1033,42+70,6+365,26+205,79+124,7</t>
  </si>
  <si>
    <t>"vodovodní přípojka"  14,9</t>
  </si>
  <si>
    <t>"přebytečná zemina</t>
  </si>
  <si>
    <t>6231,09-5795,88</t>
  </si>
  <si>
    <t>26</t>
  </si>
  <si>
    <t>175151101</t>
  </si>
  <si>
    <t>Obsypání potrubí strojně sypaninou z vhodných hornin tř. 1 až 4 nebo materiálem připraveným podél výkopu ve vzdálenosti do 3 m od jeho kraje, pro jakoukoliv hloubku výkopu a míru zhutnění bez prohození sypaniny</t>
  </si>
  <si>
    <t>-305278449</t>
  </si>
  <si>
    <t xml:space="preserve">Poznámka k souboru cen:_x000D_
1. Objem obsypu na 1 m délky potrubí se rovná šířce dna výkopu násobené součtem vnějšího průměru_x000D_
 potrubí příp. i s obalem a projektované tloušťky obsypu nad, případně i pod potrubím. Pro odečítání_x000D_
 objemu potrubí se započítávají všechny vestavěné konstrukce nebo uložené vedení i s jejich obklady_x000D_
 a podklady (tento objem se nazývá objemem horniny vytlačené konstrukcí)._x000D_
2. Míru zhutnění předepisuje projekt._x000D_
3. V cenách nejsou zahrnuty náklady na nakupovanou sypaninu. Tato se oceňuje ve specifikaci._x000D_
4. V cenách nejsou zahrnuty náklady na prohození sypaniny, tyto náklady se oceňují položkou_x000D_
 17511-1109 Příplatek za prohození sypaniny._x000D_
</t>
  </si>
  <si>
    <t>"příloha D1.1.07, D1.1.01, C2.2-3"  168*1*0,6+(360-(9+12))*1*0,55+(2*9*0,5+2*2*1)*0,55</t>
  </si>
  <si>
    <t>"vodovodní přípojky v souběhu"  68*0,9*0,36+8,2*1*0,36</t>
  </si>
  <si>
    <t>"-potrubí DN300, 200"  -(168*0,0781+339*0,049)</t>
  </si>
  <si>
    <t>27</t>
  </si>
  <si>
    <t>583312000</t>
  </si>
  <si>
    <t>štěrkopísek netříděný zásypový materiál</t>
  </si>
  <si>
    <t>1832185302</t>
  </si>
  <si>
    <t>289,65*1,8</t>
  </si>
  <si>
    <t>28</t>
  </si>
  <si>
    <t>181301101</t>
  </si>
  <si>
    <t>Rozprostření a urovnání ornice v rovině nebo ve svahu sklonu do 1:5 při souvislé ploše do 500 m2, tl. vrstvy do 100 mm</t>
  </si>
  <si>
    <t>1025519518</t>
  </si>
  <si>
    <t xml:space="preserve">Poznámka k souboru cen:_x000D_
1. V ceně jsou započteny i náklady na případné nutné přemístění hromad nebo dočasných skládek na_x000D_
 místo spotřeby ze vzdálenosti do 30 m._x000D_
2. V ceně nejsou započteny náklady na získání ornice; toto získání se oceňuje cenami souboru cen_x000D_
 121 10-11 Sejmutí ornice._x000D_
3. Případné nakládání ornice, v souvislosti s pozn. č. 2 se oceňuje cenami souboru cen 167 10-11_x000D_
 Nakládání, skládání a překládání neulehlého výkopku nebo sypaniny._x000D_
4. Jsou-li hromady nebo dočasné skládky ornice umístěny podle projektu ve vzdálenosti přes 30 m od_x000D_
 místa spotřeby, oceňuje se její přemístění cenami souboru cen 162 . 0-1 . Vodorovné přemístění_x000D_
 výkopku, přičemž se vzdálenost 30 m, uvedená v popisu cen, neodečítá._x000D_
</t>
  </si>
  <si>
    <t>"výpočet v pol.121110101"  33,35/0,15</t>
  </si>
  <si>
    <t>29</t>
  </si>
  <si>
    <t>181411131</t>
  </si>
  <si>
    <t>Založení trávníku na půdě předem připravené plochy do 1000 m2 výsevem včetně utažení parkového v rovině nebo na svahu do 1:5</t>
  </si>
  <si>
    <t>338636197</t>
  </si>
  <si>
    <t xml:space="preserve">Poznámka k souboru cen:_x000D_
1. V cenách jsou započteny i náklady na pokosení, naložení a odvoz odpadu do 20 km se složením._x000D_
2. V cenách -1161 až -1164 nejsou započteny i náklady na zatravňovací textilii._x000D_
3. V cenách nejsou započteny náklady na:_x000D_
 a) přípravu půdy,_x000D_
 b) travní semeno, tyto náklady se oceňují ve specifikaci,_x000D_
 c) vypletí a zalévání; tyto práce se oceňují cenami části C02 souborů cen 185 80-42 Vypletí a_x000D_
 185 80-43 Zalití rostlin vodou,_x000D_
 d) srovnání terénu, tyto práce se oceňují souborem cen 181 1.-..Plošná úprava terénu._x000D_
4. V cenách o sklonu svahu přes 1:1 jsou uvažovány podmínky pro svahy běžně schůdné; bez použití_x000D_
 lezeckých technik. V případě použití lezeckých technik se tyto náklady oceňují individuálně._x000D_
</t>
  </si>
  <si>
    <t>"výpočet v pol.181301101"  222,33</t>
  </si>
  <si>
    <t>30</t>
  </si>
  <si>
    <t>005724700</t>
  </si>
  <si>
    <t>osivo směs travní univerzál</t>
  </si>
  <si>
    <t>kg</t>
  </si>
  <si>
    <t>-1200244008</t>
  </si>
  <si>
    <t>222,33*0,025</t>
  </si>
  <si>
    <t>31</t>
  </si>
  <si>
    <t>171000001R</t>
  </si>
  <si>
    <t>Hutnící zkoušky, vč.stanovení vlhkosti</t>
  </si>
  <si>
    <t>kus</t>
  </si>
  <si>
    <t>318735786</t>
  </si>
  <si>
    <t>32</t>
  </si>
  <si>
    <t>584120000R</t>
  </si>
  <si>
    <t>Opěrné stěny a dno ve startovacích jámách - silniční panely (obratovost v ceně)</t>
  </si>
  <si>
    <t>kč</t>
  </si>
  <si>
    <t>-1944043865</t>
  </si>
  <si>
    <t>"příloha D1.1.08"  2</t>
  </si>
  <si>
    <t>Vodorovné konstrukce</t>
  </si>
  <si>
    <t>33</t>
  </si>
  <si>
    <t>451573111</t>
  </si>
  <si>
    <t>Lože pod potrubí, stoky a drobné objekty v otevřeném výkopu z písku a štěrkopísku do 63 mm</t>
  </si>
  <si>
    <t>1676854279</t>
  </si>
  <si>
    <t xml:space="preserve">Poznámka k souboru cen:_x000D_
1. Ceny -1111 a -1192 lze použít i pro zřízení sběrných vrstev nad drenážními trubkami._x000D_
2. V cenách -5111 a -1192 jsou započteny i náklady na prohození výkopku získaného při zemních_x000D_
 pracích._x000D_
</t>
  </si>
  <si>
    <t>"příloha D1.1.07, D1.1.01, C2.2-3"  (528-(9+12))*1*0,1+(2*9*0,5+2*2*1)*0,1</t>
  </si>
  <si>
    <t>"vodovodní přípojky v souběhu"  68*0,9*0,1+8,2*1*0,1</t>
  </si>
  <si>
    <t>"pod šachty, příloha D1.1.09-10"  3,1*3,1*0,15+19*2,5*2,5*0,15</t>
  </si>
  <si>
    <t>34</t>
  </si>
  <si>
    <t>452311131</t>
  </si>
  <si>
    <t>Podkladní a zajišťovací konstrukce z betonu prostého v otevřeném výkopu desky pod potrubí, stoky a drobné objekty z betonu tř. C 12/15</t>
  </si>
  <si>
    <t>-846015536</t>
  </si>
  <si>
    <t xml:space="preserve">Poznámka k souboru cen:_x000D_
1. Ceny -1121 až -1181 a -1192 lze použít i pro ochrannou vrstvu pod železobetonové konstrukce._x000D_
2. Ceny -2121 až -2181 a -2192 jsou určeny pro jakékoliv úkosy sedel._x000D_
</t>
  </si>
  <si>
    <t>"pod šachty, příloha D1.1.09-10"  1,9*1,9*0,1+19*1,5*1,5*0,1</t>
  </si>
  <si>
    <t>Komunikace pozemní</t>
  </si>
  <si>
    <t>35</t>
  </si>
  <si>
    <t>564851111</t>
  </si>
  <si>
    <t>Podklad ze štěrkodrti ŠD s rozprostřením a zhutněním, po zhutnění tl. 150 mm</t>
  </si>
  <si>
    <t>-251477643</t>
  </si>
  <si>
    <t xml:space="preserve">"výpočet v pol.113107182" </t>
  </si>
  <si>
    <t>"živičná komunikace místní "  456,53</t>
  </si>
  <si>
    <t>"živičná komunikace II/117"  234,26</t>
  </si>
  <si>
    <t>36</t>
  </si>
  <si>
    <t>564861111</t>
  </si>
  <si>
    <t>Podklad ze štěrkodrti ŠD s rozprostřením a zhutněním, po zhutnění tl. 200 mm</t>
  </si>
  <si>
    <t>1133993822</t>
  </si>
  <si>
    <t>"živičná komunikace místní " 456,53</t>
  </si>
  <si>
    <t>37</t>
  </si>
  <si>
    <t>565135111</t>
  </si>
  <si>
    <t>Asfaltový beton vrstva podkladní ACP 16 (obalované kamenivo střednězrnné - OKS) s rozprostřením a zhutněním v pruhu šířky do 3 m, po zhutnění tl. 50 mm</t>
  </si>
  <si>
    <t>1679929791</t>
  </si>
  <si>
    <t xml:space="preserve">Poznámka k souboru cen:_x000D_
1. ČSN EN 13108-1 připouští pro ACP 16 pouze tl. 50 až 80 mm._x000D_
</t>
  </si>
  <si>
    <t>"výpočet v pol. 113107181</t>
  </si>
  <si>
    <t>38</t>
  </si>
  <si>
    <t>565145111</t>
  </si>
  <si>
    <t>Asfaltový beton vrstva podkladní ACP 16 (obalované kamenivo střednězrnné - OKS) s rozprostřením a zhutněním v pruhu šířky do 3 m, po zhutnění tl. 60 mm</t>
  </si>
  <si>
    <t>20725480</t>
  </si>
  <si>
    <t>"výpočet v pol. 113107182</t>
  </si>
  <si>
    <t>39</t>
  </si>
  <si>
    <t>573231108</t>
  </si>
  <si>
    <t>Postřik spojovací PS bez posypu kamenivem ze silniční emulze, v množství 0,50 kg/m2</t>
  </si>
  <si>
    <t>1172470983</t>
  </si>
  <si>
    <t>"výpočet v pol. 577134111" 1078,1</t>
  </si>
  <si>
    <t>"výpočet v pol.566135111"  234,26</t>
  </si>
  <si>
    <t>40</t>
  </si>
  <si>
    <t>577134111</t>
  </si>
  <si>
    <t>Asfaltový beton vrstva obrusná ACO 11 (ABS) s rozprostřením a se zhutněním z nemodifikovaného asfaltu v pruhu šířky do 3 m tř. I, po zhutnění tl. 40 mm</t>
  </si>
  <si>
    <t>-1245283054</t>
  </si>
  <si>
    <t xml:space="preserve">Poznámka k souboru cen:_x000D_
1. ČSN EN 13108-1 připouští pro ACO 11 pouze tl. 35 až 50 mm._x000D_
</t>
  </si>
  <si>
    <t>"výpočet v pol. 113154122</t>
  </si>
  <si>
    <t>"živičná komunikace místní "  713,7</t>
  </si>
  <si>
    <t>"živičná komunikace II/117"  994,4</t>
  </si>
  <si>
    <t>41</t>
  </si>
  <si>
    <t>564851112</t>
  </si>
  <si>
    <t>Podklad ze štěrkodrti ŠD s rozprostřením a zhutněním, po zhutnění tl. 160 mm</t>
  </si>
  <si>
    <t>-482019678</t>
  </si>
  <si>
    <t>"podkladní vrstva - zámková dl.</t>
  </si>
  <si>
    <t>"výpočet v pol. 113107162" 2,95</t>
  </si>
  <si>
    <t>42</t>
  </si>
  <si>
    <t>596211110</t>
  </si>
  <si>
    <t>Kladení dlažby z betonových zámkových dlaždic komunikací pro pěší s ložem z kameniva těženého nebo drceného tl. do 40 mm, s vyplněním spár s dvojitým hutněním, vibrováním a se smetením přebytečného materiálu na krajnici tl. 60 mm skupiny A, pro plochy do 50 m2</t>
  </si>
  <si>
    <t>-456288356</t>
  </si>
  <si>
    <t xml:space="preserve">Poznámka k souboru cen:_x000D_
1. Pro volbu cen dlažeb platí toto rozdělení: Skupina A: dlažby z prvků stejného tvaru, Skupina B:_x000D_
 dlažby z prvků dvou a více tvarů nebo z obrazců o ploše jednotlivě do 100 m2, Skupina C: dlažby_x000D_
 obloukovitých tvarů (oblouky, kruhy, apod.)._x000D_
2. V cenách jsou započteny i náklady na dodání hmot pro lože a na dodání materiálu na výplň spár._x000D_
3. V cenách nejsou započteny náklady na dodání zámkové dlažby, které se oceňuje ve specifikaci;_x000D_
 ztratné lze dohodnout u plochy_x000D_
 a) do 100 m2 ve výši 3 %,_x000D_
 b) přes 100 do 300 m2 ve výši 2 %,_x000D_
 c) přes 300 m2 ve výši 1 %._x000D_
4. Část lože přesahující tloušťku 40 mm se oceňuje cenami souboru cen 451 . . -9 . Příplatek za_x000D_
 každých dalších 10 mm tloušťky podkladu nebo lože._x000D_
</t>
  </si>
  <si>
    <t>"výpočet v pol.113106123"  4,72</t>
  </si>
  <si>
    <t>"původní očištěná dlažba</t>
  </si>
  <si>
    <t>43</t>
  </si>
  <si>
    <t>592450380</t>
  </si>
  <si>
    <t>dlažba zámková profilová základní 20x16,5x6 cm přírodní</t>
  </si>
  <si>
    <t>-1934660157</t>
  </si>
  <si>
    <t>"předpoklad 20% nové dlažby:  4,72*0,2=0,94"  1</t>
  </si>
  <si>
    <t>44</t>
  </si>
  <si>
    <t>571907114</t>
  </si>
  <si>
    <t>Úprava nezpevněné komunikace netříděnou drťí, s rozprostředím a zhutněním</t>
  </si>
  <si>
    <t>1446373127</t>
  </si>
  <si>
    <t>"nezpevněné cesty, vjezdy na pozemky"  (8,5+14,5+2,3+2,1+6,6+10,8)*2</t>
  </si>
  <si>
    <t>Trubní vedení</t>
  </si>
  <si>
    <t>45</t>
  </si>
  <si>
    <t>871315221</t>
  </si>
  <si>
    <t>Kanalizační potrubí z tvrdého PVC-KG v otevřeném výkopu ve sklonu do 20 %, hladkého plnostěnného jednovrstvého, tuhost třídy SN 8 DN 160, vč.potrubí</t>
  </si>
  <si>
    <t>-1738820878</t>
  </si>
  <si>
    <t xml:space="preserve">Poznámka k souboru cen:_x000D_
1. V cenách jsou započteny i náklady na dodání trub včetně gumového těsnění._x000D_
2. Použití trub dle tuhostí:_x000D_
 a) třída SN 4: kanalizační sítě, přípojky, odvodňování pozemků s výškou krytí až 4 m_x000D_
 b) třída SN 8: kanalizační sítě v nestandartních podmínkách uložení, vysoké teplotní a_x000D_
 mechanické zatížení s výškou krytí do 8 m_x000D_
 c) SN 10: kanalizační sítě, přípojky, odvodňování pozemků s výškou krytí &gt; 8 m_x000D_
 d) třída SN 12: kanalizační sítě s vysokým statickým zatížením a dynamickými rázy, při_x000D_
 rychlosti média až 15 m/s a výškou krytí 0,7-10 m_x000D_
 e) třída SN 16: kanalizační sítě s vysokým statickým zatížením a dynamickými rázy avýškou krytí_x000D_
 0,5-12 m._x000D_
</t>
  </si>
  <si>
    <t>"příloha D1.1.01,C2.2-3</t>
  </si>
  <si>
    <t>"veřejné části přípojek"  179,9</t>
  </si>
  <si>
    <t>46</t>
  </si>
  <si>
    <t>871360510</t>
  </si>
  <si>
    <t>Montáž kanalizačního potrubí z plastů z polypropylenu PP žebrovaného SN 10 DN 250</t>
  </si>
  <si>
    <t>1764386061</t>
  </si>
  <si>
    <t xml:space="preserve">Poznámka k souboru cen:_x000D_
1. V cenách montáže potrubí nejsou započteny náklady na dodání trub, elektrospojek a těsnicích_x000D_
 kroužků pokud tyto nejsou součástí dodávky potrubí. Tyto náklady se oceňují ve specifikaci._x000D_
2. V cenách potrubí z trubek polyetylenových a polypropylenových nejsou započteny náklady na dodání_x000D_
 tvarovek použitých pro napojení na jiný druh potrubí; tvarovky se oceňují ve specifikaci._x000D_
3. Ztratné lze dohodnout:_x000D_
 a) u trub kanalizačních z tvrdého PVC ve směrné výši 3 %,_x000D_
 b) u trub polyetylenových a polypropylenových ve směrné výši 1,5._x000D_
</t>
  </si>
  <si>
    <t>"příloha D1.1.01,C2.2-3"  360</t>
  </si>
  <si>
    <t>47</t>
  </si>
  <si>
    <t>286152140R</t>
  </si>
  <si>
    <t>trubka kanalizační  SN10 PP-UR2  DN 250 mm</t>
  </si>
  <si>
    <t>-1532398969</t>
  </si>
  <si>
    <t>"ztratné 3%"  360*1,03</t>
  </si>
  <si>
    <t>48</t>
  </si>
  <si>
    <t>871370510</t>
  </si>
  <si>
    <t>Montáž kanalizačního potrubí z plastů z polypropylenu PP žebrovaného SN 10 DN 300</t>
  </si>
  <si>
    <t>-1740300255</t>
  </si>
  <si>
    <t>"příloha D1.1.01,C2.2-3"  168</t>
  </si>
  <si>
    <t>49</t>
  </si>
  <si>
    <t>286152200R</t>
  </si>
  <si>
    <t>trubka kanalizační  SN10 PP-UR2  DN 300 mm</t>
  </si>
  <si>
    <t>-820037099</t>
  </si>
  <si>
    <t>"ztratné 3%"  168*1,03</t>
  </si>
  <si>
    <t>50</t>
  </si>
  <si>
    <t>877315211</t>
  </si>
  <si>
    <t>Montáž tvarovek na kanalizačním potrubí z trub z plastu z tvrdého PVC nebo z polypropylenu v otevřeném výkopu jednoosých DN 150</t>
  </si>
  <si>
    <t>-1342784376</t>
  </si>
  <si>
    <t xml:space="preserve">Poznámka k souboru cen:_x000D_
1. V cenách nejsou započteny náklady na dodání tvarovek. Tvarovky se oceňují ve ve specifikaci._x000D_
</t>
  </si>
  <si>
    <t>"příloha D1.1.11</t>
  </si>
  <si>
    <t>"kolena 45°"  18</t>
  </si>
  <si>
    <t>"ucpávky"  18</t>
  </si>
  <si>
    <t>51</t>
  </si>
  <si>
    <t>286113610</t>
  </si>
  <si>
    <t>koleno kanalizace plastové KG 45°, DN 150</t>
  </si>
  <si>
    <t>-1521553321</t>
  </si>
  <si>
    <t>52</t>
  </si>
  <si>
    <t>286115880</t>
  </si>
  <si>
    <t>zátka kanalizace plastové KG DN 150</t>
  </si>
  <si>
    <t>1749189805</t>
  </si>
  <si>
    <t>53</t>
  </si>
  <si>
    <t>877360420</t>
  </si>
  <si>
    <t>Montáž tvarovek na kanalizačním plastovém potrubí z polypropylenu PP žebrovaného odboček DN 250</t>
  </si>
  <si>
    <t>-1266099810</t>
  </si>
  <si>
    <t xml:space="preserve">Poznámka k souboru cen:_x000D_
1. V cenách montáže tvarovek nejsou započteny náklady na dodání tvarovek. Tyto náklady se oceňují_x000D_
 ve specifikaci._x000D_
2. V cenách montáže tvarovek jsou započteny náklady na dodání těsnicích kroužků, pokud tyto nejsou_x000D_
 součástí dodávky tvarovek._x000D_
</t>
  </si>
  <si>
    <t>"příloha D1.1.01,C2.2-3, D1.1.11"  15</t>
  </si>
  <si>
    <t>54</t>
  </si>
  <si>
    <t>286147690</t>
  </si>
  <si>
    <t>odbočka 45° pro potrubí kanalizační žebrované PP s odbočkou pro potrubí hladké PVC KG - DN 250/150</t>
  </si>
  <si>
    <t>1152167154</t>
  </si>
  <si>
    <t>55</t>
  </si>
  <si>
    <t>877370420</t>
  </si>
  <si>
    <t>Montáž tvarovek na kanalizačním plastovém potrubí z polypropylenu PP žebrovaného odboček DN 300</t>
  </si>
  <si>
    <t>245113938</t>
  </si>
  <si>
    <t>"příloha D1.1.01,C2.2-3, D1.1.11"  2</t>
  </si>
  <si>
    <t>56</t>
  </si>
  <si>
    <t>286147720</t>
  </si>
  <si>
    <t>odbočka 45° pro potrubí kanalizační žebrované PP s odbočkou pro potrubí hladké PVC KG - DN 300/150</t>
  </si>
  <si>
    <t>748677369</t>
  </si>
  <si>
    <t>57</t>
  </si>
  <si>
    <t>894411221R</t>
  </si>
  <si>
    <t xml:space="preserve">Zřízení šachet kanalizačních z betonových dílců na potrubí DN nad 200 do 300 </t>
  </si>
  <si>
    <t>949409873</t>
  </si>
  <si>
    <t>"příloha D1.1.10 - Vypínací šachta ŠA - 0"  1</t>
  </si>
  <si>
    <t>"příloha D1.1.09,  ŠA-1 - ŠA-19"  19</t>
  </si>
  <si>
    <t>58</t>
  </si>
  <si>
    <t>592241750R</t>
  </si>
  <si>
    <t>prstenec betonový vyrovnávací 600/40/120 mm</t>
  </si>
  <si>
    <t>-800178980</t>
  </si>
  <si>
    <t>"příloha D1.1.09"  4</t>
  </si>
  <si>
    <t>59</t>
  </si>
  <si>
    <t>592241750</t>
  </si>
  <si>
    <t>prstenec betonový vyrovnávací 600/60/120 mm</t>
  </si>
  <si>
    <t>1630343476</t>
  </si>
  <si>
    <t>"příloha D1.1.09"  3</t>
  </si>
  <si>
    <t>60</t>
  </si>
  <si>
    <t>592241760</t>
  </si>
  <si>
    <t>prstenec betonový vyrovnávací 600/80/120 mm</t>
  </si>
  <si>
    <t>-615890138</t>
  </si>
  <si>
    <t>61</t>
  </si>
  <si>
    <t>592241770</t>
  </si>
  <si>
    <t>prstenec betonový vyrovnávací 600/100/120 mm</t>
  </si>
  <si>
    <t>1805157634</t>
  </si>
  <si>
    <t>"příloha D1.1.09"  13</t>
  </si>
  <si>
    <t>62</t>
  </si>
  <si>
    <t>592241771r</t>
  </si>
  <si>
    <t>prstenec betonový vyrovnávací 600/120/120 mm</t>
  </si>
  <si>
    <t>-1839686965</t>
  </si>
  <si>
    <t>"příloha D1.1.09"  8</t>
  </si>
  <si>
    <t>63</t>
  </si>
  <si>
    <t>592241680</t>
  </si>
  <si>
    <t>skruž betonová přechodová 625-1000/600/120 mm, stupadla poplastovaná kapsová</t>
  </si>
  <si>
    <t>1918990897</t>
  </si>
  <si>
    <t>64</t>
  </si>
  <si>
    <t>592241600</t>
  </si>
  <si>
    <t>skruž kanalizační s ocelovými stupadly s PE povlakem1000/250/120 mm</t>
  </si>
  <si>
    <t>-699622480</t>
  </si>
  <si>
    <t>"příloha D1.1.09"  14</t>
  </si>
  <si>
    <t>65</t>
  </si>
  <si>
    <t>592241610</t>
  </si>
  <si>
    <t>skruž kanalizační s ocelovými stupadly s PE povlakem 1000/500/120 mm</t>
  </si>
  <si>
    <t>-745304702</t>
  </si>
  <si>
    <t>66</t>
  </si>
  <si>
    <t>592241620</t>
  </si>
  <si>
    <t>skruž kanalizační s ocelovými stupadly s PE povlakem 1000/1000/120 mm</t>
  </si>
  <si>
    <t>-143618954</t>
  </si>
  <si>
    <t>"příloha D1.1.09"  7</t>
  </si>
  <si>
    <t>67</t>
  </si>
  <si>
    <t>592243370R</t>
  </si>
  <si>
    <t>dno betonové šachty kanalizační 1000/600 mm s ocel.stupadly s PE povlakem</t>
  </si>
  <si>
    <t>-333723693</t>
  </si>
  <si>
    <t>68</t>
  </si>
  <si>
    <t>592243680R</t>
  </si>
  <si>
    <t>dno betonové šachtové čtvercové se zabudovaným stavítkem vnitřní rozměr 1200 x 1200, tl.stěny 150 mm, st.výška 1500 mm, stupala s PE povlakem, stavítka DN 300 vč. vřetene, kotvící sady, klíče a nástavce</t>
  </si>
  <si>
    <t>-1180682989</t>
  </si>
  <si>
    <t>"příloha D1.1.10"  1</t>
  </si>
  <si>
    <t>69</t>
  </si>
  <si>
    <t>592243750R</t>
  </si>
  <si>
    <t>deska betonová šachetní přechodová čtvercová 1500-1000 mm, tl.320 mm</t>
  </si>
  <si>
    <t>889024222</t>
  </si>
  <si>
    <t>70</t>
  </si>
  <si>
    <t>592243480</t>
  </si>
  <si>
    <t>těsnění elastomerové pro spojení šachetních dílů DN 1000</t>
  </si>
  <si>
    <t>-1456565377</t>
  </si>
  <si>
    <t>"příloha D1.1.09, D1.1.10"  1+15*3+4*2</t>
  </si>
  <si>
    <t>71</t>
  </si>
  <si>
    <t>286172550R</t>
  </si>
  <si>
    <t>vložka šachtová pro potrubí PP-UR2 -  DN 300</t>
  </si>
  <si>
    <t>2096370425</t>
  </si>
  <si>
    <t>"příloha D1.1.10 - Vypínací šachta ŠA - 0"  2</t>
  </si>
  <si>
    <t>"zabudované při výrobě</t>
  </si>
  <si>
    <t>72</t>
  </si>
  <si>
    <t>286172540R</t>
  </si>
  <si>
    <t>vložka šachtová pro potrubí PP-UR2 -  DN 250</t>
  </si>
  <si>
    <t>-1180308891</t>
  </si>
  <si>
    <t>"příloha D1.1.09"  31</t>
  </si>
  <si>
    <t>73</t>
  </si>
  <si>
    <t>286122500</t>
  </si>
  <si>
    <t>vložka šachtová kanalizační pro PVC potrubí DN 160</t>
  </si>
  <si>
    <t>1926878366</t>
  </si>
  <si>
    <t>"příloha D1.1.09"  1</t>
  </si>
  <si>
    <t>74</t>
  </si>
  <si>
    <t>899104112</t>
  </si>
  <si>
    <t>Osazení poklopů litinových a ocelových včetně rámů pro třídu zatížení D400, E600</t>
  </si>
  <si>
    <t>1453642375</t>
  </si>
  <si>
    <t xml:space="preserve">Poznámka k souboru cen:_x000D_
1. V cenách 899 10 -.112 nejsou započteny náklady na dodání poklopů včetně rámů; tyto náklady se_x000D_
 oceňují ve specifikaci._x000D_
2. V cenách 899 10 -.113 nejsou započteny náklady na:_x000D_
 a) dodání poklopů; tyto náklady se oceňují ve specifikaci,_x000D_
 b) montáž rámů, která se oceňuje cenami souboru 452 11-21.. části A01 tohoto katalogu._x000D_
3. Poklopy a vtokové mříže dělíme do těchto tříd zatížení:_x000D_
 a) A15, A50 pro plochy používané výlučně chodci a cyklisty,_x000D_
 b) B125 pro chodníky, pěší zóny a plochy srovnatelné, plochy pro stání a parkování osobních_x000D_
 automobilů i v patrech,_x000D_
 c) C250 pro poklopy umístěné v ploše odvodňovacích proužků pozemní komunikace, která měřeno od_x000D_
 hrany obrubníku, zasahuje nejvíce 0,5 m do vozovkya nejvíce 0,2 m do chodníku,_x000D_
 d) D400 pro vozovky pozemních komunikací, ulice pro pěší, zpevněné krajnice a parkovací plochy,_x000D_
 které jsou přístupné pro všechny druhy silničních vozidel,_x000D_
 e) E600 pro plochy, které budou vystavené zvláště vysokému zatížení kol._x000D_
</t>
  </si>
  <si>
    <t>"příloha D1.1.09"  19</t>
  </si>
  <si>
    <t>75</t>
  </si>
  <si>
    <t>552410140R</t>
  </si>
  <si>
    <t>poklop šachtový litino-betonový třída D 400, vstup 600 mm, bez ventilace</t>
  </si>
  <si>
    <t>1804796408</t>
  </si>
  <si>
    <t>"příloha D1.1.09"  11</t>
  </si>
  <si>
    <t>76</t>
  </si>
  <si>
    <t>552410150R</t>
  </si>
  <si>
    <t>poklop šachtový litino-betonový třída D 400, vstup 600 mm, s ventilací</t>
  </si>
  <si>
    <t>1876894072</t>
  </si>
  <si>
    <t>77</t>
  </si>
  <si>
    <t>552410141R</t>
  </si>
  <si>
    <t>poklop šachtový litino-betonový třída D 400 - samonivelační, vstup 600 mm, bez ventilace</t>
  </si>
  <si>
    <t>-1520759480</t>
  </si>
  <si>
    <t>"příloha D1.1.09"  2</t>
  </si>
  <si>
    <t>78</t>
  </si>
  <si>
    <t>552410151R</t>
  </si>
  <si>
    <t>poklop šachtový litino-betonový třída D 400 - samonivelační, vstup 600 mm, s ventilací</t>
  </si>
  <si>
    <t>82718016</t>
  </si>
  <si>
    <t>79</t>
  </si>
  <si>
    <t>899401112</t>
  </si>
  <si>
    <t>Osazení poklopů litinových šoupátkových</t>
  </si>
  <si>
    <t>-548687455</t>
  </si>
  <si>
    <t xml:space="preserve">Poznámka k souboru cen:_x000D_
1. V cenách osazení poklopů jsou započteny i náklady na jejich podezdění._x000D_
2. V cenách nejsou započteny náklady na dodání poklopů; tyto se oceňují ve specifikaci. Ztratné se_x000D_
 nestanoví._x000D_
</t>
  </si>
  <si>
    <t>80</t>
  </si>
  <si>
    <t>422913520</t>
  </si>
  <si>
    <t>poklop litinový typ - šoupátkový</t>
  </si>
  <si>
    <t>-897671010</t>
  </si>
  <si>
    <t>81</t>
  </si>
  <si>
    <t>348100000</t>
  </si>
  <si>
    <t>univerzální podkladová deska šoupátková</t>
  </si>
  <si>
    <t>-1854739762</t>
  </si>
  <si>
    <t>"k pol.422913420"  1</t>
  </si>
  <si>
    <t>82</t>
  </si>
  <si>
    <t>892362121</t>
  </si>
  <si>
    <t>Tlakové zkoušky vzduchem těsnícími vaky ucpávkovými DN 250</t>
  </si>
  <si>
    <t>úsek</t>
  </si>
  <si>
    <t>924473541</t>
  </si>
  <si>
    <t xml:space="preserve">Poznámka k souboru cen:_x000D_
1. Ceny zkoušek jsou vztaženy na úsek stoky mezi dvěma šachtami bez ohledu na druh potrubí._x000D_
2. V cenách jsou započteny i náklady na:_x000D_
 a) montáž a demontáž těsnících vaků pro zabezpečení konců zkoušeného úseku potrubí, naplnění a_x000D_
 vypuštění vzduchu zkoušeného úseku stoky,_x000D_
 b) vystavení zkušebního protokolu._x000D_
3. V cenách nejsou započteny náklady na:_x000D_
 a) utěsnění kanalizačních přípojek._x000D_
 b) zkoušky vstupních a revizních šachet._x000D_
</t>
  </si>
  <si>
    <t>83</t>
  </si>
  <si>
    <t>892372121</t>
  </si>
  <si>
    <t>Tlakové zkoušky vzduchem těsnícími vaky ucpávkovými DN 300</t>
  </si>
  <si>
    <t>1755760729</t>
  </si>
  <si>
    <t>84</t>
  </si>
  <si>
    <t>359901211</t>
  </si>
  <si>
    <t>Monitoring stok (kamerový systém) jakékoli výšky nová kanalizace</t>
  </si>
  <si>
    <t>-1118748516</t>
  </si>
  <si>
    <t xml:space="preserve">Poznámka k souboru cen:_x000D_
1. V ceně jsou započteny náklady na zhotovení záznamu o prohlídce a protokolu prohlídky._x000D_
</t>
  </si>
  <si>
    <t>528+179,9</t>
  </si>
  <si>
    <t>85</t>
  </si>
  <si>
    <t>899722113</t>
  </si>
  <si>
    <t>Krytí potrubí z plastů výstražnou fólií z PVC (hnědá)</t>
  </si>
  <si>
    <t>-21502110</t>
  </si>
  <si>
    <t>258-(9+12)+179,9</t>
  </si>
  <si>
    <t>86</t>
  </si>
  <si>
    <t>899911151R</t>
  </si>
  <si>
    <t>Kluzné objímky (pojízdná sedla) pro zasunutí potrubí do chráničky výšky 90 mm vnějšího průměru potrubí do 267 mm</t>
  </si>
  <si>
    <t>380459271</t>
  </si>
  <si>
    <t>"příloha D1.1.08</t>
  </si>
  <si>
    <t>"objímky typu TR, 8 kusů segmentů na 1 objímku"  8+10</t>
  </si>
  <si>
    <t>87</t>
  </si>
  <si>
    <t>899913166R</t>
  </si>
  <si>
    <t>Koncové uzavírací manžety chrániček DN potrubí x DN chráničky DN 250/610</t>
  </si>
  <si>
    <t>1268068661</t>
  </si>
  <si>
    <t xml:space="preserve">Poznámka k souboru cen:_x000D_
1. V cenách jsou započteny i náklady na nerezové upínací pásky daných průměrů._x000D_
</t>
  </si>
  <si>
    <t>"Manžeta 160-508/610 mm"  2+2</t>
  </si>
  <si>
    <t>Ostatní konstrukce a práce-bourání</t>
  </si>
  <si>
    <t>88</t>
  </si>
  <si>
    <t>979051121R</t>
  </si>
  <si>
    <t>Očištění vybouraných prvků od spojovacího materiálu s odklizením a uložením očištěných hmot a spojovacího materiálu na skládku zámkových dlaždic s vyplněním spár kamenivem</t>
  </si>
  <si>
    <t>686297061</t>
  </si>
  <si>
    <t>"výpočet v pol. 113106123"   4,72</t>
  </si>
  <si>
    <t>89</t>
  </si>
  <si>
    <t>979021113R</t>
  </si>
  <si>
    <t>Očištění vybouraných prvků při překopech inženýrských sítí od spojovacího materiálu s odklizením a uložením očištěných hmot a spojovacího materiálu na skládku, obrubníků a krajníků, vybouraných z jakéhokoliv lože a s jakoukoliv výplní spár silničních</t>
  </si>
  <si>
    <t>141014795</t>
  </si>
  <si>
    <t xml:space="preserve">Poznámka k souboru cen:_x000D_
1. Ceny jsou určeny pouze pro případy havárií, přeložek nebo běžných oprav inženýrských sítí._x000D_
2. Ceny 05-1111 a 05-1112 jsou určeny jen pro očištění vybouraných dlaždic, desek nebo tvarovek_x000D_
 uložených do lože ze sypkého materiálu bez pojiva._x000D_
3. Ceny nelze použít v rámci výstavby nových inženýrských sítí._x000D_
4. Přemístění vybouraných obrubníků, krajníků, desek nebo dílců na vzdálenost přes 10 m se oceňuje_x000D_
 cenami souboru cen 997 22-1 Vodorovná doprava vybouraných hmot._x000D_
</t>
  </si>
  <si>
    <t>"výpočet v pol. 113202111"   4</t>
  </si>
  <si>
    <t>90</t>
  </si>
  <si>
    <t>916131213</t>
  </si>
  <si>
    <t>Osazení silničního obrubníku betonového se zřízením lože, s vyplněním a zatřením spár cementovou maltou stojatého s boční opěrou z betonu prostého tř. C 12/15, do lože z betonu prostého téže značky</t>
  </si>
  <si>
    <t>-1414762059</t>
  </si>
  <si>
    <t xml:space="preserve">Poznámka k souboru cen:_x000D_
1. V cenách silničních obrubníků ležatých i stojatých jsou započteny:_x000D_
 a) pro osazení do lože z kameniva těženého i náklady na dodání hmot pro lože tl. 80 až 100 mm,_x000D_
 b) pro osazení do lože z betonu prostého i náklady na dodání hmot pro lože tl. 80 až 100 mm; v_x000D_
 cenách -1113 a -1213 též náklady na zřízení bočních opěr._x000D_
2. Část lože z betonu prostého přesahující tl. 100 mm se oceňuje cenou 916 99-1121 Lože pod_x000D_
 obrubníky, krajníky nebo obruby z dlažebních kostek._x000D_
3. V cenách nejsou započteny náklady na dodání obrubníků, tyto se oceňují ve specifikaci._x000D_
</t>
  </si>
  <si>
    <t>"očíštění původní obrubník - výpočet vpol. 113202111"  4</t>
  </si>
  <si>
    <t>91</t>
  </si>
  <si>
    <t>592174650</t>
  </si>
  <si>
    <t>obrubník betonový silniční vibrolisovaný 100x15x25 cm</t>
  </si>
  <si>
    <t>-1047282700</t>
  </si>
  <si>
    <t>"předpoklad 20% nových:  4*0,2=0,8m"  1</t>
  </si>
  <si>
    <t>92</t>
  </si>
  <si>
    <t>919122111R</t>
  </si>
  <si>
    <t xml:space="preserve">Utěsnění spár asfaltovou zálivkou </t>
  </si>
  <si>
    <t>918185461</t>
  </si>
  <si>
    <t xml:space="preserve">Poznámka k souboru cen:_x000D_
1. V cenách jsou započteny i náklady na vyčištění spár před těsněním a zalitím a náklady na_x000D_
 impregnaci, těsnění a zalití spár včetně dodání hmot._x000D_
</t>
  </si>
  <si>
    <t>"výpočet z pol.  919731121"  845,06</t>
  </si>
  <si>
    <t>919731121</t>
  </si>
  <si>
    <t>Zarovnání styčné plochy podkladu nebo krytu podél vybourané části komunikace nebo zpevněné plochy živičné tl. do 50 mm</t>
  </si>
  <si>
    <t>434247066</t>
  </si>
  <si>
    <t xml:space="preserve">Poznámka k souboru cen:_x000D_
1. Pro volbu cen je rozhodující maximální tloušťka zarovnané styčné plochy._x000D_
2. Náklady na vodorovné přemístění suti zbylé po zarovnání styčné plochy se samostatně neoceňují,_x000D_
 tyto náklady jsou započteny ve vodorovném přemístění suti prováděném při odstraňování podkladů nebo_x000D_
 krytů._x000D_
</t>
  </si>
  <si>
    <t>"komunikace - místní"  2*(346+6*1,5+2*0,5+2*1+48,78)+2*1,6</t>
  </si>
  <si>
    <t>"komunikaceII"  5,5+2,3+2,5+18</t>
  </si>
  <si>
    <t>919735113</t>
  </si>
  <si>
    <t>Řezání stávajícího živičného krytu nebo podkladu hloubky 100-150 mm</t>
  </si>
  <si>
    <t>153916132</t>
  </si>
  <si>
    <t xml:space="preserve">Poznámka k souboru cen:_x000D_
1. V cenách jsou započteny i náklady na spotřebu vody._x000D_
</t>
  </si>
  <si>
    <t>"komunikace"  2*(360+168-(9+12)+19*1,5+2,1+2*0,5+2*1+48,78+2,51)+2*1</t>
  </si>
  <si>
    <t>997</t>
  </si>
  <si>
    <t>Přesun sutě</t>
  </si>
  <si>
    <t>997221551</t>
  </si>
  <si>
    <t>Vodorovná doprava suti bez naložení, ale se složením a s hrubým urovnáním ze sypkých materiálů, na vzdálenost do 1 km</t>
  </si>
  <si>
    <t>78875896</t>
  </si>
  <si>
    <t xml:space="preserve">Poznámka k souboru cen:_x000D_
1. Ceny nelze použít pro vodorovnou dopravu suti po železnici, po vodě nebo neobvyklými dopravními_x000D_
 prostředky._x000D_
2. Je-li na dopravní dráze pro vodorovnou dopravu suti překážka, pro kterou je nutno suť překládat_x000D_
 z jednoho dopravního prostředku na druhý, oceňuje se tato doprava v každém úseku samostatně._x000D_
3. Ceny 997 22-155 jsou určeny pro sypký materiál, např. kamenivo a hmoty kamenitého charakteru_x000D_
 stmelené vápnem, cementem nebo živicí._x000D_
4. Ceny 997 22-156 jsou určeny pro drobný kusový materiál (dlažební kostky, lomový kámen)._x000D_
</t>
  </si>
  <si>
    <t>"výměry z pol.113107162"</t>
  </si>
  <si>
    <t>1150,27*0,29</t>
  </si>
  <si>
    <t>"výměry z pol.113107181-2, 113154112"</t>
  </si>
  <si>
    <t>234,26*0,098+690,79*0,22+1708,1*0,103</t>
  </si>
  <si>
    <t>997221559</t>
  </si>
  <si>
    <t>Vodorovná doprava suti bez naložení, ale se složením a s hrubým urovnáním Příplatek k ceně za každý další i započatý 1 km přes 1 km</t>
  </si>
  <si>
    <t>-408339010</t>
  </si>
  <si>
    <t>"skládka 10 km - 9xpříplatek"</t>
  </si>
  <si>
    <t>333,58*9</t>
  </si>
  <si>
    <t>"živice k recyklaci - 22 km - příplatek 21x " 350,87*21</t>
  </si>
  <si>
    <t>997221845R</t>
  </si>
  <si>
    <t xml:space="preserve">Poplatek za ekologickou likvidaci odpadu z asfaltových povrchů </t>
  </si>
  <si>
    <t>-367382429</t>
  </si>
  <si>
    <t xml:space="preserve">Poznámka k souboru cen:_x000D_
1. Ceny uvedené v souboru cen lze po dohodě upravit podle místních podmínek._x000D_
2. Uložení odpadů neuvedených v souboru cen se oceňuje individuálně._x000D_
3. V cenách je započítán poplatek za ukládání odpadu dle zákona 185/2001 Sb._x000D_
4. Případné drcení stavebního odpadu lze ocenit cenami souboru cen 997 00-60 Drcení stavebního_x000D_
 odpadu z katalogu 800-6 Demolice objektů._x000D_
</t>
  </si>
  <si>
    <t>"výpočet z pol.997221551"  350,87</t>
  </si>
  <si>
    <t>997221855</t>
  </si>
  <si>
    <t>Poplatek za uložení stavebního odpadu na skládce (skládkovné) zeminy a kameniva</t>
  </si>
  <si>
    <t>-763448031</t>
  </si>
  <si>
    <t>"výpočet z pol.997221551"  333,58</t>
  </si>
  <si>
    <t>998</t>
  </si>
  <si>
    <t>Přesun hmot</t>
  </si>
  <si>
    <t>998276101</t>
  </si>
  <si>
    <t>Přesun hmot pro trubní vedení hloubené z trub z plastických hmot nebo sklolaminátových pro vodovody nebo kanalizace v otevřeném výkopu dopravní vzdálenost do 15 m</t>
  </si>
  <si>
    <t>-117085044</t>
  </si>
  <si>
    <t xml:space="preserve">Poznámka k souboru cen:_x000D_
1. Položky přesunu hmot nelze užít pro zeminu, sypaniny, štěrkopísek, kamenivo ap. Případná_x000D_
 manipulace s tímto materiálem se oceňuje souborem cen 162 .0-11 Vodorovné přemístění výkopku nebo_x000D_
 sypaniny katalogu 800-1 Zemní práce._x000D_
</t>
  </si>
  <si>
    <t>113106161</t>
  </si>
  <si>
    <t>Rozebrání dlažeb a dílců komunikací pro pěší, vozovek a ploch s přemístěním hmot na skládku na vzdálenost do 3 m nebo s naložením na dopravní prostředek vozovek a ploch, s jakoukoliv výplní spár v ploše jednotlivě do 50 m2 z drobných kostek nebo odseků s ložem z kameniva</t>
  </si>
  <si>
    <t>-812824712</t>
  </si>
  <si>
    <t>"příloha C2.4, D1.1.01"  0,8*2</t>
  </si>
  <si>
    <t>"vjezd na pozemek, ponecháno podél výkopu"</t>
  </si>
  <si>
    <t>423481345</t>
  </si>
  <si>
    <t>"příloha C2.4, D1.1.01</t>
  </si>
  <si>
    <t xml:space="preserve">"podkladní vrstvy - živičná komunikace místní - 2 vrstvy"  </t>
  </si>
  <si>
    <t>(195,55*1+8*1,5*2,5)*2</t>
  </si>
  <si>
    <t>"přípojky" (5,65+3,77+1,84+1,3+0,9)*1*2</t>
  </si>
  <si>
    <t>"žulové kostky"  0,8*1</t>
  </si>
  <si>
    <t>Odstranění podkladů nebo krytů s přemístěním hmot na skládku na vzdálenost do 20 m nebo s naložením na dopravní prostředek v ploše jednotlivě přes 50 m2 do 200 m2 živičných, o tl. vrstvy 50 až 100 mm</t>
  </si>
  <si>
    <t>-1402262663</t>
  </si>
  <si>
    <t xml:space="preserve">"podkladní vrstvy - živičná komunikace místní"  </t>
  </si>
  <si>
    <t>195,55*1+8*1,5*2,5</t>
  </si>
  <si>
    <t>"přípojky" (5,65+3,77+1,84+1,3+0,9)*1</t>
  </si>
  <si>
    <t>1838113671</t>
  </si>
  <si>
    <t>195,55*1,6+8*1,5*2,5</t>
  </si>
  <si>
    <t>"přípojky" (5,65+3,77+1,84+1,3+0,9)*1,6</t>
  </si>
  <si>
    <t>277683905</t>
  </si>
  <si>
    <t>"předpokládaná doba čerpání cca 20 dní - 2 hod denně"  20*2</t>
  </si>
  <si>
    <t>1633139635</t>
  </si>
  <si>
    <t>"předpokládaná doba čerpání cca 20 dní "  20</t>
  </si>
  <si>
    <t>-1287760362</t>
  </si>
  <si>
    <t>"příloha C2.4,  D1.1.02</t>
  </si>
  <si>
    <t>"plyn DN 50, 63"   2*1+1</t>
  </si>
  <si>
    <t>"vodovod DN 90"  2*1+1,8+4,8+1,5</t>
  </si>
  <si>
    <t>-175093361</t>
  </si>
  <si>
    <t>"kanalizace DN 500"   1</t>
  </si>
  <si>
    <t>-1004205</t>
  </si>
  <si>
    <t>3*1+1,44</t>
  </si>
  <si>
    <t>318313843</t>
  </si>
  <si>
    <t>2*1,05*1,55+1*1,06*1,56+1*1,5*2+10,1*1,09*1,59+4,44*1,04*1,54</t>
  </si>
  <si>
    <t>1987187909</t>
  </si>
  <si>
    <t>"příloha C2.3, D1.01.1 (ponechána podél výkopu)</t>
  </si>
  <si>
    <t>(7,96+3,38+11,58+4,67)*2*0,15</t>
  </si>
  <si>
    <t>-635003396</t>
  </si>
  <si>
    <t>"příloha C2.3, D1.1.01, D1.1.03, D1.1.07</t>
  </si>
  <si>
    <t>17,5*1*2,54+177,75*1*2,3</t>
  </si>
  <si>
    <t xml:space="preserve">"rozšíření a prohloubení dna pro šachty"  </t>
  </si>
  <si>
    <t>8*2,5*1,5*2,36+8*2,5*2,5*0,3</t>
  </si>
  <si>
    <t>"přípojky"  43,2*1*2,39</t>
  </si>
  <si>
    <t>"-živice komunikace místní, výpočet v pol. 113107182"  -239,01*0,45</t>
  </si>
  <si>
    <t>"-ornice."  -(7,96+3,38+11,58+4,67)*1*0,15</t>
  </si>
  <si>
    <t>"betonová dl."  -0,8*1*0,3</t>
  </si>
  <si>
    <t>530,4/100*50</t>
  </si>
  <si>
    <t>132301204</t>
  </si>
  <si>
    <t>Hloubení zapažených i nezapažených rýh šířky přes 600 do 2 000 mm s urovnáním dna do předepsaného profilu a spádu v hornině tř. 4 přes 5 000 m3</t>
  </si>
  <si>
    <t>-1280104441</t>
  </si>
  <si>
    <t>"výpočet v pol.132201204</t>
  </si>
  <si>
    <t>-229325222</t>
  </si>
  <si>
    <t>"příloha C2.4, D1.1.01, D1.1.02</t>
  </si>
  <si>
    <t>(17,5*2,54+177,75*2,3+43,2*2,39)*2</t>
  </si>
  <si>
    <t>-979294124</t>
  </si>
  <si>
    <t>"výpočet v pol.151101102" 1113,05</t>
  </si>
  <si>
    <t>-832857599</t>
  </si>
  <si>
    <t>"ceník 800-1, příloha č.8, tabulka II - přes 100m3 - 55%" (265,2+265,2)/100*55</t>
  </si>
  <si>
    <t>1422523927</t>
  </si>
  <si>
    <t>"vhodná zemina k zásypu na mezideponii" 265,2+265,2</t>
  </si>
  <si>
    <t>"zemina k zásypu z mezideponie na stavbu" 356,52</t>
  </si>
  <si>
    <t>1395238201</t>
  </si>
  <si>
    <t>"nakládání výkopku k zásypu na mezideponii"  356,52</t>
  </si>
  <si>
    <t>-178300196</t>
  </si>
  <si>
    <t>"výpočet v pol.132201204"  530,4</t>
  </si>
  <si>
    <t>"-obsyp, výpočet v pol.175151101"  -119,66</t>
  </si>
  <si>
    <t>"-lože, výpočet v pol.451573111"  -31,22</t>
  </si>
  <si>
    <t>"-podkladní desky, výpočet v pol.452311131"  -1,8</t>
  </si>
  <si>
    <t>"-těleso šachtet, cca"  -21,2</t>
  </si>
  <si>
    <t>"přebytečná zemina:  530,4-356,52=264,88m3</t>
  </si>
  <si>
    <t>-340224835</t>
  </si>
  <si>
    <t>"příloha D1.1.07, D1.1.01, C2.4"  194*1*0,55</t>
  </si>
  <si>
    <t>"domovní přípojky"  43,2*1*0,3</t>
  </si>
  <si>
    <t>"-potrubí DN250"  -(194*0,049)</t>
  </si>
  <si>
    <t>1364178843</t>
  </si>
  <si>
    <t>110,15*1,8</t>
  </si>
  <si>
    <t>-1334114282</t>
  </si>
  <si>
    <t>"výpočet v pol.121110101" 8,28/0,15</t>
  </si>
  <si>
    <t>-1307205618</t>
  </si>
  <si>
    <t>"výpočet v pol.181301101" 55,2</t>
  </si>
  <si>
    <t>920058642</t>
  </si>
  <si>
    <t>55,2*0,025</t>
  </si>
  <si>
    <t>101818948</t>
  </si>
  <si>
    <t>"příloha D1.1.07, D1.1.01, C2.4" 194*1*0,1</t>
  </si>
  <si>
    <t>"domovní přípojky"  43,2*1*0,1</t>
  </si>
  <si>
    <t>"pod šachty, příloha D1.1.09-10"  8*2,5*2,5*0,15</t>
  </si>
  <si>
    <t>1719473413</t>
  </si>
  <si>
    <t>"pod šachty, příloha D1.1.09"  8*1,5*1,5*0,1</t>
  </si>
  <si>
    <t>Podklad ze štěrkodrti ŠD fr.0/32 mm s rozprostřením a zhutněním, po zhutnění tl. 150 mm</t>
  </si>
  <si>
    <t>863486962</t>
  </si>
  <si>
    <t>"pod živičnou kom."  239,01</t>
  </si>
  <si>
    <t>Podklad ze štěrkodrti ŠD fr.0/32 mm s rozprostřením a zhutněním, po zhutnění tl. 200 mm</t>
  </si>
  <si>
    <t>-278413186</t>
  </si>
  <si>
    <t>"pod živičnou kom." 239,01</t>
  </si>
  <si>
    <t>"pod žulovou dl." 0,8*1</t>
  </si>
  <si>
    <t>Asfaltový beton vrstva podkladní ACP 16+ 50/70 (obalované kamenivo střednězrnné - OKS) s rozprostřením a zhutněním v pruhu šířky do 3 m, po zhutnění tl. 60 mm</t>
  </si>
  <si>
    <t>-608148292</t>
  </si>
  <si>
    <t>"výpočet v pol. 113107182"  239,01</t>
  </si>
  <si>
    <t>Postřik spojovací v množství 0,3-0,50 kg/m2</t>
  </si>
  <si>
    <t>-205995172</t>
  </si>
  <si>
    <t>"výpočet v pol. 577134111"  364,42</t>
  </si>
  <si>
    <t>Asfaltový beton vrstva obrusná ACO 11+ 50/70 (ABS) s rozprostřením a se zhutněním z nemodifikovaného asfaltu v pruhu šířky do 3 m tř. I, po zhutnění tl. 40 mm</t>
  </si>
  <si>
    <t>-2066736687</t>
  </si>
  <si>
    <t>"výpočet v pol. 113154122"  364,42</t>
  </si>
  <si>
    <t>591211111</t>
  </si>
  <si>
    <t>Kladení dlažby z kostek s provedením lože do tl. 50 mm, s vyplněním spár, s dvojím beraněním a se smetením přebytečného materiálu na krajnici drobných z kamene, do lože z kameniva těženého</t>
  </si>
  <si>
    <t>-1299011907</t>
  </si>
  <si>
    <t xml:space="preserve">Poznámka k souboru cen:_x000D_
1. Ceny 591 1.- pro dlažbu z kostek velkých jsou určeny pro dlažbu úhlopříčnou a řádkovou._x000D_
2. Ceny 591 2.- pro dlažbu z kostek drobných jsou určeny pro dlažbu úhlopříčnou, řádkovou a_x000D_
 kroužkovou._x000D_
3. Dlažba vějířová z kostek drobných se oceňuje cenami 591 41-2111 a 591 44-2111 Kladení dlažby z_x000D_
 mozaiky dvoubarevné a vícebarevné komunikací pro pěší._x000D_
4. V cenách jsou započteny i náklady na dodání hmot pro lože a na dodání téhož materiálu na výplň_x000D_
 spár._x000D_
5. V cenách nejsou započteny náklady na:_x000D_
 a) dodání dlažebních kostek, které se oceňuje ve specifikaci; ztratné lze dohodnout_x000D_
 - u velkých kostek ve výši 1 %,_x000D_
 - u drobných kostek ve výši 2 %,_x000D_
 b) vyplnění spár dlažby živičnou zálivkou, které se oceňuje cenami souboru cen 599 1 . -11_x000D_
 Zálivka živičná spár dlažby._x000D_
6. Část lože přesahující tloušťku 50 mm se oceňuje cenami souboru cen 451 31-97 Příplatek za_x000D_
 každých dalších 10 mm tloušťky podkladu nebo lože._x000D_
</t>
  </si>
  <si>
    <t>"výpočet v pol. 113106161 - vjezd na pozemek"  1,6</t>
  </si>
  <si>
    <t>"původní očištěné kostky</t>
  </si>
  <si>
    <t>913024638</t>
  </si>
  <si>
    <t>"nezpevněné cesty, vjezdy na pozemky" 1,33*2</t>
  </si>
  <si>
    <t>-1134820140</t>
  </si>
  <si>
    <t>"příloha D1.1.01,C2.4</t>
  </si>
  <si>
    <t>"veřejné části přípojek"  43,2</t>
  </si>
  <si>
    <t>521309355</t>
  </si>
  <si>
    <t>"příloha D1.1.01,C2.4"  194</t>
  </si>
  <si>
    <t>-1539154198</t>
  </si>
  <si>
    <t>"ztratné 3%"  194*1,03</t>
  </si>
  <si>
    <t>-364096594</t>
  </si>
  <si>
    <t>"kolena 45°"  5</t>
  </si>
  <si>
    <t>"ucpávky"  5</t>
  </si>
  <si>
    <t>972233181</t>
  </si>
  <si>
    <t>-675869591</t>
  </si>
  <si>
    <t>1667120770</t>
  </si>
  <si>
    <t>"příloha D1.1.01,C2.4, D1.1.11"  4</t>
  </si>
  <si>
    <t>-913753011</t>
  </si>
  <si>
    <t>-1908211276</t>
  </si>
  <si>
    <t>"příloha D1.1.09,  ŠA1-1 - ŠA1-8"  8</t>
  </si>
  <si>
    <t>-1541813179</t>
  </si>
  <si>
    <t>-1044903407</t>
  </si>
  <si>
    <t>-865593440</t>
  </si>
  <si>
    <t>-762149938</t>
  </si>
  <si>
    <t>-486227432</t>
  </si>
  <si>
    <t>"příloha D1.1.09"  6</t>
  </si>
  <si>
    <t>803192154</t>
  </si>
  <si>
    <t>2126652560</t>
  </si>
  <si>
    <t>1527672428</t>
  </si>
  <si>
    <t>-1804678836</t>
  </si>
  <si>
    <t>1701554341</t>
  </si>
  <si>
    <t>"příloha D1.1.09"  3*3+5*2</t>
  </si>
  <si>
    <t>1268619054</t>
  </si>
  <si>
    <t>"příloha D1.1.09"  15</t>
  </si>
  <si>
    <t>1239862972</t>
  </si>
  <si>
    <t>1860960318</t>
  </si>
  <si>
    <t>1777139875</t>
  </si>
  <si>
    <t>165407647</t>
  </si>
  <si>
    <t>2013093348</t>
  </si>
  <si>
    <t>-1363024957</t>
  </si>
  <si>
    <t>194+43,2</t>
  </si>
  <si>
    <t>327471633</t>
  </si>
  <si>
    <t>979071021R</t>
  </si>
  <si>
    <t>Očištění vybouraných dlažebních kostek při překopech inženýrských sítí od spojovacího materiálu, s přemístěním hmot na skládku, drobných, s původním vyplněním spár kamenivem těženým</t>
  </si>
  <si>
    <t>-1219317570</t>
  </si>
  <si>
    <t>"výpočet v pol.113106161"  1,6</t>
  </si>
  <si>
    <t>-1618150166</t>
  </si>
  <si>
    <t>"výpočet z pol. 919735121"  442,12</t>
  </si>
  <si>
    <t>-474961607</t>
  </si>
  <si>
    <t>"komunikace"  2*(194+8*1,5)+2*1,6</t>
  </si>
  <si>
    <t>"přípojky"  (5,65+3,77+1,84+1,3+0,9)*2</t>
  </si>
  <si>
    <t>1954004569</t>
  </si>
  <si>
    <t>"komunikace"  2*(194+8*1,5)+2*1</t>
  </si>
  <si>
    <t>1581116713</t>
  </si>
  <si>
    <t>478,82*0,29</t>
  </si>
  <si>
    <t>"výměry z pol.113107182, 113154122"</t>
  </si>
  <si>
    <t>364,42*0,103+239,01*0,22</t>
  </si>
  <si>
    <t>-1896202132</t>
  </si>
  <si>
    <t>138,86*9</t>
  </si>
  <si>
    <t>"živice k recyklaci - 22 km - příplatek 21x "  102,68*21</t>
  </si>
  <si>
    <t>136625992</t>
  </si>
  <si>
    <t>"výpočet z pol.997221551"  102,68</t>
  </si>
  <si>
    <t>-454713911</t>
  </si>
  <si>
    <t>"výpočet z pol.997221551"  138,86</t>
  </si>
  <si>
    <t>-667604433</t>
  </si>
  <si>
    <t>1869881704</t>
  </si>
  <si>
    <t>"příloha C2.3, D1.1.01</t>
  </si>
  <si>
    <t>((62,3+9)*1+3*1,5*2,5)*2</t>
  </si>
  <si>
    <t>"přípojky"  (4,52+0,88)*1*2</t>
  </si>
  <si>
    <t>-988363571</t>
  </si>
  <si>
    <t>(62,3+9)*1+3*1,5*2,5</t>
  </si>
  <si>
    <t>"přípojky"  (4,52+0,88)*1</t>
  </si>
  <si>
    <t>-1185131594</t>
  </si>
  <si>
    <t>71,8*1,6+3*1,5*2,5+(4,52+0,88)*1,6</t>
  </si>
  <si>
    <t>1319371417</t>
  </si>
  <si>
    <t>"předpokládaná doba čerpání cca 10 dní - 2 hod denně"  10*2</t>
  </si>
  <si>
    <t>-725504876</t>
  </si>
  <si>
    <t>"předpokládaná doba čerpání cca 10 dní "  10</t>
  </si>
  <si>
    <t>-270129214</t>
  </si>
  <si>
    <t>"příloha C2.3,  D1.1.03</t>
  </si>
  <si>
    <t>"plyn DN 63"   1,2</t>
  </si>
  <si>
    <t>"vodovod DN 110"  1,1</t>
  </si>
  <si>
    <t>490230771</t>
  </si>
  <si>
    <t>1,2*1,063*1,563+1,1*1,11*1,61</t>
  </si>
  <si>
    <t>-161546817</t>
  </si>
  <si>
    <t>2,5*1,6*0,15</t>
  </si>
  <si>
    <t>1384429564</t>
  </si>
  <si>
    <t>"příloha C2.5, D1.1.01, D1.1.05, D1.1.07</t>
  </si>
  <si>
    <t>62,3*1*2,3+9*1*2,7</t>
  </si>
  <si>
    <t>3*2,5*1,5*2,3+3*2,5*2,5*0,3</t>
  </si>
  <si>
    <t>"přípojky"  8,4*1*2,3</t>
  </si>
  <si>
    <t>"-živice komunikace místní, výpočet v pol. 113107182"  -87,95*0,45</t>
  </si>
  <si>
    <t>"-ornice."  -2,5*1*0,15</t>
  </si>
  <si>
    <t>178,45/100*50</t>
  </si>
  <si>
    <t>2072334336</t>
  </si>
  <si>
    <t>105248997</t>
  </si>
  <si>
    <t>"příloha C2.5, D1.1.01, D1.1.05</t>
  </si>
  <si>
    <t>(62,3*2,3+9*2,7+8,4*2,3)*2</t>
  </si>
  <si>
    <t>981220008</t>
  </si>
  <si>
    <t>"výpočet v pol.151101102"  373,82</t>
  </si>
  <si>
    <t>-439779307</t>
  </si>
  <si>
    <t>"ceník 800-1, příloha č.8, tabulka II - přes 100m3 - 55%" (89,23+89,23)/100*55</t>
  </si>
  <si>
    <t>-902254967</t>
  </si>
  <si>
    <t>"vhodná zemina k zásypu na mezideponii"  89,23+89,23</t>
  </si>
  <si>
    <t>"zemina k zásypu z mezideponie na stavbu" 118,94</t>
  </si>
  <si>
    <t>333650583</t>
  </si>
  <si>
    <t>"nakládání výkopku k zásypu na mezideponii"  118,94</t>
  </si>
  <si>
    <t>1192365208</t>
  </si>
  <si>
    <t>"výpočet v pol.132201204"  178,45</t>
  </si>
  <si>
    <t>"-obsyp, výpočet v pol.175151101"  -41,29</t>
  </si>
  <si>
    <t>"-lože, výpočet v pol.451573111"  -10,74</t>
  </si>
  <si>
    <t>"-podkladní desky, výpočet v pol.452311131"  -0,68</t>
  </si>
  <si>
    <t>"-těleso šachtet, cca"  -6,8</t>
  </si>
  <si>
    <t>"přebytečná zemina:  178,45-118,94=59,51m3</t>
  </si>
  <si>
    <t>1875759621</t>
  </si>
  <si>
    <t>"příloha D1.1.07, D1.1.01, C2.3"  70*1*0,55</t>
  </si>
  <si>
    <t>"domovní přípojky"  9,3*1*0,3</t>
  </si>
  <si>
    <t>"-potrubí DN250"  -(70*0,049)</t>
  </si>
  <si>
    <t>-1138188857</t>
  </si>
  <si>
    <t>37,86*1,8</t>
  </si>
  <si>
    <t>305838101</t>
  </si>
  <si>
    <t>"výpočet v pol.121110101" 0,6/0,15</t>
  </si>
  <si>
    <t>90111371</t>
  </si>
  <si>
    <t>"výpočet v pol.181301101" 4</t>
  </si>
  <si>
    <t>-674880299</t>
  </si>
  <si>
    <t>4*0,025</t>
  </si>
  <si>
    <t>1015207842</t>
  </si>
  <si>
    <t>"příloha D1.1.07, D1.1.01, C2.3" 70*1*0,1</t>
  </si>
  <si>
    <t>"domovní přípojky"  9,3*1*0,1</t>
  </si>
  <si>
    <t>"pod šachty, příloha D1.1.09-10"  3*2,5*2,5*0,15</t>
  </si>
  <si>
    <t>1364504830</t>
  </si>
  <si>
    <t>"pod šachty, příloha D1.1.09"  3*1,5*1,5*0,1</t>
  </si>
  <si>
    <t>1699611591</t>
  </si>
  <si>
    <t>"výpočet v pol. 113154122"  134,77</t>
  </si>
  <si>
    <t>-1016771490</t>
  </si>
  <si>
    <t>"výpočet v pol. 577134111"  134,77</t>
  </si>
  <si>
    <t>-1512901586</t>
  </si>
  <si>
    <t>"výpočet v pol. 113107182"  87,95</t>
  </si>
  <si>
    <t>-350897593</t>
  </si>
  <si>
    <t>"pod živičnou kom." 87,95</t>
  </si>
  <si>
    <t>1535314649</t>
  </si>
  <si>
    <t>"pod živičnou kom."  87,95</t>
  </si>
  <si>
    <t>975962781</t>
  </si>
  <si>
    <t>"příloha D1.1.01,C2.3</t>
  </si>
  <si>
    <t>"veřejné části přípojek"  9,3</t>
  </si>
  <si>
    <t>-196121782</t>
  </si>
  <si>
    <t>"příloha D1.1.01,C2.3"  70</t>
  </si>
  <si>
    <t>689811908</t>
  </si>
  <si>
    <t>"ztratné 3%"  70*1,03</t>
  </si>
  <si>
    <t>186181922</t>
  </si>
  <si>
    <t>"kolena 45°"  3</t>
  </si>
  <si>
    <t>"ucpávky"  3</t>
  </si>
  <si>
    <t>-99824367</t>
  </si>
  <si>
    <t>-143448279</t>
  </si>
  <si>
    <t>-1482374717</t>
  </si>
  <si>
    <t>"příloha D1.1.01,C2.3, D1.1.11"  2</t>
  </si>
  <si>
    <t>-2145247208</t>
  </si>
  <si>
    <t>-351979214</t>
  </si>
  <si>
    <t>"příloha D1.1.09,  ŠA2-1 - ŠA2-3"  3</t>
  </si>
  <si>
    <t>-1632577915</t>
  </si>
  <si>
    <t>1656265838</t>
  </si>
  <si>
    <t>592241772R</t>
  </si>
  <si>
    <t>prstenec betonový vyrovnávací šikmý 600/60-100/120 mm</t>
  </si>
  <si>
    <t>-1765537967</t>
  </si>
  <si>
    <t>870388553</t>
  </si>
  <si>
    <t>-1225859288</t>
  </si>
  <si>
    <t>-102085900</t>
  </si>
  <si>
    <t>1522354833</t>
  </si>
  <si>
    <t>-603935266</t>
  </si>
  <si>
    <t>"příloha D1.1.09"  3+2*2</t>
  </si>
  <si>
    <t>1096289928</t>
  </si>
  <si>
    <t>"příloha D1.1.09"  5</t>
  </si>
  <si>
    <t>692259588</t>
  </si>
  <si>
    <t>-1154623453</t>
  </si>
  <si>
    <t>-1782805173</t>
  </si>
  <si>
    <t>1765223333</t>
  </si>
  <si>
    <t>-807235874</t>
  </si>
  <si>
    <t>117389680</t>
  </si>
  <si>
    <t>70+9,3</t>
  </si>
  <si>
    <t>-1973107875</t>
  </si>
  <si>
    <t>139826637</t>
  </si>
  <si>
    <t>"komunikace"  2*(71,3+3*1,5+4+0,9)+2*1,6</t>
  </si>
  <si>
    <t>633668297</t>
  </si>
  <si>
    <t>"komunikace"  2*(71,3+3*1,5+4+0,9)+2*1</t>
  </si>
  <si>
    <t>-372275455</t>
  </si>
  <si>
    <t>"výpočet z pol. 919735121"  164,6</t>
  </si>
  <si>
    <t>-1124984902</t>
  </si>
  <si>
    <t>175,9*0,29</t>
  </si>
  <si>
    <t>134,77*0,103+87,95*0,22</t>
  </si>
  <si>
    <t>-287116331</t>
  </si>
  <si>
    <t>51,01*9</t>
  </si>
  <si>
    <t>"živice k recyklaci - 22 km - příplatek 21x "  33,23*21</t>
  </si>
  <si>
    <t>-130304967</t>
  </si>
  <si>
    <t>"výpočet z pol.997221551"  33,23</t>
  </si>
  <si>
    <t>878117890</t>
  </si>
  <si>
    <t>"výpočet z pol.997221551"  51,01</t>
  </si>
  <si>
    <t>-779623529</t>
  </si>
  <si>
    <t>113106121</t>
  </si>
  <si>
    <t>Rozebrání dlažeb a dílců komunikací pro pěší, vozovek a ploch s přemístěním hmot na skládku na vzdálenost do 3 m nebo s naložením na dopravní prostředek komunikací pro pěší s ložem z kameniva nebo živice a s výplní spár z betonových nebo kameninových dlaždic, desek nebo tvarovek</t>
  </si>
  <si>
    <t>1160127981</t>
  </si>
  <si>
    <t>"příloha C2.3, D1.1.01"  5,32*2</t>
  </si>
  <si>
    <t>"ponecháno podél výkopu"</t>
  </si>
  <si>
    <t>1950877938</t>
  </si>
  <si>
    <t>((21,5+221,98)*1+8*1,5*2,5+0,5*9+1*2)*2</t>
  </si>
  <si>
    <t>"přípojky" (2,73+1,81+1,91+1,88+3,01+1,91+0,68+2,18)*1*2</t>
  </si>
  <si>
    <t>"betonová dlažba"  5,32*1</t>
  </si>
  <si>
    <t>-1148448275</t>
  </si>
  <si>
    <t>(21,5+221,98)*1+8*1,5*2,5+0,5*9+1*2</t>
  </si>
  <si>
    <t>"přípojky" (2,73+1,81+1,91+1,88+3,01+1,91+0,68+2,18)*1</t>
  </si>
  <si>
    <t>-895669373</t>
  </si>
  <si>
    <t>(21,5+221,98)*1,6+8*1,5*2,5+0,5*9,6+1*2,6</t>
  </si>
  <si>
    <t>"přípojky" (2,73+1,81+1,91+1,88+3,01+1,91+0,68+2,18)*1,6</t>
  </si>
  <si>
    <t>-845877309</t>
  </si>
  <si>
    <t>"předpokládaná doba čerpání cca 40 dní - 2 hod denně"  40*2</t>
  </si>
  <si>
    <t>-1194302968</t>
  </si>
  <si>
    <t>"předpokládaná doba čerpání cca 40 dní "  40</t>
  </si>
  <si>
    <t>1688464448</t>
  </si>
  <si>
    <t>"plyn DN 100,80"   1+7,5+1</t>
  </si>
  <si>
    <t>"vodovod DN 110"  3*1</t>
  </si>
  <si>
    <t>1592296427</t>
  </si>
  <si>
    <t>"kanalizace DN 400, propustek"   1+1</t>
  </si>
  <si>
    <t>2107043114</t>
  </si>
  <si>
    <t>1,1</t>
  </si>
  <si>
    <t>1338992901</t>
  </si>
  <si>
    <t>8,5*1,1*1,6+1*1,08*1,58+3*1,1*1,6+1*1,6*2,1+1*1,4*1,9+1,1*1,04*1,54</t>
  </si>
  <si>
    <t>-320936309</t>
  </si>
  <si>
    <t>(26,4+0,88+2,33+2+2,42+1,81+2,89+1,13+0,54+0,44)*2*0,15</t>
  </si>
  <si>
    <t>-1140559752</t>
  </si>
  <si>
    <t>(45,5-9)*1*2,98+93*1*2,75+58,53*1*2,42+93*1*2,6+78,75*1*2,41</t>
  </si>
  <si>
    <t>11*2,5*1,5*2,63+11*2,5*2,5*0,3</t>
  </si>
  <si>
    <t>"přípojky"  46,1*1*2,61</t>
  </si>
  <si>
    <t>1*2*2,9+2*2*0,6+0,5*9*3,31+1,5*9*0,39</t>
  </si>
  <si>
    <t>"-živice komunikace místní, výpočet v pol. 113107182"  -296,09*0,45</t>
  </si>
  <si>
    <t>"-ornice."  -(0,88+2,33+2+2,42+1,81+2,89+1,13+0,54+0,44)*1*0,15</t>
  </si>
  <si>
    <t>"betonová dl."  -5,32*1*0,3</t>
  </si>
  <si>
    <t>1078,53/100*50</t>
  </si>
  <si>
    <t>1329482116</t>
  </si>
  <si>
    <t>-838571581</t>
  </si>
  <si>
    <t>"příloha D1.1.08, C2.3"  9</t>
  </si>
  <si>
    <t>392452062</t>
  </si>
  <si>
    <t>"ztratné 5%"  9*1,05</t>
  </si>
  <si>
    <t>1340068825</t>
  </si>
  <si>
    <t>"příloha C2.3, D1.1.01, D1.1.03</t>
  </si>
  <si>
    <t>((45,5-9)*2,98+93*2,75+58,53*2,42+93*2,6+78,75*2,41+46,1*2,61)*2</t>
  </si>
  <si>
    <t>-2026163285</t>
  </si>
  <si>
    <t>"výpočet v pol.151101102"  2116,14</t>
  </si>
  <si>
    <t>1144708733</t>
  </si>
  <si>
    <t>"ceník 800-1, příloha č.8, tabulka II - přes 100m3 - 55%" (539,27+539,27)/100*55</t>
  </si>
  <si>
    <t>512785128</t>
  </si>
  <si>
    <t>"vhodná zemina k zásypu na mezideponii" 539,27+539,27</t>
  </si>
  <si>
    <t>"zemina k zásypu z mezideponie na stavbu" 779,85</t>
  </si>
  <si>
    <t>-485451139</t>
  </si>
  <si>
    <t>"nakládání výkopku k zásypu na mezideponii"  779,85</t>
  </si>
  <si>
    <t>419458831</t>
  </si>
  <si>
    <t>"výpočet v pol.132201204"  1078,53</t>
  </si>
  <si>
    <t>"-obsyp, výpočet v pol.175151101"  -214,58</t>
  </si>
  <si>
    <t>"-lože, výpočet v pol.451573111"  -51,42</t>
  </si>
  <si>
    <t>"-podkladní desky, výpočet v pol.452311131"  -2,48</t>
  </si>
  <si>
    <t>"-těleso šachtet, cca"  -30,2</t>
  </si>
  <si>
    <t>"přebytečná zemina:  1078,53-779,85=298,15m3</t>
  </si>
  <si>
    <t>-2130995887</t>
  </si>
  <si>
    <t>"příloha D1.1.07, D1.1.01, C2.3"  (367,5-9)*1*0,55+(9*0,5+2*1)*0,55</t>
  </si>
  <si>
    <t>"domovní přípojky"  46,1*1*0,3</t>
  </si>
  <si>
    <t>"-potrubí DN250"  -(367,5*0,049)</t>
  </si>
  <si>
    <t>1627469124</t>
  </si>
  <si>
    <t>196,57*1,8</t>
  </si>
  <si>
    <t>-1558200105</t>
  </si>
  <si>
    <t>"výpočet v pol.121110101" 12,25/0,15</t>
  </si>
  <si>
    <t>-1504455229</t>
  </si>
  <si>
    <t>"výpočet v pol.181301101" 81,67</t>
  </si>
  <si>
    <t>-260850828</t>
  </si>
  <si>
    <t>81,67*0,025</t>
  </si>
  <si>
    <t>-1780571335</t>
  </si>
  <si>
    <t>"příloha D1.1.08"  1</t>
  </si>
  <si>
    <t>273320708</t>
  </si>
  <si>
    <t>"příloha D1.1.07, D1.1.01, C2.3" (367,5-9)*1*0,1+(9*0,5+2*1)*0,1</t>
  </si>
  <si>
    <t>"domovní přípojky"  46,1*1*0,1</t>
  </si>
  <si>
    <t>"pod šachty, příloha D1.1.09-10"  11*2,5*2,5*0,15</t>
  </si>
  <si>
    <t>982297263</t>
  </si>
  <si>
    <t>"pod šachty, příloha D1.1.09"  11*1,5*1,5*0,1</t>
  </si>
  <si>
    <t>-1178578217</t>
  </si>
  <si>
    <t>"pod živičnou kom."  296,02</t>
  </si>
  <si>
    <t>1764838081</t>
  </si>
  <si>
    <t>"pod živičnou kom." 296,02</t>
  </si>
  <si>
    <t>"pod betonovu dlažbu"  5,32*1</t>
  </si>
  <si>
    <t>1464611580</t>
  </si>
  <si>
    <t>"výpočet v pol. 113107182"  296,09</t>
  </si>
  <si>
    <t>1184292137</t>
  </si>
  <si>
    <t>"výpočet v pol. 577134111"  452,75</t>
  </si>
  <si>
    <t>-573811599</t>
  </si>
  <si>
    <t>"výpočet v pol. 113154122"  452,75</t>
  </si>
  <si>
    <t>-59433418</t>
  </si>
  <si>
    <t>"nezpevněné cesty, vjezdy na pozemky"  (78,48+8)*2</t>
  </si>
  <si>
    <t>"přípojky"  (0,89+0,63+0,77+2,46+7,23)*2</t>
  </si>
  <si>
    <t>596811120</t>
  </si>
  <si>
    <t>Kladení dlažby z betonových nebo kameninových dlaždic komunikací pro pěší s vyplněním spár a se smetením přebytečného materiálu na vzdálenost do 3 m s ložem z kameniva těženého tl. do 30 mm velikosti dlaždic do 0,09 m2 (bez zámku), pro plochy do 50 m2</t>
  </si>
  <si>
    <t>581394479</t>
  </si>
  <si>
    <t xml:space="preserve">Poznámka k souboru cen:_x000D_
1. V cenách jsou započteny i náklady na dodání hmot pro lože a na dodání materiálu pro výplň spár._x000D_
2. V cenách nejsou započteny náklady na dodání dlaždic, které se oceňují ve specifikaci; ztratné_x000D_
 lze dohodnout u plochy_x000D_
 a) do 100 m2 ve výši 3 %,_x000D_
 b) přes 100 do 300 m2 ve výši 2 %,_x000D_
 c) přes 300 m2 ve výši 1 %._x000D_
3. Část lože přesahující tloušťku 30 mm se oceňuje cenami souboru cen 451 . . -9 . Příplatek za_x000D_
 každých dalších 10 mm tloušťky podkladu nebo lože._x000D_
</t>
  </si>
  <si>
    <t>"výpočet v pol. 113106121"  10,64</t>
  </si>
  <si>
    <t>-1225698814</t>
  </si>
  <si>
    <t>"veřejné části přípojek"  46,1</t>
  </si>
  <si>
    <t>2009407514</t>
  </si>
  <si>
    <t>"příloha D1.1.01,C2.3"  367,5</t>
  </si>
  <si>
    <t>-2106148432</t>
  </si>
  <si>
    <t>"ztratné 3%"  367,5*1,03</t>
  </si>
  <si>
    <t>1827838988</t>
  </si>
  <si>
    <t>"kolena 45°"  12</t>
  </si>
  <si>
    <t>"ucpávky"  12</t>
  </si>
  <si>
    <t>-542483373</t>
  </si>
  <si>
    <t>1188497868</t>
  </si>
  <si>
    <t>-1904433605</t>
  </si>
  <si>
    <t>"příloha D1.1.01,C2.3, D1.1.11"  11</t>
  </si>
  <si>
    <t>-1914724924</t>
  </si>
  <si>
    <t>-499397687</t>
  </si>
  <si>
    <t>"příloha D1.1.09,  ŠA3-1 - ŠA3-11"  11</t>
  </si>
  <si>
    <t>1788146529</t>
  </si>
  <si>
    <t>19460767</t>
  </si>
  <si>
    <t>1484151220</t>
  </si>
  <si>
    <t>418733598</t>
  </si>
  <si>
    <t>-874566404</t>
  </si>
  <si>
    <t>297697904</t>
  </si>
  <si>
    <t>1654096448</t>
  </si>
  <si>
    <t>-1830524507</t>
  </si>
  <si>
    <t>-2130354632</t>
  </si>
  <si>
    <t>121301894</t>
  </si>
  <si>
    <t>"příloha D1.1.09"  4+7*2+3*3</t>
  </si>
  <si>
    <t>264431000</t>
  </si>
  <si>
    <t>"příloha D1.1.09"  21</t>
  </si>
  <si>
    <t>-1538047572</t>
  </si>
  <si>
    <t>1431240884</t>
  </si>
  <si>
    <t>-1429806339</t>
  </si>
  <si>
    <t>146023257</t>
  </si>
  <si>
    <t>"příloha D1.1.09"  9</t>
  </si>
  <si>
    <t>-1637600340</t>
  </si>
  <si>
    <t>1557621271</t>
  </si>
  <si>
    <t>367,5+46,1</t>
  </si>
  <si>
    <t>998665098</t>
  </si>
  <si>
    <t>-1244041764</t>
  </si>
  <si>
    <t>"objímky typu TR, 8 kusů segmentů na 1 objímku"  8</t>
  </si>
  <si>
    <t>-1455372079</t>
  </si>
  <si>
    <t>"Manžeta 160-508/610 mm"  2</t>
  </si>
  <si>
    <t>979051111R</t>
  </si>
  <si>
    <t>Očištění vybouraných prvků při překopech inženýrských sítí od spojovacího materiálu s odklizením a uložením očištěných hmot a spojovacího materiálu na skládku, dlaždic, desek nebo tvarovek s původním vyplněním spár kamenivem těženým</t>
  </si>
  <si>
    <t>1312317191</t>
  </si>
  <si>
    <t>-1829109591</t>
  </si>
  <si>
    <t>"výpočet z pol. 919735121"  552,76</t>
  </si>
  <si>
    <t>-1190605205</t>
  </si>
  <si>
    <t>"komunikace"  2*(21,5+221,98+8*1,5+0,5+1)+2*1,6</t>
  </si>
  <si>
    <t>"přípojky"  (2,73+1,81+1,91+1,88+3,+1,91+4,56)*2</t>
  </si>
  <si>
    <t>-385274213</t>
  </si>
  <si>
    <t>"komunikace"  2*(21,5+221,98+8*1,5+0,5+1)+2*1</t>
  </si>
  <si>
    <t>-45610846</t>
  </si>
  <si>
    <t>597,5*0,29</t>
  </si>
  <si>
    <t>452,75*0,103+296,09*0,22</t>
  </si>
  <si>
    <t>1182160991</t>
  </si>
  <si>
    <t>173,28*9</t>
  </si>
  <si>
    <t>"živice k recyklaci - 22 km - příplatek 21x "  111,77*21</t>
  </si>
  <si>
    <t>2016216039</t>
  </si>
  <si>
    <t>"výpočet z pol.997221551"  111,77</t>
  </si>
  <si>
    <t>-1061152963</t>
  </si>
  <si>
    <t>"výpočet z pol.997221551"  173,28</t>
  </si>
  <si>
    <t>-79481813</t>
  </si>
  <si>
    <t>113107161</t>
  </si>
  <si>
    <t>Odstranění podkladů nebo krytů s přemístěním hmot na skládku na vzdálenost do 20 m nebo s naložením na dopravní prostředek v ploše jednotlivě přes 50 m2 do 200 m2 z kameniva hrubého drceného, o tl. vrstvy do 100 mm</t>
  </si>
  <si>
    <t>354785463</t>
  </si>
  <si>
    <t>"příloha C2.2, D1.1.01</t>
  </si>
  <si>
    <t xml:space="preserve">"štěrková cesta"  </t>
  </si>
  <si>
    <t>70,5*1,6+2*1,5*2,5</t>
  </si>
  <si>
    <t>"přípojky"  (2,1+1,1+1,1+1,85)*1*1,6</t>
  </si>
  <si>
    <t>-1205788559</t>
  </si>
  <si>
    <t>(2,2+9*1,5+7,6*1+1,5*2,5)*2</t>
  </si>
  <si>
    <t>"přípojky"  (23,3+2,4)*1*2</t>
  </si>
  <si>
    <t>-1380807652</t>
  </si>
  <si>
    <t>2,2+9*1,5+7,6*1+1,5*2,5</t>
  </si>
  <si>
    <t>"přípojky"  (23,3+2,4)*1</t>
  </si>
  <si>
    <t>422908326</t>
  </si>
  <si>
    <t>3,2*3,2+16,9*1,6+0,5*9,6+1,5*3,1</t>
  </si>
  <si>
    <t>"přípojky"  (23,3+2,4)*1,6</t>
  </si>
  <si>
    <t>-1867596126</t>
  </si>
  <si>
    <t>1274326469</t>
  </si>
  <si>
    <t>1389140268</t>
  </si>
  <si>
    <t>"plyn DN 25, DN50"   1,1+1+3,2</t>
  </si>
  <si>
    <t>-1183726138</t>
  </si>
  <si>
    <t>2,1*1,03*1,53+3,2*1,05*1,55</t>
  </si>
  <si>
    <t>-1826947816</t>
  </si>
  <si>
    <t>"příloha C2.2, D1.01.1 (ponechána podél výkopu)</t>
  </si>
  <si>
    <t>(9*2,5+(11,9+6,5+2,7+1,33+1,1)*2)*0,15</t>
  </si>
  <si>
    <t>-1508146804</t>
  </si>
  <si>
    <t>"příloha C2.2, D1.1.01, D1.1.03, D1.1.07</t>
  </si>
  <si>
    <t>(22-9)*1*2,54+84*1*2,3</t>
  </si>
  <si>
    <t>4*2,5*1,5*2,3+4*2,5*2,5*0,3</t>
  </si>
  <si>
    <t xml:space="preserve">"rozšíření a prohloubení dna pro protlakové jámy  </t>
  </si>
  <si>
    <t>2*1*2,7+2*2*0,5+0,5*9*2,5+1,5*9*0,6</t>
  </si>
  <si>
    <t>"přípojky"  60,1*1*2,4</t>
  </si>
  <si>
    <t>"-živice komunikace místní, výpočet v pol. 113107182"  -52,75*0,45</t>
  </si>
  <si>
    <t>"-ornice."  -(9*1+1,5*2,5+(11,9+6,5+4,65+2,72+1,33+1,12)*1)*0,15</t>
  </si>
  <si>
    <t>"-štěrková cesta, výpočet v pol. 113107161"  -130,14*0,05</t>
  </si>
  <si>
    <t>402,81/100*50</t>
  </si>
  <si>
    <t>1397363153</t>
  </si>
  <si>
    <t>1365826086</t>
  </si>
  <si>
    <t>"příloha D1.1.08, C2.2"  9</t>
  </si>
  <si>
    <t>2035621543</t>
  </si>
  <si>
    <t>-308760118</t>
  </si>
  <si>
    <t>"příloha C2.2, D1.1.01, D1.1.03</t>
  </si>
  <si>
    <t>((22-9)*2,54+84*2,3+60,1*2,4)*2</t>
  </si>
  <si>
    <t>1780660768</t>
  </si>
  <si>
    <t>"výpočet v pol.151101102"  740,92</t>
  </si>
  <si>
    <t>-648574019</t>
  </si>
  <si>
    <t>"ceník 800-1, příloha č.8, tabulka II - přes 100m3 - 55%" (201,41+201,41)/100*55</t>
  </si>
  <si>
    <t>-1242464999</t>
  </si>
  <si>
    <t>"vhodná zemina k zásypu na mezideponii"  201,41+201,41</t>
  </si>
  <si>
    <t>"zemina k zásypu z mezideponie na stavbu" 298,54</t>
  </si>
  <si>
    <t>1862362135</t>
  </si>
  <si>
    <t>"nakládání výkopku k zásypu na mezideponii" 298,54</t>
  </si>
  <si>
    <t>-106235907</t>
  </si>
  <si>
    <t>"výpočet v pol.132201204"  402,81</t>
  </si>
  <si>
    <t>"-obsyp, výpočet v pol.175151101"  -73,86</t>
  </si>
  <si>
    <t>"-lože, výpočet v pol.451573111"  -19,91</t>
  </si>
  <si>
    <t>"-podkladní desky, výpočet v pol.452311131"  -0,9</t>
  </si>
  <si>
    <t>"-těleso šachtet, cca"  -9,6</t>
  </si>
  <si>
    <t>"přebytečná zemina:  402,81-298,54=104,27m3</t>
  </si>
  <si>
    <t>1449947909</t>
  </si>
  <si>
    <t>"příloha D1.1.07, D1.1.01, C2.3"  (104-9)*1*0,55+(9*0,5+2*1)*0,55</t>
  </si>
  <si>
    <t>"domovní přípojky"  60,1*1*0,3</t>
  </si>
  <si>
    <t>"-potrubí DN250"  -((104-9)*0,049)</t>
  </si>
  <si>
    <t>-568070359</t>
  </si>
  <si>
    <t>69,2*1,8</t>
  </si>
  <si>
    <t>-127171624</t>
  </si>
  <si>
    <t>"výpočet v pol.121110101" 10,43/0,15</t>
  </si>
  <si>
    <t>694788848</t>
  </si>
  <si>
    <t>"výpočet v pol.181301101" 69,53</t>
  </si>
  <si>
    <t>2055269703</t>
  </si>
  <si>
    <t>69,53*0,025</t>
  </si>
  <si>
    <t>1893641792</t>
  </si>
  <si>
    <t>335583056</t>
  </si>
  <si>
    <t>"příloha D1.1.07, D1.1.01, C2.2" (104-9)*1*0,1+(9*0,5+2*1)*0,1</t>
  </si>
  <si>
    <t>"domovní přípojky"  60,1*1*0,1</t>
  </si>
  <si>
    <t>"pod šachty, příloha D1.1.09-10"  4*2,5*2,5*0,15</t>
  </si>
  <si>
    <t>1817677463</t>
  </si>
  <si>
    <t>"pod šachty, příloha D1.1.09"  4*1,5*1,5*0,1</t>
  </si>
  <si>
    <t>-1363573667</t>
  </si>
  <si>
    <t>"výpočet v pol. 113154122"  87,85</t>
  </si>
  <si>
    <t>-1294149274</t>
  </si>
  <si>
    <t>"výpočet v pol. 577134111" 87,85</t>
  </si>
  <si>
    <t>-1832555708</t>
  </si>
  <si>
    <t>"výpočet v pol. 113107182"  52,75</t>
  </si>
  <si>
    <t>-922972592</t>
  </si>
  <si>
    <t>"pod živičnou kom." 52,75</t>
  </si>
  <si>
    <t>-811429065</t>
  </si>
  <si>
    <t>"pod živičnou kom."  52,75</t>
  </si>
  <si>
    <t>564710111R</t>
  </si>
  <si>
    <t>Úprava povrchu nezpevněné cesty netříděnou drtí</t>
  </si>
  <si>
    <t>-566121051</t>
  </si>
  <si>
    <t>730029859</t>
  </si>
  <si>
    <t>"příloha D1.1.01,C2.2</t>
  </si>
  <si>
    <t>"veřejné části přípojek"  60,1</t>
  </si>
  <si>
    <t>-1272254745</t>
  </si>
  <si>
    <t>"příloha D1.1.01,C2.2"  104</t>
  </si>
  <si>
    <t>"-potrubí v chráničce"  -9</t>
  </si>
  <si>
    <t>1204671365</t>
  </si>
  <si>
    <t>"ztratné 3%"  104*1,03</t>
  </si>
  <si>
    <t>-1412020105</t>
  </si>
  <si>
    <t>"kolena 45°"  7</t>
  </si>
  <si>
    <t>"ucpávky"  7</t>
  </si>
  <si>
    <t>495159932</t>
  </si>
  <si>
    <t>348328381</t>
  </si>
  <si>
    <t>-405641890</t>
  </si>
  <si>
    <t>"příloha D1.1.01,C2.2, D1.1.11"  6</t>
  </si>
  <si>
    <t>247065793</t>
  </si>
  <si>
    <t>1636532172</t>
  </si>
  <si>
    <t>"příloha D1.1.09,  ŠA4-1 - ŠA4-4"  4</t>
  </si>
  <si>
    <t>1462696168</t>
  </si>
  <si>
    <t>-1628296841</t>
  </si>
  <si>
    <t>1225119032</t>
  </si>
  <si>
    <t>1134361112</t>
  </si>
  <si>
    <t>"příloha D1.1.09,    ŠA4-1 - ŠA4-4"  4</t>
  </si>
  <si>
    <t>939856090</t>
  </si>
  <si>
    <t>-1782752883</t>
  </si>
  <si>
    <t>1096531872</t>
  </si>
  <si>
    <t>-1850206915</t>
  </si>
  <si>
    <t>1740908070</t>
  </si>
  <si>
    <t>"příloha D1.1.09"  3+3*2</t>
  </si>
  <si>
    <t>-1487197093</t>
  </si>
  <si>
    <t>1808060400</t>
  </si>
  <si>
    <t>353340622</t>
  </si>
  <si>
    <t>-77951817</t>
  </si>
  <si>
    <t>-1355324655</t>
  </si>
  <si>
    <t>-573336054</t>
  </si>
  <si>
    <t>-1475924108</t>
  </si>
  <si>
    <t>104-9+60,1</t>
  </si>
  <si>
    <t>-799014330</t>
  </si>
  <si>
    <t>104+60,1</t>
  </si>
  <si>
    <t>2028519598</t>
  </si>
  <si>
    <t>-1551925706</t>
  </si>
  <si>
    <t>-350147505</t>
  </si>
  <si>
    <t>"komunikace"  2*(9+2,1+7,6+2,1+23,3+2,4)+4*3,2</t>
  </si>
  <si>
    <t>1176470251</t>
  </si>
  <si>
    <t>"výpočet z pol. 919735121"  105,8</t>
  </si>
  <si>
    <t>1180671884</t>
  </si>
  <si>
    <t>"komunikace"  2*(9+1,5+7,6+1,5+23,3+2,4)+4*2</t>
  </si>
  <si>
    <t>1795439019</t>
  </si>
  <si>
    <t>"výměry z pol.113107161-2"</t>
  </si>
  <si>
    <t>130,147*0,17+105,5*0,29</t>
  </si>
  <si>
    <t>87,85*0,103+52,75*0,22</t>
  </si>
  <si>
    <t>68763957</t>
  </si>
  <si>
    <t>52,72*9</t>
  </si>
  <si>
    <t>"živice k recyklaci - 22 km - příplatek 21x "  20,65*21</t>
  </si>
  <si>
    <t>442073006</t>
  </si>
  <si>
    <t>"výpočet z pol.997221551"  20,65</t>
  </si>
  <si>
    <t>1262569063</t>
  </si>
  <si>
    <t>"výpočet z pol.997221551"  52,72</t>
  </si>
  <si>
    <t>176911587</t>
  </si>
  <si>
    <t>113107172</t>
  </si>
  <si>
    <t>Odstranění podkladů nebo krytů s přemístěním hmot na skládku na vzdálenost do 20 m nebo s naložením na dopravní prostředek v ploše jednotlivě přes 50 m2 do 200 m2 z betonu prostého, o tl. vrstvy přes 150 do 300 mm</t>
  </si>
  <si>
    <t>-1429259929</t>
  </si>
  <si>
    <t>"příloha C2.5, D1.1.01</t>
  </si>
  <si>
    <t>"přípojky - vjezdy na pozemky"</t>
  </si>
  <si>
    <t>(0,7+1+0,6+0,3+0,9)*2</t>
  </si>
  <si>
    <t>-962431342</t>
  </si>
  <si>
    <t>(309*1+9*2,5*1,5+0,5*9+1*2)*2</t>
  </si>
  <si>
    <t>"přípojky"  (45,38*1)*2</t>
  </si>
  <si>
    <t>"podkladní vrstvy - živičná komunikace II/117</t>
  </si>
  <si>
    <t>(125,7+32,3+2)*1,4+6*2,5*1,5</t>
  </si>
  <si>
    <t>"přípojky"22,05*1,4</t>
  </si>
  <si>
    <t>479625548</t>
  </si>
  <si>
    <t>1324771273</t>
  </si>
  <si>
    <t>309*1+9*2,5*1,5+0,5*9+1*2</t>
  </si>
  <si>
    <t>"přípojky"  45,38*1</t>
  </si>
  <si>
    <t>628361372</t>
  </si>
  <si>
    <t>"komunikace místní"  30,9*1,6+9*3,1*1,5</t>
  </si>
  <si>
    <t>"přípojky"  45,38*1,6</t>
  </si>
  <si>
    <t>"komunikace II/117"  (125,7+32,3+2)*6</t>
  </si>
  <si>
    <t>148457437</t>
  </si>
  <si>
    <t>"předpokládaná doba čerpání cca 50 dní - 2 hod denně"  50*2</t>
  </si>
  <si>
    <t>-4151333</t>
  </si>
  <si>
    <t>"předpokládaná doba čerpání cca 50 dní "  50</t>
  </si>
  <si>
    <t>-183580023</t>
  </si>
  <si>
    <t>"příloha C2.5,  D1.1.04</t>
  </si>
  <si>
    <t>"plyn DN50, 25"  12*1+6*1+1,8+1,1+1,1</t>
  </si>
  <si>
    <t>"vodovod DN 110, 90" 11*1+2,6+3*1,1+1</t>
  </si>
  <si>
    <t>-2088142035</t>
  </si>
  <si>
    <t>"kanalizace DN 300"  9*1+10+2,4</t>
  </si>
  <si>
    <t>-1315983330</t>
  </si>
  <si>
    <t>"el.vedení"  8,3+2</t>
  </si>
  <si>
    <t>603607716</t>
  </si>
  <si>
    <t>16*1,05*1,55+6*1,03*1,53+16,9*1,11*1,61+1*1,09*1,59+21,4*1,4*1,9+10,3*1,04*1,54</t>
  </si>
  <si>
    <t>1356353841</t>
  </si>
  <si>
    <t>"příloha C2.5, D1.01.1 - uloženo podél výkopu</t>
  </si>
  <si>
    <t>(2,32+4,83+4,1+1,94+13,12+1,3)*2*0,15</t>
  </si>
  <si>
    <t>931479000</t>
  </si>
  <si>
    <t>"příloha C2.5, D1.1.01, D1.1.04, D1.1.07</t>
  </si>
  <si>
    <t>(32,7-9)*1*2,5+128*1*2,36+80*1*2,4+225,3*1*2,5</t>
  </si>
  <si>
    <t>15*2,5*1,5*2,5+15*2,5*2,5*0,3</t>
  </si>
  <si>
    <t>"rozšíření a prohlouhbení dna pro protlakové jámy</t>
  </si>
  <si>
    <t>2*1*2,35+2*2*0,55+0,5*9*2,5+1,5*9*0,5</t>
  </si>
  <si>
    <t>"přípojky"  150,2*1*2,4</t>
  </si>
  <si>
    <t>"-živice komunikace - výpočet v pol.113107182"  -(394,63)*0,45</t>
  </si>
  <si>
    <t>"-živice komunikace II/117"  -(125,7+32,3+6*1,5*2,5)*1*0,3</t>
  </si>
  <si>
    <t>"-ornice" - (2,32+4,83+4,1+1,94+13,12+1,3)*1*0,15</t>
  </si>
  <si>
    <t>"zatřídění hornin:  tř.3 - 12%, tř.4 - 42%, tř.5 - 16%, tř.6 - 25%, tř.7 - 5%</t>
  </si>
  <si>
    <t>1434,84/100*12</t>
  </si>
  <si>
    <t>-293384878</t>
  </si>
  <si>
    <t>1434,84/100*42</t>
  </si>
  <si>
    <t>138401201R</t>
  </si>
  <si>
    <t>Dolamování zapažených hloubených vykopávek v horninách tř. 5 až 7 s použitím skalní frézy (nebo jiného pneumatického nářadí) s příp. nutným přemístěním výkopku ve výkopišti, bez naložení rýh, v hornině tř. 5</t>
  </si>
  <si>
    <t>619751433</t>
  </si>
  <si>
    <t xml:space="preserve">Poznámka k souboru cen:_x000D_
1. Ceny lze použít pouze tehdy, předepisuje-li projekt, že dno nebo boky hloubené vykopávky se musí_x000D_
 dolámat bez použití trhavin, aby se neporušila skalní hornina v bocích nebo podložích vykopávky a_x000D_
 dále podle čl. 3115 Všeobecných podmínek tohoto katalogu_x000D_
2. V ceně jsou započteny i náklady na přehození výkopku na přilehlém terénu na vzdálenost:_x000D_
 a) do 3 m od okraje jámy nebo zářezu,_x000D_
 b) do 5 m od osy rýhy,_x000D_
 c) do 5 m od hrany šachty._x000D_
3. Půdorysná plochy šachty se určuje v úrovni přilehlého terénu_x000D_
</t>
  </si>
  <si>
    <t>1434,84/100*16</t>
  </si>
  <si>
    <t>138501201R</t>
  </si>
  <si>
    <t>Dolamování zapažených hloubených vykopávek v horninách tř. 5 až 7 s použitím skalní frézy (nebo jiného pneumatického nářadí) s příp. nutným přemístěním výkopku ve výkopišti, bez naložení rýh, v hornině tř. 6</t>
  </si>
  <si>
    <t>-1435103341</t>
  </si>
  <si>
    <t>1434,84/100*25</t>
  </si>
  <si>
    <t>138601201R</t>
  </si>
  <si>
    <t>Dolamování zapažených hloubených vykopávek v horninách tř. 5 až 7 s použitím skalní frézy (nebo jiného pneumatického nářadí) s příp. nutným přemístěním výkopku ve výkopišti, bez naložení rýh, v hornině tř. 7</t>
  </si>
  <si>
    <t>90447440</t>
  </si>
  <si>
    <t>1434,84/100*5</t>
  </si>
  <si>
    <t>94646466</t>
  </si>
  <si>
    <t>"příloha D1.1.08, C2.5"  9</t>
  </si>
  <si>
    <t>-1548628127</t>
  </si>
  <si>
    <t>513454001</t>
  </si>
  <si>
    <t>"příloha C2.5, D1.1.01, D1.1.04</t>
  </si>
  <si>
    <t>((32,7-9)*2,5+128,*2,36+80*2,4+225,3*2,5)*2+150,2*2,4*2</t>
  </si>
  <si>
    <t>846557693</t>
  </si>
  <si>
    <t>"výpočet v pol.151101102"  294,12</t>
  </si>
  <si>
    <t>161101102</t>
  </si>
  <si>
    <t>Svislé přemístění výkopku bez naložení do dopravní nádoby avšak s vyprázdněním dopravní nádoby na hromadu nebo do dopravního prostředku z horniny tř. 1 až 4, při hloubce výkopu přes 2,5 do 4 m</t>
  </si>
  <si>
    <t>1300936627</t>
  </si>
  <si>
    <t>"ceník 800-1, příloha č.8, tabulka II - přes 100m3 - 55%" (172,18+602,63)/100*55</t>
  </si>
  <si>
    <t>161101152</t>
  </si>
  <si>
    <t>Svislé přemístění výkopku bez naložení do dopravní nádoby avšak s vyprázdněním dopravní nádoby na hromadu nebo do dopravního prostředku z horniny tř. 5 až 7, při hloubce výkopu přes 2,5 do 4 m</t>
  </si>
  <si>
    <t>760299274</t>
  </si>
  <si>
    <t>"ceník 800-1, příloha č.8, tabulka II - přes 100m3 - 55%" (229,57+358,71+71,74)/100*55</t>
  </si>
  <si>
    <t>1735646083</t>
  </si>
  <si>
    <t>"vhodná zemina k zásypu na mezideponii"  774,81</t>
  </si>
  <si>
    <t>"zemina k zásypu z mezideponie na stavbu" 1021,29</t>
  </si>
  <si>
    <t>18839435</t>
  </si>
  <si>
    <t>"nakládání výkopku k zásypu na mezideponii"  1021,29</t>
  </si>
  <si>
    <t>162701155</t>
  </si>
  <si>
    <t>Vodorovné přemístění výkopku nebo sypaniny po suchu na obvyklém dopravním prostředku, bez naložení výkopku, avšak se složením bez rozhrnutí z horniny tř. 5 až 7 na vzdálenost přes 9 0000 do 10 000 m</t>
  </si>
  <si>
    <t>1680438826</t>
  </si>
  <si>
    <t xml:space="preserve">"nevhodná zemina na skládku"  </t>
  </si>
  <si>
    <t>229,57+358,71+71,74</t>
  </si>
  <si>
    <t>167101152</t>
  </si>
  <si>
    <t>Nakládání, skládání a překládání neulehlého výkopku nebo sypaniny nakládání, množství přes 100 m3, z hornin tř. 5 až 7</t>
  </si>
  <si>
    <t>634087768</t>
  </si>
  <si>
    <t>660,02</t>
  </si>
  <si>
    <t>1817575023</t>
  </si>
  <si>
    <t>660,02*1,8</t>
  </si>
  <si>
    <t>-1360918235</t>
  </si>
  <si>
    <t>"výpočet v pol.132201204"  1434,84</t>
  </si>
  <si>
    <t>"-obsyp, výpočet v pol.175151101"  -296,22</t>
  </si>
  <si>
    <t>"-lože, výpočet v pol.451573111"  -74,75</t>
  </si>
  <si>
    <t>"-podkladní desky, výpočet v pol.452311131"  -3,38</t>
  </si>
  <si>
    <t>"-tělesa šachtet, cca"  -39,2</t>
  </si>
  <si>
    <t>-1202135537</t>
  </si>
  <si>
    <t>"příloha D1.1.07, D1.1.01, C2.5"  (461-9)*1*0,55+(5,3*0,5+2*1)*0,55</t>
  </si>
  <si>
    <t>"domovní přípojky"  150,2*1*0,3</t>
  </si>
  <si>
    <t>"-potrubí DN250"  -((461-9)*0,049)</t>
  </si>
  <si>
    <t>-1847449590</t>
  </si>
  <si>
    <t>274,07*1,8</t>
  </si>
  <si>
    <t>485981172</t>
  </si>
  <si>
    <t>"výpočet v pol.121110101"  8,28/0,15</t>
  </si>
  <si>
    <t>-2073135974</t>
  </si>
  <si>
    <t>-1903330940</t>
  </si>
  <si>
    <t>-1229384815</t>
  </si>
  <si>
    <t>995946522</t>
  </si>
  <si>
    <t>1082182012</t>
  </si>
  <si>
    <t>"příloha D1.1.07, D1.1.01, C2.5" (461-9)*1*0,1+(5,3*0,5+2*1)*0,1</t>
  </si>
  <si>
    <t>"domovní přípojky" 150,2*1*0,1</t>
  </si>
  <si>
    <t>"pod šachty, příloha D1.1.09"  15*2,5*2,5*0,15</t>
  </si>
  <si>
    <t>-1010574856</t>
  </si>
  <si>
    <t>"pod šachty, příloha D1.1.09"  15*1,5*1,5*0,1</t>
  </si>
  <si>
    <t>-362018237</t>
  </si>
  <si>
    <t>"živičná komunikace místní "  394,63</t>
  </si>
  <si>
    <t>"živičná komunikace II/117"  277,37</t>
  </si>
  <si>
    <t>-399894761</t>
  </si>
  <si>
    <t>-2033700928</t>
  </si>
  <si>
    <t>"výpočet v pol. 577134111" 1123,9</t>
  </si>
  <si>
    <t>"výpočet v pol.566135111"  277,37</t>
  </si>
  <si>
    <t>-1562593759</t>
  </si>
  <si>
    <t>505244095</t>
  </si>
  <si>
    <t>-106226621</t>
  </si>
  <si>
    <t>"živičná komunikace místní "  163,9</t>
  </si>
  <si>
    <t>"živičná komunikace II/117"  960</t>
  </si>
  <si>
    <t>2145863241</t>
  </si>
  <si>
    <t>"příloha D1.1.01,C2.5</t>
  </si>
  <si>
    <t>"veřejné části přípojek"  150,2</t>
  </si>
  <si>
    <t>1554008673</t>
  </si>
  <si>
    <t>"příloha D1.1.01,C2.5"  461</t>
  </si>
  <si>
    <t>-387130503</t>
  </si>
  <si>
    <t>"ztratné 3%"  461*1,03</t>
  </si>
  <si>
    <t>-1509717172</t>
  </si>
  <si>
    <t>"kolena 45°"  21</t>
  </si>
  <si>
    <t>"ucpávky"  21</t>
  </si>
  <si>
    <t>-1482799239</t>
  </si>
  <si>
    <t>958482313</t>
  </si>
  <si>
    <t>909546542</t>
  </si>
  <si>
    <t>"příloha D1.1.01,C2.5, D1.1.11"  20</t>
  </si>
  <si>
    <t>-469279307</t>
  </si>
  <si>
    <t>149846230</t>
  </si>
  <si>
    <t>"příloha D1.1.09,  ŠB-1 - ŠB-15"  15</t>
  </si>
  <si>
    <t>-1268922351</t>
  </si>
  <si>
    <t>514187663</t>
  </si>
  <si>
    <t>497482678</t>
  </si>
  <si>
    <t>-502885222</t>
  </si>
  <si>
    <t>-2108564849</t>
  </si>
  <si>
    <t>-637155822</t>
  </si>
  <si>
    <t>-1656011887</t>
  </si>
  <si>
    <t>-822321969</t>
  </si>
  <si>
    <t>-1392467631</t>
  </si>
  <si>
    <t>-278547425</t>
  </si>
  <si>
    <t>-2054730796</t>
  </si>
  <si>
    <t>"příloha D1.1.09"  8*3+7*2</t>
  </si>
  <si>
    <t>-911909857</t>
  </si>
  <si>
    <t>"příloha D1.1.09"  32</t>
  </si>
  <si>
    <t>2043700958</t>
  </si>
  <si>
    <t>1295790214</t>
  </si>
  <si>
    <t>-1827921470</t>
  </si>
  <si>
    <t>-1036853190</t>
  </si>
  <si>
    <t>-418953190</t>
  </si>
  <si>
    <t>-2067438794</t>
  </si>
  <si>
    <t>461-9+150,2</t>
  </si>
  <si>
    <t>412087213</t>
  </si>
  <si>
    <t>461+150,2</t>
  </si>
  <si>
    <t>-1134525218</t>
  </si>
  <si>
    <t>-796534979</t>
  </si>
  <si>
    <t>966008212</t>
  </si>
  <si>
    <t>Bourání odvodňovacího žlabu s odklizením a uložením vybouraného materiálu na skládku na vzdálenost do 10 m nebo s naložením na dopravní prostředek z betonových příkopových tvárnic nebo desek šířky přes 500 do 800 mm</t>
  </si>
  <si>
    <t>786010648</t>
  </si>
  <si>
    <t xml:space="preserve">Poznámka k souboru cen:_x000D_
1. V cenách jsou započteny i náklady na bouráním obetonování žlabu a případné bourání betonového_x000D_
 lože._x000D_
2. V cenách nejsou započteny náklady na zemní práce nutné při rozebírání žlabů._x000D_
3. Přemístění vybouraného materiálu na vzdálenost přes 10 m se oceňuje cenami souborů cen 997 22-1_x000D_
 Vodorovné přemístění vybouraných hmot._x000D_
</t>
  </si>
  <si>
    <t>"přípojky"  9*2</t>
  </si>
  <si>
    <t>"ponechány v prostoru stavby pro obnovu žlabu"</t>
  </si>
  <si>
    <t>979054442R</t>
  </si>
  <si>
    <t>Očištění vybouraných prvků komunikací - žlabové betonové tvárnice - očištění od spojovacího materiálu s odklizením a uložením očištěných hmot a spojovacího materiálu na skládku s původním vyplněním spár cementovou maltou</t>
  </si>
  <si>
    <t>1651486688</t>
  </si>
  <si>
    <t xml:space="preserve">Poznámka k souboru cen:_x000D_
1. Ceny 05-4441 a 05-4442 jsou určeny jen pro očištění vybouraných dlaždic, desek nebo tvarovek_x000D_
 uložených do lože ze sypkého materiálu bez pojiva._x000D_
2. Přemístění vybouraných obrubníků, krajníků, desek nebo dílců na vzdálenost přes 10 m se oceňuje_x000D_
 cenami souboru cen 997 22-1 Vodorovná doprava vybouraných hmot._x000D_
</t>
  </si>
  <si>
    <t>935112211</t>
  </si>
  <si>
    <t>Osazení betonového příkopového žlabu s vyplněním a zatřením spár cementovou maltou s ložem tl. 100 mm z betonu prostého tř. C 12/15 z betonových příkopových tvárnic šířky přes 500 do 800 mm</t>
  </si>
  <si>
    <t>-841311509</t>
  </si>
  <si>
    <t xml:space="preserve">Poznámka k souboru cen:_x000D_
1. V cenách jsou započteny i náklady na dodání hmot pro lože a pro vyplnění spár._x000D_
2. V cenách nejsou započteny náklady na dodání příkopových tvárnic nebo betonových desek, které se_x000D_
 oceňují ve specifikaci._x000D_
3. Množství měrných jednotek se určuje:_x000D_
 a) pro příkopy z betonových tvárnic (žlabu) v m délky jejich podélné osy,_x000D_
 b) pro příkopy z betonových desek v m2 rozvinuté lícní plochy dlažby (žlabu),_x000D_
 c) pro lože z kameniva nebo z betonu prostého v cenách -1911 a -2911 v m2 rozvinuté lícní_x000D_
 plochy dlažby (žlabu)._x000D_
4. Šířkou žlabu příkopových tvárnic se rozumí největší světlá šířka tvárnice._x000D_
</t>
  </si>
  <si>
    <t>"výpočet v pol.966008212"  18</t>
  </si>
  <si>
    <t>592275130</t>
  </si>
  <si>
    <t>tvárnice betonová příkopová 33x59x8 cm</t>
  </si>
  <si>
    <t>-1669952948</t>
  </si>
  <si>
    <t>"předpoklad 5% nových:  18*1,05=0,9m/0,33=2,7 ks"  3</t>
  </si>
  <si>
    <t>-2042221715</t>
  </si>
  <si>
    <t>"výpočet z pol.  919731121"  781,76</t>
  </si>
  <si>
    <t>-793194678</t>
  </si>
  <si>
    <t>"komunikace" 15+10+14+7+2*(309+45,38+9*1,5)</t>
  </si>
  <si>
    <t>-213197278</t>
  </si>
  <si>
    <t>"komunikace"  2*(457+22,05+45,38+15*2*1,5+2*0,5+2*2)+2*1</t>
  </si>
  <si>
    <t>-1562768782</t>
  </si>
  <si>
    <t>1066,63*0,29</t>
  </si>
  <si>
    <t>277,37*0,098+672*0,22+1123,9*0,103</t>
  </si>
  <si>
    <t>"výměry z pol.113107172"</t>
  </si>
  <si>
    <t>7*0,625</t>
  </si>
  <si>
    <t>-1154595123</t>
  </si>
  <si>
    <t>(309,32+4,38)*9</t>
  </si>
  <si>
    <t>"živice k recyklaci - 22 km - příplatek 21x "  290,78*21</t>
  </si>
  <si>
    <t>997221815</t>
  </si>
  <si>
    <t>Poplatek za uložení stavebního odpadu na skládce (skládkovné) betonového</t>
  </si>
  <si>
    <t>150201735</t>
  </si>
  <si>
    <t>"výpočet z pol.997221551"  4,38</t>
  </si>
  <si>
    <t>1411460283</t>
  </si>
  <si>
    <t>"výpočet z pol.997221551"  290,78</t>
  </si>
  <si>
    <t>-677900150</t>
  </si>
  <si>
    <t>"výpočet z pol.997221551"  309,32</t>
  </si>
  <si>
    <t>-1415182423</t>
  </si>
  <si>
    <t>113107170</t>
  </si>
  <si>
    <t>Odstranění podkladů nebo krytů s přemístěním hmot na skládku na vzdálenost do 20 m nebo s naložením na dopravní prostředek v ploše jednotlivě přes 50 m2 do 200 m2 z betonu prostého, o tl. vrstvy do 100 mm</t>
  </si>
  <si>
    <t>-2109196556</t>
  </si>
  <si>
    <t>"příloha C2.6-7, D1.1.01</t>
  </si>
  <si>
    <t>"chodník beton.povrch</t>
  </si>
  <si>
    <t>(1,65+1,75+2,09+1,42+1,5+1,64+1,65+1,6+2,1+1,35+2,05)*1,6</t>
  </si>
  <si>
    <t>-1711031302</t>
  </si>
  <si>
    <t>(97,27*1+3*2,5*1,5)*2</t>
  </si>
  <si>
    <t>"přípojky" (2,77+3,99+0,88+0,3)*1*2</t>
  </si>
  <si>
    <t>(231,36+164,92)*1,4+12*2,5*1,5</t>
  </si>
  <si>
    <t>"přípojky" 82,46*1,4</t>
  </si>
  <si>
    <t>"chodník beton.povrch - podkladní vr.</t>
  </si>
  <si>
    <t>(1,65+1,75+2,09+1,42+1,5+1,64+1,65+1,6+2,1+1,35+2,05)*1</t>
  </si>
  <si>
    <t>"chodník - živičný</t>
  </si>
  <si>
    <t>"přípojky"  (2,62+1,22+1,79+1,91)*1</t>
  </si>
  <si>
    <t>1021651565</t>
  </si>
  <si>
    <t>"přípojky"  (2,62+1,22+1,79+1,91)*1,6</t>
  </si>
  <si>
    <t>-2029565336</t>
  </si>
  <si>
    <t>97,27*1+3*2,5*1,5</t>
  </si>
  <si>
    <t>"přípojky" (2,77+3,99+0,88+0,3)*1</t>
  </si>
  <si>
    <t>2112232439</t>
  </si>
  <si>
    <t>"komunikace místní"  97,27*1,6+3*3,1*1,5</t>
  </si>
  <si>
    <t>"přípojky" (2,77+3,99+0,88+0,3)*1,6</t>
  </si>
  <si>
    <t>"komunikace II/117"  166,3*5,55+225,52*7</t>
  </si>
  <si>
    <t>-202252453</t>
  </si>
  <si>
    <t>"příloha C2.6-7</t>
  </si>
  <si>
    <t>16*2+2*2</t>
  </si>
  <si>
    <t>217576096</t>
  </si>
  <si>
    <t>"předpokládaná doba čerpání cca 60 dní - 2 hod denně"  60*2</t>
  </si>
  <si>
    <t>-1250954644</t>
  </si>
  <si>
    <t>"předpokládaná doba čerpání cca 60 dní "  60</t>
  </si>
  <si>
    <t>-1375923264</t>
  </si>
  <si>
    <t>"příloha C2.6-7,  D1.1.04</t>
  </si>
  <si>
    <t>"plyn DN100, 80, 50, 25"  14*1+1+1+6*1</t>
  </si>
  <si>
    <t>"vodovod DN 110, 90" 12*1+3,53+12,43+1,1</t>
  </si>
  <si>
    <t>130770719</t>
  </si>
  <si>
    <t>"kanalizace DN 200,300, 400" 2*1+3,6+16*1+1,26</t>
  </si>
  <si>
    <t>187025559</t>
  </si>
  <si>
    <t>"el.vedení"  4*1+1,1</t>
  </si>
  <si>
    <t>-585061849</t>
  </si>
  <si>
    <t>14*1,1*1,6+1*1,025*1,525+1*1,05*1,55+16*1,08*1,58+29,06*1,1*1,6+2*1,09*1,59+5,1*1,04*1,54</t>
  </si>
  <si>
    <t>1438034048</t>
  </si>
  <si>
    <t>(1,25+1,01+1,45+4,18+1,8+0,98)*2*0,15</t>
  </si>
  <si>
    <t>-664768146</t>
  </si>
  <si>
    <t>"příloha C2.6-7, D1.1.01, D1.1.04, D1.1.07</t>
  </si>
  <si>
    <t>82,7*1*2,5+192,7*1*2,2+216,9*1*2,4</t>
  </si>
  <si>
    <t>"přípojky"  140,2*1*2,3</t>
  </si>
  <si>
    <t>"-živice komunikace - výpočet v pol.113107182"  -116,46*0,45</t>
  </si>
  <si>
    <t>"-živice komunikace II/117"  -(231,36+164,92)*1*0,3</t>
  </si>
  <si>
    <t>"chodník betonový, výpočet v pol.113107162"  -18,8*1*0,25</t>
  </si>
  <si>
    <t>"chodník živice, výpočet vpol.113107162"  -7,54*1*0,23</t>
  </si>
  <si>
    <t>"-ornice" - (1,25+1,01+1,45+4,18+1,8+0,98)*1*0,15</t>
  </si>
  <si>
    <t>1463,14/100*12</t>
  </si>
  <si>
    <t>-1913791915</t>
  </si>
  <si>
    <t>1463,14/100*42</t>
  </si>
  <si>
    <t>655687608</t>
  </si>
  <si>
    <t>1463,14/100*16</t>
  </si>
  <si>
    <t>1803870866</t>
  </si>
  <si>
    <t>1463,14/100*25</t>
  </si>
  <si>
    <t>1522427894</t>
  </si>
  <si>
    <t>1463,14/100*5</t>
  </si>
  <si>
    <t>-1120287745</t>
  </si>
  <si>
    <t>(82,7*2,5+192,7*2,2+216,9*2,4)*2+140,2*2,3*2</t>
  </si>
  <si>
    <t>-1123739488</t>
  </si>
  <si>
    <t>"výpočet v pol.151101102"  2947,42</t>
  </si>
  <si>
    <t>-835154843</t>
  </si>
  <si>
    <t>"ceník 800-1, příloha č.8, tabulka II - přes 100m3 - 55%" (175,58+614,52)/100*55</t>
  </si>
  <si>
    <t>-460315698</t>
  </si>
  <si>
    <t>"ceník 800-1, příloha č.8, tabulka II - přes 100m3 - 55%" (234,1+365,79+73,16)/100*55</t>
  </si>
  <si>
    <t>1952957876</t>
  </si>
  <si>
    <t>"vhodná zemina k zásypu na mezideponii"  790,1</t>
  </si>
  <si>
    <t>"zemina k zásypu z mezideponie na stavbu" 1033,42</t>
  </si>
  <si>
    <t>-1953145816</t>
  </si>
  <si>
    <t>"nakládání výkopku k zásypu na mezideponii"  1033,42</t>
  </si>
  <si>
    <t>303546478</t>
  </si>
  <si>
    <t>234,1+365,79+73,16</t>
  </si>
  <si>
    <t>1221876413</t>
  </si>
  <si>
    <t>673,05</t>
  </si>
  <si>
    <t>-60643918</t>
  </si>
  <si>
    <t>673,05*1,8</t>
  </si>
  <si>
    <t>-1476026212</t>
  </si>
  <si>
    <t>"výpočet v pol.132201204"  1463,14</t>
  </si>
  <si>
    <t>"-obsyp, výpočet v pol.175151101"  -312,83</t>
  </si>
  <si>
    <t>"-lože, výpočet v pol.451573111"  -77,31</t>
  </si>
  <si>
    <t>"-tělesa šachtet, cca"  -36,2</t>
  </si>
  <si>
    <t>-1451064164</t>
  </si>
  <si>
    <t>"příloha D1.1.07, D1.1.01, C2.6-7"  492,3*1*0,55</t>
  </si>
  <si>
    <t>"domovní přípojky"  140,2*1*0,3</t>
  </si>
  <si>
    <t>"-potrubí DN250"  -(492,3*0,049)</t>
  </si>
  <si>
    <t>1879864967</t>
  </si>
  <si>
    <t>492,3*1,8</t>
  </si>
  <si>
    <t>-257700364</t>
  </si>
  <si>
    <t>"výpočet v pol.121110101"  3,2/0,15</t>
  </si>
  <si>
    <t>-1667740787</t>
  </si>
  <si>
    <t>"výpočet v pol.181301101" 21,33</t>
  </si>
  <si>
    <t>1230936936</t>
  </si>
  <si>
    <t>21,33*0,025</t>
  </si>
  <si>
    <t>-621604725</t>
  </si>
  <si>
    <t>1825927066</t>
  </si>
  <si>
    <t>"příloha D1.1.07, D1.1.01, C2.6-7" 492,3*1*0,1</t>
  </si>
  <si>
    <t>"domovní přípojky" 140,2*1*0,1</t>
  </si>
  <si>
    <t>1747654136</t>
  </si>
  <si>
    <t>1034899979</t>
  </si>
  <si>
    <t>"živičná komunikace místní "  116,46</t>
  </si>
  <si>
    <t>"živičná komunikace II/117"  715,23</t>
  </si>
  <si>
    <t>-2019584304</t>
  </si>
  <si>
    <t>-1546287377</t>
  </si>
  <si>
    <t>655298773</t>
  </si>
  <si>
    <t>-1115050738</t>
  </si>
  <si>
    <t>"živičná komunikace místní "  182,28</t>
  </si>
  <si>
    <t>"živičná komunikace II/117"  2501,61</t>
  </si>
  <si>
    <t>577123111</t>
  </si>
  <si>
    <t>Asfaltový beton vrstva obrusná ACO 8+ 50/70 (ABJ) s rozprostřením a se zhutněním z nemodifikovaného asfaltu v pruhu šířky do 3 m, po zhutnění tl. 30 mm</t>
  </si>
  <si>
    <t>1544843659</t>
  </si>
  <si>
    <t>"výpočet v pol. 113107181"  12,06</t>
  </si>
  <si>
    <t>565165111</t>
  </si>
  <si>
    <t>Asfaltový beton vrstva podkladní ACP 16+ 50/70 (obalované kamenivo střednězrnné - OKS) s rozprostřením a zhutněním v pruhu šířky do 3 m, po zhutnění tl. 80 mm</t>
  </si>
  <si>
    <t>1955886777</t>
  </si>
  <si>
    <t>"výpočet v pol. 113107182" 7,54</t>
  </si>
  <si>
    <t>564841111</t>
  </si>
  <si>
    <t>Podklad ze štěrkodrti ŠD fr.0/32 mm s rozprostřením a zhutněním, po zhutnění tl. 120 mm</t>
  </si>
  <si>
    <t>-1768583872</t>
  </si>
  <si>
    <t>752977204</t>
  </si>
  <si>
    <t>"výpočet v pol. 577134111" 2683,89</t>
  </si>
  <si>
    <t>"výpočet v pol.565135111"  715,23</t>
  </si>
  <si>
    <t>"výpočet v pol.577123111"  12,06</t>
  </si>
  <si>
    <t>581114113</t>
  </si>
  <si>
    <t>Kryt z prostého betonu XC4, XF4 komunikací pro pěší tl. 100 mm</t>
  </si>
  <si>
    <t>454856565</t>
  </si>
  <si>
    <t xml:space="preserve">Poznámka k souboru cen:_x000D_
1. V cenách nejsou započteny náklady na popř. projektem předepsané:_x000D_
 a) živičné postřiky, nátěry nebo mezivrstvy, které se oceňují cenami souborů cen stavebního_x000D_
 dílu 57 Kryty pozemních komunikací,_x000D_
 b) vložky z lepenky, které se oceňují cenami souboru cen 919 7. -51 Vložka pod litý asfalt,_x000D_
 c) dilatační spáry řezané a vkládané, které se oceňují cenami souborů cen 911 11-1 Řezání_x000D_
 dilatačních spár a 911 12-. Těsnění dilatačních spár,_x000D_
 d) postřiky povrchu ochrannou emulzí, které se oceňují cenou 919 74-8111 Postřik_x000D_
 cementobetonového povrchu krytu nebo podkladu ochrannou emulzí,_x000D_
 e) ošetření povrchu betonového krytu vodou, které se oceňují cenou 919 74-1111 Ošetření_x000D_
 cementobetonové plochy vodou._x000D_
</t>
  </si>
  <si>
    <t>"výpočet v pol. 113107170" 30,08</t>
  </si>
  <si>
    <t>565211111R</t>
  </si>
  <si>
    <t>Podklad ze štěrku stmeleného cementem s rozprostřením a s hutněním, po zhutnění tl. 150 mm</t>
  </si>
  <si>
    <t>-1972365396</t>
  </si>
  <si>
    <t xml:space="preserve">Poznámka k souboru cen:_x000D_
1. ČSN 73 6127-1 připouští pro ŠCM tl. 150-200 mm._x000D_
2. V cenách jsou započteny i náklady na:_x000D_
 a) ošetření povrchu krytu vodou,_x000D_
 b) postřik proti odpařování vody._x000D_
3. V cenách nejsou započteny náklady na další postřiky, nátěry nebo mezivrstvy, které se oceňují_x000D_
 cenami souborů cen stavebního dílu 57 Kryty pozemních komunikací._x000D_
</t>
  </si>
  <si>
    <t>"výpočet v pol. 113107162</t>
  </si>
  <si>
    <t>"podkl. vrstva beton.chodník"  18,8</t>
  </si>
  <si>
    <t>-1656847283</t>
  </si>
  <si>
    <t>"nezpevněné cesty, vjezdy na pozemky"  (4,14+4,16+4,26)*2</t>
  </si>
  <si>
    <t>868894161</t>
  </si>
  <si>
    <t>"příloha D1.1.01,C2.6-7</t>
  </si>
  <si>
    <t>"veřejné části přípojek"  140,2</t>
  </si>
  <si>
    <t>229309625</t>
  </si>
  <si>
    <t>"příloha D1.1.01,C2.5"  492,3</t>
  </si>
  <si>
    <t>1181278055</t>
  </si>
  <si>
    <t>"ztratné 3%"  492,3*1,03</t>
  </si>
  <si>
    <t>1586613833</t>
  </si>
  <si>
    <t>"kolena 45°"  25</t>
  </si>
  <si>
    <t>"ucpávky"  25</t>
  </si>
  <si>
    <t>1641589225</t>
  </si>
  <si>
    <t>-1366618953</t>
  </si>
  <si>
    <t>-1062707541</t>
  </si>
  <si>
    <t>"příloha D1.1.01,C2.6-7, D1.1.11"  24</t>
  </si>
  <si>
    <t>1718089769</t>
  </si>
  <si>
    <t>-1802411002</t>
  </si>
  <si>
    <t>"příloha D1.1.09,  ŠB1-1 - ŠB1-15"  15</t>
  </si>
  <si>
    <t>-383769031</t>
  </si>
  <si>
    <t>-1183604605</t>
  </si>
  <si>
    <t>-1831329592</t>
  </si>
  <si>
    <t>132455374</t>
  </si>
  <si>
    <t>592241771R</t>
  </si>
  <si>
    <t>-1428963277</t>
  </si>
  <si>
    <t>-299340592</t>
  </si>
  <si>
    <t>587944997</t>
  </si>
  <si>
    <t>-304265701</t>
  </si>
  <si>
    <t>-729533082</t>
  </si>
  <si>
    <t>1516802424</t>
  </si>
  <si>
    <t>-2071584875</t>
  </si>
  <si>
    <t>"příloha D1.1.09"  7*2+8*3</t>
  </si>
  <si>
    <t>179161006</t>
  </si>
  <si>
    <t>"příloha D1.1.09"  30</t>
  </si>
  <si>
    <t>26141874</t>
  </si>
  <si>
    <t>1823392899</t>
  </si>
  <si>
    <t>216940094</t>
  </si>
  <si>
    <t>1874127669</t>
  </si>
  <si>
    <t>482681961</t>
  </si>
  <si>
    <t>1369667976</t>
  </si>
  <si>
    <t>492,3+140,2</t>
  </si>
  <si>
    <t>-1301383421</t>
  </si>
  <si>
    <t>522833861</t>
  </si>
  <si>
    <t>"výpočet v pol. 113202111"   36</t>
  </si>
  <si>
    <t>-106468108</t>
  </si>
  <si>
    <t>"očíštění původní obrubník - výpočet vpol. 113202111"  36-2*2</t>
  </si>
  <si>
    <t>-1986572921</t>
  </si>
  <si>
    <t>"předpoklad 20% nových:  32*0,2=6,4m"  6</t>
  </si>
  <si>
    <t>916331112</t>
  </si>
  <si>
    <t>Osazení zahradního obrubníku betonového s ložem tl. od 50 do 100 mm z betonu prostého tř. C 12/15 s boční opěrou z betonu prostého tř. C 12/15</t>
  </si>
  <si>
    <t>806532529</t>
  </si>
  <si>
    <t xml:space="preserve">Poznámka k souboru cen:_x000D_
1. V cenách jsou započteny i náklady na zalití a zatření spár cementovou maltou._x000D_
2. V cenách nejsou započteny náklady na dodání obrubníků; tyto se oceňují ve specifikaci._x000D_
3. Část lože přesahující tloušťku 100 mm lze ocenit cenou 916 99-1121 Lože pod obrubníky, krajníky_x000D_
 nebo obruby z dlažebních kostek, katalogu 822-1._x000D_
</t>
  </si>
  <si>
    <t>"očíštění původní obrubník - výpočet vpol. 113202111"  2*2</t>
  </si>
  <si>
    <t>592172100</t>
  </si>
  <si>
    <t>obrubník betonový zahradní šedý 100 x 5 x 25 cm</t>
  </si>
  <si>
    <t>-1478715725</t>
  </si>
  <si>
    <t>"předpoklad 20% nových:  4*0,2=0,8 m"  1</t>
  </si>
  <si>
    <t>-690225645</t>
  </si>
  <si>
    <t>"komunikace" 5,5+5,1+8,1+14+7+2*(97,27+7,94+15*1,5+1,6)</t>
  </si>
  <si>
    <t>919735111</t>
  </si>
  <si>
    <t>Řezání stávajícího živičného krytu nebo podkladu hloubky do 50 mm</t>
  </si>
  <si>
    <t>-195897624</t>
  </si>
  <si>
    <t>"chodník"  2*(1,22+1,79+1,91)</t>
  </si>
  <si>
    <t>919735122</t>
  </si>
  <si>
    <t>Řezání stávajícího betonového krytu nebo podkladu hloubky přes 50 do 100 mm</t>
  </si>
  <si>
    <t>-1297205551</t>
  </si>
  <si>
    <t>"chodník"  2*(1,65+1,75+2,09+1,42+1,5+1,64+1,65+1,6+2,1+1,35+2,05)</t>
  </si>
  <si>
    <t>-1664668823</t>
  </si>
  <si>
    <t>"komunikace"  2*(492,3+82,46+7,94+15*1,5)+2*1</t>
  </si>
  <si>
    <t>1612378932</t>
  </si>
  <si>
    <t>"výpočet z pol.  919731121"  298,32</t>
  </si>
  <si>
    <t>"výpočet z pol.  919735111"  9,84</t>
  </si>
  <si>
    <t>2111313241</t>
  </si>
  <si>
    <t>974,49*0,29</t>
  </si>
  <si>
    <t>727,29*0,098+839,23*0,22+2683,89*0,103</t>
  </si>
  <si>
    <t>"výměry z pol.113107170"</t>
  </si>
  <si>
    <t>30,08*0,24</t>
  </si>
  <si>
    <t>-579305581</t>
  </si>
  <si>
    <t>(282,6+7,22)*9</t>
  </si>
  <si>
    <t>"živice k recyklaci - 22 km - příplatek 21x "  532,35*21</t>
  </si>
  <si>
    <t>-2138311966</t>
  </si>
  <si>
    <t>"výpočet z pol.997221551"  7,22</t>
  </si>
  <si>
    <t>155306352</t>
  </si>
  <si>
    <t>"výpočet z pol.997221551"  532,35</t>
  </si>
  <si>
    <t>726096952</t>
  </si>
  <si>
    <t>"výpočet z pol.997221551"  282,6</t>
  </si>
  <si>
    <t>371014844</t>
  </si>
  <si>
    <t>634082266</t>
  </si>
  <si>
    <t>"příloha C2.6, D1.1.01</t>
  </si>
  <si>
    <t xml:space="preserve">"podkladní vrstvy - živičná komunikace II/117"  </t>
  </si>
  <si>
    <t>44,8*1,4+2,5*1,5</t>
  </si>
  <si>
    <t>"přípojky"  6,6*1,4</t>
  </si>
  <si>
    <t>"podkladní vrstvy - chodník beton.povrch</t>
  </si>
  <si>
    <t>2,1*1</t>
  </si>
  <si>
    <t>-910179743</t>
  </si>
  <si>
    <t>2,1*1,6</t>
  </si>
  <si>
    <t>-1725699971</t>
  </si>
  <si>
    <t xml:space="preserve">"podkladní vrstvy - živičná komunikace II/117 - 2 vrstvy"  </t>
  </si>
  <si>
    <t>(44,8*1,4+2,5*1,5)*2</t>
  </si>
  <si>
    <t>"přípojky" (6,6*1,4)*2</t>
  </si>
  <si>
    <t>1192138444</t>
  </si>
  <si>
    <t>"silnice II/117"  46,8*6,7</t>
  </si>
  <si>
    <t>717663276</t>
  </si>
  <si>
    <t>"příloha C2.7</t>
  </si>
  <si>
    <t>-1359689632</t>
  </si>
  <si>
    <t>-753864002</t>
  </si>
  <si>
    <t>-573027153</t>
  </si>
  <si>
    <t>"příloha C2.6,  D1.1.05</t>
  </si>
  <si>
    <t>"plyn DN80,100"  2*1</t>
  </si>
  <si>
    <t>-20416796</t>
  </si>
  <si>
    <t>"kanalizace DN 400" 2*1</t>
  </si>
  <si>
    <t>-2065784369</t>
  </si>
  <si>
    <t>"el.vedení"  1,8</t>
  </si>
  <si>
    <t>-1172698245</t>
  </si>
  <si>
    <t>1,8*1,04*1,54+1*1,08*1,58+1*1,1*1,6+2*1,4*1,9</t>
  </si>
  <si>
    <t>-1494984446</t>
  </si>
  <si>
    <t>"příloha C2.7, D1.1.01, D1.1.05, D1.1.07</t>
  </si>
  <si>
    <t>44,8*1*2,1</t>
  </si>
  <si>
    <t>2,5*1,5*1,9+2,5*2,5*0,3</t>
  </si>
  <si>
    <t>"přípojky"  10,7*1*2</t>
  </si>
  <si>
    <t>"-živice komunikace II.tř"  -(44,8*1+2,5*1,5+6,6*1)*0,3</t>
  </si>
  <si>
    <t>"-betonový chodník."  -2,1*1*0,25</t>
  </si>
  <si>
    <t>107,4/100*12</t>
  </si>
  <si>
    <t>-668410573</t>
  </si>
  <si>
    <t>107,4/100*42</t>
  </si>
  <si>
    <t>-251163258</t>
  </si>
  <si>
    <t>107,4/100*16</t>
  </si>
  <si>
    <t>-2099872266</t>
  </si>
  <si>
    <t>107,4/100*25</t>
  </si>
  <si>
    <t>630787905</t>
  </si>
  <si>
    <t>107,4/100*5</t>
  </si>
  <si>
    <t>1971831930</t>
  </si>
  <si>
    <t>"příloha C2.6, D1.1.01, D1.1.05</t>
  </si>
  <si>
    <t>(44,8*2,1+10,7*2)*2</t>
  </si>
  <si>
    <t>1811917395</t>
  </si>
  <si>
    <t>"výpočet v pol.151101102"  230,96</t>
  </si>
  <si>
    <t>-2021324973</t>
  </si>
  <si>
    <t>"ceník 800-1, příloha č.8, tabulka II - přes 100m3 - 55%" (12,89+45,11)/100*55</t>
  </si>
  <si>
    <t>161101151</t>
  </si>
  <si>
    <t>Svislé přemístění výkopku bez naložení do dopravní nádoby avšak s vyprázdněním dopravní nádoby na hromadu nebo do dopravního prostředku z horniny tř. 5 až 7, při hloubce výkopu přes 1 do 2,5 m</t>
  </si>
  <si>
    <t>-888340871</t>
  </si>
  <si>
    <t>"ceník 800-1, příloha č.8, tabulka II - přes 100m3 - 55%" (17,18+26,85+5,37)/100*55</t>
  </si>
  <si>
    <t>-1988631626</t>
  </si>
  <si>
    <t>"vhodná zemina k zásypu na mezideponii"  58</t>
  </si>
  <si>
    <t>"zemina k zásypu z mezideponie na stavbu" 70,6</t>
  </si>
  <si>
    <t>-1766322389</t>
  </si>
  <si>
    <t>"nakládání výkopku k zásypu na mezideponii"  70,6</t>
  </si>
  <si>
    <t>1615954328</t>
  </si>
  <si>
    <t>17,18+26,85+5,37</t>
  </si>
  <si>
    <t>1908366491</t>
  </si>
  <si>
    <t>-1593863478</t>
  </si>
  <si>
    <t>49,4*1,8</t>
  </si>
  <si>
    <t>477792054</t>
  </si>
  <si>
    <t>"výpočet v pol.132201204"  107,4</t>
  </si>
  <si>
    <t>"-obsyp, výpočet v pol.175151101"  -26,86</t>
  </si>
  <si>
    <t>"-lože, výpočet v pol.451573111"  -6,31</t>
  </si>
  <si>
    <t>"-podkladní desky, výpočet v pol.452311131"  -0,23</t>
  </si>
  <si>
    <t>"-těleso šachtet, cca"  -3,4</t>
  </si>
  <si>
    <t>743800248</t>
  </si>
  <si>
    <t>"příloha D1.1.07, D1.1.01, C2.6"  43*1*0,55</t>
  </si>
  <si>
    <t>"domovní přípojky" 10,7*1*0,3</t>
  </si>
  <si>
    <t>"-potrubí DN250"  -(43*0,049)</t>
  </si>
  <si>
    <t>1593977780</t>
  </si>
  <si>
    <t>24,75*1,8</t>
  </si>
  <si>
    <t>167952679</t>
  </si>
  <si>
    <t>1774045303</t>
  </si>
  <si>
    <t>"příloha D1.1.07, D1.1.01, C2.6" 43*1*0,1</t>
  </si>
  <si>
    <t>"domovní přípojky" 10,7*1*0,1</t>
  </si>
  <si>
    <t>"pod šachty, příloha D1.1.09"  1*2,5*2,5*0,15</t>
  </si>
  <si>
    <t>-1508964301</t>
  </si>
  <si>
    <t>"pod šachty, příloha D1.1.09"  1*1,5*1,5*0,1</t>
  </si>
  <si>
    <t>1095584331</t>
  </si>
  <si>
    <t>"výpočet v pol. 113154122"  313,56</t>
  </si>
  <si>
    <t>565145111R</t>
  </si>
  <si>
    <t>Asfaltový beton vrstva podkladní ACP 16(22)+ 50/70 (obalované kamenivo střednězrnné - OKS) s rozprostřením a zhutněním v pruhu šířky do 3 m, po zhutnění tl. 60 mm</t>
  </si>
  <si>
    <t>1767704850</t>
  </si>
  <si>
    <t>"výpočet v pol. 113107162"  66,47+9,24</t>
  </si>
  <si>
    <t>565135111R</t>
  </si>
  <si>
    <t>Asfaltový beton vrstva podkladní ACP 16(22)+ 50/70 (obalované kamenivo střednězrnné - OKS) s rozprostřením a zhutněním v pruhu šířky do 3 m, po zhutnění tl. 50 mm</t>
  </si>
  <si>
    <t>-1022799980</t>
  </si>
  <si>
    <t>1629601545</t>
  </si>
  <si>
    <t>"výpočet v pol. 577134111" 313,56</t>
  </si>
  <si>
    <t>"výpočet v pol.565145111R"  75,71</t>
  </si>
  <si>
    <t>1251873123</t>
  </si>
  <si>
    <t xml:space="preserve">"výpočet v pol.113107162" </t>
  </si>
  <si>
    <t>"pod živičnou kom."  66,47+9,24</t>
  </si>
  <si>
    <t>-1784784245</t>
  </si>
  <si>
    <t>"výpočet v pol. 113107170" 3,36</t>
  </si>
  <si>
    <t>-1457770074</t>
  </si>
  <si>
    <t>"podkl. vrstva beton.chodník"  2,1</t>
  </si>
  <si>
    <t>221256623</t>
  </si>
  <si>
    <t>"příloha D1.1.01,C2.6</t>
  </si>
  <si>
    <t>"veřejné části přípojek"  10,7</t>
  </si>
  <si>
    <t>-666651058</t>
  </si>
  <si>
    <t>"příloha D1.1.01,C2.6" 43</t>
  </si>
  <si>
    <t>-1828382932</t>
  </si>
  <si>
    <t>"ztratné 3%" 43*1,03</t>
  </si>
  <si>
    <t>633289188</t>
  </si>
  <si>
    <t>"kolena 45°"  2</t>
  </si>
  <si>
    <t>"ucpávky"  2</t>
  </si>
  <si>
    <t>1595147073</t>
  </si>
  <si>
    <t>665092017</t>
  </si>
  <si>
    <t>-2073968303</t>
  </si>
  <si>
    <t>"příloha D1.1.01,C2.6, D1.1.11"  1</t>
  </si>
  <si>
    <t>225835624</t>
  </si>
  <si>
    <t>321755094</t>
  </si>
  <si>
    <t>"příloha D1.1.09,  ŠB1-1-1"  1</t>
  </si>
  <si>
    <t>-278197726</t>
  </si>
  <si>
    <t>1894934927</t>
  </si>
  <si>
    <t>-1161093859</t>
  </si>
  <si>
    <t>-1204757793</t>
  </si>
  <si>
    <t>167503804</t>
  </si>
  <si>
    <t>708252750</t>
  </si>
  <si>
    <t>1985350069</t>
  </si>
  <si>
    <t>193007264</t>
  </si>
  <si>
    <t>-1892581282</t>
  </si>
  <si>
    <t>733564610</t>
  </si>
  <si>
    <t>1568140251</t>
  </si>
  <si>
    <t>-693792125</t>
  </si>
  <si>
    <t>-576086418</t>
  </si>
  <si>
    <t>43+10,7</t>
  </si>
  <si>
    <t>-482474061</t>
  </si>
  <si>
    <t>527555654</t>
  </si>
  <si>
    <t>"výpočet v pol. 113202111"   2</t>
  </si>
  <si>
    <t>1450388460</t>
  </si>
  <si>
    <t>"očíštění původní obrubník - výpočet vpol. 113202111"  2</t>
  </si>
  <si>
    <t>1136729803</t>
  </si>
  <si>
    <t>"předpoklad 20% nových:  2*0,2=0,4 m"  1</t>
  </si>
  <si>
    <t>930912806</t>
  </si>
  <si>
    <t>"komunikace"  2*6,7</t>
  </si>
  <si>
    <t>-456992967</t>
  </si>
  <si>
    <t>"komunikace"  2*(44,8+6,6+1,5)+1+2,5</t>
  </si>
  <si>
    <t>2056058635</t>
  </si>
  <si>
    <t>"chodník"  2*2,1</t>
  </si>
  <si>
    <t>-1163838885</t>
  </si>
  <si>
    <t>"výpočet z pol. 919735113"  13,4</t>
  </si>
  <si>
    <t>-1189391204</t>
  </si>
  <si>
    <t>77,81*0,29</t>
  </si>
  <si>
    <t>"výměry z pol.113107182, 113154112"</t>
  </si>
  <si>
    <t>313,56*0,103+151,42*0,22</t>
  </si>
  <si>
    <t>"výběry z pol.113107170"  3,36*0,24</t>
  </si>
  <si>
    <t>-864896034</t>
  </si>
  <si>
    <t>(22,56+0,81)*9</t>
  </si>
  <si>
    <t>"živice k recyklaci - 22 km - příplatek 21x "  65,61*21</t>
  </si>
  <si>
    <t>-314459154</t>
  </si>
  <si>
    <t>"výpočet z pol.997221551"  0,81</t>
  </si>
  <si>
    <t>-1002313922</t>
  </si>
  <si>
    <t>"výpočet z pol.997221551"  65,61</t>
  </si>
  <si>
    <t>1291338720</t>
  </si>
  <si>
    <t>615169855</t>
  </si>
  <si>
    <t>1643213639</t>
  </si>
  <si>
    <t>"přípojky"  2,09*1,6</t>
  </si>
  <si>
    <t>113107171</t>
  </si>
  <si>
    <t>Odstranění podkladů nebo krytů s přemístěním hmot na skládku na vzdálenost do 20 m nebo s naložením na dopravní prostředek v ploše jednotlivě přes 50 m2 do 200 m2 z betonu prostého, o tl. vrstvy přes 100 do 150 mm</t>
  </si>
  <si>
    <t>-758164256</t>
  </si>
  <si>
    <t>0,6*2</t>
  </si>
  <si>
    <t>-1950241008</t>
  </si>
  <si>
    <t>(172,25*1+6*2,5*1,5)*2</t>
  </si>
  <si>
    <t>"přípojky" (4,3+3,69+1,51+4,51+4,55+4,55+4,59)*1*2</t>
  </si>
  <si>
    <t>"přípojky"  2,09*1</t>
  </si>
  <si>
    <t>"přípojky"  (2,43+2,08+2,03+2,18)*1</t>
  </si>
  <si>
    <t>-547772183</t>
  </si>
  <si>
    <t>"přípojky"  (2,43+2,08+2,03+2,18)*1,6</t>
  </si>
  <si>
    <t>-1627600522</t>
  </si>
  <si>
    <t>172,25*1+6*2,5*1,5</t>
  </si>
  <si>
    <t>"přípojky" (4,3+3,69+1,51+4,51+4,55+4,55+4,59)*1</t>
  </si>
  <si>
    <t>1114418259</t>
  </si>
  <si>
    <t>"komunikace místní"  172,6*1,6+6*3,1*1,5</t>
  </si>
  <si>
    <t>"přípojky" (4,3+3,69+1,51+4,51+4,55+4,55+4,59)*1,6</t>
  </si>
  <si>
    <t>-110510536</t>
  </si>
  <si>
    <t>7*2</t>
  </si>
  <si>
    <t>481508728</t>
  </si>
  <si>
    <t>-894562220</t>
  </si>
  <si>
    <t>-694689311</t>
  </si>
  <si>
    <t>"plyn DN 50, 25"  7*1+1</t>
  </si>
  <si>
    <t>"vodovod DN 110" 6*1+1,1</t>
  </si>
  <si>
    <t>509129648</t>
  </si>
  <si>
    <t>"kanalizace DN 200,300, 400" 6*1+1+5*1</t>
  </si>
  <si>
    <t>-1649019715</t>
  </si>
  <si>
    <t>"el.vedení"  2*1</t>
  </si>
  <si>
    <t>-1458027723</t>
  </si>
  <si>
    <t>6*1,3*1,8+1*1,4*1,9+5*1,2*1,7+7,1*1,11*1,61+7*1,05*1,55+1*1,025*1,525+2*1,04*1,54</t>
  </si>
  <si>
    <t>-1094659686</t>
  </si>
  <si>
    <t>"příloha C2.6, D1.1.01, D1.1.05, D1.1.07</t>
  </si>
  <si>
    <t>172,25*1*2,67</t>
  </si>
  <si>
    <t>6*2,5*1,5*2,69+6*2,5*2,5*0,3</t>
  </si>
  <si>
    <t>"přípojky"  31,7*1*2,65</t>
  </si>
  <si>
    <t>"-živice komunikace - výpočet v pol.113107182"  -222,45*0,45</t>
  </si>
  <si>
    <t>"chodník žulová dl., výpočet v pol.113107162"  -2,09*1*0,25</t>
  </si>
  <si>
    <t>"chodník živice, výpočet vpol.113107162"  -8,72*1*0,23</t>
  </si>
  <si>
    <t>513,07/100*12</t>
  </si>
  <si>
    <t>-1854413913</t>
  </si>
  <si>
    <t>513,07/100*42</t>
  </si>
  <si>
    <t>1945652112</t>
  </si>
  <si>
    <t>513,07/100*16</t>
  </si>
  <si>
    <t>702639135</t>
  </si>
  <si>
    <t>513,07/100*25</t>
  </si>
  <si>
    <t>-1013368504</t>
  </si>
  <si>
    <t>513,07/100*5</t>
  </si>
  <si>
    <t>682683405</t>
  </si>
  <si>
    <t>(172,25*2,67+31,7*2,65)*2</t>
  </si>
  <si>
    <t>1829242723</t>
  </si>
  <si>
    <t>"výpočet v pol.151101102"  1087,83</t>
  </si>
  <si>
    <t>-1103681341</t>
  </si>
  <si>
    <t>"ceník 800-1, příloha č.8, tabulka II - přes 100m3 - 55%" (61,57+215,49)/100*55</t>
  </si>
  <si>
    <t>388519287</t>
  </si>
  <si>
    <t>"ceník 800-1, příloha č.8, tabulka II - přes 100m3 - 55%" (82,09+128,27+25,65)/100*55</t>
  </si>
  <si>
    <t>617028968</t>
  </si>
  <si>
    <t>"vhodná zemina k zásypu na mezideponii"  61,57+215,49</t>
  </si>
  <si>
    <t>"zemina k zásypu z mezideponie na stavbu" 365,26</t>
  </si>
  <si>
    <t>-2145098797</t>
  </si>
  <si>
    <t>"nakládání výkopku k zásypu na mezideponii"  365,26</t>
  </si>
  <si>
    <t>632504997</t>
  </si>
  <si>
    <t>82,09+128,27+25,65</t>
  </si>
  <si>
    <t>-1979058116</t>
  </si>
  <si>
    <t>236,01</t>
  </si>
  <si>
    <t>773239456</t>
  </si>
  <si>
    <t>236,01*1,8</t>
  </si>
  <si>
    <t>-2110064177</t>
  </si>
  <si>
    <t>"výpočet v pol.132201204"  513,07</t>
  </si>
  <si>
    <t>"-obsyp, výpočet v pol.175151101"  -103,56</t>
  </si>
  <si>
    <t>"-lože, výpočet v pol.451573111"  -25,9</t>
  </si>
  <si>
    <t>"-podkladní desky, výpočet v pol.452311131"  -1,35</t>
  </si>
  <si>
    <t>"-tělesa šachtet, cca"  -17</t>
  </si>
  <si>
    <t>-251352657</t>
  </si>
  <si>
    <t>"příloha D1.1.07, D1.1.01, C2.6"  171*1*0,55</t>
  </si>
  <si>
    <t>"domovní přípojky" 31,7*1*0,3</t>
  </si>
  <si>
    <t>"-potrubí DN250"  -(171*0,049)</t>
  </si>
  <si>
    <t>-1439526620</t>
  </si>
  <si>
    <t>95,18*1,8</t>
  </si>
  <si>
    <t>-1409928744</t>
  </si>
  <si>
    <t>256693558</t>
  </si>
  <si>
    <t>"příloha D1.1.07, D1.1.01, C2.6" 171*1*0,1</t>
  </si>
  <si>
    <t>"domovní přípojky" 31,7*1*0,1</t>
  </si>
  <si>
    <t>"pod šachty, příloha D1.1.09"  6*2,5*2,5*0,15</t>
  </si>
  <si>
    <t>1777762517</t>
  </si>
  <si>
    <t>"pod šachty, příloha D1.1.09"  6*1,5*1,5*0,1</t>
  </si>
  <si>
    <t>-1770157154</t>
  </si>
  <si>
    <t>"živičná komunikace místní "  222,45</t>
  </si>
  <si>
    <t>-1159606984</t>
  </si>
  <si>
    <t>"živičná komunikace místní "  22,45</t>
  </si>
  <si>
    <t>-1416608629</t>
  </si>
  <si>
    <t>-1848688195</t>
  </si>
  <si>
    <t>"výpočet v pol. 577134111" 348,38</t>
  </si>
  <si>
    <t>"výpočet v pol.565135111"  222,45</t>
  </si>
  <si>
    <t>"výpočet v pol.577123111"  13,95</t>
  </si>
  <si>
    <t>-1620947841</t>
  </si>
  <si>
    <t>"živičná komunikace místní "  348,38</t>
  </si>
  <si>
    <t>-212054334</t>
  </si>
  <si>
    <t>"výpočet v pol. 113107182" 8,72</t>
  </si>
  <si>
    <t>-866918517</t>
  </si>
  <si>
    <t>547075652</t>
  </si>
  <si>
    <t>"výpočet v pol. 113107181"  13,95</t>
  </si>
  <si>
    <t>-1948651515</t>
  </si>
  <si>
    <t>"výpočet v pol. 113107162" 2,09</t>
  </si>
  <si>
    <t>1790304290</t>
  </si>
  <si>
    <t>"výpočet v pol.113106123"  3,34</t>
  </si>
  <si>
    <t>1611179499</t>
  </si>
  <si>
    <t>"předpoklad 20% nové dlažby:  3,34*0,2=0,67"  1</t>
  </si>
  <si>
    <t>581124115</t>
  </si>
  <si>
    <t>Kryt z prostého betonu komunikací pro pěší tl. 150 mm</t>
  </si>
  <si>
    <t>389813415</t>
  </si>
  <si>
    <t>"výpočet v pol. 113107171" 1,2</t>
  </si>
  <si>
    <t>1727236871</t>
  </si>
  <si>
    <t>"veřejné části přípojek"  31,7</t>
  </si>
  <si>
    <t>-1236036455</t>
  </si>
  <si>
    <t>"příloha D1.1.01,C2.6"  171</t>
  </si>
  <si>
    <t>2007094542</t>
  </si>
  <si>
    <t>"ztratné 3%" 171*1,03</t>
  </si>
  <si>
    <t>-1508825655</t>
  </si>
  <si>
    <t>1145784007</t>
  </si>
  <si>
    <t>-532882127</t>
  </si>
  <si>
    <t>1572474220</t>
  </si>
  <si>
    <t>"příloha D1.1.01,C2.6, D1.1.11"  6</t>
  </si>
  <si>
    <t>2033229361</t>
  </si>
  <si>
    <t>220989617</t>
  </si>
  <si>
    <t>"příloha D1.1.09,  ŠB2-1 - ŠB2-6"  6</t>
  </si>
  <si>
    <t>-1293620767</t>
  </si>
  <si>
    <t>1196965071</t>
  </si>
  <si>
    <t>-1466818630</t>
  </si>
  <si>
    <t>748676509</t>
  </si>
  <si>
    <t>1862332177</t>
  </si>
  <si>
    <t>61884702</t>
  </si>
  <si>
    <t>-2108738790</t>
  </si>
  <si>
    <t>-641107529</t>
  </si>
  <si>
    <t>-1537078001</t>
  </si>
  <si>
    <t>"příloha D1.1.09"  3*2+3*3</t>
  </si>
  <si>
    <t>1820303525</t>
  </si>
  <si>
    <t>"příloha D1.1.09"  12</t>
  </si>
  <si>
    <t>-751400147</t>
  </si>
  <si>
    <t>-666293313</t>
  </si>
  <si>
    <t>388656043</t>
  </si>
  <si>
    <t>565105478</t>
  </si>
  <si>
    <t>-2129188721</t>
  </si>
  <si>
    <t>915359596</t>
  </si>
  <si>
    <t>171+31,7</t>
  </si>
  <si>
    <t>-1037302864</t>
  </si>
  <si>
    <t>-708764230</t>
  </si>
  <si>
    <t>"výpočet v pol. 113106123"   3,34</t>
  </si>
  <si>
    <t>1396088464</t>
  </si>
  <si>
    <t>"výpočet v pol. 113202111"   14</t>
  </si>
  <si>
    <t>-612504564</t>
  </si>
  <si>
    <t>"očíštění původní obrubník - výpočet vpol. 113202111"  14</t>
  </si>
  <si>
    <t>1839829184</t>
  </si>
  <si>
    <t>"předpoklad 20% nových:  14*0,2=2,8m"  3</t>
  </si>
  <si>
    <t>-119150162</t>
  </si>
  <si>
    <t>"výpočet z pol.  919731121"  365,7</t>
  </si>
  <si>
    <t>"výpočet z pol.  919735111"  52,38</t>
  </si>
  <si>
    <t>1475955550</t>
  </si>
  <si>
    <t>"komunikace"  2*(172,25+6*1,5)+2*1,6</t>
  </si>
  <si>
    <t>-1756197058</t>
  </si>
  <si>
    <t>"chodník"  2*(4,3+3,69+4,51+4,55+4,55+4,59)</t>
  </si>
  <si>
    <t>516038990</t>
  </si>
  <si>
    <t>"komunikace"  2*(172,25+6*1,5)+2*1</t>
  </si>
  <si>
    <t>919735123</t>
  </si>
  <si>
    <t>Řezání stávajícího betonového krytu nebo podkladu hloubky přes 100 do 150 mm</t>
  </si>
  <si>
    <t>1055340682</t>
  </si>
  <si>
    <t>2*0,6</t>
  </si>
  <si>
    <t>1824037334</t>
  </si>
  <si>
    <t>455,71*0,29</t>
  </si>
  <si>
    <t>13,95*0,098+231,17*0,22+348,38*0,103</t>
  </si>
  <si>
    <t>"výměry z pol.113107171"</t>
  </si>
  <si>
    <t>1,2*0,24</t>
  </si>
  <si>
    <t>-1597713780</t>
  </si>
  <si>
    <t>(132,16+0,29)*9</t>
  </si>
  <si>
    <t>"živice k recyklaci - 22 km - příplatek 21x "  88,11*21</t>
  </si>
  <si>
    <t>1564414081</t>
  </si>
  <si>
    <t>"výpočet z pol.997221551"  0,29</t>
  </si>
  <si>
    <t>2008938340</t>
  </si>
  <si>
    <t>"výpočet z pol.997221551"  88,11</t>
  </si>
  <si>
    <t>-842267938</t>
  </si>
  <si>
    <t>"výpočet z pol.997221551"  132,16</t>
  </si>
  <si>
    <t>-1537825121</t>
  </si>
  <si>
    <t>-246271929</t>
  </si>
  <si>
    <t>"příloha C2.7, D1.1.01</t>
  </si>
  <si>
    <t>(87,7*1+3*2,5*1,5)*2</t>
  </si>
  <si>
    <t>"přípojky"  (13,8*1)*2</t>
  </si>
  <si>
    <t>"podkladní vrstvy - chodník asf.povrch</t>
  </si>
  <si>
    <t>3,97*1</t>
  </si>
  <si>
    <t>999230607</t>
  </si>
  <si>
    <t>"obrusná vrtva  - chodník asf.povrch"</t>
  </si>
  <si>
    <t>3,97*1,6</t>
  </si>
  <si>
    <t>-999471219</t>
  </si>
  <si>
    <t>87,7*1+3*2,5*1,5</t>
  </si>
  <si>
    <t>"přípojky"  13,8*1</t>
  </si>
  <si>
    <t>-1468484037</t>
  </si>
  <si>
    <t>88*1,6+3*3,1*1,5</t>
  </si>
  <si>
    <t>(2,03+1,52+2,84+0,7)*1,6+1,3*5,6</t>
  </si>
  <si>
    <t>-26011305</t>
  </si>
  <si>
    <t>738069575</t>
  </si>
  <si>
    <t>1169075346</t>
  </si>
  <si>
    <t>861075355</t>
  </si>
  <si>
    <t>"příloha C2.7,  D1.1.05</t>
  </si>
  <si>
    <t>"plyn DN50"  1</t>
  </si>
  <si>
    <t>119001411</t>
  </si>
  <si>
    <t>Dočasné zajištění podzemního potrubí nebo vedení ve výkopišti ve stavu i poloze , ve kterých byla na začátku zemních prací a to s podepřením, vzepřením nebo vyvěšením, příp. s ochranným bedněním, se zřízením a odstraněním za jišťovací konstrukce, s opotřebením hmot potrubí betonového, kameninového nebo železobetonového, světlosti DN do 200</t>
  </si>
  <si>
    <t>-1310755881</t>
  </si>
  <si>
    <t>"kanalizace DN 200"  2*1</t>
  </si>
  <si>
    <t>113952682</t>
  </si>
  <si>
    <t>"kanalizace DN 300"  5*1</t>
  </si>
  <si>
    <t>1990262551</t>
  </si>
  <si>
    <t>"el.vedení"  7*1</t>
  </si>
  <si>
    <t>-1521682793</t>
  </si>
  <si>
    <t>1*1,05*1,55+5*1,3*1,8+2*1,2*1,7+3*1,11*1,61+7*1,04*0,54</t>
  </si>
  <si>
    <t>-528979723</t>
  </si>
  <si>
    <t>"příloha C2.7, D1.01.1 - uloženo podél výkopu</t>
  </si>
  <si>
    <t>5,91*2*0,15</t>
  </si>
  <si>
    <t>867868762</t>
  </si>
  <si>
    <t>87,7*1*2,7</t>
  </si>
  <si>
    <t>3*2,5*1,5*2,68+3*2,5*2,5*0,3</t>
  </si>
  <si>
    <t>"přípojky"  23,7*1*2,68</t>
  </si>
  <si>
    <t>"-živice komunikace - výpočet v pol.113107182"  -(98,95+13,8)*0,45</t>
  </si>
  <si>
    <t>"-živice chodník. - výpočet v pol.113107182"  -3,97*0,23</t>
  </si>
  <si>
    <t>"-ornice"  -5,91*1*0,15</t>
  </si>
  <si>
    <t>283,55/100*12</t>
  </si>
  <si>
    <t>-2028064525</t>
  </si>
  <si>
    <t>283,55/100*42</t>
  </si>
  <si>
    <t>1089362503</t>
  </si>
  <si>
    <t>283,55/100*16</t>
  </si>
  <si>
    <t>1274456220</t>
  </si>
  <si>
    <t>283,55/100*25</t>
  </si>
  <si>
    <t>138601201</t>
  </si>
  <si>
    <t>821044850</t>
  </si>
  <si>
    <t>283,55/100*5</t>
  </si>
  <si>
    <t>1426965434</t>
  </si>
  <si>
    <t>"příloha C2.7, D1.1.01, D1.1.05</t>
  </si>
  <si>
    <t>(87,7*2,7+23,7*2,68)*2</t>
  </si>
  <si>
    <t>-1740158809</t>
  </si>
  <si>
    <t>"výpočet v pol.151101102"  600,61</t>
  </si>
  <si>
    <t>1767031673</t>
  </si>
  <si>
    <t>"ceník 800-1, příloha č.8, tabulka II - přes 100m3 - 55%" (34,03+119,09)/100*55</t>
  </si>
  <si>
    <t>-1448559790</t>
  </si>
  <si>
    <t>"ceník 800-1, příloha č.8, tabulka II - přes 100m3 - 55%" (45,37+70,89+14,18)/100*55</t>
  </si>
  <si>
    <t>-1830324994</t>
  </si>
  <si>
    <t>"vhodná zemina k zásypu na mezideponii"  153,12</t>
  </si>
  <si>
    <t>"zemina k zásypu z mezideponie na stavbu" 205,79</t>
  </si>
  <si>
    <t>1670971736</t>
  </si>
  <si>
    <t>"nakládání výkopku k zásypu na mezideponii"  205,79</t>
  </si>
  <si>
    <t>1179269061</t>
  </si>
  <si>
    <t>45,37+70,89+14,18</t>
  </si>
  <si>
    <t>-990081428</t>
  </si>
  <si>
    <t>69831768</t>
  </si>
  <si>
    <t>130,44*1,8</t>
  </si>
  <si>
    <t>-407906568</t>
  </si>
  <si>
    <t>"výpočet v pol.132201203"  283,55</t>
  </si>
  <si>
    <t>"-obsyp, výpočet v pol.175151101"  -54,63</t>
  </si>
  <si>
    <t>"-lože, výpočet v pol.451573111"  -13,82</t>
  </si>
  <si>
    <t>"-těleso šachtet"  -8,63</t>
  </si>
  <si>
    <t>858935435</t>
  </si>
  <si>
    <t>"příloha D1.1.07, D1.1.01, C2.7"  86,4*1*0,55</t>
  </si>
  <si>
    <t>"domovní přípojky"  23,7*1*0,3</t>
  </si>
  <si>
    <t>"-potrubí DN250"  -(86,4*0,049)</t>
  </si>
  <si>
    <t>-2011331505</t>
  </si>
  <si>
    <t>50,4*1,8</t>
  </si>
  <si>
    <t>-1087111980</t>
  </si>
  <si>
    <t>"výpočet v pol.121110101"  1,77/0,15</t>
  </si>
  <si>
    <t>-1577861572</t>
  </si>
  <si>
    <t>"výpočet v pol.181301101" 11,8</t>
  </si>
  <si>
    <t>-1410650369</t>
  </si>
  <si>
    <t>11,8*0,025</t>
  </si>
  <si>
    <t>-1435603188</t>
  </si>
  <si>
    <t>1332288689</t>
  </si>
  <si>
    <t>"příloha D1.1.07, D1.1.01, C2.7" 86,4*1*0,1</t>
  </si>
  <si>
    <t>"domovní přípojky" 23,7*1*0,1</t>
  </si>
  <si>
    <t>"pod šachty, příloha D1.1.09"  3*2,5*2,5*0,15</t>
  </si>
  <si>
    <t>1814128361</t>
  </si>
  <si>
    <t>1868713558</t>
  </si>
  <si>
    <t>"výpočet v pol. 113154122"  173,37</t>
  </si>
  <si>
    <t>1334309635</t>
  </si>
  <si>
    <t>"výpočet v pol. 113107182"  98,95+13,8</t>
  </si>
  <si>
    <t>335722450</t>
  </si>
  <si>
    <t>"pod živičnou kom."  98,95+13,8</t>
  </si>
  <si>
    <t>1797664266</t>
  </si>
  <si>
    <t>-533343295</t>
  </si>
  <si>
    <t>"výpočet v pol. 113107181"  6,35</t>
  </si>
  <si>
    <t>678666232</t>
  </si>
  <si>
    <t>"výpočet v pol. 113107182" 3,97</t>
  </si>
  <si>
    <t>-985017453</t>
  </si>
  <si>
    <t>-1328740345</t>
  </si>
  <si>
    <t>"výpočet v pol. 577134111" 173,37</t>
  </si>
  <si>
    <t>"výpočet v pol.577123111"  6,35</t>
  </si>
  <si>
    <t>1165901070</t>
  </si>
  <si>
    <t>"příloha D1.1.01,C2.7</t>
  </si>
  <si>
    <t>"veřejné části přípojek"  23,7</t>
  </si>
  <si>
    <t>-855135762</t>
  </si>
  <si>
    <t>"příloha D1.1.01,C2.7" 86,4</t>
  </si>
  <si>
    <t>289841786</t>
  </si>
  <si>
    <t>"ztratné 3%"  86,4*1,03</t>
  </si>
  <si>
    <t>1670061144</t>
  </si>
  <si>
    <t>"kolena 45°"  6</t>
  </si>
  <si>
    <t>"ucpávky"  6</t>
  </si>
  <si>
    <t>1026326752</t>
  </si>
  <si>
    <t>934302767</t>
  </si>
  <si>
    <t>-1809359892</t>
  </si>
  <si>
    <t>"příloha D1.1.01,C2.7, D1.1.11"  5</t>
  </si>
  <si>
    <t>1362803992</t>
  </si>
  <si>
    <t>2108793816</t>
  </si>
  <si>
    <t>"příloha D1.1.09,  ŠA2-1-1 - ŠA2-1-3"  3</t>
  </si>
  <si>
    <t>-1745911118</t>
  </si>
  <si>
    <t>-751508958</t>
  </si>
  <si>
    <t>1871002512</t>
  </si>
  <si>
    <t>900872770</t>
  </si>
  <si>
    <t>"příloha D1.1.09,   ŠA2-1-1 - ŠA2-1-3"  3</t>
  </si>
  <si>
    <t>524915633</t>
  </si>
  <si>
    <t>-165896234</t>
  </si>
  <si>
    <t>-1563552710</t>
  </si>
  <si>
    <t>-2140780588</t>
  </si>
  <si>
    <t>1937221208</t>
  </si>
  <si>
    <t>-2126311626</t>
  </si>
  <si>
    <t>110435245</t>
  </si>
  <si>
    <t>-1891760059</t>
  </si>
  <si>
    <t>761501235</t>
  </si>
  <si>
    <t>1941743618</t>
  </si>
  <si>
    <t>-1153309249</t>
  </si>
  <si>
    <t>86,4+23,7</t>
  </si>
  <si>
    <t>-1918145281</t>
  </si>
  <si>
    <t>1431086849</t>
  </si>
  <si>
    <t>-196642375</t>
  </si>
  <si>
    <t>-703497586</t>
  </si>
  <si>
    <t>-322717016</t>
  </si>
  <si>
    <t>"komunikace"  2*(88+13,8+3*1,5)+6*1,6</t>
  </si>
  <si>
    <t>1172890018</t>
  </si>
  <si>
    <t>"chodník"  2*3,97</t>
  </si>
  <si>
    <t>751416810</t>
  </si>
  <si>
    <t>"komunikace"  2*(87,7+13,8+3*1,5)+6*1</t>
  </si>
  <si>
    <t>-618762246</t>
  </si>
  <si>
    <t>"výpočet z pol. 919735111, 919731121"  7,94+222,2</t>
  </si>
  <si>
    <t>433331580</t>
  </si>
  <si>
    <t>229,47*0,29</t>
  </si>
  <si>
    <t>6,35*0,09+116,72*0,22+173,37*0,103</t>
  </si>
  <si>
    <t>1336849447</t>
  </si>
  <si>
    <t>66,55*9</t>
  </si>
  <si>
    <t>"živice k recyklaci - 22 km - příplatek 21x "  44,11*21</t>
  </si>
  <si>
    <t>-891118087</t>
  </si>
  <si>
    <t>"výpočet z pol.997221551"  44,11</t>
  </si>
  <si>
    <t>662536950</t>
  </si>
  <si>
    <t>"výpočet z pol.997221551"  66,55</t>
  </si>
  <si>
    <t>1545073440</t>
  </si>
  <si>
    <t>-616208518</t>
  </si>
  <si>
    <t>2,3*1*2</t>
  </si>
  <si>
    <t>-1652820949</t>
  </si>
  <si>
    <t>2,3*1</t>
  </si>
  <si>
    <t>159192069</t>
  </si>
  <si>
    <t>2,3*1,6</t>
  </si>
  <si>
    <t>-1602838991</t>
  </si>
  <si>
    <t>1722732506</t>
  </si>
  <si>
    <t>-2010636476</t>
  </si>
  <si>
    <t>"příloha C2.5,  D1.1.05</t>
  </si>
  <si>
    <t>"plyn DN 50"   1,1</t>
  </si>
  <si>
    <t>"vodovod DN 100"  1,1</t>
  </si>
  <si>
    <t>-1241266150</t>
  </si>
  <si>
    <t>"kanalizace DN 400"  1,1</t>
  </si>
  <si>
    <t>892684622</t>
  </si>
  <si>
    <t>1,1*1,05*1,55+1,1*1,1*1,6+1,1*1,4*1,9</t>
  </si>
  <si>
    <t>-703442487</t>
  </si>
  <si>
    <t>"příloha C2.5, D1.01.1</t>
  </si>
  <si>
    <t>43,8*3,5*0,15</t>
  </si>
  <si>
    <t>-178237370</t>
  </si>
  <si>
    <t>43,3*1*2,7</t>
  </si>
  <si>
    <t>3*2,5*1,5*2,76+3*2,5*2,5*0,3</t>
  </si>
  <si>
    <t>"přípojky"  8,9*1*2,7</t>
  </si>
  <si>
    <t>"-živice komunikace místní, výpočet v pol. 113107182"  -2,3*0,45</t>
  </si>
  <si>
    <t>"-ornice."  -(40,5*1+3*2,5*1,5+5,8*1)*0,15</t>
  </si>
  <si>
    <t>167,95/100*12</t>
  </si>
  <si>
    <t>-440897841</t>
  </si>
  <si>
    <t>167,95/100*42</t>
  </si>
  <si>
    <t>1170919435</t>
  </si>
  <si>
    <t>167,95/100*16</t>
  </si>
  <si>
    <t>-1697068699</t>
  </si>
  <si>
    <t>167,95/100*25</t>
  </si>
  <si>
    <t>905427070</t>
  </si>
  <si>
    <t>167,95/100*5</t>
  </si>
  <si>
    <t>1164513695</t>
  </si>
  <si>
    <t>(43,3*2,7+8,9*2,7)*2</t>
  </si>
  <si>
    <t>1841932113</t>
  </si>
  <si>
    <t>"výpočet v pol.151101102"  281,88</t>
  </si>
  <si>
    <t>-2014134491</t>
  </si>
  <si>
    <t>"ceník 800-1, příloha č.8, tabulka II - přes 100m3 - 55%" (20,15+70,54)/100*55</t>
  </si>
  <si>
    <t>-1448166541</t>
  </si>
  <si>
    <t>"ceník 800-1, příloha č.8, tabulka II - přes 100m3 - 55%" (26,87+41,99+8,4)/100*55</t>
  </si>
  <si>
    <t>456083200</t>
  </si>
  <si>
    <t>"vhodná zemina k zásypu na mezideponii"  90,69</t>
  </si>
  <si>
    <t>"zemina k zásypu z mezideponie na stavbu" 124,7</t>
  </si>
  <si>
    <t>"ornice na mezideponii a zpět na stavbu"  23*2</t>
  </si>
  <si>
    <t>-1200579054</t>
  </si>
  <si>
    <t>"nakládání výkopku k zásypu na mezideponii"  124,7</t>
  </si>
  <si>
    <t>"ornice"  23</t>
  </si>
  <si>
    <t>853879847</t>
  </si>
  <si>
    <t>26,87+41,99+8,4</t>
  </si>
  <si>
    <t>-1118028755</t>
  </si>
  <si>
    <t>321594465</t>
  </si>
  <si>
    <t>77,26*1,8</t>
  </si>
  <si>
    <t>-2025300582</t>
  </si>
  <si>
    <t>"výpočet v pol.132201204"  167,95</t>
  </si>
  <si>
    <t>"-obsyp, výpočet v pol.175151101"  -25,77</t>
  </si>
  <si>
    <t>"-lože, výpočet v pol.451573111"  -7,9</t>
  </si>
  <si>
    <t>"-těleso šachtet, cca"  -8,9</t>
  </si>
  <si>
    <t>480882090</t>
  </si>
  <si>
    <t>"příloha D1.1.07, D1.1.01, C2.5"  42*1*0,55</t>
  </si>
  <si>
    <t>"domovní přípojky" 8,9*1*0,3</t>
  </si>
  <si>
    <t>"-potrubí DN250"  -(42*0,049)</t>
  </si>
  <si>
    <t>-1555657567</t>
  </si>
  <si>
    <t>23,71*1,8</t>
  </si>
  <si>
    <t>541322919</t>
  </si>
  <si>
    <t>"výpočet v pol.121110101"  23/0,15</t>
  </si>
  <si>
    <t>-974939725</t>
  </si>
  <si>
    <t>"výpočet v pol.181301101" 153,33</t>
  </si>
  <si>
    <t>-1497522088</t>
  </si>
  <si>
    <t>153,33*0,025</t>
  </si>
  <si>
    <t>1104763063</t>
  </si>
  <si>
    <t>"příloha D1.1.07, D1.1.01, C2.5" 42*1*0,1</t>
  </si>
  <si>
    <t>"domovní přípojky" 8,9*1*0,1</t>
  </si>
  <si>
    <t>852321346</t>
  </si>
  <si>
    <t>1844956275</t>
  </si>
  <si>
    <t>"výpočet v pol. 113154122"  3,68</t>
  </si>
  <si>
    <t>739738317</t>
  </si>
  <si>
    <t>"výpočet v pol. 113107182"  2,3</t>
  </si>
  <si>
    <t>1897347696</t>
  </si>
  <si>
    <t>"výpočet v pol. 577134111" 3,68</t>
  </si>
  <si>
    <t>-1264217800</t>
  </si>
  <si>
    <t>"pod živičnou kom."  2,3</t>
  </si>
  <si>
    <t>12485757</t>
  </si>
  <si>
    <t>1038969420</t>
  </si>
  <si>
    <t>"veřejné části přípojek"  8,9</t>
  </si>
  <si>
    <t>443841867</t>
  </si>
  <si>
    <t>"příloha D1.1.01,C2.5"  42</t>
  </si>
  <si>
    <t>1906819036</t>
  </si>
  <si>
    <t>"ztratné 3%" 42*1,03</t>
  </si>
  <si>
    <t>801796934</t>
  </si>
  <si>
    <t>1394061700</t>
  </si>
  <si>
    <t>1819158670</t>
  </si>
  <si>
    <t>1300914486</t>
  </si>
  <si>
    <t>"příloha D1.1.01,C2.5, D1.1.11"  2</t>
  </si>
  <si>
    <t>-653405777</t>
  </si>
  <si>
    <t>634291740</t>
  </si>
  <si>
    <t>"příloha D1.1.09,  ŠB3-1 - ŠB3-3"  3</t>
  </si>
  <si>
    <t>1890432903</t>
  </si>
  <si>
    <t>-233141603</t>
  </si>
  <si>
    <t>1954755633</t>
  </si>
  <si>
    <t>-701077087</t>
  </si>
  <si>
    <t>-1428711020</t>
  </si>
  <si>
    <t>-1783838559</t>
  </si>
  <si>
    <t>461186626</t>
  </si>
  <si>
    <t>"příloha D1.1.09"  3*3</t>
  </si>
  <si>
    <t>-650612796</t>
  </si>
  <si>
    <t>-1044308678</t>
  </si>
  <si>
    <t>-2128906980</t>
  </si>
  <si>
    <t>867933001</t>
  </si>
  <si>
    <t>-310788852</t>
  </si>
  <si>
    <t>1675155321</t>
  </si>
  <si>
    <t>-1575518200</t>
  </si>
  <si>
    <t>42+8,9</t>
  </si>
  <si>
    <t>144185804</t>
  </si>
  <si>
    <t>966008212R</t>
  </si>
  <si>
    <t>Rozebrání ovodňovacího žlabu s naložením na dopravní prostředek z betonových příkopových tvárnic nebo desek šířky přes 500 do 800 mm</t>
  </si>
  <si>
    <t>1814763650</t>
  </si>
  <si>
    <t>"příloha C2.5,  cca" 3</t>
  </si>
  <si>
    <t>Očištění vybouraných žlabových tvárnic od spojovacího materiálu s odklizením a uložením očištěných hmot a spojovacího materiálu na skládku s původním vyplněním spár cementovou maltou</t>
  </si>
  <si>
    <t>-779598933</t>
  </si>
  <si>
    <t>3*0,67</t>
  </si>
  <si>
    <t>935111211</t>
  </si>
  <si>
    <t>Osazení betonového příkopového žlabu s vyplněním a zatřením spár cementovou maltou s ložem tl. 100 mm z kameniva těženého nebo štěrkopísku z betonových příkopových tvárnic šířky přes 500 do 800 mm</t>
  </si>
  <si>
    <t>-956500876</t>
  </si>
  <si>
    <t>"příloha C2.5, cca" 3</t>
  </si>
  <si>
    <t>"původní očištěné žlabové tvárnice</t>
  </si>
  <si>
    <t>-331065138</t>
  </si>
  <si>
    <t>"předpoklad 10% nových tvárnic:  3/0,33*0,1=0,9"  1</t>
  </si>
  <si>
    <t>-184576023</t>
  </si>
  <si>
    <t>"komunikace"  2*2,3+1,6</t>
  </si>
  <si>
    <t>1018591614</t>
  </si>
  <si>
    <t>"komunikace"  2*2,3+1</t>
  </si>
  <si>
    <t>803631318</t>
  </si>
  <si>
    <t>"výpočet z pol. 919735113"  6,2</t>
  </si>
  <si>
    <t>1910605041</t>
  </si>
  <si>
    <t>4,6*0,29</t>
  </si>
  <si>
    <t>3,68*0,103+2,3*0,22</t>
  </si>
  <si>
    <t>-355362702</t>
  </si>
  <si>
    <t>1,33*9</t>
  </si>
  <si>
    <t>"živice k recyklaci - 22 km - příplatek 21x "  0,89*21</t>
  </si>
  <si>
    <t>-2113096894</t>
  </si>
  <si>
    <t>"výpočet z pol.997221551"  0,89</t>
  </si>
  <si>
    <t>-237695240</t>
  </si>
  <si>
    <t>"výpočet z pol.997221551"  1,33</t>
  </si>
  <si>
    <t>-821812030</t>
  </si>
  <si>
    <t>Vedlejší rozpočtové náklady</t>
  </si>
  <si>
    <t>VRN1</t>
  </si>
  <si>
    <t>Průzkumné, geodetické a projektové práce</t>
  </si>
  <si>
    <t>011002000R</t>
  </si>
  <si>
    <t>Průzkumné práce - vytýčení inženýrských sítí</t>
  </si>
  <si>
    <t>Kč</t>
  </si>
  <si>
    <t>1024</t>
  </si>
  <si>
    <t>-757110869</t>
  </si>
  <si>
    <t>011144000</t>
  </si>
  <si>
    <t>Rozbor zeminy</t>
  </si>
  <si>
    <t>680215335</t>
  </si>
  <si>
    <t>011503000R</t>
  </si>
  <si>
    <t>Stavební průzkum - pasportizace a fotodokumentace stáv.objektů před zahájením stavby a po dokončení stavby</t>
  </si>
  <si>
    <t>288630933</t>
  </si>
  <si>
    <t>012203000</t>
  </si>
  <si>
    <t xml:space="preserve">Geometrický plán pro zřízení věcných břemen </t>
  </si>
  <si>
    <t>-1036057929</t>
  </si>
  <si>
    <t>012303000</t>
  </si>
  <si>
    <t>Geodetické práce po výstavbě</t>
  </si>
  <si>
    <t>-1935582788</t>
  </si>
  <si>
    <t>013203000R</t>
  </si>
  <si>
    <t>Výrobní (dodavatelská) dokumentace</t>
  </si>
  <si>
    <t>-1442627373</t>
  </si>
  <si>
    <t>013254000</t>
  </si>
  <si>
    <t>Dokumentace skutečného provedení stavby</t>
  </si>
  <si>
    <t>-1372308191</t>
  </si>
  <si>
    <t>VRN3</t>
  </si>
  <si>
    <t>Zařízení staveniště</t>
  </si>
  <si>
    <t>030001000</t>
  </si>
  <si>
    <t>219665544</t>
  </si>
  <si>
    <t>034403000</t>
  </si>
  <si>
    <t>Dopravní značení na staveništi - DIO, vč.aktualizace DIO</t>
  </si>
  <si>
    <t>1652395962</t>
  </si>
  <si>
    <t>VRN4</t>
  </si>
  <si>
    <t>Inženýrská činnost</t>
  </si>
  <si>
    <t>042503000</t>
  </si>
  <si>
    <t>Plán BOZP na staveništi</t>
  </si>
  <si>
    <t>1349100184</t>
  </si>
  <si>
    <t>042903000R</t>
  </si>
  <si>
    <t>Havarijní plán po dobu výstavby</t>
  </si>
  <si>
    <t>-405496949</t>
  </si>
  <si>
    <t>045203000</t>
  </si>
  <si>
    <t>Kompletační činnost</t>
  </si>
  <si>
    <t>-2107175063</t>
  </si>
  <si>
    <t>VRN9</t>
  </si>
  <si>
    <t>Ostatní náklady</t>
  </si>
  <si>
    <t>091504001R</t>
  </si>
  <si>
    <t>Provozní řády</t>
  </si>
  <si>
    <t>659979999</t>
  </si>
  <si>
    <t>091504000</t>
  </si>
  <si>
    <t>-1308067506</t>
  </si>
  <si>
    <t>Publicita a propagace</t>
  </si>
  <si>
    <t>Ve sledovaném období 11/2020</t>
  </si>
  <si>
    <t>Ve sledovaném období 12/2020</t>
  </si>
  <si>
    <t>Ve sledovaném období 01/2021</t>
  </si>
  <si>
    <t>Ve sledovaném období 02/2021</t>
  </si>
  <si>
    <t>Ve sledovaném období 03/2021</t>
  </si>
  <si>
    <t>Ve sledovaném období 04/2021</t>
  </si>
  <si>
    <t>Ve sledovaném období 05/2021</t>
  </si>
  <si>
    <t>Ve sledovaném období 06/2021</t>
  </si>
  <si>
    <t>Ve sledovaném období 07/2021</t>
  </si>
  <si>
    <t>Ve sledovaném období 08/2021</t>
  </si>
  <si>
    <t>Ve sledovaném období 09/2021</t>
  </si>
  <si>
    <t>Ve sledovaném období 10/2021</t>
  </si>
  <si>
    <t>Ve sledovaném období 11/2021</t>
  </si>
  <si>
    <t>Ve sledovaném období 12/2021</t>
  </si>
  <si>
    <t>Ve sledovaném období 01/2022</t>
  </si>
  <si>
    <t>Ve sledovaném období 02/2022</t>
  </si>
  <si>
    <t>Ve sledovaném období 03/2022</t>
  </si>
  <si>
    <t>Ve sledovaném období 04/2022</t>
  </si>
  <si>
    <t>Od počátku</t>
  </si>
  <si>
    <t>Zbývá</t>
  </si>
  <si>
    <t>%</t>
  </si>
  <si>
    <t>Cena</t>
  </si>
  <si>
    <t>Ve sledovaném období 05/2022</t>
  </si>
  <si>
    <t>Objednatel:</t>
  </si>
  <si>
    <t>Zhotovitel:</t>
  </si>
  <si>
    <t xml:space="preserve">Poznámka k souboru cen:
1. Pro volbu cen z hlediska množství se uvažuje každá souvisle odstraňovaná plocha krytu nebo
 podkladu stejného druhu samostatně. Odstraňuje-li se několik vrstev vozovky najednou, jednotlivé
 vrstvy se oceňují každá samostatně.
2. U ploch menších než 50 m2 jsou ceny určeny pro ruční odstranění podkladu nebo krytu, u ploch
 větších než 50 m2 pro odstranění strojní.
3. Ceny
 a) –7111 až –7113, –7151 až -7153 a -7211 až -7213 lze použít i pro odstranění podkladů nebo
 krytů ze štěrkopísku, škváry, strusky nebo z mechanicky zpevněných zemin,
 b) –7121 až 7125, –7161 až -7165 a -7221 až -7225 lze použít i pro odstranění podkladů nebo
 krytů ze zemin stabilizovaných vápnem,
 c) –7130 až -7132, –7170 až -7172 a –7230 až -7232 lze použít i pro odstranění dlažeb uložených
 do betonového lože a dlažeb z mozaiky uložených do cementové malty nebo podkladu ze zemin
 stabilizovaných cementem.
4. Ceny lze použít i pro odstranění podkladů nebo krytů opatřených živičnými postřiky nebo nátěry.
5. Ceny odlišené podle tloušťky (např. do 100 mm, do 200 mm) jsou určeny vždy pro celou tloušťku
 jednotlivých konstrukcí.
6. V cenách nejsou započteny náklady na zarovnání styčných ploch betonových nebo živičných podkladů
 nebo krytů, které se oceňuje cenami souboru cen 919 73- Zarovnání styčné plochy části C 01 tohoto
 ceníku. Množství suti získané ze zarovnání styčných ploch podkladů nebo krytů se zvlášť nevykazuje.
7. Přemístění vybouraného materiálu na vzdálenost přes 3 m u cen –7111 až –7146 a přes 20 m u cen
 -7151 až –7246 se oceňuje cenami souborů cen 997 22-1 Vodorovná doprava suti.
8. Ceny -714 . , -718 . a –724 . nelze použít pro odstranění podkladu nebo krytu frézováním.
</t>
  </si>
  <si>
    <t>IMOS Brno a.s.</t>
  </si>
  <si>
    <t>Stavební objekty</t>
  </si>
  <si>
    <t xml:space="preserve">Cena dle SOD bez DPH </t>
  </si>
  <si>
    <t>Od zahájení do začátku sled. období</t>
  </si>
  <si>
    <t xml:space="preserve"> 01/2021</t>
  </si>
  <si>
    <t xml:space="preserve"> 02/2021</t>
  </si>
  <si>
    <t xml:space="preserve"> 03/2021</t>
  </si>
  <si>
    <t xml:space="preserve"> 04/2021</t>
  </si>
  <si>
    <t xml:space="preserve"> 05/2021</t>
  </si>
  <si>
    <t xml:space="preserve"> 06/2021</t>
  </si>
  <si>
    <t xml:space="preserve"> 07/2021</t>
  </si>
  <si>
    <t xml:space="preserve"> 08/2021</t>
  </si>
  <si>
    <t xml:space="preserve"> 09/2021</t>
  </si>
  <si>
    <t xml:space="preserve"> 10/2021</t>
  </si>
  <si>
    <t xml:space="preserve"> 11/2021</t>
  </si>
  <si>
    <t xml:space="preserve"> 12/2021</t>
  </si>
  <si>
    <t xml:space="preserve"> 01/2022</t>
  </si>
  <si>
    <t xml:space="preserve"> 02/2022</t>
  </si>
  <si>
    <t xml:space="preserve"> 03/2022</t>
  </si>
  <si>
    <t xml:space="preserve"> 04/2022</t>
  </si>
  <si>
    <t xml:space="preserve"> 05/2022</t>
  </si>
  <si>
    <t>Celkem vč. sledovaného období</t>
  </si>
  <si>
    <t>Zůstatek k účtování</t>
  </si>
  <si>
    <t>CENA CELKEM bez DPH</t>
  </si>
  <si>
    <t>ZA  ZHOTOVITELE:</t>
  </si>
  <si>
    <t xml:space="preserve">Jméno:   </t>
  </si>
  <si>
    <t>ZA  OBJEDNATELE:</t>
  </si>
  <si>
    <t>Jméno:</t>
  </si>
  <si>
    <t>p. Petr Kudělka</t>
  </si>
  <si>
    <t>Podpis a otisk razítka :   .................... .................. ...................</t>
  </si>
  <si>
    <t xml:space="preserve">Datum: </t>
  </si>
  <si>
    <t>Podpis a otisk razítka :   .................... .................. ....................</t>
  </si>
  <si>
    <t>00 ON a VN</t>
  </si>
  <si>
    <t>SO 01.1 - Stoka A'!I85</t>
  </si>
  <si>
    <t>SO 01.2 - Stoka A1'!I9</t>
  </si>
  <si>
    <t>SO 01.3 - Stoka A2'!I9</t>
  </si>
  <si>
    <t>SO 01.4 - Stoka A3'!I9</t>
  </si>
  <si>
    <t>SO 01.5 - Stoka A4'!I9</t>
  </si>
  <si>
    <t>SO 01.6 - Stoka B'!I9</t>
  </si>
  <si>
    <t>SO 01.7 - Stoka B1'!I9</t>
  </si>
  <si>
    <t>SO 01.8 - Stoka B1-1'!I9</t>
  </si>
  <si>
    <t>SO 01.9 - Stoka B2'!I9</t>
  </si>
  <si>
    <t>SO 01.10 - Stoka B2-1'!I9</t>
  </si>
  <si>
    <t>SO 01.11 - Stoka B3'!I9</t>
  </si>
  <si>
    <t>VRN - Vedlejší a ostatní ...'!I9</t>
  </si>
  <si>
    <t>Rekapitulace stavby</t>
  </si>
  <si>
    <t>SO 01.2 - Stoka A1</t>
  </si>
  <si>
    <t>SO 01.3 - Stoka A2</t>
  </si>
  <si>
    <t>SO 01.4 - Stoka A3</t>
  </si>
  <si>
    <t>SO 01.5 - Stoka A4</t>
  </si>
  <si>
    <t>SO 01.6 - Stoka B</t>
  </si>
  <si>
    <t>SO 01.7 - Stoka B1</t>
  </si>
  <si>
    <t>SO 01.8 - Stoka B1-1</t>
  </si>
  <si>
    <t>SO 01.10 - Stoka B2-1</t>
  </si>
  <si>
    <t>SO 01.11 - Stoka B3</t>
  </si>
  <si>
    <t>VRN - Vedlejší a ostatní náklady</t>
  </si>
  <si>
    <t>SO 01.9 - Stoka B2</t>
  </si>
  <si>
    <r>
      <t>IMOS Brno, a.s.</t>
    </r>
    <r>
      <rPr>
        <b/>
        <sz val="14"/>
        <color indexed="8"/>
        <rFont val="Arial"/>
        <family val="2"/>
        <charset val="238"/>
      </rPr>
      <t>, Olomoucká 174, 627 00 Brno</t>
    </r>
  </si>
  <si>
    <t xml:space="preserve">k soupisu provedených  prací </t>
  </si>
  <si>
    <r>
      <t>Sledované období</t>
    </r>
    <r>
      <rPr>
        <sz val="12"/>
        <color indexed="8"/>
        <rFont val="Arial"/>
        <family val="2"/>
        <charset val="238"/>
      </rPr>
      <t xml:space="preserve">: </t>
    </r>
  </si>
  <si>
    <r>
      <t>Zhotovitel</t>
    </r>
    <r>
      <rPr>
        <sz val="14"/>
        <color indexed="8"/>
        <rFont val="Arial"/>
        <family val="2"/>
        <charset val="238"/>
      </rPr>
      <t>:</t>
    </r>
  </si>
  <si>
    <t>IČO:</t>
  </si>
  <si>
    <t>Název a sídlo:</t>
  </si>
  <si>
    <t>Smlouva o dílo zhotovitele č.:</t>
  </si>
  <si>
    <r>
      <t>Objednatel</t>
    </r>
    <r>
      <rPr>
        <sz val="14"/>
        <color indexed="8"/>
        <rFont val="Arial"/>
        <family val="2"/>
        <charset val="238"/>
      </rPr>
      <t>:</t>
    </r>
  </si>
  <si>
    <t>Odsouhlasené údaje</t>
  </si>
  <si>
    <t xml:space="preserve">Rozpočtové náklady fakturačního celku </t>
  </si>
  <si>
    <t>Název</t>
  </si>
  <si>
    <t>Rozpočtové</t>
  </si>
  <si>
    <t>Od zahájení do konce</t>
  </si>
  <si>
    <t>Ve sledovaném</t>
  </si>
  <si>
    <t>náklady celkem</t>
  </si>
  <si>
    <t>předchozího měsíce</t>
  </si>
  <si>
    <t>období</t>
  </si>
  <si>
    <t>sledovaného měsíce</t>
  </si>
  <si>
    <t>Stavební práce - dokončené měrné jednotky bez DPH</t>
  </si>
  <si>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</si>
  <si>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nepodléhající</t>
    </r>
    <r>
      <rPr>
        <sz val="14"/>
        <color indexed="8"/>
        <rFont val="Arial"/>
        <family val="2"/>
        <charset val="238"/>
      </rPr>
      <t xml:space="preserve"> přenesené daňové povinnosti - </t>
    </r>
    <r>
      <rPr>
        <u/>
        <sz val="14"/>
        <color indexed="8"/>
        <rFont val="Arial"/>
        <family val="2"/>
        <charset val="238"/>
      </rPr>
      <t>základní</t>
    </r>
    <r>
      <rPr>
        <sz val="14"/>
        <color indexed="8"/>
        <rFont val="Arial"/>
        <family val="2"/>
        <charset val="238"/>
      </rPr>
      <t xml:space="preserve"> sazba DPH</t>
    </r>
  </si>
  <si>
    <t>DPH - snížená sazba</t>
  </si>
  <si>
    <t>DPH - základní sazba</t>
  </si>
  <si>
    <r>
      <t xml:space="preserve">Plnění </t>
    </r>
    <r>
      <rPr>
        <u/>
        <sz val="14"/>
        <color indexed="8"/>
        <rFont val="Arial"/>
        <family val="2"/>
        <charset val="238"/>
      </rPr>
      <t>podléhající</t>
    </r>
    <r>
      <rPr>
        <sz val="14"/>
        <color indexed="8"/>
        <rFont val="Arial"/>
        <family val="2"/>
        <charset val="238"/>
      </rPr>
      <t xml:space="preserve"> přenesené daňové povinnosti - </t>
    </r>
    <r>
      <rPr>
        <u/>
        <sz val="14"/>
        <color indexed="8"/>
        <rFont val="Arial"/>
        <family val="2"/>
        <charset val="238"/>
      </rPr>
      <t>snížená</t>
    </r>
    <r>
      <rPr>
        <sz val="14"/>
        <color indexed="8"/>
        <rFont val="Arial"/>
        <family val="2"/>
        <charset val="238"/>
      </rPr>
      <t xml:space="preserve"> sazba DPH</t>
    </r>
  </si>
  <si>
    <r>
      <t xml:space="preserve">Plnění </t>
    </r>
    <r>
      <rPr>
        <u/>
        <sz val="14"/>
        <color indexed="8"/>
        <rFont val="Arial"/>
        <family val="2"/>
        <charset val="238"/>
      </rPr>
      <t>podléhající</t>
    </r>
    <r>
      <rPr>
        <sz val="14"/>
        <color indexed="8"/>
        <rFont val="Arial"/>
        <family val="2"/>
        <charset val="238"/>
      </rPr>
      <t xml:space="preserve"> přenesené daňové povinnosti - </t>
    </r>
    <r>
      <rPr>
        <b/>
        <sz val="14"/>
        <color rgb="FF000000"/>
        <rFont val="Arial"/>
        <family val="2"/>
        <charset val="238"/>
      </rPr>
      <t>SOD</t>
    </r>
  </si>
  <si>
    <t xml:space="preserve">Celkem </t>
  </si>
  <si>
    <t>Tento zjišťovací protokol slouží jako podklad k určení výše dohodnutých měsíčních plateb a nelze jej považovat za doklad o předání a převzetí prací.</t>
  </si>
  <si>
    <t>Zhotovitel prohlašuje, že při provádění prací na díle nedochází k nelegální práci ve smyslu § 5 zákona č. 435/2004 Sb. v platném znění (zákon o zaměstnanosti).</t>
  </si>
  <si>
    <t>Za zhotovitele:</t>
  </si>
  <si>
    <t xml:space="preserve"> Jméno:</t>
  </si>
  <si>
    <t xml:space="preserve"> Datum:</t>
  </si>
  <si>
    <t>Za objednatele:</t>
  </si>
  <si>
    <t>ZA  TDS:</t>
  </si>
  <si>
    <t>Ing. Drahoslav Koura</t>
  </si>
  <si>
    <t>25322257</t>
  </si>
  <si>
    <r>
      <rPr>
        <b/>
        <sz val="14"/>
        <rFont val="Arial CE"/>
        <charset val="238"/>
      </rPr>
      <t>IMOS Brno a.s.</t>
    </r>
    <r>
      <rPr>
        <sz val="14"/>
        <rFont val="Arial CE"/>
        <family val="2"/>
        <charset val="238"/>
      </rPr>
      <t>, Olomoucká 704/174, 627 00 Brno-Černovice</t>
    </r>
  </si>
  <si>
    <r>
      <rPr>
        <b/>
        <sz val="14"/>
        <rFont val="Arial CE"/>
        <charset val="238"/>
      </rPr>
      <t>Obec Předslav</t>
    </r>
    <r>
      <rPr>
        <sz val="14"/>
        <rFont val="Arial CE"/>
        <charset val="238"/>
      </rPr>
      <t>, Předslav 53, 339 01 Klatovy</t>
    </r>
  </si>
  <si>
    <t>Bc. Miloslav Kreuzer</t>
  </si>
  <si>
    <t>Za TDS:</t>
  </si>
  <si>
    <t>Plnění vč. sled. období</t>
  </si>
  <si>
    <t>1190400271 "Předslav - odkanalizování"</t>
  </si>
  <si>
    <t>201905001</t>
  </si>
  <si>
    <t>Číslo projektu objednatele:</t>
  </si>
  <si>
    <t>"Předslav - odkanalizování"</t>
  </si>
  <si>
    <t>Cyba v rozpočtu!!</t>
  </si>
  <si>
    <t xml:space="preserve">Stoka je kratší </t>
  </si>
  <si>
    <t>Bilance</t>
  </si>
  <si>
    <t>Bilance!</t>
  </si>
  <si>
    <t>méněpráce ZL-sanace stok!!</t>
  </si>
  <si>
    <t>Z J I Š Ť O V A C Í   P R O T O K O L č. 17</t>
  </si>
  <si>
    <t>01.05 - 31.05.2022</t>
  </si>
  <si>
    <t>MNP</t>
  </si>
  <si>
    <t>MNP!!</t>
  </si>
  <si>
    <t>MNP!!!</t>
  </si>
  <si>
    <t>MNP-TDS</t>
  </si>
  <si>
    <t>Pozor na části krajské MNP</t>
  </si>
  <si>
    <t>musí zůstat 179,9</t>
  </si>
  <si>
    <t>musí zústat 46,1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</si>
</sst>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00\ _K_č_-;\-* #,##0.00\ _K_č_-;_-* &quot;-&quot;??\ _K_č_-;_-@_-"/>
    <numFmt numFmtId="165" formatCode="#,##0.00%"/>
    <numFmt numFmtId="166" formatCode="dd\.mm\.yyyy"/>
    <numFmt numFmtId="167" formatCode="#,##0.00000"/>
    <numFmt numFmtId="168" formatCode="_-* #,##0.000_-;\-* #,##0.000_-;_-* &quot;-&quot;??_-;_-@_-"/>
    <numFmt numFmtId="169" formatCode="_-* #,##0.0000_-;\-* #,##0.0000_-;_-* &quot;-&quot;??_-;_-@_-"/>
  </numFmts>
  <fonts count="178" x14ac:knownFonts="1">
    <font>
      <sz val="8"/>
      <name val="Arial CE"/>
      <family val="2"/>
    </font>
    <font>
      <sz val="11"/>
      <color theme="1"/>
      <name val="Calibri"/>
      <family val="2"/>
      <charset val="238"/>
      <scheme val="minor"/>
    </font>
    <font>
      <sz val="10"/>
      <name val="Arial CE"/>
    </font>
    <font>
      <b/>
      <sz val="11"/>
      <name val="Arial CE"/>
    </font>
    <font>
      <b/>
      <sz val="12"/>
      <name val="Arial CE"/>
    </font>
    <font>
      <sz val="11"/>
      <name val="Arial CE"/>
    </font>
    <font>
      <b/>
      <sz val="14"/>
      <name val="Arial CE"/>
    </font>
    <font>
      <b/>
      <sz val="10"/>
      <name val="Arial CE"/>
    </font>
    <font>
      <sz val="9"/>
      <name val="Arial CE"/>
    </font>
    <font>
      <sz val="12"/>
      <name val="Arial CE"/>
    </font>
    <font>
      <b/>
      <sz val="8"/>
      <name val="Arial CE"/>
    </font>
    <font>
      <b/>
      <sz val="11"/>
      <name val="Arial CE"/>
      <charset val="238"/>
    </font>
    <font>
      <sz val="10"/>
      <name val="Arial"/>
      <family val="2"/>
      <charset val="238"/>
    </font>
    <font>
      <sz val="8"/>
      <name val="Arial CE"/>
      <family val="2"/>
    </font>
    <font>
      <b/>
      <sz val="12"/>
      <name val="Trebuchet MS"/>
      <family val="2"/>
      <charset val="238"/>
    </font>
    <font>
      <sz val="14"/>
      <name val="Arial CE"/>
    </font>
    <font>
      <sz val="11"/>
      <name val="Arial CE"/>
      <family val="2"/>
    </font>
    <font>
      <sz val="14"/>
      <name val="Arial CE"/>
      <family val="2"/>
      <charset val="238"/>
    </font>
    <font>
      <sz val="14"/>
      <name val="Arial CE"/>
      <charset val="238"/>
    </font>
    <font>
      <b/>
      <sz val="14"/>
      <name val="Arial CE"/>
      <charset val="238"/>
    </font>
    <font>
      <u/>
      <sz val="11"/>
      <color theme="10"/>
      <name val="Calibri"/>
      <family val="2"/>
      <charset val="238"/>
      <scheme val="minor"/>
    </font>
    <font>
      <sz val="10"/>
      <color rgb="FF969696"/>
      <name val="Arial CE"/>
    </font>
    <font>
      <sz val="12"/>
      <color rgb="FF003366"/>
      <name val="Arial CE"/>
    </font>
    <font>
      <sz val="10"/>
      <color rgb="FF003366"/>
      <name val="Arial CE"/>
    </font>
    <font>
      <sz val="8"/>
      <color rgb="FF003366"/>
      <name val="Arial CE"/>
    </font>
    <font>
      <sz val="8"/>
      <color rgb="FF800080"/>
      <name val="Arial CE"/>
    </font>
    <font>
      <sz val="8"/>
      <color rgb="FF505050"/>
      <name val="Arial CE"/>
    </font>
    <font>
      <sz val="8"/>
      <color rgb="FF0000A8"/>
      <name val="Arial CE"/>
    </font>
    <font>
      <sz val="8"/>
      <color rgb="FFFF0000"/>
      <name val="Arial CE"/>
    </font>
    <font>
      <sz val="9"/>
      <color rgb="FF969696"/>
      <name val="Arial CE"/>
    </font>
    <font>
      <b/>
      <sz val="12"/>
      <color rgb="FF960000"/>
      <name val="Arial CE"/>
    </font>
    <font>
      <sz val="12"/>
      <color rgb="FF969696"/>
      <name val="Arial CE"/>
    </font>
    <font>
      <sz val="11"/>
      <color rgb="FF003366"/>
      <name val="Arial CE"/>
    </font>
    <font>
      <sz val="11"/>
      <color rgb="FF969696"/>
      <name val="Arial CE"/>
    </font>
    <font>
      <sz val="8"/>
      <color rgb="FF969696"/>
      <name val="Arial CE"/>
    </font>
    <font>
      <b/>
      <sz val="12"/>
      <color rgb="FF800000"/>
      <name val="Arial CE"/>
    </font>
    <font>
      <sz val="8"/>
      <color rgb="FF960000"/>
      <name val="Arial CE"/>
    </font>
    <font>
      <sz val="7"/>
      <color rgb="FF969696"/>
      <name val="Arial CE"/>
    </font>
    <font>
      <i/>
      <sz val="7"/>
      <color rgb="FF969696"/>
      <name val="Arial CE"/>
    </font>
    <font>
      <i/>
      <sz val="9"/>
      <color rgb="FF0000FF"/>
      <name val="Arial CE"/>
    </font>
    <font>
      <i/>
      <sz val="8"/>
      <color rgb="FF0000FF"/>
      <name val="Arial CE"/>
    </font>
    <font>
      <sz val="12"/>
      <color theme="1"/>
      <name val="Trebuchet MS"/>
      <family val="2"/>
    </font>
    <font>
      <b/>
      <sz val="12"/>
      <color theme="5" tint="-0.249977111117893"/>
      <name val="Arial CE"/>
      <charset val="238"/>
    </font>
    <font>
      <b/>
      <sz val="14"/>
      <color theme="5" tint="-0.249977111117893"/>
      <name val="Arial CE"/>
      <charset val="238"/>
    </font>
    <font>
      <b/>
      <sz val="12"/>
      <color rgb="FF003366"/>
      <name val="Arial CE"/>
      <charset val="238"/>
    </font>
    <font>
      <b/>
      <sz val="10"/>
      <color theme="5" tint="-0.249977111117893"/>
      <name val="Arial CE"/>
    </font>
    <font>
      <i/>
      <sz val="10"/>
      <color rgb="FF969696"/>
      <name val="Arial CE"/>
    </font>
    <font>
      <sz val="10"/>
      <color rgb="FF800080"/>
      <name val="Arial CE"/>
    </font>
    <font>
      <sz val="10"/>
      <color rgb="FF505050"/>
      <name val="Arial CE"/>
    </font>
    <font>
      <sz val="10"/>
      <color rgb="FF0000A8"/>
      <name val="Arial CE"/>
    </font>
    <font>
      <sz val="10"/>
      <color rgb="FFFF0000"/>
      <name val="Arial CE"/>
    </font>
    <font>
      <i/>
      <sz val="10"/>
      <color rgb="FF0000FF"/>
      <name val="Arial CE"/>
    </font>
    <font>
      <b/>
      <sz val="14"/>
      <color rgb="FF003366"/>
      <name val="Arial CE"/>
    </font>
    <font>
      <sz val="14"/>
      <color rgb="FF003366"/>
      <name val="Arial CE"/>
    </font>
    <font>
      <b/>
      <sz val="14"/>
      <color theme="5" tint="-0.249977111117893"/>
      <name val="Arial CE"/>
    </font>
    <font>
      <b/>
      <sz val="14"/>
      <color rgb="FF003366"/>
      <name val="Arial CE"/>
      <charset val="238"/>
    </font>
    <font>
      <b/>
      <sz val="12"/>
      <color rgb="FF003366"/>
      <name val="Arial CE"/>
    </font>
    <font>
      <sz val="12"/>
      <color rgb="FF800080"/>
      <name val="Arial CE"/>
    </font>
    <font>
      <i/>
      <sz val="11"/>
      <color rgb="FF0000FF"/>
      <name val="Arial CE"/>
    </font>
    <font>
      <sz val="14"/>
      <color rgb="FF960000"/>
      <name val="Arial CE"/>
    </font>
    <font>
      <i/>
      <sz val="11"/>
      <color rgb="FF969696"/>
      <name val="Arial CE"/>
    </font>
    <font>
      <sz val="11"/>
      <color rgb="FF800080"/>
      <name val="Arial CE"/>
    </font>
    <font>
      <sz val="11"/>
      <color rgb="FF505050"/>
      <name val="Arial CE"/>
    </font>
    <font>
      <sz val="11"/>
      <color rgb="FFFF0000"/>
      <name val="Arial CE"/>
    </font>
    <font>
      <sz val="11"/>
      <color rgb="FF0000A8"/>
      <name val="Arial CE"/>
    </font>
    <font>
      <b/>
      <sz val="14"/>
      <color rgb="FF960000"/>
      <name val="Arial CE"/>
      <charset val="238"/>
    </font>
    <font>
      <sz val="14"/>
      <color theme="1"/>
      <name val="Trebuchet MS"/>
      <family val="2"/>
      <charset val="238"/>
    </font>
    <font>
      <sz val="14"/>
      <color rgb="FF960000"/>
      <name val="Arial CE"/>
      <charset val="238"/>
    </font>
    <font>
      <b/>
      <sz val="14"/>
      <color rgb="FF960000"/>
      <name val="Arial CE"/>
    </font>
    <font>
      <sz val="11"/>
      <color rgb="FF960000"/>
      <name val="Arial CE"/>
    </font>
    <font>
      <sz val="11"/>
      <name val="Arial CE"/>
      <family val="2"/>
      <charset val="238"/>
    </font>
    <font>
      <sz val="11"/>
      <name val="Arial CE"/>
      <charset val="238"/>
    </font>
    <font>
      <sz val="11"/>
      <color rgb="FF800080"/>
      <name val="Arial CE"/>
      <charset val="238"/>
    </font>
    <font>
      <sz val="11"/>
      <color rgb="FF505050"/>
      <name val="Arial CE"/>
      <charset val="238"/>
    </font>
    <font>
      <sz val="11"/>
      <color rgb="FF0000A8"/>
      <name val="Arial CE"/>
      <charset val="238"/>
    </font>
    <font>
      <sz val="11"/>
      <color rgb="FFFF0000"/>
      <name val="Arial CE"/>
      <charset val="238"/>
    </font>
    <font>
      <sz val="11"/>
      <color theme="1"/>
      <name val="Trebuchet MS"/>
      <family val="2"/>
      <charset val="238"/>
    </font>
    <font>
      <b/>
      <sz val="11"/>
      <color rgb="FF003366"/>
      <name val="Arial CE"/>
      <charset val="238"/>
    </font>
    <font>
      <sz val="11"/>
      <color rgb="FF003366"/>
      <name val="Arial CE"/>
      <charset val="238"/>
    </font>
    <font>
      <sz val="11"/>
      <color rgb="FF969696"/>
      <name val="Arial CE"/>
      <charset val="238"/>
    </font>
    <font>
      <b/>
      <sz val="11"/>
      <name val="Trebuchet MS"/>
      <family val="2"/>
      <charset val="238"/>
    </font>
    <font>
      <b/>
      <sz val="11"/>
      <color theme="5" tint="-0.249977111117893"/>
      <name val="Arial CE"/>
      <charset val="238"/>
    </font>
    <font>
      <i/>
      <sz val="11"/>
      <color rgb="FF969696"/>
      <name val="Arial CE"/>
      <charset val="238"/>
    </font>
    <font>
      <i/>
      <sz val="11"/>
      <color rgb="FF0000FF"/>
      <name val="Arial CE"/>
      <charset val="238"/>
    </font>
    <font>
      <sz val="14"/>
      <color rgb="FF003366"/>
      <name val="Trebuchet MS"/>
      <family val="2"/>
      <charset val="238"/>
    </font>
    <font>
      <b/>
      <sz val="14"/>
      <color theme="5" tint="-0.249977111117893"/>
      <name val="Trebuchet MS"/>
      <family val="2"/>
      <charset val="238"/>
    </font>
    <font>
      <b/>
      <sz val="14"/>
      <color rgb="FF003366"/>
      <name val="Trebuchet MS"/>
      <family val="2"/>
      <charset val="238"/>
    </font>
    <font>
      <sz val="14"/>
      <name val="Trebuchet MS"/>
      <family val="2"/>
      <charset val="238"/>
    </font>
    <font>
      <sz val="14"/>
      <color rgb="FF969696"/>
      <name val="Trebuchet MS"/>
      <family val="2"/>
      <charset val="238"/>
    </font>
    <font>
      <sz val="14"/>
      <color rgb="FF505050"/>
      <name val="Trebuchet MS"/>
      <family val="2"/>
      <charset val="238"/>
    </font>
    <font>
      <sz val="11"/>
      <color rgb="FF960000"/>
      <name val="Arial CE"/>
      <charset val="238"/>
    </font>
    <font>
      <b/>
      <sz val="11"/>
      <color theme="5" tint="-0.249977111117893"/>
      <name val="Trebuchet MS"/>
      <family val="2"/>
      <charset val="238"/>
    </font>
    <font>
      <b/>
      <sz val="11"/>
      <color rgb="FF003366"/>
      <name val="Trebuchet MS"/>
      <family val="2"/>
      <charset val="238"/>
    </font>
    <font>
      <sz val="12"/>
      <name val="Arial CE"/>
      <family val="2"/>
      <charset val="238"/>
    </font>
    <font>
      <sz val="12"/>
      <name val="Arial CE"/>
      <charset val="238"/>
    </font>
    <font>
      <sz val="12"/>
      <color rgb="FF969696"/>
      <name val="Arial CE"/>
      <charset val="238"/>
    </font>
    <font>
      <b/>
      <sz val="12"/>
      <color rgb="FF960000"/>
      <name val="Arial CE"/>
      <charset val="238"/>
    </font>
    <font>
      <sz val="12"/>
      <color theme="1"/>
      <name val="Trebuchet MS"/>
      <family val="2"/>
      <charset val="238"/>
    </font>
    <font>
      <sz val="12"/>
      <color rgb="FF960000"/>
      <name val="Arial CE"/>
      <charset val="238"/>
    </font>
    <font>
      <b/>
      <sz val="12"/>
      <name val="Arial CE"/>
      <charset val="238"/>
    </font>
    <font>
      <b/>
      <sz val="14"/>
      <color rgb="FF800080"/>
      <name val="Arial CE"/>
      <charset val="238"/>
    </font>
    <font>
      <b/>
      <sz val="14"/>
      <color rgb="FF969696"/>
      <name val="Arial CE"/>
      <charset val="238"/>
    </font>
    <font>
      <b/>
      <sz val="14"/>
      <color rgb="FF505050"/>
      <name val="Arial CE"/>
      <charset val="238"/>
    </font>
    <font>
      <b/>
      <sz val="14"/>
      <name val="Trebuchet MS"/>
      <family val="2"/>
      <charset val="238"/>
    </font>
    <font>
      <b/>
      <sz val="14"/>
      <color rgb="FF800080"/>
      <name val="Trebuchet MS"/>
      <family val="2"/>
      <charset val="238"/>
    </font>
    <font>
      <b/>
      <sz val="14"/>
      <color rgb="FF505050"/>
      <name val="Trebuchet MS"/>
      <family val="2"/>
      <charset val="238"/>
    </font>
    <font>
      <b/>
      <sz val="14"/>
      <color rgb="FF969696"/>
      <name val="Trebuchet MS"/>
      <family val="2"/>
      <charset val="238"/>
    </font>
    <font>
      <b/>
      <sz val="14"/>
      <color rgb="FFFF0000"/>
      <name val="Trebuchet MS"/>
      <family val="2"/>
      <charset val="238"/>
    </font>
    <font>
      <sz val="12"/>
      <name val="Arial CE"/>
      <family val="2"/>
    </font>
    <font>
      <b/>
      <sz val="11"/>
      <color theme="1"/>
      <name val="Arial"/>
      <family val="2"/>
      <charset val="238"/>
    </font>
    <font>
      <sz val="11"/>
      <color theme="1"/>
      <name val="Arial"/>
      <family val="2"/>
      <charset val="238"/>
    </font>
    <font>
      <sz val="11"/>
      <name val="Arial"/>
      <family val="2"/>
      <charset val="238"/>
    </font>
    <font>
      <b/>
      <u/>
      <sz val="14"/>
      <color indexed="8"/>
      <name val="Arial"/>
      <family val="2"/>
      <charset val="238"/>
    </font>
    <font>
      <b/>
      <sz val="14"/>
      <color indexed="8"/>
      <name val="Arial"/>
      <family val="2"/>
      <charset val="238"/>
    </font>
    <font>
      <sz val="11"/>
      <color indexed="8"/>
      <name val="Arial"/>
      <family val="2"/>
      <charset val="238"/>
    </font>
    <font>
      <b/>
      <u/>
      <sz val="24"/>
      <color indexed="8"/>
      <name val="Arial"/>
      <family val="2"/>
      <charset val="238"/>
    </font>
    <font>
      <sz val="10"/>
      <color indexed="8"/>
      <name val="Arial"/>
      <family val="2"/>
      <charset val="238"/>
    </font>
    <font>
      <b/>
      <sz val="16"/>
      <color indexed="8"/>
      <name val="Arial"/>
      <family val="2"/>
      <charset val="238"/>
    </font>
    <font>
      <sz val="10"/>
      <color indexed="10"/>
      <name val="Arial"/>
      <family val="2"/>
      <charset val="238"/>
    </font>
    <font>
      <b/>
      <sz val="18"/>
      <name val="Arial"/>
      <family val="2"/>
    </font>
    <font>
      <b/>
      <sz val="10"/>
      <color indexed="22"/>
      <name val="Arial"/>
      <family val="2"/>
      <charset val="238"/>
    </font>
    <font>
      <b/>
      <u/>
      <sz val="12"/>
      <color indexed="8"/>
      <name val="Arial"/>
      <family val="2"/>
      <charset val="238"/>
    </font>
    <font>
      <sz val="12"/>
      <color indexed="8"/>
      <name val="Arial"/>
      <family val="2"/>
      <charset val="238"/>
    </font>
    <font>
      <b/>
      <sz val="20"/>
      <color indexed="8"/>
      <name val="Arial"/>
      <family val="2"/>
      <charset val="238"/>
    </font>
    <font>
      <sz val="8"/>
      <color indexed="8"/>
      <name val="Arial"/>
      <family val="2"/>
      <charset val="238"/>
    </font>
    <font>
      <u/>
      <sz val="14"/>
      <color indexed="8"/>
      <name val="Arial"/>
      <family val="2"/>
      <charset val="238"/>
    </font>
    <font>
      <sz val="14"/>
      <color indexed="8"/>
      <name val="Arial"/>
      <family val="2"/>
      <charset val="238"/>
    </font>
    <font>
      <sz val="14"/>
      <name val="Arial"/>
      <family val="2"/>
      <charset val="238"/>
    </font>
    <font>
      <b/>
      <sz val="12"/>
      <color indexed="8"/>
      <name val="Arial"/>
      <family val="2"/>
      <charset val="238"/>
    </font>
    <font>
      <b/>
      <sz val="11"/>
      <color indexed="8"/>
      <name val="Arial"/>
      <family val="2"/>
      <charset val="238"/>
    </font>
    <font>
      <b/>
      <sz val="14"/>
      <color rgb="FF000000"/>
      <name val="Arial"/>
      <family val="2"/>
      <charset val="238"/>
    </font>
    <font>
      <b/>
      <sz val="14"/>
      <name val="Arial"/>
      <family val="2"/>
      <charset val="238"/>
    </font>
    <font>
      <sz val="12"/>
      <color theme="1"/>
      <name val="Arial"/>
      <family val="2"/>
      <charset val="238"/>
    </font>
    <font>
      <sz val="12"/>
      <name val="Arial"/>
      <family val="2"/>
      <charset val="238"/>
    </font>
    <font>
      <sz val="8"/>
      <name val="Arial"/>
      <family val="2"/>
      <charset val="238"/>
    </font>
    <font>
      <sz val="11"/>
      <color rgb="FF969696"/>
      <name val="Arial"/>
      <family val="2"/>
      <charset val="238"/>
    </font>
    <font>
      <b/>
      <sz val="11"/>
      <name val="Arial"/>
      <family val="2"/>
      <charset val="238"/>
    </font>
    <font>
      <sz val="10"/>
      <color rgb="FF969696"/>
      <name val="Arial"/>
      <family val="2"/>
      <charset val="238"/>
    </font>
    <font>
      <b/>
      <sz val="12"/>
      <name val="Arial"/>
      <family val="2"/>
      <charset val="238"/>
    </font>
    <font>
      <b/>
      <u/>
      <sz val="12"/>
      <color theme="1"/>
      <name val="Arial"/>
      <family val="2"/>
      <charset val="238"/>
    </font>
    <font>
      <b/>
      <sz val="12"/>
      <color theme="1"/>
      <name val="Arial"/>
      <family val="2"/>
      <charset val="238"/>
    </font>
    <font>
      <u/>
      <sz val="12"/>
      <color theme="1"/>
      <name val="Arial"/>
      <family val="2"/>
      <charset val="238"/>
    </font>
    <font>
      <sz val="9"/>
      <name val="Arial"/>
      <family val="2"/>
      <charset val="238"/>
    </font>
    <font>
      <b/>
      <sz val="11"/>
      <color theme="0"/>
      <name val="Arial"/>
      <family val="2"/>
      <charset val="238"/>
    </font>
    <font>
      <u/>
      <sz val="11"/>
      <color theme="0"/>
      <name val="Arial"/>
      <family val="2"/>
      <charset val="238"/>
    </font>
    <font>
      <u/>
      <sz val="12"/>
      <name val="Arial"/>
      <family val="2"/>
      <charset val="238"/>
    </font>
    <font>
      <sz val="12"/>
      <color rgb="FF800080"/>
      <name val="Arial CE"/>
      <charset val="238"/>
    </font>
    <font>
      <sz val="12"/>
      <color rgb="FF505050"/>
      <name val="Arial CE"/>
      <charset val="238"/>
    </font>
    <font>
      <sz val="12"/>
      <color rgb="FF0000A8"/>
      <name val="Arial CE"/>
      <charset val="238"/>
    </font>
    <font>
      <sz val="12"/>
      <color rgb="FFFF0000"/>
      <name val="Arial CE"/>
      <charset val="238"/>
    </font>
    <font>
      <sz val="12"/>
      <color rgb="FF003366"/>
      <name val="Arial CE"/>
      <charset val="238"/>
    </font>
    <font>
      <i/>
      <sz val="12"/>
      <color rgb="FF0000FF"/>
      <name val="Arial CE"/>
      <charset val="238"/>
    </font>
    <font>
      <sz val="10"/>
      <color rgb="FFFF0000"/>
      <name val="Arial CE"/>
      <family val="2"/>
    </font>
    <font>
      <sz val="8"/>
      <color rgb="FFFF0000"/>
      <name val="Arial CE"/>
      <family val="2"/>
    </font>
    <font>
      <b/>
      <u/>
      <sz val="12"/>
      <name val="Arial"/>
      <family val="2"/>
      <charset val="238"/>
    </font>
    <font>
      <sz val="9"/>
      <name val="Arial CE"/>
      <family val="2"/>
      <charset val="238"/>
    </font>
    <font>
      <b/>
      <sz val="9"/>
      <name val="Trebuchet MS"/>
      <family val="2"/>
      <charset val="238"/>
    </font>
    <font>
      <sz val="9"/>
      <color theme="1"/>
      <name val="Trebuchet MS"/>
      <family val="2"/>
      <charset val="238"/>
    </font>
    <font>
      <b/>
      <sz val="9"/>
      <color rgb="FF003366"/>
      <name val="Arial CE"/>
      <charset val="238"/>
    </font>
    <font>
      <sz val="9"/>
      <name val="Arial CE"/>
      <charset val="238"/>
    </font>
    <font>
      <sz val="9"/>
      <color rgb="FF505050"/>
      <name val="Arial CE"/>
      <charset val="238"/>
    </font>
    <font>
      <sz val="9"/>
      <color rgb="FF800080"/>
      <name val="Arial CE"/>
      <charset val="238"/>
    </font>
    <font>
      <sz val="9"/>
      <color rgb="FFFF0000"/>
      <name val="Arial CE"/>
      <charset val="238"/>
    </font>
    <font>
      <sz val="9"/>
      <color rgb="FF0000A8"/>
      <name val="Arial CE"/>
      <charset val="238"/>
    </font>
    <font>
      <sz val="9"/>
      <color rgb="FF003366"/>
      <name val="Arial CE"/>
      <charset val="238"/>
    </font>
    <font>
      <sz val="10"/>
      <name val="Arial CE"/>
      <family val="2"/>
      <charset val="238"/>
    </font>
    <font>
      <sz val="10"/>
      <color theme="1"/>
      <name val="Trebuchet MS"/>
      <family val="2"/>
      <charset val="238"/>
    </font>
    <font>
      <b/>
      <sz val="10"/>
      <color theme="5" tint="-0.249977111117893"/>
      <name val="Arial CE"/>
      <charset val="238"/>
    </font>
    <font>
      <b/>
      <sz val="10"/>
      <color rgb="FF003366"/>
      <name val="Arial CE"/>
      <charset val="238"/>
    </font>
    <font>
      <sz val="10"/>
      <color rgb="FF800080"/>
      <name val="Arial CE"/>
      <charset val="238"/>
    </font>
    <font>
      <sz val="10"/>
      <color rgb="FF505050"/>
      <name val="Arial CE"/>
      <charset val="238"/>
    </font>
    <font>
      <sz val="10"/>
      <color rgb="FF0000A8"/>
      <name val="Arial CE"/>
      <charset val="238"/>
    </font>
    <font>
      <sz val="10"/>
      <color rgb="FFFF0000"/>
      <name val="Arial CE"/>
      <charset val="238"/>
    </font>
    <font>
      <sz val="10"/>
      <color rgb="FF003366"/>
      <name val="Arial CE"/>
      <charset val="238"/>
    </font>
    <font>
      <i/>
      <sz val="10"/>
      <color rgb="FF0000FF"/>
      <name val="Arial CE"/>
      <charset val="238"/>
    </font>
    <font>
      <sz val="10"/>
      <name val="Arial CE"/>
      <charset val="238"/>
    </font>
    <font>
      <sz val="9"/>
      <color rgb="FFFF0000"/>
      <name val="Arial CE"/>
    </font>
    <font>
      <sz val="9"/>
      <color rgb="FFFF0000"/>
      <name val="Arial CE"/>
      <family val="2"/>
    </font>
  </fonts>
  <fills count="16">
    <fill>
      <patternFill patternType="none"/>
    </fill>
    <fill>
      <patternFill patternType="gray125"/>
    </fill>
    <fill>
      <patternFill patternType="solid">
        <fgColor rgb="FFFFFFCC"/>
      </patternFill>
    </fill>
    <fill>
      <patternFill patternType="solid">
        <fgColor rgb="FFD2D2D2"/>
      </patternFill>
    </fill>
    <fill>
      <patternFill patternType="solid">
        <fgColor rgb="FFFFFF00"/>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0"/>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indexed="13"/>
        <bgColor indexed="64"/>
      </patternFill>
    </fill>
    <fill>
      <patternFill patternType="solid">
        <fgColor rgb="FFB2EEBD"/>
        <bgColor indexed="64"/>
      </patternFill>
    </fill>
    <fill>
      <patternFill patternType="solid">
        <fgColor rgb="FFFFFF99"/>
        <bgColor indexed="64"/>
      </patternFill>
    </fill>
    <fill>
      <patternFill patternType="solid">
        <fgColor rgb="FFFFC000"/>
        <bgColor indexed="64"/>
      </patternFill>
    </fill>
    <fill>
      <patternFill patternType="solid">
        <fgColor rgb="FFFFFFCC"/>
        <bgColor indexed="64"/>
      </patternFill>
    </fill>
    <fill>
      <patternFill patternType="solid">
        <fgColor rgb="FFFF0000"/>
        <bgColor indexed="64"/>
      </patternFill>
    </fill>
  </fills>
  <borders count="200">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style="hair">
        <color rgb="FF000000"/>
      </left>
      <right/>
      <top style="hair">
        <color rgb="FF000000"/>
      </top>
      <bottom style="hair">
        <color rgb="FF000000"/>
      </bottom>
      <diagonal/>
    </border>
    <border>
      <left/>
      <right/>
      <top style="hair">
        <color rgb="FF000000"/>
      </top>
      <bottom style="hair">
        <color rgb="FF000000"/>
      </bottom>
      <diagonal/>
    </border>
    <border>
      <left style="thin">
        <color rgb="FF000000"/>
      </left>
      <right/>
      <top/>
      <bottom style="thin">
        <color rgb="FF000000"/>
      </bottom>
      <diagonal/>
    </border>
    <border>
      <left/>
      <right/>
      <top/>
      <bottom style="thin">
        <color rgb="FF000000"/>
      </bottom>
      <diagonal/>
    </border>
    <border>
      <left/>
      <right/>
      <top style="hair">
        <color rgb="FF969696"/>
      </top>
      <bottom/>
      <diagonal/>
    </border>
    <border>
      <left/>
      <right style="hair">
        <color rgb="FF969696"/>
      </right>
      <top style="hair">
        <color rgb="FF969696"/>
      </top>
      <bottom/>
      <diagonal/>
    </border>
    <border>
      <left/>
      <right style="hair">
        <color rgb="FF969696"/>
      </right>
      <top/>
      <bottom/>
      <diagonal/>
    </border>
    <border>
      <left/>
      <right style="hair">
        <color rgb="FF000000"/>
      </right>
      <top style="hair">
        <color rgb="FF000000"/>
      </top>
      <bottom style="hair">
        <color rgb="FF000000"/>
      </bottom>
      <diagonal/>
    </border>
    <border>
      <left style="hair">
        <color rgb="FF969696"/>
      </left>
      <right/>
      <top style="hair">
        <color rgb="FF969696"/>
      </top>
      <bottom style="hair">
        <color rgb="FF969696"/>
      </bottom>
      <diagonal/>
    </border>
    <border>
      <left/>
      <right/>
      <top style="hair">
        <color rgb="FF969696"/>
      </top>
      <bottom style="hair">
        <color rgb="FF969696"/>
      </bottom>
      <diagonal/>
    </border>
    <border>
      <left/>
      <right style="hair">
        <color rgb="FF969696"/>
      </right>
      <top style="hair">
        <color rgb="FF969696"/>
      </top>
      <bottom style="hair">
        <color rgb="FF969696"/>
      </bottom>
      <diagonal/>
    </border>
    <border>
      <left style="hair">
        <color rgb="FF969696"/>
      </left>
      <right/>
      <top style="hair">
        <color rgb="FF969696"/>
      </top>
      <bottom/>
      <diagonal/>
    </border>
    <border>
      <left style="hair">
        <color rgb="FF969696"/>
      </left>
      <right/>
      <top/>
      <bottom/>
      <diagonal/>
    </border>
    <border>
      <left style="hair">
        <color rgb="FF969696"/>
      </left>
      <right/>
      <top/>
      <bottom style="hair">
        <color rgb="FF969696"/>
      </bottom>
      <diagonal/>
    </border>
    <border>
      <left/>
      <right/>
      <top/>
      <bottom style="hair">
        <color rgb="FF969696"/>
      </bottom>
      <diagonal/>
    </border>
    <border>
      <left/>
      <right style="hair">
        <color rgb="FF969696"/>
      </right>
      <top/>
      <bottom style="hair">
        <color rgb="FF969696"/>
      </bottom>
      <diagonal/>
    </border>
    <border>
      <left style="hair">
        <color rgb="FF969696"/>
      </left>
      <right style="hair">
        <color rgb="FF969696"/>
      </right>
      <top style="hair">
        <color rgb="FF969696"/>
      </top>
      <bottom style="hair">
        <color rgb="FF969696"/>
      </bottom>
      <diagonal/>
    </border>
    <border>
      <left style="medium">
        <color theme="1"/>
      </left>
      <right style="medium">
        <color theme="1"/>
      </right>
      <top style="medium">
        <color theme="1"/>
      </top>
      <bottom style="medium">
        <color theme="1"/>
      </bottom>
      <diagonal/>
    </border>
    <border>
      <left style="medium">
        <color theme="1"/>
      </left>
      <right style="thin">
        <color theme="1"/>
      </right>
      <top style="medium">
        <color indexed="64"/>
      </top>
      <bottom/>
      <diagonal/>
    </border>
    <border>
      <left style="thin">
        <color theme="1"/>
      </left>
      <right/>
      <top style="medium">
        <color indexed="64"/>
      </top>
      <bottom/>
      <diagonal/>
    </border>
    <border>
      <left style="thin">
        <color theme="1"/>
      </left>
      <right style="medium">
        <color theme="1"/>
      </right>
      <top style="medium">
        <color indexed="64"/>
      </top>
      <bottom/>
      <diagonal/>
    </border>
    <border>
      <left style="medium">
        <color theme="1"/>
      </left>
      <right/>
      <top style="medium">
        <color indexed="64"/>
      </top>
      <bottom/>
      <diagonal/>
    </border>
    <border>
      <left/>
      <right style="medium">
        <color theme="1"/>
      </right>
      <top/>
      <bottom/>
      <diagonal/>
    </border>
    <border>
      <left style="medium">
        <color theme="1"/>
      </left>
      <right style="medium">
        <color theme="1"/>
      </right>
      <top style="medium">
        <color theme="1"/>
      </top>
      <bottom/>
      <diagonal/>
    </border>
    <border>
      <left/>
      <right/>
      <top style="medium">
        <color theme="1"/>
      </top>
      <bottom/>
      <diagonal/>
    </border>
    <border>
      <left/>
      <right/>
      <top style="medium">
        <color theme="1"/>
      </top>
      <bottom style="medium">
        <color theme="1"/>
      </bottom>
      <diagonal/>
    </border>
    <border>
      <left style="medium">
        <color theme="1"/>
      </left>
      <right style="medium">
        <color indexed="64"/>
      </right>
      <top/>
      <bottom/>
      <diagonal/>
    </border>
    <border>
      <left style="medium">
        <color indexed="64"/>
      </left>
      <right style="hair">
        <color rgb="FF969696"/>
      </right>
      <top style="hair">
        <color rgb="FF969696"/>
      </top>
      <bottom style="hair">
        <color rgb="FF969696"/>
      </bottom>
      <diagonal/>
    </border>
    <border>
      <left style="hair">
        <color rgb="FF969696"/>
      </left>
      <right style="medium">
        <color indexed="64"/>
      </right>
      <top style="hair">
        <color rgb="FF969696"/>
      </top>
      <bottom style="hair">
        <color rgb="FF969696"/>
      </bottom>
      <diagonal/>
    </border>
    <border>
      <left/>
      <right style="thin">
        <color theme="1"/>
      </right>
      <top style="medium">
        <color indexed="64"/>
      </top>
      <bottom/>
      <diagonal/>
    </border>
    <border>
      <left style="medium">
        <color theme="1"/>
      </left>
      <right/>
      <top/>
      <bottom/>
      <diagonal/>
    </border>
    <border>
      <left style="medium">
        <color theme="1"/>
      </left>
      <right style="hair">
        <color theme="0" tint="-0.34998626667073579"/>
      </right>
      <top style="hair">
        <color theme="0" tint="-0.34998626667073579"/>
      </top>
      <bottom style="hair">
        <color theme="0" tint="-0.34998626667073579"/>
      </bottom>
      <diagonal/>
    </border>
    <border>
      <left style="hair">
        <color theme="0" tint="-0.34998626667073579"/>
      </left>
      <right style="medium">
        <color theme="1"/>
      </right>
      <top style="hair">
        <color theme="0" tint="-0.34998626667073579"/>
      </top>
      <bottom style="hair">
        <color theme="0" tint="-0.34998626667073579"/>
      </bottom>
      <diagonal/>
    </border>
    <border>
      <left style="medium">
        <color theme="1"/>
      </left>
      <right style="hair">
        <color theme="0" tint="-0.34998626667073579"/>
      </right>
      <top/>
      <bottom style="hair">
        <color theme="0" tint="-0.34998626667073579"/>
      </bottom>
      <diagonal/>
    </border>
    <border>
      <left style="medium">
        <color theme="1"/>
      </left>
      <right/>
      <top/>
      <bottom style="medium">
        <color theme="1"/>
      </bottom>
      <diagonal/>
    </border>
    <border>
      <left/>
      <right style="medium">
        <color theme="1"/>
      </right>
      <top/>
      <bottom style="medium">
        <color theme="1"/>
      </bottom>
      <diagonal/>
    </border>
    <border>
      <left style="medium">
        <color theme="1"/>
      </left>
      <right/>
      <top style="hair">
        <color theme="0" tint="-0.34998626667073579"/>
      </top>
      <bottom style="hair">
        <color theme="0" tint="-0.34998626667073579"/>
      </bottom>
      <diagonal/>
    </border>
    <border>
      <left style="medium">
        <color theme="1"/>
      </left>
      <right style="medium">
        <color theme="1"/>
      </right>
      <top style="medium">
        <color indexed="64"/>
      </top>
      <bottom/>
      <diagonal/>
    </border>
    <border>
      <left style="medium">
        <color theme="1"/>
      </left>
      <right style="medium">
        <color theme="1"/>
      </right>
      <top/>
      <bottom/>
      <diagonal/>
    </border>
    <border>
      <left style="medium">
        <color theme="1"/>
      </left>
      <right style="medium">
        <color theme="1"/>
      </right>
      <top style="hair">
        <color theme="0" tint="-0.34998626667073579"/>
      </top>
      <bottom style="hair">
        <color theme="0" tint="-0.34998626667073579"/>
      </bottom>
      <diagonal/>
    </border>
    <border>
      <left style="medium">
        <color theme="1"/>
      </left>
      <right style="medium">
        <color theme="1"/>
      </right>
      <top/>
      <bottom style="medium">
        <color theme="1"/>
      </bottom>
      <diagonal/>
    </border>
    <border>
      <left style="medium">
        <color indexed="64"/>
      </left>
      <right style="medium">
        <color theme="1"/>
      </right>
      <top style="medium">
        <color theme="1"/>
      </top>
      <bottom style="medium">
        <color theme="1"/>
      </bottom>
      <diagonal/>
    </border>
    <border>
      <left/>
      <right style="medium">
        <color theme="1"/>
      </right>
      <top style="medium">
        <color theme="1"/>
      </top>
      <bottom style="medium">
        <color theme="1"/>
      </bottom>
      <diagonal/>
    </border>
    <border>
      <left style="medium">
        <color theme="1"/>
      </left>
      <right style="medium">
        <color indexed="64"/>
      </right>
      <top style="medium">
        <color theme="1"/>
      </top>
      <bottom style="medium">
        <color theme="1"/>
      </bottom>
      <diagonal/>
    </border>
    <border>
      <left/>
      <right/>
      <top/>
      <bottom style="medium">
        <color theme="1"/>
      </bottom>
      <diagonal/>
    </border>
    <border>
      <left/>
      <right style="medium">
        <color theme="1"/>
      </right>
      <top style="medium">
        <color theme="1"/>
      </top>
      <bottom/>
      <diagonal/>
    </border>
    <border>
      <left/>
      <right style="medium">
        <color theme="1"/>
      </right>
      <top style="hair">
        <color rgb="FF969696"/>
      </top>
      <bottom style="hair">
        <color rgb="FF969696"/>
      </bottom>
      <diagonal/>
    </border>
    <border>
      <left style="medium">
        <color theme="1"/>
      </left>
      <right/>
      <top style="medium">
        <color theme="1"/>
      </top>
      <bottom/>
      <diagonal/>
    </border>
    <border>
      <left style="medium">
        <color theme="1"/>
      </left>
      <right/>
      <top style="hair">
        <color rgb="FF969696"/>
      </top>
      <bottom style="hair">
        <color rgb="FF969696"/>
      </bottom>
      <diagonal/>
    </border>
    <border>
      <left style="hair">
        <color theme="0" tint="-0.34998626667073579"/>
      </left>
      <right style="medium">
        <color theme="1"/>
      </right>
      <top/>
      <bottom style="hair">
        <color theme="0" tint="-0.34998626667073579"/>
      </bottom>
      <diagonal/>
    </border>
    <border>
      <left style="medium">
        <color theme="1"/>
      </left>
      <right style="medium">
        <color theme="1"/>
      </right>
      <top/>
      <bottom style="hair">
        <color theme="0" tint="-0.34998626667073579"/>
      </bottom>
      <diagonal/>
    </border>
    <border>
      <left style="medium">
        <color theme="1"/>
      </left>
      <right/>
      <top style="medium">
        <color theme="1"/>
      </top>
      <bottom style="medium">
        <color theme="1"/>
      </bottom>
      <diagonal/>
    </border>
    <border>
      <left style="medium">
        <color theme="1"/>
      </left>
      <right style="hair">
        <color rgb="FF969696"/>
      </right>
      <top/>
      <bottom style="hair">
        <color rgb="FF969696"/>
      </bottom>
      <diagonal/>
    </border>
    <border>
      <left style="hair">
        <color rgb="FF969696"/>
      </left>
      <right style="hair">
        <color rgb="FF969696"/>
      </right>
      <top/>
      <bottom style="hair">
        <color rgb="FF969696"/>
      </bottom>
      <diagonal/>
    </border>
    <border>
      <left style="hair">
        <color rgb="FF969696"/>
      </left>
      <right style="medium">
        <color theme="1"/>
      </right>
      <top/>
      <bottom style="hair">
        <color rgb="FF969696"/>
      </bottom>
      <diagonal/>
    </border>
    <border>
      <left style="hair">
        <color theme="0" tint="-0.34998626667073579"/>
      </left>
      <right/>
      <top/>
      <bottom style="hair">
        <color theme="0" tint="-0.34998626667073579"/>
      </bottom>
      <diagonal/>
    </border>
    <border>
      <left style="medium">
        <color theme="1"/>
      </left>
      <right style="hair">
        <color rgb="FF969696"/>
      </right>
      <top style="hair">
        <color rgb="FF969696"/>
      </top>
      <bottom style="hair">
        <color rgb="FF969696"/>
      </bottom>
      <diagonal/>
    </border>
    <border>
      <left style="hair">
        <color rgb="FF969696"/>
      </left>
      <right style="medium">
        <color theme="1"/>
      </right>
      <top style="hair">
        <color rgb="FF969696"/>
      </top>
      <bottom style="hair">
        <color rgb="FF969696"/>
      </bottom>
      <diagonal/>
    </border>
    <border>
      <left style="hair">
        <color theme="0" tint="-0.34998626667073579"/>
      </left>
      <right/>
      <top style="hair">
        <color theme="0" tint="-0.34998626667073579"/>
      </top>
      <bottom style="hair">
        <color theme="0" tint="-0.34998626667073579"/>
      </bottom>
      <diagonal/>
    </border>
    <border>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medium">
        <color theme="1"/>
      </top>
      <bottom style="hair">
        <color theme="0" tint="-0.34998626667073579"/>
      </bottom>
      <diagonal/>
    </border>
    <border>
      <left/>
      <right style="hair">
        <color theme="0" tint="-0.34998626667073579"/>
      </right>
      <top style="hair">
        <color theme="0" tint="-0.34998626667073579"/>
      </top>
      <bottom style="hair">
        <color theme="0" tint="-0.34998626667073579"/>
      </bottom>
      <diagonal/>
    </border>
    <border>
      <left/>
      <right style="hair">
        <color theme="0" tint="-0.34998626667073579"/>
      </right>
      <top/>
      <bottom style="hair">
        <color theme="0" tint="-0.34998626667073579"/>
      </bottom>
      <diagonal/>
    </border>
    <border>
      <left style="medium">
        <color theme="1"/>
      </left>
      <right style="medium">
        <color theme="1"/>
      </right>
      <top style="medium">
        <color theme="1"/>
      </top>
      <bottom style="medium">
        <color indexed="64"/>
      </bottom>
      <diagonal/>
    </border>
    <border>
      <left style="medium">
        <color theme="1"/>
      </left>
      <right style="medium">
        <color theme="1"/>
      </right>
      <top style="medium">
        <color theme="1"/>
      </top>
      <bottom style="hair">
        <color theme="0" tint="-0.34998626667073579"/>
      </bottom>
      <diagonal/>
    </border>
    <border>
      <left style="medium">
        <color theme="1"/>
      </left>
      <right style="hair">
        <color theme="0" tint="-0.34998626667073579"/>
      </right>
      <top style="medium">
        <color theme="1"/>
      </top>
      <bottom style="hair">
        <color theme="0" tint="-0.34998626667073579"/>
      </bottom>
      <diagonal/>
    </border>
    <border>
      <left style="hair">
        <color theme="0" tint="-0.34998626667073579"/>
      </left>
      <right style="medium">
        <color theme="1"/>
      </right>
      <top style="hair">
        <color theme="0" tint="-0.34998626667073579"/>
      </top>
      <bottom/>
      <diagonal/>
    </border>
    <border>
      <left style="medium">
        <color theme="1"/>
      </left>
      <right/>
      <top style="hair">
        <color theme="0" tint="-0.34998626667073579"/>
      </top>
      <bottom style="medium">
        <color theme="1"/>
      </bottom>
      <diagonal/>
    </border>
    <border>
      <left/>
      <right style="medium">
        <color theme="1"/>
      </right>
      <top style="hair">
        <color theme="0" tint="-0.34998626667073579"/>
      </top>
      <bottom style="medium">
        <color theme="1"/>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right/>
      <top style="medium">
        <color theme="1"/>
      </top>
      <bottom style="medium">
        <color indexed="64"/>
      </bottom>
      <diagonal/>
    </border>
    <border>
      <left style="medium">
        <color theme="1"/>
      </left>
      <right style="medium">
        <color theme="1"/>
      </right>
      <top style="hair">
        <color theme="0" tint="-0.34998626667073579"/>
      </top>
      <bottom/>
      <diagonal/>
    </border>
    <border>
      <left style="hair">
        <color theme="0" tint="-0.34998626667073579"/>
      </left>
      <right/>
      <top style="medium">
        <color theme="1"/>
      </top>
      <bottom style="hair">
        <color theme="0" tint="-0.34998626667073579"/>
      </bottom>
      <diagonal/>
    </border>
    <border>
      <left style="medium">
        <color theme="1"/>
      </left>
      <right style="medium">
        <color theme="1"/>
      </right>
      <top style="hair">
        <color rgb="FF969696"/>
      </top>
      <bottom style="hair">
        <color rgb="FF969696"/>
      </bottom>
      <diagonal/>
    </border>
    <border>
      <left style="medium">
        <color theme="1"/>
      </left>
      <right style="hair">
        <color theme="0" tint="-0.34998626667073579"/>
      </right>
      <top style="medium">
        <color theme="1"/>
      </top>
      <bottom/>
      <diagonal/>
    </border>
    <border>
      <left style="hair">
        <color theme="0" tint="-0.34998626667073579"/>
      </left>
      <right style="medium">
        <color theme="1"/>
      </right>
      <top style="medium">
        <color theme="1"/>
      </top>
      <bottom/>
      <diagonal/>
    </border>
    <border>
      <left style="medium">
        <color theme="1"/>
      </left>
      <right style="hair">
        <color theme="0" tint="-0.34998626667073579"/>
      </right>
      <top style="hair">
        <color theme="1"/>
      </top>
      <bottom style="hair">
        <color theme="0" tint="-0.34998626667073579"/>
      </bottom>
      <diagonal/>
    </border>
    <border>
      <left style="hair">
        <color theme="0" tint="-0.34998626667073579"/>
      </left>
      <right style="medium">
        <color theme="1"/>
      </right>
      <top style="hair">
        <color theme="1"/>
      </top>
      <bottom style="hair">
        <color theme="0" tint="-0.34998626667073579"/>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1"/>
      </left>
      <right/>
      <top/>
      <bottom style="hair">
        <color theme="0" tint="-0.34998626667073579"/>
      </bottom>
      <diagonal/>
    </border>
    <border>
      <left/>
      <right style="medium">
        <color theme="1"/>
      </right>
      <top/>
      <bottom style="hair">
        <color rgb="FF969696"/>
      </bottom>
      <diagonal/>
    </border>
    <border>
      <left style="medium">
        <color theme="1"/>
      </left>
      <right style="hair">
        <color theme="0" tint="-0.34998626667073579"/>
      </right>
      <top style="hair">
        <color theme="0" tint="-0.249977111117893"/>
      </top>
      <bottom style="hair">
        <color theme="0" tint="-0.34998626667073579"/>
      </bottom>
      <diagonal/>
    </border>
    <border>
      <left/>
      <right style="medium">
        <color theme="1"/>
      </right>
      <top style="hair">
        <color theme="0" tint="-0.249977111117893"/>
      </top>
      <bottom style="hair">
        <color rgb="FF969696"/>
      </bottom>
      <diagonal/>
    </border>
    <border>
      <left style="medium">
        <color theme="1"/>
      </left>
      <right style="medium">
        <color theme="1"/>
      </right>
      <top style="hair">
        <color theme="0" tint="-0.249977111117893"/>
      </top>
      <bottom style="hair">
        <color theme="0" tint="-0.34998626667073579"/>
      </bottom>
      <diagonal/>
    </border>
    <border>
      <left/>
      <right style="medium">
        <color theme="1"/>
      </right>
      <top style="hair">
        <color theme="0" tint="-0.34998626667073579"/>
      </top>
      <bottom style="hair">
        <color theme="0" tint="-0.34998626667073579"/>
      </bottom>
      <diagonal/>
    </border>
    <border>
      <left/>
      <right/>
      <top style="hair">
        <color theme="0" tint="-0.34998626667073579"/>
      </top>
      <bottom/>
      <diagonal/>
    </border>
    <border>
      <left/>
      <right style="medium">
        <color theme="1"/>
      </right>
      <top/>
      <bottom style="hair">
        <color theme="0" tint="-0.34998626667073579"/>
      </bottom>
      <diagonal/>
    </border>
    <border>
      <left style="medium">
        <color indexed="64"/>
      </left>
      <right/>
      <top/>
      <bottom style="hair">
        <color rgb="FF969696"/>
      </bottom>
      <diagonal/>
    </border>
    <border>
      <left/>
      <right style="medium">
        <color indexed="64"/>
      </right>
      <top/>
      <bottom style="hair">
        <color rgb="FF969696"/>
      </bottom>
      <diagonal/>
    </border>
    <border>
      <left style="thin">
        <color theme="1"/>
      </left>
      <right style="thin">
        <color theme="1"/>
      </right>
      <top style="thin">
        <color theme="1"/>
      </top>
      <bottom style="thin">
        <color theme="1"/>
      </bottom>
      <diagonal/>
    </border>
    <border>
      <left style="medium">
        <color indexed="64"/>
      </left>
      <right/>
      <top style="medium">
        <color indexed="64"/>
      </top>
      <bottom style="medium">
        <color theme="1"/>
      </bottom>
      <diagonal/>
    </border>
    <border>
      <left/>
      <right style="thin">
        <color theme="1"/>
      </right>
      <top style="medium">
        <color indexed="64"/>
      </top>
      <bottom style="medium">
        <color theme="1"/>
      </bottom>
      <diagonal/>
    </border>
    <border>
      <left style="thin">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medium">
        <color indexed="64"/>
      </left>
      <right/>
      <top style="medium">
        <color theme="1"/>
      </top>
      <bottom/>
      <diagonal/>
    </border>
    <border>
      <left style="thin">
        <color indexed="64"/>
      </left>
      <right/>
      <top style="medium">
        <color theme="1"/>
      </top>
      <bottom style="medium">
        <color indexed="64"/>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top style="thin">
        <color theme="1"/>
      </top>
      <bottom/>
      <diagonal/>
    </border>
    <border>
      <left style="thin">
        <color theme="1"/>
      </left>
      <right style="thin">
        <color theme="1"/>
      </right>
      <top style="medium">
        <color indexed="64"/>
      </top>
      <bottom style="medium">
        <color indexed="64"/>
      </bottom>
      <diagonal/>
    </border>
    <border>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style="medium">
        <color indexed="64"/>
      </bottom>
      <diagonal/>
    </border>
    <border>
      <left style="thin">
        <color theme="1"/>
      </left>
      <right style="thin">
        <color theme="1"/>
      </right>
      <top style="thin">
        <color theme="1"/>
      </top>
      <bottom style="medium">
        <color indexed="64"/>
      </bottom>
      <diagonal/>
    </border>
    <border>
      <left/>
      <right style="thin">
        <color theme="1"/>
      </right>
      <top style="thin">
        <color theme="1"/>
      </top>
      <bottom style="medium">
        <color indexed="64"/>
      </bottom>
      <diagonal/>
    </border>
    <border>
      <left/>
      <right/>
      <top style="medium">
        <color indexed="64"/>
      </top>
      <bottom style="thin">
        <color theme="1"/>
      </bottom>
      <diagonal/>
    </border>
    <border>
      <left/>
      <right/>
      <top style="thin">
        <color theme="1"/>
      </top>
      <bottom style="thin">
        <color theme="1"/>
      </bottom>
      <diagonal/>
    </border>
    <border>
      <left/>
      <right/>
      <top style="thin">
        <color theme="1"/>
      </top>
      <bottom style="medium">
        <color indexed="64"/>
      </bottom>
      <diagonal/>
    </border>
    <border>
      <left/>
      <right style="thin">
        <color theme="1"/>
      </right>
      <top style="medium">
        <color indexed="64"/>
      </top>
      <bottom style="medium">
        <color indexed="64"/>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bottom style="medium">
        <color indexed="64"/>
      </bottom>
      <diagonal/>
    </border>
    <border>
      <left style="medium">
        <color indexed="64"/>
      </left>
      <right/>
      <top style="hair">
        <color rgb="FF969696"/>
      </top>
      <bottom style="hair">
        <color rgb="FF969696"/>
      </bottom>
      <diagonal/>
    </border>
    <border>
      <left/>
      <right style="medium">
        <color indexed="64"/>
      </right>
      <top style="hair">
        <color rgb="FF969696"/>
      </top>
      <bottom style="hair">
        <color rgb="FF969696"/>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8"/>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top/>
      <bottom style="thin">
        <color indexed="8"/>
      </bottom>
      <diagonal/>
    </border>
    <border>
      <left/>
      <right style="thin">
        <color indexed="8"/>
      </right>
      <top/>
      <bottom style="thin">
        <color indexed="8"/>
      </bottom>
      <diagonal/>
    </border>
    <border>
      <left style="thin">
        <color indexed="64"/>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indexed="64"/>
      </left>
      <right/>
      <top style="thin">
        <color indexed="8"/>
      </top>
      <bottom/>
      <diagonal/>
    </border>
    <border>
      <left/>
      <right style="thin">
        <color indexed="8"/>
      </right>
      <top/>
      <bottom/>
      <diagonal/>
    </border>
    <border>
      <left style="thin">
        <color indexed="8"/>
      </left>
      <right style="thin">
        <color indexed="64"/>
      </right>
      <top style="thin">
        <color indexed="8"/>
      </top>
      <bottom/>
      <diagonal/>
    </border>
    <border>
      <left style="thin">
        <color indexed="64"/>
      </left>
      <right/>
      <top/>
      <bottom style="thin">
        <color indexed="8"/>
      </bottom>
      <diagonal/>
    </border>
    <border>
      <left style="thin">
        <color indexed="8"/>
      </left>
      <right style="thin">
        <color indexed="64"/>
      </right>
      <top/>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theme="1"/>
      </left>
      <right style="medium">
        <color theme="1"/>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indexed="64"/>
      </right>
      <top/>
      <bottom style="thin">
        <color indexed="8"/>
      </bottom>
      <diagonal/>
    </border>
    <border>
      <left/>
      <right style="thin">
        <color indexed="64"/>
      </right>
      <top style="thin">
        <color indexed="8"/>
      </top>
      <bottom/>
      <diagonal/>
    </border>
    <border>
      <left style="thin">
        <color indexed="64"/>
      </left>
      <right style="thin">
        <color indexed="64"/>
      </right>
      <top style="thin">
        <color indexed="64"/>
      </top>
      <bottom/>
      <diagonal/>
    </border>
    <border>
      <left style="medium">
        <color theme="1"/>
      </left>
      <right style="medium">
        <color theme="1"/>
      </right>
      <top style="thin">
        <color indexed="64"/>
      </top>
      <bottom style="medium">
        <color theme="1"/>
      </bottom>
      <diagonal/>
    </border>
    <border>
      <left style="medium">
        <color indexed="64"/>
      </left>
      <right style="thin">
        <color theme="0"/>
      </right>
      <top style="medium">
        <color indexed="64"/>
      </top>
      <bottom style="medium">
        <color indexed="64"/>
      </bottom>
      <diagonal/>
    </border>
    <border>
      <left style="medium">
        <color indexed="64"/>
      </left>
      <right style="thin">
        <color theme="0"/>
      </right>
      <top style="medium">
        <color indexed="64"/>
      </top>
      <bottom style="thin">
        <color theme="1"/>
      </bottom>
      <diagonal/>
    </border>
    <border>
      <left style="medium">
        <color indexed="64"/>
      </left>
      <right style="thin">
        <color theme="0"/>
      </right>
      <top style="thin">
        <color theme="1"/>
      </top>
      <bottom style="thin">
        <color theme="1"/>
      </bottom>
      <diagonal/>
    </border>
    <border>
      <left style="medium">
        <color indexed="64"/>
      </left>
      <right style="thin">
        <color theme="0"/>
      </right>
      <top style="thin">
        <color theme="1"/>
      </top>
      <bottom style="medium">
        <color indexed="64"/>
      </bottom>
      <diagonal/>
    </border>
    <border>
      <left/>
      <right/>
      <top style="medium">
        <color indexed="64"/>
      </top>
      <bottom style="medium">
        <color theme="1"/>
      </bottom>
      <diagonal/>
    </border>
    <border>
      <left style="thin">
        <color theme="0"/>
      </left>
      <right style="thin">
        <color theme="0"/>
      </right>
      <top style="medium">
        <color indexed="64"/>
      </top>
      <bottom style="medium">
        <color indexed="64"/>
      </bottom>
      <diagonal/>
    </border>
    <border>
      <left style="thin">
        <color theme="0"/>
      </left>
      <right style="thin">
        <color theme="0"/>
      </right>
      <top style="medium">
        <color indexed="64"/>
      </top>
      <bottom style="thin">
        <color theme="1"/>
      </bottom>
      <diagonal/>
    </border>
    <border>
      <left style="thin">
        <color theme="0"/>
      </left>
      <right style="thin">
        <color theme="0"/>
      </right>
      <top style="thin">
        <color theme="1"/>
      </top>
      <bottom style="thin">
        <color theme="1"/>
      </bottom>
      <diagonal/>
    </border>
    <border>
      <left style="thin">
        <color theme="0"/>
      </left>
      <right style="thin">
        <color theme="0"/>
      </right>
      <top style="thin">
        <color theme="1"/>
      </top>
      <bottom style="medium">
        <color indexed="64"/>
      </bottom>
      <diagonal/>
    </border>
    <border>
      <left style="thin">
        <color theme="1"/>
      </left>
      <right/>
      <top style="medium">
        <color indexed="64"/>
      </top>
      <bottom style="thin">
        <color theme="1"/>
      </bottom>
      <diagonal/>
    </border>
    <border>
      <left style="thin">
        <color theme="1"/>
      </left>
      <right/>
      <top style="medium">
        <color indexed="64"/>
      </top>
      <bottom style="medium">
        <color indexed="64"/>
      </bottom>
      <diagonal/>
    </border>
    <border>
      <left style="medium">
        <color indexed="64"/>
      </left>
      <right style="medium">
        <color indexed="64"/>
      </right>
      <top style="medium">
        <color indexed="64"/>
      </top>
      <bottom style="medium">
        <color theme="1"/>
      </bottom>
      <diagonal/>
    </border>
    <border>
      <left style="medium">
        <color indexed="64"/>
      </left>
      <right style="medium">
        <color indexed="64"/>
      </right>
      <top style="thin">
        <color theme="1"/>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theme="1"/>
      </bottom>
      <diagonal/>
    </border>
    <border>
      <left style="medium">
        <color indexed="64"/>
      </left>
      <right style="medium">
        <color indexed="64"/>
      </right>
      <top style="medium">
        <color theme="1"/>
      </top>
      <bottom style="medium">
        <color indexed="64"/>
      </bottom>
      <diagonal/>
    </border>
    <border>
      <left style="thin">
        <color theme="1"/>
      </left>
      <right/>
      <top/>
      <bottom style="medium">
        <color indexed="64"/>
      </bottom>
      <diagonal/>
    </border>
    <border>
      <left style="thin">
        <color theme="1"/>
      </left>
      <right style="thin">
        <color indexed="64"/>
      </right>
      <top style="medium">
        <color indexed="64"/>
      </top>
      <bottom style="medium">
        <color theme="1"/>
      </bottom>
      <diagonal/>
    </border>
    <border>
      <left style="thin">
        <color theme="1"/>
      </left>
      <right style="medium">
        <color indexed="64"/>
      </right>
      <top style="thin">
        <color theme="1"/>
      </top>
      <bottom style="medium">
        <color indexed="64"/>
      </bottom>
      <diagonal/>
    </border>
    <border>
      <left style="medium">
        <color indexed="64"/>
      </left>
      <right style="thin">
        <color indexed="64"/>
      </right>
      <top style="medium">
        <color theme="1"/>
      </top>
      <bottom style="medium">
        <color indexed="64"/>
      </bottom>
      <diagonal/>
    </border>
    <border>
      <left style="thin">
        <color indexed="64"/>
      </left>
      <right style="thin">
        <color theme="1"/>
      </right>
      <top style="medium">
        <color theme="1"/>
      </top>
      <bottom style="medium">
        <color indexed="64"/>
      </bottom>
      <diagonal/>
    </border>
    <border>
      <left/>
      <right/>
      <top style="thin">
        <color theme="1"/>
      </top>
      <bottom/>
      <diagonal/>
    </border>
    <border>
      <left style="medium">
        <color indexed="64"/>
      </left>
      <right style="thin">
        <color indexed="64"/>
      </right>
      <top style="medium">
        <color indexed="64"/>
      </top>
      <bottom style="thin">
        <color theme="1"/>
      </bottom>
      <diagonal/>
    </border>
    <border>
      <left style="medium">
        <color indexed="64"/>
      </left>
      <right style="thin">
        <color indexed="64"/>
      </right>
      <top style="thin">
        <color theme="1"/>
      </top>
      <bottom style="thin">
        <color theme="1"/>
      </bottom>
      <diagonal/>
    </border>
    <border>
      <left style="medium">
        <color indexed="64"/>
      </left>
      <right style="thin">
        <color indexed="64"/>
      </right>
      <top style="thin">
        <color theme="1"/>
      </top>
      <bottom style="medium">
        <color indexed="64"/>
      </bottom>
      <diagonal/>
    </border>
    <border>
      <left style="medium">
        <color indexed="64"/>
      </left>
      <right style="thin">
        <color indexed="64"/>
      </right>
      <top/>
      <bottom style="medium">
        <color theme="1"/>
      </bottom>
      <diagonal/>
    </border>
  </borders>
  <cellStyleXfs count="7">
    <xf numFmtId="0" fontId="0" fillId="0" borderId="0"/>
    <xf numFmtId="43" fontId="13" fillId="0" borderId="0" applyFont="0" applyFill="0" applyBorder="0" applyAlignment="0" applyProtection="0"/>
    <xf numFmtId="0" fontId="20" fillId="0" borderId="0" applyNumberFormat="0" applyFill="0" applyBorder="0" applyAlignment="0" applyProtection="0"/>
    <xf numFmtId="0" fontId="12" fillId="0" borderId="0"/>
    <xf numFmtId="9" fontId="13" fillId="0" borderId="0" applyFont="0" applyFill="0" applyBorder="0" applyAlignment="0" applyProtection="0"/>
    <xf numFmtId="0" fontId="1" fillId="8" borderId="0" applyNumberFormat="0" applyBorder="0" applyAlignment="0" applyProtection="0"/>
    <xf numFmtId="0" fontId="12" fillId="0" borderId="0"/>
  </cellStyleXfs>
  <cellXfs count="2413">
    <xf numFmtId="0" fontId="0" fillId="0" borderId="0" xfId="0"/>
    <xf numFmtId="0" fontId="0" fillId="0" borderId="0" xfId="0" applyAlignment="1">
      <alignment vertical="center"/>
    </xf>
    <xf numFmtId="0" fontId="2" fillId="0" borderId="0" xfId="0" applyFont="1" applyAlignment="1">
      <alignment vertical="center"/>
    </xf>
    <xf numFmtId="0" fontId="5" fillId="0" borderId="0" xfId="0" applyFont="1" applyAlignment="1">
      <alignment vertical="center"/>
    </xf>
    <xf numFmtId="0" fontId="0" fillId="0" borderId="0" xfId="0" applyAlignment="1">
      <alignment vertical="center" wrapText="1"/>
    </xf>
    <xf numFmtId="0" fontId="22" fillId="0" borderId="0" xfId="0" applyFont="1" applyAlignment="1">
      <alignment vertical="center"/>
    </xf>
    <xf numFmtId="0" fontId="23" fillId="0" borderId="0" xfId="0" applyFont="1" applyAlignment="1">
      <alignment vertical="center"/>
    </xf>
    <xf numFmtId="0" fontId="0" fillId="0" borderId="0" xfId="0" applyAlignment="1">
      <alignment horizontal="center" vertical="center" wrapText="1"/>
    </xf>
    <xf numFmtId="0" fontId="24" fillId="0" borderId="0" xfId="0" applyFont="1" applyAlignment="1"/>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center"/>
    </xf>
    <xf numFmtId="0" fontId="0" fillId="0" borderId="0" xfId="0" applyFont="1" applyAlignment="1">
      <alignment horizontal="left" vertical="center"/>
    </xf>
    <xf numFmtId="0" fontId="0" fillId="0" borderId="12" xfId="0" applyBorder="1"/>
    <xf numFmtId="0" fontId="0" fillId="0" borderId="12" xfId="0" applyBorder="1" applyProtection="1"/>
    <xf numFmtId="0" fontId="0" fillId="0" borderId="0" xfId="0" applyProtection="1"/>
    <xf numFmtId="0" fontId="6" fillId="0" borderId="0" xfId="0" applyFont="1" applyAlignment="1" applyProtection="1">
      <alignment horizontal="left" vertical="center"/>
    </xf>
    <xf numFmtId="0" fontId="2" fillId="0" borderId="0" xfId="0" applyFont="1" applyAlignment="1" applyProtection="1">
      <alignment horizontal="left" vertical="center"/>
    </xf>
    <xf numFmtId="0" fontId="21" fillId="0" borderId="0" xfId="0" applyFont="1" applyAlignment="1" applyProtection="1">
      <alignment horizontal="left" vertical="center"/>
    </xf>
    <xf numFmtId="0" fontId="2" fillId="2" borderId="0" xfId="0" applyFont="1" applyFill="1" applyAlignment="1" applyProtection="1">
      <alignment horizontal="left" vertical="center"/>
      <protection locked="0"/>
    </xf>
    <xf numFmtId="0" fontId="2" fillId="0" borderId="0" xfId="0" applyFont="1" applyAlignment="1" applyProtection="1">
      <alignment horizontal="left" vertical="center" wrapText="1"/>
    </xf>
    <xf numFmtId="0" fontId="0" fillId="0" borderId="0" xfId="0" applyFont="1" applyAlignment="1">
      <alignment vertical="center"/>
    </xf>
    <xf numFmtId="0" fontId="0" fillId="0" borderId="12" xfId="0" applyFont="1" applyBorder="1" applyAlignment="1" applyProtection="1">
      <alignment vertical="center"/>
    </xf>
    <xf numFmtId="0" fontId="0" fillId="0" borderId="0" xfId="0" applyFont="1" applyAlignment="1" applyProtection="1">
      <alignment vertical="center"/>
    </xf>
    <xf numFmtId="0" fontId="0" fillId="0" borderId="12" xfId="0" applyFont="1" applyBorder="1" applyAlignment="1">
      <alignment vertical="center"/>
    </xf>
    <xf numFmtId="0" fontId="0" fillId="0" borderId="15" xfId="0" applyFont="1" applyBorder="1" applyAlignment="1" applyProtection="1">
      <alignment vertical="center"/>
    </xf>
    <xf numFmtId="0" fontId="0" fillId="0" borderId="16" xfId="0" applyFont="1" applyBorder="1" applyAlignment="1" applyProtection="1">
      <alignment vertical="center"/>
    </xf>
    <xf numFmtId="0" fontId="0" fillId="0" borderId="10" xfId="0" applyFont="1" applyBorder="1" applyAlignment="1" applyProtection="1">
      <alignment vertical="center"/>
    </xf>
    <xf numFmtId="0" fontId="0" fillId="0" borderId="11" xfId="0" applyFont="1" applyBorder="1" applyAlignment="1" applyProtection="1">
      <alignment vertical="center"/>
    </xf>
    <xf numFmtId="0" fontId="2" fillId="0" borderId="0" xfId="0" applyFont="1" applyAlignment="1" applyProtection="1">
      <alignment vertical="center"/>
    </xf>
    <xf numFmtId="0" fontId="2" fillId="0" borderId="12" xfId="0" applyFont="1" applyBorder="1" applyAlignment="1">
      <alignment vertical="center"/>
    </xf>
    <xf numFmtId="166" fontId="2" fillId="0" borderId="0" xfId="0" applyNumberFormat="1" applyFont="1" applyAlignment="1" applyProtection="1">
      <alignment horizontal="left" vertical="center"/>
    </xf>
    <xf numFmtId="0" fontId="0" fillId="0" borderId="0" xfId="0" applyFont="1" applyBorder="1" applyAlignment="1" applyProtection="1">
      <alignment vertical="center"/>
    </xf>
    <xf numFmtId="0" fontId="0" fillId="0" borderId="19" xfId="0" applyFont="1" applyBorder="1" applyAlignment="1" applyProtection="1">
      <alignment vertical="center"/>
    </xf>
    <xf numFmtId="0" fontId="29" fillId="0" borderId="21" xfId="0" applyFont="1" applyBorder="1" applyAlignment="1" applyProtection="1">
      <alignment horizontal="center" vertical="center" wrapText="1"/>
    </xf>
    <xf numFmtId="0" fontId="29" fillId="0" borderId="22" xfId="0" applyFont="1" applyBorder="1" applyAlignment="1" applyProtection="1">
      <alignment horizontal="center" vertical="center" wrapText="1"/>
    </xf>
    <xf numFmtId="0" fontId="29" fillId="0" borderId="23" xfId="0" applyFont="1" applyBorder="1" applyAlignment="1" applyProtection="1">
      <alignment horizontal="center" vertical="center" wrapText="1"/>
    </xf>
    <xf numFmtId="0" fontId="0" fillId="0" borderId="24" xfId="0" applyFont="1" applyBorder="1" applyAlignment="1" applyProtection="1">
      <alignment vertical="center"/>
    </xf>
    <xf numFmtId="0" fontId="0" fillId="0" borderId="17" xfId="0" applyFont="1" applyBorder="1" applyAlignment="1" applyProtection="1">
      <alignment vertical="center"/>
    </xf>
    <xf numFmtId="4" fontId="30" fillId="0" borderId="0" xfId="0" applyNumberFormat="1" applyFont="1" applyAlignment="1" applyProtection="1">
      <alignment vertical="center"/>
    </xf>
    <xf numFmtId="167" fontId="31" fillId="0" borderId="0" xfId="0" applyNumberFormat="1" applyFont="1" applyBorder="1" applyAlignment="1" applyProtection="1">
      <alignment vertical="center"/>
    </xf>
    <xf numFmtId="0" fontId="9" fillId="0" borderId="0" xfId="0" applyFont="1" applyAlignment="1">
      <alignment horizontal="left" vertical="center"/>
    </xf>
    <xf numFmtId="0" fontId="5" fillId="0" borderId="12" xfId="0" applyFont="1" applyBorder="1" applyAlignment="1" applyProtection="1">
      <alignment vertical="center"/>
    </xf>
    <xf numFmtId="0" fontId="5" fillId="0" borderId="12" xfId="0" applyFont="1" applyBorder="1" applyAlignment="1">
      <alignment vertical="center"/>
    </xf>
    <xf numFmtId="167" fontId="33" fillId="0" borderId="0" xfId="0" applyNumberFormat="1" applyFont="1" applyBorder="1" applyAlignment="1" applyProtection="1">
      <alignment vertical="center"/>
    </xf>
    <xf numFmtId="0" fontId="5" fillId="0" borderId="0" xfId="0" applyFont="1" applyAlignment="1">
      <alignment horizontal="left" vertical="center"/>
    </xf>
    <xf numFmtId="0" fontId="23" fillId="0" borderId="0" xfId="0" applyFont="1" applyAlignment="1" applyProtection="1">
      <alignment vertical="center"/>
    </xf>
    <xf numFmtId="167" fontId="21" fillId="0" borderId="0" xfId="0" applyNumberFormat="1" applyFont="1" applyBorder="1" applyAlignment="1" applyProtection="1">
      <alignment vertical="center"/>
    </xf>
    <xf numFmtId="0" fontId="2" fillId="0" borderId="0" xfId="0" applyFont="1" applyAlignment="1">
      <alignment horizontal="left" vertical="center"/>
    </xf>
    <xf numFmtId="0" fontId="0" fillId="0" borderId="0" xfId="0" applyProtection="1">
      <protection locked="0"/>
    </xf>
    <xf numFmtId="0" fontId="0" fillId="0" borderId="11" xfId="0" applyBorder="1"/>
    <xf numFmtId="0" fontId="0" fillId="0" borderId="11" xfId="0" applyBorder="1" applyProtection="1">
      <protection locked="0"/>
    </xf>
    <xf numFmtId="0" fontId="6" fillId="0" borderId="0" xfId="0" applyFont="1" applyAlignment="1">
      <alignment horizontal="left" vertical="center"/>
    </xf>
    <xf numFmtId="0" fontId="21" fillId="0" borderId="0" xfId="0" applyFont="1" applyAlignment="1">
      <alignment horizontal="left" vertical="center"/>
    </xf>
    <xf numFmtId="0" fontId="0" fillId="0" borderId="0" xfId="0" applyFont="1" applyAlignment="1" applyProtection="1">
      <alignment vertical="center"/>
      <protection locked="0"/>
    </xf>
    <xf numFmtId="0" fontId="0" fillId="0" borderId="12" xfId="0" applyBorder="1" applyAlignment="1">
      <alignment vertical="center"/>
    </xf>
    <xf numFmtId="0" fontId="21" fillId="0" borderId="0" xfId="0" applyFont="1" applyAlignment="1" applyProtection="1">
      <alignment horizontal="left" vertical="center"/>
      <protection locked="0"/>
    </xf>
    <xf numFmtId="166" fontId="2" fillId="0" borderId="0" xfId="0" applyNumberFormat="1" applyFont="1" applyAlignment="1">
      <alignment horizontal="left" vertical="center"/>
    </xf>
    <xf numFmtId="0" fontId="0" fillId="0" borderId="0" xfId="0" applyFont="1" applyAlignment="1">
      <alignment vertical="center" wrapText="1"/>
    </xf>
    <xf numFmtId="0" fontId="0" fillId="0" borderId="0" xfId="0" applyFont="1" applyAlignment="1" applyProtection="1">
      <alignment vertical="center" wrapText="1"/>
      <protection locked="0"/>
    </xf>
    <xf numFmtId="0" fontId="0" fillId="0" borderId="17" xfId="0" applyFont="1" applyBorder="1" applyAlignment="1">
      <alignment vertical="center"/>
    </xf>
    <xf numFmtId="0" fontId="0" fillId="0" borderId="17" xfId="0" applyFont="1" applyBorder="1" applyAlignment="1" applyProtection="1">
      <alignment vertical="center"/>
      <protection locked="0"/>
    </xf>
    <xf numFmtId="0" fontId="7" fillId="0" borderId="0" xfId="0" applyFont="1" applyAlignment="1">
      <alignment horizontal="left" vertical="center"/>
    </xf>
    <xf numFmtId="4" fontId="30" fillId="0" borderId="0" xfId="0" applyNumberFormat="1" applyFont="1" applyAlignment="1">
      <alignment vertical="center"/>
    </xf>
    <xf numFmtId="0" fontId="21" fillId="0" borderId="0" xfId="0" applyFont="1" applyAlignment="1">
      <alignment horizontal="right" vertical="center"/>
    </xf>
    <xf numFmtId="0" fontId="21" fillId="0" borderId="0" xfId="0" applyFont="1" applyAlignment="1" applyProtection="1">
      <alignment horizontal="right" vertical="center"/>
      <protection locked="0"/>
    </xf>
    <xf numFmtId="0" fontId="34" fillId="0" borderId="0" xfId="0" applyFont="1" applyAlignment="1">
      <alignment horizontal="left" vertical="center"/>
    </xf>
    <xf numFmtId="4" fontId="21" fillId="0" borderId="0" xfId="0" applyNumberFormat="1" applyFont="1" applyAlignment="1">
      <alignment vertical="center"/>
    </xf>
    <xf numFmtId="165" fontId="21" fillId="0" borderId="0" xfId="0" applyNumberFormat="1" applyFont="1" applyAlignment="1" applyProtection="1">
      <alignment horizontal="right" vertical="center"/>
      <protection locked="0"/>
    </xf>
    <xf numFmtId="0" fontId="0" fillId="3" borderId="0" xfId="0" applyFont="1" applyFill="1" applyAlignment="1">
      <alignment vertical="center"/>
    </xf>
    <xf numFmtId="0" fontId="4" fillId="3" borderId="13" xfId="0" applyFont="1" applyFill="1" applyBorder="1" applyAlignment="1">
      <alignment horizontal="left" vertical="center"/>
    </xf>
    <xf numFmtId="0" fontId="0" fillId="3" borderId="14" xfId="0" applyFont="1" applyFill="1" applyBorder="1" applyAlignment="1">
      <alignment vertical="center"/>
    </xf>
    <xf numFmtId="0" fontId="4" fillId="3" borderId="14" xfId="0" applyFont="1" applyFill="1" applyBorder="1" applyAlignment="1">
      <alignment horizontal="right" vertical="center"/>
    </xf>
    <xf numFmtId="0" fontId="4" fillId="3" borderId="14" xfId="0" applyFont="1" applyFill="1" applyBorder="1" applyAlignment="1">
      <alignment horizontal="center" vertical="center"/>
    </xf>
    <xf numFmtId="0" fontId="0" fillId="3" borderId="14" xfId="0" applyFont="1" applyFill="1" applyBorder="1" applyAlignment="1" applyProtection="1">
      <alignment vertical="center"/>
      <protection locked="0"/>
    </xf>
    <xf numFmtId="4" fontId="4" fillId="3" borderId="14" xfId="0" applyNumberFormat="1" applyFont="1" applyFill="1" applyBorder="1" applyAlignment="1">
      <alignment vertical="center"/>
    </xf>
    <xf numFmtId="0" fontId="0" fillId="3" borderId="20" xfId="0" applyFont="1" applyFill="1" applyBorder="1" applyAlignment="1">
      <alignment vertical="center"/>
    </xf>
    <xf numFmtId="0" fontId="0" fillId="0" borderId="16" xfId="0" applyFont="1" applyBorder="1" applyAlignment="1">
      <alignment vertical="center"/>
    </xf>
    <xf numFmtId="0" fontId="0" fillId="0" borderId="16" xfId="0" applyFont="1" applyBorder="1" applyAlignment="1" applyProtection="1">
      <alignment vertical="center"/>
      <protection locked="0"/>
    </xf>
    <xf numFmtId="0" fontId="0" fillId="0" borderId="11" xfId="0" applyFont="1" applyBorder="1" applyAlignment="1">
      <alignment vertical="center"/>
    </xf>
    <xf numFmtId="0" fontId="0" fillId="0" borderId="11" xfId="0" applyFont="1" applyBorder="1" applyAlignment="1" applyProtection="1">
      <alignment vertical="center"/>
      <protection locked="0"/>
    </xf>
    <xf numFmtId="0" fontId="8" fillId="3" borderId="0" xfId="0" applyFont="1" applyFill="1" applyAlignment="1" applyProtection="1">
      <alignment horizontal="left" vertical="center"/>
    </xf>
    <xf numFmtId="0" fontId="0" fillId="3" borderId="0" xfId="0" applyFont="1" applyFill="1" applyAlignment="1" applyProtection="1">
      <alignment vertical="center"/>
    </xf>
    <xf numFmtId="0" fontId="0" fillId="3" borderId="0" xfId="0" applyFont="1" applyFill="1" applyAlignment="1" applyProtection="1">
      <alignment vertical="center"/>
      <protection locked="0"/>
    </xf>
    <xf numFmtId="0" fontId="8" fillId="3" borderId="0" xfId="0" applyFont="1" applyFill="1" applyAlignment="1" applyProtection="1">
      <alignment horizontal="right" vertical="center"/>
    </xf>
    <xf numFmtId="0" fontId="35" fillId="0" borderId="0" xfId="0" applyFont="1" applyAlignment="1" applyProtection="1">
      <alignment horizontal="left" vertical="center"/>
    </xf>
    <xf numFmtId="0" fontId="22" fillId="0" borderId="0" xfId="0" applyFont="1" applyAlignment="1" applyProtection="1">
      <alignment vertical="center"/>
    </xf>
    <xf numFmtId="0" fontId="22" fillId="0" borderId="27" xfId="0" applyFont="1" applyBorder="1" applyAlignment="1" applyProtection="1">
      <alignment horizontal="left" vertical="center"/>
    </xf>
    <xf numFmtId="0" fontId="22" fillId="0" borderId="27" xfId="0" applyFont="1" applyBorder="1" applyAlignment="1" applyProtection="1">
      <alignment vertical="center"/>
    </xf>
    <xf numFmtId="0" fontId="22" fillId="0" borderId="27" xfId="0" applyFont="1" applyBorder="1" applyAlignment="1" applyProtection="1">
      <alignment vertical="center"/>
      <protection locked="0"/>
    </xf>
    <xf numFmtId="4" fontId="22" fillId="0" borderId="27" xfId="0" applyNumberFormat="1" applyFont="1" applyBorder="1" applyAlignment="1" applyProtection="1">
      <alignment vertical="center"/>
    </xf>
    <xf numFmtId="0" fontId="23" fillId="0" borderId="27" xfId="0" applyFont="1" applyBorder="1" applyAlignment="1" applyProtection="1">
      <alignment horizontal="left" vertical="center"/>
    </xf>
    <xf numFmtId="0" fontId="23" fillId="0" borderId="27" xfId="0" applyFont="1" applyBorder="1" applyAlignment="1" applyProtection="1">
      <alignment vertical="center"/>
    </xf>
    <xf numFmtId="0" fontId="23" fillId="0" borderId="27" xfId="0" applyFont="1" applyBorder="1" applyAlignment="1" applyProtection="1">
      <alignment vertical="center"/>
      <protection locked="0"/>
    </xf>
    <xf numFmtId="4" fontId="23" fillId="0" borderId="27" xfId="0" applyNumberFormat="1" applyFont="1" applyBorder="1" applyAlignment="1" applyProtection="1">
      <alignment vertical="center"/>
    </xf>
    <xf numFmtId="0" fontId="0" fillId="0" borderId="0" xfId="0" applyFont="1" applyAlignment="1">
      <alignment horizontal="center" vertical="center" wrapText="1"/>
    </xf>
    <xf numFmtId="0" fontId="0" fillId="0" borderId="12" xfId="0" applyFont="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protection locked="0"/>
    </xf>
    <xf numFmtId="0" fontId="8" fillId="3" borderId="23" xfId="0"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7" xfId="0" applyBorder="1" applyAlignment="1" applyProtection="1">
      <alignment vertical="center"/>
    </xf>
    <xf numFmtId="167" fontId="36" fillId="0" borderId="17" xfId="0" applyNumberFormat="1" applyFont="1" applyBorder="1" applyAlignment="1" applyProtection="1"/>
    <xf numFmtId="167" fontId="36" fillId="0" borderId="18" xfId="0" applyNumberFormat="1" applyFont="1" applyBorder="1" applyAlignment="1" applyProtection="1"/>
    <xf numFmtId="4" fontId="10" fillId="0" borderId="0" xfId="0" applyNumberFormat="1" applyFont="1" applyAlignment="1">
      <alignment vertical="center"/>
    </xf>
    <xf numFmtId="0" fontId="24" fillId="0" borderId="12" xfId="0" applyFont="1" applyBorder="1" applyAlignment="1" applyProtection="1"/>
    <xf numFmtId="0" fontId="24" fillId="0" borderId="0" xfId="0" applyFont="1" applyAlignment="1" applyProtection="1"/>
    <xf numFmtId="0" fontId="24" fillId="0" borderId="12" xfId="0" applyFont="1" applyBorder="1" applyAlignment="1"/>
    <xf numFmtId="0" fontId="24" fillId="0" borderId="25" xfId="0" applyFont="1" applyBorder="1" applyAlignment="1" applyProtection="1"/>
    <xf numFmtId="0" fontId="24" fillId="0" borderId="0" xfId="0" applyFont="1" applyBorder="1" applyAlignment="1" applyProtection="1"/>
    <xf numFmtId="167" fontId="24" fillId="0" borderId="0" xfId="0" applyNumberFormat="1" applyFont="1" applyBorder="1" applyAlignment="1" applyProtection="1"/>
    <xf numFmtId="167" fontId="24" fillId="0" borderId="19" xfId="0" applyNumberFormat="1" applyFont="1" applyBorder="1" applyAlignment="1" applyProtection="1"/>
    <xf numFmtId="0" fontId="24" fillId="0" borderId="0" xfId="0" applyFont="1" applyAlignment="1">
      <alignment horizontal="left"/>
    </xf>
    <xf numFmtId="0" fontId="24" fillId="0" borderId="0" xfId="0" applyFont="1" applyAlignment="1">
      <alignment horizontal="center"/>
    </xf>
    <xf numFmtId="4" fontId="24" fillId="0" borderId="0" xfId="0" applyNumberFormat="1" applyFont="1" applyAlignment="1">
      <alignment vertical="center"/>
    </xf>
    <xf numFmtId="0" fontId="8" fillId="0" borderId="29" xfId="0" applyFont="1" applyBorder="1" applyAlignment="1" applyProtection="1">
      <alignment horizontal="center" vertical="center"/>
    </xf>
    <xf numFmtId="49" fontId="8" fillId="0" borderId="29" xfId="0" applyNumberFormat="1" applyFont="1" applyBorder="1" applyAlignment="1" applyProtection="1">
      <alignment horizontal="left" vertical="center" wrapText="1"/>
    </xf>
    <xf numFmtId="0" fontId="8" fillId="0" borderId="29" xfId="0" applyFont="1" applyBorder="1" applyAlignment="1" applyProtection="1">
      <alignment horizontal="left" vertical="center" wrapText="1"/>
    </xf>
    <xf numFmtId="0" fontId="8" fillId="0" borderId="29" xfId="0" applyFont="1" applyBorder="1" applyAlignment="1" applyProtection="1">
      <alignment horizontal="center" vertical="center" wrapText="1"/>
    </xf>
    <xf numFmtId="4" fontId="8" fillId="0" borderId="29" xfId="0" applyNumberFormat="1" applyFont="1" applyBorder="1" applyAlignment="1" applyProtection="1">
      <alignment vertical="center"/>
    </xf>
    <xf numFmtId="4" fontId="8" fillId="2" borderId="29" xfId="0" applyNumberFormat="1" applyFont="1" applyFill="1" applyBorder="1" applyAlignment="1" applyProtection="1">
      <alignment vertical="center"/>
      <protection locked="0"/>
    </xf>
    <xf numFmtId="0" fontId="29" fillId="2" borderId="25" xfId="0" applyFont="1" applyFill="1" applyBorder="1" applyAlignment="1" applyProtection="1">
      <alignment horizontal="left" vertical="center"/>
      <protection locked="0"/>
    </xf>
    <xf numFmtId="0" fontId="29" fillId="0" borderId="0" xfId="0" applyFont="1" applyBorder="1" applyAlignment="1" applyProtection="1">
      <alignment horizontal="center" vertical="center"/>
    </xf>
    <xf numFmtId="167" fontId="29" fillId="0" borderId="0" xfId="0" applyNumberFormat="1" applyFont="1" applyBorder="1" applyAlignment="1" applyProtection="1">
      <alignment vertical="center"/>
    </xf>
    <xf numFmtId="167" fontId="29" fillId="0" borderId="19" xfId="0" applyNumberFormat="1" applyFont="1" applyBorder="1" applyAlignment="1" applyProtection="1">
      <alignment vertical="center"/>
    </xf>
    <xf numFmtId="0" fontId="8" fillId="0" borderId="0" xfId="0" applyFont="1" applyAlignment="1">
      <alignment horizontal="left" vertical="center"/>
    </xf>
    <xf numFmtId="4" fontId="0" fillId="0" borderId="0" xfId="0" applyNumberFormat="1" applyFont="1" applyAlignment="1">
      <alignment vertical="center"/>
    </xf>
    <xf numFmtId="0" fontId="0" fillId="0" borderId="25" xfId="0" applyFont="1" applyBorder="1" applyAlignment="1" applyProtection="1">
      <alignment vertical="center"/>
    </xf>
    <xf numFmtId="0" fontId="0" fillId="0" borderId="0" xfId="0" applyBorder="1" applyAlignment="1" applyProtection="1">
      <alignment vertical="center"/>
    </xf>
    <xf numFmtId="0" fontId="25" fillId="0" borderId="12" xfId="0" applyFont="1" applyBorder="1" applyAlignment="1" applyProtection="1">
      <alignment vertical="center"/>
    </xf>
    <xf numFmtId="0" fontId="25" fillId="0" borderId="0" xfId="0" applyFont="1" applyAlignment="1" applyProtection="1">
      <alignment vertical="center"/>
    </xf>
    <xf numFmtId="0" fontId="25" fillId="0" borderId="12" xfId="0" applyFont="1" applyBorder="1" applyAlignment="1">
      <alignment vertical="center"/>
    </xf>
    <xf numFmtId="0" fontId="25" fillId="0" borderId="25" xfId="0" applyFont="1" applyBorder="1" applyAlignment="1" applyProtection="1">
      <alignment vertical="center"/>
    </xf>
    <xf numFmtId="0" fontId="25" fillId="0" borderId="0" xfId="0" applyFont="1" applyBorder="1" applyAlignment="1" applyProtection="1">
      <alignment vertical="center"/>
    </xf>
    <xf numFmtId="0" fontId="25" fillId="0" borderId="19" xfId="0" applyFont="1" applyBorder="1" applyAlignment="1" applyProtection="1">
      <alignment vertical="center"/>
    </xf>
    <xf numFmtId="0" fontId="25" fillId="0" borderId="0" xfId="0" applyFont="1" applyAlignment="1">
      <alignment horizontal="left" vertical="center"/>
    </xf>
    <xf numFmtId="0" fontId="26" fillId="0" borderId="12" xfId="0" applyFont="1" applyBorder="1" applyAlignment="1" applyProtection="1">
      <alignment vertical="center"/>
    </xf>
    <xf numFmtId="0" fontId="26" fillId="0" borderId="0" xfId="0" applyFont="1" applyAlignment="1" applyProtection="1">
      <alignment vertical="center"/>
    </xf>
    <xf numFmtId="0" fontId="26" fillId="0" borderId="12" xfId="0" applyFont="1" applyBorder="1" applyAlignment="1">
      <alignment vertical="center"/>
    </xf>
    <xf numFmtId="0" fontId="26" fillId="0" borderId="25" xfId="0" applyFont="1" applyBorder="1" applyAlignment="1" applyProtection="1">
      <alignment vertical="center"/>
    </xf>
    <xf numFmtId="0" fontId="26" fillId="0" borderId="0" xfId="0" applyFont="1" applyBorder="1" applyAlignment="1" applyProtection="1">
      <alignment vertical="center"/>
    </xf>
    <xf numFmtId="0" fontId="26" fillId="0" borderId="19" xfId="0" applyFont="1" applyBorder="1" applyAlignment="1" applyProtection="1">
      <alignment vertical="center"/>
    </xf>
    <xf numFmtId="0" fontId="26" fillId="0" borderId="0" xfId="0" applyFont="1" applyAlignment="1">
      <alignment horizontal="left" vertical="center"/>
    </xf>
    <xf numFmtId="0" fontId="27" fillId="0" borderId="12" xfId="0" applyFont="1" applyBorder="1" applyAlignment="1" applyProtection="1">
      <alignment vertical="center"/>
    </xf>
    <xf numFmtId="0" fontId="27" fillId="0" borderId="0" xfId="0" applyFont="1" applyAlignment="1" applyProtection="1">
      <alignment vertical="center"/>
    </xf>
    <xf numFmtId="0" fontId="27" fillId="0" borderId="12" xfId="0" applyFont="1" applyBorder="1" applyAlignment="1">
      <alignment vertical="center"/>
    </xf>
    <xf numFmtId="0" fontId="27" fillId="0" borderId="25" xfId="0" applyFont="1" applyBorder="1" applyAlignment="1" applyProtection="1">
      <alignment vertical="center"/>
    </xf>
    <xf numFmtId="0" fontId="27" fillId="0" borderId="0" xfId="0" applyFont="1" applyBorder="1" applyAlignment="1" applyProtection="1">
      <alignment vertical="center"/>
    </xf>
    <xf numFmtId="0" fontId="27" fillId="0" borderId="19" xfId="0" applyFont="1" applyBorder="1" applyAlignment="1" applyProtection="1">
      <alignment vertical="center"/>
    </xf>
    <xf numFmtId="0" fontId="27" fillId="0" borderId="0" xfId="0" applyFont="1" applyAlignment="1">
      <alignment horizontal="left" vertical="center"/>
    </xf>
    <xf numFmtId="0" fontId="28" fillId="0" borderId="12" xfId="0" applyFont="1" applyBorder="1" applyAlignment="1" applyProtection="1">
      <alignment vertical="center"/>
    </xf>
    <xf numFmtId="0" fontId="28" fillId="0" borderId="0" xfId="0" applyFont="1" applyAlignment="1" applyProtection="1">
      <alignment vertical="center"/>
    </xf>
    <xf numFmtId="0" fontId="28" fillId="0" borderId="12" xfId="0" applyFont="1" applyBorder="1" applyAlignment="1">
      <alignment vertical="center"/>
    </xf>
    <xf numFmtId="0" fontId="28" fillId="0" borderId="25" xfId="0" applyFont="1" applyBorder="1" applyAlignment="1" applyProtection="1">
      <alignment vertical="center"/>
    </xf>
    <xf numFmtId="0" fontId="28" fillId="0" borderId="0" xfId="0" applyFont="1" applyBorder="1" applyAlignment="1" applyProtection="1">
      <alignment vertical="center"/>
    </xf>
    <xf numFmtId="0" fontId="28" fillId="0" borderId="19" xfId="0" applyFont="1" applyBorder="1" applyAlignment="1" applyProtection="1">
      <alignment vertical="center"/>
    </xf>
    <xf numFmtId="0" fontId="28" fillId="0" borderId="0" xfId="0" applyFont="1" applyAlignment="1">
      <alignment horizontal="left" vertical="center"/>
    </xf>
    <xf numFmtId="0" fontId="39" fillId="0" borderId="29" xfId="0" applyFont="1" applyBorder="1" applyAlignment="1" applyProtection="1">
      <alignment horizontal="center" vertical="center"/>
    </xf>
    <xf numFmtId="49" fontId="39" fillId="0" borderId="29" xfId="0" applyNumberFormat="1" applyFont="1" applyBorder="1" applyAlignment="1" applyProtection="1">
      <alignment horizontal="left" vertical="center" wrapText="1"/>
    </xf>
    <xf numFmtId="0" fontId="39" fillId="0" borderId="29" xfId="0" applyFont="1" applyBorder="1" applyAlignment="1" applyProtection="1">
      <alignment horizontal="center" vertical="center" wrapText="1"/>
    </xf>
    <xf numFmtId="4" fontId="39" fillId="0" borderId="29" xfId="0" applyNumberFormat="1" applyFont="1" applyBorder="1" applyAlignment="1" applyProtection="1">
      <alignment vertical="center"/>
    </xf>
    <xf numFmtId="4" fontId="39" fillId="2" borderId="29" xfId="0" applyNumberFormat="1" applyFont="1" applyFill="1" applyBorder="1" applyAlignment="1" applyProtection="1">
      <alignment vertical="center"/>
      <protection locked="0"/>
    </xf>
    <xf numFmtId="0" fontId="40" fillId="0" borderId="12" xfId="0" applyFont="1" applyBorder="1" applyAlignment="1">
      <alignment vertical="center"/>
    </xf>
    <xf numFmtId="0" fontId="39" fillId="2" borderId="25" xfId="0" applyFont="1" applyFill="1" applyBorder="1" applyAlignment="1" applyProtection="1">
      <alignment horizontal="left" vertical="center"/>
      <protection locked="0"/>
    </xf>
    <xf numFmtId="0" fontId="39" fillId="0" borderId="0" xfId="0" applyFont="1" applyBorder="1" applyAlignment="1" applyProtection="1">
      <alignment horizontal="center" vertical="center"/>
    </xf>
    <xf numFmtId="0" fontId="0" fillId="0" borderId="26" xfId="0" applyFont="1" applyBorder="1" applyAlignment="1" applyProtection="1">
      <alignment vertical="center"/>
    </xf>
    <xf numFmtId="0" fontId="0" fillId="0" borderId="27" xfId="0" applyBorder="1" applyAlignment="1" applyProtection="1">
      <alignment vertical="center"/>
    </xf>
    <xf numFmtId="0" fontId="0" fillId="0" borderId="27" xfId="0" applyFont="1" applyBorder="1" applyAlignment="1" applyProtection="1">
      <alignment vertical="center"/>
    </xf>
    <xf numFmtId="0" fontId="0" fillId="0" borderId="28" xfId="0" applyFont="1" applyBorder="1" applyAlignment="1" applyProtection="1">
      <alignment vertical="center"/>
    </xf>
    <xf numFmtId="0" fontId="29" fillId="2" borderId="26" xfId="0" applyFont="1" applyFill="1" applyBorder="1" applyAlignment="1" applyProtection="1">
      <alignment horizontal="left" vertical="center"/>
      <protection locked="0"/>
    </xf>
    <xf numFmtId="0" fontId="29" fillId="0" borderId="27" xfId="0" applyFont="1" applyBorder="1" applyAlignment="1" applyProtection="1">
      <alignment horizontal="center" vertical="center"/>
    </xf>
    <xf numFmtId="167" fontId="29" fillId="0" borderId="27" xfId="0" applyNumberFormat="1" applyFont="1" applyBorder="1" applyAlignment="1" applyProtection="1">
      <alignment vertical="center"/>
    </xf>
    <xf numFmtId="167" fontId="29" fillId="0" borderId="28" xfId="0" applyNumberFormat="1" applyFont="1" applyBorder="1" applyAlignment="1" applyProtection="1">
      <alignment vertical="center"/>
    </xf>
    <xf numFmtId="0" fontId="0" fillId="0" borderId="0" xfId="0" applyBorder="1" applyAlignment="1">
      <alignment vertical="center"/>
    </xf>
    <xf numFmtId="43" fontId="41" fillId="5" borderId="31" xfId="1" applyFont="1" applyFill="1" applyBorder="1" applyAlignment="1" applyProtection="1">
      <alignment horizontal="center" vertical="center" wrapText="1"/>
      <protection locked="0"/>
    </xf>
    <xf numFmtId="43" fontId="41" fillId="6" borderId="32" xfId="1" applyFont="1" applyFill="1" applyBorder="1" applyAlignment="1" applyProtection="1">
      <alignment horizontal="center" vertical="center" wrapText="1"/>
      <protection locked="0"/>
    </xf>
    <xf numFmtId="43" fontId="41" fillId="6" borderId="33" xfId="1" applyFont="1" applyFill="1" applyBorder="1" applyAlignment="1" applyProtection="1">
      <alignment horizontal="center" vertical="center" wrapText="1"/>
      <protection locked="0"/>
    </xf>
    <xf numFmtId="43" fontId="41" fillId="5" borderId="34" xfId="1" applyFont="1" applyFill="1" applyBorder="1" applyAlignment="1" applyProtection="1">
      <alignment horizontal="center" vertical="center" wrapText="1"/>
      <protection locked="0"/>
    </xf>
    <xf numFmtId="43" fontId="41" fillId="6" borderId="30" xfId="1" applyFont="1" applyFill="1" applyBorder="1" applyAlignment="1" applyProtection="1">
      <alignment horizontal="center" vertical="center" wrapText="1"/>
      <protection locked="0"/>
    </xf>
    <xf numFmtId="0" fontId="5" fillId="0" borderId="0" xfId="0" applyFont="1" applyAlignment="1" applyProtection="1">
      <alignment vertical="center"/>
    </xf>
    <xf numFmtId="43" fontId="42" fillId="0" borderId="0" xfId="1" applyFont="1" applyProtection="1">
      <protection locked="0"/>
    </xf>
    <xf numFmtId="43" fontId="43" fillId="0" borderId="0" xfId="1" applyFont="1" applyBorder="1" applyAlignment="1" applyProtection="1">
      <alignment vertical="center"/>
      <protection locked="0"/>
    </xf>
    <xf numFmtId="168" fontId="43" fillId="0" borderId="0" xfId="1" applyNumberFormat="1" applyFont="1" applyBorder="1" applyAlignment="1" applyProtection="1">
      <alignment vertical="center"/>
      <protection locked="0"/>
    </xf>
    <xf numFmtId="43" fontId="43" fillId="0" borderId="35" xfId="1" applyFont="1" applyBorder="1" applyAlignment="1" applyProtection="1">
      <protection locked="0"/>
    </xf>
    <xf numFmtId="43" fontId="42" fillId="0" borderId="36" xfId="1" applyFont="1" applyBorder="1" applyAlignment="1" applyProtection="1">
      <alignment vertical="center"/>
      <protection locked="0"/>
    </xf>
    <xf numFmtId="43" fontId="42" fillId="0" borderId="0" xfId="1" applyFont="1" applyAlignment="1" applyProtection="1">
      <alignment vertical="center"/>
      <protection locked="0"/>
    </xf>
    <xf numFmtId="43" fontId="42" fillId="0" borderId="0" xfId="1" applyFont="1" applyAlignment="1">
      <alignment vertical="center"/>
    </xf>
    <xf numFmtId="43" fontId="44" fillId="4" borderId="30" xfId="1" applyFont="1" applyFill="1" applyBorder="1" applyAlignment="1" applyProtection="1">
      <protection locked="0"/>
    </xf>
    <xf numFmtId="43" fontId="0" fillId="0" borderId="0" xfId="1" applyFont="1" applyAlignment="1">
      <alignment vertical="center"/>
    </xf>
    <xf numFmtId="0" fontId="8" fillId="3" borderId="1"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protection locked="0"/>
    </xf>
    <xf numFmtId="43" fontId="42" fillId="0" borderId="37" xfId="1" applyFont="1" applyBorder="1" applyAlignment="1" applyProtection="1">
      <alignment vertical="center"/>
      <protection locked="0"/>
    </xf>
    <xf numFmtId="43" fontId="44" fillId="4" borderId="38" xfId="1" applyFont="1" applyFill="1" applyBorder="1" applyAlignment="1" applyProtection="1">
      <protection locked="0"/>
    </xf>
    <xf numFmtId="0" fontId="0" fillId="0" borderId="3" xfId="0" applyFont="1" applyBorder="1" applyAlignment="1" applyProtection="1">
      <alignment vertical="center"/>
    </xf>
    <xf numFmtId="0" fontId="0" fillId="0" borderId="3" xfId="0" applyFont="1" applyBorder="1" applyAlignment="1" applyProtection="1">
      <alignment vertical="center"/>
      <protection locked="0"/>
    </xf>
    <xf numFmtId="0" fontId="5" fillId="0" borderId="0" xfId="0" applyFont="1" applyBorder="1" applyAlignment="1" applyProtection="1">
      <alignment vertical="center"/>
    </xf>
    <xf numFmtId="0" fontId="5" fillId="0" borderId="0" xfId="0" applyFont="1" applyBorder="1" applyAlignment="1" applyProtection="1">
      <alignment vertical="center"/>
      <protection locked="0"/>
    </xf>
    <xf numFmtId="0" fontId="5" fillId="0" borderId="6" xfId="0" applyFont="1" applyBorder="1" applyAlignment="1" applyProtection="1">
      <alignment vertical="center"/>
    </xf>
    <xf numFmtId="0" fontId="33" fillId="0" borderId="0" xfId="0" applyFont="1" applyBorder="1" applyAlignment="1" applyProtection="1">
      <alignment horizontal="left" vertical="center"/>
      <protection locked="0"/>
    </xf>
    <xf numFmtId="166" fontId="5" fillId="0" borderId="6" xfId="0" applyNumberFormat="1" applyFont="1" applyBorder="1" applyAlignment="1" applyProtection="1">
      <alignment horizontal="left" vertical="center"/>
    </xf>
    <xf numFmtId="0" fontId="0" fillId="0" borderId="5" xfId="0" applyFont="1" applyBorder="1" applyAlignment="1" applyProtection="1">
      <alignment vertical="center"/>
    </xf>
    <xf numFmtId="0" fontId="0" fillId="0" borderId="0" xfId="0" applyFont="1" applyBorder="1" applyAlignment="1" applyProtection="1">
      <alignment vertical="center"/>
      <protection locked="0"/>
    </xf>
    <xf numFmtId="0" fontId="0" fillId="0" borderId="6" xfId="0" applyFont="1" applyBorder="1" applyAlignment="1" applyProtection="1">
      <alignment vertical="center"/>
    </xf>
    <xf numFmtId="0" fontId="21" fillId="0" borderId="0" xfId="0" applyFont="1" applyBorder="1" applyAlignment="1" applyProtection="1">
      <alignment horizontal="left" vertical="center"/>
      <protection locked="0"/>
    </xf>
    <xf numFmtId="0" fontId="2" fillId="0" borderId="6" xfId="0" applyFont="1" applyBorder="1" applyAlignment="1" applyProtection="1">
      <alignment horizontal="left" vertical="center" wrapText="1"/>
    </xf>
    <xf numFmtId="43" fontId="43" fillId="0" borderId="5" xfId="1" applyFont="1" applyBorder="1" applyAlignment="1" applyProtection="1">
      <alignment vertical="center"/>
      <protection locked="0"/>
    </xf>
    <xf numFmtId="0" fontId="37" fillId="0" borderId="0" xfId="0" applyFont="1" applyBorder="1" applyAlignment="1" applyProtection="1">
      <alignment horizontal="left" vertical="center"/>
    </xf>
    <xf numFmtId="0" fontId="38" fillId="0" borderId="0" xfId="0" applyFont="1" applyBorder="1" applyAlignment="1" applyProtection="1">
      <alignment vertical="center" wrapText="1"/>
    </xf>
    <xf numFmtId="0" fontId="25" fillId="0" borderId="5" xfId="0" applyFont="1" applyBorder="1" applyAlignment="1" applyProtection="1">
      <alignment vertical="center"/>
    </xf>
    <xf numFmtId="0" fontId="25" fillId="0" borderId="0" xfId="0" applyFont="1" applyBorder="1" applyAlignment="1" applyProtection="1">
      <alignment horizontal="left" vertical="center"/>
    </xf>
    <xf numFmtId="0" fontId="25" fillId="0" borderId="0" xfId="0" applyFont="1" applyBorder="1" applyAlignment="1" applyProtection="1">
      <alignment horizontal="left" vertical="center" wrapText="1"/>
    </xf>
    <xf numFmtId="0" fontId="25" fillId="0" borderId="0" xfId="0" applyFont="1" applyBorder="1" applyAlignment="1" applyProtection="1">
      <alignment vertical="center"/>
      <protection locked="0"/>
    </xf>
    <xf numFmtId="0" fontId="25" fillId="0" borderId="6" xfId="0" applyFont="1" applyBorder="1" applyAlignment="1" applyProtection="1">
      <alignment vertical="center"/>
    </xf>
    <xf numFmtId="0" fontId="26" fillId="0" borderId="5" xfId="0" applyFont="1" applyBorder="1" applyAlignment="1" applyProtection="1">
      <alignment vertical="center"/>
    </xf>
    <xf numFmtId="0" fontId="26" fillId="0" borderId="0" xfId="0" applyFont="1" applyBorder="1" applyAlignment="1" applyProtection="1">
      <alignment horizontal="left" vertical="center"/>
    </xf>
    <xf numFmtId="0" fontId="26" fillId="0" borderId="0" xfId="0" applyFont="1" applyBorder="1" applyAlignment="1" applyProtection="1">
      <alignment horizontal="left" vertical="center" wrapText="1"/>
    </xf>
    <xf numFmtId="4" fontId="26" fillId="0" borderId="0" xfId="0" applyNumberFormat="1" applyFont="1" applyBorder="1" applyAlignment="1" applyProtection="1">
      <alignment vertical="center"/>
    </xf>
    <xf numFmtId="0" fontId="26" fillId="0" borderId="0" xfId="0" applyFont="1" applyBorder="1" applyAlignment="1" applyProtection="1">
      <alignment vertical="center"/>
      <protection locked="0"/>
    </xf>
    <xf numFmtId="0" fontId="26" fillId="0" borderId="6" xfId="0" applyFont="1" applyBorder="1" applyAlignment="1" applyProtection="1">
      <alignment vertical="center"/>
    </xf>
    <xf numFmtId="0" fontId="27" fillId="0" borderId="5" xfId="0" applyFont="1" applyBorder="1" applyAlignment="1" applyProtection="1">
      <alignment vertical="center"/>
    </xf>
    <xf numFmtId="0" fontId="27" fillId="0" borderId="0" xfId="0" applyFont="1" applyBorder="1" applyAlignment="1" applyProtection="1">
      <alignment horizontal="left" vertical="center"/>
    </xf>
    <xf numFmtId="0" fontId="27" fillId="0" borderId="0" xfId="0" applyFont="1" applyBorder="1" applyAlignment="1" applyProtection="1">
      <alignment horizontal="left" vertical="center" wrapText="1"/>
    </xf>
    <xf numFmtId="4" fontId="27" fillId="0" borderId="0" xfId="0" applyNumberFormat="1" applyFont="1" applyBorder="1" applyAlignment="1" applyProtection="1">
      <alignment vertical="center"/>
    </xf>
    <xf numFmtId="0" fontId="27" fillId="0" borderId="0" xfId="0" applyFont="1" applyBorder="1" applyAlignment="1" applyProtection="1">
      <alignment vertical="center"/>
      <protection locked="0"/>
    </xf>
    <xf numFmtId="0" fontId="27" fillId="0" borderId="6" xfId="0" applyFont="1" applyBorder="1" applyAlignment="1" applyProtection="1">
      <alignment vertical="center"/>
    </xf>
    <xf numFmtId="0" fontId="28" fillId="0" borderId="5" xfId="0" applyFont="1" applyBorder="1" applyAlignment="1" applyProtection="1">
      <alignment vertical="center"/>
    </xf>
    <xf numFmtId="0" fontId="28" fillId="0" borderId="0" xfId="0" applyFont="1" applyBorder="1" applyAlignment="1" applyProtection="1">
      <alignment horizontal="left" vertical="center"/>
    </xf>
    <xf numFmtId="0" fontId="28" fillId="0" borderId="0" xfId="0" applyFont="1" applyBorder="1" applyAlignment="1" applyProtection="1">
      <alignment horizontal="left" vertical="center" wrapText="1"/>
    </xf>
    <xf numFmtId="4" fontId="28" fillId="0" borderId="0" xfId="0" applyNumberFormat="1" applyFont="1" applyBorder="1" applyAlignment="1" applyProtection="1">
      <alignment vertical="center"/>
    </xf>
    <xf numFmtId="0" fontId="28" fillId="0" borderId="0" xfId="0" applyFont="1" applyBorder="1" applyAlignment="1" applyProtection="1">
      <alignment vertical="center"/>
      <protection locked="0"/>
    </xf>
    <xf numFmtId="0" fontId="28" fillId="0" borderId="6" xfId="0" applyFont="1" applyBorder="1" applyAlignment="1" applyProtection="1">
      <alignment vertical="center"/>
    </xf>
    <xf numFmtId="4" fontId="39" fillId="0" borderId="41" xfId="0" applyNumberFormat="1" applyFont="1" applyBorder="1" applyAlignment="1" applyProtection="1">
      <alignment vertical="center"/>
    </xf>
    <xf numFmtId="0" fontId="24" fillId="0" borderId="5" xfId="0" applyFont="1" applyBorder="1" applyAlignment="1"/>
    <xf numFmtId="0" fontId="24" fillId="0" borderId="0" xfId="0" applyFont="1" applyBorder="1" applyAlignment="1"/>
    <xf numFmtId="0" fontId="24" fillId="0" borderId="6" xfId="0" applyFont="1" applyBorder="1" applyAlignment="1"/>
    <xf numFmtId="0" fontId="0" fillId="0" borderId="5" xfId="0" applyBorder="1" applyAlignment="1">
      <alignment vertical="center"/>
    </xf>
    <xf numFmtId="0" fontId="0" fillId="0" borderId="6" xfId="0" applyBorder="1" applyAlignment="1">
      <alignment vertical="center"/>
    </xf>
    <xf numFmtId="0" fontId="26" fillId="0" borderId="5" xfId="0" applyFont="1" applyBorder="1" applyAlignment="1">
      <alignment vertical="center"/>
    </xf>
    <xf numFmtId="0" fontId="26" fillId="0" borderId="0" xfId="0" applyFont="1" applyBorder="1" applyAlignment="1">
      <alignment vertical="center"/>
    </xf>
    <xf numFmtId="0" fontId="26" fillId="0" borderId="6" xfId="0" applyFont="1" applyBorder="1" applyAlignment="1">
      <alignment vertical="center"/>
    </xf>
    <xf numFmtId="0" fontId="28" fillId="0" borderId="5" xfId="0" applyFont="1" applyBorder="1" applyAlignment="1">
      <alignment vertical="center"/>
    </xf>
    <xf numFmtId="0" fontId="28" fillId="0" borderId="0" xfId="0" applyFont="1" applyBorder="1" applyAlignment="1">
      <alignment vertical="center"/>
    </xf>
    <xf numFmtId="0" fontId="28" fillId="0" borderId="6" xfId="0" applyFont="1" applyBorder="1" applyAlignment="1">
      <alignment vertical="center"/>
    </xf>
    <xf numFmtId="0" fontId="25" fillId="0" borderId="5" xfId="0" applyFont="1" applyBorder="1" applyAlignment="1">
      <alignment vertical="center"/>
    </xf>
    <xf numFmtId="0" fontId="25" fillId="0" borderId="0" xfId="0" applyFont="1" applyBorder="1" applyAlignment="1">
      <alignment vertical="center"/>
    </xf>
    <xf numFmtId="0" fontId="25" fillId="0" borderId="6" xfId="0" applyFont="1" applyBorder="1" applyAlignment="1">
      <alignment vertical="center"/>
    </xf>
    <xf numFmtId="0" fontId="0" fillId="0" borderId="5" xfId="0" applyBorder="1"/>
    <xf numFmtId="0" fontId="0" fillId="0" borderId="0" xfId="0" applyBorder="1"/>
    <xf numFmtId="0" fontId="0" fillId="0" borderId="0" xfId="0" applyBorder="1" applyProtection="1">
      <protection locked="0"/>
    </xf>
    <xf numFmtId="0" fontId="0" fillId="0" borderId="6" xfId="0" applyBorder="1"/>
    <xf numFmtId="0" fontId="0" fillId="0" borderId="7" xfId="0" applyFont="1" applyBorder="1" applyAlignment="1" applyProtection="1">
      <alignment vertical="center"/>
    </xf>
    <xf numFmtId="0" fontId="0" fillId="0" borderId="8" xfId="0" applyFont="1" applyBorder="1" applyAlignment="1" applyProtection="1">
      <alignment vertical="center"/>
    </xf>
    <xf numFmtId="0" fontId="0" fillId="0" borderId="8" xfId="0" applyFont="1" applyBorder="1" applyAlignment="1" applyProtection="1">
      <alignment vertical="center"/>
      <protection locked="0"/>
    </xf>
    <xf numFmtId="0" fontId="0" fillId="0" borderId="9" xfId="0" applyFont="1" applyBorder="1" applyAlignment="1" applyProtection="1">
      <alignment vertical="center"/>
    </xf>
    <xf numFmtId="0" fontId="8" fillId="0" borderId="22" xfId="0" applyFont="1" applyBorder="1" applyAlignment="1" applyProtection="1">
      <alignment horizontal="left" vertical="center" wrapText="1"/>
    </xf>
    <xf numFmtId="0" fontId="39" fillId="0" borderId="22" xfId="0" applyFont="1" applyBorder="1" applyAlignment="1" applyProtection="1">
      <alignment horizontal="left" vertical="center" wrapText="1"/>
    </xf>
    <xf numFmtId="43" fontId="41" fillId="5" borderId="42" xfId="1" applyFont="1" applyFill="1" applyBorder="1" applyAlignment="1" applyProtection="1">
      <alignment horizontal="center" vertical="center" wrapText="1"/>
      <protection locked="0"/>
    </xf>
    <xf numFmtId="0" fontId="25" fillId="0" borderId="43" xfId="0" applyFont="1" applyBorder="1" applyAlignment="1">
      <alignment vertical="center"/>
    </xf>
    <xf numFmtId="0" fontId="25" fillId="0" borderId="35" xfId="0" applyFont="1" applyBorder="1" applyAlignment="1">
      <alignment vertical="center"/>
    </xf>
    <xf numFmtId="0" fontId="26" fillId="0" borderId="43" xfId="0" applyFont="1" applyBorder="1" applyAlignment="1">
      <alignment vertical="center"/>
    </xf>
    <xf numFmtId="0" fontId="26" fillId="0" borderId="35" xfId="0" applyFont="1" applyBorder="1" applyAlignment="1">
      <alignment vertical="center"/>
    </xf>
    <xf numFmtId="0" fontId="24" fillId="0" borderId="43" xfId="0" applyFont="1" applyBorder="1" applyAlignment="1"/>
    <xf numFmtId="0" fontId="24" fillId="0" borderId="35" xfId="0" applyFont="1" applyBorder="1" applyAlignment="1"/>
    <xf numFmtId="0" fontId="0" fillId="0" borderId="43" xfId="0" applyBorder="1"/>
    <xf numFmtId="0" fontId="0" fillId="0" borderId="35" xfId="0" applyBorder="1"/>
    <xf numFmtId="0" fontId="2" fillId="0" borderId="0" xfId="0" applyFont="1"/>
    <xf numFmtId="0" fontId="2" fillId="0" borderId="0" xfId="0" applyFont="1" applyProtection="1">
      <protection locked="0"/>
    </xf>
    <xf numFmtId="0" fontId="2" fillId="0" borderId="29" xfId="0" applyFont="1" applyBorder="1" applyAlignment="1" applyProtection="1">
      <alignment horizontal="center" vertical="center"/>
    </xf>
    <xf numFmtId="49" fontId="2" fillId="0" borderId="29" xfId="0" applyNumberFormat="1" applyFont="1" applyBorder="1" applyAlignment="1" applyProtection="1">
      <alignment horizontal="left" vertical="center" wrapText="1"/>
    </xf>
    <xf numFmtId="0" fontId="2" fillId="0" borderId="29" xfId="0" applyFont="1" applyBorder="1" applyAlignment="1" applyProtection="1">
      <alignment horizontal="center" vertical="center" wrapText="1"/>
    </xf>
    <xf numFmtId="4" fontId="2" fillId="0" borderId="29" xfId="0" applyNumberFormat="1" applyFont="1" applyBorder="1" applyAlignment="1" applyProtection="1">
      <alignment vertical="center"/>
    </xf>
    <xf numFmtId="4" fontId="2" fillId="2" borderId="29" xfId="0" applyNumberFormat="1" applyFont="1" applyFill="1" applyBorder="1" applyAlignment="1" applyProtection="1">
      <alignment vertical="center"/>
      <protection locked="0"/>
    </xf>
    <xf numFmtId="4" fontId="2" fillId="0" borderId="41" xfId="0" applyNumberFormat="1" applyFont="1" applyBorder="1" applyAlignment="1" applyProtection="1">
      <alignment vertical="center"/>
    </xf>
    <xf numFmtId="0" fontId="2" fillId="0" borderId="0" xfId="0" applyFont="1" applyAlignment="1">
      <alignment shrinkToFit="1"/>
    </xf>
    <xf numFmtId="0" fontId="2" fillId="0" borderId="29" xfId="0" applyFont="1" applyBorder="1" applyAlignment="1" applyProtection="1">
      <alignment horizontal="left" vertical="center" wrapText="1" shrinkToFit="1"/>
    </xf>
    <xf numFmtId="0" fontId="2" fillId="0" borderId="11" xfId="0" applyFont="1" applyBorder="1"/>
    <xf numFmtId="0" fontId="2" fillId="0" borderId="17" xfId="0" applyFont="1" applyBorder="1" applyAlignment="1">
      <alignment vertical="center"/>
    </xf>
    <xf numFmtId="0" fontId="2" fillId="3" borderId="14" xfId="0" applyFont="1" applyFill="1" applyBorder="1" applyAlignment="1">
      <alignment vertical="center"/>
    </xf>
    <xf numFmtId="0" fontId="2" fillId="0" borderId="16" xfId="0" applyFont="1" applyBorder="1" applyAlignment="1">
      <alignment vertical="center"/>
    </xf>
    <xf numFmtId="0" fontId="2" fillId="0" borderId="11" xfId="0" applyFont="1" applyBorder="1" applyAlignment="1">
      <alignment vertical="center"/>
    </xf>
    <xf numFmtId="0" fontId="2" fillId="0" borderId="0" xfId="0" applyFont="1" applyProtection="1"/>
    <xf numFmtId="0" fontId="2" fillId="3" borderId="0" xfId="0" applyFont="1" applyFill="1" applyAlignment="1" applyProtection="1">
      <alignment vertical="center"/>
    </xf>
    <xf numFmtId="0" fontId="2" fillId="0" borderId="16" xfId="0" applyFont="1" applyBorder="1" applyAlignment="1" applyProtection="1">
      <alignment vertical="center"/>
    </xf>
    <xf numFmtId="0" fontId="2" fillId="0" borderId="3" xfId="0" applyFont="1" applyBorder="1" applyAlignment="1" applyProtection="1">
      <alignment vertical="center"/>
    </xf>
    <xf numFmtId="0" fontId="2" fillId="0" borderId="0" xfId="0" applyFont="1" applyBorder="1" applyAlignment="1" applyProtection="1">
      <alignment vertical="center"/>
    </xf>
    <xf numFmtId="0" fontId="2" fillId="3" borderId="1" xfId="0" applyFont="1" applyFill="1" applyBorder="1" applyAlignment="1" applyProtection="1">
      <alignment horizontal="center" vertical="center" wrapText="1"/>
    </xf>
    <xf numFmtId="43" fontId="45" fillId="0" borderId="0" xfId="1" applyFont="1" applyBorder="1" applyAlignment="1" applyProtection="1">
      <alignment vertical="center"/>
      <protection locked="0"/>
    </xf>
    <xf numFmtId="0" fontId="46" fillId="0" borderId="0" xfId="0" applyFont="1" applyBorder="1" applyAlignment="1" applyProtection="1">
      <alignment vertical="center" wrapText="1"/>
    </xf>
    <xf numFmtId="0" fontId="47" fillId="0" borderId="0" xfId="0" applyFont="1" applyBorder="1" applyAlignment="1" applyProtection="1">
      <alignment horizontal="left" vertical="center" wrapText="1"/>
    </xf>
    <xf numFmtId="0" fontId="48" fillId="0" borderId="0" xfId="0" applyFont="1" applyBorder="1" applyAlignment="1" applyProtection="1">
      <alignment horizontal="left" vertical="center" wrapText="1"/>
    </xf>
    <xf numFmtId="0" fontId="49"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51" fillId="0" borderId="29" xfId="0" applyFont="1" applyBorder="1" applyAlignment="1" applyProtection="1">
      <alignment horizontal="left" vertical="center" wrapText="1"/>
    </xf>
    <xf numFmtId="0" fontId="23" fillId="0" borderId="0" xfId="0" applyFont="1" applyBorder="1" applyAlignment="1"/>
    <xf numFmtId="0" fontId="2" fillId="0" borderId="0" xfId="0" applyFont="1" applyBorder="1" applyAlignment="1">
      <alignment vertical="center"/>
    </xf>
    <xf numFmtId="0" fontId="48" fillId="0" borderId="0" xfId="0" applyFont="1" applyBorder="1" applyAlignment="1">
      <alignment vertical="center"/>
    </xf>
    <xf numFmtId="0" fontId="50" fillId="0" borderId="0" xfId="0" applyFont="1" applyBorder="1" applyAlignment="1">
      <alignment vertical="center"/>
    </xf>
    <xf numFmtId="0" fontId="47" fillId="0" borderId="0" xfId="0" applyFont="1" applyBorder="1" applyAlignment="1">
      <alignment vertical="center"/>
    </xf>
    <xf numFmtId="0" fontId="2" fillId="0" borderId="0" xfId="0" applyFont="1" applyBorder="1"/>
    <xf numFmtId="0" fontId="2" fillId="0" borderId="8" xfId="0" applyFont="1" applyBorder="1" applyAlignment="1" applyProtection="1">
      <alignment vertical="center"/>
    </xf>
    <xf numFmtId="43" fontId="2" fillId="0" borderId="0" xfId="1" applyFont="1"/>
    <xf numFmtId="43" fontId="0" fillId="0" borderId="0" xfId="1" applyFont="1"/>
    <xf numFmtId="43" fontId="0" fillId="0" borderId="0" xfId="1" applyFont="1" applyAlignment="1">
      <alignment horizontal="left" vertical="center"/>
    </xf>
    <xf numFmtId="43" fontId="13" fillId="0" borderId="12" xfId="1" applyFont="1" applyBorder="1"/>
    <xf numFmtId="43" fontId="13" fillId="0" borderId="12" xfId="1" applyFont="1" applyBorder="1" applyAlignment="1">
      <alignment vertical="center"/>
    </xf>
    <xf numFmtId="43" fontId="13" fillId="0" borderId="12" xfId="1" applyFont="1" applyBorder="1" applyAlignment="1">
      <alignment vertical="center" wrapText="1"/>
    </xf>
    <xf numFmtId="43" fontId="0" fillId="0" borderId="0" xfId="1" applyFont="1" applyAlignment="1">
      <alignment vertical="center" wrapText="1"/>
    </xf>
    <xf numFmtId="43" fontId="22" fillId="0" borderId="12" xfId="1" applyFont="1" applyBorder="1" applyAlignment="1">
      <alignment vertical="center"/>
    </xf>
    <xf numFmtId="43" fontId="22" fillId="0" borderId="0" xfId="1" applyFont="1" applyAlignment="1">
      <alignment vertical="center"/>
    </xf>
    <xf numFmtId="43" fontId="23" fillId="0" borderId="12" xfId="1" applyFont="1" applyBorder="1" applyAlignment="1">
      <alignment vertical="center"/>
    </xf>
    <xf numFmtId="43" fontId="23" fillId="0" borderId="0" xfId="1" applyFont="1" applyAlignment="1">
      <alignment vertical="center"/>
    </xf>
    <xf numFmtId="43" fontId="13" fillId="0" borderId="43" xfId="1" applyFont="1" applyBorder="1" applyAlignment="1">
      <alignment vertical="center"/>
    </xf>
    <xf numFmtId="43" fontId="13" fillId="0" borderId="35" xfId="1" applyFont="1" applyBorder="1" applyAlignment="1">
      <alignment vertical="center"/>
    </xf>
    <xf numFmtId="43" fontId="25" fillId="0" borderId="43" xfId="1" applyFont="1" applyBorder="1" applyAlignment="1">
      <alignment vertical="center"/>
    </xf>
    <xf numFmtId="43" fontId="25" fillId="0" borderId="35" xfId="1" applyFont="1" applyBorder="1" applyAlignment="1">
      <alignment vertical="center"/>
    </xf>
    <xf numFmtId="43" fontId="26" fillId="0" borderId="43" xfId="1" applyFont="1" applyBorder="1" applyAlignment="1">
      <alignment vertical="center"/>
    </xf>
    <xf numFmtId="43" fontId="26" fillId="0" borderId="35" xfId="1" applyFont="1" applyBorder="1" applyAlignment="1">
      <alignment vertical="center"/>
    </xf>
    <xf numFmtId="43" fontId="2" fillId="0" borderId="44" xfId="1" applyFont="1" applyBorder="1" applyAlignment="1">
      <alignment vertical="center"/>
    </xf>
    <xf numFmtId="43" fontId="2" fillId="0" borderId="45" xfId="1" applyFont="1" applyBorder="1" applyAlignment="1">
      <alignment vertical="center"/>
    </xf>
    <xf numFmtId="43" fontId="27" fillId="0" borderId="43" xfId="1" applyFont="1" applyBorder="1" applyAlignment="1">
      <alignment vertical="center"/>
    </xf>
    <xf numFmtId="43" fontId="27" fillId="0" borderId="35" xfId="1" applyFont="1" applyBorder="1" applyAlignment="1">
      <alignment vertical="center"/>
    </xf>
    <xf numFmtId="43" fontId="28" fillId="0" borderId="43" xfId="1" applyFont="1" applyBorder="1" applyAlignment="1">
      <alignment vertical="center"/>
    </xf>
    <xf numFmtId="43" fontId="28" fillId="0" borderId="35" xfId="1" applyFont="1" applyBorder="1" applyAlignment="1">
      <alignment vertical="center"/>
    </xf>
    <xf numFmtId="43" fontId="40" fillId="0" borderId="43" xfId="1" applyFont="1" applyBorder="1" applyAlignment="1">
      <alignment vertical="center"/>
    </xf>
    <xf numFmtId="43" fontId="24" fillId="0" borderId="43" xfId="1" applyFont="1" applyBorder="1" applyAlignment="1"/>
    <xf numFmtId="43" fontId="24" fillId="0" borderId="35" xfId="1" applyFont="1" applyBorder="1" applyAlignment="1"/>
    <xf numFmtId="43" fontId="48" fillId="0" borderId="46" xfId="1" applyFont="1" applyBorder="1" applyAlignment="1">
      <alignment vertical="center"/>
    </xf>
    <xf numFmtId="43" fontId="47" fillId="0" borderId="46" xfId="1" applyFont="1" applyBorder="1" applyAlignment="1">
      <alignment vertical="center"/>
    </xf>
    <xf numFmtId="43" fontId="48" fillId="0" borderId="44" xfId="1" applyFont="1" applyBorder="1" applyAlignment="1">
      <alignment vertical="center"/>
    </xf>
    <xf numFmtId="43" fontId="47" fillId="0" borderId="44" xfId="1" applyFont="1" applyBorder="1" applyAlignment="1">
      <alignment vertical="center"/>
    </xf>
    <xf numFmtId="43" fontId="51" fillId="0" borderId="44" xfId="1" applyFont="1" applyBorder="1" applyAlignment="1">
      <alignment vertical="center"/>
    </xf>
    <xf numFmtId="43" fontId="50" fillId="0" borderId="44" xfId="1" applyFont="1" applyBorder="1" applyAlignment="1">
      <alignment vertical="center"/>
    </xf>
    <xf numFmtId="43" fontId="23" fillId="0" borderId="44" xfId="1" applyFont="1" applyBorder="1" applyAlignment="1"/>
    <xf numFmtId="43" fontId="2" fillId="0" borderId="46" xfId="1" applyFont="1" applyBorder="1" applyAlignment="1">
      <alignment vertical="center"/>
    </xf>
    <xf numFmtId="43" fontId="50" fillId="0" borderId="46" xfId="1" applyFont="1" applyBorder="1" applyAlignment="1">
      <alignment vertical="center"/>
    </xf>
    <xf numFmtId="43" fontId="13" fillId="0" borderId="43" xfId="1" applyFont="1" applyBorder="1"/>
    <xf numFmtId="43" fontId="13" fillId="0" borderId="35" xfId="1" applyFont="1" applyBorder="1"/>
    <xf numFmtId="43" fontId="2" fillId="0" borderId="44" xfId="1" applyFont="1" applyBorder="1"/>
    <xf numFmtId="43" fontId="2" fillId="0" borderId="46" xfId="1" applyFont="1" applyBorder="1"/>
    <xf numFmtId="43" fontId="13" fillId="0" borderId="47" xfId="1" applyFont="1" applyBorder="1"/>
    <xf numFmtId="43" fontId="13" fillId="0" borderId="48" xfId="1" applyFont="1" applyBorder="1"/>
    <xf numFmtId="43" fontId="0" fillId="0" borderId="0" xfId="1" applyFont="1" applyAlignment="1">
      <alignment horizontal="center" vertical="center" wrapText="1"/>
    </xf>
    <xf numFmtId="43" fontId="24" fillId="0" borderId="0" xfId="1" applyFont="1" applyAlignment="1"/>
    <xf numFmtId="43" fontId="24" fillId="0" borderId="0" xfId="1" applyFont="1" applyAlignment="1">
      <alignment horizontal="left"/>
    </xf>
    <xf numFmtId="43" fontId="24" fillId="0" borderId="0" xfId="1" applyFont="1" applyAlignment="1">
      <alignment horizontal="center"/>
    </xf>
    <xf numFmtId="43" fontId="8" fillId="0" borderId="0" xfId="1" applyFont="1" applyAlignment="1">
      <alignment horizontal="left" vertical="center"/>
    </xf>
    <xf numFmtId="43" fontId="25" fillId="0" borderId="0" xfId="1" applyFont="1" applyAlignment="1">
      <alignment vertical="center"/>
    </xf>
    <xf numFmtId="43" fontId="25" fillId="0" borderId="0" xfId="1" applyFont="1" applyAlignment="1">
      <alignment horizontal="left" vertical="center"/>
    </xf>
    <xf numFmtId="43" fontId="26" fillId="0" borderId="0" xfId="1" applyFont="1" applyAlignment="1">
      <alignment vertical="center"/>
    </xf>
    <xf numFmtId="43" fontId="26" fillId="0" borderId="0" xfId="1" applyFont="1" applyAlignment="1">
      <alignment horizontal="left" vertical="center"/>
    </xf>
    <xf numFmtId="43" fontId="27" fillId="0" borderId="0" xfId="1" applyFont="1" applyAlignment="1">
      <alignment vertical="center"/>
    </xf>
    <xf numFmtId="43" fontId="27" fillId="0" borderId="0" xfId="1" applyFont="1" applyAlignment="1">
      <alignment horizontal="left" vertical="center"/>
    </xf>
    <xf numFmtId="43" fontId="28" fillId="0" borderId="0" xfId="1" applyFont="1" applyAlignment="1">
      <alignment vertical="center"/>
    </xf>
    <xf numFmtId="43" fontId="28" fillId="0" borderId="0" xfId="1" applyFont="1" applyAlignment="1">
      <alignment horizontal="left" vertical="center"/>
    </xf>
    <xf numFmtId="43" fontId="40" fillId="0" borderId="49" xfId="1" applyFont="1" applyBorder="1" applyAlignment="1">
      <alignment vertical="center"/>
    </xf>
    <xf numFmtId="43" fontId="13" fillId="0" borderId="49" xfId="1" applyFont="1" applyBorder="1" applyAlignment="1">
      <alignment vertical="center"/>
    </xf>
    <xf numFmtId="43" fontId="28" fillId="0" borderId="49" xfId="1" applyFont="1" applyBorder="1" applyAlignment="1">
      <alignment vertical="center"/>
    </xf>
    <xf numFmtId="43" fontId="26" fillId="0" borderId="49" xfId="1" applyFont="1" applyBorder="1" applyAlignment="1">
      <alignment vertical="center"/>
    </xf>
    <xf numFmtId="43" fontId="25" fillId="0" borderId="49" xfId="1" applyFont="1" applyBorder="1" applyAlignment="1">
      <alignment vertical="center"/>
    </xf>
    <xf numFmtId="43" fontId="40" fillId="0" borderId="44" xfId="1" applyFont="1" applyBorder="1" applyAlignment="1">
      <alignment vertical="center"/>
    </xf>
    <xf numFmtId="43" fontId="26" fillId="0" borderId="44" xfId="1" applyFont="1" applyBorder="1" applyAlignment="1">
      <alignment vertical="center"/>
    </xf>
    <xf numFmtId="43" fontId="15" fillId="0" borderId="0" xfId="1" applyFont="1" applyProtection="1">
      <protection locked="0"/>
    </xf>
    <xf numFmtId="43" fontId="52" fillId="4" borderId="54" xfId="1" applyFont="1" applyFill="1" applyBorder="1" applyAlignment="1" applyProtection="1">
      <alignment horizontal="left"/>
      <protection locked="0"/>
    </xf>
    <xf numFmtId="43" fontId="52" fillId="4" borderId="30" xfId="1" applyFont="1" applyFill="1" applyBorder="1" applyAlignment="1" applyProtection="1">
      <alignment horizontal="left"/>
      <protection locked="0"/>
    </xf>
    <xf numFmtId="43" fontId="52" fillId="4" borderId="55" xfId="1" applyFont="1" applyFill="1" applyBorder="1" applyAlignment="1" applyProtection="1">
      <protection locked="0"/>
    </xf>
    <xf numFmtId="43" fontId="52" fillId="4" borderId="56" xfId="1" applyFont="1" applyFill="1" applyBorder="1" applyAlignment="1" applyProtection="1">
      <protection locked="0"/>
    </xf>
    <xf numFmtId="43" fontId="15" fillId="0" borderId="0" xfId="1" applyFont="1" applyAlignment="1" applyProtection="1">
      <alignment vertical="center"/>
      <protection locked="0"/>
    </xf>
    <xf numFmtId="43" fontId="15" fillId="0" borderId="0" xfId="1" applyFont="1" applyAlignment="1">
      <alignment vertical="center"/>
    </xf>
    <xf numFmtId="43" fontId="0" fillId="0" borderId="0" xfId="1" applyFont="1" applyBorder="1" applyAlignment="1">
      <alignment vertical="center"/>
    </xf>
    <xf numFmtId="43" fontId="25" fillId="0" borderId="0" xfId="1" applyFont="1" applyBorder="1" applyAlignment="1">
      <alignment vertical="center"/>
    </xf>
    <xf numFmtId="43" fontId="26" fillId="0" borderId="0" xfId="1" applyFont="1" applyBorder="1" applyAlignment="1">
      <alignment vertical="center"/>
    </xf>
    <xf numFmtId="43" fontId="27" fillId="0" borderId="0" xfId="1" applyFont="1" applyBorder="1" applyAlignment="1">
      <alignment vertical="center"/>
    </xf>
    <xf numFmtId="43" fontId="28" fillId="0" borderId="0" xfId="1" applyFont="1" applyBorder="1" applyAlignment="1">
      <alignment vertical="center"/>
    </xf>
    <xf numFmtId="43" fontId="24" fillId="0" borderId="0" xfId="1" applyFont="1" applyBorder="1" applyAlignment="1"/>
    <xf numFmtId="43" fontId="0" fillId="0" borderId="0" xfId="1" applyFont="1" applyBorder="1"/>
    <xf numFmtId="43" fontId="13" fillId="0" borderId="57" xfId="1" applyFont="1" applyBorder="1"/>
    <xf numFmtId="0" fontId="0" fillId="0" borderId="43" xfId="0" applyFont="1" applyBorder="1" applyAlignment="1" applyProtection="1">
      <alignment vertical="center"/>
    </xf>
    <xf numFmtId="0" fontId="0" fillId="0" borderId="35" xfId="0" applyFont="1" applyBorder="1" applyAlignment="1" applyProtection="1">
      <alignment vertical="center"/>
    </xf>
    <xf numFmtId="0" fontId="8" fillId="3" borderId="59" xfId="0" applyFont="1" applyFill="1" applyBorder="1" applyAlignment="1" applyProtection="1">
      <alignment horizontal="center" vertical="center" wrapText="1"/>
    </xf>
    <xf numFmtId="0" fontId="26" fillId="0" borderId="43" xfId="0" applyFont="1" applyBorder="1" applyAlignment="1" applyProtection="1">
      <alignment vertical="center"/>
    </xf>
    <xf numFmtId="0" fontId="26" fillId="0" borderId="35" xfId="0" applyFont="1" applyBorder="1" applyAlignment="1" applyProtection="1">
      <alignment vertical="center"/>
    </xf>
    <xf numFmtId="0" fontId="25" fillId="0" borderId="43" xfId="0" applyFont="1" applyBorder="1" applyAlignment="1" applyProtection="1">
      <alignment vertical="center"/>
    </xf>
    <xf numFmtId="0" fontId="25" fillId="0" borderId="35" xfId="0" applyFont="1" applyBorder="1" applyAlignment="1" applyProtection="1">
      <alignment vertical="center"/>
    </xf>
    <xf numFmtId="0" fontId="28" fillId="0" borderId="43" xfId="0" applyFont="1" applyBorder="1" applyAlignment="1" applyProtection="1">
      <alignment vertical="center"/>
    </xf>
    <xf numFmtId="0" fontId="28" fillId="0" borderId="35" xfId="0" applyFont="1" applyBorder="1" applyAlignment="1" applyProtection="1">
      <alignment vertical="center"/>
    </xf>
    <xf numFmtId="0" fontId="27" fillId="0" borderId="43" xfId="0" applyFont="1" applyBorder="1" applyAlignment="1" applyProtection="1">
      <alignment vertical="center"/>
    </xf>
    <xf numFmtId="0" fontId="27" fillId="0" borderId="35" xfId="0" applyFont="1" applyBorder="1" applyAlignment="1" applyProtection="1">
      <alignment vertical="center"/>
    </xf>
    <xf numFmtId="0" fontId="0" fillId="0" borderId="47" xfId="0" applyFont="1" applyBorder="1" applyAlignment="1" applyProtection="1">
      <alignment vertical="center"/>
    </xf>
    <xf numFmtId="0" fontId="0" fillId="0" borderId="57" xfId="0" applyFont="1" applyBorder="1" applyAlignment="1" applyProtection="1">
      <alignment vertical="center"/>
    </xf>
    <xf numFmtId="0" fontId="0" fillId="0" borderId="57" xfId="0" applyFont="1" applyBorder="1" applyAlignment="1" applyProtection="1">
      <alignment vertical="center"/>
      <protection locked="0"/>
    </xf>
    <xf numFmtId="0" fontId="0" fillId="0" borderId="48" xfId="0" applyFont="1" applyBorder="1" applyAlignment="1" applyProtection="1">
      <alignment vertical="center"/>
    </xf>
    <xf numFmtId="0" fontId="8" fillId="3" borderId="61" xfId="0" applyFont="1" applyFill="1" applyBorder="1" applyAlignment="1" applyProtection="1">
      <alignment horizontal="center" vertical="center" wrapText="1"/>
    </xf>
    <xf numFmtId="0" fontId="30" fillId="0" borderId="43" xfId="0" applyFont="1" applyBorder="1" applyAlignment="1" applyProtection="1">
      <alignment horizontal="left" vertical="center"/>
    </xf>
    <xf numFmtId="0" fontId="15" fillId="0" borderId="0" xfId="0" applyFont="1"/>
    <xf numFmtId="0" fontId="53" fillId="0" borderId="43" xfId="0" applyFont="1" applyBorder="1" applyAlignment="1" applyProtection="1"/>
    <xf numFmtId="0" fontId="53" fillId="0" borderId="0" xfId="0" applyFont="1" applyBorder="1" applyAlignment="1" applyProtection="1"/>
    <xf numFmtId="0" fontId="53" fillId="0" borderId="0" xfId="0" applyFont="1" applyAlignment="1"/>
    <xf numFmtId="0" fontId="53" fillId="0" borderId="25" xfId="0" applyFont="1" applyBorder="1" applyAlignment="1" applyProtection="1"/>
    <xf numFmtId="167" fontId="53" fillId="0" borderId="0" xfId="0" applyNumberFormat="1" applyFont="1" applyBorder="1" applyAlignment="1" applyProtection="1"/>
    <xf numFmtId="167" fontId="53" fillId="0" borderId="19" xfId="0" applyNumberFormat="1" applyFont="1" applyBorder="1" applyAlignment="1" applyProtection="1"/>
    <xf numFmtId="0" fontId="53" fillId="0" borderId="0" xfId="0" applyFont="1" applyAlignment="1">
      <alignment horizontal="left"/>
    </xf>
    <xf numFmtId="0" fontId="53" fillId="0" borderId="0" xfId="0" applyFont="1" applyAlignment="1">
      <alignment horizontal="center"/>
    </xf>
    <xf numFmtId="4" fontId="53" fillId="0" borderId="0" xfId="0" applyNumberFormat="1" applyFont="1" applyAlignment="1">
      <alignment vertical="center"/>
    </xf>
    <xf numFmtId="43" fontId="52" fillId="4" borderId="30" xfId="1" applyFont="1" applyFill="1" applyBorder="1" applyAlignment="1" applyProtection="1">
      <protection locked="0"/>
    </xf>
    <xf numFmtId="43" fontId="2" fillId="0" borderId="62" xfId="1" applyFont="1" applyBorder="1" applyAlignment="1">
      <alignment vertical="center"/>
    </xf>
    <xf numFmtId="43" fontId="54" fillId="0" borderId="36" xfId="1" applyFont="1" applyBorder="1" applyAlignment="1" applyProtection="1">
      <alignment vertical="center"/>
      <protection locked="0"/>
    </xf>
    <xf numFmtId="4" fontId="30" fillId="0" borderId="35" xfId="0" applyNumberFormat="1" applyFont="1" applyBorder="1" applyAlignment="1" applyProtection="1"/>
    <xf numFmtId="0" fontId="0" fillId="0" borderId="43" xfId="0" applyBorder="1" applyAlignment="1">
      <alignment vertical="center"/>
    </xf>
    <xf numFmtId="0" fontId="0" fillId="0" borderId="35" xfId="0" applyBorder="1" applyAlignment="1">
      <alignment vertical="center"/>
    </xf>
    <xf numFmtId="0" fontId="55" fillId="4" borderId="64" xfId="0" applyFont="1" applyFill="1" applyBorder="1" applyAlignment="1" applyProtection="1"/>
    <xf numFmtId="0" fontId="55" fillId="4" borderId="55" xfId="0" applyFont="1" applyFill="1" applyBorder="1" applyAlignment="1" applyProtection="1">
      <alignment horizontal="left"/>
    </xf>
    <xf numFmtId="0" fontId="55" fillId="4" borderId="30" xfId="0" applyFont="1" applyFill="1" applyBorder="1" applyAlignment="1" applyProtection="1">
      <alignment horizontal="left"/>
    </xf>
    <xf numFmtId="0" fontId="55" fillId="4" borderId="38" xfId="0" applyFont="1" applyFill="1" applyBorder="1" applyAlignment="1" applyProtection="1"/>
    <xf numFmtId="0" fontId="55" fillId="4" borderId="38" xfId="0" applyFont="1" applyFill="1" applyBorder="1" applyAlignment="1" applyProtection="1">
      <protection locked="0"/>
    </xf>
    <xf numFmtId="43" fontId="52" fillId="4" borderId="64" xfId="1" applyFont="1" applyFill="1" applyBorder="1" applyAlignment="1" applyProtection="1">
      <protection locked="0"/>
    </xf>
    <xf numFmtId="0" fontId="33" fillId="0" borderId="0" xfId="0" applyFont="1" applyBorder="1" applyAlignment="1" applyProtection="1">
      <alignment horizontal="left" vertical="center"/>
    </xf>
    <xf numFmtId="0" fontId="2" fillId="0" borderId="65" xfId="0" applyFont="1" applyBorder="1" applyAlignment="1" applyProtection="1">
      <alignment horizontal="center" vertical="center"/>
    </xf>
    <xf numFmtId="0" fontId="2" fillId="0" borderId="66" xfId="0" applyFont="1" applyBorder="1" applyAlignment="1" applyProtection="1">
      <alignment horizontal="center" vertical="center"/>
    </xf>
    <xf numFmtId="49" fontId="2" fillId="0" borderId="66" xfId="0" applyNumberFormat="1" applyFont="1" applyBorder="1" applyAlignment="1" applyProtection="1">
      <alignment horizontal="left" vertical="center" wrapText="1"/>
    </xf>
    <xf numFmtId="0" fontId="2" fillId="0" borderId="66" xfId="0" applyFont="1" applyBorder="1" applyAlignment="1" applyProtection="1">
      <alignment horizontal="left" vertical="center" wrapText="1"/>
    </xf>
    <xf numFmtId="0" fontId="2" fillId="0" borderId="66" xfId="0" applyFont="1" applyBorder="1" applyAlignment="1" applyProtection="1">
      <alignment horizontal="center" vertical="center" wrapText="1"/>
    </xf>
    <xf numFmtId="4" fontId="2" fillId="0" borderId="66" xfId="0" applyNumberFormat="1" applyFont="1" applyBorder="1" applyAlignment="1" applyProtection="1">
      <alignment vertical="center"/>
    </xf>
    <xf numFmtId="4" fontId="2" fillId="2" borderId="66" xfId="0" applyNumberFormat="1" applyFont="1" applyFill="1" applyBorder="1" applyAlignment="1" applyProtection="1">
      <alignment vertical="center"/>
      <protection locked="0"/>
    </xf>
    <xf numFmtId="4" fontId="2" fillId="0" borderId="67" xfId="0" applyNumberFormat="1" applyFont="1" applyBorder="1" applyAlignment="1" applyProtection="1">
      <alignment vertical="center"/>
    </xf>
    <xf numFmtId="43" fontId="2" fillId="0" borderId="68" xfId="1" applyFont="1" applyBorder="1" applyAlignment="1">
      <alignment vertical="center"/>
    </xf>
    <xf numFmtId="0" fontId="21" fillId="2" borderId="25" xfId="0" applyFont="1" applyFill="1" applyBorder="1" applyAlignment="1" applyProtection="1">
      <alignment horizontal="left" vertical="center"/>
      <protection locked="0"/>
    </xf>
    <xf numFmtId="0" fontId="21" fillId="0" borderId="0" xfId="0" applyFont="1" applyBorder="1" applyAlignment="1" applyProtection="1">
      <alignment horizontal="center" vertical="center"/>
    </xf>
    <xf numFmtId="167" fontId="21" fillId="0" borderId="19" xfId="0" applyNumberFormat="1" applyFont="1" applyBorder="1" applyAlignment="1" applyProtection="1">
      <alignment vertical="center"/>
    </xf>
    <xf numFmtId="4" fontId="2" fillId="0" borderId="0" xfId="0" applyNumberFormat="1" applyFont="1" applyAlignment="1">
      <alignment vertical="center"/>
    </xf>
    <xf numFmtId="0" fontId="2" fillId="0" borderId="69" xfId="0" applyFont="1" applyBorder="1" applyAlignment="1" applyProtection="1">
      <alignment horizontal="center" vertical="center"/>
    </xf>
    <xf numFmtId="0" fontId="2" fillId="0" borderId="29" xfId="0" applyFont="1" applyBorder="1" applyAlignment="1" applyProtection="1">
      <alignment horizontal="left" vertical="center" wrapText="1"/>
    </xf>
    <xf numFmtId="4" fontId="2" fillId="0" borderId="70" xfId="0" applyNumberFormat="1" applyFont="1" applyBorder="1" applyAlignment="1" applyProtection="1">
      <alignment vertical="center"/>
    </xf>
    <xf numFmtId="43" fontId="2" fillId="0" borderId="71" xfId="1" applyFont="1" applyBorder="1" applyAlignment="1">
      <alignment vertical="center"/>
    </xf>
    <xf numFmtId="0" fontId="51" fillId="0" borderId="69" xfId="0" applyFont="1" applyBorder="1" applyAlignment="1" applyProtection="1">
      <alignment horizontal="center" vertical="center"/>
    </xf>
    <xf numFmtId="0" fontId="51" fillId="0" borderId="29" xfId="0" applyFont="1" applyBorder="1" applyAlignment="1" applyProtection="1">
      <alignment horizontal="center" vertical="center"/>
    </xf>
    <xf numFmtId="49" fontId="51" fillId="0" borderId="29" xfId="0" applyNumberFormat="1" applyFont="1" applyBorder="1" applyAlignment="1" applyProtection="1">
      <alignment horizontal="left" vertical="center" wrapText="1"/>
    </xf>
    <xf numFmtId="0" fontId="51" fillId="0" borderId="29" xfId="0" applyFont="1" applyBorder="1" applyAlignment="1" applyProtection="1">
      <alignment horizontal="center" vertical="center" wrapText="1"/>
    </xf>
    <xf numFmtId="4" fontId="51" fillId="0" borderId="29" xfId="0" applyNumberFormat="1" applyFont="1" applyBorder="1" applyAlignment="1" applyProtection="1">
      <alignment vertical="center"/>
    </xf>
    <xf numFmtId="4" fontId="51" fillId="2" borderId="29" xfId="0" applyNumberFormat="1" applyFont="1" applyFill="1" applyBorder="1" applyAlignment="1" applyProtection="1">
      <alignment vertical="center"/>
      <protection locked="0"/>
    </xf>
    <xf numFmtId="4" fontId="51" fillId="0" borderId="70" xfId="0" applyNumberFormat="1" applyFont="1" applyBorder="1" applyAlignment="1" applyProtection="1">
      <alignment vertical="center"/>
    </xf>
    <xf numFmtId="0" fontId="51" fillId="2" borderId="25" xfId="0" applyFont="1" applyFill="1" applyBorder="1" applyAlignment="1" applyProtection="1">
      <alignment horizontal="left" vertical="center"/>
      <protection locked="0"/>
    </xf>
    <xf numFmtId="0" fontId="51" fillId="0" borderId="0" xfId="0" applyFont="1" applyBorder="1" applyAlignment="1" applyProtection="1">
      <alignment horizontal="center" vertical="center"/>
    </xf>
    <xf numFmtId="0" fontId="48" fillId="0" borderId="0" xfId="0" applyFont="1" applyAlignment="1">
      <alignment vertical="center"/>
    </xf>
    <xf numFmtId="0" fontId="48" fillId="0" borderId="25" xfId="0" applyFont="1" applyBorder="1" applyAlignment="1" applyProtection="1">
      <alignment vertical="center"/>
    </xf>
    <xf numFmtId="0" fontId="48" fillId="0" borderId="0" xfId="0" applyFont="1" applyBorder="1" applyAlignment="1" applyProtection="1">
      <alignment vertical="center"/>
    </xf>
    <xf numFmtId="0" fontId="48" fillId="0" borderId="19" xfId="0" applyFont="1" applyBorder="1" applyAlignment="1" applyProtection="1">
      <alignment vertical="center"/>
    </xf>
    <xf numFmtId="0" fontId="48" fillId="0" borderId="0" xfId="0" applyFont="1" applyAlignment="1">
      <alignment horizontal="left" vertical="center"/>
    </xf>
    <xf numFmtId="0" fontId="47" fillId="0" borderId="0" xfId="0" applyFont="1" applyAlignment="1">
      <alignment vertical="center"/>
    </xf>
    <xf numFmtId="0" fontId="47" fillId="0" borderId="25" xfId="0" applyFont="1" applyBorder="1" applyAlignment="1" applyProtection="1">
      <alignment vertical="center"/>
    </xf>
    <xf numFmtId="0" fontId="47" fillId="0" borderId="0" xfId="0" applyFont="1" applyBorder="1" applyAlignment="1" applyProtection="1">
      <alignment vertical="center"/>
    </xf>
    <xf numFmtId="0" fontId="47" fillId="0" borderId="19" xfId="0" applyFont="1" applyBorder="1" applyAlignment="1" applyProtection="1">
      <alignment vertical="center"/>
    </xf>
    <xf numFmtId="0" fontId="47" fillId="0" borderId="0" xfId="0" applyFont="1" applyAlignment="1">
      <alignment horizontal="left" vertical="center"/>
    </xf>
    <xf numFmtId="0" fontId="50" fillId="0" borderId="0" xfId="0" applyFont="1" applyAlignment="1">
      <alignment vertical="center"/>
    </xf>
    <xf numFmtId="0" fontId="50" fillId="0" borderId="25" xfId="0" applyFont="1" applyBorder="1" applyAlignment="1" applyProtection="1">
      <alignment vertical="center"/>
    </xf>
    <xf numFmtId="0" fontId="50" fillId="0" borderId="0" xfId="0" applyFont="1" applyBorder="1" applyAlignment="1" applyProtection="1">
      <alignment vertical="center"/>
    </xf>
    <xf numFmtId="0" fontId="50" fillId="0" borderId="19" xfId="0" applyFont="1" applyBorder="1" applyAlignment="1" applyProtection="1">
      <alignment vertical="center"/>
    </xf>
    <xf numFmtId="0" fontId="50" fillId="0" borderId="0" xfId="0" applyFont="1" applyAlignment="1">
      <alignment horizontal="left" vertical="center"/>
    </xf>
    <xf numFmtId="0" fontId="2" fillId="0" borderId="25" xfId="0" applyFont="1" applyBorder="1" applyAlignment="1" applyProtection="1">
      <alignment vertical="center"/>
    </xf>
    <xf numFmtId="0" fontId="2" fillId="0" borderId="19" xfId="0" applyFont="1" applyBorder="1" applyAlignment="1" applyProtection="1">
      <alignment vertical="center"/>
    </xf>
    <xf numFmtId="0" fontId="51" fillId="0" borderId="12" xfId="0" applyFont="1" applyBorder="1" applyAlignment="1">
      <alignment vertical="center"/>
    </xf>
    <xf numFmtId="0" fontId="48" fillId="0" borderId="12" xfId="0" applyFont="1" applyBorder="1" applyAlignment="1">
      <alignment vertical="center"/>
    </xf>
    <xf numFmtId="0" fontId="47" fillId="0" borderId="12" xfId="0" applyFont="1" applyBorder="1" applyAlignment="1">
      <alignment vertical="center"/>
    </xf>
    <xf numFmtId="0" fontId="51" fillId="0" borderId="29" xfId="0" applyFont="1" applyBorder="1" applyAlignment="1" applyProtection="1">
      <alignment horizontal="left" vertical="center" wrapText="1" shrinkToFit="1"/>
    </xf>
    <xf numFmtId="0" fontId="2" fillId="0" borderId="0" xfId="0" applyFont="1" applyAlignment="1"/>
    <xf numFmtId="0" fontId="2" fillId="0" borderId="0" xfId="0" applyFont="1" applyAlignment="1" applyProtection="1">
      <protection locked="0"/>
    </xf>
    <xf numFmtId="0" fontId="2" fillId="0" borderId="66" xfId="0" applyFont="1" applyBorder="1" applyAlignment="1" applyProtection="1">
      <alignment horizontal="left" vertical="center" wrapText="1" shrinkToFit="1"/>
    </xf>
    <xf numFmtId="43" fontId="56" fillId="4" borderId="30" xfId="1" applyFont="1" applyFill="1" applyBorder="1" applyAlignment="1" applyProtection="1">
      <protection locked="0"/>
    </xf>
    <xf numFmtId="43" fontId="56" fillId="4" borderId="55" xfId="1" applyFont="1" applyFill="1" applyBorder="1" applyAlignment="1" applyProtection="1">
      <protection locked="0"/>
    </xf>
    <xf numFmtId="0" fontId="22" fillId="0" borderId="0" xfId="0" applyFont="1" applyAlignment="1"/>
    <xf numFmtId="0" fontId="22" fillId="0" borderId="12" xfId="0" applyFont="1" applyBorder="1" applyAlignment="1"/>
    <xf numFmtId="0" fontId="22" fillId="0" borderId="25" xfId="0" applyFont="1" applyBorder="1" applyAlignment="1" applyProtection="1"/>
    <xf numFmtId="0" fontId="22" fillId="0" borderId="0" xfId="0" applyFont="1" applyBorder="1" applyAlignment="1" applyProtection="1"/>
    <xf numFmtId="167" fontId="22" fillId="0" borderId="0" xfId="0" applyNumberFormat="1" applyFont="1" applyBorder="1" applyAlignment="1" applyProtection="1"/>
    <xf numFmtId="167" fontId="22" fillId="0" borderId="19" xfId="0" applyNumberFormat="1" applyFont="1" applyBorder="1" applyAlignment="1" applyProtection="1"/>
    <xf numFmtId="0" fontId="22" fillId="0" borderId="0" xfId="0" applyFont="1" applyAlignment="1">
      <alignment horizontal="left"/>
    </xf>
    <xf numFmtId="0" fontId="22" fillId="0" borderId="0" xfId="0" applyFont="1" applyAlignment="1">
      <alignment horizontal="center"/>
    </xf>
    <xf numFmtId="4" fontId="22" fillId="0" borderId="0" xfId="0" applyNumberFormat="1" applyFont="1" applyAlignment="1">
      <alignment vertical="center"/>
    </xf>
    <xf numFmtId="0" fontId="9" fillId="0" borderId="0" xfId="0" applyFont="1" applyAlignment="1">
      <alignment vertical="center"/>
    </xf>
    <xf numFmtId="0" fontId="9" fillId="0" borderId="12" xfId="0" applyFont="1" applyBorder="1" applyAlignment="1">
      <alignment vertical="center"/>
    </xf>
    <xf numFmtId="0" fontId="9" fillId="0" borderId="25" xfId="0" applyFont="1" applyBorder="1" applyAlignment="1" applyProtection="1">
      <alignment vertical="center"/>
    </xf>
    <xf numFmtId="0" fontId="9" fillId="0" borderId="0" xfId="0" applyFont="1" applyBorder="1" applyAlignment="1" applyProtection="1">
      <alignment vertical="center"/>
    </xf>
    <xf numFmtId="0" fontId="9" fillId="0" borderId="19" xfId="0" applyFont="1" applyBorder="1" applyAlignment="1" applyProtection="1">
      <alignment vertical="center"/>
    </xf>
    <xf numFmtId="0" fontId="31" fillId="2" borderId="25" xfId="0" applyFont="1" applyFill="1" applyBorder="1" applyAlignment="1" applyProtection="1">
      <alignment horizontal="left" vertical="center"/>
      <protection locked="0"/>
    </xf>
    <xf numFmtId="0" fontId="31" fillId="0" borderId="0" xfId="0" applyFont="1" applyBorder="1" applyAlignment="1" applyProtection="1">
      <alignment horizontal="center" vertical="center"/>
    </xf>
    <xf numFmtId="167" fontId="31" fillId="0" borderId="19" xfId="0" applyNumberFormat="1" applyFont="1" applyBorder="1" applyAlignment="1" applyProtection="1">
      <alignment vertical="center"/>
    </xf>
    <xf numFmtId="4" fontId="9" fillId="0" borderId="0" xfId="0" applyNumberFormat="1" applyFont="1" applyAlignment="1">
      <alignment vertical="center"/>
    </xf>
    <xf numFmtId="0" fontId="57" fillId="0" borderId="0" xfId="0" applyFont="1" applyAlignment="1">
      <alignment vertical="center"/>
    </xf>
    <xf numFmtId="0" fontId="57" fillId="0" borderId="12" xfId="0" applyFont="1" applyBorder="1" applyAlignment="1">
      <alignment vertical="center"/>
    </xf>
    <xf numFmtId="0" fontId="57" fillId="0" borderId="25" xfId="0" applyFont="1" applyBorder="1" applyAlignment="1" applyProtection="1">
      <alignment vertical="center"/>
    </xf>
    <xf numFmtId="0" fontId="57" fillId="0" borderId="0" xfId="0" applyFont="1" applyBorder="1" applyAlignment="1" applyProtection="1">
      <alignment vertical="center"/>
    </xf>
    <xf numFmtId="0" fontId="57" fillId="0" borderId="19" xfId="0" applyFont="1" applyBorder="1" applyAlignment="1" applyProtection="1">
      <alignment vertical="center"/>
    </xf>
    <xf numFmtId="0" fontId="57" fillId="0" borderId="0" xfId="0" applyFont="1" applyAlignment="1">
      <alignment horizontal="left" vertical="center"/>
    </xf>
    <xf numFmtId="0" fontId="9" fillId="0" borderId="0" xfId="0" applyFont="1"/>
    <xf numFmtId="0" fontId="0" fillId="0" borderId="47" xfId="0" applyBorder="1"/>
    <xf numFmtId="0" fontId="0" fillId="0" borderId="48" xfId="0" applyBorder="1"/>
    <xf numFmtId="43" fontId="54" fillId="0" borderId="58" xfId="1" applyFont="1" applyBorder="1" applyAlignment="1" applyProtection="1">
      <alignment vertical="center"/>
      <protection locked="0"/>
    </xf>
    <xf numFmtId="0" fontId="0" fillId="0" borderId="57" xfId="0" applyBorder="1"/>
    <xf numFmtId="0" fontId="5" fillId="0" borderId="35" xfId="0" applyFont="1" applyBorder="1" applyAlignment="1" applyProtection="1">
      <alignment vertical="center"/>
    </xf>
    <xf numFmtId="0" fontId="24" fillId="0" borderId="43" xfId="0" applyFont="1" applyBorder="1" applyAlignment="1" applyProtection="1"/>
    <xf numFmtId="0" fontId="24" fillId="0" borderId="0" xfId="0" applyFont="1" applyBorder="1" applyAlignment="1" applyProtection="1">
      <alignment horizontal="left"/>
    </xf>
    <xf numFmtId="0" fontId="22" fillId="0" borderId="0" xfId="0" applyFont="1" applyBorder="1" applyAlignment="1" applyProtection="1">
      <alignment horizontal="left"/>
    </xf>
    <xf numFmtId="0" fontId="24" fillId="0" borderId="0" xfId="0" applyFont="1" applyBorder="1" applyAlignment="1" applyProtection="1">
      <protection locked="0"/>
    </xf>
    <xf numFmtId="4" fontId="22" fillId="0" borderId="35" xfId="0" applyNumberFormat="1" applyFont="1" applyBorder="1" applyAlignment="1" applyProtection="1"/>
    <xf numFmtId="0" fontId="22" fillId="0" borderId="43" xfId="0" applyFont="1" applyBorder="1" applyAlignment="1" applyProtection="1"/>
    <xf numFmtId="0" fontId="0" fillId="0" borderId="57" xfId="0" applyBorder="1" applyProtection="1">
      <protection locked="0"/>
    </xf>
    <xf numFmtId="43" fontId="2" fillId="0" borderId="72" xfId="1" applyFont="1" applyBorder="1" applyAlignment="1">
      <alignment vertical="center"/>
    </xf>
    <xf numFmtId="43" fontId="2" fillId="0" borderId="73" xfId="1" applyFont="1" applyBorder="1" applyAlignment="1">
      <alignment vertical="center"/>
    </xf>
    <xf numFmtId="43" fontId="13" fillId="0" borderId="35" xfId="1" applyFont="1" applyBorder="1" applyAlignment="1">
      <alignment vertical="center"/>
    </xf>
    <xf numFmtId="43" fontId="2" fillId="0" borderId="74" xfId="1" applyFont="1" applyBorder="1" applyAlignment="1">
      <alignment vertical="center"/>
    </xf>
    <xf numFmtId="43" fontId="48" fillId="0" borderId="75" xfId="1" applyFont="1" applyBorder="1" applyAlignment="1">
      <alignment vertical="center"/>
    </xf>
    <xf numFmtId="43" fontId="48" fillId="0" borderId="74" xfId="1" applyFont="1" applyBorder="1" applyAlignment="1">
      <alignment vertical="center"/>
    </xf>
    <xf numFmtId="43" fontId="47" fillId="0" borderId="74" xfId="1" applyFont="1" applyBorder="1" applyAlignment="1">
      <alignment vertical="center"/>
    </xf>
    <xf numFmtId="43" fontId="2" fillId="0" borderId="74" xfId="1" applyFont="1" applyBorder="1" applyAlignment="1"/>
    <xf numFmtId="43" fontId="13" fillId="0" borderId="35" xfId="1" applyFont="1" applyBorder="1"/>
    <xf numFmtId="43" fontId="2" fillId="0" borderId="75" xfId="1" applyFont="1" applyBorder="1" applyAlignment="1"/>
    <xf numFmtId="43" fontId="13" fillId="0" borderId="57" xfId="1" applyFont="1" applyBorder="1"/>
    <xf numFmtId="43" fontId="13" fillId="0" borderId="48" xfId="1" applyFont="1" applyBorder="1"/>
    <xf numFmtId="10" fontId="2" fillId="0" borderId="0" xfId="4" applyNumberFormat="1" applyFont="1" applyAlignment="1"/>
    <xf numFmtId="10" fontId="0" fillId="0" borderId="0" xfId="4" applyNumberFormat="1" applyFont="1" applyAlignment="1">
      <alignment vertical="center"/>
    </xf>
    <xf numFmtId="10" fontId="0" fillId="0" borderId="0" xfId="4" applyNumberFormat="1" applyFont="1"/>
    <xf numFmtId="10" fontId="14" fillId="0" borderId="76" xfId="4" applyNumberFormat="1" applyFont="1" applyBorder="1" applyAlignment="1" applyProtection="1">
      <alignment horizontal="center" vertical="center"/>
      <protection locked="0"/>
    </xf>
    <xf numFmtId="10" fontId="41" fillId="5" borderId="50" xfId="4" applyNumberFormat="1" applyFont="1" applyFill="1" applyBorder="1" applyAlignment="1" applyProtection="1">
      <alignment horizontal="center" vertical="center" wrapText="1"/>
      <protection locked="0"/>
    </xf>
    <xf numFmtId="10" fontId="54" fillId="0" borderId="36" xfId="4" applyNumberFormat="1" applyFont="1" applyBorder="1" applyAlignment="1" applyProtection="1">
      <alignment vertical="center"/>
      <protection locked="0"/>
    </xf>
    <xf numFmtId="10" fontId="56" fillId="4" borderId="30" xfId="4" applyNumberFormat="1" applyFont="1" applyFill="1" applyBorder="1" applyAlignment="1" applyProtection="1">
      <protection locked="0"/>
    </xf>
    <xf numFmtId="10" fontId="2" fillId="0" borderId="77" xfId="4" applyNumberFormat="1" applyFont="1" applyBorder="1" applyAlignment="1">
      <alignment vertical="center"/>
    </xf>
    <xf numFmtId="10" fontId="13" fillId="0" borderId="51" xfId="4" applyNumberFormat="1" applyFont="1" applyBorder="1" applyAlignment="1">
      <alignment vertical="center"/>
    </xf>
    <xf numFmtId="10" fontId="25" fillId="0" borderId="51" xfId="4" applyNumberFormat="1" applyFont="1" applyBorder="1" applyAlignment="1">
      <alignment vertical="center"/>
    </xf>
    <xf numFmtId="10" fontId="26" fillId="0" borderId="51" xfId="4" applyNumberFormat="1" applyFont="1" applyBorder="1" applyAlignment="1">
      <alignment vertical="center"/>
    </xf>
    <xf numFmtId="10" fontId="28" fillId="0" borderId="51" xfId="4" applyNumberFormat="1" applyFont="1" applyBorder="1" applyAlignment="1">
      <alignment vertical="center"/>
    </xf>
    <xf numFmtId="10" fontId="2" fillId="0" borderId="52" xfId="4" applyNumberFormat="1" applyFont="1" applyBorder="1" applyAlignment="1">
      <alignment vertical="center"/>
    </xf>
    <xf numFmtId="10" fontId="27" fillId="0" borderId="51" xfId="4" applyNumberFormat="1" applyFont="1" applyBorder="1" applyAlignment="1">
      <alignment vertical="center"/>
    </xf>
    <xf numFmtId="10" fontId="24" fillId="0" borderId="51" xfId="4" applyNumberFormat="1" applyFont="1" applyBorder="1" applyAlignment="1"/>
    <xf numFmtId="10" fontId="13" fillId="0" borderId="51" xfId="4" applyNumberFormat="1" applyFont="1" applyBorder="1"/>
    <xf numFmtId="10" fontId="13" fillId="0" borderId="53" xfId="4" applyNumberFormat="1" applyFont="1" applyBorder="1"/>
    <xf numFmtId="10" fontId="2" fillId="0" borderId="0" xfId="4" applyNumberFormat="1" applyFont="1"/>
    <xf numFmtId="10" fontId="14" fillId="0" borderId="30" xfId="4" applyNumberFormat="1" applyFont="1" applyBorder="1" applyAlignment="1" applyProtection="1">
      <alignment horizontal="center" vertical="center"/>
      <protection locked="0"/>
    </xf>
    <xf numFmtId="10" fontId="41" fillId="7" borderId="50" xfId="4" applyNumberFormat="1" applyFont="1" applyFill="1" applyBorder="1" applyAlignment="1" applyProtection="1">
      <alignment horizontal="center" vertical="center" wrapText="1"/>
      <protection locked="0"/>
    </xf>
    <xf numFmtId="10" fontId="52" fillId="4" borderId="30" xfId="4" applyNumberFormat="1" applyFont="1" applyFill="1" applyBorder="1" applyAlignment="1" applyProtection="1">
      <protection locked="0"/>
    </xf>
    <xf numFmtId="10" fontId="13" fillId="0" borderId="51" xfId="4" applyNumberFormat="1" applyFont="1" applyBorder="1" applyAlignment="1">
      <alignment vertical="center"/>
    </xf>
    <xf numFmtId="10" fontId="13" fillId="0" borderId="51" xfId="4" applyNumberFormat="1" applyFont="1" applyBorder="1"/>
    <xf numFmtId="10" fontId="13" fillId="0" borderId="53" xfId="4" applyNumberFormat="1" applyFont="1" applyBorder="1"/>
    <xf numFmtId="43" fontId="13" fillId="0" borderId="43" xfId="1" applyFont="1" applyBorder="1" applyAlignment="1">
      <alignment vertical="center"/>
    </xf>
    <xf numFmtId="43" fontId="13" fillId="0" borderId="35" xfId="1" applyFont="1" applyBorder="1" applyAlignment="1">
      <alignment vertical="center"/>
    </xf>
    <xf numFmtId="43" fontId="13" fillId="0" borderId="43" xfId="1" applyFont="1" applyBorder="1"/>
    <xf numFmtId="43" fontId="13" fillId="0" borderId="35" xfId="1" applyFont="1" applyBorder="1"/>
    <xf numFmtId="43" fontId="13" fillId="0" borderId="47" xfId="1" applyFont="1" applyBorder="1"/>
    <xf numFmtId="43" fontId="13" fillId="0" borderId="48" xfId="1" applyFont="1" applyBorder="1"/>
    <xf numFmtId="43" fontId="16" fillId="0" borderId="44" xfId="1" applyFont="1" applyBorder="1" applyAlignment="1">
      <alignment vertical="center"/>
    </xf>
    <xf numFmtId="43" fontId="16" fillId="0" borderId="45" xfId="1" applyFont="1" applyBorder="1" applyAlignment="1">
      <alignment vertical="center"/>
    </xf>
    <xf numFmtId="0" fontId="5" fillId="0" borderId="69" xfId="0" applyFont="1" applyBorder="1" applyAlignment="1" applyProtection="1">
      <alignment horizontal="center" vertical="center"/>
    </xf>
    <xf numFmtId="0" fontId="5" fillId="0" borderId="66" xfId="0" applyFont="1" applyBorder="1" applyAlignment="1" applyProtection="1">
      <alignment horizontal="center" vertical="center"/>
    </xf>
    <xf numFmtId="49" fontId="5" fillId="0" borderId="66" xfId="0" applyNumberFormat="1" applyFont="1" applyBorder="1" applyAlignment="1" applyProtection="1">
      <alignment horizontal="left" vertical="center" wrapText="1"/>
    </xf>
    <xf numFmtId="0" fontId="5" fillId="0" borderId="66" xfId="0" applyFont="1" applyBorder="1" applyAlignment="1" applyProtection="1">
      <alignment horizontal="left" vertical="center" wrapText="1"/>
    </xf>
    <xf numFmtId="0" fontId="5" fillId="0" borderId="66" xfId="0" applyFont="1" applyBorder="1" applyAlignment="1" applyProtection="1">
      <alignment horizontal="center" vertical="center" wrapText="1"/>
    </xf>
    <xf numFmtId="4" fontId="5" fillId="0" borderId="66" xfId="0" applyNumberFormat="1" applyFont="1" applyBorder="1" applyAlignment="1" applyProtection="1">
      <alignment vertical="center"/>
    </xf>
    <xf numFmtId="4" fontId="5" fillId="2" borderId="66" xfId="0" applyNumberFormat="1" applyFont="1" applyFill="1" applyBorder="1" applyAlignment="1" applyProtection="1">
      <alignment vertical="center"/>
      <protection locked="0"/>
    </xf>
    <xf numFmtId="4" fontId="5" fillId="0" borderId="67" xfId="0" applyNumberFormat="1" applyFont="1" applyBorder="1" applyAlignment="1" applyProtection="1">
      <alignment vertical="center"/>
    </xf>
    <xf numFmtId="0" fontId="5" fillId="0" borderId="29" xfId="0" applyFont="1" applyBorder="1" applyAlignment="1" applyProtection="1">
      <alignment horizontal="center" vertical="center"/>
    </xf>
    <xf numFmtId="49" fontId="5" fillId="0" borderId="29" xfId="0" applyNumberFormat="1" applyFont="1" applyBorder="1" applyAlignment="1" applyProtection="1">
      <alignment horizontal="left" vertical="center" wrapText="1"/>
    </xf>
    <xf numFmtId="0" fontId="5" fillId="0" borderId="29" xfId="0" applyFont="1" applyBorder="1" applyAlignment="1" applyProtection="1">
      <alignment horizontal="left" vertical="center" wrapText="1"/>
    </xf>
    <xf numFmtId="0" fontId="5" fillId="0" borderId="29" xfId="0" applyFont="1" applyBorder="1" applyAlignment="1" applyProtection="1">
      <alignment horizontal="center" vertical="center" wrapText="1"/>
    </xf>
    <xf numFmtId="4" fontId="5" fillId="0" borderId="29" xfId="0" applyNumberFormat="1" applyFont="1" applyBorder="1" applyAlignment="1" applyProtection="1">
      <alignment vertical="center"/>
    </xf>
    <xf numFmtId="4" fontId="5" fillId="2" borderId="29" xfId="0" applyNumberFormat="1" applyFont="1" applyFill="1" applyBorder="1" applyAlignment="1" applyProtection="1">
      <alignment vertical="center"/>
      <protection locked="0"/>
    </xf>
    <xf numFmtId="4" fontId="5" fillId="0" borderId="70" xfId="0" applyNumberFormat="1" applyFont="1" applyBorder="1" applyAlignment="1" applyProtection="1">
      <alignment vertical="center"/>
    </xf>
    <xf numFmtId="0" fontId="58" fillId="0" borderId="69" xfId="0" applyFont="1" applyBorder="1" applyAlignment="1" applyProtection="1">
      <alignment horizontal="center" vertical="center"/>
    </xf>
    <xf numFmtId="0" fontId="58" fillId="0" borderId="29" xfId="0" applyFont="1" applyBorder="1" applyAlignment="1" applyProtection="1">
      <alignment horizontal="center" vertical="center"/>
    </xf>
    <xf numFmtId="49" fontId="58" fillId="0" borderId="29" xfId="0" applyNumberFormat="1" applyFont="1" applyBorder="1" applyAlignment="1" applyProtection="1">
      <alignment horizontal="left" vertical="center" wrapText="1"/>
    </xf>
    <xf numFmtId="0" fontId="58" fillId="0" borderId="29" xfId="0" applyFont="1" applyBorder="1" applyAlignment="1" applyProtection="1">
      <alignment horizontal="left" vertical="center" wrapText="1"/>
    </xf>
    <xf numFmtId="0" fontId="58" fillId="0" borderId="29" xfId="0" applyFont="1" applyBorder="1" applyAlignment="1" applyProtection="1">
      <alignment horizontal="center" vertical="center" wrapText="1"/>
    </xf>
    <xf numFmtId="4" fontId="58" fillId="0" borderId="29" xfId="0" applyNumberFormat="1" applyFont="1" applyBorder="1" applyAlignment="1" applyProtection="1">
      <alignment vertical="center"/>
    </xf>
    <xf numFmtId="4" fontId="58" fillId="2" borderId="29" xfId="0" applyNumberFormat="1" applyFont="1" applyFill="1" applyBorder="1" applyAlignment="1" applyProtection="1">
      <alignment vertical="center"/>
      <protection locked="0"/>
    </xf>
    <xf numFmtId="4" fontId="58" fillId="0" borderId="70" xfId="0" applyNumberFormat="1" applyFont="1" applyBorder="1" applyAlignment="1" applyProtection="1">
      <alignment vertical="center"/>
    </xf>
    <xf numFmtId="0" fontId="53" fillId="0" borderId="30" xfId="0" applyFont="1" applyBorder="1" applyAlignment="1" applyProtection="1">
      <alignment horizontal="left"/>
    </xf>
    <xf numFmtId="0" fontId="53" fillId="0" borderId="64" xfId="0" applyFont="1" applyBorder="1" applyAlignment="1" applyProtection="1">
      <alignment horizontal="left"/>
    </xf>
    <xf numFmtId="0" fontId="53" fillId="0" borderId="38" xfId="0" applyFont="1" applyBorder="1" applyAlignment="1" applyProtection="1"/>
    <xf numFmtId="0" fontId="53" fillId="0" borderId="55" xfId="0" applyFont="1" applyBorder="1" applyAlignment="1" applyProtection="1">
      <protection locked="0"/>
    </xf>
    <xf numFmtId="4" fontId="53" fillId="0" borderId="30" xfId="0" applyNumberFormat="1" applyFont="1" applyBorder="1" applyAlignment="1" applyProtection="1"/>
    <xf numFmtId="0" fontId="53" fillId="0" borderId="12" xfId="0" applyFont="1" applyBorder="1" applyAlignment="1"/>
    <xf numFmtId="0" fontId="15" fillId="0" borderId="0" xfId="0" applyFont="1" applyAlignment="1">
      <alignment vertical="center"/>
    </xf>
    <xf numFmtId="0" fontId="15" fillId="0" borderId="12" xfId="0" applyFont="1" applyBorder="1" applyAlignment="1">
      <alignment vertical="center"/>
    </xf>
    <xf numFmtId="0" fontId="15" fillId="0" borderId="0" xfId="0" applyFont="1" applyBorder="1" applyAlignment="1" applyProtection="1">
      <alignment vertical="center"/>
    </xf>
    <xf numFmtId="0" fontId="15" fillId="0" borderId="0" xfId="0" applyFont="1" applyAlignment="1">
      <alignment horizontal="left" vertical="center"/>
    </xf>
    <xf numFmtId="0" fontId="2" fillId="0" borderId="72" xfId="1" applyNumberFormat="1" applyFont="1" applyBorder="1" applyAlignment="1">
      <alignment vertical="center"/>
    </xf>
    <xf numFmtId="0" fontId="5" fillId="0" borderId="0" xfId="0" applyFont="1"/>
    <xf numFmtId="0" fontId="5" fillId="0" borderId="0" xfId="0" applyFont="1" applyProtection="1">
      <protection locked="0"/>
    </xf>
    <xf numFmtId="0" fontId="33" fillId="2" borderId="25" xfId="0" applyFont="1" applyFill="1" applyBorder="1" applyAlignment="1" applyProtection="1">
      <alignment horizontal="left" vertical="center"/>
      <protection locked="0"/>
    </xf>
    <xf numFmtId="0" fontId="33" fillId="0" borderId="0" xfId="0" applyFont="1" applyBorder="1" applyAlignment="1" applyProtection="1">
      <alignment horizontal="center" vertical="center"/>
    </xf>
    <xf numFmtId="167" fontId="33" fillId="0" borderId="19" xfId="0" applyNumberFormat="1" applyFont="1" applyBorder="1" applyAlignment="1" applyProtection="1">
      <alignment vertical="center"/>
    </xf>
    <xf numFmtId="4" fontId="5" fillId="0" borderId="0" xfId="0" applyNumberFormat="1" applyFont="1" applyAlignment="1">
      <alignment vertical="center"/>
    </xf>
    <xf numFmtId="0" fontId="58" fillId="0" borderId="12" xfId="0" applyFont="1" applyBorder="1" applyAlignment="1">
      <alignment vertical="center"/>
    </xf>
    <xf numFmtId="0" fontId="58" fillId="2" borderId="25" xfId="0" applyFont="1" applyFill="1" applyBorder="1" applyAlignment="1" applyProtection="1">
      <alignment horizontal="left" vertical="center"/>
      <protection locked="0"/>
    </xf>
    <xf numFmtId="0" fontId="58" fillId="0" borderId="0" xfId="0" applyFont="1" applyBorder="1" applyAlignment="1" applyProtection="1">
      <alignment horizontal="center" vertical="center"/>
    </xf>
    <xf numFmtId="0" fontId="15" fillId="0" borderId="12" xfId="0" applyFont="1" applyBorder="1" applyAlignment="1" applyProtection="1">
      <alignment vertical="center"/>
    </xf>
    <xf numFmtId="0" fontId="15" fillId="0" borderId="24" xfId="0" applyFont="1" applyBorder="1" applyAlignment="1" applyProtection="1">
      <alignment vertical="center"/>
    </xf>
    <xf numFmtId="0" fontId="15" fillId="0" borderId="17" xfId="0" applyFont="1" applyBorder="1" applyAlignment="1" applyProtection="1">
      <alignment vertical="center"/>
    </xf>
    <xf numFmtId="167" fontId="59" fillId="0" borderId="17" xfId="0" applyNumberFormat="1" applyFont="1" applyBorder="1" applyAlignment="1" applyProtection="1"/>
    <xf numFmtId="167" fontId="59" fillId="0" borderId="18" xfId="0" applyNumberFormat="1" applyFont="1" applyBorder="1" applyAlignment="1" applyProtection="1"/>
    <xf numFmtId="4" fontId="6" fillId="0" borderId="0" xfId="0" applyNumberFormat="1" applyFont="1" applyAlignment="1">
      <alignment vertical="center"/>
    </xf>
    <xf numFmtId="0" fontId="5" fillId="0" borderId="43" xfId="0" applyFont="1" applyBorder="1" applyAlignment="1">
      <alignment vertical="center"/>
    </xf>
    <xf numFmtId="0" fontId="5" fillId="0" borderId="0" xfId="0" applyFont="1" applyBorder="1" applyAlignment="1">
      <alignment vertical="center"/>
    </xf>
    <xf numFmtId="0" fontId="5" fillId="0" borderId="35" xfId="0" applyFont="1" applyBorder="1" applyAlignment="1">
      <alignment vertical="center"/>
    </xf>
    <xf numFmtId="0" fontId="5" fillId="0" borderId="43" xfId="0" applyFont="1" applyBorder="1"/>
    <xf numFmtId="0" fontId="5" fillId="0" borderId="0" xfId="0" applyFont="1" applyBorder="1"/>
    <xf numFmtId="0" fontId="5" fillId="0" borderId="0" xfId="0" applyFont="1" applyBorder="1" applyProtection="1">
      <protection locked="0"/>
    </xf>
    <xf numFmtId="0" fontId="5" fillId="0" borderId="35" xfId="0" applyFont="1" applyBorder="1"/>
    <xf numFmtId="43" fontId="2" fillId="0" borderId="78" xfId="1" applyFont="1" applyBorder="1" applyAlignment="1">
      <alignment vertical="center"/>
    </xf>
    <xf numFmtId="43" fontId="16" fillId="0" borderId="78" xfId="1" applyFont="1" applyBorder="1" applyAlignment="1">
      <alignment vertical="center"/>
    </xf>
    <xf numFmtId="43" fontId="16" fillId="0" borderId="73" xfId="1" applyFont="1" applyBorder="1" applyAlignment="1">
      <alignment vertical="center"/>
    </xf>
    <xf numFmtId="43" fontId="5" fillId="0" borderId="44" xfId="1" applyFont="1" applyBorder="1" applyAlignment="1">
      <alignment vertical="center"/>
    </xf>
    <xf numFmtId="43" fontId="5" fillId="0" borderId="45" xfId="1" applyFont="1" applyBorder="1" applyAlignment="1">
      <alignment vertical="center"/>
    </xf>
    <xf numFmtId="43" fontId="5" fillId="0" borderId="43" xfId="1" applyFont="1" applyBorder="1" applyAlignment="1">
      <alignment vertical="center"/>
    </xf>
    <xf numFmtId="43" fontId="5" fillId="0" borderId="35" xfId="1" applyFont="1" applyBorder="1" applyAlignment="1">
      <alignment vertical="center"/>
    </xf>
    <xf numFmtId="43" fontId="5" fillId="0" borderId="79" xfId="1" applyFont="1" applyBorder="1" applyAlignment="1">
      <alignment vertical="center"/>
    </xf>
    <xf numFmtId="43" fontId="13" fillId="0" borderId="80" xfId="1" applyFont="1" applyBorder="1"/>
    <xf numFmtId="43" fontId="5" fillId="0" borderId="81" xfId="1" applyFont="1" applyBorder="1" applyAlignment="1">
      <alignment vertical="center"/>
    </xf>
    <xf numFmtId="43" fontId="5" fillId="0" borderId="47" xfId="1" applyFont="1" applyBorder="1" applyAlignment="1">
      <alignment vertical="center"/>
    </xf>
    <xf numFmtId="43" fontId="5" fillId="0" borderId="48" xfId="1" applyFont="1" applyBorder="1" applyAlignment="1">
      <alignment vertical="center"/>
    </xf>
    <xf numFmtId="43" fontId="5" fillId="0" borderId="78" xfId="1" applyFont="1" applyBorder="1" applyAlignment="1">
      <alignment vertical="center"/>
    </xf>
    <xf numFmtId="43" fontId="5" fillId="0" borderId="73" xfId="1" applyFont="1" applyBorder="1" applyAlignment="1">
      <alignment vertical="center"/>
    </xf>
    <xf numFmtId="0" fontId="5" fillId="3" borderId="61"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protection locked="0"/>
    </xf>
    <xf numFmtId="0" fontId="5" fillId="3" borderId="59" xfId="0" applyFont="1" applyFill="1" applyBorder="1" applyAlignment="1" applyProtection="1">
      <alignment horizontal="center" vertical="center" wrapText="1"/>
    </xf>
    <xf numFmtId="0" fontId="32" fillId="0" borderId="0" xfId="0" applyFont="1" applyBorder="1" applyAlignment="1" applyProtection="1"/>
    <xf numFmtId="0" fontId="5" fillId="0" borderId="43" xfId="0" applyFont="1" applyBorder="1" applyAlignment="1" applyProtection="1">
      <alignment vertical="center"/>
    </xf>
    <xf numFmtId="0" fontId="60" fillId="0" borderId="0" xfId="0" applyFont="1" applyBorder="1" applyAlignment="1" applyProtection="1">
      <alignment vertical="center" wrapText="1"/>
    </xf>
    <xf numFmtId="0" fontId="61" fillId="0" borderId="43" xfId="0" applyFont="1" applyBorder="1" applyAlignment="1" applyProtection="1">
      <alignment vertical="center"/>
    </xf>
    <xf numFmtId="0" fontId="61" fillId="0" borderId="0" xfId="0" applyFont="1" applyBorder="1" applyAlignment="1" applyProtection="1">
      <alignment horizontal="left" vertical="center"/>
    </xf>
    <xf numFmtId="0" fontId="61" fillId="0" borderId="0" xfId="0" applyFont="1" applyBorder="1" applyAlignment="1" applyProtection="1">
      <alignment horizontal="left" vertical="center" wrapText="1"/>
    </xf>
    <xf numFmtId="0" fontId="61" fillId="0" borderId="0" xfId="0" applyFont="1" applyBorder="1" applyAlignment="1" applyProtection="1">
      <alignment vertical="center"/>
    </xf>
    <xf numFmtId="0" fontId="61" fillId="0" borderId="0" xfId="0" applyFont="1" applyBorder="1" applyAlignment="1" applyProtection="1">
      <alignment vertical="center"/>
      <protection locked="0"/>
    </xf>
    <xf numFmtId="0" fontId="61" fillId="0" borderId="35" xfId="0" applyFont="1" applyBorder="1" applyAlignment="1" applyProtection="1">
      <alignment vertical="center"/>
    </xf>
    <xf numFmtId="0" fontId="62" fillId="0" borderId="43" xfId="0" applyFont="1" applyBorder="1" applyAlignment="1" applyProtection="1">
      <alignment vertical="center"/>
    </xf>
    <xf numFmtId="0" fontId="62" fillId="0" borderId="0" xfId="0" applyFont="1" applyBorder="1" applyAlignment="1" applyProtection="1">
      <alignment horizontal="left" vertical="center"/>
    </xf>
    <xf numFmtId="0" fontId="62" fillId="0" borderId="0" xfId="0" applyFont="1" applyBorder="1" applyAlignment="1" applyProtection="1">
      <alignment horizontal="left" vertical="center" wrapText="1"/>
    </xf>
    <xf numFmtId="0" fontId="62" fillId="0" borderId="0" xfId="0" applyFont="1" applyBorder="1" applyAlignment="1" applyProtection="1">
      <alignment vertical="center"/>
    </xf>
    <xf numFmtId="4" fontId="62" fillId="0" borderId="0" xfId="0" applyNumberFormat="1" applyFont="1" applyBorder="1" applyAlignment="1" applyProtection="1">
      <alignment vertical="center"/>
    </xf>
    <xf numFmtId="0" fontId="62" fillId="0" borderId="0" xfId="0" applyFont="1" applyBorder="1" applyAlignment="1" applyProtection="1">
      <alignment vertical="center"/>
      <protection locked="0"/>
    </xf>
    <xf numFmtId="0" fontId="62" fillId="0" borderId="35" xfId="0" applyFont="1" applyBorder="1" applyAlignment="1" applyProtection="1">
      <alignment vertical="center"/>
    </xf>
    <xf numFmtId="0" fontId="63" fillId="0" borderId="43" xfId="0" applyFont="1" applyBorder="1" applyAlignment="1" applyProtection="1">
      <alignment vertical="center"/>
    </xf>
    <xf numFmtId="0" fontId="63" fillId="0" borderId="0" xfId="0" applyFont="1" applyBorder="1" applyAlignment="1" applyProtection="1">
      <alignment horizontal="left" vertical="center"/>
    </xf>
    <xf numFmtId="0" fontId="63" fillId="0" borderId="0" xfId="0" applyFont="1" applyBorder="1" applyAlignment="1" applyProtection="1">
      <alignment horizontal="left" vertical="center" wrapText="1"/>
    </xf>
    <xf numFmtId="0" fontId="63" fillId="0" borderId="0" xfId="0" applyFont="1" applyBorder="1" applyAlignment="1" applyProtection="1">
      <alignment vertical="center"/>
    </xf>
    <xf numFmtId="4" fontId="63" fillId="0" borderId="0" xfId="0" applyNumberFormat="1" applyFont="1" applyBorder="1" applyAlignment="1" applyProtection="1">
      <alignment vertical="center"/>
    </xf>
    <xf numFmtId="0" fontId="63" fillId="0" borderId="0" xfId="0" applyFont="1" applyBorder="1" applyAlignment="1" applyProtection="1">
      <alignment vertical="center"/>
      <protection locked="0"/>
    </xf>
    <xf numFmtId="0" fontId="63" fillId="0" borderId="35" xfId="0" applyFont="1" applyBorder="1" applyAlignment="1" applyProtection="1">
      <alignment vertical="center"/>
    </xf>
    <xf numFmtId="0" fontId="64" fillId="0" borderId="43" xfId="0" applyFont="1" applyBorder="1" applyAlignment="1" applyProtection="1">
      <alignment vertical="center"/>
    </xf>
    <xf numFmtId="0" fontId="64" fillId="0" borderId="0" xfId="0" applyFont="1" applyBorder="1" applyAlignment="1" applyProtection="1">
      <alignment horizontal="left" vertical="center"/>
    </xf>
    <xf numFmtId="0" fontId="64" fillId="0" borderId="0" xfId="0" applyFont="1" applyBorder="1" applyAlignment="1" applyProtection="1">
      <alignment horizontal="left" vertical="center" wrapText="1"/>
    </xf>
    <xf numFmtId="0" fontId="64" fillId="0" borderId="0" xfId="0" applyFont="1" applyBorder="1" applyAlignment="1" applyProtection="1">
      <alignment vertical="center"/>
    </xf>
    <xf numFmtId="4" fontId="64" fillId="0" borderId="0" xfId="0" applyNumberFormat="1" applyFont="1" applyBorder="1" applyAlignment="1" applyProtection="1">
      <alignment vertical="center"/>
    </xf>
    <xf numFmtId="0" fontId="64" fillId="0" borderId="0" xfId="0" applyFont="1" applyBorder="1" applyAlignment="1" applyProtection="1">
      <alignment vertical="center"/>
      <protection locked="0"/>
    </xf>
    <xf numFmtId="0" fontId="64" fillId="0" borderId="35" xfId="0" applyFont="1" applyBorder="1" applyAlignment="1" applyProtection="1">
      <alignment vertical="center"/>
    </xf>
    <xf numFmtId="0" fontId="32" fillId="0" borderId="43" xfId="0" applyFont="1" applyBorder="1" applyAlignment="1"/>
    <xf numFmtId="0" fontId="32" fillId="0" borderId="0" xfId="0" applyFont="1" applyBorder="1" applyAlignment="1"/>
    <xf numFmtId="0" fontId="32" fillId="0" borderId="35" xfId="0" applyFont="1" applyBorder="1" applyAlignment="1"/>
    <xf numFmtId="0" fontId="62" fillId="0" borderId="43" xfId="0" applyFont="1" applyBorder="1" applyAlignment="1">
      <alignment vertical="center"/>
    </xf>
    <xf numFmtId="0" fontId="62" fillId="0" borderId="0" xfId="0" applyFont="1" applyBorder="1" applyAlignment="1">
      <alignment vertical="center"/>
    </xf>
    <xf numFmtId="0" fontId="62" fillId="0" borderId="35" xfId="0" applyFont="1" applyBorder="1" applyAlignment="1">
      <alignment vertical="center"/>
    </xf>
    <xf numFmtId="0" fontId="5" fillId="0" borderId="47" xfId="0" applyFont="1" applyBorder="1" applyAlignment="1" applyProtection="1">
      <alignment vertical="center"/>
    </xf>
    <xf numFmtId="0" fontId="33" fillId="0" borderId="57" xfId="0" applyFont="1" applyBorder="1" applyAlignment="1" applyProtection="1">
      <alignment horizontal="left" vertical="center"/>
    </xf>
    <xf numFmtId="0" fontId="5" fillId="0" borderId="57" xfId="0" applyFont="1" applyBorder="1" applyAlignment="1" applyProtection="1">
      <alignment vertical="center"/>
    </xf>
    <xf numFmtId="0" fontId="60" fillId="0" borderId="57" xfId="0" applyFont="1" applyBorder="1" applyAlignment="1" applyProtection="1">
      <alignment vertical="center" wrapText="1"/>
    </xf>
    <xf numFmtId="0" fontId="5" fillId="0" borderId="57" xfId="0" applyFont="1" applyBorder="1" applyAlignment="1" applyProtection="1">
      <alignment vertical="center"/>
      <protection locked="0"/>
    </xf>
    <xf numFmtId="0" fontId="5" fillId="0" borderId="48" xfId="0" applyFont="1" applyBorder="1" applyAlignment="1" applyProtection="1">
      <alignment vertical="center"/>
    </xf>
    <xf numFmtId="0" fontId="61" fillId="0" borderId="43" xfId="0" applyFont="1" applyBorder="1" applyAlignment="1">
      <alignment vertical="center"/>
    </xf>
    <xf numFmtId="0" fontId="61" fillId="0" borderId="0" xfId="0" applyFont="1" applyBorder="1" applyAlignment="1">
      <alignment vertical="center"/>
    </xf>
    <xf numFmtId="0" fontId="61" fillId="0" borderId="35" xfId="0" applyFont="1" applyBorder="1" applyAlignment="1">
      <alignment vertical="center"/>
    </xf>
    <xf numFmtId="0" fontId="17" fillId="0" borderId="0" xfId="0" applyFont="1"/>
    <xf numFmtId="0" fontId="65" fillId="0" borderId="43" xfId="0" applyFont="1" applyBorder="1" applyAlignment="1" applyProtection="1">
      <alignment horizontal="left" vertical="center"/>
    </xf>
    <xf numFmtId="0" fontId="18" fillId="0" borderId="0" xfId="0" applyFont="1" applyBorder="1" applyAlignment="1" applyProtection="1">
      <alignment vertical="center"/>
    </xf>
    <xf numFmtId="0" fontId="18" fillId="0" borderId="0" xfId="0" applyFont="1" applyBorder="1" applyAlignment="1" applyProtection="1">
      <alignment vertical="center"/>
      <protection locked="0"/>
    </xf>
    <xf numFmtId="4" fontId="65" fillId="0" borderId="35" xfId="0" applyNumberFormat="1" applyFont="1" applyBorder="1" applyAlignment="1" applyProtection="1"/>
    <xf numFmtId="43" fontId="66" fillId="5" borderId="31" xfId="1" applyFont="1" applyFill="1" applyBorder="1" applyAlignment="1" applyProtection="1">
      <alignment horizontal="center" vertical="center" wrapText="1"/>
      <protection locked="0"/>
    </xf>
    <xf numFmtId="43" fontId="66" fillId="6" borderId="33" xfId="1" applyFont="1" applyFill="1" applyBorder="1" applyAlignment="1" applyProtection="1">
      <alignment horizontal="center" vertical="center" wrapText="1"/>
      <protection locked="0"/>
    </xf>
    <xf numFmtId="43" fontId="66" fillId="5" borderId="42" xfId="1" applyFont="1" applyFill="1" applyBorder="1" applyAlignment="1" applyProtection="1">
      <alignment horizontal="center" vertical="center" wrapText="1"/>
      <protection locked="0"/>
    </xf>
    <xf numFmtId="0" fontId="17" fillId="0" borderId="0" xfId="0" applyFont="1" applyAlignment="1">
      <alignment vertical="center"/>
    </xf>
    <xf numFmtId="0" fontId="17" fillId="0" borderId="12" xfId="0" applyFont="1" applyBorder="1" applyAlignment="1">
      <alignment vertical="center"/>
    </xf>
    <xf numFmtId="0" fontId="17" fillId="0" borderId="24" xfId="0" applyFont="1" applyBorder="1" applyAlignment="1" applyProtection="1">
      <alignment vertical="center"/>
    </xf>
    <xf numFmtId="0" fontId="17" fillId="0" borderId="17" xfId="0" applyFont="1" applyBorder="1" applyAlignment="1" applyProtection="1">
      <alignment vertical="center"/>
    </xf>
    <xf numFmtId="167" fontId="67" fillId="0" borderId="17" xfId="0" applyNumberFormat="1" applyFont="1" applyBorder="1" applyAlignment="1" applyProtection="1"/>
    <xf numFmtId="167" fontId="67" fillId="0" borderId="18" xfId="0" applyNumberFormat="1" applyFont="1" applyBorder="1" applyAlignment="1" applyProtection="1"/>
    <xf numFmtId="0" fontId="17" fillId="0" borderId="0" xfId="0" applyFont="1" applyAlignment="1">
      <alignment horizontal="left" vertical="center"/>
    </xf>
    <xf numFmtId="4" fontId="19" fillId="0" borderId="0" xfId="0" applyNumberFormat="1" applyFont="1" applyAlignment="1">
      <alignment vertical="center"/>
    </xf>
    <xf numFmtId="0" fontId="33" fillId="0" borderId="0" xfId="0" applyFont="1" applyBorder="1" applyAlignment="1" applyProtection="1">
      <alignment horizontal="left" vertical="center"/>
    </xf>
    <xf numFmtId="4" fontId="55" fillId="4" borderId="1" xfId="0" applyNumberFormat="1" applyFont="1" applyFill="1" applyBorder="1" applyAlignment="1" applyProtection="1"/>
    <xf numFmtId="20" fontId="25" fillId="0" borderId="0" xfId="0" applyNumberFormat="1" applyFont="1" applyAlignment="1">
      <alignment vertical="center"/>
    </xf>
    <xf numFmtId="20" fontId="26" fillId="0" borderId="0" xfId="0" applyNumberFormat="1" applyFont="1" applyAlignment="1">
      <alignment vertical="center"/>
    </xf>
    <xf numFmtId="0" fontId="33" fillId="0" borderId="0" xfId="0" applyFont="1" applyBorder="1" applyAlignment="1" applyProtection="1">
      <alignment horizontal="left" vertical="center"/>
    </xf>
    <xf numFmtId="0" fontId="5" fillId="0" borderId="0" xfId="0" applyFont="1" applyBorder="1" applyAlignment="1" applyProtection="1">
      <alignment vertical="center"/>
    </xf>
    <xf numFmtId="0" fontId="0" fillId="0" borderId="46" xfId="0" applyFont="1" applyBorder="1" applyAlignment="1">
      <alignment vertical="center"/>
    </xf>
    <xf numFmtId="4" fontId="5" fillId="0" borderId="59" xfId="0" applyNumberFormat="1" applyFont="1" applyBorder="1" applyAlignment="1" applyProtection="1">
      <alignment vertical="center"/>
    </xf>
    <xf numFmtId="0" fontId="0" fillId="0" borderId="43" xfId="0" applyFont="1" applyBorder="1" applyAlignment="1">
      <alignment vertical="center"/>
    </xf>
    <xf numFmtId="0" fontId="0" fillId="0" borderId="44" xfId="0" applyFont="1" applyBorder="1" applyAlignment="1">
      <alignment vertical="center"/>
    </xf>
    <xf numFmtId="0" fontId="27" fillId="0" borderId="43" xfId="0" applyFont="1" applyBorder="1" applyAlignment="1">
      <alignment vertical="center"/>
    </xf>
    <xf numFmtId="0" fontId="27" fillId="0" borderId="35" xfId="0" applyFont="1" applyBorder="1" applyAlignment="1">
      <alignment vertical="center"/>
    </xf>
    <xf numFmtId="0" fontId="28" fillId="0" borderId="43" xfId="0" applyFont="1" applyBorder="1" applyAlignment="1">
      <alignment vertical="center"/>
    </xf>
    <xf numFmtId="0" fontId="28" fillId="0" borderId="35" xfId="0" applyFont="1" applyBorder="1" applyAlignment="1">
      <alignment vertical="center"/>
    </xf>
    <xf numFmtId="0" fontId="40" fillId="0" borderId="43" xfId="0" applyFont="1" applyBorder="1" applyAlignment="1">
      <alignment vertical="center"/>
    </xf>
    <xf numFmtId="0" fontId="63" fillId="0" borderId="43" xfId="0" applyFont="1" applyBorder="1" applyAlignment="1">
      <alignment vertical="center"/>
    </xf>
    <xf numFmtId="0" fontId="63" fillId="0" borderId="0" xfId="0" applyFont="1" applyBorder="1" applyAlignment="1">
      <alignment vertical="center"/>
    </xf>
    <xf numFmtId="0" fontId="63" fillId="0" borderId="35" xfId="0" applyFont="1" applyBorder="1" applyAlignment="1">
      <alignment vertical="center"/>
    </xf>
    <xf numFmtId="4" fontId="5" fillId="0" borderId="22" xfId="0" applyNumberFormat="1" applyFont="1" applyBorder="1" applyAlignment="1" applyProtection="1">
      <alignment vertical="center"/>
    </xf>
    <xf numFmtId="43" fontId="2" fillId="0" borderId="86" xfId="1" applyFont="1" applyBorder="1" applyAlignment="1">
      <alignment vertical="center"/>
    </xf>
    <xf numFmtId="43" fontId="13" fillId="0" borderId="0" xfId="1" applyFont="1" applyBorder="1" applyAlignment="1">
      <alignment vertical="center"/>
    </xf>
    <xf numFmtId="0" fontId="27" fillId="0" borderId="0" xfId="0" applyFont="1" applyBorder="1" applyAlignment="1">
      <alignment vertical="center"/>
    </xf>
    <xf numFmtId="43" fontId="54" fillId="0" borderId="60" xfId="1" applyFont="1" applyBorder="1" applyAlignment="1" applyProtection="1">
      <alignment vertical="center"/>
      <protection locked="0"/>
    </xf>
    <xf numFmtId="0" fontId="53" fillId="0" borderId="12" xfId="0" applyFont="1" applyBorder="1" applyAlignment="1" applyProtection="1"/>
    <xf numFmtId="0" fontId="53" fillId="0" borderId="43" xfId="0" applyFont="1" applyFill="1" applyBorder="1" applyAlignment="1" applyProtection="1"/>
    <xf numFmtId="0" fontId="53" fillId="0" borderId="30" xfId="0" applyFont="1" applyFill="1" applyBorder="1" applyAlignment="1" applyProtection="1">
      <alignment horizontal="left"/>
    </xf>
    <xf numFmtId="0" fontId="53" fillId="0" borderId="64" xfId="0" applyFont="1" applyFill="1" applyBorder="1" applyAlignment="1" applyProtection="1">
      <alignment horizontal="left"/>
    </xf>
    <xf numFmtId="0" fontId="53" fillId="0" borderId="38" xfId="0" applyFont="1" applyFill="1" applyBorder="1" applyAlignment="1" applyProtection="1"/>
    <xf numFmtId="0" fontId="53" fillId="0" borderId="55" xfId="0" applyFont="1" applyFill="1" applyBorder="1" applyAlignment="1" applyProtection="1">
      <protection locked="0"/>
    </xf>
    <xf numFmtId="4" fontId="53" fillId="0" borderId="30" xfId="0" applyNumberFormat="1" applyFont="1" applyFill="1" applyBorder="1" applyAlignment="1" applyProtection="1"/>
    <xf numFmtId="0" fontId="68" fillId="0" borderId="43" xfId="0" applyFont="1" applyBorder="1" applyAlignment="1" applyProtection="1">
      <alignment horizontal="left" vertical="center"/>
    </xf>
    <xf numFmtId="0" fontId="15" fillId="0" borderId="0" xfId="0" applyFont="1" applyBorder="1" applyAlignment="1" applyProtection="1">
      <alignment vertical="center"/>
      <protection locked="0"/>
    </xf>
    <xf numFmtId="4" fontId="68" fillId="0" borderId="35" xfId="0" applyNumberFormat="1" applyFont="1" applyBorder="1" applyAlignment="1" applyProtection="1"/>
    <xf numFmtId="0" fontId="23" fillId="0" borderId="0" xfId="0" applyFont="1" applyBorder="1" applyAlignment="1" applyProtection="1">
      <alignment horizontal="left"/>
    </xf>
    <xf numFmtId="4" fontId="23" fillId="0" borderId="35" xfId="0" applyNumberFormat="1" applyFont="1" applyBorder="1" applyAlignment="1" applyProtection="1"/>
    <xf numFmtId="0" fontId="8" fillId="0" borderId="69" xfId="0" applyFont="1" applyBorder="1" applyAlignment="1" applyProtection="1">
      <alignment horizontal="center" vertical="center"/>
    </xf>
    <xf numFmtId="4" fontId="8" fillId="0" borderId="70" xfId="0" applyNumberFormat="1" applyFont="1" applyBorder="1" applyAlignment="1" applyProtection="1">
      <alignment vertical="center"/>
    </xf>
    <xf numFmtId="0" fontId="5" fillId="0" borderId="12" xfId="0" applyFont="1" applyBorder="1" applyAlignment="1" applyProtection="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33" fillId="0" borderId="21" xfId="0" applyFont="1" applyBorder="1" applyAlignment="1" applyProtection="1">
      <alignment horizontal="center" vertical="center" wrapText="1"/>
    </xf>
    <xf numFmtId="0" fontId="33" fillId="0" borderId="22" xfId="0" applyFont="1" applyBorder="1" applyAlignment="1" applyProtection="1">
      <alignment horizontal="center" vertical="center" wrapText="1"/>
    </xf>
    <xf numFmtId="0" fontId="33" fillId="0" borderId="23" xfId="0" applyFont="1" applyBorder="1" applyAlignment="1" applyProtection="1">
      <alignment horizontal="center" vertical="center" wrapText="1"/>
    </xf>
    <xf numFmtId="0" fontId="5" fillId="0" borderId="24" xfId="0" applyFont="1" applyBorder="1" applyAlignment="1" applyProtection="1">
      <alignment vertical="center"/>
    </xf>
    <xf numFmtId="0" fontId="5" fillId="0" borderId="17" xfId="0" applyFont="1" applyBorder="1" applyAlignment="1" applyProtection="1">
      <alignment vertical="center"/>
    </xf>
    <xf numFmtId="167" fontId="69" fillId="0" borderId="17" xfId="0" applyNumberFormat="1" applyFont="1" applyBorder="1" applyAlignment="1" applyProtection="1"/>
    <xf numFmtId="167" fontId="69" fillId="0" borderId="18" xfId="0" applyNumberFormat="1" applyFont="1" applyBorder="1" applyAlignment="1" applyProtection="1"/>
    <xf numFmtId="4" fontId="3" fillId="0" borderId="0" xfId="0" applyNumberFormat="1" applyFont="1" applyAlignment="1">
      <alignment vertical="center"/>
    </xf>
    <xf numFmtId="0" fontId="32" fillId="0" borderId="12" xfId="0" applyFont="1" applyBorder="1" applyAlignment="1" applyProtection="1"/>
    <xf numFmtId="0" fontId="32" fillId="0" borderId="0" xfId="0" applyFont="1" applyAlignment="1"/>
    <xf numFmtId="0" fontId="32" fillId="0" borderId="12" xfId="0" applyFont="1" applyBorder="1" applyAlignment="1"/>
    <xf numFmtId="0" fontId="32" fillId="0" borderId="25" xfId="0" applyFont="1" applyBorder="1" applyAlignment="1" applyProtection="1"/>
    <xf numFmtId="167" fontId="32" fillId="0" borderId="0" xfId="0" applyNumberFormat="1" applyFont="1" applyBorder="1" applyAlignment="1" applyProtection="1"/>
    <xf numFmtId="167" fontId="32" fillId="0" borderId="19" xfId="0" applyNumberFormat="1" applyFont="1" applyBorder="1" applyAlignment="1" applyProtection="1"/>
    <xf numFmtId="0" fontId="32" fillId="0" borderId="0" xfId="0" applyFont="1" applyAlignment="1">
      <alignment horizontal="left"/>
    </xf>
    <xf numFmtId="0" fontId="32" fillId="0" borderId="0" xfId="0" applyFont="1" applyAlignment="1">
      <alignment horizontal="center"/>
    </xf>
    <xf numFmtId="4" fontId="32" fillId="0" borderId="0" xfId="0" applyNumberFormat="1" applyFont="1" applyAlignment="1">
      <alignment vertical="center"/>
    </xf>
    <xf numFmtId="0" fontId="5" fillId="0" borderId="25" xfId="0" applyFont="1" applyBorder="1" applyAlignment="1" applyProtection="1">
      <alignment vertical="center"/>
    </xf>
    <xf numFmtId="0" fontId="5" fillId="0" borderId="19" xfId="0" applyFont="1" applyBorder="1" applyAlignment="1" applyProtection="1">
      <alignment vertical="center"/>
    </xf>
    <xf numFmtId="0" fontId="61" fillId="0" borderId="12" xfId="0" applyFont="1" applyBorder="1" applyAlignment="1" applyProtection="1">
      <alignment vertical="center"/>
    </xf>
    <xf numFmtId="0" fontId="61" fillId="0" borderId="0" xfId="0" applyFont="1" applyAlignment="1">
      <alignment vertical="center"/>
    </xf>
    <xf numFmtId="0" fontId="61" fillId="0" borderId="12" xfId="0" applyFont="1" applyBorder="1" applyAlignment="1">
      <alignment vertical="center"/>
    </xf>
    <xf numFmtId="0" fontId="61" fillId="0" borderId="25" xfId="0" applyFont="1" applyBorder="1" applyAlignment="1" applyProtection="1">
      <alignment vertical="center"/>
    </xf>
    <xf numFmtId="0" fontId="61" fillId="0" borderId="19" xfId="0" applyFont="1" applyBorder="1" applyAlignment="1" applyProtection="1">
      <alignment vertical="center"/>
    </xf>
    <xf numFmtId="0" fontId="61" fillId="0" borderId="0" xfId="0" applyFont="1" applyAlignment="1">
      <alignment horizontal="left" vertical="center"/>
    </xf>
    <xf numFmtId="0" fontId="62" fillId="0" borderId="12" xfId="0" applyFont="1" applyBorder="1" applyAlignment="1" applyProtection="1">
      <alignment vertical="center"/>
    </xf>
    <xf numFmtId="0" fontId="62" fillId="0" borderId="0" xfId="0" applyFont="1" applyAlignment="1">
      <alignment vertical="center"/>
    </xf>
    <xf numFmtId="0" fontId="62" fillId="0" borderId="12" xfId="0" applyFont="1" applyBorder="1" applyAlignment="1">
      <alignment vertical="center"/>
    </xf>
    <xf numFmtId="0" fontId="62" fillId="0" borderId="25" xfId="0" applyFont="1" applyBorder="1" applyAlignment="1" applyProtection="1">
      <alignment vertical="center"/>
    </xf>
    <xf numFmtId="0" fontId="62" fillId="0" borderId="19" xfId="0" applyFont="1" applyBorder="1" applyAlignment="1" applyProtection="1">
      <alignment vertical="center"/>
    </xf>
    <xf numFmtId="0" fontId="62" fillId="0" borderId="0" xfId="0" applyFont="1" applyAlignment="1">
      <alignment horizontal="left" vertical="center"/>
    </xf>
    <xf numFmtId="0" fontId="64" fillId="0" borderId="12" xfId="0" applyFont="1" applyBorder="1" applyAlignment="1" applyProtection="1">
      <alignment vertical="center"/>
    </xf>
    <xf numFmtId="0" fontId="64" fillId="0" borderId="0" xfId="0" applyFont="1" applyAlignment="1">
      <alignment vertical="center"/>
    </xf>
    <xf numFmtId="0" fontId="64" fillId="0" borderId="12" xfId="0" applyFont="1" applyBorder="1" applyAlignment="1">
      <alignment vertical="center"/>
    </xf>
    <xf numFmtId="0" fontId="64" fillId="0" borderId="25" xfId="0" applyFont="1" applyBorder="1" applyAlignment="1" applyProtection="1">
      <alignment vertical="center"/>
    </xf>
    <xf numFmtId="0" fontId="64" fillId="0" borderId="19" xfId="0" applyFont="1" applyBorder="1" applyAlignment="1" applyProtection="1">
      <alignment vertical="center"/>
    </xf>
    <xf numFmtId="0" fontId="64" fillId="0" borderId="0" xfId="0" applyFont="1" applyAlignment="1">
      <alignment horizontal="left" vertical="center"/>
    </xf>
    <xf numFmtId="0" fontId="63" fillId="0" borderId="12" xfId="0" applyFont="1" applyBorder="1" applyAlignment="1" applyProtection="1">
      <alignment vertical="center"/>
    </xf>
    <xf numFmtId="0" fontId="63" fillId="0" borderId="0" xfId="0" applyFont="1" applyAlignment="1">
      <alignment vertical="center"/>
    </xf>
    <xf numFmtId="0" fontId="63" fillId="0" borderId="12" xfId="0" applyFont="1" applyBorder="1" applyAlignment="1">
      <alignment vertical="center"/>
    </xf>
    <xf numFmtId="0" fontId="63" fillId="0" borderId="25" xfId="0" applyFont="1" applyBorder="1" applyAlignment="1" applyProtection="1">
      <alignment vertical="center"/>
    </xf>
    <xf numFmtId="0" fontId="63" fillId="0" borderId="19" xfId="0" applyFont="1" applyBorder="1" applyAlignment="1" applyProtection="1">
      <alignment vertical="center"/>
    </xf>
    <xf numFmtId="0" fontId="63" fillId="0" borderId="0" xfId="0" applyFont="1" applyAlignment="1">
      <alignment horizontal="left" vertical="center"/>
    </xf>
    <xf numFmtId="0" fontId="5" fillId="0" borderId="26" xfId="0" applyFont="1" applyBorder="1" applyAlignment="1" applyProtection="1">
      <alignment vertical="center"/>
    </xf>
    <xf numFmtId="0" fontId="5" fillId="0" borderId="27" xfId="0" applyFont="1" applyBorder="1" applyAlignment="1" applyProtection="1">
      <alignment vertical="center"/>
    </xf>
    <xf numFmtId="0" fontId="5" fillId="0" borderId="28" xfId="0" applyFont="1" applyBorder="1" applyAlignment="1" applyProtection="1">
      <alignment vertical="center"/>
    </xf>
    <xf numFmtId="0" fontId="5" fillId="0" borderId="15" xfId="0" applyFont="1" applyBorder="1" applyAlignment="1" applyProtection="1">
      <alignment vertical="center"/>
    </xf>
    <xf numFmtId="4" fontId="5" fillId="0" borderId="21" xfId="0" applyNumberFormat="1" applyFont="1" applyBorder="1" applyAlignment="1" applyProtection="1">
      <alignment vertical="center"/>
    </xf>
    <xf numFmtId="4" fontId="68" fillId="0" borderId="0" xfId="0" applyNumberFormat="1" applyFont="1" applyBorder="1" applyAlignment="1" applyProtection="1"/>
    <xf numFmtId="4" fontId="58" fillId="0" borderId="21" xfId="0" applyNumberFormat="1" applyFont="1" applyBorder="1" applyAlignment="1" applyProtection="1">
      <alignment vertical="center"/>
    </xf>
    <xf numFmtId="43" fontId="70" fillId="0" borderId="46" xfId="1" applyFont="1" applyBorder="1" applyAlignment="1">
      <alignment vertical="center"/>
    </xf>
    <xf numFmtId="43" fontId="71" fillId="0" borderId="59" xfId="1" applyFont="1" applyBorder="1" applyAlignment="1" applyProtection="1">
      <alignment vertical="center"/>
    </xf>
    <xf numFmtId="43" fontId="71" fillId="0" borderId="43" xfId="1" applyFont="1" applyBorder="1" applyAlignment="1">
      <alignment vertical="center"/>
    </xf>
    <xf numFmtId="43" fontId="71" fillId="0" borderId="35" xfId="1" applyFont="1" applyBorder="1" applyAlignment="1">
      <alignment vertical="center"/>
    </xf>
    <xf numFmtId="43" fontId="72" fillId="0" borderId="43" xfId="1" applyFont="1" applyBorder="1" applyAlignment="1">
      <alignment vertical="center"/>
    </xf>
    <xf numFmtId="43" fontId="72" fillId="0" borderId="35" xfId="1" applyFont="1" applyBorder="1" applyAlignment="1">
      <alignment vertical="center"/>
    </xf>
    <xf numFmtId="43" fontId="73" fillId="0" borderId="43" xfId="1" applyFont="1" applyBorder="1" applyAlignment="1">
      <alignment vertical="center"/>
    </xf>
    <xf numFmtId="43" fontId="73" fillId="0" borderId="35" xfId="1" applyFont="1" applyBorder="1" applyAlignment="1">
      <alignment vertical="center"/>
    </xf>
    <xf numFmtId="43" fontId="71" fillId="0" borderId="44" xfId="1" applyFont="1" applyBorder="1" applyAlignment="1">
      <alignment vertical="center"/>
    </xf>
    <xf numFmtId="43" fontId="71" fillId="0" borderId="45" xfId="1" applyFont="1" applyBorder="1" applyAlignment="1">
      <alignment vertical="center"/>
    </xf>
    <xf numFmtId="43" fontId="74" fillId="0" borderId="43" xfId="1" applyFont="1" applyBorder="1" applyAlignment="1">
      <alignment vertical="center"/>
    </xf>
    <xf numFmtId="43" fontId="74" fillId="0" borderId="35" xfId="1" applyFont="1" applyBorder="1" applyAlignment="1">
      <alignment vertical="center"/>
    </xf>
    <xf numFmtId="43" fontId="75" fillId="0" borderId="43" xfId="1" applyFont="1" applyBorder="1" applyAlignment="1">
      <alignment vertical="center"/>
    </xf>
    <xf numFmtId="43" fontId="75" fillId="0" borderId="35" xfId="1" applyFont="1" applyBorder="1" applyAlignment="1">
      <alignment vertical="center"/>
    </xf>
    <xf numFmtId="43" fontId="76" fillId="5" borderId="31" xfId="1" applyFont="1" applyFill="1" applyBorder="1" applyAlignment="1" applyProtection="1">
      <alignment horizontal="center" vertical="center" wrapText="1"/>
      <protection locked="0"/>
    </xf>
    <xf numFmtId="43" fontId="76" fillId="6" borderId="33" xfId="1" applyFont="1" applyFill="1" applyBorder="1" applyAlignment="1" applyProtection="1">
      <alignment horizontal="center" vertical="center" wrapText="1"/>
      <protection locked="0"/>
    </xf>
    <xf numFmtId="43" fontId="77" fillId="4" borderId="30" xfId="1" applyFont="1" applyFill="1" applyBorder="1" applyAlignment="1" applyProtection="1">
      <protection locked="0"/>
    </xf>
    <xf numFmtId="43" fontId="78" fillId="0" borderId="43" xfId="1" applyFont="1" applyBorder="1" applyAlignment="1"/>
    <xf numFmtId="43" fontId="78" fillId="0" borderId="35" xfId="1" applyFont="1" applyBorder="1" applyAlignment="1"/>
    <xf numFmtId="43" fontId="71" fillId="0" borderId="43" xfId="1" applyFont="1" applyBorder="1"/>
    <xf numFmtId="43" fontId="71" fillId="0" borderId="35" xfId="1" applyFont="1" applyBorder="1"/>
    <xf numFmtId="43" fontId="71" fillId="0" borderId="47" xfId="1" applyFont="1" applyBorder="1"/>
    <xf numFmtId="43" fontId="71" fillId="0" borderId="48" xfId="1" applyFont="1" applyBorder="1"/>
    <xf numFmtId="0" fontId="17" fillId="0" borderId="12" xfId="0" applyFont="1" applyBorder="1" applyAlignment="1" applyProtection="1">
      <alignment vertical="center"/>
    </xf>
    <xf numFmtId="43" fontId="66" fillId="6" borderId="32" xfId="1" applyFont="1" applyFill="1" applyBorder="1" applyAlignment="1" applyProtection="1">
      <alignment horizontal="center" vertical="center" wrapText="1"/>
      <protection locked="0"/>
    </xf>
    <xf numFmtId="4" fontId="5" fillId="0" borderId="26" xfId="0" applyNumberFormat="1" applyFont="1" applyBorder="1" applyAlignment="1" applyProtection="1">
      <alignment vertical="center"/>
    </xf>
    <xf numFmtId="43" fontId="16" fillId="0" borderId="88" xfId="1" applyFont="1" applyBorder="1" applyAlignment="1">
      <alignment vertical="center"/>
    </xf>
    <xf numFmtId="43" fontId="16" fillId="0" borderId="89" xfId="1" applyFont="1" applyBorder="1" applyAlignment="1">
      <alignment vertical="center"/>
    </xf>
    <xf numFmtId="43" fontId="16" fillId="0" borderId="90" xfId="1" applyFont="1" applyBorder="1" applyAlignment="1">
      <alignment vertical="center"/>
    </xf>
    <xf numFmtId="43" fontId="16" fillId="0" borderId="91" xfId="1" applyFont="1" applyBorder="1" applyAlignment="1">
      <alignment vertical="center"/>
    </xf>
    <xf numFmtId="0" fontId="5" fillId="0" borderId="0" xfId="0" applyFont="1" applyBorder="1" applyAlignment="1" applyProtection="1">
      <alignment vertical="center"/>
    </xf>
    <xf numFmtId="0" fontId="33" fillId="0" borderId="0" xfId="0" applyFont="1" applyBorder="1" applyAlignment="1" applyProtection="1">
      <alignment horizontal="left" vertical="center"/>
    </xf>
    <xf numFmtId="10" fontId="0" fillId="0" borderId="0" xfId="0" applyNumberFormat="1"/>
    <xf numFmtId="10" fontId="0" fillId="0" borderId="0" xfId="0" applyNumberFormat="1" applyAlignment="1">
      <alignment vertical="center"/>
    </xf>
    <xf numFmtId="10" fontId="2" fillId="0" borderId="36" xfId="4" applyNumberFormat="1" applyFont="1" applyBorder="1" applyAlignment="1">
      <alignment vertical="center"/>
    </xf>
    <xf numFmtId="10" fontId="2" fillId="0" borderId="85" xfId="4" applyNumberFormat="1" applyFont="1" applyBorder="1" applyAlignment="1">
      <alignment vertical="center"/>
    </xf>
    <xf numFmtId="10" fontId="2" fillId="0" borderId="63" xfId="4" applyNumberFormat="1" applyFont="1" applyBorder="1" applyAlignment="1">
      <alignment vertical="center"/>
    </xf>
    <xf numFmtId="10" fontId="0" fillId="0" borderId="53" xfId="0" applyNumberFormat="1" applyBorder="1"/>
    <xf numFmtId="10" fontId="66" fillId="6" borderId="50" xfId="4" applyNumberFormat="1" applyFont="1" applyFill="1" applyBorder="1" applyAlignment="1" applyProtection="1">
      <alignment horizontal="center" vertical="center" wrapText="1"/>
      <protection locked="0"/>
    </xf>
    <xf numFmtId="10" fontId="5" fillId="0" borderId="87" xfId="4" applyNumberFormat="1" applyFont="1" applyBorder="1" applyAlignment="1" applyProtection="1">
      <alignment vertical="center"/>
    </xf>
    <xf numFmtId="10" fontId="0" fillId="0" borderId="51" xfId="4" applyNumberFormat="1" applyFont="1" applyBorder="1" applyAlignment="1">
      <alignment vertical="center"/>
    </xf>
    <xf numFmtId="10" fontId="41" fillId="6" borderId="50" xfId="4" applyNumberFormat="1" applyFont="1" applyFill="1" applyBorder="1" applyAlignment="1" applyProtection="1">
      <alignment horizontal="center" vertical="center" wrapText="1"/>
      <protection locked="0"/>
    </xf>
    <xf numFmtId="10" fontId="0" fillId="0" borderId="51" xfId="4" applyNumberFormat="1" applyFont="1" applyBorder="1"/>
    <xf numFmtId="10" fontId="0" fillId="0" borderId="53" xfId="4" applyNumberFormat="1" applyFont="1" applyBorder="1"/>
    <xf numFmtId="10" fontId="5" fillId="0" borderId="0" xfId="4" applyNumberFormat="1" applyFont="1"/>
    <xf numFmtId="10" fontId="5" fillId="0" borderId="52" xfId="4" applyNumberFormat="1" applyFont="1" applyBorder="1" applyAlignment="1">
      <alignment vertical="center"/>
    </xf>
    <xf numFmtId="10" fontId="5" fillId="0" borderId="51" xfId="4" applyNumberFormat="1" applyFont="1" applyBorder="1" applyAlignment="1">
      <alignment vertical="center"/>
    </xf>
    <xf numFmtId="10" fontId="5" fillId="0" borderId="51" xfId="0" applyNumberFormat="1" applyFont="1" applyBorder="1" applyAlignment="1">
      <alignment vertical="center"/>
    </xf>
    <xf numFmtId="10" fontId="5" fillId="0" borderId="77" xfId="4" applyNumberFormat="1" applyFont="1" applyBorder="1" applyAlignment="1">
      <alignment vertical="center"/>
    </xf>
    <xf numFmtId="10" fontId="5" fillId="0" borderId="53" xfId="4" applyNumberFormat="1" applyFont="1" applyBorder="1" applyAlignment="1">
      <alignment vertical="center"/>
    </xf>
    <xf numFmtId="10" fontId="0" fillId="0" borderId="0" xfId="4" applyNumberFormat="1" applyFont="1" applyAlignment="1">
      <alignment vertical="center" wrapText="1"/>
    </xf>
    <xf numFmtId="10" fontId="22" fillId="0" borderId="0" xfId="4" applyNumberFormat="1" applyFont="1" applyAlignment="1">
      <alignment vertical="center"/>
    </xf>
    <xf numFmtId="10" fontId="23" fillId="0" borderId="0" xfId="4" applyNumberFormat="1" applyFont="1" applyAlignment="1">
      <alignment vertical="center"/>
    </xf>
    <xf numFmtId="10" fontId="40" fillId="0" borderId="51" xfId="4" applyNumberFormat="1" applyFont="1" applyBorder="1" applyAlignment="1">
      <alignment vertical="center"/>
    </xf>
    <xf numFmtId="10" fontId="0" fillId="0" borderId="0" xfId="4" applyNumberFormat="1" applyFont="1" applyAlignment="1">
      <alignment horizontal="center" vertical="center" wrapText="1"/>
    </xf>
    <xf numFmtId="10" fontId="24" fillId="0" borderId="0" xfId="4" applyNumberFormat="1" applyFont="1" applyAlignment="1"/>
    <xf numFmtId="10" fontId="25" fillId="0" borderId="0" xfId="4" applyNumberFormat="1" applyFont="1" applyAlignment="1">
      <alignment vertical="center"/>
    </xf>
    <xf numFmtId="10" fontId="26" fillId="0" borderId="0" xfId="4" applyNumberFormat="1" applyFont="1" applyAlignment="1">
      <alignment vertical="center"/>
    </xf>
    <xf numFmtId="10" fontId="27" fillId="0" borderId="0" xfId="4" applyNumberFormat="1" applyFont="1" applyAlignment="1">
      <alignment vertical="center"/>
    </xf>
    <xf numFmtId="10" fontId="28" fillId="0" borderId="0" xfId="4" applyNumberFormat="1" applyFont="1" applyAlignment="1">
      <alignment vertical="center"/>
    </xf>
    <xf numFmtId="0" fontId="70" fillId="0" borderId="0" xfId="0" applyFont="1"/>
    <xf numFmtId="0" fontId="70" fillId="0" borderId="0" xfId="0" applyFont="1" applyAlignment="1">
      <alignment vertical="center"/>
    </xf>
    <xf numFmtId="0" fontId="70" fillId="0" borderId="0" xfId="0" applyFont="1" applyProtection="1">
      <protection locked="0"/>
    </xf>
    <xf numFmtId="0" fontId="71" fillId="0" borderId="29" xfId="0" applyFont="1" applyBorder="1" applyAlignment="1" applyProtection="1">
      <alignment horizontal="center" vertical="center"/>
    </xf>
    <xf numFmtId="49" fontId="71" fillId="0" borderId="29" xfId="0" applyNumberFormat="1" applyFont="1" applyBorder="1" applyAlignment="1" applyProtection="1">
      <alignment horizontal="left" vertical="center" wrapText="1"/>
    </xf>
    <xf numFmtId="0" fontId="71" fillId="0" borderId="29" xfId="0" applyFont="1" applyBorder="1" applyAlignment="1" applyProtection="1">
      <alignment horizontal="left" vertical="center" wrapText="1"/>
    </xf>
    <xf numFmtId="0" fontId="71" fillId="0" borderId="29" xfId="0" applyFont="1" applyBorder="1" applyAlignment="1" applyProtection="1">
      <alignment horizontal="center" vertical="center" wrapText="1"/>
    </xf>
    <xf numFmtId="4" fontId="71" fillId="0" borderId="29" xfId="0" applyNumberFormat="1" applyFont="1" applyBorder="1" applyAlignment="1" applyProtection="1">
      <alignment vertical="center"/>
    </xf>
    <xf numFmtId="4" fontId="71" fillId="2" borderId="29" xfId="0" applyNumberFormat="1" applyFont="1" applyFill="1" applyBorder="1" applyAlignment="1" applyProtection="1">
      <alignment vertical="center"/>
      <protection locked="0"/>
    </xf>
    <xf numFmtId="0" fontId="83" fillId="0" borderId="29" xfId="0" applyFont="1" applyBorder="1" applyAlignment="1" applyProtection="1">
      <alignment horizontal="center" vertical="center"/>
    </xf>
    <xf numFmtId="49" fontId="83" fillId="0" borderId="29" xfId="0" applyNumberFormat="1" applyFont="1" applyBorder="1" applyAlignment="1" applyProtection="1">
      <alignment horizontal="left" vertical="center" wrapText="1"/>
    </xf>
    <xf numFmtId="0" fontId="83" fillId="0" borderId="29" xfId="0" applyFont="1" applyBorder="1" applyAlignment="1" applyProtection="1">
      <alignment horizontal="left" vertical="center" wrapText="1"/>
    </xf>
    <xf numFmtId="0" fontId="83" fillId="0" borderId="29" xfId="0" applyFont="1" applyBorder="1" applyAlignment="1" applyProtection="1">
      <alignment horizontal="center" vertical="center" wrapText="1"/>
    </xf>
    <xf numFmtId="4" fontId="83" fillId="0" borderId="29" xfId="0" applyNumberFormat="1" applyFont="1" applyBorder="1" applyAlignment="1" applyProtection="1">
      <alignment vertical="center"/>
    </xf>
    <xf numFmtId="4" fontId="83" fillId="2" borderId="29" xfId="0" applyNumberFormat="1" applyFont="1" applyFill="1" applyBorder="1" applyAlignment="1" applyProtection="1">
      <alignment vertical="center"/>
      <protection locked="0"/>
    </xf>
    <xf numFmtId="43" fontId="70" fillId="0" borderId="44" xfId="1" applyFont="1" applyBorder="1" applyAlignment="1">
      <alignment vertical="center"/>
    </xf>
    <xf numFmtId="0" fontId="70" fillId="0" borderId="0" xfId="0" applyFont="1" applyBorder="1" applyAlignment="1" applyProtection="1">
      <alignment vertical="center"/>
    </xf>
    <xf numFmtId="0" fontId="70" fillId="0" borderId="0" xfId="0" applyFont="1" applyBorder="1" applyAlignment="1" applyProtection="1">
      <alignment vertical="center"/>
      <protection locked="0"/>
    </xf>
    <xf numFmtId="0" fontId="78" fillId="0" borderId="0" xfId="0" applyFont="1" applyBorder="1" applyAlignment="1" applyProtection="1"/>
    <xf numFmtId="0" fontId="71" fillId="0" borderId="69" xfId="0" applyFont="1" applyBorder="1" applyAlignment="1" applyProtection="1">
      <alignment horizontal="center" vertical="center"/>
    </xf>
    <xf numFmtId="4" fontId="71" fillId="0" borderId="70" xfId="0" applyNumberFormat="1" applyFont="1" applyBorder="1" applyAlignment="1" applyProtection="1">
      <alignment vertical="center"/>
    </xf>
    <xf numFmtId="0" fontId="70" fillId="0" borderId="43" xfId="0" applyFont="1" applyBorder="1" applyAlignment="1" applyProtection="1">
      <alignment vertical="center"/>
    </xf>
    <xf numFmtId="0" fontId="79" fillId="0" borderId="0" xfId="0" applyFont="1" applyBorder="1" applyAlignment="1" applyProtection="1">
      <alignment horizontal="left" vertical="center"/>
    </xf>
    <xf numFmtId="0" fontId="82" fillId="0" borderId="0" xfId="0" applyFont="1" applyBorder="1" applyAlignment="1" applyProtection="1">
      <alignment vertical="center" wrapText="1"/>
    </xf>
    <xf numFmtId="0" fontId="70" fillId="0" borderId="35" xfId="0" applyFont="1" applyBorder="1" applyAlignment="1" applyProtection="1">
      <alignment vertical="center"/>
    </xf>
    <xf numFmtId="0" fontId="72" fillId="0" borderId="43" xfId="0" applyFont="1" applyBorder="1" applyAlignment="1" applyProtection="1">
      <alignment vertical="center"/>
    </xf>
    <xf numFmtId="0" fontId="72" fillId="0" borderId="0" xfId="0" applyFont="1" applyBorder="1" applyAlignment="1" applyProtection="1">
      <alignment horizontal="left" vertical="center"/>
    </xf>
    <xf numFmtId="0" fontId="72" fillId="0" borderId="0" xfId="0" applyFont="1" applyBorder="1" applyAlignment="1" applyProtection="1">
      <alignment horizontal="left" vertical="center" wrapText="1"/>
    </xf>
    <xf numFmtId="0" fontId="72" fillId="0" borderId="0" xfId="0" applyFont="1" applyBorder="1" applyAlignment="1" applyProtection="1">
      <alignment vertical="center"/>
    </xf>
    <xf numFmtId="0" fontId="72" fillId="0" borderId="0" xfId="0" applyFont="1" applyBorder="1" applyAlignment="1" applyProtection="1">
      <alignment vertical="center"/>
      <protection locked="0"/>
    </xf>
    <xf numFmtId="0" fontId="72" fillId="0" borderId="35" xfId="0" applyFont="1" applyBorder="1" applyAlignment="1" applyProtection="1">
      <alignment vertical="center"/>
    </xf>
    <xf numFmtId="0" fontId="73" fillId="0" borderId="43" xfId="0" applyFont="1" applyBorder="1" applyAlignment="1" applyProtection="1">
      <alignment vertical="center"/>
    </xf>
    <xf numFmtId="0" fontId="73" fillId="0" borderId="0" xfId="0" applyFont="1" applyBorder="1" applyAlignment="1" applyProtection="1">
      <alignment horizontal="left" vertical="center"/>
    </xf>
    <xf numFmtId="0" fontId="73" fillId="0" borderId="0" xfId="0" applyFont="1" applyBorder="1" applyAlignment="1" applyProtection="1">
      <alignment horizontal="left" vertical="center" wrapText="1"/>
    </xf>
    <xf numFmtId="0" fontId="73" fillId="0" borderId="0" xfId="0" applyFont="1" applyBorder="1" applyAlignment="1" applyProtection="1">
      <alignment vertical="center"/>
    </xf>
    <xf numFmtId="4" fontId="73" fillId="0" borderId="0" xfId="0" applyNumberFormat="1" applyFont="1" applyBorder="1" applyAlignment="1" applyProtection="1">
      <alignment vertical="center"/>
    </xf>
    <xf numFmtId="0" fontId="73" fillId="0" borderId="0" xfId="0" applyFont="1" applyBorder="1" applyAlignment="1" applyProtection="1">
      <alignment vertical="center"/>
      <protection locked="0"/>
    </xf>
    <xf numFmtId="0" fontId="73" fillId="0" borderId="35" xfId="0" applyFont="1" applyBorder="1" applyAlignment="1" applyProtection="1">
      <alignment vertical="center"/>
    </xf>
    <xf numFmtId="0" fontId="75" fillId="0" borderId="43" xfId="0" applyFont="1" applyBorder="1" applyAlignment="1" applyProtection="1">
      <alignment vertical="center"/>
    </xf>
    <xf numFmtId="0" fontId="75" fillId="0" borderId="0" xfId="0" applyFont="1" applyBorder="1" applyAlignment="1" applyProtection="1">
      <alignment horizontal="left" vertical="center"/>
    </xf>
    <xf numFmtId="0" fontId="75" fillId="0" borderId="0" xfId="0" applyFont="1" applyBorder="1" applyAlignment="1" applyProtection="1">
      <alignment horizontal="left" vertical="center" wrapText="1"/>
    </xf>
    <xf numFmtId="0" fontId="75" fillId="0" borderId="0" xfId="0" applyFont="1" applyBorder="1" applyAlignment="1" applyProtection="1">
      <alignment vertical="center"/>
    </xf>
    <xf numFmtId="4" fontId="75" fillId="0" borderId="0" xfId="0" applyNumberFormat="1" applyFont="1" applyBorder="1" applyAlignment="1" applyProtection="1">
      <alignment vertical="center"/>
    </xf>
    <xf numFmtId="0" fontId="75" fillId="0" borderId="0" xfId="0" applyFont="1" applyBorder="1" applyAlignment="1" applyProtection="1">
      <alignment vertical="center"/>
      <protection locked="0"/>
    </xf>
    <xf numFmtId="0" fontId="75" fillId="0" borderId="35" xfId="0" applyFont="1" applyBorder="1" applyAlignment="1" applyProtection="1">
      <alignment vertical="center"/>
    </xf>
    <xf numFmtId="0" fontId="74" fillId="0" borderId="43" xfId="0" applyFont="1" applyBorder="1" applyAlignment="1" applyProtection="1">
      <alignment vertical="center"/>
    </xf>
    <xf numFmtId="0" fontId="74" fillId="0" borderId="0" xfId="0" applyFont="1" applyBorder="1" applyAlignment="1" applyProtection="1">
      <alignment horizontal="left" vertical="center"/>
    </xf>
    <xf numFmtId="0" fontId="74" fillId="0" borderId="0" xfId="0" applyFont="1" applyBorder="1" applyAlignment="1" applyProtection="1">
      <alignment horizontal="left" vertical="center" wrapText="1"/>
    </xf>
    <xf numFmtId="0" fontId="74" fillId="0" borderId="0" xfId="0" applyFont="1" applyBorder="1" applyAlignment="1" applyProtection="1">
      <alignment vertical="center"/>
    </xf>
    <xf numFmtId="4" fontId="74" fillId="0" borderId="0" xfId="0" applyNumberFormat="1" applyFont="1" applyBorder="1" applyAlignment="1" applyProtection="1">
      <alignment vertical="center"/>
    </xf>
    <xf numFmtId="0" fontId="74" fillId="0" borderId="0" xfId="0" applyFont="1" applyBorder="1" applyAlignment="1" applyProtection="1">
      <alignment vertical="center"/>
      <protection locked="0"/>
    </xf>
    <xf numFmtId="0" fontId="74" fillId="0" borderId="35" xfId="0" applyFont="1" applyBorder="1" applyAlignment="1" applyProtection="1">
      <alignment vertical="center"/>
    </xf>
    <xf numFmtId="0" fontId="83" fillId="0" borderId="69" xfId="0" applyFont="1" applyBorder="1" applyAlignment="1" applyProtection="1">
      <alignment horizontal="center" vertical="center"/>
    </xf>
    <xf numFmtId="4" fontId="83" fillId="0" borderId="70" xfId="0" applyNumberFormat="1" applyFont="1" applyBorder="1" applyAlignment="1" applyProtection="1">
      <alignment vertical="center"/>
    </xf>
    <xf numFmtId="0" fontId="70" fillId="0" borderId="43" xfId="0" applyFont="1" applyBorder="1"/>
    <xf numFmtId="0" fontId="70" fillId="0" borderId="0" xfId="0" applyFont="1" applyBorder="1"/>
    <xf numFmtId="0" fontId="70" fillId="0" borderId="0" xfId="0" applyFont="1" applyBorder="1" applyProtection="1">
      <protection locked="0"/>
    </xf>
    <xf numFmtId="0" fontId="70" fillId="0" borderId="35" xfId="0" applyFont="1" applyBorder="1"/>
    <xf numFmtId="0" fontId="70" fillId="0" borderId="47" xfId="0" applyFont="1" applyBorder="1" applyAlignment="1" applyProtection="1">
      <alignment vertical="center"/>
    </xf>
    <xf numFmtId="0" fontId="70" fillId="0" borderId="57" xfId="0" applyFont="1" applyBorder="1" applyAlignment="1" applyProtection="1">
      <alignment vertical="center"/>
    </xf>
    <xf numFmtId="0" fontId="70" fillId="0" borderId="57" xfId="0" applyFont="1" applyBorder="1" applyAlignment="1" applyProtection="1">
      <alignment vertical="center"/>
      <protection locked="0"/>
    </xf>
    <xf numFmtId="0" fontId="70" fillId="0" borderId="48" xfId="0" applyFont="1" applyBorder="1" applyAlignment="1" applyProtection="1">
      <alignment vertical="center"/>
    </xf>
    <xf numFmtId="0" fontId="70" fillId="0" borderId="43" xfId="0" applyFont="1" applyBorder="1" applyAlignment="1">
      <alignment vertical="center"/>
    </xf>
    <xf numFmtId="0" fontId="70" fillId="0" borderId="35" xfId="0" applyFont="1" applyBorder="1" applyAlignment="1">
      <alignment vertical="center"/>
    </xf>
    <xf numFmtId="0" fontId="72" fillId="0" borderId="43" xfId="0" applyFont="1" applyBorder="1" applyAlignment="1">
      <alignment vertical="center"/>
    </xf>
    <xf numFmtId="0" fontId="72" fillId="0" borderId="35" xfId="0" applyFont="1" applyBorder="1" applyAlignment="1">
      <alignment vertical="center"/>
    </xf>
    <xf numFmtId="0" fontId="73" fillId="0" borderId="43" xfId="0" applyFont="1" applyBorder="1" applyAlignment="1">
      <alignment vertical="center"/>
    </xf>
    <xf numFmtId="0" fontId="73" fillId="0" borderId="35" xfId="0" applyFont="1" applyBorder="1" applyAlignment="1">
      <alignment vertical="center"/>
    </xf>
    <xf numFmtId="0" fontId="75" fillId="0" borderId="43" xfId="0" applyFont="1" applyBorder="1" applyAlignment="1">
      <alignment vertical="center"/>
    </xf>
    <xf numFmtId="0" fontId="75" fillId="0" borderId="35" xfId="0" applyFont="1" applyBorder="1" applyAlignment="1">
      <alignment vertical="center"/>
    </xf>
    <xf numFmtId="0" fontId="74" fillId="0" borderId="43" xfId="0" applyFont="1" applyBorder="1" applyAlignment="1">
      <alignment vertical="center"/>
    </xf>
    <xf numFmtId="0" fontId="74" fillId="0" borderId="35" xfId="0" applyFont="1" applyBorder="1" applyAlignment="1">
      <alignment vertical="center"/>
    </xf>
    <xf numFmtId="0" fontId="70" fillId="0" borderId="47" xfId="0" applyFont="1" applyBorder="1" applyAlignment="1">
      <alignment vertical="center"/>
    </xf>
    <xf numFmtId="0" fontId="70" fillId="0" borderId="48" xfId="0" applyFont="1" applyBorder="1" applyAlignment="1">
      <alignment vertical="center"/>
    </xf>
    <xf numFmtId="43" fontId="70" fillId="0" borderId="95" xfId="1" applyFont="1" applyBorder="1" applyAlignment="1">
      <alignment vertical="center"/>
    </xf>
    <xf numFmtId="43" fontId="71" fillId="0" borderId="62" xfId="1" applyFont="1" applyBorder="1" applyAlignment="1" applyProtection="1">
      <alignment vertical="center"/>
    </xf>
    <xf numFmtId="43" fontId="71" fillId="0" borderId="96" xfId="1" applyFont="1" applyBorder="1" applyAlignment="1" applyProtection="1">
      <alignment vertical="center"/>
    </xf>
    <xf numFmtId="10" fontId="70" fillId="0" borderId="0" xfId="4" applyNumberFormat="1" applyFont="1"/>
    <xf numFmtId="10" fontId="70" fillId="0" borderId="63" xfId="4" applyNumberFormat="1" applyFont="1" applyBorder="1" applyAlignment="1">
      <alignment vertical="center"/>
    </xf>
    <xf numFmtId="10" fontId="70" fillId="0" borderId="52" xfId="4" applyNumberFormat="1" applyFont="1" applyBorder="1" applyAlignment="1">
      <alignment vertical="center"/>
    </xf>
    <xf numFmtId="10" fontId="70" fillId="0" borderId="0" xfId="4" applyNumberFormat="1" applyFont="1" applyAlignment="1">
      <alignment vertical="center"/>
    </xf>
    <xf numFmtId="10" fontId="80" fillId="0" borderId="76" xfId="4" applyNumberFormat="1" applyFont="1" applyBorder="1" applyAlignment="1" applyProtection="1">
      <alignment horizontal="center" vertical="center"/>
      <protection locked="0"/>
    </xf>
    <xf numFmtId="10" fontId="70" fillId="0" borderId="51" xfId="4" applyNumberFormat="1" applyFont="1" applyBorder="1" applyAlignment="1">
      <alignment vertical="center"/>
    </xf>
    <xf numFmtId="10" fontId="72" fillId="0" borderId="51" xfId="4" applyNumberFormat="1" applyFont="1" applyBorder="1" applyAlignment="1">
      <alignment vertical="center"/>
    </xf>
    <xf numFmtId="10" fontId="73" fillId="0" borderId="51" xfId="4" applyNumberFormat="1" applyFont="1" applyBorder="1" applyAlignment="1">
      <alignment vertical="center"/>
    </xf>
    <xf numFmtId="10" fontId="75" fillId="0" borderId="51" xfId="4" applyNumberFormat="1" applyFont="1" applyBorder="1" applyAlignment="1">
      <alignment vertical="center"/>
    </xf>
    <xf numFmtId="10" fontId="74" fillId="0" borderId="51" xfId="4" applyNumberFormat="1" applyFont="1" applyBorder="1" applyAlignment="1">
      <alignment vertical="center"/>
    </xf>
    <xf numFmtId="10" fontId="76" fillId="5" borderId="50" xfId="4" applyNumberFormat="1" applyFont="1" applyFill="1" applyBorder="1" applyAlignment="1" applyProtection="1">
      <alignment horizontal="center" vertical="center" wrapText="1"/>
      <protection locked="0"/>
    </xf>
    <xf numFmtId="10" fontId="70" fillId="0" borderId="53" xfId="4" applyNumberFormat="1" applyFont="1" applyBorder="1" applyAlignment="1">
      <alignment vertical="center"/>
    </xf>
    <xf numFmtId="0" fontId="5" fillId="0" borderId="11" xfId="0" applyFont="1" applyBorder="1" applyAlignment="1" applyProtection="1">
      <alignment vertical="center"/>
    </xf>
    <xf numFmtId="0" fontId="5" fillId="0" borderId="11" xfId="0" applyFont="1" applyBorder="1" applyAlignment="1" applyProtection="1">
      <alignment vertical="center"/>
      <protection locked="0"/>
    </xf>
    <xf numFmtId="43" fontId="70" fillId="0" borderId="97" xfId="1" applyFont="1" applyBorder="1" applyAlignment="1">
      <alignment vertical="center"/>
    </xf>
    <xf numFmtId="43" fontId="71" fillId="0" borderId="98" xfId="1" applyFont="1" applyBorder="1" applyAlignment="1" applyProtection="1">
      <alignment vertical="center"/>
    </xf>
    <xf numFmtId="0" fontId="84" fillId="0" borderId="12" xfId="0" applyFont="1" applyBorder="1" applyAlignment="1" applyProtection="1"/>
    <xf numFmtId="0" fontId="84" fillId="0" borderId="30" xfId="0" applyFont="1" applyFill="1" applyBorder="1" applyAlignment="1" applyProtection="1">
      <alignment horizontal="left"/>
    </xf>
    <xf numFmtId="0" fontId="84" fillId="0" borderId="38" xfId="0" applyFont="1" applyFill="1" applyBorder="1" applyAlignment="1" applyProtection="1"/>
    <xf numFmtId="0" fontId="84" fillId="0" borderId="55" xfId="0" applyFont="1" applyFill="1" applyBorder="1" applyAlignment="1" applyProtection="1">
      <protection locked="0"/>
    </xf>
    <xf numFmtId="4" fontId="84" fillId="0" borderId="30" xfId="0" applyNumberFormat="1" applyFont="1" applyFill="1" applyBorder="1" applyAlignment="1" applyProtection="1"/>
    <xf numFmtId="43" fontId="85" fillId="0" borderId="58" xfId="1" applyFont="1" applyBorder="1" applyAlignment="1" applyProtection="1">
      <alignment vertical="center"/>
      <protection locked="0"/>
    </xf>
    <xf numFmtId="43" fontId="85" fillId="0" borderId="36" xfId="1" applyFont="1" applyBorder="1" applyAlignment="1" applyProtection="1">
      <alignment vertical="center"/>
      <protection locked="0"/>
    </xf>
    <xf numFmtId="10" fontId="85" fillId="0" borderId="36" xfId="4" applyNumberFormat="1" applyFont="1" applyBorder="1" applyAlignment="1" applyProtection="1">
      <alignment vertical="center"/>
      <protection locked="0"/>
    </xf>
    <xf numFmtId="0" fontId="84" fillId="0" borderId="0" xfId="0" applyFont="1" applyAlignment="1"/>
    <xf numFmtId="0" fontId="84" fillId="0" borderId="12" xfId="0" applyFont="1" applyBorder="1" applyAlignment="1"/>
    <xf numFmtId="0" fontId="84" fillId="0" borderId="25" xfId="0" applyFont="1" applyBorder="1" applyAlignment="1" applyProtection="1"/>
    <xf numFmtId="0" fontId="84" fillId="0" borderId="0" xfId="0" applyFont="1" applyBorder="1" applyAlignment="1" applyProtection="1"/>
    <xf numFmtId="167" fontId="84" fillId="0" borderId="0" xfId="0" applyNumberFormat="1" applyFont="1" applyBorder="1" applyAlignment="1" applyProtection="1"/>
    <xf numFmtId="167" fontId="84" fillId="0" borderId="19" xfId="0" applyNumberFormat="1" applyFont="1" applyBorder="1" applyAlignment="1" applyProtection="1"/>
    <xf numFmtId="0" fontId="84" fillId="0" borderId="0" xfId="0" applyFont="1" applyAlignment="1">
      <alignment horizontal="left"/>
    </xf>
    <xf numFmtId="0" fontId="84" fillId="0" borderId="0" xfId="0" applyFont="1" applyAlignment="1">
      <alignment horizontal="center"/>
    </xf>
    <xf numFmtId="4" fontId="84" fillId="0" borderId="0" xfId="0" applyNumberFormat="1" applyFont="1" applyAlignment="1">
      <alignment vertical="center"/>
    </xf>
    <xf numFmtId="0" fontId="84" fillId="4" borderId="30" xfId="0" applyFont="1" applyFill="1" applyBorder="1" applyAlignment="1" applyProtection="1">
      <alignment horizontal="left"/>
    </xf>
    <xf numFmtId="0" fontId="84" fillId="4" borderId="38" xfId="0" applyFont="1" applyFill="1" applyBorder="1" applyAlignment="1" applyProtection="1"/>
    <xf numFmtId="0" fontId="84" fillId="4" borderId="55" xfId="0" applyFont="1" applyFill="1" applyBorder="1" applyAlignment="1" applyProtection="1">
      <protection locked="0"/>
    </xf>
    <xf numFmtId="4" fontId="84" fillId="4" borderId="30" xfId="0" applyNumberFormat="1" applyFont="1" applyFill="1" applyBorder="1" applyAlignment="1" applyProtection="1"/>
    <xf numFmtId="43" fontId="86" fillId="4" borderId="55" xfId="1" applyFont="1" applyFill="1" applyBorder="1" applyAlignment="1" applyProtection="1">
      <protection locked="0"/>
    </xf>
    <xf numFmtId="43" fontId="86" fillId="4" borderId="30" xfId="1" applyFont="1" applyFill="1" applyBorder="1" applyAlignment="1" applyProtection="1">
      <protection locked="0"/>
    </xf>
    <xf numFmtId="10" fontId="86" fillId="4" borderId="30" xfId="4" applyNumberFormat="1" applyFont="1" applyFill="1" applyBorder="1" applyAlignment="1" applyProtection="1">
      <protection locked="0"/>
    </xf>
    <xf numFmtId="0" fontId="87" fillId="0" borderId="12" xfId="0" applyFont="1" applyBorder="1" applyAlignment="1" applyProtection="1">
      <alignment vertical="center"/>
    </xf>
    <xf numFmtId="0" fontId="87" fillId="0" borderId="0" xfId="0" applyFont="1" applyAlignment="1">
      <alignment vertical="center"/>
    </xf>
    <xf numFmtId="0" fontId="87" fillId="0" borderId="12" xfId="0" applyFont="1" applyBorder="1" applyAlignment="1">
      <alignment vertical="center"/>
    </xf>
    <xf numFmtId="0" fontId="87" fillId="0" borderId="25" xfId="0" applyFont="1" applyBorder="1" applyAlignment="1" applyProtection="1">
      <alignment vertical="center"/>
    </xf>
    <xf numFmtId="0" fontId="87" fillId="0" borderId="0" xfId="0" applyFont="1" applyBorder="1" applyAlignment="1" applyProtection="1">
      <alignment vertical="center"/>
    </xf>
    <xf numFmtId="0" fontId="87" fillId="0" borderId="19" xfId="0" applyFont="1" applyBorder="1" applyAlignment="1" applyProtection="1">
      <alignment vertical="center"/>
    </xf>
    <xf numFmtId="0" fontId="87" fillId="0" borderId="0" xfId="0" applyFont="1" applyAlignment="1">
      <alignment horizontal="left" vertical="center"/>
    </xf>
    <xf numFmtId="0" fontId="88" fillId="2" borderId="25" xfId="0" applyFont="1" applyFill="1" applyBorder="1" applyAlignment="1" applyProtection="1">
      <alignment horizontal="left" vertical="center"/>
      <protection locked="0"/>
    </xf>
    <xf numFmtId="0" fontId="88" fillId="0" borderId="0" xfId="0" applyFont="1" applyBorder="1" applyAlignment="1" applyProtection="1">
      <alignment horizontal="center" vertical="center"/>
    </xf>
    <xf numFmtId="167" fontId="88" fillId="0" borderId="0" xfId="0" applyNumberFormat="1" applyFont="1" applyBorder="1" applyAlignment="1" applyProtection="1">
      <alignment vertical="center"/>
    </xf>
    <xf numFmtId="167" fontId="88" fillId="0" borderId="19" xfId="0" applyNumberFormat="1" applyFont="1" applyBorder="1" applyAlignment="1" applyProtection="1">
      <alignment vertical="center"/>
    </xf>
    <xf numFmtId="4" fontId="87" fillId="0" borderId="0" xfId="0" applyNumberFormat="1" applyFont="1" applyAlignment="1">
      <alignment vertical="center"/>
    </xf>
    <xf numFmtId="0" fontId="89" fillId="0" borderId="12" xfId="0" applyFont="1" applyBorder="1" applyAlignment="1" applyProtection="1">
      <alignment vertical="center"/>
    </xf>
    <xf numFmtId="0" fontId="89" fillId="0" borderId="0" xfId="0" applyFont="1" applyAlignment="1">
      <alignment vertical="center"/>
    </xf>
    <xf numFmtId="0" fontId="89" fillId="0" borderId="12" xfId="0" applyFont="1" applyBorder="1" applyAlignment="1">
      <alignment vertical="center"/>
    </xf>
    <xf numFmtId="0" fontId="89" fillId="0" borderId="25" xfId="0" applyFont="1" applyBorder="1" applyAlignment="1" applyProtection="1">
      <alignment vertical="center"/>
    </xf>
    <xf numFmtId="0" fontId="89" fillId="0" borderId="0" xfId="0" applyFont="1" applyBorder="1" applyAlignment="1" applyProtection="1">
      <alignment vertical="center"/>
    </xf>
    <xf numFmtId="0" fontId="89" fillId="0" borderId="19" xfId="0" applyFont="1" applyBorder="1" applyAlignment="1" applyProtection="1">
      <alignment vertical="center"/>
    </xf>
    <xf numFmtId="0" fontId="89" fillId="0" borderId="0" xfId="0" applyFont="1" applyAlignment="1">
      <alignment horizontal="left" vertical="center"/>
    </xf>
    <xf numFmtId="0" fontId="87" fillId="0" borderId="0" xfId="0" applyFont="1"/>
    <xf numFmtId="0" fontId="86" fillId="0" borderId="64" xfId="0" applyFont="1" applyFill="1" applyBorder="1" applyAlignment="1" applyProtection="1">
      <alignment horizontal="left"/>
    </xf>
    <xf numFmtId="0" fontId="86" fillId="4" borderId="64" xfId="0" applyFont="1" applyFill="1" applyBorder="1" applyAlignment="1" applyProtection="1">
      <alignment horizontal="left"/>
    </xf>
    <xf numFmtId="0" fontId="84" fillId="0" borderId="43" xfId="0" applyFont="1" applyBorder="1" applyAlignment="1" applyProtection="1"/>
    <xf numFmtId="10" fontId="70" fillId="0" borderId="99" xfId="4" applyNumberFormat="1" applyFont="1" applyBorder="1" applyAlignment="1">
      <alignment vertical="center"/>
    </xf>
    <xf numFmtId="0" fontId="70" fillId="0" borderId="12" xfId="0" applyFont="1" applyBorder="1" applyAlignment="1">
      <alignment vertical="center"/>
    </xf>
    <xf numFmtId="0" fontId="79" fillId="0" borderId="0" xfId="0" applyFont="1" applyBorder="1" applyAlignment="1" applyProtection="1">
      <alignment horizontal="left" vertical="center"/>
    </xf>
    <xf numFmtId="0" fontId="70" fillId="0" borderId="12" xfId="0" applyFont="1" applyBorder="1"/>
    <xf numFmtId="0" fontId="70" fillId="0" borderId="0" xfId="0" applyFont="1" applyAlignment="1">
      <alignment horizontal="center" vertical="center" wrapText="1"/>
    </xf>
    <xf numFmtId="0" fontId="70" fillId="0" borderId="12" xfId="0" applyFont="1" applyBorder="1" applyAlignment="1">
      <alignment horizontal="center" vertical="center" wrapText="1"/>
    </xf>
    <xf numFmtId="0" fontId="79" fillId="0" borderId="21" xfId="0" applyFont="1" applyBorder="1" applyAlignment="1" applyProtection="1">
      <alignment horizontal="center" vertical="center" wrapText="1"/>
    </xf>
    <xf numFmtId="0" fontId="79" fillId="0" borderId="22" xfId="0" applyFont="1" applyBorder="1" applyAlignment="1" applyProtection="1">
      <alignment horizontal="center" vertical="center" wrapText="1"/>
    </xf>
    <xf numFmtId="0" fontId="79" fillId="0" borderId="23" xfId="0" applyFont="1" applyBorder="1" applyAlignment="1" applyProtection="1">
      <alignment horizontal="center" vertical="center" wrapText="1"/>
    </xf>
    <xf numFmtId="0" fontId="70" fillId="0" borderId="24" xfId="0" applyFont="1" applyBorder="1" applyAlignment="1" applyProtection="1">
      <alignment vertical="center"/>
    </xf>
    <xf numFmtId="0" fontId="70" fillId="0" borderId="17" xfId="0" applyFont="1" applyBorder="1" applyAlignment="1" applyProtection="1">
      <alignment vertical="center"/>
    </xf>
    <xf numFmtId="167" fontId="90" fillId="0" borderId="17" xfId="0" applyNumberFormat="1" applyFont="1" applyBorder="1" applyAlignment="1" applyProtection="1"/>
    <xf numFmtId="167" fontId="90" fillId="0" borderId="18" xfId="0" applyNumberFormat="1" applyFont="1" applyBorder="1" applyAlignment="1" applyProtection="1"/>
    <xf numFmtId="0" fontId="70" fillId="0" borderId="0" xfId="0" applyFont="1" applyAlignment="1">
      <alignment horizontal="left" vertical="center"/>
    </xf>
    <xf numFmtId="4" fontId="11" fillId="0" borderId="0" xfId="0" applyNumberFormat="1" applyFont="1" applyAlignment="1">
      <alignment vertical="center"/>
    </xf>
    <xf numFmtId="43" fontId="91" fillId="0" borderId="36" xfId="1" applyFont="1" applyBorder="1" applyAlignment="1" applyProtection="1">
      <alignment vertical="center"/>
      <protection locked="0"/>
    </xf>
    <xf numFmtId="0" fontId="78" fillId="0" borderId="0" xfId="0" applyFont="1" applyAlignment="1"/>
    <xf numFmtId="0" fontId="78" fillId="0" borderId="12" xfId="0" applyFont="1" applyBorder="1" applyAlignment="1"/>
    <xf numFmtId="0" fontId="78" fillId="0" borderId="25" xfId="0" applyFont="1" applyBorder="1" applyAlignment="1" applyProtection="1"/>
    <xf numFmtId="167" fontId="78" fillId="0" borderId="0" xfId="0" applyNumberFormat="1" applyFont="1" applyBorder="1" applyAlignment="1" applyProtection="1"/>
    <xf numFmtId="167" fontId="78" fillId="0" borderId="19" xfId="0" applyNumberFormat="1" applyFont="1" applyBorder="1" applyAlignment="1" applyProtection="1"/>
    <xf numFmtId="0" fontId="78" fillId="0" borderId="0" xfId="0" applyFont="1" applyAlignment="1">
      <alignment horizontal="left"/>
    </xf>
    <xf numFmtId="0" fontId="78" fillId="0" borderId="0" xfId="0" applyFont="1" applyAlignment="1">
      <alignment horizontal="center"/>
    </xf>
    <xf numFmtId="4" fontId="78" fillId="0" borderId="0" xfId="0" applyNumberFormat="1" applyFont="1" applyAlignment="1">
      <alignment vertical="center"/>
    </xf>
    <xf numFmtId="43" fontId="92" fillId="4" borderId="30" xfId="1" applyFont="1" applyFill="1" applyBorder="1" applyAlignment="1" applyProtection="1">
      <protection locked="0"/>
    </xf>
    <xf numFmtId="0" fontId="79" fillId="2" borderId="25" xfId="0" applyFont="1" applyFill="1" applyBorder="1" applyAlignment="1" applyProtection="1">
      <alignment horizontal="left" vertical="center"/>
      <protection locked="0"/>
    </xf>
    <xf numFmtId="0" fontId="79" fillId="0" borderId="0" xfId="0" applyFont="1" applyBorder="1" applyAlignment="1" applyProtection="1">
      <alignment horizontal="center" vertical="center"/>
    </xf>
    <xf numFmtId="167" fontId="79" fillId="0" borderId="0" xfId="0" applyNumberFormat="1" applyFont="1" applyBorder="1" applyAlignment="1" applyProtection="1">
      <alignment vertical="center"/>
    </xf>
    <xf numFmtId="167" fontId="79" fillId="0" borderId="19" xfId="0" applyNumberFormat="1" applyFont="1" applyBorder="1" applyAlignment="1" applyProtection="1">
      <alignment vertical="center"/>
    </xf>
    <xf numFmtId="0" fontId="71" fillId="0" borderId="0" xfId="0" applyFont="1" applyAlignment="1">
      <alignment horizontal="left" vertical="center"/>
    </xf>
    <xf numFmtId="4" fontId="70" fillId="0" borderId="0" xfId="0" applyNumberFormat="1" applyFont="1" applyAlignment="1">
      <alignment vertical="center"/>
    </xf>
    <xf numFmtId="0" fontId="70" fillId="0" borderId="25" xfId="0" applyFont="1" applyBorder="1" applyAlignment="1" applyProtection="1">
      <alignment vertical="center"/>
    </xf>
    <xf numFmtId="0" fontId="70" fillId="0" borderId="19" xfId="0" applyFont="1" applyBorder="1" applyAlignment="1" applyProtection="1">
      <alignment vertical="center"/>
    </xf>
    <xf numFmtId="0" fontId="72" fillId="0" borderId="0" xfId="0" applyFont="1" applyAlignment="1">
      <alignment vertical="center"/>
    </xf>
    <xf numFmtId="0" fontId="72" fillId="0" borderId="12" xfId="0" applyFont="1" applyBorder="1" applyAlignment="1">
      <alignment vertical="center"/>
    </xf>
    <xf numFmtId="0" fontId="72" fillId="0" borderId="25" xfId="0" applyFont="1" applyBorder="1" applyAlignment="1" applyProtection="1">
      <alignment vertical="center"/>
    </xf>
    <xf numFmtId="0" fontId="72" fillId="0" borderId="19" xfId="0" applyFont="1" applyBorder="1" applyAlignment="1" applyProtection="1">
      <alignment vertical="center"/>
    </xf>
    <xf numFmtId="0" fontId="72" fillId="0" borderId="0" xfId="0" applyFont="1" applyAlignment="1">
      <alignment horizontal="left" vertical="center"/>
    </xf>
    <xf numFmtId="0" fontId="73" fillId="0" borderId="0" xfId="0" applyFont="1" applyAlignment="1">
      <alignment vertical="center"/>
    </xf>
    <xf numFmtId="0" fontId="73" fillId="0" borderId="12" xfId="0" applyFont="1" applyBorder="1" applyAlignment="1">
      <alignment vertical="center"/>
    </xf>
    <xf numFmtId="0" fontId="73" fillId="0" borderId="25" xfId="0" applyFont="1" applyBorder="1" applyAlignment="1" applyProtection="1">
      <alignment vertical="center"/>
    </xf>
    <xf numFmtId="0" fontId="73" fillId="0" borderId="19" xfId="0" applyFont="1" applyBorder="1" applyAlignment="1" applyProtection="1">
      <alignment vertical="center"/>
    </xf>
    <xf numFmtId="0" fontId="73" fillId="0" borderId="0" xfId="0" applyFont="1" applyAlignment="1">
      <alignment horizontal="left" vertical="center"/>
    </xf>
    <xf numFmtId="0" fontId="75" fillId="0" borderId="0" xfId="0" applyFont="1" applyAlignment="1">
      <alignment vertical="center"/>
    </xf>
    <xf numFmtId="0" fontId="75" fillId="0" borderId="12" xfId="0" applyFont="1" applyBorder="1" applyAlignment="1">
      <alignment vertical="center"/>
    </xf>
    <xf numFmtId="0" fontId="75" fillId="0" borderId="25" xfId="0" applyFont="1" applyBorder="1" applyAlignment="1" applyProtection="1">
      <alignment vertical="center"/>
    </xf>
    <xf numFmtId="0" fontId="75" fillId="0" borderId="19" xfId="0" applyFont="1" applyBorder="1" applyAlignment="1" applyProtection="1">
      <alignment vertical="center"/>
    </xf>
    <xf numFmtId="0" fontId="75" fillId="0" borderId="0" xfId="0" applyFont="1" applyAlignment="1">
      <alignment horizontal="left" vertical="center"/>
    </xf>
    <xf numFmtId="0" fontId="74" fillId="0" borderId="0" xfId="0" applyFont="1" applyAlignment="1">
      <alignment vertical="center"/>
    </xf>
    <xf numFmtId="0" fontId="74" fillId="0" borderId="12" xfId="0" applyFont="1" applyBorder="1" applyAlignment="1">
      <alignment vertical="center"/>
    </xf>
    <xf numFmtId="0" fontId="74" fillId="0" borderId="25" xfId="0" applyFont="1" applyBorder="1" applyAlignment="1" applyProtection="1">
      <alignment vertical="center"/>
    </xf>
    <xf numFmtId="0" fontId="74" fillId="0" borderId="19" xfId="0" applyFont="1" applyBorder="1" applyAlignment="1" applyProtection="1">
      <alignment vertical="center"/>
    </xf>
    <xf numFmtId="0" fontId="74" fillId="0" borderId="0" xfId="0" applyFont="1" applyAlignment="1">
      <alignment horizontal="left" vertical="center"/>
    </xf>
    <xf numFmtId="0" fontId="83" fillId="0" borderId="12" xfId="0" applyFont="1" applyBorder="1" applyAlignment="1">
      <alignment vertical="center"/>
    </xf>
    <xf numFmtId="0" fontId="83" fillId="2" borderId="25" xfId="0" applyFont="1" applyFill="1" applyBorder="1" applyAlignment="1" applyProtection="1">
      <alignment horizontal="left" vertical="center"/>
      <protection locked="0"/>
    </xf>
    <xf numFmtId="0" fontId="83" fillId="0" borderId="0" xfId="0" applyFont="1" applyBorder="1" applyAlignment="1" applyProtection="1">
      <alignment horizontal="center" vertical="center"/>
    </xf>
    <xf numFmtId="0" fontId="70" fillId="0" borderId="26" xfId="0" applyFont="1" applyBorder="1" applyAlignment="1" applyProtection="1">
      <alignment vertical="center"/>
    </xf>
    <xf numFmtId="0" fontId="70" fillId="0" borderId="27" xfId="0" applyFont="1" applyBorder="1" applyAlignment="1" applyProtection="1">
      <alignment vertical="center"/>
    </xf>
    <xf numFmtId="0" fontId="70" fillId="0" borderId="28" xfId="0" applyFont="1" applyBorder="1" applyAlignment="1" applyProtection="1">
      <alignment vertical="center"/>
    </xf>
    <xf numFmtId="43" fontId="71" fillId="0" borderId="100" xfId="1" applyFont="1" applyBorder="1" applyAlignment="1" applyProtection="1">
      <alignment vertical="center"/>
    </xf>
    <xf numFmtId="164" fontId="92" fillId="4" borderId="30" xfId="1" applyNumberFormat="1" applyFont="1" applyFill="1" applyBorder="1" applyAlignment="1" applyProtection="1">
      <protection locked="0"/>
    </xf>
    <xf numFmtId="0" fontId="70" fillId="0" borderId="51" xfId="0" applyFont="1" applyBorder="1" applyAlignment="1">
      <alignment vertical="center"/>
    </xf>
    <xf numFmtId="0" fontId="72" fillId="0" borderId="51" xfId="0" applyFont="1" applyBorder="1" applyAlignment="1">
      <alignment vertical="center"/>
    </xf>
    <xf numFmtId="0" fontId="73" fillId="0" borderId="51" xfId="0" applyFont="1" applyBorder="1" applyAlignment="1">
      <alignment vertical="center"/>
    </xf>
    <xf numFmtId="0" fontId="75" fillId="0" borderId="51" xfId="0" applyFont="1" applyBorder="1" applyAlignment="1">
      <alignment vertical="center"/>
    </xf>
    <xf numFmtId="0" fontId="74" fillId="0" borderId="51" xfId="0" applyFont="1" applyBorder="1" applyAlignment="1">
      <alignment vertical="center"/>
    </xf>
    <xf numFmtId="43" fontId="76" fillId="5" borderId="50" xfId="1" applyFont="1" applyFill="1" applyBorder="1" applyAlignment="1" applyProtection="1">
      <alignment horizontal="center" vertical="center" wrapText="1"/>
      <protection locked="0"/>
    </xf>
    <xf numFmtId="0" fontId="70" fillId="0" borderId="53" xfId="0" applyFont="1" applyBorder="1" applyAlignment="1">
      <alignment vertical="center"/>
    </xf>
    <xf numFmtId="0" fontId="70" fillId="0" borderId="101" xfId="0" applyFont="1" applyBorder="1"/>
    <xf numFmtId="4" fontId="71" fillId="0" borderId="67" xfId="0" applyNumberFormat="1" applyFont="1" applyBorder="1" applyAlignment="1" applyProtection="1">
      <alignment vertical="center"/>
    </xf>
    <xf numFmtId="0" fontId="71" fillId="0" borderId="66" xfId="0" applyFont="1" applyBorder="1" applyAlignment="1" applyProtection="1">
      <alignment horizontal="left" vertical="center" wrapText="1"/>
    </xf>
    <xf numFmtId="0" fontId="71" fillId="0" borderId="66" xfId="0" applyFont="1" applyBorder="1" applyAlignment="1" applyProtection="1">
      <alignment horizontal="center" vertical="center" wrapText="1"/>
    </xf>
    <xf numFmtId="4" fontId="71" fillId="0" borderId="66" xfId="0" applyNumberFormat="1" applyFont="1" applyBorder="1" applyAlignment="1" applyProtection="1">
      <alignment vertical="center"/>
    </xf>
    <xf numFmtId="4" fontId="71" fillId="2" borderId="66" xfId="0" applyNumberFormat="1" applyFont="1" applyFill="1" applyBorder="1" applyAlignment="1" applyProtection="1">
      <alignment vertical="center"/>
      <protection locked="0"/>
    </xf>
    <xf numFmtId="49" fontId="71" fillId="0" borderId="66" xfId="0" applyNumberFormat="1" applyFont="1" applyBorder="1" applyAlignment="1" applyProtection="1">
      <alignment horizontal="left" vertical="center" wrapText="1"/>
    </xf>
    <xf numFmtId="0" fontId="71" fillId="0" borderId="66" xfId="0" applyFont="1" applyBorder="1" applyAlignment="1" applyProtection="1">
      <alignment horizontal="center" vertical="center"/>
    </xf>
    <xf numFmtId="43" fontId="71" fillId="0" borderId="102" xfId="1" applyFont="1" applyBorder="1" applyAlignment="1" applyProtection="1">
      <alignment vertical="center"/>
    </xf>
    <xf numFmtId="10" fontId="70" fillId="0" borderId="101" xfId="4" applyNumberFormat="1" applyFont="1" applyBorder="1"/>
    <xf numFmtId="10" fontId="70" fillId="0" borderId="0" xfId="4" applyNumberFormat="1" applyFont="1" applyBorder="1"/>
    <xf numFmtId="164" fontId="86" fillId="4" borderId="30" xfId="1" applyNumberFormat="1" applyFont="1" applyFill="1" applyBorder="1" applyAlignment="1" applyProtection="1">
      <protection locked="0"/>
    </xf>
    <xf numFmtId="0" fontId="70" fillId="0" borderId="11" xfId="0" applyFont="1" applyBorder="1" applyAlignment="1" applyProtection="1">
      <alignment vertical="center"/>
    </xf>
    <xf numFmtId="0" fontId="70" fillId="0" borderId="11" xfId="0" applyFont="1" applyBorder="1" applyAlignment="1" applyProtection="1">
      <alignment vertical="center"/>
      <protection locked="0"/>
    </xf>
    <xf numFmtId="0" fontId="70" fillId="0" borderId="0" xfId="0" applyFont="1" applyBorder="1" applyAlignment="1">
      <alignment vertical="center"/>
    </xf>
    <xf numFmtId="0" fontId="73" fillId="0" borderId="0" xfId="0" applyFont="1" applyBorder="1" applyAlignment="1">
      <alignment vertical="center"/>
    </xf>
    <xf numFmtId="0" fontId="78" fillId="0" borderId="43" xfId="0" applyFont="1" applyBorder="1" applyAlignment="1"/>
    <xf numFmtId="0" fontId="78" fillId="0" borderId="0" xfId="0" applyFont="1" applyBorder="1" applyAlignment="1"/>
    <xf numFmtId="0" fontId="78" fillId="0" borderId="35" xfId="0" applyFont="1" applyBorder="1" applyAlignment="1"/>
    <xf numFmtId="0" fontId="70" fillId="0" borderId="43" xfId="0" applyFont="1" applyBorder="1" applyAlignment="1">
      <alignment horizontal="center" vertical="center" wrapText="1"/>
    </xf>
    <xf numFmtId="0" fontId="70" fillId="0" borderId="35" xfId="0" applyFont="1" applyBorder="1" applyAlignment="1">
      <alignment horizontal="center" vertical="center" wrapText="1"/>
    </xf>
    <xf numFmtId="43" fontId="71" fillId="0" borderId="45" xfId="1" applyFont="1" applyBorder="1" applyAlignment="1" applyProtection="1">
      <alignment vertical="center"/>
    </xf>
    <xf numFmtId="10" fontId="70" fillId="0" borderId="51" xfId="4" applyNumberFormat="1" applyFont="1" applyBorder="1" applyAlignment="1">
      <alignment horizontal="center" vertical="center" wrapText="1"/>
    </xf>
    <xf numFmtId="10" fontId="78" fillId="0" borderId="51" xfId="4" applyNumberFormat="1" applyFont="1" applyBorder="1" applyAlignment="1"/>
    <xf numFmtId="43" fontId="85" fillId="0" borderId="58" xfId="1" applyFont="1" applyBorder="1" applyAlignment="1" applyProtection="1">
      <protection locked="0"/>
    </xf>
    <xf numFmtId="43" fontId="85" fillId="0" borderId="36" xfId="1" applyFont="1" applyBorder="1" applyAlignment="1" applyProtection="1">
      <protection locked="0"/>
    </xf>
    <xf numFmtId="43" fontId="85" fillId="0" borderId="30" xfId="1" applyFont="1" applyBorder="1" applyAlignment="1" applyProtection="1">
      <protection locked="0"/>
    </xf>
    <xf numFmtId="10" fontId="85" fillId="0" borderId="30" xfId="4" applyNumberFormat="1" applyFont="1" applyBorder="1" applyAlignment="1" applyProtection="1">
      <protection locked="0"/>
    </xf>
    <xf numFmtId="10" fontId="71" fillId="0" borderId="51" xfId="4" applyNumberFormat="1" applyFont="1" applyBorder="1" applyAlignment="1">
      <alignment vertical="center"/>
    </xf>
    <xf numFmtId="10" fontId="71" fillId="0" borderId="52" xfId="4" applyNumberFormat="1" applyFont="1" applyBorder="1" applyAlignment="1">
      <alignment vertical="center"/>
    </xf>
    <xf numFmtId="10" fontId="71" fillId="0" borderId="51" xfId="4" applyNumberFormat="1" applyFont="1" applyBorder="1"/>
    <xf numFmtId="10" fontId="71" fillId="0" borderId="53" xfId="4" applyNumberFormat="1" applyFont="1" applyBorder="1"/>
    <xf numFmtId="0" fontId="93" fillId="0" borderId="12" xfId="0" applyFont="1" applyBorder="1" applyAlignment="1" applyProtection="1">
      <alignment horizontal="center" vertical="center" wrapText="1"/>
    </xf>
    <xf numFmtId="0" fontId="94" fillId="3" borderId="61"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xf>
    <xf numFmtId="0" fontId="94" fillId="3" borderId="22" xfId="0" applyFont="1" applyFill="1" applyBorder="1" applyAlignment="1" applyProtection="1">
      <alignment horizontal="center" vertical="center" wrapText="1"/>
      <protection locked="0"/>
    </xf>
    <xf numFmtId="0" fontId="94" fillId="3" borderId="59" xfId="0" applyFont="1" applyFill="1" applyBorder="1" applyAlignment="1" applyProtection="1">
      <alignment horizontal="center" vertical="center" wrapText="1"/>
    </xf>
    <xf numFmtId="0" fontId="93" fillId="0" borderId="0" xfId="0" applyFont="1" applyAlignment="1">
      <alignment horizontal="center" vertical="center" wrapText="1"/>
    </xf>
    <xf numFmtId="0" fontId="93" fillId="0" borderId="12" xfId="0" applyFont="1" applyBorder="1" applyAlignment="1">
      <alignment horizontal="center" vertical="center" wrapText="1"/>
    </xf>
    <xf numFmtId="0" fontId="95" fillId="0" borderId="21" xfId="0" applyFont="1" applyBorder="1" applyAlignment="1" applyProtection="1">
      <alignment horizontal="center" vertical="center" wrapText="1"/>
    </xf>
    <xf numFmtId="0" fontId="95" fillId="0" borderId="22" xfId="0" applyFont="1" applyBorder="1" applyAlignment="1" applyProtection="1">
      <alignment horizontal="center" vertical="center" wrapText="1"/>
    </xf>
    <xf numFmtId="0" fontId="95" fillId="0" borderId="23" xfId="0" applyFont="1" applyBorder="1" applyAlignment="1" applyProtection="1">
      <alignment horizontal="center" vertical="center" wrapText="1"/>
    </xf>
    <xf numFmtId="0" fontId="93" fillId="0" borderId="12" xfId="0" applyFont="1" applyBorder="1" applyAlignment="1" applyProtection="1">
      <alignment vertical="center"/>
    </xf>
    <xf numFmtId="0" fontId="96" fillId="0" borderId="43" xfId="0" applyFont="1" applyBorder="1" applyAlignment="1" applyProtection="1">
      <alignment horizontal="left" vertical="center"/>
    </xf>
    <xf numFmtId="0" fontId="93" fillId="0" borderId="0" xfId="0" applyFont="1" applyBorder="1" applyAlignment="1" applyProtection="1">
      <alignment vertical="center"/>
    </xf>
    <xf numFmtId="0" fontId="93" fillId="0" borderId="0" xfId="0" applyFont="1" applyBorder="1" applyAlignment="1" applyProtection="1">
      <alignment vertical="center"/>
      <protection locked="0"/>
    </xf>
    <xf numFmtId="4" fontId="96" fillId="0" borderId="35" xfId="0" applyNumberFormat="1" applyFont="1" applyBorder="1" applyAlignment="1" applyProtection="1"/>
    <xf numFmtId="43" fontId="97" fillId="5" borderId="31" xfId="1" applyFont="1" applyFill="1" applyBorder="1" applyAlignment="1" applyProtection="1">
      <alignment horizontal="center" vertical="center" wrapText="1"/>
      <protection locked="0"/>
    </xf>
    <xf numFmtId="43" fontId="97" fillId="6" borderId="33" xfId="1" applyFont="1" applyFill="1" applyBorder="1" applyAlignment="1" applyProtection="1">
      <alignment horizontal="center" vertical="center" wrapText="1"/>
      <protection locked="0"/>
    </xf>
    <xf numFmtId="43" fontId="97" fillId="5" borderId="42" xfId="1" applyFont="1" applyFill="1" applyBorder="1" applyAlignment="1" applyProtection="1">
      <alignment horizontal="center" vertical="center" wrapText="1"/>
      <protection locked="0"/>
    </xf>
    <xf numFmtId="43" fontId="97" fillId="6" borderId="32" xfId="1" applyFont="1" applyFill="1" applyBorder="1" applyAlignment="1" applyProtection="1">
      <alignment horizontal="center" vertical="center" wrapText="1"/>
      <protection locked="0"/>
    </xf>
    <xf numFmtId="10" fontId="97" fillId="6" borderId="50" xfId="4" applyNumberFormat="1" applyFont="1" applyFill="1" applyBorder="1" applyAlignment="1" applyProtection="1">
      <alignment horizontal="center" vertical="center" wrapText="1"/>
      <protection locked="0"/>
    </xf>
    <xf numFmtId="0" fontId="93" fillId="0" borderId="0" xfId="0" applyFont="1" applyAlignment="1">
      <alignment vertical="center"/>
    </xf>
    <xf numFmtId="0" fontId="93" fillId="0" borderId="12" xfId="0" applyFont="1" applyBorder="1" applyAlignment="1">
      <alignment vertical="center"/>
    </xf>
    <xf numFmtId="0" fontId="93" fillId="0" borderId="24" xfId="0" applyFont="1" applyBorder="1" applyAlignment="1" applyProtection="1">
      <alignment vertical="center"/>
    </xf>
    <xf numFmtId="0" fontId="93" fillId="0" borderId="17" xfId="0" applyFont="1" applyBorder="1" applyAlignment="1" applyProtection="1">
      <alignment vertical="center"/>
    </xf>
    <xf numFmtId="167" fontId="98" fillId="0" borderId="17" xfId="0" applyNumberFormat="1" applyFont="1" applyBorder="1" applyAlignment="1" applyProtection="1"/>
    <xf numFmtId="167" fontId="98" fillId="0" borderId="18" xfId="0" applyNumberFormat="1" applyFont="1" applyBorder="1" applyAlignment="1" applyProtection="1"/>
    <xf numFmtId="0" fontId="93" fillId="0" borderId="0" xfId="0" applyFont="1" applyAlignment="1">
      <alignment horizontal="left" vertical="center"/>
    </xf>
    <xf numFmtId="4" fontId="99" fillId="0" borderId="0" xfId="0" applyNumberFormat="1" applyFont="1" applyAlignment="1">
      <alignment vertical="center"/>
    </xf>
    <xf numFmtId="0" fontId="53" fillId="0" borderId="1" xfId="0" applyFont="1" applyBorder="1" applyAlignment="1" applyProtection="1">
      <alignment horizontal="left"/>
    </xf>
    <xf numFmtId="0" fontId="53" fillId="0" borderId="92" xfId="0" applyFont="1" applyBorder="1" applyAlignment="1" applyProtection="1">
      <alignment horizontal="left"/>
    </xf>
    <xf numFmtId="0" fontId="53" fillId="0" borderId="93" xfId="0" applyFont="1" applyBorder="1" applyAlignment="1" applyProtection="1"/>
    <xf numFmtId="0" fontId="53" fillId="0" borderId="94" xfId="0" applyFont="1" applyBorder="1" applyAlignment="1" applyProtection="1">
      <protection locked="0"/>
    </xf>
    <xf numFmtId="4" fontId="53" fillId="0" borderId="1" xfId="0" applyNumberFormat="1" applyFont="1" applyBorder="1" applyAlignment="1" applyProtection="1"/>
    <xf numFmtId="43" fontId="54" fillId="0" borderId="58" xfId="1" applyFont="1" applyBorder="1" applyAlignment="1" applyProtection="1">
      <protection locked="0"/>
    </xf>
    <xf numFmtId="43" fontId="54" fillId="0" borderId="36" xfId="1" applyFont="1" applyBorder="1" applyAlignment="1" applyProtection="1">
      <protection locked="0"/>
    </xf>
    <xf numFmtId="10" fontId="54" fillId="0" borderId="36" xfId="4" applyNumberFormat="1" applyFont="1" applyBorder="1" applyAlignment="1" applyProtection="1">
      <protection locked="0"/>
    </xf>
    <xf numFmtId="4" fontId="53" fillId="0" borderId="0" xfId="0" applyNumberFormat="1" applyFont="1" applyAlignment="1"/>
    <xf numFmtId="0" fontId="44" fillId="4" borderId="30" xfId="0" applyFont="1" applyFill="1" applyBorder="1" applyAlignment="1" applyProtection="1">
      <alignment horizontal="left"/>
    </xf>
    <xf numFmtId="0" fontId="44" fillId="4" borderId="64" xfId="0" applyFont="1" applyFill="1" applyBorder="1" applyAlignment="1" applyProtection="1"/>
    <xf numFmtId="0" fontId="44" fillId="4" borderId="38" xfId="0" applyFont="1" applyFill="1" applyBorder="1" applyAlignment="1" applyProtection="1"/>
    <xf numFmtId="0" fontId="44" fillId="4" borderId="55" xfId="0" applyFont="1" applyFill="1" applyBorder="1" applyAlignment="1" applyProtection="1">
      <protection locked="0"/>
    </xf>
    <xf numFmtId="4" fontId="44" fillId="4" borderId="30" xfId="0" applyNumberFormat="1" applyFont="1" applyFill="1" applyBorder="1" applyAlignment="1" applyProtection="1"/>
    <xf numFmtId="0" fontId="19" fillId="0" borderId="0" xfId="0" applyFont="1"/>
    <xf numFmtId="0" fontId="55" fillId="0" borderId="43" xfId="0" applyFont="1" applyBorder="1" applyAlignment="1" applyProtection="1"/>
    <xf numFmtId="0" fontId="55" fillId="4" borderId="64" xfId="0" applyFont="1" applyFill="1" applyBorder="1" applyAlignment="1" applyProtection="1">
      <alignment horizontal="left"/>
    </xf>
    <xf numFmtId="0" fontId="55" fillId="4" borderId="55" xfId="0" applyFont="1" applyFill="1" applyBorder="1" applyAlignment="1" applyProtection="1">
      <protection locked="0"/>
    </xf>
    <xf numFmtId="4" fontId="55" fillId="4" borderId="30" xfId="0" applyNumberFormat="1" applyFont="1" applyFill="1" applyBorder="1" applyAlignment="1" applyProtection="1"/>
    <xf numFmtId="43" fontId="55" fillId="4" borderId="55" xfId="1" applyFont="1" applyFill="1" applyBorder="1" applyAlignment="1" applyProtection="1">
      <protection locked="0"/>
    </xf>
    <xf numFmtId="43" fontId="55" fillId="4" borderId="30" xfId="1" applyFont="1" applyFill="1" applyBorder="1" applyAlignment="1" applyProtection="1">
      <protection locked="0"/>
    </xf>
    <xf numFmtId="10" fontId="55" fillId="4" borderId="30" xfId="4" applyNumberFormat="1" applyFont="1" applyFill="1" applyBorder="1" applyAlignment="1" applyProtection="1">
      <protection locked="0"/>
    </xf>
    <xf numFmtId="0" fontId="100" fillId="0" borderId="0" xfId="0" applyFont="1" applyAlignment="1">
      <alignment vertical="center"/>
    </xf>
    <xf numFmtId="0" fontId="100" fillId="0" borderId="12" xfId="0" applyFont="1" applyBorder="1" applyAlignment="1">
      <alignment vertical="center"/>
    </xf>
    <xf numFmtId="0" fontId="100" fillId="0" borderId="25" xfId="0" applyFont="1" applyBorder="1" applyAlignment="1" applyProtection="1">
      <alignment vertical="center"/>
    </xf>
    <xf numFmtId="0" fontId="100" fillId="0" borderId="0" xfId="0" applyFont="1" applyBorder="1" applyAlignment="1" applyProtection="1">
      <alignment vertical="center"/>
    </xf>
    <xf numFmtId="0" fontId="100" fillId="0" borderId="19" xfId="0" applyFont="1" applyBorder="1" applyAlignment="1" applyProtection="1">
      <alignment vertical="center"/>
    </xf>
    <xf numFmtId="0" fontId="100" fillId="0" borderId="0" xfId="0" applyFont="1" applyAlignment="1">
      <alignment horizontal="left" vertical="center"/>
    </xf>
    <xf numFmtId="0" fontId="19" fillId="0" borderId="0" xfId="0" applyFont="1" applyAlignment="1">
      <alignment vertical="center"/>
    </xf>
    <xf numFmtId="0" fontId="19" fillId="0" borderId="12" xfId="0" applyFont="1" applyBorder="1" applyAlignment="1">
      <alignment vertical="center"/>
    </xf>
    <xf numFmtId="0" fontId="19" fillId="0" borderId="25" xfId="0" applyFont="1" applyBorder="1" applyAlignment="1" applyProtection="1">
      <alignment vertical="center"/>
    </xf>
    <xf numFmtId="0" fontId="19" fillId="0" borderId="0" xfId="0" applyFont="1" applyBorder="1" applyAlignment="1" applyProtection="1">
      <alignment vertical="center"/>
    </xf>
    <xf numFmtId="0" fontId="19" fillId="0" borderId="19" xfId="0" applyFont="1" applyBorder="1" applyAlignment="1" applyProtection="1">
      <alignment vertical="center"/>
    </xf>
    <xf numFmtId="0" fontId="19" fillId="0" borderId="0" xfId="0" applyFont="1" applyAlignment="1">
      <alignment horizontal="left" vertical="center"/>
    </xf>
    <xf numFmtId="0" fontId="101" fillId="2" borderId="25" xfId="0" applyFont="1" applyFill="1" applyBorder="1" applyAlignment="1" applyProtection="1">
      <alignment horizontal="left" vertical="center"/>
      <protection locked="0"/>
    </xf>
    <xf numFmtId="0" fontId="101" fillId="0" borderId="0" xfId="0" applyFont="1" applyBorder="1" applyAlignment="1" applyProtection="1">
      <alignment horizontal="center" vertical="center"/>
    </xf>
    <xf numFmtId="167" fontId="101" fillId="0" borderId="0" xfId="0" applyNumberFormat="1" applyFont="1" applyBorder="1" applyAlignment="1" applyProtection="1">
      <alignment vertical="center"/>
    </xf>
    <xf numFmtId="167" fontId="101" fillId="0" borderId="19" xfId="0" applyNumberFormat="1" applyFont="1" applyBorder="1" applyAlignment="1" applyProtection="1">
      <alignment vertical="center"/>
    </xf>
    <xf numFmtId="0" fontId="55" fillId="0" borderId="0" xfId="0" applyFont="1" applyAlignment="1"/>
    <xf numFmtId="0" fontId="55" fillId="0" borderId="12" xfId="0" applyFont="1" applyBorder="1" applyAlignment="1"/>
    <xf numFmtId="0" fontId="55" fillId="0" borderId="25" xfId="0" applyFont="1" applyBorder="1" applyAlignment="1" applyProtection="1"/>
    <xf numFmtId="0" fontId="55" fillId="0" borderId="0" xfId="0" applyFont="1" applyBorder="1" applyAlignment="1" applyProtection="1"/>
    <xf numFmtId="167" fontId="55" fillId="0" borderId="0" xfId="0" applyNumberFormat="1" applyFont="1" applyBorder="1" applyAlignment="1" applyProtection="1"/>
    <xf numFmtId="167" fontId="55" fillId="0" borderId="19" xfId="0" applyNumberFormat="1" applyFont="1" applyBorder="1" applyAlignment="1" applyProtection="1"/>
    <xf numFmtId="0" fontId="55" fillId="0" borderId="0" xfId="0" applyFont="1" applyAlignment="1">
      <alignment horizontal="left"/>
    </xf>
    <xf numFmtId="0" fontId="55" fillId="0" borderId="0" xfId="0" applyFont="1" applyAlignment="1">
      <alignment horizontal="center"/>
    </xf>
    <xf numFmtId="4" fontId="55" fillId="0" borderId="0" xfId="0" applyNumberFormat="1" applyFont="1" applyAlignment="1">
      <alignment vertical="center"/>
    </xf>
    <xf numFmtId="0" fontId="55" fillId="0" borderId="12" xfId="0" applyFont="1" applyBorder="1" applyAlignment="1" applyProtection="1"/>
    <xf numFmtId="0" fontId="55" fillId="4" borderId="43" xfId="0" applyFont="1" applyFill="1" applyBorder="1" applyAlignment="1" applyProtection="1"/>
    <xf numFmtId="0" fontId="55" fillId="4" borderId="1" xfId="0" applyFont="1" applyFill="1" applyBorder="1" applyAlignment="1" applyProtection="1">
      <alignment horizontal="left"/>
    </xf>
    <xf numFmtId="0" fontId="55" fillId="4" borderId="92" xfId="0" applyFont="1" applyFill="1" applyBorder="1" applyAlignment="1" applyProtection="1">
      <alignment horizontal="left"/>
    </xf>
    <xf numFmtId="0" fontId="55" fillId="4" borderId="93" xfId="0" applyFont="1" applyFill="1" applyBorder="1" applyAlignment="1" applyProtection="1"/>
    <xf numFmtId="0" fontId="55" fillId="4" borderId="94" xfId="0" applyFont="1" applyFill="1" applyBorder="1" applyAlignment="1" applyProtection="1">
      <protection locked="0"/>
    </xf>
    <xf numFmtId="0" fontId="19" fillId="0" borderId="12" xfId="0" applyFont="1" applyBorder="1" applyAlignment="1" applyProtection="1">
      <alignment vertical="center"/>
    </xf>
    <xf numFmtId="0" fontId="100" fillId="0" borderId="12" xfId="0" applyFont="1" applyBorder="1" applyAlignment="1" applyProtection="1">
      <alignment vertical="center"/>
    </xf>
    <xf numFmtId="43" fontId="55" fillId="4" borderId="64" xfId="1" applyFont="1" applyFill="1" applyBorder="1" applyAlignment="1" applyProtection="1">
      <protection locked="0"/>
    </xf>
    <xf numFmtId="0" fontId="102" fillId="0" borderId="12" xfId="0" applyFont="1" applyBorder="1" applyAlignment="1" applyProtection="1">
      <alignment vertical="center"/>
    </xf>
    <xf numFmtId="0" fontId="102" fillId="0" borderId="0" xfId="0" applyFont="1" applyAlignment="1">
      <alignment vertical="center"/>
    </xf>
    <xf numFmtId="0" fontId="102" fillId="0" borderId="25" xfId="0" applyFont="1" applyBorder="1" applyAlignment="1" applyProtection="1">
      <alignment vertical="center"/>
    </xf>
    <xf numFmtId="0" fontId="102" fillId="0" borderId="0" xfId="0" applyFont="1" applyBorder="1" applyAlignment="1" applyProtection="1">
      <alignment vertical="center"/>
    </xf>
    <xf numFmtId="0" fontId="102" fillId="0" borderId="19" xfId="0" applyFont="1" applyBorder="1" applyAlignment="1" applyProtection="1">
      <alignment vertical="center"/>
    </xf>
    <xf numFmtId="0" fontId="102" fillId="0" borderId="0" xfId="0" applyFont="1" applyAlignment="1">
      <alignment horizontal="left" vertical="center"/>
    </xf>
    <xf numFmtId="4" fontId="55" fillId="4" borderId="55" xfId="0" applyNumberFormat="1" applyFont="1" applyFill="1" applyBorder="1" applyAlignment="1" applyProtection="1"/>
    <xf numFmtId="0" fontId="102" fillId="0" borderId="12" xfId="0" applyFont="1" applyBorder="1" applyAlignment="1">
      <alignment vertical="center"/>
    </xf>
    <xf numFmtId="4" fontId="96" fillId="0" borderId="35" xfId="0" applyNumberFormat="1" applyFont="1" applyBorder="1" applyAlignment="1" applyProtection="1">
      <alignment vertical="center"/>
    </xf>
    <xf numFmtId="167" fontId="98" fillId="0" borderId="17" xfId="0" applyNumberFormat="1" applyFont="1" applyBorder="1" applyAlignment="1" applyProtection="1">
      <alignment vertical="center"/>
    </xf>
    <xf numFmtId="167" fontId="98" fillId="0" borderId="18" xfId="0" applyNumberFormat="1" applyFont="1" applyBorder="1" applyAlignment="1" applyProtection="1">
      <alignment vertical="center"/>
    </xf>
    <xf numFmtId="0" fontId="103" fillId="0" borderId="0" xfId="0" applyFont="1"/>
    <xf numFmtId="0" fontId="86" fillId="0" borderId="43" xfId="0" applyFont="1" applyBorder="1" applyAlignment="1" applyProtection="1"/>
    <xf numFmtId="0" fontId="86" fillId="4" borderId="30" xfId="0" applyFont="1" applyFill="1" applyBorder="1" applyAlignment="1" applyProtection="1">
      <alignment horizontal="left"/>
    </xf>
    <xf numFmtId="0" fontId="86" fillId="4" borderId="38" xfId="0" applyFont="1" applyFill="1" applyBorder="1" applyAlignment="1" applyProtection="1"/>
    <xf numFmtId="0" fontId="86" fillId="4" borderId="55" xfId="0" applyFont="1" applyFill="1" applyBorder="1" applyAlignment="1" applyProtection="1">
      <protection locked="0"/>
    </xf>
    <xf numFmtId="4" fontId="86" fillId="4" borderId="30" xfId="0" applyNumberFormat="1" applyFont="1" applyFill="1" applyBorder="1" applyAlignment="1" applyProtection="1"/>
    <xf numFmtId="0" fontId="104" fillId="0" borderId="0" xfId="0" applyFont="1" applyAlignment="1">
      <alignment vertical="center"/>
    </xf>
    <xf numFmtId="0" fontId="104" fillId="0" borderId="12" xfId="0" applyFont="1" applyBorder="1" applyAlignment="1">
      <alignment vertical="center"/>
    </xf>
    <xf numFmtId="0" fontId="104" fillId="0" borderId="25" xfId="0" applyFont="1" applyBorder="1" applyAlignment="1" applyProtection="1">
      <alignment vertical="center"/>
    </xf>
    <xf numFmtId="0" fontId="104" fillId="0" borderId="0" xfId="0" applyFont="1" applyBorder="1" applyAlignment="1" applyProtection="1">
      <alignment vertical="center"/>
    </xf>
    <xf numFmtId="0" fontId="104" fillId="0" borderId="19" xfId="0" applyFont="1" applyBorder="1" applyAlignment="1" applyProtection="1">
      <alignment vertical="center"/>
    </xf>
    <xf numFmtId="0" fontId="104" fillId="0" borderId="0" xfId="0" applyFont="1" applyAlignment="1">
      <alignment horizontal="left" vertical="center"/>
    </xf>
    <xf numFmtId="0" fontId="105" fillId="0" borderId="0" xfId="0" applyFont="1" applyAlignment="1">
      <alignment vertical="center"/>
    </xf>
    <xf numFmtId="0" fontId="105" fillId="0" borderId="12" xfId="0" applyFont="1" applyBorder="1" applyAlignment="1">
      <alignment vertical="center"/>
    </xf>
    <xf numFmtId="0" fontId="105" fillId="0" borderId="25" xfId="0" applyFont="1" applyBorder="1" applyAlignment="1" applyProtection="1">
      <alignment vertical="center"/>
    </xf>
    <xf numFmtId="0" fontId="105" fillId="0" borderId="0" xfId="0" applyFont="1" applyBorder="1" applyAlignment="1" applyProtection="1">
      <alignment vertical="center"/>
    </xf>
    <xf numFmtId="0" fontId="105" fillId="0" borderId="19" xfId="0" applyFont="1" applyBorder="1" applyAlignment="1" applyProtection="1">
      <alignment vertical="center"/>
    </xf>
    <xf numFmtId="0" fontId="105" fillId="0" borderId="0" xfId="0" applyFont="1" applyAlignment="1">
      <alignment horizontal="left" vertical="center"/>
    </xf>
    <xf numFmtId="0" fontId="103" fillId="0" borderId="0" xfId="0" applyFont="1" applyAlignment="1">
      <alignment vertical="center"/>
    </xf>
    <xf numFmtId="0" fontId="103" fillId="0" borderId="12" xfId="0" applyFont="1" applyBorder="1" applyAlignment="1">
      <alignment vertical="center"/>
    </xf>
    <xf numFmtId="0" fontId="103" fillId="0" borderId="25" xfId="0" applyFont="1" applyBorder="1" applyAlignment="1" applyProtection="1">
      <alignment vertical="center"/>
    </xf>
    <xf numFmtId="0" fontId="103" fillId="0" borderId="0" xfId="0" applyFont="1" applyBorder="1" applyAlignment="1" applyProtection="1">
      <alignment vertical="center"/>
    </xf>
    <xf numFmtId="0" fontId="103" fillId="0" borderId="19" xfId="0" applyFont="1" applyBorder="1" applyAlignment="1" applyProtection="1">
      <alignment vertical="center"/>
    </xf>
    <xf numFmtId="0" fontId="103" fillId="0" borderId="0" xfId="0" applyFont="1" applyAlignment="1">
      <alignment horizontal="left" vertical="center"/>
    </xf>
    <xf numFmtId="0" fontId="106" fillId="2" borderId="25" xfId="0" applyFont="1" applyFill="1" applyBorder="1" applyAlignment="1" applyProtection="1">
      <alignment horizontal="left" vertical="center"/>
      <protection locked="0"/>
    </xf>
    <xf numFmtId="0" fontId="106" fillId="0" borderId="0" xfId="0" applyFont="1" applyBorder="1" applyAlignment="1" applyProtection="1">
      <alignment horizontal="center" vertical="center"/>
    </xf>
    <xf numFmtId="167" fontId="106" fillId="0" borderId="0" xfId="0" applyNumberFormat="1" applyFont="1" applyBorder="1" applyAlignment="1" applyProtection="1">
      <alignment vertical="center"/>
    </xf>
    <xf numFmtId="167" fontId="106" fillId="0" borderId="19" xfId="0" applyNumberFormat="1" applyFont="1" applyBorder="1" applyAlignment="1" applyProtection="1">
      <alignment vertical="center"/>
    </xf>
    <xf numFmtId="4" fontId="103" fillId="0" borderId="0" xfId="0" applyNumberFormat="1" applyFont="1" applyAlignment="1">
      <alignment vertical="center"/>
    </xf>
    <xf numFmtId="0" fontId="86" fillId="0" borderId="0" xfId="0" applyFont="1" applyAlignment="1"/>
    <xf numFmtId="0" fontId="86" fillId="0" borderId="12" xfId="0" applyFont="1" applyBorder="1" applyAlignment="1"/>
    <xf numFmtId="0" fontId="86" fillId="0" borderId="25" xfId="0" applyFont="1" applyBorder="1" applyAlignment="1" applyProtection="1"/>
    <xf numFmtId="0" fontId="86" fillId="0" borderId="0" xfId="0" applyFont="1" applyBorder="1" applyAlignment="1" applyProtection="1"/>
    <xf numFmtId="167" fontId="86" fillId="0" borderId="0" xfId="0" applyNumberFormat="1" applyFont="1" applyBorder="1" applyAlignment="1" applyProtection="1"/>
    <xf numFmtId="167" fontId="86" fillId="0" borderId="19" xfId="0" applyNumberFormat="1" applyFont="1" applyBorder="1" applyAlignment="1" applyProtection="1"/>
    <xf numFmtId="0" fontId="86" fillId="0" borderId="0" xfId="0" applyFont="1" applyAlignment="1">
      <alignment horizontal="left"/>
    </xf>
    <xf numFmtId="0" fontId="86" fillId="0" borderId="0" xfId="0" applyFont="1" applyAlignment="1">
      <alignment horizontal="center"/>
    </xf>
    <xf numFmtId="4" fontId="86" fillId="0" borderId="0" xfId="0" applyNumberFormat="1" applyFont="1" applyAlignment="1">
      <alignment vertical="center"/>
    </xf>
    <xf numFmtId="0" fontId="86" fillId="0" borderId="30" xfId="0" applyFont="1" applyBorder="1" applyAlignment="1" applyProtection="1">
      <alignment horizontal="left"/>
    </xf>
    <xf numFmtId="0" fontId="86" fillId="0" borderId="64" xfId="0" applyFont="1" applyBorder="1" applyAlignment="1" applyProtection="1">
      <alignment horizontal="left"/>
    </xf>
    <xf numFmtId="0" fontId="86" fillId="0" borderId="38" xfId="0" applyFont="1" applyBorder="1" applyAlignment="1" applyProtection="1"/>
    <xf numFmtId="0" fontId="86" fillId="0" borderId="55" xfId="0" applyFont="1" applyBorder="1" applyAlignment="1" applyProtection="1">
      <protection locked="0"/>
    </xf>
    <xf numFmtId="4" fontId="86" fillId="0" borderId="30" xfId="0" applyNumberFormat="1" applyFont="1" applyBorder="1" applyAlignment="1" applyProtection="1"/>
    <xf numFmtId="164" fontId="86" fillId="4" borderId="30" xfId="1" applyNumberFormat="1" applyFont="1" applyFill="1" applyBorder="1" applyAlignment="1" applyProtection="1">
      <alignment horizontal="right"/>
      <protection locked="0"/>
    </xf>
    <xf numFmtId="0" fontId="70" fillId="0" borderId="101" xfId="0" applyFont="1" applyBorder="1" applyAlignment="1"/>
    <xf numFmtId="0" fontId="70" fillId="0" borderId="0" xfId="0" applyFont="1" applyBorder="1" applyAlignment="1"/>
    <xf numFmtId="0" fontId="93" fillId="0" borderId="0" xfId="0" applyFont="1"/>
    <xf numFmtId="0" fontId="103" fillId="0" borderId="0" xfId="0" applyFont="1" applyAlignment="1"/>
    <xf numFmtId="0" fontId="103" fillId="0" borderId="12" xfId="0" applyFont="1" applyBorder="1" applyAlignment="1"/>
    <xf numFmtId="0" fontId="103" fillId="0" borderId="25" xfId="0" applyFont="1" applyBorder="1" applyAlignment="1" applyProtection="1"/>
    <xf numFmtId="0" fontId="103" fillId="0" borderId="0" xfId="0" applyFont="1" applyBorder="1" applyAlignment="1" applyProtection="1"/>
    <xf numFmtId="0" fontId="103" fillId="0" borderId="19" xfId="0" applyFont="1" applyBorder="1" applyAlignment="1" applyProtection="1"/>
    <xf numFmtId="0" fontId="103" fillId="0" borderId="0" xfId="0" applyFont="1" applyAlignment="1">
      <alignment horizontal="left"/>
    </xf>
    <xf numFmtId="4" fontId="86" fillId="0" borderId="0" xfId="0" applyNumberFormat="1" applyFont="1" applyAlignment="1"/>
    <xf numFmtId="0" fontId="104" fillId="0" borderId="0" xfId="0" applyFont="1" applyAlignment="1"/>
    <xf numFmtId="0" fontId="104" fillId="0" borderId="12" xfId="0" applyFont="1" applyBorder="1" applyAlignment="1"/>
    <xf numFmtId="0" fontId="104" fillId="0" borderId="25" xfId="0" applyFont="1" applyBorder="1" applyAlignment="1" applyProtection="1"/>
    <xf numFmtId="0" fontId="104" fillId="0" borderId="0" xfId="0" applyFont="1" applyBorder="1" applyAlignment="1" applyProtection="1"/>
    <xf numFmtId="0" fontId="104" fillId="0" borderId="19" xfId="0" applyFont="1" applyBorder="1" applyAlignment="1" applyProtection="1"/>
    <xf numFmtId="0" fontId="104" fillId="0" borderId="0" xfId="0" applyFont="1" applyAlignment="1">
      <alignment horizontal="left"/>
    </xf>
    <xf numFmtId="0" fontId="107" fillId="0" borderId="0" xfId="0" applyFont="1" applyAlignment="1"/>
    <xf numFmtId="0" fontId="107" fillId="0" borderId="12" xfId="0" applyFont="1" applyBorder="1" applyAlignment="1"/>
    <xf numFmtId="0" fontId="107" fillId="0" borderId="25" xfId="0" applyFont="1" applyBorder="1" applyAlignment="1" applyProtection="1"/>
    <xf numFmtId="0" fontId="107" fillId="0" borderId="0" xfId="0" applyFont="1" applyBorder="1" applyAlignment="1" applyProtection="1"/>
    <xf numFmtId="0" fontId="107" fillId="0" borderId="19" xfId="0" applyFont="1" applyBorder="1" applyAlignment="1" applyProtection="1"/>
    <xf numFmtId="0" fontId="107" fillId="0" borderId="0" xfId="0" applyFont="1" applyAlignment="1">
      <alignment horizontal="left"/>
    </xf>
    <xf numFmtId="0" fontId="105" fillId="0" borderId="0" xfId="0" applyFont="1" applyAlignment="1"/>
    <xf numFmtId="0" fontId="105" fillId="0" borderId="12" xfId="0" applyFont="1" applyBorder="1" applyAlignment="1"/>
    <xf numFmtId="0" fontId="105" fillId="0" borderId="25" xfId="0" applyFont="1" applyBorder="1" applyAlignment="1" applyProtection="1"/>
    <xf numFmtId="0" fontId="105" fillId="0" borderId="0" xfId="0" applyFont="1" applyBorder="1" applyAlignment="1" applyProtection="1"/>
    <xf numFmtId="0" fontId="105" fillId="0" borderId="19" xfId="0" applyFont="1" applyBorder="1" applyAlignment="1" applyProtection="1"/>
    <xf numFmtId="0" fontId="105" fillId="0" borderId="0" xfId="0" applyFont="1" applyAlignment="1">
      <alignment horizontal="left"/>
    </xf>
    <xf numFmtId="0" fontId="86" fillId="0" borderId="30" xfId="0" applyFont="1" applyFill="1" applyBorder="1" applyAlignment="1" applyProtection="1">
      <alignment horizontal="left"/>
    </xf>
    <xf numFmtId="0" fontId="86" fillId="0" borderId="38" xfId="0" applyFont="1" applyFill="1" applyBorder="1" applyAlignment="1" applyProtection="1"/>
    <xf numFmtId="0" fontId="86" fillId="0" borderId="55" xfId="0" applyFont="1" applyFill="1" applyBorder="1" applyAlignment="1" applyProtection="1">
      <protection locked="0"/>
    </xf>
    <xf numFmtId="4" fontId="86" fillId="0" borderId="30" xfId="0" applyNumberFormat="1" applyFont="1" applyFill="1" applyBorder="1" applyAlignment="1" applyProtection="1"/>
    <xf numFmtId="0" fontId="5" fillId="0" borderId="0" xfId="0" applyFont="1" applyBorder="1" applyAlignment="1" applyProtection="1">
      <alignment vertical="center"/>
    </xf>
    <xf numFmtId="0" fontId="55" fillId="0" borderId="43" xfId="0" applyFont="1" applyFill="1" applyBorder="1" applyAlignment="1" applyProtection="1"/>
    <xf numFmtId="0" fontId="55" fillId="0" borderId="1" xfId="0" applyFont="1" applyFill="1" applyBorder="1" applyAlignment="1" applyProtection="1">
      <alignment horizontal="left"/>
    </xf>
    <xf numFmtId="0" fontId="55" fillId="0" borderId="92" xfId="0" applyFont="1" applyFill="1" applyBorder="1" applyAlignment="1" applyProtection="1">
      <alignment horizontal="left"/>
    </xf>
    <xf numFmtId="0" fontId="55" fillId="0" borderId="93" xfId="0" applyFont="1" applyFill="1" applyBorder="1" applyAlignment="1" applyProtection="1"/>
    <xf numFmtId="0" fontId="55" fillId="0" borderId="94" xfId="0" applyFont="1" applyFill="1" applyBorder="1" applyAlignment="1" applyProtection="1">
      <protection locked="0"/>
    </xf>
    <xf numFmtId="4" fontId="55" fillId="0" borderId="1" xfId="0" applyNumberFormat="1" applyFont="1" applyFill="1" applyBorder="1" applyAlignment="1" applyProtection="1"/>
    <xf numFmtId="43" fontId="43" fillId="0" borderId="58" xfId="1" applyFont="1" applyFill="1" applyBorder="1" applyAlignment="1" applyProtection="1">
      <alignment vertical="center"/>
      <protection locked="0"/>
    </xf>
    <xf numFmtId="43" fontId="43" fillId="0" borderId="36" xfId="1" applyFont="1" applyFill="1" applyBorder="1" applyAlignment="1" applyProtection="1">
      <alignment vertical="center"/>
      <protection locked="0"/>
    </xf>
    <xf numFmtId="43" fontId="81" fillId="0" borderId="36" xfId="1" applyFont="1" applyFill="1" applyBorder="1" applyAlignment="1" applyProtection="1">
      <alignment vertical="center"/>
      <protection locked="0"/>
    </xf>
    <xf numFmtId="10" fontId="43" fillId="0" borderId="36" xfId="4" applyNumberFormat="1" applyFont="1" applyFill="1" applyBorder="1" applyAlignment="1" applyProtection="1">
      <alignment vertical="center"/>
      <protection locked="0"/>
    </xf>
    <xf numFmtId="0" fontId="6" fillId="0" borderId="2" xfId="0" applyFont="1" applyBorder="1" applyAlignment="1" applyProtection="1">
      <alignment horizontal="left" vertical="center"/>
    </xf>
    <xf numFmtId="0" fontId="33" fillId="0" borderId="5" xfId="0" applyFont="1" applyBorder="1" applyAlignment="1" applyProtection="1">
      <alignment horizontal="left" vertical="center"/>
    </xf>
    <xf numFmtId="0" fontId="21" fillId="0" borderId="5" xfId="0" applyFont="1" applyBorder="1" applyAlignment="1" applyProtection="1">
      <alignment horizontal="left" vertical="center"/>
    </xf>
    <xf numFmtId="0" fontId="2" fillId="0" borderId="0" xfId="0" applyFont="1" applyBorder="1" applyAlignment="1" applyProtection="1">
      <alignment horizontal="left" vertical="center"/>
    </xf>
    <xf numFmtId="0" fontId="111" fillId="0" borderId="0" xfId="0" applyFont="1" applyBorder="1" applyAlignment="1" applyProtection="1">
      <alignment vertical="center"/>
    </xf>
    <xf numFmtId="0" fontId="109" fillId="7" borderId="93" xfId="0" applyFont="1" applyFill="1" applyBorder="1" applyAlignment="1"/>
    <xf numFmtId="0" fontId="111" fillId="0" borderId="0" xfId="0" applyFont="1" applyAlignment="1">
      <alignment vertical="center"/>
    </xf>
    <xf numFmtId="4" fontId="111" fillId="7" borderId="117" xfId="0" applyNumberFormat="1" applyFont="1" applyFill="1" applyBorder="1"/>
    <xf numFmtId="4" fontId="111" fillId="7" borderId="105" xfId="0" applyNumberFormat="1" applyFont="1" applyFill="1" applyBorder="1" applyAlignment="1"/>
    <xf numFmtId="4" fontId="111" fillId="7" borderId="118" xfId="0" applyNumberFormat="1" applyFont="1" applyFill="1" applyBorder="1" applyAlignment="1"/>
    <xf numFmtId="4" fontId="111" fillId="7" borderId="105" xfId="0" applyNumberFormat="1" applyFont="1" applyFill="1" applyBorder="1"/>
    <xf numFmtId="4" fontId="111" fillId="7" borderId="121" xfId="0" applyNumberFormat="1" applyFont="1" applyFill="1" applyBorder="1" applyAlignment="1"/>
    <xf numFmtId="4" fontId="111" fillId="7" borderId="120" xfId="0" applyNumberFormat="1" applyFont="1" applyFill="1" applyBorder="1" applyAlignment="1"/>
    <xf numFmtId="4" fontId="111" fillId="7" borderId="121" xfId="0" applyNumberFormat="1" applyFont="1" applyFill="1" applyBorder="1"/>
    <xf numFmtId="4" fontId="111" fillId="7" borderId="115" xfId="0" applyNumberFormat="1" applyFont="1" applyFill="1" applyBorder="1"/>
    <xf numFmtId="4" fontId="109" fillId="7" borderId="123" xfId="0" applyNumberFormat="1" applyFont="1" applyFill="1" applyBorder="1" applyAlignment="1"/>
    <xf numFmtId="4" fontId="109" fillId="7" borderId="124" xfId="0" applyNumberFormat="1" applyFont="1" applyFill="1" applyBorder="1" applyAlignment="1"/>
    <xf numFmtId="4" fontId="109" fillId="7" borderId="125" xfId="0" applyNumberFormat="1" applyFont="1" applyFill="1" applyBorder="1" applyAlignment="1"/>
    <xf numFmtId="4" fontId="111" fillId="7" borderId="93" xfId="0" applyNumberFormat="1" applyFont="1" applyFill="1" applyBorder="1" applyAlignment="1"/>
    <xf numFmtId="4" fontId="109" fillId="7" borderId="127" xfId="0" applyNumberFormat="1" applyFont="1" applyFill="1" applyBorder="1" applyAlignment="1"/>
    <xf numFmtId="4" fontId="109" fillId="7" borderId="128" xfId="0" applyNumberFormat="1" applyFont="1" applyFill="1" applyBorder="1" applyAlignment="1"/>
    <xf numFmtId="4" fontId="109" fillId="7" borderId="129" xfId="0" applyNumberFormat="1" applyFont="1" applyFill="1" applyBorder="1" applyAlignment="1"/>
    <xf numFmtId="4" fontId="109" fillId="7" borderId="1" xfId="0" applyNumberFormat="1" applyFont="1" applyFill="1" applyBorder="1" applyAlignment="1"/>
    <xf numFmtId="0" fontId="0" fillId="0" borderId="4" xfId="0" applyBorder="1" applyAlignment="1">
      <alignment vertical="center"/>
    </xf>
    <xf numFmtId="0" fontId="20" fillId="0" borderId="1" xfId="2" quotePrefix="1" applyBorder="1" applyAlignment="1" applyProtection="1">
      <alignment vertical="center"/>
    </xf>
    <xf numFmtId="0" fontId="6" fillId="0" borderId="2" xfId="0" applyFont="1" applyBorder="1" applyAlignment="1" applyProtection="1">
      <alignment vertical="center"/>
    </xf>
    <xf numFmtId="0" fontId="6" fillId="0" borderId="3" xfId="0" applyFont="1" applyBorder="1" applyAlignment="1" applyProtection="1">
      <alignment vertical="center"/>
    </xf>
    <xf numFmtId="0" fontId="55" fillId="4" borderId="47" xfId="0" applyFont="1" applyFill="1" applyBorder="1" applyAlignment="1" applyProtection="1"/>
    <xf numFmtId="0" fontId="55" fillId="4" borderId="48" xfId="0" applyFont="1" applyFill="1" applyBorder="1" applyAlignment="1" applyProtection="1">
      <alignment horizontal="left"/>
    </xf>
    <xf numFmtId="0" fontId="55" fillId="4" borderId="53" xfId="0" applyFont="1" applyFill="1" applyBorder="1" applyAlignment="1" applyProtection="1">
      <alignment horizontal="left"/>
    </xf>
    <xf numFmtId="0" fontId="55" fillId="4" borderId="57" xfId="0" applyFont="1" applyFill="1" applyBorder="1" applyAlignment="1" applyProtection="1"/>
    <xf numFmtId="0" fontId="55" fillId="4" borderId="57" xfId="0" applyFont="1" applyFill="1" applyBorder="1" applyAlignment="1" applyProtection="1">
      <protection locked="0"/>
    </xf>
    <xf numFmtId="4" fontId="55" fillId="4" borderId="130" xfId="0" applyNumberFormat="1" applyFont="1" applyFill="1" applyBorder="1" applyAlignment="1" applyProtection="1"/>
    <xf numFmtId="0" fontId="8" fillId="3" borderId="131" xfId="0" applyFont="1" applyFill="1" applyBorder="1" applyAlignment="1" applyProtection="1">
      <alignment horizontal="center" vertical="center" wrapText="1"/>
    </xf>
    <xf numFmtId="0" fontId="8" fillId="3" borderId="132" xfId="0" applyFont="1" applyFill="1" applyBorder="1" applyAlignment="1" applyProtection="1">
      <alignment horizontal="center" vertical="center" wrapText="1"/>
    </xf>
    <xf numFmtId="0" fontId="30" fillId="0" borderId="5" xfId="0" applyFont="1" applyBorder="1" applyAlignment="1" applyProtection="1">
      <alignment horizontal="left" vertical="center"/>
    </xf>
    <xf numFmtId="4" fontId="30" fillId="0" borderId="6" xfId="0" applyNumberFormat="1" applyFont="1" applyBorder="1" applyAlignment="1" applyProtection="1"/>
    <xf numFmtId="0" fontId="53" fillId="0" borderId="7" xfId="0" applyFont="1" applyBorder="1" applyAlignment="1" applyProtection="1"/>
    <xf numFmtId="0" fontId="53" fillId="0" borderId="8" xfId="0" applyFont="1" applyBorder="1" applyAlignment="1" applyProtection="1">
      <alignment horizontal="left"/>
    </xf>
    <xf numFmtId="0" fontId="53" fillId="0" borderId="8" xfId="0" applyFont="1" applyBorder="1" applyAlignment="1" applyProtection="1"/>
    <xf numFmtId="0" fontId="53" fillId="0" borderId="8" xfId="0" applyFont="1" applyBorder="1" applyAlignment="1" applyProtection="1">
      <protection locked="0"/>
    </xf>
    <xf numFmtId="4" fontId="53" fillId="0" borderId="9" xfId="0" applyNumberFormat="1" applyFont="1" applyBorder="1" applyAlignment="1" applyProtection="1"/>
    <xf numFmtId="0" fontId="12" fillId="0" borderId="0" xfId="0" applyFont="1" applyAlignment="1">
      <alignment vertical="center"/>
    </xf>
    <xf numFmtId="0" fontId="114" fillId="0" borderId="0" xfId="0" applyFont="1" applyAlignment="1">
      <alignment vertical="center"/>
    </xf>
    <xf numFmtId="49" fontId="112" fillId="0" borderId="0" xfId="3" applyNumberFormat="1" applyFont="1" applyAlignment="1">
      <alignment horizontal="left" vertical="center"/>
    </xf>
    <xf numFmtId="49" fontId="113" fillId="0" borderId="0" xfId="3" applyNumberFormat="1" applyFont="1" applyAlignment="1">
      <alignment horizontal="left" vertical="center"/>
    </xf>
    <xf numFmtId="0" fontId="12" fillId="0" borderId="0" xfId="3" applyAlignment="1">
      <alignment vertical="center"/>
    </xf>
    <xf numFmtId="0" fontId="114" fillId="0" borderId="0" xfId="3" applyFont="1" applyAlignment="1">
      <alignment vertical="center"/>
    </xf>
    <xf numFmtId="49" fontId="116" fillId="0" borderId="0" xfId="3" applyNumberFormat="1" applyFont="1" applyAlignment="1">
      <alignment horizontal="left" vertical="center"/>
    </xf>
    <xf numFmtId="49" fontId="118" fillId="0" borderId="0" xfId="3" applyNumberFormat="1" applyFont="1" applyAlignment="1">
      <alignment horizontal="right" vertical="center"/>
    </xf>
    <xf numFmtId="49" fontId="120" fillId="0" borderId="0" xfId="3" applyNumberFormat="1" applyFont="1" applyAlignment="1">
      <alignment horizontal="right" vertical="center"/>
    </xf>
    <xf numFmtId="49" fontId="121" fillId="0" borderId="0" xfId="3" applyNumberFormat="1" applyFont="1" applyAlignment="1">
      <alignment vertical="center"/>
    </xf>
    <xf numFmtId="49" fontId="122" fillId="0" borderId="0" xfId="3" applyNumberFormat="1" applyFont="1" applyAlignment="1">
      <alignment horizontal="right" vertical="center"/>
    </xf>
    <xf numFmtId="49" fontId="124" fillId="0" borderId="0" xfId="3" applyNumberFormat="1" applyFont="1" applyAlignment="1">
      <alignment horizontal="left" vertical="center"/>
    </xf>
    <xf numFmtId="0" fontId="127" fillId="0" borderId="0" xfId="0" applyFont="1" applyAlignment="1">
      <alignment vertical="center"/>
    </xf>
    <xf numFmtId="0" fontId="126" fillId="0" borderId="0" xfId="0" applyFont="1" applyAlignment="1">
      <alignment vertical="center"/>
    </xf>
    <xf numFmtId="49" fontId="126" fillId="0" borderId="138" xfId="0" applyNumberFormat="1" applyFont="1" applyBorder="1" applyAlignment="1">
      <alignment vertical="center"/>
    </xf>
    <xf numFmtId="49" fontId="126" fillId="0" borderId="139" xfId="0" applyNumberFormat="1" applyFont="1" applyBorder="1" applyAlignment="1">
      <alignment vertical="center"/>
    </xf>
    <xf numFmtId="49" fontId="113" fillId="0" borderId="140" xfId="0" applyNumberFormat="1" applyFont="1" applyBorder="1" applyAlignment="1">
      <alignment horizontal="left" vertical="center"/>
    </xf>
    <xf numFmtId="49" fontId="113" fillId="0" borderId="141" xfId="0" applyNumberFormat="1" applyFont="1" applyBorder="1" applyAlignment="1">
      <alignment horizontal="left" vertical="center"/>
    </xf>
    <xf numFmtId="0" fontId="127" fillId="0" borderId="0" xfId="3" applyFont="1" applyAlignment="1">
      <alignment vertical="center"/>
    </xf>
    <xf numFmtId="0" fontId="126" fillId="0" borderId="0" xfId="3" applyFont="1" applyAlignment="1">
      <alignment vertical="center"/>
    </xf>
    <xf numFmtId="49" fontId="129" fillId="0" borderId="152" xfId="3" applyNumberFormat="1" applyFont="1" applyBorder="1" applyAlignment="1">
      <alignment horizontal="center" vertical="center"/>
    </xf>
    <xf numFmtId="49" fontId="129" fillId="0" borderId="142" xfId="3" applyNumberFormat="1" applyFont="1" applyBorder="1" applyAlignment="1">
      <alignment horizontal="center" vertical="center"/>
    </xf>
    <xf numFmtId="49" fontId="129" fillId="11" borderId="36" xfId="3" applyNumberFormat="1" applyFont="1" applyFill="1" applyBorder="1" applyAlignment="1">
      <alignment horizontal="center" vertical="center"/>
    </xf>
    <xf numFmtId="49" fontId="129" fillId="0" borderId="143" xfId="3" applyNumberFormat="1" applyFont="1" applyBorder="1" applyAlignment="1">
      <alignment horizontal="center" vertical="center"/>
    </xf>
    <xf numFmtId="0" fontId="116" fillId="0" borderId="0" xfId="3" applyFont="1" applyAlignment="1">
      <alignment vertical="center"/>
    </xf>
    <xf numFmtId="49" fontId="129" fillId="0" borderId="145" xfId="3" applyNumberFormat="1" applyFont="1" applyBorder="1" applyAlignment="1">
      <alignment horizontal="center" vertical="center"/>
    </xf>
    <xf numFmtId="49" fontId="129" fillId="11" borderId="51" xfId="3" applyNumberFormat="1" applyFont="1" applyFill="1" applyBorder="1" applyAlignment="1">
      <alignment horizontal="center" vertical="center"/>
    </xf>
    <xf numFmtId="49" fontId="129" fillId="0" borderId="0" xfId="3" applyNumberFormat="1" applyFont="1" applyAlignment="1">
      <alignment horizontal="center" vertical="center"/>
    </xf>
    <xf numFmtId="0" fontId="122" fillId="0" borderId="158" xfId="3" applyFont="1" applyBorder="1" applyAlignment="1">
      <alignment horizontal="center" vertical="center"/>
    </xf>
    <xf numFmtId="0" fontId="122" fillId="0" borderId="159" xfId="3" applyFont="1" applyBorder="1" applyAlignment="1">
      <alignment horizontal="center" vertical="center"/>
    </xf>
    <xf numFmtId="0" fontId="122" fillId="11" borderId="160" xfId="3" applyFont="1" applyFill="1" applyBorder="1" applyAlignment="1">
      <alignment horizontal="center" vertical="center"/>
    </xf>
    <xf numFmtId="0" fontId="122" fillId="0" borderId="161" xfId="3" applyFont="1" applyBorder="1" applyAlignment="1">
      <alignment horizontal="center" vertical="center"/>
    </xf>
    <xf numFmtId="0" fontId="127" fillId="0" borderId="158" xfId="3" applyFont="1" applyBorder="1" applyAlignment="1">
      <alignment vertical="center"/>
    </xf>
    <xf numFmtId="0" fontId="126" fillId="0" borderId="159" xfId="3" applyFont="1" applyBorder="1" applyAlignment="1">
      <alignment vertical="center"/>
    </xf>
    <xf numFmtId="49" fontId="129" fillId="11" borderId="160" xfId="3" applyNumberFormat="1" applyFont="1" applyFill="1" applyBorder="1" applyAlignment="1">
      <alignment horizontal="center" vertical="center"/>
    </xf>
    <xf numFmtId="0" fontId="126" fillId="0" borderId="161" xfId="3" applyFont="1" applyBorder="1" applyAlignment="1">
      <alignment vertical="center"/>
    </xf>
    <xf numFmtId="0" fontId="126" fillId="0" borderId="158" xfId="3" applyFont="1" applyBorder="1" applyAlignment="1">
      <alignment vertical="center"/>
    </xf>
    <xf numFmtId="0" fontId="126" fillId="0" borderId="170" xfId="3" applyFont="1" applyBorder="1" applyAlignment="1">
      <alignment vertical="center"/>
    </xf>
    <xf numFmtId="4" fontId="127" fillId="0" borderId="170" xfId="3" applyNumberFormat="1" applyFont="1" applyBorder="1" applyAlignment="1">
      <alignment horizontal="center" vertical="center"/>
    </xf>
    <xf numFmtId="4" fontId="126" fillId="0" borderId="133" xfId="3" applyNumberFormat="1" applyFont="1" applyBorder="1" applyAlignment="1">
      <alignment horizontal="center" vertical="center"/>
    </xf>
    <xf numFmtId="4" fontId="126" fillId="11" borderId="171" xfId="3" applyNumberFormat="1" applyFont="1" applyFill="1" applyBorder="1" applyAlignment="1">
      <alignment horizontal="center" vertical="center"/>
    </xf>
    <xf numFmtId="4" fontId="126" fillId="0" borderId="134" xfId="3" applyNumberFormat="1" applyFont="1" applyBorder="1" applyAlignment="1">
      <alignment horizontal="center" vertical="center"/>
    </xf>
    <xf numFmtId="4" fontId="127" fillId="0" borderId="113" xfId="3" applyNumberFormat="1" applyFont="1" applyBorder="1" applyAlignment="1">
      <alignment horizontal="center" vertical="center"/>
    </xf>
    <xf numFmtId="4" fontId="127" fillId="0" borderId="1" xfId="3" applyNumberFormat="1" applyFont="1" applyBorder="1" applyAlignment="1">
      <alignment horizontal="center" vertical="center"/>
    </xf>
    <xf numFmtId="4" fontId="127" fillId="0" borderId="92" xfId="3" applyNumberFormat="1" applyFont="1" applyBorder="1" applyAlignment="1">
      <alignment horizontal="center" vertical="center"/>
    </xf>
    <xf numFmtId="4" fontId="127" fillId="0" borderId="30" xfId="3" applyNumberFormat="1" applyFont="1" applyBorder="1" applyAlignment="1">
      <alignment horizontal="center" vertical="center"/>
    </xf>
    <xf numFmtId="167" fontId="12" fillId="0" borderId="0" xfId="3" applyNumberFormat="1" applyAlignment="1">
      <alignment vertical="center"/>
    </xf>
    <xf numFmtId="0" fontId="127" fillId="0" borderId="0" xfId="3" applyFont="1" applyAlignment="1">
      <alignment horizontal="left" vertical="center" wrapText="1" shrinkToFit="1"/>
    </xf>
    <xf numFmtId="0" fontId="111" fillId="0" borderId="0" xfId="3" applyFont="1" applyAlignment="1">
      <alignment vertical="center"/>
    </xf>
    <xf numFmtId="0" fontId="131" fillId="0" borderId="0" xfId="3" applyFont="1" applyAlignment="1">
      <alignment horizontal="left" vertical="center" wrapText="1" shrinkToFit="1"/>
    </xf>
    <xf numFmtId="49" fontId="113" fillId="0" borderId="0" xfId="3" applyNumberFormat="1" applyFont="1" applyAlignment="1">
      <alignment horizontal="left" vertical="top"/>
    </xf>
    <xf numFmtId="49" fontId="128" fillId="0" borderId="0" xfId="3" applyNumberFormat="1" applyFont="1" applyAlignment="1">
      <alignment horizontal="left" vertical="top"/>
    </xf>
    <xf numFmtId="0" fontId="132" fillId="7" borderId="0" xfId="0" applyFont="1" applyFill="1" applyAlignment="1">
      <alignment vertical="center"/>
    </xf>
    <xf numFmtId="0" fontId="0" fillId="7" borderId="0" xfId="0" applyFill="1"/>
    <xf numFmtId="49" fontId="122" fillId="0" borderId="0" xfId="3" applyNumberFormat="1" applyFont="1" applyAlignment="1">
      <alignment horizontal="left" vertical="center"/>
    </xf>
    <xf numFmtId="0" fontId="133" fillId="0" borderId="0" xfId="3" applyFont="1"/>
    <xf numFmtId="14" fontId="108" fillId="0" borderId="0" xfId="0" applyNumberFormat="1" applyFont="1" applyAlignment="1">
      <alignment vertical="center"/>
    </xf>
    <xf numFmtId="49" fontId="122" fillId="0" borderId="0" xfId="3" applyNumberFormat="1" applyFont="1" applyAlignment="1">
      <alignment horizontal="left"/>
    </xf>
    <xf numFmtId="0" fontId="19" fillId="0" borderId="134" xfId="0" applyFont="1" applyBorder="1"/>
    <xf numFmtId="0" fontId="17" fillId="0" borderId="134" xfId="0" applyFont="1" applyBorder="1"/>
    <xf numFmtId="0" fontId="17" fillId="0" borderId="135" xfId="0" applyFont="1" applyBorder="1"/>
    <xf numFmtId="49" fontId="17" fillId="0" borderId="0" xfId="0" applyNumberFormat="1" applyFont="1" applyBorder="1"/>
    <xf numFmtId="0" fontId="17" fillId="0" borderId="0" xfId="0" applyFont="1" applyBorder="1"/>
    <xf numFmtId="0" fontId="17" fillId="0" borderId="137" xfId="0" applyFont="1" applyBorder="1"/>
    <xf numFmtId="0" fontId="18" fillId="0" borderId="0" xfId="0" applyFont="1" applyBorder="1"/>
    <xf numFmtId="49" fontId="126" fillId="0" borderId="140" xfId="0" applyNumberFormat="1" applyFont="1" applyBorder="1" applyAlignment="1">
      <alignment vertical="center"/>
    </xf>
    <xf numFmtId="49" fontId="113" fillId="0" borderId="140" xfId="0" applyNumberFormat="1" applyFont="1" applyBorder="1" applyAlignment="1">
      <alignment vertical="center"/>
    </xf>
    <xf numFmtId="49" fontId="113" fillId="0" borderId="141" xfId="0" applyNumberFormat="1" applyFont="1" applyBorder="1" applyAlignment="1">
      <alignment vertical="center"/>
    </xf>
    <xf numFmtId="0" fontId="127" fillId="0" borderId="0" xfId="3" applyFont="1" applyAlignment="1">
      <alignment horizontal="left" vertical="center" wrapText="1" shrinkToFit="1"/>
    </xf>
    <xf numFmtId="0" fontId="12" fillId="0" borderId="0" xfId="3" applyAlignment="1">
      <alignment vertical="center"/>
    </xf>
    <xf numFmtId="43" fontId="43" fillId="0" borderId="39" xfId="1" applyFont="1" applyBorder="1" applyAlignment="1" applyProtection="1">
      <alignment vertical="center"/>
      <protection locked="0"/>
    </xf>
    <xf numFmtId="43" fontId="43" fillId="0" borderId="36" xfId="1" applyFont="1" applyBorder="1" applyAlignment="1" applyProtection="1">
      <alignment vertical="center"/>
      <protection locked="0"/>
    </xf>
    <xf numFmtId="10" fontId="43" fillId="0" borderId="36" xfId="4" applyNumberFormat="1" applyFont="1" applyBorder="1" applyAlignment="1" applyProtection="1">
      <alignment vertical="center"/>
      <protection locked="0"/>
    </xf>
    <xf numFmtId="0" fontId="0" fillId="7" borderId="0" xfId="0" applyFont="1" applyFill="1" applyAlignment="1">
      <alignment vertical="center"/>
    </xf>
    <xf numFmtId="0" fontId="2" fillId="7" borderId="29" xfId="0" applyFont="1" applyFill="1" applyBorder="1" applyAlignment="1" applyProtection="1">
      <alignment horizontal="center" vertical="center"/>
    </xf>
    <xf numFmtId="49" fontId="2" fillId="7" borderId="29" xfId="0" applyNumberFormat="1" applyFont="1" applyFill="1" applyBorder="1" applyAlignment="1" applyProtection="1">
      <alignment horizontal="left" vertical="center" wrapText="1"/>
    </xf>
    <xf numFmtId="0" fontId="2" fillId="7" borderId="29" xfId="0" applyFont="1" applyFill="1" applyBorder="1" applyAlignment="1" applyProtection="1">
      <alignment horizontal="left" vertical="center" wrapText="1" shrinkToFit="1"/>
    </xf>
    <xf numFmtId="0" fontId="2" fillId="7" borderId="29" xfId="0" applyFont="1" applyFill="1" applyBorder="1" applyAlignment="1" applyProtection="1">
      <alignment horizontal="center" vertical="center" wrapText="1"/>
    </xf>
    <xf numFmtId="4" fontId="2" fillId="7" borderId="29" xfId="0" applyNumberFormat="1" applyFont="1" applyFill="1" applyBorder="1" applyAlignment="1" applyProtection="1">
      <alignment vertical="center"/>
    </xf>
    <xf numFmtId="4" fontId="2" fillId="7" borderId="29" xfId="0" applyNumberFormat="1" applyFont="1" applyFill="1" applyBorder="1" applyAlignment="1" applyProtection="1">
      <alignment vertical="center"/>
      <protection locked="0"/>
    </xf>
    <xf numFmtId="4" fontId="2" fillId="7" borderId="41" xfId="0" applyNumberFormat="1" applyFont="1" applyFill="1" applyBorder="1" applyAlignment="1" applyProtection="1">
      <alignment vertical="center"/>
    </xf>
    <xf numFmtId="0" fontId="8" fillId="7" borderId="22" xfId="0" applyFont="1" applyFill="1" applyBorder="1" applyAlignment="1" applyProtection="1">
      <alignment horizontal="left" vertical="center" wrapText="1"/>
    </xf>
    <xf numFmtId="43" fontId="2" fillId="7" borderId="44" xfId="1" applyFont="1" applyFill="1" applyBorder="1" applyAlignment="1">
      <alignment vertical="center"/>
    </xf>
    <xf numFmtId="43" fontId="2" fillId="7" borderId="45" xfId="1" applyFont="1" applyFill="1" applyBorder="1" applyAlignment="1">
      <alignment vertical="center"/>
    </xf>
    <xf numFmtId="0" fontId="0" fillId="7" borderId="0" xfId="0" applyFill="1" applyAlignment="1">
      <alignment vertical="center"/>
    </xf>
    <xf numFmtId="4" fontId="111" fillId="7" borderId="116" xfId="0" applyNumberFormat="1" applyFont="1" applyFill="1" applyBorder="1" applyAlignment="1"/>
    <xf numFmtId="4" fontId="111" fillId="7" borderId="119" xfId="0" applyNumberFormat="1" applyFont="1" applyFill="1" applyBorder="1" applyAlignment="1"/>
    <xf numFmtId="4" fontId="111" fillId="7" borderId="122" xfId="0" applyNumberFormat="1" applyFont="1" applyFill="1" applyBorder="1" applyAlignment="1"/>
    <xf numFmtId="4" fontId="110" fillId="7" borderId="116" xfId="5" applyNumberFormat="1" applyFont="1" applyFill="1" applyBorder="1" applyAlignment="1"/>
    <xf numFmtId="4" fontId="110" fillId="7" borderId="119" xfId="5" applyNumberFormat="1" applyFont="1" applyFill="1" applyBorder="1" applyAlignment="1"/>
    <xf numFmtId="4" fontId="110" fillId="7" borderId="122" xfId="5" applyNumberFormat="1" applyFont="1" applyFill="1" applyBorder="1" applyAlignment="1"/>
    <xf numFmtId="4" fontId="110" fillId="7" borderId="126" xfId="5" applyNumberFormat="1" applyFont="1" applyFill="1" applyBorder="1"/>
    <xf numFmtId="0" fontId="134" fillId="0" borderId="11" xfId="0" applyFont="1" applyBorder="1" applyAlignment="1" applyProtection="1">
      <alignment vertical="center"/>
    </xf>
    <xf numFmtId="0" fontId="134" fillId="0" borderId="0" xfId="0" applyFont="1" applyAlignment="1">
      <alignment vertical="center"/>
    </xf>
    <xf numFmtId="0" fontId="134" fillId="0" borderId="0" xfId="0" applyFont="1" applyBorder="1" applyAlignment="1" applyProtection="1">
      <alignment vertical="center"/>
    </xf>
    <xf numFmtId="0" fontId="131" fillId="0" borderId="0" xfId="0" applyFont="1" applyAlignment="1" applyProtection="1">
      <alignment vertical="center"/>
    </xf>
    <xf numFmtId="0" fontId="134" fillId="0" borderId="0" xfId="0" applyFont="1" applyAlignment="1" applyProtection="1">
      <alignment vertical="center"/>
    </xf>
    <xf numFmtId="0" fontId="134" fillId="7" borderId="0" xfId="0" applyFont="1" applyFill="1" applyBorder="1" applyAlignment="1">
      <alignment vertical="center"/>
    </xf>
    <xf numFmtId="0" fontId="135" fillId="0" borderId="0" xfId="0" applyFont="1" applyAlignment="1" applyProtection="1">
      <alignment vertical="center"/>
    </xf>
    <xf numFmtId="0" fontId="111" fillId="0" borderId="0" xfId="0" applyFont="1" applyAlignment="1" applyProtection="1">
      <alignment vertical="center"/>
    </xf>
    <xf numFmtId="0" fontId="111" fillId="0" borderId="0" xfId="0" applyFont="1" applyAlignment="1" applyProtection="1">
      <alignment horizontal="left" vertical="center"/>
    </xf>
    <xf numFmtId="0" fontId="111" fillId="7" borderId="0" xfId="0" applyFont="1" applyFill="1" applyBorder="1" applyAlignment="1">
      <alignment vertical="center"/>
    </xf>
    <xf numFmtId="0" fontId="136" fillId="0" borderId="0" xfId="0" applyFont="1" applyBorder="1" applyAlignment="1" applyProtection="1">
      <alignment vertical="center"/>
    </xf>
    <xf numFmtId="0" fontId="136" fillId="0" borderId="0" xfId="0" applyFont="1" applyAlignment="1" applyProtection="1">
      <alignment vertical="center"/>
    </xf>
    <xf numFmtId="0" fontId="136" fillId="0" borderId="0" xfId="0" applyFont="1" applyAlignment="1">
      <alignment vertical="center"/>
    </xf>
    <xf numFmtId="0" fontId="136" fillId="0" borderId="0" xfId="0" applyFont="1" applyAlignment="1" applyProtection="1">
      <alignment vertical="center" wrapText="1"/>
    </xf>
    <xf numFmtId="0" fontId="137" fillId="0" borderId="0" xfId="0" applyFont="1" applyAlignment="1" applyProtection="1">
      <alignment horizontal="left" vertical="center"/>
    </xf>
    <xf numFmtId="166" fontId="12" fillId="0" borderId="0" xfId="0" applyNumberFormat="1" applyFont="1" applyAlignment="1" applyProtection="1">
      <alignment horizontal="left" vertical="center"/>
    </xf>
    <xf numFmtId="0" fontId="109" fillId="7" borderId="0" xfId="0" applyFont="1" applyFill="1" applyBorder="1" applyAlignment="1">
      <alignment vertical="center"/>
    </xf>
    <xf numFmtId="0" fontId="137" fillId="0" borderId="0" xfId="0" applyFont="1" applyAlignment="1" applyProtection="1">
      <alignment vertical="center"/>
    </xf>
    <xf numFmtId="0" fontId="12" fillId="0" borderId="0" xfId="0" applyFont="1" applyAlignment="1" applyProtection="1">
      <alignment vertical="center"/>
    </xf>
    <xf numFmtId="0" fontId="137" fillId="0" borderId="0" xfId="0" applyFont="1" applyBorder="1" applyAlignment="1" applyProtection="1">
      <alignment vertical="center"/>
    </xf>
    <xf numFmtId="0" fontId="12" fillId="0" borderId="0" xfId="0" applyFont="1" applyBorder="1" applyAlignment="1" applyProtection="1">
      <alignment horizontal="left" vertical="center"/>
    </xf>
    <xf numFmtId="0" fontId="12" fillId="0" borderId="0" xfId="0" applyFont="1" applyAlignment="1" applyProtection="1">
      <alignment vertical="center" wrapText="1"/>
    </xf>
    <xf numFmtId="0" fontId="136" fillId="9" borderId="106" xfId="0" applyFont="1" applyFill="1" applyBorder="1" applyAlignment="1">
      <alignment horizontal="center" vertical="center"/>
    </xf>
    <xf numFmtId="0" fontId="136" fillId="9" borderId="108" xfId="0" applyFont="1" applyFill="1" applyBorder="1" applyAlignment="1">
      <alignment horizontal="center" vertical="center" wrapText="1" shrinkToFit="1"/>
    </xf>
    <xf numFmtId="0" fontId="111" fillId="9" borderId="108" xfId="0" applyFont="1" applyFill="1" applyBorder="1" applyAlignment="1">
      <alignment vertical="center"/>
    </xf>
    <xf numFmtId="0" fontId="136" fillId="9" borderId="109" xfId="0" applyFont="1" applyFill="1" applyBorder="1" applyAlignment="1">
      <alignment horizontal="center" vertical="center" wrapText="1"/>
    </xf>
    <xf numFmtId="14" fontId="111" fillId="9" borderId="109" xfId="0" applyNumberFormat="1" applyFont="1" applyFill="1" applyBorder="1" applyAlignment="1">
      <alignment horizontal="center" vertical="center" wrapText="1"/>
    </xf>
    <xf numFmtId="0" fontId="138" fillId="0" borderId="0" xfId="0" applyFont="1" applyBorder="1" applyAlignment="1" applyProtection="1">
      <alignment vertical="center"/>
    </xf>
    <xf numFmtId="0" fontId="109" fillId="7" borderId="37" xfId="0" applyFont="1" applyFill="1" applyBorder="1" applyAlignment="1">
      <alignment vertical="center"/>
    </xf>
    <xf numFmtId="0" fontId="109" fillId="7" borderId="111" xfId="0" applyFont="1" applyFill="1" applyBorder="1" applyAlignment="1">
      <alignment vertical="center"/>
    </xf>
    <xf numFmtId="4" fontId="109" fillId="7" borderId="113" xfId="0" applyNumberFormat="1" applyFont="1" applyFill="1" applyBorder="1" applyAlignment="1">
      <alignment vertical="center"/>
    </xf>
    <xf numFmtId="4" fontId="134" fillId="7" borderId="113" xfId="0" applyNumberFormat="1" applyFont="1" applyFill="1" applyBorder="1" applyAlignment="1">
      <alignment vertical="center"/>
    </xf>
    <xf numFmtId="0" fontId="134" fillId="7" borderId="113" xfId="0" applyFont="1" applyFill="1" applyBorder="1"/>
    <xf numFmtId="0" fontId="138" fillId="0" borderId="0" xfId="0" applyFont="1" applyAlignment="1">
      <alignment vertical="center"/>
    </xf>
    <xf numFmtId="0" fontId="133" fillId="0" borderId="0" xfId="0" applyFont="1"/>
    <xf numFmtId="0" fontId="139" fillId="7" borderId="7" xfId="0" applyFont="1" applyFill="1" applyBorder="1" applyAlignment="1">
      <alignment horizontal="left" vertical="center"/>
    </xf>
    <xf numFmtId="0" fontId="133" fillId="7" borderId="8" xfId="0" applyFont="1" applyFill="1" applyBorder="1" applyAlignment="1">
      <alignment vertical="center"/>
    </xf>
    <xf numFmtId="1" fontId="140" fillId="7" borderId="8" xfId="0" applyNumberFormat="1" applyFont="1" applyFill="1" applyBorder="1" applyAlignment="1">
      <alignment horizontal="left" vertical="center" wrapText="1"/>
    </xf>
    <xf numFmtId="4" fontId="139" fillId="7" borderId="1" xfId="0" applyNumberFormat="1" applyFont="1" applyFill="1" applyBorder="1" applyAlignment="1">
      <alignment vertical="center"/>
    </xf>
    <xf numFmtId="4" fontId="141" fillId="7" borderId="8" xfId="0" applyNumberFormat="1" applyFont="1" applyFill="1" applyBorder="1" applyAlignment="1">
      <alignment vertical="center"/>
    </xf>
    <xf numFmtId="4" fontId="133" fillId="7" borderId="76" xfId="0" applyNumberFormat="1" applyFont="1" applyFill="1" applyBorder="1" applyAlignment="1">
      <alignment vertical="center"/>
    </xf>
    <xf numFmtId="0" fontId="134" fillId="0" borderId="0" xfId="0" applyFont="1"/>
    <xf numFmtId="0" fontId="134" fillId="7" borderId="0" xfId="0" applyFont="1" applyFill="1" applyBorder="1"/>
    <xf numFmtId="1" fontId="109" fillId="7" borderId="0" xfId="0" applyNumberFormat="1" applyFont="1" applyFill="1" applyBorder="1" applyAlignment="1">
      <alignment horizontal="left" vertical="center"/>
    </xf>
    <xf numFmtId="49" fontId="109" fillId="7" borderId="0" xfId="0" applyNumberFormat="1" applyFont="1" applyFill="1" applyBorder="1" applyAlignment="1">
      <alignment horizontal="left" vertical="top"/>
    </xf>
    <xf numFmtId="0" fontId="142" fillId="0" borderId="0" xfId="0" applyFont="1" applyAlignment="1"/>
    <xf numFmtId="49" fontId="142" fillId="7" borderId="0" xfId="0" applyNumberFormat="1" applyFont="1" applyFill="1" applyBorder="1" applyAlignment="1">
      <alignment horizontal="left"/>
    </xf>
    <xf numFmtId="0" fontId="142" fillId="7" borderId="0" xfId="0" applyFont="1" applyFill="1" applyBorder="1" applyAlignment="1"/>
    <xf numFmtId="0" fontId="142" fillId="0" borderId="0" xfId="0" applyFont="1"/>
    <xf numFmtId="49" fontId="142" fillId="7" borderId="0" xfId="0" applyNumberFormat="1" applyFont="1" applyFill="1" applyBorder="1" applyAlignment="1">
      <alignment horizontal="left" vertical="center"/>
    </xf>
    <xf numFmtId="0" fontId="142" fillId="7" borderId="0" xfId="0" applyFont="1" applyFill="1" applyBorder="1"/>
    <xf numFmtId="166" fontId="142" fillId="7" borderId="0" xfId="0" applyNumberFormat="1" applyFont="1" applyFill="1" applyBorder="1" applyAlignment="1">
      <alignment horizontal="left"/>
    </xf>
    <xf numFmtId="0" fontId="143" fillId="7" borderId="110" xfId="0" applyFont="1" applyFill="1" applyBorder="1" applyAlignment="1">
      <alignment vertical="center"/>
    </xf>
    <xf numFmtId="0" fontId="144" fillId="7" borderId="173" xfId="2" quotePrefix="1" applyFont="1" applyFill="1" applyBorder="1"/>
    <xf numFmtId="0" fontId="144" fillId="7" borderId="174" xfId="2" quotePrefix="1" applyFont="1" applyFill="1" applyBorder="1"/>
    <xf numFmtId="0" fontId="144" fillId="7" borderId="175" xfId="2" quotePrefix="1" applyFont="1" applyFill="1" applyBorder="1"/>
    <xf numFmtId="0" fontId="144" fillId="7" borderId="172" xfId="2" quotePrefix="1" applyFont="1" applyFill="1" applyBorder="1" applyAlignment="1">
      <alignment horizontal="left"/>
    </xf>
    <xf numFmtId="0" fontId="109" fillId="7" borderId="123" xfId="0" applyFont="1" applyFill="1" applyBorder="1" applyAlignment="1"/>
    <xf numFmtId="0" fontId="109" fillId="7" borderId="124" xfId="0" applyFont="1" applyFill="1" applyBorder="1" applyAlignment="1"/>
    <xf numFmtId="0" fontId="109" fillId="7" borderId="125" xfId="0" applyFont="1" applyFill="1" applyBorder="1" applyAlignment="1"/>
    <xf numFmtId="0" fontId="109" fillId="7" borderId="178" xfId="0" applyFont="1" applyFill="1" applyBorder="1" applyAlignment="1"/>
    <xf numFmtId="0" fontId="109" fillId="7" borderId="179" xfId="0" applyFont="1" applyFill="1" applyBorder="1" applyAlignment="1"/>
    <xf numFmtId="0" fontId="109" fillId="7" borderId="180" xfId="0" applyFont="1" applyFill="1" applyBorder="1" applyAlignment="1"/>
    <xf numFmtId="1" fontId="109" fillId="7" borderId="177" xfId="0" applyNumberFormat="1" applyFont="1" applyFill="1" applyBorder="1" applyAlignment="1">
      <alignment horizontal="left"/>
    </xf>
    <xf numFmtId="0" fontId="5" fillId="0" borderId="48" xfId="0" applyFont="1" applyBorder="1" applyAlignment="1">
      <alignment vertical="center"/>
    </xf>
    <xf numFmtId="0" fontId="5" fillId="0" borderId="57" xfId="0" applyFont="1" applyBorder="1" applyAlignment="1">
      <alignment vertical="center"/>
    </xf>
    <xf numFmtId="0" fontId="5" fillId="0" borderId="47" xfId="0" applyFont="1" applyBorder="1" applyAlignment="1">
      <alignment vertical="center"/>
    </xf>
    <xf numFmtId="0" fontId="5" fillId="0" borderId="0" xfId="0" applyFont="1" applyAlignment="1" applyProtection="1">
      <alignment vertical="center"/>
      <protection locked="0"/>
    </xf>
    <xf numFmtId="0" fontId="60" fillId="0" borderId="0" xfId="0" applyFont="1" applyAlignment="1">
      <alignment vertical="center" wrapText="1"/>
    </xf>
    <xf numFmtId="0" fontId="33" fillId="0" borderId="0" xfId="0" applyFont="1" applyAlignment="1">
      <alignment horizontal="left" vertical="center"/>
    </xf>
    <xf numFmtId="4" fontId="5" fillId="0" borderId="67" xfId="0" applyNumberFormat="1" applyFont="1" applyBorder="1" applyAlignment="1">
      <alignment vertical="center"/>
    </xf>
    <xf numFmtId="4" fontId="5" fillId="0" borderId="66" xfId="0" applyNumberFormat="1" applyFont="1" applyBorder="1" applyAlignment="1">
      <alignment vertical="center"/>
    </xf>
    <xf numFmtId="0" fontId="5" fillId="0" borderId="66" xfId="0" applyFont="1" applyBorder="1" applyAlignment="1">
      <alignment horizontal="center" vertical="center" wrapText="1"/>
    </xf>
    <xf numFmtId="0" fontId="5" fillId="0" borderId="66" xfId="0" applyFont="1" applyBorder="1" applyAlignment="1">
      <alignment horizontal="left" vertical="center" wrapText="1"/>
    </xf>
    <xf numFmtId="49" fontId="5" fillId="0" borderId="66" xfId="0" applyNumberFormat="1" applyFont="1" applyBorder="1" applyAlignment="1">
      <alignment horizontal="left" vertical="center" wrapText="1"/>
    </xf>
    <xf numFmtId="0" fontId="5" fillId="0" borderId="66" xfId="0" applyFont="1" applyBorder="1" applyAlignment="1">
      <alignment horizontal="center" vertical="center"/>
    </xf>
    <xf numFmtId="0" fontId="5" fillId="0" borderId="69" xfId="0" applyFont="1" applyBorder="1" applyAlignment="1">
      <alignment horizontal="center" vertical="center"/>
    </xf>
    <xf numFmtId="4" fontId="55" fillId="4" borderId="30" xfId="0" applyNumberFormat="1" applyFont="1" applyFill="1" applyBorder="1"/>
    <xf numFmtId="0" fontId="55" fillId="4" borderId="55" xfId="0" applyFont="1" applyFill="1" applyBorder="1" applyProtection="1">
      <protection locked="0"/>
    </xf>
    <xf numFmtId="0" fontId="55" fillId="4" borderId="38" xfId="0" applyFont="1" applyFill="1" applyBorder="1"/>
    <xf numFmtId="0" fontId="55" fillId="4" borderId="64" xfId="0" applyFont="1" applyFill="1" applyBorder="1" applyAlignment="1">
      <alignment horizontal="left"/>
    </xf>
    <xf numFmtId="0" fontId="55" fillId="4" borderId="30" xfId="0" applyFont="1" applyFill="1" applyBorder="1" applyAlignment="1">
      <alignment horizontal="left"/>
    </xf>
    <xf numFmtId="0" fontId="55" fillId="0" borderId="43" xfId="0" applyFont="1" applyBorder="1"/>
    <xf numFmtId="0" fontId="62" fillId="0" borderId="0" xfId="0" applyFont="1" applyAlignment="1" applyProtection="1">
      <alignment vertical="center"/>
      <protection locked="0"/>
    </xf>
    <xf numFmtId="4" fontId="62" fillId="0" borderId="0" xfId="0" applyNumberFormat="1" applyFont="1" applyAlignment="1">
      <alignment vertical="center"/>
    </xf>
    <xf numFmtId="0" fontId="62" fillId="0" borderId="0" xfId="0" applyFont="1" applyAlignment="1">
      <alignment horizontal="left" vertical="center" wrapText="1"/>
    </xf>
    <xf numFmtId="4" fontId="5" fillId="0" borderId="70" xfId="0" applyNumberFormat="1" applyFont="1" applyBorder="1" applyAlignment="1">
      <alignment vertical="center"/>
    </xf>
    <xf numFmtId="4" fontId="5" fillId="0" borderId="29" xfId="0" applyNumberFormat="1" applyFont="1" applyBorder="1" applyAlignment="1">
      <alignment vertical="center"/>
    </xf>
    <xf numFmtId="0" fontId="5" fillId="0" borderId="29" xfId="0" applyFont="1" applyBorder="1" applyAlignment="1">
      <alignment horizontal="center" vertical="center" wrapText="1"/>
    </xf>
    <xf numFmtId="0" fontId="5" fillId="0" borderId="29" xfId="0" applyFont="1" applyBorder="1" applyAlignment="1">
      <alignment horizontal="left" vertical="center" wrapText="1"/>
    </xf>
    <xf numFmtId="49" fontId="5" fillId="0" borderId="29" xfId="0" applyNumberFormat="1" applyFont="1" applyBorder="1" applyAlignment="1">
      <alignment horizontal="left" vertical="center" wrapText="1"/>
    </xf>
    <xf numFmtId="0" fontId="5" fillId="0" borderId="29" xfId="0" applyFont="1" applyBorder="1" applyAlignment="1">
      <alignment horizontal="center" vertical="center"/>
    </xf>
    <xf numFmtId="0" fontId="63" fillId="0" borderId="0" xfId="0" applyFont="1" applyAlignment="1" applyProtection="1">
      <alignment vertical="center"/>
      <protection locked="0"/>
    </xf>
    <xf numFmtId="4" fontId="63" fillId="0" borderId="0" xfId="0" applyNumberFormat="1" applyFont="1" applyAlignment="1">
      <alignment vertical="center"/>
    </xf>
    <xf numFmtId="0" fontId="63" fillId="0" borderId="0" xfId="0" applyFont="1" applyAlignment="1">
      <alignment horizontal="left" vertical="center" wrapText="1"/>
    </xf>
    <xf numFmtId="0" fontId="0" fillId="0" borderId="0" xfId="0" applyAlignment="1">
      <alignment horizontal="left" vertical="center"/>
    </xf>
    <xf numFmtId="0" fontId="0" fillId="0" borderId="28" xfId="0" applyBorder="1" applyAlignment="1">
      <alignment vertical="center"/>
    </xf>
    <xf numFmtId="0" fontId="0" fillId="0" borderId="27" xfId="0" applyBorder="1" applyAlignment="1">
      <alignment vertical="center"/>
    </xf>
    <xf numFmtId="0" fontId="0" fillId="0" borderId="26" xfId="0" applyBorder="1" applyAlignment="1">
      <alignment vertical="center"/>
    </xf>
    <xf numFmtId="4" fontId="0" fillId="0" borderId="0" xfId="0" applyNumberFormat="1" applyAlignment="1">
      <alignment vertical="center"/>
    </xf>
    <xf numFmtId="167" fontId="29" fillId="0" borderId="19" xfId="0" applyNumberFormat="1" applyFont="1" applyBorder="1" applyAlignment="1">
      <alignment vertical="center"/>
    </xf>
    <xf numFmtId="167" fontId="29" fillId="0" borderId="0" xfId="0" applyNumberFormat="1" applyFont="1" applyAlignment="1">
      <alignment vertical="center"/>
    </xf>
    <xf numFmtId="0" fontId="29" fillId="0" borderId="0" xfId="0" applyFont="1" applyAlignment="1">
      <alignment horizontal="center" vertical="center"/>
    </xf>
    <xf numFmtId="0" fontId="24" fillId="0" borderId="0" xfId="0" applyFont="1"/>
    <xf numFmtId="167" fontId="24" fillId="0" borderId="19" xfId="0" applyNumberFormat="1" applyFont="1" applyBorder="1"/>
    <xf numFmtId="167" fontId="24" fillId="0" borderId="0" xfId="0" applyNumberFormat="1" applyFont="1"/>
    <xf numFmtId="0" fontId="24" fillId="0" borderId="25" xfId="0" applyFont="1" applyBorder="1"/>
    <xf numFmtId="0" fontId="24" fillId="0" borderId="12" xfId="0" applyFont="1" applyBorder="1"/>
    <xf numFmtId="0" fontId="61" fillId="0" borderId="0" xfId="0" applyFont="1" applyAlignment="1" applyProtection="1">
      <alignment vertical="center"/>
      <protection locked="0"/>
    </xf>
    <xf numFmtId="0" fontId="61" fillId="0" borderId="0" xfId="0" applyFont="1" applyAlignment="1">
      <alignment horizontal="left" vertical="center" wrapText="1"/>
    </xf>
    <xf numFmtId="0" fontId="26" fillId="0" borderId="19" xfId="0" applyFont="1" applyBorder="1" applyAlignment="1">
      <alignment vertical="center"/>
    </xf>
    <xf numFmtId="0" fontId="26" fillId="0" borderId="25" xfId="0" applyFont="1" applyBorder="1" applyAlignment="1">
      <alignment vertical="center"/>
    </xf>
    <xf numFmtId="0" fontId="0" fillId="0" borderId="19" xfId="0" applyBorder="1" applyAlignment="1">
      <alignment vertical="center"/>
    </xf>
    <xf numFmtId="0" fontId="0" fillId="0" borderId="25" xfId="0" applyBorder="1" applyAlignment="1">
      <alignment vertical="center"/>
    </xf>
    <xf numFmtId="0" fontId="28" fillId="0" borderId="19" xfId="0" applyFont="1" applyBorder="1" applyAlignment="1">
      <alignment vertical="center"/>
    </xf>
    <xf numFmtId="0" fontId="28" fillId="0" borderId="25" xfId="0" applyFont="1" applyBorder="1" applyAlignment="1">
      <alignment vertical="center"/>
    </xf>
    <xf numFmtId="0" fontId="100" fillId="0" borderId="19" xfId="0" applyFont="1" applyBorder="1" applyAlignment="1">
      <alignment vertical="center"/>
    </xf>
    <xf numFmtId="0" fontId="100" fillId="0" borderId="25" xfId="0" applyFont="1" applyBorder="1" applyAlignment="1">
      <alignment vertical="center"/>
    </xf>
    <xf numFmtId="0" fontId="25" fillId="0" borderId="19" xfId="0" applyFont="1" applyBorder="1" applyAlignment="1">
      <alignment vertical="center"/>
    </xf>
    <xf numFmtId="0" fontId="25" fillId="0" borderId="25" xfId="0" applyFont="1" applyBorder="1" applyAlignment="1">
      <alignment vertical="center"/>
    </xf>
    <xf numFmtId="0" fontId="19" fillId="0" borderId="19" xfId="0" applyFont="1" applyBorder="1" applyAlignment="1">
      <alignment vertical="center"/>
    </xf>
    <xf numFmtId="0" fontId="19" fillId="0" borderId="25" xfId="0" applyFont="1" applyBorder="1" applyAlignment="1">
      <alignment vertical="center"/>
    </xf>
    <xf numFmtId="4" fontId="58" fillId="0" borderId="70" xfId="0" applyNumberFormat="1" applyFont="1" applyBorder="1" applyAlignment="1">
      <alignment vertical="center"/>
    </xf>
    <xf numFmtId="4" fontId="58" fillId="0" borderId="29" xfId="0" applyNumberFormat="1" applyFont="1" applyBorder="1" applyAlignment="1">
      <alignment vertical="center"/>
    </xf>
    <xf numFmtId="0" fontId="58" fillId="0" borderId="29" xfId="0" applyFont="1" applyBorder="1" applyAlignment="1">
      <alignment horizontal="center" vertical="center" wrapText="1"/>
    </xf>
    <xf numFmtId="0" fontId="58" fillId="0" borderId="29" xfId="0" applyFont="1" applyBorder="1" applyAlignment="1">
      <alignment horizontal="left" vertical="center" wrapText="1"/>
    </xf>
    <xf numFmtId="49" fontId="58" fillId="0" borderId="29" xfId="0" applyNumberFormat="1" applyFont="1" applyBorder="1" applyAlignment="1">
      <alignment horizontal="left" vertical="center" wrapText="1"/>
    </xf>
    <xf numFmtId="0" fontId="58" fillId="0" borderId="29" xfId="0" applyFont="1" applyBorder="1" applyAlignment="1">
      <alignment horizontal="center" vertical="center"/>
    </xf>
    <xf numFmtId="0" fontId="58" fillId="0" borderId="69" xfId="0" applyFont="1" applyBorder="1" applyAlignment="1">
      <alignment horizontal="center" vertical="center"/>
    </xf>
    <xf numFmtId="0" fontId="39" fillId="0" borderId="0" xfId="0" applyFont="1" applyAlignment="1">
      <alignment horizontal="center" vertical="center"/>
    </xf>
    <xf numFmtId="167" fontId="101" fillId="0" borderId="19" xfId="0" applyNumberFormat="1" applyFont="1" applyBorder="1" applyAlignment="1">
      <alignment vertical="center"/>
    </xf>
    <xf numFmtId="167" fontId="101" fillId="0" borderId="0" xfId="0" applyNumberFormat="1" applyFont="1" applyAlignment="1">
      <alignment vertical="center"/>
    </xf>
    <xf numFmtId="0" fontId="101" fillId="0" borderId="0" xfId="0" applyFont="1" applyAlignment="1">
      <alignment horizontal="center" vertical="center"/>
    </xf>
    <xf numFmtId="0" fontId="32" fillId="0" borderId="35" xfId="0" applyFont="1" applyBorder="1"/>
    <xf numFmtId="0" fontId="32" fillId="0" borderId="0" xfId="0" applyFont="1"/>
    <xf numFmtId="0" fontId="32" fillId="0" borderId="43" xfId="0" applyFont="1" applyBorder="1"/>
    <xf numFmtId="0" fontId="27" fillId="0" borderId="19" xfId="0" applyFont="1" applyBorder="1" applyAlignment="1">
      <alignment vertical="center"/>
    </xf>
    <xf numFmtId="0" fontId="27" fillId="0" borderId="25" xfId="0" applyFont="1" applyBorder="1" applyAlignment="1">
      <alignment vertical="center"/>
    </xf>
    <xf numFmtId="0" fontId="64" fillId="0" borderId="35" xfId="0" applyFont="1" applyBorder="1" applyAlignment="1">
      <alignment vertical="center"/>
    </xf>
    <xf numFmtId="0" fontId="64" fillId="0" borderId="0" xfId="0" applyFont="1" applyAlignment="1" applyProtection="1">
      <alignment vertical="center"/>
      <protection locked="0"/>
    </xf>
    <xf numFmtId="4" fontId="64" fillId="0" borderId="0" xfId="0" applyNumberFormat="1" applyFont="1" applyAlignment="1">
      <alignment vertical="center"/>
    </xf>
    <xf numFmtId="0" fontId="64" fillId="0" borderId="0" xfId="0" applyFont="1" applyAlignment="1">
      <alignment horizontal="left" vertical="center" wrapText="1"/>
    </xf>
    <xf numFmtId="0" fontId="64" fillId="0" borderId="43" xfId="0" applyFont="1" applyBorder="1" applyAlignment="1">
      <alignment vertical="center"/>
    </xf>
    <xf numFmtId="0" fontId="55" fillId="0" borderId="0" xfId="0" applyFont="1"/>
    <xf numFmtId="167" fontId="55" fillId="0" borderId="19" xfId="0" applyNumberFormat="1" applyFont="1" applyBorder="1"/>
    <xf numFmtId="167" fontId="55" fillId="0" borderId="0" xfId="0" applyNumberFormat="1" applyFont="1"/>
    <xf numFmtId="0" fontId="55" fillId="0" borderId="25" xfId="0" applyFont="1" applyBorder="1"/>
    <xf numFmtId="0" fontId="55" fillId="0" borderId="12" xfId="0" applyFont="1" applyBorder="1"/>
    <xf numFmtId="0" fontId="53" fillId="0" borderId="0" xfId="0" applyFont="1"/>
    <xf numFmtId="167" fontId="53" fillId="0" borderId="19" xfId="0" applyNumberFormat="1" applyFont="1" applyBorder="1"/>
    <xf numFmtId="167" fontId="53" fillId="0" borderId="0" xfId="0" applyNumberFormat="1" applyFont="1"/>
    <xf numFmtId="0" fontId="53" fillId="0" borderId="25" xfId="0" applyFont="1" applyBorder="1"/>
    <xf numFmtId="0" fontId="53" fillId="0" borderId="12" xfId="0" applyFont="1" applyBorder="1"/>
    <xf numFmtId="4" fontId="53" fillId="0" borderId="30" xfId="0" applyNumberFormat="1" applyFont="1" applyBorder="1"/>
    <xf numFmtId="0" fontId="53" fillId="0" borderId="55" xfId="0" applyFont="1" applyBorder="1" applyProtection="1">
      <protection locked="0"/>
    </xf>
    <xf numFmtId="0" fontId="53" fillId="0" borderId="38" xfId="0" applyFont="1" applyBorder="1"/>
    <xf numFmtId="0" fontId="53" fillId="0" borderId="64" xfId="0" applyFont="1" applyBorder="1" applyAlignment="1">
      <alignment horizontal="left"/>
    </xf>
    <xf numFmtId="0" fontId="53" fillId="0" borderId="30" xfId="0" applyFont="1" applyBorder="1" applyAlignment="1">
      <alignment horizontal="left"/>
    </xf>
    <xf numFmtId="0" fontId="53" fillId="0" borderId="43" xfId="0" applyFont="1" applyBorder="1"/>
    <xf numFmtId="167" fontId="67" fillId="0" borderId="18" xfId="0" applyNumberFormat="1" applyFont="1" applyBorder="1"/>
    <xf numFmtId="0" fontId="17" fillId="0" borderId="17" xfId="0" applyFont="1" applyBorder="1" applyAlignment="1">
      <alignment vertical="center"/>
    </xf>
    <xf numFmtId="167" fontId="67" fillId="0" borderId="17" xfId="0" applyNumberFormat="1" applyFont="1" applyBorder="1"/>
    <xf numFmtId="0" fontId="17" fillId="0" borderId="24" xfId="0" applyFont="1" applyBorder="1" applyAlignment="1">
      <alignment vertical="center"/>
    </xf>
    <xf numFmtId="4" fontId="65" fillId="0" borderId="35" xfId="0" applyNumberFormat="1" applyFont="1" applyBorder="1"/>
    <xf numFmtId="0" fontId="18" fillId="0" borderId="0" xfId="0" applyFont="1" applyAlignment="1" applyProtection="1">
      <alignment vertical="center"/>
      <protection locked="0"/>
    </xf>
    <xf numFmtId="0" fontId="18" fillId="0" borderId="0" xfId="0" applyFont="1" applyAlignment="1">
      <alignment vertical="center"/>
    </xf>
    <xf numFmtId="0" fontId="65" fillId="0" borderId="43" xfId="0" applyFont="1" applyBorder="1" applyAlignment="1">
      <alignment horizontal="left" vertical="center"/>
    </xf>
    <xf numFmtId="0" fontId="29" fillId="0" borderId="23" xfId="0" applyFont="1" applyBorder="1" applyAlignment="1">
      <alignment horizontal="center" vertical="center" wrapText="1"/>
    </xf>
    <xf numFmtId="0" fontId="29" fillId="0" borderId="22" xfId="0" applyFont="1" applyBorder="1" applyAlignment="1">
      <alignment horizontal="center" vertical="center" wrapText="1"/>
    </xf>
    <xf numFmtId="0" fontId="29" fillId="0" borderId="21" xfId="0" applyFont="1" applyBorder="1" applyAlignment="1">
      <alignment horizontal="center" vertical="center" wrapText="1"/>
    </xf>
    <xf numFmtId="0" fontId="5" fillId="3" borderId="59" xfId="0" applyFont="1" applyFill="1" applyBorder="1" applyAlignment="1">
      <alignment horizontal="center" vertical="center" wrapText="1"/>
    </xf>
    <xf numFmtId="0" fontId="5" fillId="3" borderId="22" xfId="0" applyFont="1" applyFill="1" applyBorder="1" applyAlignment="1">
      <alignment horizontal="center" vertical="center" wrapText="1"/>
    </xf>
    <xf numFmtId="0" fontId="5" fillId="3" borderId="61" xfId="0" applyFont="1" applyFill="1" applyBorder="1" applyAlignment="1">
      <alignment horizontal="center" vertical="center" wrapText="1"/>
    </xf>
    <xf numFmtId="0" fontId="2" fillId="0" borderId="6" xfId="0" applyFont="1" applyBorder="1" applyAlignment="1">
      <alignment horizontal="left" vertical="center" wrapText="1"/>
    </xf>
    <xf numFmtId="166" fontId="5" fillId="0" borderId="6" xfId="0" applyNumberFormat="1" applyFont="1" applyBorder="1" applyAlignment="1">
      <alignment horizontal="left" vertical="center"/>
    </xf>
    <xf numFmtId="0" fontId="33" fillId="0" borderId="0" xfId="0" applyFont="1" applyAlignment="1" applyProtection="1">
      <alignment horizontal="left" vertical="center"/>
      <protection locked="0"/>
    </xf>
    <xf numFmtId="0" fontId="6" fillId="0" borderId="3" xfId="0" applyFont="1" applyBorder="1" applyAlignment="1">
      <alignment vertical="center"/>
    </xf>
    <xf numFmtId="0" fontId="6" fillId="0" borderId="2" xfId="0" applyFont="1" applyBorder="1" applyAlignment="1">
      <alignment vertical="center"/>
    </xf>
    <xf numFmtId="0" fontId="126" fillId="7" borderId="159" xfId="3" applyFont="1" applyFill="1" applyBorder="1" applyAlignment="1">
      <alignment vertical="center"/>
    </xf>
    <xf numFmtId="43" fontId="2" fillId="0" borderId="45" xfId="1" applyFont="1" applyFill="1" applyBorder="1" applyAlignment="1">
      <alignment vertical="center"/>
    </xf>
    <xf numFmtId="43" fontId="0" fillId="12" borderId="0" xfId="1" applyFont="1" applyFill="1"/>
    <xf numFmtId="43" fontId="0" fillId="12" borderId="0" xfId="1" applyFont="1" applyFill="1" applyAlignment="1">
      <alignment vertical="center"/>
    </xf>
    <xf numFmtId="43" fontId="0" fillId="12" borderId="0" xfId="1" applyFont="1" applyFill="1" applyAlignment="1">
      <alignment vertical="center" wrapText="1"/>
    </xf>
    <xf numFmtId="43" fontId="22" fillId="12" borderId="0" xfId="1" applyFont="1" applyFill="1" applyAlignment="1">
      <alignment vertical="center"/>
    </xf>
    <xf numFmtId="43" fontId="23" fillId="12" borderId="0" xfId="1" applyFont="1" applyFill="1" applyAlignment="1">
      <alignment vertical="center"/>
    </xf>
    <xf numFmtId="43" fontId="41" fillId="12" borderId="33" xfId="1" applyFont="1" applyFill="1" applyBorder="1" applyAlignment="1" applyProtection="1">
      <alignment horizontal="center" vertical="center" wrapText="1"/>
      <protection locked="0"/>
    </xf>
    <xf numFmtId="43" fontId="42" fillId="12" borderId="36" xfId="1" applyFont="1" applyFill="1" applyBorder="1" applyAlignment="1" applyProtection="1">
      <alignment vertical="center"/>
      <protection locked="0"/>
    </xf>
    <xf numFmtId="43" fontId="44" fillId="12" borderId="30" xfId="1" applyFont="1" applyFill="1" applyBorder="1" applyAlignment="1" applyProtection="1">
      <protection locked="0"/>
    </xf>
    <xf numFmtId="43" fontId="2" fillId="12" borderId="62" xfId="1" applyFont="1" applyFill="1" applyBorder="1" applyAlignment="1">
      <alignment vertical="center"/>
    </xf>
    <xf numFmtId="43" fontId="13" fillId="12" borderId="35" xfId="1" applyFont="1" applyFill="1" applyBorder="1" applyAlignment="1">
      <alignment vertical="center"/>
    </xf>
    <xf numFmtId="43" fontId="25" fillId="12" borderId="35" xfId="1" applyFont="1" applyFill="1" applyBorder="1" applyAlignment="1">
      <alignment vertical="center"/>
    </xf>
    <xf numFmtId="43" fontId="26" fillId="12" borderId="35" xfId="1" applyFont="1" applyFill="1" applyBorder="1" applyAlignment="1">
      <alignment vertical="center"/>
    </xf>
    <xf numFmtId="43" fontId="2" fillId="12" borderId="45" xfId="1" applyFont="1" applyFill="1" applyBorder="1" applyAlignment="1">
      <alignment vertical="center"/>
    </xf>
    <xf numFmtId="43" fontId="27" fillId="12" borderId="35" xfId="1" applyFont="1" applyFill="1" applyBorder="1" applyAlignment="1">
      <alignment vertical="center"/>
    </xf>
    <xf numFmtId="43" fontId="28" fillId="12" borderId="35" xfId="1" applyFont="1" applyFill="1" applyBorder="1" applyAlignment="1">
      <alignment vertical="center"/>
    </xf>
    <xf numFmtId="43" fontId="24" fillId="12" borderId="35" xfId="1" applyFont="1" applyFill="1" applyBorder="1" applyAlignment="1"/>
    <xf numFmtId="43" fontId="13" fillId="12" borderId="35" xfId="1" applyFont="1" applyFill="1" applyBorder="1"/>
    <xf numFmtId="43" fontId="13" fillId="12" borderId="48" xfId="1" applyFont="1" applyFill="1" applyBorder="1"/>
    <xf numFmtId="4" fontId="111" fillId="7" borderId="117" xfId="0" applyNumberFormat="1" applyFont="1" applyFill="1" applyBorder="1" applyAlignment="1"/>
    <xf numFmtId="4" fontId="110" fillId="7" borderId="117" xfId="5" applyNumberFormat="1" applyFont="1" applyFill="1" applyBorder="1" applyAlignment="1"/>
    <xf numFmtId="4" fontId="110" fillId="7" borderId="105" xfId="5" applyNumberFormat="1" applyFont="1" applyFill="1" applyBorder="1" applyAlignment="1"/>
    <xf numFmtId="4" fontId="110" fillId="7" borderId="121" xfId="5" applyNumberFormat="1" applyFont="1" applyFill="1" applyBorder="1" applyAlignment="1"/>
    <xf numFmtId="4" fontId="110" fillId="7" borderId="115" xfId="5" applyNumberFormat="1" applyFont="1" applyFill="1" applyBorder="1"/>
    <xf numFmtId="43" fontId="0" fillId="7" borderId="0" xfId="1" applyFont="1" applyFill="1"/>
    <xf numFmtId="43" fontId="0" fillId="7" borderId="0" xfId="1" applyFont="1" applyFill="1" applyAlignment="1">
      <alignment vertical="center"/>
    </xf>
    <xf numFmtId="43" fontId="0" fillId="7" borderId="0" xfId="1" applyFont="1" applyFill="1" applyAlignment="1">
      <alignment vertical="center" wrapText="1"/>
    </xf>
    <xf numFmtId="43" fontId="22" fillId="7" borderId="0" xfId="1" applyFont="1" applyFill="1" applyAlignment="1">
      <alignment vertical="center"/>
    </xf>
    <xf numFmtId="43" fontId="23" fillId="7" borderId="0" xfId="1" applyFont="1" applyFill="1" applyAlignment="1">
      <alignment vertical="center"/>
    </xf>
    <xf numFmtId="43" fontId="41" fillId="7" borderId="31" xfId="1" applyFont="1" applyFill="1" applyBorder="1" applyAlignment="1" applyProtection="1">
      <alignment horizontal="center" vertical="center" wrapText="1"/>
      <protection locked="0"/>
    </xf>
    <xf numFmtId="43" fontId="41" fillId="7" borderId="33" xfId="1" applyFont="1" applyFill="1" applyBorder="1" applyAlignment="1" applyProtection="1">
      <alignment horizontal="center" vertical="center" wrapText="1"/>
      <protection locked="0"/>
    </xf>
    <xf numFmtId="43" fontId="42" fillId="7" borderId="36" xfId="1" applyFont="1" applyFill="1" applyBorder="1" applyAlignment="1" applyProtection="1">
      <alignment vertical="center"/>
      <protection locked="0"/>
    </xf>
    <xf numFmtId="43" fontId="44" fillId="7" borderId="30" xfId="1" applyFont="1" applyFill="1" applyBorder="1" applyAlignment="1" applyProtection="1">
      <protection locked="0"/>
    </xf>
    <xf numFmtId="43" fontId="2" fillId="7" borderId="46" xfId="1" applyFont="1" applyFill="1" applyBorder="1" applyAlignment="1">
      <alignment vertical="center"/>
    </xf>
    <xf numFmtId="43" fontId="2" fillId="7" borderId="62" xfId="1" applyFont="1" applyFill="1" applyBorder="1" applyAlignment="1">
      <alignment vertical="center"/>
    </xf>
    <xf numFmtId="43" fontId="13" fillId="7" borderId="43" xfId="1" applyFont="1" applyFill="1" applyBorder="1" applyAlignment="1">
      <alignment vertical="center"/>
    </xf>
    <xf numFmtId="43" fontId="13" fillId="7" borderId="35" xfId="1" applyFont="1" applyFill="1" applyBorder="1" applyAlignment="1">
      <alignment vertical="center"/>
    </xf>
    <xf numFmtId="43" fontId="25" fillId="7" borderId="43" xfId="1" applyFont="1" applyFill="1" applyBorder="1" applyAlignment="1">
      <alignment vertical="center"/>
    </xf>
    <xf numFmtId="43" fontId="25" fillId="7" borderId="35" xfId="1" applyFont="1" applyFill="1" applyBorder="1" applyAlignment="1">
      <alignment vertical="center"/>
    </xf>
    <xf numFmtId="43" fontId="26" fillId="7" borderId="43" xfId="1" applyFont="1" applyFill="1" applyBorder="1" applyAlignment="1">
      <alignment vertical="center"/>
    </xf>
    <xf numFmtId="43" fontId="26" fillId="7" borderId="35" xfId="1" applyFont="1" applyFill="1" applyBorder="1" applyAlignment="1">
      <alignment vertical="center"/>
    </xf>
    <xf numFmtId="43" fontId="27" fillId="7" borderId="43" xfId="1" applyFont="1" applyFill="1" applyBorder="1" applyAlignment="1">
      <alignment vertical="center"/>
    </xf>
    <xf numFmtId="43" fontId="27" fillId="7" borderId="35" xfId="1" applyFont="1" applyFill="1" applyBorder="1" applyAlignment="1">
      <alignment vertical="center"/>
    </xf>
    <xf numFmtId="43" fontId="28" fillId="7" borderId="43" xfId="1" applyFont="1" applyFill="1" applyBorder="1" applyAlignment="1">
      <alignment vertical="center"/>
    </xf>
    <xf numFmtId="43" fontId="28" fillId="7" borderId="35" xfId="1" applyFont="1" applyFill="1" applyBorder="1" applyAlignment="1">
      <alignment vertical="center"/>
    </xf>
    <xf numFmtId="43" fontId="40" fillId="7" borderId="49" xfId="1" applyFont="1" applyFill="1" applyBorder="1" applyAlignment="1">
      <alignment vertical="center"/>
    </xf>
    <xf numFmtId="43" fontId="24" fillId="7" borderId="43" xfId="1" applyFont="1" applyFill="1" applyBorder="1" applyAlignment="1"/>
    <xf numFmtId="43" fontId="24" fillId="7" borderId="35" xfId="1" applyFont="1" applyFill="1" applyBorder="1" applyAlignment="1"/>
    <xf numFmtId="43" fontId="48" fillId="7" borderId="46" xfId="1" applyFont="1" applyFill="1" applyBorder="1" applyAlignment="1">
      <alignment vertical="center"/>
    </xf>
    <xf numFmtId="43" fontId="47" fillId="7" borderId="46" xfId="1" applyFont="1" applyFill="1" applyBorder="1" applyAlignment="1">
      <alignment vertical="center"/>
    </xf>
    <xf numFmtId="43" fontId="48" fillId="7" borderId="44" xfId="1" applyFont="1" applyFill="1" applyBorder="1" applyAlignment="1">
      <alignment vertical="center"/>
    </xf>
    <xf numFmtId="43" fontId="47" fillId="7" borderId="44" xfId="1" applyFont="1" applyFill="1" applyBorder="1" applyAlignment="1">
      <alignment vertical="center"/>
    </xf>
    <xf numFmtId="43" fontId="40" fillId="7" borderId="43" xfId="1" applyFont="1" applyFill="1" applyBorder="1" applyAlignment="1">
      <alignment vertical="center"/>
    </xf>
    <xf numFmtId="43" fontId="13" fillId="7" borderId="49" xfId="1" applyFont="1" applyFill="1" applyBorder="1" applyAlignment="1">
      <alignment vertical="center"/>
    </xf>
    <xf numFmtId="43" fontId="51" fillId="7" borderId="44" xfId="1" applyFont="1" applyFill="1" applyBorder="1" applyAlignment="1">
      <alignment vertical="center"/>
    </xf>
    <xf numFmtId="43" fontId="26" fillId="7" borderId="44" xfId="1" applyFont="1" applyFill="1" applyBorder="1" applyAlignment="1">
      <alignment vertical="center"/>
    </xf>
    <xf numFmtId="43" fontId="40" fillId="7" borderId="44" xfId="1" applyFont="1" applyFill="1" applyBorder="1" applyAlignment="1">
      <alignment vertical="center"/>
    </xf>
    <xf numFmtId="43" fontId="28" fillId="7" borderId="49" xfId="1" applyFont="1" applyFill="1" applyBorder="1" applyAlignment="1">
      <alignment vertical="center"/>
    </xf>
    <xf numFmtId="43" fontId="26" fillId="7" borderId="49" xfId="1" applyFont="1" applyFill="1" applyBorder="1" applyAlignment="1">
      <alignment vertical="center"/>
    </xf>
    <xf numFmtId="43" fontId="51" fillId="7" borderId="49" xfId="1" applyFont="1" applyFill="1" applyBorder="1" applyAlignment="1">
      <alignment vertical="center"/>
    </xf>
    <xf numFmtId="43" fontId="25" fillId="7" borderId="49" xfId="1" applyFont="1" applyFill="1" applyBorder="1" applyAlignment="1">
      <alignment vertical="center"/>
    </xf>
    <xf numFmtId="43" fontId="50" fillId="7" borderId="44" xfId="1" applyFont="1" applyFill="1" applyBorder="1" applyAlignment="1">
      <alignment vertical="center"/>
    </xf>
    <xf numFmtId="43" fontId="23" fillId="7" borderId="44" xfId="1" applyFont="1" applyFill="1" applyBorder="1" applyAlignment="1">
      <alignment vertical="center"/>
    </xf>
    <xf numFmtId="43" fontId="13" fillId="7" borderId="43" xfId="1" applyFont="1" applyFill="1" applyBorder="1"/>
    <xf numFmtId="43" fontId="13" fillId="7" borderId="35" xfId="1" applyFont="1" applyFill="1" applyBorder="1"/>
    <xf numFmtId="43" fontId="13" fillId="7" borderId="47" xfId="1" applyFont="1" applyFill="1" applyBorder="1"/>
    <xf numFmtId="43" fontId="13" fillId="7" borderId="48" xfId="1" applyFont="1" applyFill="1" applyBorder="1"/>
    <xf numFmtId="0" fontId="2" fillId="13" borderId="29" xfId="0" applyFont="1" applyFill="1" applyBorder="1" applyAlignment="1" applyProtection="1">
      <alignment horizontal="center" vertical="center"/>
    </xf>
    <xf numFmtId="49" fontId="2" fillId="13" borderId="29" xfId="0" applyNumberFormat="1" applyFont="1" applyFill="1" applyBorder="1" applyAlignment="1" applyProtection="1">
      <alignment horizontal="left" vertical="center" wrapText="1"/>
    </xf>
    <xf numFmtId="0" fontId="2" fillId="13" borderId="29" xfId="0" applyFont="1" applyFill="1" applyBorder="1" applyAlignment="1" applyProtection="1">
      <alignment horizontal="left" vertical="center" wrapText="1" shrinkToFit="1"/>
    </xf>
    <xf numFmtId="0" fontId="2" fillId="13" borderId="29" xfId="0" applyFont="1" applyFill="1" applyBorder="1" applyAlignment="1" applyProtection="1">
      <alignment horizontal="center" vertical="center" wrapText="1"/>
    </xf>
    <xf numFmtId="4" fontId="2" fillId="13" borderId="29" xfId="0" applyNumberFormat="1" applyFont="1" applyFill="1" applyBorder="1" applyAlignment="1" applyProtection="1">
      <alignment vertical="center"/>
    </xf>
    <xf numFmtId="4" fontId="2" fillId="13" borderId="29" xfId="0" applyNumberFormat="1" applyFont="1" applyFill="1" applyBorder="1" applyAlignment="1" applyProtection="1">
      <alignment vertical="center"/>
      <protection locked="0"/>
    </xf>
    <xf numFmtId="4" fontId="2" fillId="13" borderId="41" xfId="0" applyNumberFormat="1" applyFont="1" applyFill="1" applyBorder="1" applyAlignment="1" applyProtection="1">
      <alignment vertical="center"/>
    </xf>
    <xf numFmtId="43" fontId="72" fillId="12" borderId="43" xfId="1" applyFont="1" applyFill="1" applyBorder="1" applyAlignment="1">
      <alignment vertical="center"/>
    </xf>
    <xf numFmtId="43" fontId="73" fillId="12" borderId="43" xfId="1" applyFont="1" applyFill="1" applyBorder="1" applyAlignment="1">
      <alignment vertical="center"/>
    </xf>
    <xf numFmtId="43" fontId="71" fillId="12" borderId="44" xfId="1" applyFont="1" applyFill="1" applyBorder="1" applyAlignment="1">
      <alignment vertical="center"/>
    </xf>
    <xf numFmtId="43" fontId="74" fillId="12" borderId="43" xfId="1" applyFont="1" applyFill="1" applyBorder="1" applyAlignment="1">
      <alignment vertical="center"/>
    </xf>
    <xf numFmtId="43" fontId="75" fillId="12" borderId="43" xfId="1" applyFont="1" applyFill="1" applyBorder="1" applyAlignment="1">
      <alignment vertical="center"/>
    </xf>
    <xf numFmtId="43" fontId="76" fillId="12" borderId="31" xfId="1" applyFont="1" applyFill="1" applyBorder="1" applyAlignment="1" applyProtection="1">
      <alignment horizontal="center" vertical="center" wrapText="1"/>
      <protection locked="0"/>
    </xf>
    <xf numFmtId="43" fontId="77" fillId="12" borderId="30" xfId="1" applyFont="1" applyFill="1" applyBorder="1" applyAlignment="1" applyProtection="1">
      <protection locked="0"/>
    </xf>
    <xf numFmtId="43" fontId="78" fillId="12" borderId="43" xfId="1" applyFont="1" applyFill="1" applyBorder="1" applyAlignment="1"/>
    <xf numFmtId="0" fontId="5" fillId="13" borderId="69" xfId="0" applyFont="1" applyFill="1" applyBorder="1" applyAlignment="1" applyProtection="1">
      <alignment horizontal="center" vertical="center"/>
    </xf>
    <xf numFmtId="0" fontId="5" fillId="13" borderId="29" xfId="0" applyFont="1" applyFill="1" applyBorder="1" applyAlignment="1" applyProtection="1">
      <alignment horizontal="center" vertical="center"/>
    </xf>
    <xf numFmtId="49" fontId="5" fillId="13" borderId="29" xfId="0" applyNumberFormat="1" applyFont="1" applyFill="1" applyBorder="1" applyAlignment="1" applyProtection="1">
      <alignment horizontal="left" vertical="center" wrapText="1"/>
    </xf>
    <xf numFmtId="0" fontId="5" fillId="13" borderId="29" xfId="0" applyFont="1" applyFill="1" applyBorder="1" applyAlignment="1" applyProtection="1">
      <alignment horizontal="left" vertical="center" wrapText="1"/>
    </xf>
    <xf numFmtId="0" fontId="5" fillId="13" borderId="29" xfId="0" applyFont="1" applyFill="1" applyBorder="1" applyAlignment="1" applyProtection="1">
      <alignment horizontal="center" vertical="center" wrapText="1"/>
    </xf>
    <xf numFmtId="4" fontId="5" fillId="13" borderId="29" xfId="0" applyNumberFormat="1" applyFont="1" applyFill="1" applyBorder="1" applyAlignment="1" applyProtection="1">
      <alignment vertical="center"/>
    </xf>
    <xf numFmtId="4" fontId="5" fillId="13" borderId="29" xfId="0" applyNumberFormat="1" applyFont="1" applyFill="1" applyBorder="1" applyAlignment="1" applyProtection="1">
      <alignment vertical="center"/>
      <protection locked="0"/>
    </xf>
    <xf numFmtId="4" fontId="5" fillId="13" borderId="21" xfId="0" applyNumberFormat="1" applyFont="1" applyFill="1" applyBorder="1" applyAlignment="1" applyProtection="1">
      <alignment vertical="center"/>
    </xf>
    <xf numFmtId="43" fontId="81" fillId="12" borderId="36" xfId="1" applyFont="1" applyFill="1" applyBorder="1" applyAlignment="1" applyProtection="1">
      <alignment vertical="center"/>
      <protection locked="0"/>
    </xf>
    <xf numFmtId="0" fontId="71" fillId="13" borderId="69" xfId="0" applyFont="1" applyFill="1" applyBorder="1" applyAlignment="1" applyProtection="1">
      <alignment horizontal="center" vertical="center"/>
    </xf>
    <xf numFmtId="0" fontId="71" fillId="13" borderId="29" xfId="0" applyFont="1" applyFill="1" applyBorder="1" applyAlignment="1" applyProtection="1">
      <alignment horizontal="center" vertical="center"/>
    </xf>
    <xf numFmtId="49" fontId="71" fillId="13" borderId="29" xfId="0" applyNumberFormat="1" applyFont="1" applyFill="1" applyBorder="1" applyAlignment="1" applyProtection="1">
      <alignment horizontal="left" vertical="center" wrapText="1"/>
    </xf>
    <xf numFmtId="0" fontId="71" fillId="13" borderId="29" xfId="0" applyFont="1" applyFill="1" applyBorder="1" applyAlignment="1" applyProtection="1">
      <alignment horizontal="left" vertical="center" wrapText="1"/>
    </xf>
    <xf numFmtId="0" fontId="71" fillId="13" borderId="29" xfId="0" applyFont="1" applyFill="1" applyBorder="1" applyAlignment="1" applyProtection="1">
      <alignment horizontal="center" vertical="center" wrapText="1"/>
    </xf>
    <xf numFmtId="4" fontId="71" fillId="13" borderId="29" xfId="0" applyNumberFormat="1" applyFont="1" applyFill="1" applyBorder="1" applyAlignment="1" applyProtection="1">
      <alignment vertical="center"/>
    </xf>
    <xf numFmtId="4" fontId="71" fillId="13" borderId="29" xfId="0" applyNumberFormat="1" applyFont="1" applyFill="1" applyBorder="1" applyAlignment="1" applyProtection="1">
      <alignment vertical="center"/>
      <protection locked="0"/>
    </xf>
    <xf numFmtId="4" fontId="71" fillId="13" borderId="70" xfId="0" applyNumberFormat="1" applyFont="1" applyFill="1" applyBorder="1" applyAlignment="1" applyProtection="1">
      <alignment vertical="center"/>
    </xf>
    <xf numFmtId="43" fontId="54" fillId="7" borderId="36" xfId="1" applyFont="1" applyFill="1" applyBorder="1" applyAlignment="1" applyProtection="1">
      <alignment vertical="center"/>
      <protection locked="0"/>
    </xf>
    <xf numFmtId="43" fontId="52" fillId="7" borderId="30" xfId="1" applyFont="1" applyFill="1" applyBorder="1" applyAlignment="1" applyProtection="1">
      <protection locked="0"/>
    </xf>
    <xf numFmtId="43" fontId="16" fillId="7" borderId="88" xfId="1" applyFont="1" applyFill="1" applyBorder="1" applyAlignment="1">
      <alignment vertical="center"/>
    </xf>
    <xf numFmtId="43" fontId="16" fillId="7" borderId="89" xfId="1" applyFont="1" applyFill="1" applyBorder="1" applyAlignment="1">
      <alignment vertical="center"/>
    </xf>
    <xf numFmtId="43" fontId="16" fillId="7" borderId="90" xfId="1" applyFont="1" applyFill="1" applyBorder="1" applyAlignment="1">
      <alignment vertical="center"/>
    </xf>
    <xf numFmtId="43" fontId="16" fillId="7" borderId="91" xfId="1" applyFont="1" applyFill="1" applyBorder="1" applyAlignment="1">
      <alignment vertical="center"/>
    </xf>
    <xf numFmtId="0" fontId="0" fillId="7" borderId="47" xfId="0" applyFill="1" applyBorder="1"/>
    <xf numFmtId="0" fontId="0" fillId="7" borderId="48" xfId="0" applyFill="1" applyBorder="1"/>
    <xf numFmtId="0" fontId="109" fillId="0" borderId="179" xfId="0" applyFont="1" applyFill="1" applyBorder="1" applyAlignment="1"/>
    <xf numFmtId="0" fontId="109" fillId="0" borderId="124" xfId="0" applyFont="1" applyFill="1" applyBorder="1" applyAlignment="1"/>
    <xf numFmtId="43" fontId="66" fillId="7" borderId="31" xfId="1" applyFont="1" applyFill="1" applyBorder="1" applyAlignment="1" applyProtection="1">
      <alignment horizontal="center" vertical="center" wrapText="1"/>
      <protection locked="0"/>
    </xf>
    <xf numFmtId="43" fontId="66" fillId="7" borderId="33" xfId="1" applyFont="1" applyFill="1" applyBorder="1" applyAlignment="1" applyProtection="1">
      <alignment horizontal="center" vertical="center" wrapText="1"/>
      <protection locked="0"/>
    </xf>
    <xf numFmtId="0" fontId="0" fillId="7" borderId="46" xfId="0" applyFont="1" applyFill="1" applyBorder="1" applyAlignment="1">
      <alignment vertical="center"/>
    </xf>
    <xf numFmtId="4" fontId="5" fillId="7" borderId="59" xfId="0" applyNumberFormat="1" applyFont="1" applyFill="1" applyBorder="1" applyAlignment="1" applyProtection="1">
      <alignment vertical="center"/>
    </xf>
    <xf numFmtId="0" fontId="0" fillId="7" borderId="43" xfId="0" applyFont="1" applyFill="1" applyBorder="1" applyAlignment="1">
      <alignment vertical="center"/>
    </xf>
    <xf numFmtId="0" fontId="0" fillId="7" borderId="35" xfId="0" applyFill="1" applyBorder="1" applyAlignment="1">
      <alignment vertical="center"/>
    </xf>
    <xf numFmtId="0" fontId="25" fillId="7" borderId="43" xfId="0" applyFont="1" applyFill="1" applyBorder="1" applyAlignment="1">
      <alignment vertical="center"/>
    </xf>
    <xf numFmtId="0" fontId="25" fillId="7" borderId="35" xfId="0" applyFont="1" applyFill="1" applyBorder="1" applyAlignment="1">
      <alignment vertical="center"/>
    </xf>
    <xf numFmtId="0" fontId="26" fillId="7" borderId="43" xfId="0" applyFont="1" applyFill="1" applyBorder="1" applyAlignment="1">
      <alignment vertical="center"/>
    </xf>
    <xf numFmtId="0" fontId="26" fillId="7" borderId="35" xfId="0" applyFont="1" applyFill="1" applyBorder="1" applyAlignment="1">
      <alignment vertical="center"/>
    </xf>
    <xf numFmtId="4" fontId="5" fillId="7" borderId="29" xfId="0" applyNumberFormat="1" applyFont="1" applyFill="1" applyBorder="1" applyAlignment="1" applyProtection="1">
      <alignment vertical="center"/>
    </xf>
    <xf numFmtId="0" fontId="27" fillId="7" borderId="43" xfId="0" applyFont="1" applyFill="1" applyBorder="1" applyAlignment="1">
      <alignment vertical="center"/>
    </xf>
    <xf numFmtId="0" fontId="27" fillId="7" borderId="35" xfId="0" applyFont="1" applyFill="1" applyBorder="1" applyAlignment="1">
      <alignment vertical="center"/>
    </xf>
    <xf numFmtId="0" fontId="28" fillId="7" borderId="43" xfId="0" applyFont="1" applyFill="1" applyBorder="1" applyAlignment="1">
      <alignment vertical="center"/>
    </xf>
    <xf numFmtId="0" fontId="28" fillId="7" borderId="35" xfId="0" applyFont="1" applyFill="1" applyBorder="1" applyAlignment="1">
      <alignment vertical="center"/>
    </xf>
    <xf numFmtId="0" fontId="0" fillId="7" borderId="44" xfId="0" applyFont="1" applyFill="1" applyBorder="1" applyAlignment="1">
      <alignment vertical="center"/>
    </xf>
    <xf numFmtId="0" fontId="24" fillId="7" borderId="43" xfId="0" applyFont="1" applyFill="1" applyBorder="1" applyAlignment="1"/>
    <xf numFmtId="0" fontId="24" fillId="7" borderId="35" xfId="0" applyFont="1" applyFill="1" applyBorder="1" applyAlignment="1"/>
    <xf numFmtId="0" fontId="40" fillId="7" borderId="43" xfId="0" applyFont="1" applyFill="1" applyBorder="1" applyAlignment="1">
      <alignment vertical="center"/>
    </xf>
    <xf numFmtId="0" fontId="0" fillId="7" borderId="43" xfId="0" applyFill="1" applyBorder="1"/>
    <xf numFmtId="0" fontId="0" fillId="7" borderId="35" xfId="0" applyFill="1" applyBorder="1"/>
    <xf numFmtId="4" fontId="5" fillId="7" borderId="22" xfId="0" applyNumberFormat="1" applyFont="1" applyFill="1" applyBorder="1" applyAlignment="1" applyProtection="1">
      <alignment vertical="center"/>
    </xf>
    <xf numFmtId="4" fontId="136" fillId="7" borderId="127" xfId="0" applyNumberFormat="1" applyFont="1" applyFill="1" applyBorder="1"/>
    <xf numFmtId="4" fontId="136" fillId="7" borderId="128" xfId="0" applyNumberFormat="1" applyFont="1" applyFill="1" applyBorder="1"/>
    <xf numFmtId="4" fontId="136" fillId="7" borderId="129" xfId="0" applyNumberFormat="1" applyFont="1" applyFill="1" applyBorder="1"/>
    <xf numFmtId="14" fontId="111" fillId="9" borderId="108" xfId="0" applyNumberFormat="1" applyFont="1" applyFill="1" applyBorder="1" applyAlignment="1">
      <alignment horizontal="center" vertical="center" wrapText="1"/>
    </xf>
    <xf numFmtId="0" fontId="136" fillId="9" borderId="108" xfId="0" applyFont="1" applyFill="1" applyBorder="1" applyAlignment="1">
      <alignment horizontal="center" vertical="center" wrapText="1"/>
    </xf>
    <xf numFmtId="0" fontId="134" fillId="7" borderId="114" xfId="0" applyFont="1" applyFill="1" applyBorder="1"/>
    <xf numFmtId="4" fontId="111" fillId="7" borderId="181" xfId="0" applyNumberFormat="1" applyFont="1" applyFill="1" applyBorder="1"/>
    <xf numFmtId="4" fontId="111" fillId="7" borderId="118" xfId="0" applyNumberFormat="1" applyFont="1" applyFill="1" applyBorder="1"/>
    <xf numFmtId="4" fontId="111" fillId="7" borderId="120" xfId="0" applyNumberFormat="1" applyFont="1" applyFill="1" applyBorder="1"/>
    <xf numFmtId="4" fontId="111" fillId="7" borderId="182" xfId="0" applyNumberFormat="1" applyFont="1" applyFill="1" applyBorder="1"/>
    <xf numFmtId="4" fontId="133" fillId="7" borderId="82" xfId="0" applyNumberFormat="1" applyFont="1" applyFill="1" applyBorder="1" applyAlignment="1">
      <alignment vertical="center"/>
    </xf>
    <xf numFmtId="0" fontId="136" fillId="9" borderId="183" xfId="0" applyFont="1" applyFill="1" applyBorder="1" applyAlignment="1">
      <alignment horizontal="center" vertical="center" wrapText="1"/>
    </xf>
    <xf numFmtId="0" fontId="134" fillId="7" borderId="184" xfId="0" applyFont="1" applyFill="1" applyBorder="1"/>
    <xf numFmtId="10" fontId="111" fillId="7" borderId="185" xfId="0" applyNumberFormat="1" applyFont="1" applyFill="1" applyBorder="1"/>
    <xf numFmtId="10" fontId="111" fillId="7" borderId="186" xfId="0" applyNumberFormat="1" applyFont="1" applyFill="1" applyBorder="1"/>
    <xf numFmtId="10" fontId="111" fillId="7" borderId="187" xfId="0" applyNumberFormat="1" applyFont="1" applyFill="1" applyBorder="1"/>
    <xf numFmtId="10" fontId="111" fillId="7" borderId="188" xfId="0" applyNumberFormat="1" applyFont="1" applyFill="1" applyBorder="1"/>
    <xf numFmtId="10" fontId="111" fillId="7" borderId="127" xfId="0" applyNumberFormat="1" applyFont="1" applyFill="1" applyBorder="1"/>
    <xf numFmtId="4" fontId="109" fillId="7" borderId="114" xfId="0" applyNumberFormat="1" applyFont="1" applyFill="1" applyBorder="1" applyAlignment="1">
      <alignment vertical="center"/>
    </xf>
    <xf numFmtId="4" fontId="133" fillId="7" borderId="83" xfId="0" applyNumberFormat="1" applyFont="1" applyFill="1" applyBorder="1" applyAlignment="1">
      <alignment vertical="center"/>
    </xf>
    <xf numFmtId="0" fontId="134" fillId="7" borderId="11" xfId="0" applyFont="1" applyFill="1" applyBorder="1" applyAlignment="1" applyProtection="1">
      <alignment vertical="center"/>
    </xf>
    <xf numFmtId="0" fontId="134" fillId="7" borderId="0" xfId="0" applyFont="1" applyFill="1" applyAlignment="1" applyProtection="1">
      <alignment vertical="center"/>
    </xf>
    <xf numFmtId="0" fontId="111" fillId="7" borderId="0" xfId="0" applyFont="1" applyFill="1" applyAlignment="1" applyProtection="1">
      <alignment vertical="center"/>
    </xf>
    <xf numFmtId="0" fontId="136" fillId="7" borderId="0" xfId="0" applyFont="1" applyFill="1" applyAlignment="1" applyProtection="1">
      <alignment vertical="center" wrapText="1"/>
    </xf>
    <xf numFmtId="0" fontId="134" fillId="7" borderId="0" xfId="0" applyFont="1" applyFill="1" applyAlignment="1">
      <alignment vertical="center"/>
    </xf>
    <xf numFmtId="0" fontId="134" fillId="7" borderId="0" xfId="0" applyFont="1" applyFill="1"/>
    <xf numFmtId="0" fontId="142" fillId="7" borderId="0" xfId="0" applyFont="1" applyFill="1" applyAlignment="1"/>
    <xf numFmtId="0" fontId="142" fillId="7" borderId="0" xfId="0" applyFont="1" applyFill="1"/>
    <xf numFmtId="4" fontId="111" fillId="7" borderId="181" xfId="0" applyNumberFormat="1" applyFont="1" applyFill="1" applyBorder="1" applyAlignment="1"/>
    <xf numFmtId="4" fontId="110" fillId="7" borderId="181" xfId="5" applyNumberFormat="1" applyFont="1" applyFill="1" applyBorder="1" applyAlignment="1"/>
    <xf numFmtId="4" fontId="110" fillId="7" borderId="118" xfId="5" applyNumberFormat="1" applyFont="1" applyFill="1" applyBorder="1" applyAlignment="1"/>
    <xf numFmtId="4" fontId="110" fillId="7" borderId="120" xfId="5" applyNumberFormat="1" applyFont="1" applyFill="1" applyBorder="1" applyAlignment="1"/>
    <xf numFmtId="4" fontId="110" fillId="7" borderId="182" xfId="5" applyNumberFormat="1" applyFont="1" applyFill="1" applyBorder="1"/>
    <xf numFmtId="4" fontId="145" fillId="7" borderId="1" xfId="0" applyNumberFormat="1" applyFont="1" applyFill="1" applyBorder="1" applyAlignment="1">
      <alignment vertical="center"/>
    </xf>
    <xf numFmtId="4" fontId="145" fillId="7" borderId="76" xfId="0" applyNumberFormat="1" applyFont="1" applyFill="1" applyBorder="1" applyAlignment="1">
      <alignment vertical="center"/>
    </xf>
    <xf numFmtId="4" fontId="145" fillId="7" borderId="82" xfId="0" applyNumberFormat="1" applyFont="1" applyFill="1" applyBorder="1" applyAlignment="1">
      <alignment vertical="center"/>
    </xf>
    <xf numFmtId="10" fontId="145" fillId="7" borderId="189" xfId="4" applyNumberFormat="1" applyFont="1" applyFill="1" applyBorder="1" applyAlignment="1">
      <alignment vertical="center"/>
    </xf>
    <xf numFmtId="4" fontId="112" fillId="11" borderId="171" xfId="3" applyNumberFormat="1" applyFont="1" applyFill="1" applyBorder="1" applyAlignment="1">
      <alignment horizontal="center" vertical="center"/>
    </xf>
    <xf numFmtId="0" fontId="111" fillId="9" borderId="109" xfId="0" applyFont="1" applyFill="1" applyBorder="1" applyAlignment="1">
      <alignment horizontal="center" vertical="center" wrapText="1"/>
    </xf>
    <xf numFmtId="4" fontId="110" fillId="7" borderId="190" xfId="5" applyNumberFormat="1" applyFont="1" applyFill="1" applyBorder="1"/>
    <xf numFmtId="4" fontId="62" fillId="7" borderId="0" xfId="0" applyNumberFormat="1" applyFont="1" applyFill="1" applyBorder="1" applyAlignment="1" applyProtection="1">
      <alignment vertical="center"/>
    </xf>
    <xf numFmtId="4" fontId="5" fillId="7" borderId="66" xfId="0" applyNumberFormat="1" applyFont="1" applyFill="1" applyBorder="1" applyAlignment="1" applyProtection="1">
      <alignment vertical="center"/>
    </xf>
    <xf numFmtId="43" fontId="23" fillId="7" borderId="44" xfId="1" applyFont="1" applyFill="1" applyBorder="1" applyAlignment="1"/>
    <xf numFmtId="43" fontId="66" fillId="7" borderId="42" xfId="1" applyFont="1" applyFill="1" applyBorder="1" applyAlignment="1" applyProtection="1">
      <alignment horizontal="center" vertical="center" wrapText="1"/>
      <protection locked="0"/>
    </xf>
    <xf numFmtId="43" fontId="54" fillId="7" borderId="58" xfId="1" applyFont="1" applyFill="1" applyBorder="1" applyAlignment="1" applyProtection="1">
      <alignment vertical="center"/>
      <protection locked="0"/>
    </xf>
    <xf numFmtId="43" fontId="52" fillId="7" borderId="55" xfId="1" applyFont="1" applyFill="1" applyBorder="1" applyAlignment="1" applyProtection="1">
      <protection locked="0"/>
    </xf>
    <xf numFmtId="43" fontId="16" fillId="7" borderId="44" xfId="1" applyFont="1" applyFill="1" applyBorder="1" applyAlignment="1">
      <alignment vertical="center"/>
    </xf>
    <xf numFmtId="43" fontId="16" fillId="7" borderId="45" xfId="1" applyFont="1" applyFill="1" applyBorder="1" applyAlignment="1">
      <alignment vertical="center"/>
    </xf>
    <xf numFmtId="43" fontId="70" fillId="7" borderId="46" xfId="1" applyFont="1" applyFill="1" applyBorder="1" applyAlignment="1">
      <alignment vertical="center"/>
    </xf>
    <xf numFmtId="43" fontId="71" fillId="7" borderId="59" xfId="1" applyFont="1" applyFill="1" applyBorder="1" applyAlignment="1" applyProtection="1">
      <alignment vertical="center"/>
    </xf>
    <xf numFmtId="43" fontId="71" fillId="7" borderId="43" xfId="1" applyFont="1" applyFill="1" applyBorder="1" applyAlignment="1">
      <alignment vertical="center"/>
    </xf>
    <xf numFmtId="43" fontId="71" fillId="7" borderId="35" xfId="1" applyFont="1" applyFill="1" applyBorder="1" applyAlignment="1">
      <alignment vertical="center"/>
    </xf>
    <xf numFmtId="43" fontId="72" fillId="7" borderId="43" xfId="1" applyFont="1" applyFill="1" applyBorder="1" applyAlignment="1">
      <alignment vertical="center"/>
    </xf>
    <xf numFmtId="43" fontId="72" fillId="7" borderId="35" xfId="1" applyFont="1" applyFill="1" applyBorder="1" applyAlignment="1">
      <alignment vertical="center"/>
    </xf>
    <xf numFmtId="43" fontId="73" fillId="7" borderId="43" xfId="1" applyFont="1" applyFill="1" applyBorder="1" applyAlignment="1">
      <alignment vertical="center"/>
    </xf>
    <xf numFmtId="43" fontId="73" fillId="7" borderId="35" xfId="1" applyFont="1" applyFill="1" applyBorder="1" applyAlignment="1">
      <alignment vertical="center"/>
    </xf>
    <xf numFmtId="43" fontId="71" fillId="7" borderId="44" xfId="1" applyFont="1" applyFill="1" applyBorder="1" applyAlignment="1">
      <alignment vertical="center"/>
    </xf>
    <xf numFmtId="43" fontId="71" fillId="7" borderId="45" xfId="1" applyFont="1" applyFill="1" applyBorder="1" applyAlignment="1">
      <alignment vertical="center"/>
    </xf>
    <xf numFmtId="43" fontId="74" fillId="7" borderId="43" xfId="1" applyFont="1" applyFill="1" applyBorder="1" applyAlignment="1">
      <alignment vertical="center"/>
    </xf>
    <xf numFmtId="43" fontId="74" fillId="7" borderId="35" xfId="1" applyFont="1" applyFill="1" applyBorder="1" applyAlignment="1">
      <alignment vertical="center"/>
    </xf>
    <xf numFmtId="43" fontId="75" fillId="7" borderId="43" xfId="1" applyFont="1" applyFill="1" applyBorder="1" applyAlignment="1">
      <alignment vertical="center"/>
    </xf>
    <xf numFmtId="43" fontId="75" fillId="7" borderId="35" xfId="1" applyFont="1" applyFill="1" applyBorder="1" applyAlignment="1">
      <alignment vertical="center"/>
    </xf>
    <xf numFmtId="43" fontId="76" fillId="7" borderId="31" xfId="1" applyFont="1" applyFill="1" applyBorder="1" applyAlignment="1" applyProtection="1">
      <alignment horizontal="center" vertical="center" wrapText="1"/>
      <protection locked="0"/>
    </xf>
    <xf numFmtId="43" fontId="76" fillId="7" borderId="33" xfId="1" applyFont="1" applyFill="1" applyBorder="1" applyAlignment="1" applyProtection="1">
      <alignment horizontal="center" vertical="center" wrapText="1"/>
      <protection locked="0"/>
    </xf>
    <xf numFmtId="43" fontId="77" fillId="7" borderId="30" xfId="1" applyFont="1" applyFill="1" applyBorder="1" applyAlignment="1" applyProtection="1">
      <protection locked="0"/>
    </xf>
    <xf numFmtId="43" fontId="78" fillId="7" borderId="43" xfId="1" applyFont="1" applyFill="1" applyBorder="1" applyAlignment="1"/>
    <xf numFmtId="43" fontId="78" fillId="7" borderId="35" xfId="1" applyFont="1" applyFill="1" applyBorder="1" applyAlignment="1"/>
    <xf numFmtId="43" fontId="71" fillId="7" borderId="43" xfId="1" applyFont="1" applyFill="1" applyBorder="1"/>
    <xf numFmtId="43" fontId="71" fillId="7" borderId="35" xfId="1" applyFont="1" applyFill="1" applyBorder="1"/>
    <xf numFmtId="43" fontId="71" fillId="7" borderId="47" xfId="1" applyFont="1" applyFill="1" applyBorder="1"/>
    <xf numFmtId="43" fontId="71" fillId="7" borderId="48" xfId="1" applyFont="1" applyFill="1" applyBorder="1"/>
    <xf numFmtId="0" fontId="5" fillId="7" borderId="0" xfId="0" applyFont="1" applyFill="1"/>
    <xf numFmtId="14" fontId="111" fillId="9" borderId="191" xfId="0" applyNumberFormat="1" applyFont="1" applyFill="1" applyBorder="1" applyAlignment="1">
      <alignment horizontal="center" vertical="center" wrapText="1"/>
    </xf>
    <xf numFmtId="4" fontId="133" fillId="7" borderId="189" xfId="0" applyNumberFormat="1" applyFont="1" applyFill="1" applyBorder="1" applyAlignment="1">
      <alignment vertical="center"/>
    </xf>
    <xf numFmtId="4" fontId="110" fillId="7" borderId="192" xfId="5" applyNumberFormat="1" applyFont="1" applyFill="1" applyBorder="1" applyAlignment="1"/>
    <xf numFmtId="43" fontId="70" fillId="12" borderId="0" xfId="1" applyFont="1" applyFill="1"/>
    <xf numFmtId="43" fontId="70" fillId="12" borderId="0" xfId="1" applyFont="1" applyFill="1" applyAlignment="1">
      <alignment vertical="center"/>
    </xf>
    <xf numFmtId="43" fontId="70" fillId="12" borderId="0" xfId="1" applyFont="1" applyFill="1" applyAlignment="1">
      <alignment vertical="center" wrapText="1"/>
    </xf>
    <xf numFmtId="43" fontId="78" fillId="12" borderId="0" xfId="1" applyFont="1" applyFill="1" applyAlignment="1">
      <alignment vertical="center"/>
    </xf>
    <xf numFmtId="43" fontId="71" fillId="12" borderId="46" xfId="1" applyFont="1" applyFill="1" applyBorder="1" applyAlignment="1">
      <alignment vertical="center"/>
    </xf>
    <xf numFmtId="43" fontId="70" fillId="12" borderId="43" xfId="1" applyFont="1" applyFill="1" applyBorder="1" applyAlignment="1">
      <alignment vertical="center"/>
    </xf>
    <xf numFmtId="43" fontId="83" fillId="12" borderId="49" xfId="1" applyFont="1" applyFill="1" applyBorder="1" applyAlignment="1">
      <alignment vertical="center"/>
    </xf>
    <xf numFmtId="43" fontId="73" fillId="12" borderId="46" xfId="1" applyFont="1" applyFill="1" applyBorder="1" applyAlignment="1">
      <alignment vertical="center"/>
    </xf>
    <xf numFmtId="43" fontId="72" fillId="12" borderId="46" xfId="1" applyFont="1" applyFill="1" applyBorder="1" applyAlignment="1">
      <alignment vertical="center"/>
    </xf>
    <xf numFmtId="43" fontId="73" fillId="12" borderId="44" xfId="1" applyFont="1" applyFill="1" applyBorder="1" applyAlignment="1">
      <alignment vertical="center"/>
    </xf>
    <xf numFmtId="43" fontId="72" fillId="12" borderId="44" xfId="1" applyFont="1" applyFill="1" applyBorder="1" applyAlignment="1">
      <alignment vertical="center"/>
    </xf>
    <xf numFmtId="43" fontId="83" fillId="12" borderId="43" xfId="1" applyFont="1" applyFill="1" applyBorder="1" applyAlignment="1">
      <alignment vertical="center"/>
    </xf>
    <xf numFmtId="43" fontId="70" fillId="12" borderId="49" xfId="1" applyFont="1" applyFill="1" applyBorder="1" applyAlignment="1">
      <alignment vertical="center"/>
    </xf>
    <xf numFmtId="43" fontId="83" fillId="12" borderId="44" xfId="1" applyFont="1" applyFill="1" applyBorder="1" applyAlignment="1">
      <alignment vertical="center"/>
    </xf>
    <xf numFmtId="43" fontId="75" fillId="12" borderId="49" xfId="1" applyFont="1" applyFill="1" applyBorder="1" applyAlignment="1">
      <alignment vertical="center"/>
    </xf>
    <xf numFmtId="43" fontId="73" fillId="12" borderId="49" xfId="1" applyFont="1" applyFill="1" applyBorder="1" applyAlignment="1">
      <alignment vertical="center"/>
    </xf>
    <xf numFmtId="43" fontId="72" fillId="12" borderId="49" xfId="1" applyFont="1" applyFill="1" applyBorder="1" applyAlignment="1">
      <alignment vertical="center"/>
    </xf>
    <xf numFmtId="43" fontId="75" fillId="12" borderId="44" xfId="1" applyFont="1" applyFill="1" applyBorder="1" applyAlignment="1">
      <alignment vertical="center"/>
    </xf>
    <xf numFmtId="43" fontId="78" fillId="12" borderId="44" xfId="1" applyFont="1" applyFill="1" applyBorder="1" applyAlignment="1"/>
    <xf numFmtId="43" fontId="75" fillId="12" borderId="46" xfId="1" applyFont="1" applyFill="1" applyBorder="1" applyAlignment="1">
      <alignment vertical="center"/>
    </xf>
    <xf numFmtId="43" fontId="70" fillId="12" borderId="43" xfId="1" applyFont="1" applyFill="1" applyBorder="1"/>
    <xf numFmtId="43" fontId="71" fillId="12" borderId="46" xfId="1" applyFont="1" applyFill="1" applyBorder="1"/>
    <xf numFmtId="43" fontId="70" fillId="12" borderId="47" xfId="1" applyFont="1" applyFill="1" applyBorder="1"/>
    <xf numFmtId="43" fontId="70" fillId="7" borderId="0" xfId="1" applyFont="1" applyFill="1"/>
    <xf numFmtId="43" fontId="70" fillId="7" borderId="0" xfId="1" applyFont="1" applyFill="1" applyAlignment="1">
      <alignment vertical="center"/>
    </xf>
    <xf numFmtId="43" fontId="70" fillId="7" borderId="0" xfId="1" applyFont="1" applyFill="1" applyAlignment="1">
      <alignment vertical="center" wrapText="1"/>
    </xf>
    <xf numFmtId="43" fontId="78" fillId="7" borderId="0" xfId="1" applyFont="1" applyFill="1" applyAlignment="1">
      <alignment vertical="center"/>
    </xf>
    <xf numFmtId="43" fontId="81" fillId="7" borderId="36" xfId="1" applyFont="1" applyFill="1" applyBorder="1" applyAlignment="1" applyProtection="1">
      <alignment vertical="center"/>
      <protection locked="0"/>
    </xf>
    <xf numFmtId="43" fontId="71" fillId="7" borderId="46" xfId="1" applyFont="1" applyFill="1" applyBorder="1" applyAlignment="1">
      <alignment vertical="center"/>
    </xf>
    <xf numFmtId="43" fontId="70" fillId="7" borderId="43" xfId="1" applyFont="1" applyFill="1" applyBorder="1" applyAlignment="1">
      <alignment vertical="center"/>
    </xf>
    <xf numFmtId="43" fontId="83" fillId="7" borderId="49" xfId="1" applyFont="1" applyFill="1" applyBorder="1" applyAlignment="1">
      <alignment vertical="center"/>
    </xf>
    <xf numFmtId="43" fontId="73" fillId="7" borderId="46" xfId="1" applyFont="1" applyFill="1" applyBorder="1" applyAlignment="1">
      <alignment vertical="center"/>
    </xf>
    <xf numFmtId="43" fontId="72" fillId="7" borderId="46" xfId="1" applyFont="1" applyFill="1" applyBorder="1" applyAlignment="1">
      <alignment vertical="center"/>
    </xf>
    <xf numFmtId="43" fontId="73" fillId="7" borderId="44" xfId="1" applyFont="1" applyFill="1" applyBorder="1" applyAlignment="1">
      <alignment vertical="center"/>
    </xf>
    <xf numFmtId="43" fontId="72" fillId="7" borderId="44" xfId="1" applyFont="1" applyFill="1" applyBorder="1" applyAlignment="1">
      <alignment vertical="center"/>
    </xf>
    <xf numFmtId="43" fontId="83" fillId="7" borderId="43" xfId="1" applyFont="1" applyFill="1" applyBorder="1" applyAlignment="1">
      <alignment vertical="center"/>
    </xf>
    <xf numFmtId="43" fontId="70" fillId="7" borderId="49" xfId="1" applyFont="1" applyFill="1" applyBorder="1" applyAlignment="1">
      <alignment vertical="center"/>
    </xf>
    <xf numFmtId="43" fontId="83" fillId="7" borderId="44" xfId="1" applyFont="1" applyFill="1" applyBorder="1" applyAlignment="1">
      <alignment vertical="center"/>
    </xf>
    <xf numFmtId="43" fontId="75" fillId="7" borderId="49" xfId="1" applyFont="1" applyFill="1" applyBorder="1" applyAlignment="1">
      <alignment vertical="center"/>
    </xf>
    <xf numFmtId="43" fontId="73" fillId="7" borderId="49" xfId="1" applyFont="1" applyFill="1" applyBorder="1" applyAlignment="1">
      <alignment vertical="center"/>
    </xf>
    <xf numFmtId="43" fontId="72" fillId="7" borderId="49" xfId="1" applyFont="1" applyFill="1" applyBorder="1" applyAlignment="1">
      <alignment vertical="center"/>
    </xf>
    <xf numFmtId="43" fontId="75" fillId="7" borderId="44" xfId="1" applyFont="1" applyFill="1" applyBorder="1" applyAlignment="1">
      <alignment vertical="center"/>
    </xf>
    <xf numFmtId="43" fontId="78" fillId="7" borderId="44" xfId="1" applyFont="1" applyFill="1" applyBorder="1" applyAlignment="1"/>
    <xf numFmtId="43" fontId="75" fillId="7" borderId="46" xfId="1" applyFont="1" applyFill="1" applyBorder="1" applyAlignment="1">
      <alignment vertical="center"/>
    </xf>
    <xf numFmtId="43" fontId="70" fillId="7" borderId="43" xfId="1" applyFont="1" applyFill="1" applyBorder="1"/>
    <xf numFmtId="43" fontId="71" fillId="7" borderId="46" xfId="1" applyFont="1" applyFill="1" applyBorder="1"/>
    <xf numFmtId="43" fontId="70" fillId="7" borderId="47" xfId="1" applyFont="1" applyFill="1" applyBorder="1"/>
    <xf numFmtId="43" fontId="81" fillId="0" borderId="36" xfId="1" applyFont="1" applyBorder="1" applyAlignment="1" applyProtection="1">
      <alignment vertical="center"/>
      <protection locked="0"/>
    </xf>
    <xf numFmtId="43" fontId="70" fillId="0" borderId="43" xfId="1" applyFont="1" applyBorder="1" applyAlignment="1">
      <alignment vertical="center"/>
    </xf>
    <xf numFmtId="0" fontId="16" fillId="7" borderId="44" xfId="0" applyFont="1" applyFill="1" applyBorder="1" applyAlignment="1">
      <alignment vertical="center"/>
    </xf>
    <xf numFmtId="0" fontId="16" fillId="7" borderId="43" xfId="0" applyFont="1" applyFill="1" applyBorder="1" applyAlignment="1">
      <alignment vertical="center"/>
    </xf>
    <xf numFmtId="43" fontId="71" fillId="0" borderId="78" xfId="1" applyFont="1" applyBorder="1" applyAlignment="1">
      <alignment vertical="center"/>
    </xf>
    <xf numFmtId="0" fontId="70" fillId="0" borderId="44" xfId="0" applyFont="1" applyBorder="1" applyAlignment="1">
      <alignment vertical="center"/>
    </xf>
    <xf numFmtId="4" fontId="70" fillId="0" borderId="44" xfId="0" applyNumberFormat="1" applyFont="1" applyBorder="1" applyAlignment="1">
      <alignment vertical="center"/>
    </xf>
    <xf numFmtId="0" fontId="83" fillId="0" borderId="43" xfId="0" applyFont="1" applyBorder="1" applyAlignment="1">
      <alignment vertical="center"/>
    </xf>
    <xf numFmtId="0" fontId="70" fillId="0" borderId="47" xfId="0" applyFont="1" applyBorder="1"/>
    <xf numFmtId="43" fontId="94" fillId="0" borderId="78" xfId="1" applyFont="1" applyBorder="1" applyAlignment="1">
      <alignment vertical="center"/>
    </xf>
    <xf numFmtId="43" fontId="93" fillId="0" borderId="43" xfId="1" applyFont="1" applyBorder="1" applyAlignment="1">
      <alignment vertical="center"/>
    </xf>
    <xf numFmtId="43" fontId="146" fillId="0" borderId="43" xfId="1" applyFont="1" applyBorder="1" applyAlignment="1">
      <alignment vertical="center"/>
    </xf>
    <xf numFmtId="43" fontId="147" fillId="0" borderId="43" xfId="1" applyFont="1" applyBorder="1" applyAlignment="1">
      <alignment vertical="center"/>
    </xf>
    <xf numFmtId="4" fontId="94" fillId="0" borderId="29" xfId="0" applyNumberFormat="1" applyFont="1" applyBorder="1" applyAlignment="1" applyProtection="1">
      <alignment vertical="center"/>
    </xf>
    <xf numFmtId="0" fontId="93" fillId="0" borderId="43" xfId="0" applyFont="1" applyBorder="1" applyAlignment="1">
      <alignment vertical="center"/>
    </xf>
    <xf numFmtId="0" fontId="146" fillId="0" borderId="43" xfId="0" applyFont="1" applyBorder="1" applyAlignment="1">
      <alignment vertical="center"/>
    </xf>
    <xf numFmtId="0" fontId="147" fillId="0" borderId="43" xfId="0" applyFont="1" applyBorder="1" applyAlignment="1">
      <alignment vertical="center"/>
    </xf>
    <xf numFmtId="0" fontId="148" fillId="0" borderId="43" xfId="0" applyFont="1" applyBorder="1" applyAlignment="1">
      <alignment vertical="center"/>
    </xf>
    <xf numFmtId="0" fontId="149" fillId="0" borderId="43" xfId="0" applyFont="1" applyBorder="1" applyAlignment="1">
      <alignment vertical="center"/>
    </xf>
    <xf numFmtId="0" fontId="93" fillId="0" borderId="44" xfId="0" applyFont="1" applyBorder="1" applyAlignment="1">
      <alignment vertical="center"/>
    </xf>
    <xf numFmtId="4" fontId="93" fillId="0" borderId="44" xfId="0" applyNumberFormat="1" applyFont="1" applyBorder="1" applyAlignment="1">
      <alignment vertical="center"/>
    </xf>
    <xf numFmtId="0" fontId="150" fillId="0" borderId="43" xfId="0" applyFont="1" applyBorder="1" applyAlignment="1"/>
    <xf numFmtId="0" fontId="151" fillId="0" borderId="43" xfId="0" applyFont="1" applyBorder="1" applyAlignment="1">
      <alignment vertical="center"/>
    </xf>
    <xf numFmtId="0" fontId="93" fillId="0" borderId="43" xfId="0" applyFont="1" applyBorder="1"/>
    <xf numFmtId="0" fontId="93" fillId="0" borderId="47" xfId="0" applyFont="1" applyBorder="1"/>
    <xf numFmtId="0" fontId="70" fillId="7" borderId="0" xfId="0" applyFont="1" applyFill="1"/>
    <xf numFmtId="0" fontId="70" fillId="7" borderId="0" xfId="0" applyFont="1" applyFill="1" applyAlignment="1">
      <alignment vertical="center"/>
    </xf>
    <xf numFmtId="43" fontId="97" fillId="7" borderId="31" xfId="1" applyFont="1" applyFill="1" applyBorder="1" applyAlignment="1" applyProtection="1">
      <alignment horizontal="center" vertical="center" wrapText="1"/>
      <protection locked="0"/>
    </xf>
    <xf numFmtId="43" fontId="97" fillId="7" borderId="33" xfId="1" applyFont="1" applyFill="1" applyBorder="1" applyAlignment="1" applyProtection="1">
      <alignment horizontal="center" vertical="center" wrapText="1"/>
      <protection locked="0"/>
    </xf>
    <xf numFmtId="43" fontId="71" fillId="7" borderId="96" xfId="1" applyFont="1" applyFill="1" applyBorder="1" applyAlignment="1" applyProtection="1">
      <alignment vertical="center"/>
    </xf>
    <xf numFmtId="0" fontId="70" fillId="7" borderId="43" xfId="0" applyFont="1" applyFill="1" applyBorder="1" applyAlignment="1">
      <alignment vertical="center"/>
    </xf>
    <xf numFmtId="0" fontId="70" fillId="7" borderId="35" xfId="0" applyFont="1" applyFill="1" applyBorder="1" applyAlignment="1">
      <alignment vertical="center"/>
    </xf>
    <xf numFmtId="0" fontId="72" fillId="7" borderId="43" xfId="0" applyFont="1" applyFill="1" applyBorder="1" applyAlignment="1">
      <alignment vertical="center"/>
    </xf>
    <xf numFmtId="0" fontId="72" fillId="7" borderId="35" xfId="0" applyFont="1" applyFill="1" applyBorder="1" applyAlignment="1">
      <alignment vertical="center"/>
    </xf>
    <xf numFmtId="0" fontId="73" fillId="7" borderId="43" xfId="0" applyFont="1" applyFill="1" applyBorder="1" applyAlignment="1">
      <alignment vertical="center"/>
    </xf>
    <xf numFmtId="0" fontId="73" fillId="7" borderId="35" xfId="0" applyFont="1" applyFill="1" applyBorder="1" applyAlignment="1">
      <alignment vertical="center"/>
    </xf>
    <xf numFmtId="0" fontId="75" fillId="7" borderId="43" xfId="0" applyFont="1" applyFill="1" applyBorder="1" applyAlignment="1">
      <alignment vertical="center"/>
    </xf>
    <xf numFmtId="0" fontId="75" fillId="7" borderId="35" xfId="0" applyFont="1" applyFill="1" applyBorder="1" applyAlignment="1">
      <alignment vertical="center"/>
    </xf>
    <xf numFmtId="43" fontId="70" fillId="7" borderId="44" xfId="1" applyFont="1" applyFill="1" applyBorder="1" applyAlignment="1">
      <alignment vertical="center"/>
    </xf>
    <xf numFmtId="0" fontId="74" fillId="7" borderId="43" xfId="0" applyFont="1" applyFill="1" applyBorder="1" applyAlignment="1">
      <alignment vertical="center"/>
    </xf>
    <xf numFmtId="0" fontId="74" fillId="7" borderId="35" xfId="0" applyFont="1" applyFill="1" applyBorder="1" applyAlignment="1">
      <alignment vertical="center"/>
    </xf>
    <xf numFmtId="43" fontId="70" fillId="7" borderId="95" xfId="1" applyFont="1" applyFill="1" applyBorder="1" applyAlignment="1">
      <alignment vertical="center"/>
    </xf>
    <xf numFmtId="43" fontId="71" fillId="7" borderId="62" xfId="1" applyFont="1" applyFill="1" applyBorder="1" applyAlignment="1" applyProtection="1">
      <alignment vertical="center"/>
    </xf>
    <xf numFmtId="0" fontId="70" fillId="7" borderId="47" xfId="0" applyFont="1" applyFill="1" applyBorder="1" applyAlignment="1">
      <alignment vertical="center"/>
    </xf>
    <xf numFmtId="0" fontId="70" fillId="7" borderId="48" xfId="0" applyFont="1" applyFill="1" applyBorder="1" applyAlignment="1">
      <alignment vertical="center"/>
    </xf>
    <xf numFmtId="4" fontId="134" fillId="0" borderId="112" xfId="0" applyNumberFormat="1" applyFont="1" applyFill="1" applyBorder="1" applyAlignment="1">
      <alignment vertical="center"/>
    </xf>
    <xf numFmtId="4" fontId="111" fillId="0" borderId="116" xfId="0" applyNumberFormat="1" applyFont="1" applyFill="1" applyBorder="1" applyAlignment="1"/>
    <xf numFmtId="4" fontId="111" fillId="0" borderId="119" xfId="0" applyNumberFormat="1" applyFont="1" applyFill="1" applyBorder="1" applyAlignment="1"/>
    <xf numFmtId="4" fontId="111" fillId="0" borderId="122" xfId="0" applyNumberFormat="1" applyFont="1" applyFill="1" applyBorder="1" applyAlignment="1"/>
    <xf numFmtId="4" fontId="110" fillId="0" borderId="116" xfId="5" applyNumberFormat="1" applyFont="1" applyFill="1" applyBorder="1" applyAlignment="1"/>
    <xf numFmtId="4" fontId="110" fillId="0" borderId="119" xfId="5" applyNumberFormat="1" applyFont="1" applyFill="1" applyBorder="1" applyAlignment="1"/>
    <xf numFmtId="4" fontId="110" fillId="0" borderId="122" xfId="5" applyNumberFormat="1" applyFont="1" applyFill="1" applyBorder="1" applyAlignment="1"/>
    <xf numFmtId="4" fontId="110" fillId="0" borderId="126" xfId="5" applyNumberFormat="1" applyFont="1" applyFill="1" applyBorder="1"/>
    <xf numFmtId="4" fontId="133" fillId="0" borderId="83" xfId="0" applyNumberFormat="1" applyFont="1" applyFill="1" applyBorder="1" applyAlignment="1">
      <alignment vertical="center"/>
    </xf>
    <xf numFmtId="4" fontId="134" fillId="7" borderId="193" xfId="0" applyNumberFormat="1" applyFont="1" applyFill="1" applyBorder="1" applyAlignment="1">
      <alignment vertical="center"/>
    </xf>
    <xf numFmtId="4" fontId="109" fillId="7" borderId="195" xfId="0" applyNumberFormat="1" applyFont="1" applyFill="1" applyBorder="1" applyAlignment="1">
      <alignment vertical="center"/>
    </xf>
    <xf numFmtId="4" fontId="109" fillId="7" borderId="194" xfId="0" applyNumberFormat="1" applyFont="1" applyFill="1" applyBorder="1" applyAlignment="1">
      <alignment vertical="center"/>
    </xf>
    <xf numFmtId="4" fontId="111" fillId="7" borderId="196" xfId="0" applyNumberFormat="1" applyFont="1" applyFill="1" applyBorder="1" applyAlignment="1"/>
    <xf numFmtId="4" fontId="111" fillId="7" borderId="197" xfId="0" applyNumberFormat="1" applyFont="1" applyFill="1" applyBorder="1" applyAlignment="1"/>
    <xf numFmtId="4" fontId="111" fillId="7" borderId="198" xfId="0" applyNumberFormat="1" applyFont="1" applyFill="1" applyBorder="1" applyAlignment="1"/>
    <xf numFmtId="4" fontId="110" fillId="7" borderId="196" xfId="5" applyNumberFormat="1" applyFont="1" applyFill="1" applyBorder="1" applyAlignment="1"/>
    <xf numFmtId="4" fontId="110" fillId="7" borderId="197" xfId="5" applyNumberFormat="1" applyFont="1" applyFill="1" applyBorder="1" applyAlignment="1"/>
    <xf numFmtId="4" fontId="110" fillId="7" borderId="198" xfId="5" applyNumberFormat="1" applyFont="1" applyFill="1" applyBorder="1" applyAlignment="1"/>
    <xf numFmtId="4" fontId="110" fillId="7" borderId="199" xfId="5" applyNumberFormat="1" applyFont="1" applyFill="1" applyBorder="1"/>
    <xf numFmtId="4" fontId="134" fillId="7" borderId="112" xfId="0" applyNumberFormat="1" applyFont="1" applyFill="1" applyBorder="1" applyAlignment="1">
      <alignment vertical="center"/>
    </xf>
    <xf numFmtId="43" fontId="70" fillId="13" borderId="97" xfId="1" applyFont="1" applyFill="1" applyBorder="1" applyAlignment="1">
      <alignment vertical="center"/>
    </xf>
    <xf numFmtId="43" fontId="71" fillId="13" borderId="98" xfId="1" applyFont="1" applyFill="1" applyBorder="1" applyAlignment="1" applyProtection="1">
      <alignment vertical="center"/>
    </xf>
    <xf numFmtId="43" fontId="0" fillId="14" borderId="0" xfId="1" applyFont="1" applyFill="1"/>
    <xf numFmtId="43" fontId="0" fillId="14" borderId="0" xfId="1" applyFont="1" applyFill="1" applyAlignment="1">
      <alignment vertical="center"/>
    </xf>
    <xf numFmtId="43" fontId="0" fillId="14" borderId="0" xfId="1" applyFont="1" applyFill="1" applyAlignment="1">
      <alignment vertical="center" wrapText="1"/>
    </xf>
    <xf numFmtId="43" fontId="22" fillId="14" borderId="0" xfId="1" applyFont="1" applyFill="1" applyAlignment="1">
      <alignment vertical="center"/>
    </xf>
    <xf numFmtId="43" fontId="23" fillId="14" borderId="0" xfId="1" applyFont="1" applyFill="1" applyAlignment="1">
      <alignment vertical="center"/>
    </xf>
    <xf numFmtId="43" fontId="41" fillId="14" borderId="31" xfId="1" applyFont="1" applyFill="1" applyBorder="1" applyAlignment="1" applyProtection="1">
      <alignment horizontal="center" vertical="center" wrapText="1"/>
      <protection locked="0"/>
    </xf>
    <xf numFmtId="43" fontId="41" fillId="14" borderId="33" xfId="1" applyFont="1" applyFill="1" applyBorder="1" applyAlignment="1" applyProtection="1">
      <alignment horizontal="center" vertical="center" wrapText="1"/>
      <protection locked="0"/>
    </xf>
    <xf numFmtId="43" fontId="42" fillId="14" borderId="36" xfId="1" applyFont="1" applyFill="1" applyBorder="1" applyAlignment="1" applyProtection="1">
      <alignment vertical="center"/>
      <protection locked="0"/>
    </xf>
    <xf numFmtId="43" fontId="44" fillId="14" borderId="30" xfId="1" applyFont="1" applyFill="1" applyBorder="1" applyAlignment="1" applyProtection="1">
      <protection locked="0"/>
    </xf>
    <xf numFmtId="43" fontId="2" fillId="14" borderId="46" xfId="1" applyFont="1" applyFill="1" applyBorder="1" applyAlignment="1">
      <alignment vertical="center"/>
    </xf>
    <xf numFmtId="43" fontId="2" fillId="14" borderId="62" xfId="1" applyFont="1" applyFill="1" applyBorder="1" applyAlignment="1">
      <alignment vertical="center"/>
    </xf>
    <xf numFmtId="43" fontId="13" fillId="14" borderId="43" xfId="1" applyFont="1" applyFill="1" applyBorder="1" applyAlignment="1">
      <alignment vertical="center"/>
    </xf>
    <xf numFmtId="43" fontId="13" fillId="14" borderId="35" xfId="1" applyFont="1" applyFill="1" applyBorder="1" applyAlignment="1">
      <alignment vertical="center"/>
    </xf>
    <xf numFmtId="43" fontId="25" fillId="14" borderId="43" xfId="1" applyFont="1" applyFill="1" applyBorder="1" applyAlignment="1">
      <alignment vertical="center"/>
    </xf>
    <xf numFmtId="43" fontId="25" fillId="14" borderId="35" xfId="1" applyFont="1" applyFill="1" applyBorder="1" applyAlignment="1">
      <alignment vertical="center"/>
    </xf>
    <xf numFmtId="43" fontId="26" fillId="14" borderId="43" xfId="1" applyFont="1" applyFill="1" applyBorder="1" applyAlignment="1">
      <alignment vertical="center"/>
    </xf>
    <xf numFmtId="43" fontId="26" fillId="14" borderId="35" xfId="1" applyFont="1" applyFill="1" applyBorder="1" applyAlignment="1">
      <alignment vertical="center"/>
    </xf>
    <xf numFmtId="43" fontId="2" fillId="14" borderId="44" xfId="1" applyFont="1" applyFill="1" applyBorder="1" applyAlignment="1">
      <alignment vertical="center"/>
    </xf>
    <xf numFmtId="43" fontId="2" fillId="14" borderId="45" xfId="1" applyFont="1" applyFill="1" applyBorder="1" applyAlignment="1">
      <alignment vertical="center"/>
    </xf>
    <xf numFmtId="43" fontId="27" fillId="14" borderId="43" xfId="1" applyFont="1" applyFill="1" applyBorder="1" applyAlignment="1">
      <alignment vertical="center"/>
    </xf>
    <xf numFmtId="43" fontId="27" fillId="14" borderId="35" xfId="1" applyFont="1" applyFill="1" applyBorder="1" applyAlignment="1">
      <alignment vertical="center"/>
    </xf>
    <xf numFmtId="43" fontId="28" fillId="14" borderId="43" xfId="1" applyFont="1" applyFill="1" applyBorder="1" applyAlignment="1">
      <alignment vertical="center"/>
    </xf>
    <xf numFmtId="43" fontId="28" fillId="14" borderId="35" xfId="1" applyFont="1" applyFill="1" applyBorder="1" applyAlignment="1">
      <alignment vertical="center"/>
    </xf>
    <xf numFmtId="43" fontId="24" fillId="14" borderId="43" xfId="1" applyFont="1" applyFill="1" applyBorder="1" applyAlignment="1"/>
    <xf numFmtId="43" fontId="24" fillId="14" borderId="35" xfId="1" applyFont="1" applyFill="1" applyBorder="1" applyAlignment="1"/>
    <xf numFmtId="43" fontId="48" fillId="14" borderId="44" xfId="1" applyFont="1" applyFill="1" applyBorder="1" applyAlignment="1">
      <alignment vertical="center"/>
    </xf>
    <xf numFmtId="43" fontId="47" fillId="14" borderId="44" xfId="1" applyFont="1" applyFill="1" applyBorder="1" applyAlignment="1">
      <alignment vertical="center"/>
    </xf>
    <xf numFmtId="43" fontId="40" fillId="14" borderId="43" xfId="1" applyFont="1" applyFill="1" applyBorder="1" applyAlignment="1">
      <alignment vertical="center"/>
    </xf>
    <xf numFmtId="43" fontId="51" fillId="14" borderId="44" xfId="1" applyFont="1" applyFill="1" applyBorder="1" applyAlignment="1">
      <alignment vertical="center"/>
    </xf>
    <xf numFmtId="43" fontId="50" fillId="14" borderId="44" xfId="1" applyFont="1" applyFill="1" applyBorder="1" applyAlignment="1">
      <alignment vertical="center"/>
    </xf>
    <xf numFmtId="43" fontId="13" fillId="14" borderId="43" xfId="1" applyFont="1" applyFill="1" applyBorder="1"/>
    <xf numFmtId="43" fontId="13" fillId="14" borderId="35" xfId="1" applyFont="1" applyFill="1" applyBorder="1"/>
    <xf numFmtId="43" fontId="13" fillId="14" borderId="47" xfId="1" applyFont="1" applyFill="1" applyBorder="1"/>
    <xf numFmtId="43" fontId="13" fillId="14" borderId="48" xfId="1" applyFont="1" applyFill="1" applyBorder="1"/>
    <xf numFmtId="43" fontId="0" fillId="14" borderId="0" xfId="1" applyFont="1" applyFill="1" applyAlignment="1">
      <alignment horizontal="center" vertical="center" wrapText="1"/>
    </xf>
    <xf numFmtId="43" fontId="24" fillId="14" borderId="0" xfId="1" applyFont="1" applyFill="1" applyAlignment="1"/>
    <xf numFmtId="43" fontId="25" fillId="14" borderId="0" xfId="1" applyFont="1" applyFill="1" applyAlignment="1">
      <alignment vertical="center"/>
    </xf>
    <xf numFmtId="43" fontId="26" fillId="14" borderId="0" xfId="1" applyFont="1" applyFill="1" applyAlignment="1">
      <alignment vertical="center"/>
    </xf>
    <xf numFmtId="43" fontId="27" fillId="14" borderId="0" xfId="1" applyFont="1" applyFill="1" applyAlignment="1">
      <alignment vertical="center"/>
    </xf>
    <xf numFmtId="43" fontId="28" fillId="14" borderId="0" xfId="1" applyFont="1" applyFill="1" applyAlignment="1">
      <alignment vertical="center"/>
    </xf>
    <xf numFmtId="43" fontId="2" fillId="13" borderId="44" xfId="1" applyFont="1" applyFill="1" applyBorder="1" applyAlignment="1">
      <alignment vertical="center"/>
    </xf>
    <xf numFmtId="43" fontId="2" fillId="13" borderId="45" xfId="1" applyFont="1" applyFill="1" applyBorder="1" applyAlignment="1">
      <alignment vertical="center"/>
    </xf>
    <xf numFmtId="10" fontId="2" fillId="13" borderId="52" xfId="4" applyNumberFormat="1" applyFont="1" applyFill="1" applyBorder="1" applyAlignment="1">
      <alignment vertical="center"/>
    </xf>
    <xf numFmtId="0" fontId="5" fillId="14" borderId="0" xfId="0" applyFont="1" applyFill="1"/>
    <xf numFmtId="0" fontId="0" fillId="14" borderId="0" xfId="0" applyFill="1" applyAlignment="1">
      <alignment vertical="center"/>
    </xf>
    <xf numFmtId="0" fontId="0" fillId="14" borderId="0" xfId="0" applyFill="1"/>
    <xf numFmtId="43" fontId="54" fillId="14" borderId="36" xfId="1" applyFont="1" applyFill="1" applyBorder="1" applyAlignment="1" applyProtection="1">
      <alignment vertical="center"/>
      <protection locked="0"/>
    </xf>
    <xf numFmtId="43" fontId="52" fillId="14" borderId="30" xfId="1" applyFont="1" applyFill="1" applyBorder="1" applyAlignment="1" applyProtection="1">
      <protection locked="0"/>
    </xf>
    <xf numFmtId="43" fontId="16" fillId="14" borderId="78" xfId="1" applyFont="1" applyFill="1" applyBorder="1" applyAlignment="1">
      <alignment vertical="center"/>
    </xf>
    <xf numFmtId="43" fontId="16" fillId="14" borderId="73" xfId="1" applyFont="1" applyFill="1" applyBorder="1" applyAlignment="1">
      <alignment vertical="center"/>
    </xf>
    <xf numFmtId="43" fontId="5" fillId="14" borderId="44" xfId="1" applyFont="1" applyFill="1" applyBorder="1" applyAlignment="1">
      <alignment vertical="center"/>
    </xf>
    <xf numFmtId="43" fontId="5" fillId="14" borderId="45" xfId="1" applyFont="1" applyFill="1" applyBorder="1" applyAlignment="1">
      <alignment vertical="center"/>
    </xf>
    <xf numFmtId="43" fontId="5" fillId="14" borderId="43" xfId="1" applyFont="1" applyFill="1" applyBorder="1" applyAlignment="1">
      <alignment vertical="center"/>
    </xf>
    <xf numFmtId="43" fontId="5" fillId="14" borderId="35" xfId="1" applyFont="1" applyFill="1" applyBorder="1" applyAlignment="1">
      <alignment vertical="center"/>
    </xf>
    <xf numFmtId="43" fontId="5" fillId="14" borderId="79" xfId="1" applyFont="1" applyFill="1" applyBorder="1" applyAlignment="1">
      <alignment vertical="center"/>
    </xf>
    <xf numFmtId="43" fontId="13" fillId="14" borderId="80" xfId="1" applyFont="1" applyFill="1" applyBorder="1"/>
    <xf numFmtId="43" fontId="5" fillId="14" borderId="81" xfId="1" applyFont="1" applyFill="1" applyBorder="1" applyAlignment="1">
      <alignment vertical="center"/>
    </xf>
    <xf numFmtId="43" fontId="5" fillId="13" borderId="44" xfId="1" applyFont="1" applyFill="1" applyBorder="1" applyAlignment="1">
      <alignment vertical="center"/>
    </xf>
    <xf numFmtId="43" fontId="5" fillId="13" borderId="45" xfId="1" applyFont="1" applyFill="1" applyBorder="1" applyAlignment="1">
      <alignment vertical="center"/>
    </xf>
    <xf numFmtId="10" fontId="5" fillId="13" borderId="52" xfId="4" applyNumberFormat="1" applyFont="1" applyFill="1" applyBorder="1" applyAlignment="1">
      <alignment vertical="center"/>
    </xf>
    <xf numFmtId="0" fontId="70" fillId="7" borderId="46" xfId="0" applyFont="1" applyFill="1" applyBorder="1" applyAlignment="1">
      <alignment vertical="center"/>
    </xf>
    <xf numFmtId="0" fontId="70" fillId="7" borderId="44" xfId="0" applyFont="1" applyFill="1" applyBorder="1" applyAlignment="1">
      <alignment vertical="center"/>
    </xf>
    <xf numFmtId="0" fontId="78" fillId="7" borderId="43" xfId="0" applyFont="1" applyFill="1" applyBorder="1" applyAlignment="1"/>
    <xf numFmtId="0" fontId="83" fillId="7" borderId="43" xfId="0" applyFont="1" applyFill="1" applyBorder="1" applyAlignment="1">
      <alignment vertical="center"/>
    </xf>
    <xf numFmtId="0" fontId="70" fillId="7" borderId="43" xfId="0" applyFont="1" applyFill="1" applyBorder="1"/>
    <xf numFmtId="0" fontId="70" fillId="7" borderId="47" xfId="0" applyFont="1" applyFill="1" applyBorder="1"/>
    <xf numFmtId="43" fontId="66" fillId="14" borderId="31" xfId="1" applyFont="1" applyFill="1" applyBorder="1" applyAlignment="1" applyProtection="1">
      <alignment horizontal="center" vertical="center" wrapText="1"/>
      <protection locked="0"/>
    </xf>
    <xf numFmtId="43" fontId="66" fillId="14" borderId="33" xfId="1" applyFont="1" applyFill="1" applyBorder="1" applyAlignment="1" applyProtection="1">
      <alignment horizontal="center" vertical="center" wrapText="1"/>
      <protection locked="0"/>
    </xf>
    <xf numFmtId="4" fontId="5" fillId="14" borderId="59" xfId="0" applyNumberFormat="1" applyFont="1" applyFill="1" applyBorder="1" applyAlignment="1" applyProtection="1">
      <alignment vertical="center"/>
    </xf>
    <xf numFmtId="0" fontId="0" fillId="14" borderId="35" xfId="0" applyFill="1" applyBorder="1" applyAlignment="1">
      <alignment vertical="center"/>
    </xf>
    <xf numFmtId="0" fontId="25" fillId="14" borderId="43" xfId="0" applyFont="1" applyFill="1" applyBorder="1" applyAlignment="1">
      <alignment vertical="center"/>
    </xf>
    <xf numFmtId="0" fontId="25" fillId="14" borderId="35" xfId="0" applyFont="1" applyFill="1" applyBorder="1" applyAlignment="1">
      <alignment vertical="center"/>
    </xf>
    <xf numFmtId="0" fontId="26" fillId="14" borderId="43" xfId="0" applyFont="1" applyFill="1" applyBorder="1" applyAlignment="1">
      <alignment vertical="center"/>
    </xf>
    <xf numFmtId="0" fontId="26" fillId="14" borderId="35" xfId="0" applyFont="1" applyFill="1" applyBorder="1" applyAlignment="1">
      <alignment vertical="center"/>
    </xf>
    <xf numFmtId="0" fontId="27" fillId="14" borderId="43" xfId="0" applyFont="1" applyFill="1" applyBorder="1" applyAlignment="1">
      <alignment vertical="center"/>
    </xf>
    <xf numFmtId="0" fontId="27" fillId="14" borderId="35" xfId="0" applyFont="1" applyFill="1" applyBorder="1" applyAlignment="1">
      <alignment vertical="center"/>
    </xf>
    <xf numFmtId="0" fontId="28" fillId="14" borderId="43" xfId="0" applyFont="1" applyFill="1" applyBorder="1" applyAlignment="1">
      <alignment vertical="center"/>
    </xf>
    <xf numFmtId="0" fontId="28" fillId="14" borderId="35" xfId="0" applyFont="1" applyFill="1" applyBorder="1" applyAlignment="1">
      <alignment vertical="center"/>
    </xf>
    <xf numFmtId="0" fontId="24" fillId="14" borderId="43" xfId="0" applyFont="1" applyFill="1" applyBorder="1" applyAlignment="1"/>
    <xf numFmtId="0" fontId="24" fillId="14" borderId="35" xfId="0" applyFont="1" applyFill="1" applyBorder="1" applyAlignment="1"/>
    <xf numFmtId="0" fontId="0" fillId="14" borderId="43" xfId="0" applyFill="1" applyBorder="1"/>
    <xf numFmtId="0" fontId="0" fillId="14" borderId="35" xfId="0" applyFill="1" applyBorder="1"/>
    <xf numFmtId="0" fontId="0" fillId="14" borderId="47" xfId="0" applyFill="1" applyBorder="1"/>
    <xf numFmtId="0" fontId="0" fillId="14" borderId="48" xfId="0" applyFill="1" applyBorder="1"/>
    <xf numFmtId="10" fontId="5" fillId="15" borderId="87" xfId="4" applyNumberFormat="1" applyFont="1" applyFill="1" applyBorder="1" applyAlignment="1" applyProtection="1">
      <alignment vertical="center"/>
    </xf>
    <xf numFmtId="0" fontId="152" fillId="0" borderId="0" xfId="0" applyFont="1" applyAlignment="1">
      <alignment vertical="center"/>
    </xf>
    <xf numFmtId="0" fontId="93" fillId="13" borderId="44" xfId="0" applyFont="1" applyFill="1" applyBorder="1" applyAlignment="1">
      <alignment vertical="center"/>
    </xf>
    <xf numFmtId="4" fontId="5" fillId="13" borderId="59" xfId="0" applyNumberFormat="1" applyFont="1" applyFill="1" applyBorder="1" applyAlignment="1" applyProtection="1">
      <alignment vertical="center"/>
    </xf>
    <xf numFmtId="0" fontId="70" fillId="13" borderId="44" xfId="0" applyFont="1" applyFill="1" applyBorder="1" applyAlignment="1">
      <alignment vertical="center"/>
    </xf>
    <xf numFmtId="4" fontId="5" fillId="13" borderId="22" xfId="0" applyNumberFormat="1" applyFont="1" applyFill="1" applyBorder="1" applyAlignment="1" applyProtection="1">
      <alignment vertical="center"/>
    </xf>
    <xf numFmtId="10" fontId="5" fillId="13" borderId="87" xfId="4" applyNumberFormat="1" applyFont="1" applyFill="1" applyBorder="1" applyAlignment="1" applyProtection="1">
      <alignment vertical="center"/>
    </xf>
    <xf numFmtId="43" fontId="85" fillId="7" borderId="58" xfId="1" applyFont="1" applyFill="1" applyBorder="1" applyAlignment="1" applyProtection="1">
      <alignment vertical="center"/>
      <protection locked="0"/>
    </xf>
    <xf numFmtId="43" fontId="85" fillId="7" borderId="36" xfId="1" applyFont="1" applyFill="1" applyBorder="1" applyAlignment="1" applyProtection="1">
      <alignment vertical="center"/>
      <protection locked="0"/>
    </xf>
    <xf numFmtId="43" fontId="86" fillId="7" borderId="55" xfId="1" applyFont="1" applyFill="1" applyBorder="1" applyAlignment="1" applyProtection="1">
      <protection locked="0"/>
    </xf>
    <xf numFmtId="43" fontId="86" fillId="7" borderId="30" xfId="1" applyFont="1" applyFill="1" applyBorder="1" applyAlignment="1" applyProtection="1">
      <protection locked="0"/>
    </xf>
    <xf numFmtId="0" fontId="0" fillId="7" borderId="43" xfId="0" applyFill="1" applyBorder="1" applyAlignment="1">
      <alignment vertical="center"/>
    </xf>
    <xf numFmtId="43" fontId="70" fillId="7" borderId="97" xfId="1" applyFont="1" applyFill="1" applyBorder="1" applyAlignment="1">
      <alignment vertical="center"/>
    </xf>
    <xf numFmtId="43" fontId="71" fillId="7" borderId="98" xfId="1" applyFont="1" applyFill="1" applyBorder="1" applyAlignment="1" applyProtection="1">
      <alignment vertical="center"/>
    </xf>
    <xf numFmtId="43" fontId="85" fillId="14" borderId="58" xfId="1" applyFont="1" applyFill="1" applyBorder="1" applyAlignment="1" applyProtection="1">
      <alignment vertical="center"/>
      <protection locked="0"/>
    </xf>
    <xf numFmtId="43" fontId="85" fillId="14" borderId="36" xfId="1" applyFont="1" applyFill="1" applyBorder="1" applyAlignment="1" applyProtection="1">
      <alignment vertical="center"/>
      <protection locked="0"/>
    </xf>
    <xf numFmtId="43" fontId="86" fillId="14" borderId="55" xfId="1" applyFont="1" applyFill="1" applyBorder="1" applyAlignment="1" applyProtection="1">
      <protection locked="0"/>
    </xf>
    <xf numFmtId="43" fontId="86" fillId="14" borderId="30" xfId="1" applyFont="1" applyFill="1" applyBorder="1" applyAlignment="1" applyProtection="1">
      <protection locked="0"/>
    </xf>
    <xf numFmtId="43" fontId="70" fillId="14" borderId="46" xfId="1" applyFont="1" applyFill="1" applyBorder="1" applyAlignment="1">
      <alignment vertical="center"/>
    </xf>
    <xf numFmtId="43" fontId="71" fillId="14" borderId="96" xfId="1" applyFont="1" applyFill="1" applyBorder="1" applyAlignment="1" applyProtection="1">
      <alignment vertical="center"/>
    </xf>
    <xf numFmtId="0" fontId="0" fillId="14" borderId="43" xfId="0" applyFill="1" applyBorder="1" applyAlignment="1">
      <alignment vertical="center"/>
    </xf>
    <xf numFmtId="43" fontId="70" fillId="14" borderId="97" xfId="1" applyFont="1" applyFill="1" applyBorder="1" applyAlignment="1">
      <alignment vertical="center"/>
    </xf>
    <xf numFmtId="43" fontId="71" fillId="14" borderId="98" xfId="1" applyFont="1" applyFill="1" applyBorder="1" applyAlignment="1" applyProtection="1">
      <alignment vertical="center"/>
    </xf>
    <xf numFmtId="43" fontId="76" fillId="14" borderId="31" xfId="1" applyFont="1" applyFill="1" applyBorder="1" applyAlignment="1" applyProtection="1">
      <alignment horizontal="center" vertical="center" wrapText="1"/>
      <protection locked="0"/>
    </xf>
    <xf numFmtId="43" fontId="76" fillId="14" borderId="33" xfId="1" applyFont="1" applyFill="1" applyBorder="1" applyAlignment="1" applyProtection="1">
      <alignment horizontal="center" vertical="center" wrapText="1"/>
      <protection locked="0"/>
    </xf>
    <xf numFmtId="10" fontId="70" fillId="13" borderId="99" xfId="4" applyNumberFormat="1" applyFont="1" applyFill="1" applyBorder="1" applyAlignment="1">
      <alignment vertical="center"/>
    </xf>
    <xf numFmtId="0" fontId="70" fillId="14" borderId="0" xfId="0" applyFont="1" applyFill="1"/>
    <xf numFmtId="0" fontId="70" fillId="14" borderId="0" xfId="0" applyFont="1" applyFill="1" applyAlignment="1">
      <alignment vertical="center"/>
    </xf>
    <xf numFmtId="43" fontId="97" fillId="14" borderId="31" xfId="1" applyFont="1" applyFill="1" applyBorder="1" applyAlignment="1" applyProtection="1">
      <alignment horizontal="center" vertical="center" wrapText="1"/>
      <protection locked="0"/>
    </xf>
    <xf numFmtId="43" fontId="97" fillId="14" borderId="33" xfId="1" applyFont="1" applyFill="1" applyBorder="1" applyAlignment="1" applyProtection="1">
      <alignment horizontal="center" vertical="center" wrapText="1"/>
      <protection locked="0"/>
    </xf>
    <xf numFmtId="43" fontId="91" fillId="14" borderId="36" xfId="1" applyFont="1" applyFill="1" applyBorder="1" applyAlignment="1" applyProtection="1">
      <alignment vertical="center"/>
      <protection locked="0"/>
    </xf>
    <xf numFmtId="43" fontId="92" fillId="14" borderId="30" xfId="1" applyFont="1" applyFill="1" applyBorder="1" applyAlignment="1" applyProtection="1">
      <protection locked="0"/>
    </xf>
    <xf numFmtId="0" fontId="70" fillId="14" borderId="43" xfId="0" applyFont="1" applyFill="1" applyBorder="1" applyAlignment="1">
      <alignment vertical="center"/>
    </xf>
    <xf numFmtId="0" fontId="70" fillId="14" borderId="35" xfId="0" applyFont="1" applyFill="1" applyBorder="1" applyAlignment="1">
      <alignment vertical="center"/>
    </xf>
    <xf numFmtId="0" fontId="72" fillId="14" borderId="43" xfId="0" applyFont="1" applyFill="1" applyBorder="1" applyAlignment="1">
      <alignment vertical="center"/>
    </xf>
    <xf numFmtId="0" fontId="72" fillId="14" borderId="35" xfId="0" applyFont="1" applyFill="1" applyBorder="1" applyAlignment="1">
      <alignment vertical="center"/>
    </xf>
    <xf numFmtId="0" fontId="73" fillId="14" borderId="43" xfId="0" applyFont="1" applyFill="1" applyBorder="1" applyAlignment="1">
      <alignment vertical="center"/>
    </xf>
    <xf numFmtId="0" fontId="73" fillId="14" borderId="35" xfId="0" applyFont="1" applyFill="1" applyBorder="1" applyAlignment="1">
      <alignment vertical="center"/>
    </xf>
    <xf numFmtId="0" fontId="75" fillId="14" borderId="43" xfId="0" applyFont="1" applyFill="1" applyBorder="1" applyAlignment="1">
      <alignment vertical="center"/>
    </xf>
    <xf numFmtId="0" fontId="75" fillId="14" borderId="35" xfId="0" applyFont="1" applyFill="1" applyBorder="1" applyAlignment="1">
      <alignment vertical="center"/>
    </xf>
    <xf numFmtId="43" fontId="70" fillId="14" borderId="44" xfId="1" applyFont="1" applyFill="1" applyBorder="1" applyAlignment="1">
      <alignment vertical="center"/>
    </xf>
    <xf numFmtId="43" fontId="71" fillId="14" borderId="100" xfId="1" applyFont="1" applyFill="1" applyBorder="1" applyAlignment="1" applyProtection="1">
      <alignment vertical="center"/>
    </xf>
    <xf numFmtId="0" fontId="74" fillId="14" borderId="43" xfId="0" applyFont="1" applyFill="1" applyBorder="1" applyAlignment="1">
      <alignment vertical="center"/>
    </xf>
    <xf numFmtId="0" fontId="74" fillId="14" borderId="35" xfId="0" applyFont="1" applyFill="1" applyBorder="1" applyAlignment="1">
      <alignment vertical="center"/>
    </xf>
    <xf numFmtId="164" fontId="92" fillId="14" borderId="30" xfId="1" applyNumberFormat="1" applyFont="1" applyFill="1" applyBorder="1" applyAlignment="1" applyProtection="1">
      <protection locked="0"/>
    </xf>
    <xf numFmtId="0" fontId="70" fillId="14" borderId="47" xfId="0" applyFont="1" applyFill="1" applyBorder="1" applyAlignment="1">
      <alignment vertical="center"/>
    </xf>
    <xf numFmtId="0" fontId="70" fillId="14" borderId="48" xfId="0" applyFont="1" applyFill="1" applyBorder="1" applyAlignment="1">
      <alignment vertical="center"/>
    </xf>
    <xf numFmtId="43" fontId="70" fillId="13" borderId="44" xfId="1" applyFont="1" applyFill="1" applyBorder="1" applyAlignment="1">
      <alignment vertical="center"/>
    </xf>
    <xf numFmtId="43" fontId="71" fillId="13" borderId="100" xfId="1" applyFont="1" applyFill="1" applyBorder="1" applyAlignment="1" applyProtection="1">
      <alignment vertical="center"/>
    </xf>
    <xf numFmtId="10" fontId="70" fillId="13" borderId="52" xfId="4" applyNumberFormat="1" applyFont="1" applyFill="1" applyBorder="1" applyAlignment="1">
      <alignment vertical="center"/>
    </xf>
    <xf numFmtId="14" fontId="111" fillId="14" borderId="109" xfId="0" applyNumberFormat="1" applyFont="1" applyFill="1" applyBorder="1" applyAlignment="1">
      <alignment horizontal="center" vertical="center" wrapText="1"/>
    </xf>
    <xf numFmtId="43" fontId="16" fillId="14" borderId="88" xfId="1" applyFont="1" applyFill="1" applyBorder="1" applyAlignment="1">
      <alignment vertical="center"/>
    </xf>
    <xf numFmtId="43" fontId="16" fillId="14" borderId="89" xfId="1" applyFont="1" applyFill="1" applyBorder="1" applyAlignment="1">
      <alignment vertical="center"/>
    </xf>
    <xf numFmtId="43" fontId="16" fillId="14" borderId="90" xfId="1" applyFont="1" applyFill="1" applyBorder="1" applyAlignment="1">
      <alignment vertical="center"/>
    </xf>
    <xf numFmtId="43" fontId="16" fillId="14" borderId="91" xfId="1" applyFont="1" applyFill="1" applyBorder="1" applyAlignment="1">
      <alignment vertical="center"/>
    </xf>
    <xf numFmtId="43" fontId="0" fillId="0" borderId="0" xfId="1" applyFont="1"/>
    <xf numFmtId="0" fontId="2" fillId="0" borderId="40" xfId="0" applyNumberFormat="1" applyFont="1" applyBorder="1" applyAlignment="1" applyProtection="1">
      <alignment horizontal="center" vertical="center"/>
    </xf>
    <xf numFmtId="0" fontId="39" fillId="0" borderId="40" xfId="0" applyNumberFormat="1" applyFont="1" applyBorder="1" applyAlignment="1" applyProtection="1">
      <alignment horizontal="center" vertical="center"/>
    </xf>
    <xf numFmtId="0" fontId="2" fillId="7" borderId="40" xfId="0" applyNumberFormat="1" applyFont="1" applyFill="1" applyBorder="1" applyAlignment="1" applyProtection="1">
      <alignment horizontal="center" vertical="center"/>
    </xf>
    <xf numFmtId="0" fontId="2" fillId="13" borderId="40" xfId="0" applyNumberFormat="1" applyFont="1" applyFill="1" applyBorder="1" applyAlignment="1" applyProtection="1">
      <alignment horizontal="center" vertical="center"/>
    </xf>
    <xf numFmtId="169" fontId="2" fillId="0" borderId="44" xfId="1" applyNumberFormat="1" applyFont="1" applyBorder="1" applyAlignment="1">
      <alignment vertical="center"/>
    </xf>
    <xf numFmtId="43" fontId="71" fillId="14" borderId="62" xfId="1" applyFont="1" applyFill="1" applyBorder="1" applyAlignment="1" applyProtection="1">
      <alignment vertical="center"/>
    </xf>
    <xf numFmtId="43" fontId="71" fillId="14" borderId="45" xfId="1" applyFont="1" applyFill="1" applyBorder="1" applyAlignment="1" applyProtection="1">
      <alignment vertical="center"/>
    </xf>
    <xf numFmtId="0" fontId="24" fillId="13" borderId="0" xfId="0" applyFont="1" applyFill="1" applyAlignment="1" applyProtection="1"/>
    <xf numFmtId="43" fontId="23" fillId="13" borderId="44" xfId="1" applyFont="1" applyFill="1" applyBorder="1" applyAlignment="1"/>
    <xf numFmtId="43" fontId="23" fillId="13" borderId="44" xfId="1" applyFont="1" applyFill="1" applyBorder="1" applyAlignment="1">
      <alignment vertical="center"/>
    </xf>
    <xf numFmtId="43" fontId="78" fillId="13" borderId="44" xfId="1" applyFont="1" applyFill="1" applyBorder="1" applyAlignment="1"/>
    <xf numFmtId="0" fontId="0" fillId="13" borderId="0" xfId="0" applyFill="1"/>
    <xf numFmtId="43" fontId="2" fillId="13" borderId="44" xfId="1" applyFont="1" applyFill="1" applyBorder="1"/>
    <xf numFmtId="43" fontId="71" fillId="13" borderId="44" xfId="1" applyFont="1" applyFill="1" applyBorder="1"/>
    <xf numFmtId="4" fontId="5" fillId="13" borderId="70" xfId="0" applyNumberFormat="1" applyFont="1" applyFill="1" applyBorder="1" applyAlignment="1" applyProtection="1">
      <alignment vertical="center"/>
    </xf>
    <xf numFmtId="43" fontId="71" fillId="13" borderId="45" xfId="1" applyFont="1" applyFill="1" applyBorder="1" applyAlignment="1" applyProtection="1">
      <alignment vertical="center"/>
    </xf>
    <xf numFmtId="14" fontId="111" fillId="7" borderId="109" xfId="0" applyNumberFormat="1" applyFont="1" applyFill="1" applyBorder="1" applyAlignment="1">
      <alignment horizontal="center" vertical="center" wrapText="1"/>
    </xf>
    <xf numFmtId="4" fontId="39" fillId="7" borderId="29" xfId="0" applyNumberFormat="1" applyFont="1" applyFill="1" applyBorder="1" applyAlignment="1" applyProtection="1">
      <alignment vertical="center"/>
    </xf>
    <xf numFmtId="43" fontId="2" fillId="7" borderId="44" xfId="1" applyFont="1" applyFill="1" applyBorder="1"/>
    <xf numFmtId="43" fontId="0" fillId="7" borderId="0" xfId="1" applyFont="1" applyFill="1" applyAlignment="1">
      <alignment horizontal="center" vertical="center" wrapText="1"/>
    </xf>
    <xf numFmtId="43" fontId="24" fillId="7" borderId="0" xfId="1" applyFont="1" applyFill="1" applyAlignment="1"/>
    <xf numFmtId="43" fontId="25" fillId="7" borderId="0" xfId="1" applyFont="1" applyFill="1" applyAlignment="1">
      <alignment vertical="center"/>
    </xf>
    <xf numFmtId="43" fontId="26" fillId="7" borderId="0" xfId="1" applyFont="1" applyFill="1" applyAlignment="1">
      <alignment vertical="center"/>
    </xf>
    <xf numFmtId="43" fontId="27" fillId="7" borderId="0" xfId="1" applyFont="1" applyFill="1" applyAlignment="1">
      <alignment vertical="center"/>
    </xf>
    <xf numFmtId="43" fontId="28" fillId="7" borderId="0" xfId="1" applyFont="1" applyFill="1" applyAlignment="1">
      <alignment vertical="center"/>
    </xf>
    <xf numFmtId="43" fontId="2" fillId="14" borderId="44" xfId="1" applyFont="1" applyFill="1" applyBorder="1"/>
    <xf numFmtId="10" fontId="50" fillId="0" borderId="52" xfId="4" applyNumberFormat="1" applyFont="1" applyBorder="1" applyAlignment="1">
      <alignment vertical="center"/>
    </xf>
    <xf numFmtId="0" fontId="153" fillId="0" borderId="0" xfId="0" applyFont="1" applyAlignment="1">
      <alignment vertical="center"/>
    </xf>
    <xf numFmtId="10" fontId="50" fillId="7" borderId="52" xfId="4" applyNumberFormat="1" applyFont="1" applyFill="1" applyBorder="1" applyAlignment="1">
      <alignment vertical="center"/>
    </xf>
    <xf numFmtId="0" fontId="153" fillId="7" borderId="0" xfId="0" applyFont="1" applyFill="1" applyAlignment="1">
      <alignment vertical="center"/>
    </xf>
    <xf numFmtId="0" fontId="2" fillId="7" borderId="0" xfId="0" applyFont="1" applyFill="1"/>
    <xf numFmtId="0" fontId="2" fillId="13" borderId="69" xfId="0" applyFont="1" applyFill="1" applyBorder="1" applyAlignment="1" applyProtection="1">
      <alignment horizontal="center" vertical="center"/>
    </xf>
    <xf numFmtId="0" fontId="2" fillId="13" borderId="29" xfId="0" applyFont="1" applyFill="1" applyBorder="1" applyAlignment="1" applyProtection="1">
      <alignment horizontal="left" vertical="center" wrapText="1"/>
    </xf>
    <xf numFmtId="4" fontId="2" fillId="13" borderId="70" xfId="0" applyNumberFormat="1" applyFont="1" applyFill="1" applyBorder="1" applyAlignment="1" applyProtection="1">
      <alignment vertical="center"/>
    </xf>
    <xf numFmtId="43" fontId="2" fillId="13" borderId="71" xfId="1" applyFont="1" applyFill="1" applyBorder="1" applyAlignment="1">
      <alignment vertical="center"/>
    </xf>
    <xf numFmtId="0" fontId="2" fillId="14" borderId="0" xfId="0" applyFont="1" applyFill="1"/>
    <xf numFmtId="43" fontId="2" fillId="13" borderId="74" xfId="1" applyFont="1" applyFill="1" applyBorder="1" applyAlignment="1">
      <alignment vertical="center"/>
    </xf>
    <xf numFmtId="0" fontId="2" fillId="14" borderId="0" xfId="0" applyFont="1" applyFill="1" applyAlignment="1"/>
    <xf numFmtId="43" fontId="41" fillId="14" borderId="42" xfId="1" applyFont="1" applyFill="1" applyBorder="1" applyAlignment="1" applyProtection="1">
      <alignment horizontal="center" vertical="center" wrapText="1"/>
      <protection locked="0"/>
    </xf>
    <xf numFmtId="43" fontId="54" fillId="14" borderId="58" xfId="1" applyFont="1" applyFill="1" applyBorder="1" applyAlignment="1" applyProtection="1">
      <alignment vertical="center"/>
      <protection locked="0"/>
    </xf>
    <xf numFmtId="43" fontId="56" fillId="14" borderId="55" xfId="1" applyFont="1" applyFill="1" applyBorder="1" applyAlignment="1" applyProtection="1">
      <protection locked="0"/>
    </xf>
    <xf numFmtId="43" fontId="56" fillId="14" borderId="30" xfId="1" applyFont="1" applyFill="1" applyBorder="1" applyAlignment="1" applyProtection="1">
      <protection locked="0"/>
    </xf>
    <xf numFmtId="43" fontId="2" fillId="14" borderId="72" xfId="1" applyFont="1" applyFill="1" applyBorder="1" applyAlignment="1">
      <alignment vertical="center"/>
    </xf>
    <xf numFmtId="43" fontId="2" fillId="14" borderId="73" xfId="1" applyFont="1" applyFill="1" applyBorder="1" applyAlignment="1">
      <alignment vertical="center"/>
    </xf>
    <xf numFmtId="43" fontId="0" fillId="14" borderId="0" xfId="1" applyFont="1" applyFill="1" applyBorder="1" applyAlignment="1">
      <alignment vertical="center"/>
    </xf>
    <xf numFmtId="43" fontId="25" fillId="14" borderId="0" xfId="1" applyFont="1" applyFill="1" applyBorder="1" applyAlignment="1">
      <alignment vertical="center"/>
    </xf>
    <xf numFmtId="43" fontId="26" fillId="14" borderId="0" xfId="1" applyFont="1" applyFill="1" applyBorder="1" applyAlignment="1">
      <alignment vertical="center"/>
    </xf>
    <xf numFmtId="43" fontId="28" fillId="14" borderId="0" xfId="1" applyFont="1" applyFill="1" applyBorder="1" applyAlignment="1">
      <alignment vertical="center"/>
    </xf>
    <xf numFmtId="43" fontId="2" fillId="14" borderId="74" xfId="1" applyFont="1" applyFill="1" applyBorder="1" applyAlignment="1">
      <alignment vertical="center"/>
    </xf>
    <xf numFmtId="43" fontId="27" fillId="14" borderId="0" xfId="1" applyFont="1" applyFill="1" applyBorder="1" applyAlignment="1">
      <alignment vertical="center"/>
    </xf>
    <xf numFmtId="43" fontId="48" fillId="14" borderId="75" xfId="1" applyFont="1" applyFill="1" applyBorder="1" applyAlignment="1">
      <alignment vertical="center"/>
    </xf>
    <xf numFmtId="43" fontId="48" fillId="14" borderId="74" xfId="1" applyFont="1" applyFill="1" applyBorder="1" applyAlignment="1">
      <alignment vertical="center"/>
    </xf>
    <xf numFmtId="43" fontId="24" fillId="14" borderId="0" xfId="1" applyFont="1" applyFill="1" applyBorder="1" applyAlignment="1"/>
    <xf numFmtId="43" fontId="47" fillId="14" borderId="74" xfId="1" applyFont="1" applyFill="1" applyBorder="1" applyAlignment="1">
      <alignment vertical="center"/>
    </xf>
    <xf numFmtId="43" fontId="2" fillId="14" borderId="75" xfId="1" applyFont="1" applyFill="1" applyBorder="1" applyAlignment="1">
      <alignment vertical="center"/>
    </xf>
    <xf numFmtId="43" fontId="2" fillId="14" borderId="74" xfId="1" applyFont="1" applyFill="1" applyBorder="1" applyAlignment="1"/>
    <xf numFmtId="43" fontId="0" fillId="14" borderId="0" xfId="1" applyFont="1" applyFill="1" applyBorder="1"/>
    <xf numFmtId="43" fontId="13" fillId="14" borderId="57" xfId="1" applyFont="1" applyFill="1" applyBorder="1"/>
    <xf numFmtId="43" fontId="66" fillId="14" borderId="42" xfId="1" applyFont="1" applyFill="1" applyBorder="1" applyAlignment="1" applyProtection="1">
      <alignment horizontal="center" vertical="center" wrapText="1"/>
      <protection locked="0"/>
    </xf>
    <xf numFmtId="43" fontId="52" fillId="14" borderId="55" xfId="1" applyFont="1" applyFill="1" applyBorder="1" applyAlignment="1" applyProtection="1">
      <protection locked="0"/>
    </xf>
    <xf numFmtId="43" fontId="16" fillId="14" borderId="44" xfId="1" applyFont="1" applyFill="1" applyBorder="1" applyAlignment="1">
      <alignment vertical="center"/>
    </xf>
    <xf numFmtId="43" fontId="16" fillId="14" borderId="45" xfId="1" applyFont="1" applyFill="1" applyBorder="1" applyAlignment="1">
      <alignment vertical="center"/>
    </xf>
    <xf numFmtId="0" fontId="5" fillId="13" borderId="69" xfId="0" applyFont="1" applyFill="1" applyBorder="1" applyAlignment="1">
      <alignment horizontal="center" vertical="center"/>
    </xf>
    <xf numFmtId="0" fontId="5" fillId="13" borderId="29" xfId="0" applyFont="1" applyFill="1" applyBorder="1" applyAlignment="1">
      <alignment horizontal="center" vertical="center"/>
    </xf>
    <xf numFmtId="49" fontId="5" fillId="13" borderId="29" xfId="0" applyNumberFormat="1" applyFont="1" applyFill="1" applyBorder="1" applyAlignment="1">
      <alignment horizontal="left" vertical="center" wrapText="1"/>
    </xf>
    <xf numFmtId="0" fontId="5" fillId="13" borderId="29" xfId="0" applyFont="1" applyFill="1" applyBorder="1" applyAlignment="1">
      <alignment horizontal="left" vertical="center" wrapText="1"/>
    </xf>
    <xf numFmtId="0" fontId="5" fillId="13" borderId="29" xfId="0" applyFont="1" applyFill="1" applyBorder="1" applyAlignment="1">
      <alignment horizontal="center" vertical="center" wrapText="1"/>
    </xf>
    <xf numFmtId="4" fontId="5" fillId="13" borderId="29" xfId="0" applyNumberFormat="1" applyFont="1" applyFill="1" applyBorder="1" applyAlignment="1">
      <alignment vertical="center"/>
    </xf>
    <xf numFmtId="4" fontId="5" fillId="13" borderId="70" xfId="0" applyNumberFormat="1" applyFont="1" applyFill="1" applyBorder="1" applyAlignment="1">
      <alignment vertical="center"/>
    </xf>
    <xf numFmtId="43" fontId="16" fillId="13" borderId="44" xfId="1" applyFont="1" applyFill="1" applyBorder="1" applyAlignment="1">
      <alignment vertical="center"/>
    </xf>
    <xf numFmtId="43" fontId="16" fillId="13" borderId="45" xfId="1" applyFont="1" applyFill="1" applyBorder="1" applyAlignment="1">
      <alignment vertical="center"/>
    </xf>
    <xf numFmtId="43" fontId="16" fillId="7" borderId="78" xfId="1" applyFont="1" applyFill="1" applyBorder="1" applyAlignment="1">
      <alignment vertical="center"/>
    </xf>
    <xf numFmtId="43" fontId="16" fillId="7" borderId="73" xfId="1" applyFont="1" applyFill="1" applyBorder="1" applyAlignment="1">
      <alignment vertical="center"/>
    </xf>
    <xf numFmtId="43" fontId="5" fillId="7" borderId="44" xfId="1" applyFont="1" applyFill="1" applyBorder="1" applyAlignment="1">
      <alignment vertical="center"/>
    </xf>
    <xf numFmtId="43" fontId="5" fillId="7" borderId="45" xfId="1" applyFont="1" applyFill="1" applyBorder="1" applyAlignment="1">
      <alignment vertical="center"/>
    </xf>
    <xf numFmtId="43" fontId="5" fillId="7" borderId="43" xfId="1" applyFont="1" applyFill="1" applyBorder="1" applyAlignment="1">
      <alignment vertical="center"/>
    </xf>
    <xf numFmtId="43" fontId="5" fillId="7" borderId="35" xfId="1" applyFont="1" applyFill="1" applyBorder="1" applyAlignment="1">
      <alignment vertical="center"/>
    </xf>
    <xf numFmtId="43" fontId="5" fillId="7" borderId="79" xfId="1" applyFont="1" applyFill="1" applyBorder="1" applyAlignment="1">
      <alignment vertical="center"/>
    </xf>
    <xf numFmtId="43" fontId="13" fillId="7" borderId="80" xfId="1" applyFont="1" applyFill="1" applyBorder="1"/>
    <xf numFmtId="43" fontId="5" fillId="7" borderId="81" xfId="1" applyFont="1" applyFill="1" applyBorder="1" applyAlignment="1">
      <alignment vertical="center"/>
    </xf>
    <xf numFmtId="4" fontId="16" fillId="7" borderId="46" xfId="0" applyNumberFormat="1" applyFont="1" applyFill="1" applyBorder="1" applyAlignment="1">
      <alignment vertical="center"/>
    </xf>
    <xf numFmtId="4" fontId="16" fillId="7" borderId="44" xfId="0" applyNumberFormat="1" applyFont="1" applyFill="1" applyBorder="1" applyAlignment="1">
      <alignment vertical="center"/>
    </xf>
    <xf numFmtId="2" fontId="16" fillId="7" borderId="44" xfId="0" applyNumberFormat="1" applyFont="1" applyFill="1" applyBorder="1" applyAlignment="1">
      <alignment vertical="center"/>
    </xf>
    <xf numFmtId="0" fontId="71" fillId="7" borderId="0" xfId="0" applyFont="1" applyFill="1"/>
    <xf numFmtId="43" fontId="71" fillId="14" borderId="59" xfId="1" applyFont="1" applyFill="1" applyBorder="1" applyAlignment="1" applyProtection="1">
      <alignment vertical="center"/>
    </xf>
    <xf numFmtId="43" fontId="71" fillId="14" borderId="43" xfId="1" applyFont="1" applyFill="1" applyBorder="1" applyAlignment="1">
      <alignment vertical="center"/>
    </xf>
    <xf numFmtId="43" fontId="71" fillId="14" borderId="35" xfId="1" applyFont="1" applyFill="1" applyBorder="1" applyAlignment="1">
      <alignment vertical="center"/>
    </xf>
    <xf numFmtId="43" fontId="72" fillId="14" borderId="43" xfId="1" applyFont="1" applyFill="1" applyBorder="1" applyAlignment="1">
      <alignment vertical="center"/>
    </xf>
    <xf numFmtId="43" fontId="72" fillId="14" borderId="35" xfId="1" applyFont="1" applyFill="1" applyBorder="1" applyAlignment="1">
      <alignment vertical="center"/>
    </xf>
    <xf numFmtId="43" fontId="73" fillId="14" borderId="43" xfId="1" applyFont="1" applyFill="1" applyBorder="1" applyAlignment="1">
      <alignment vertical="center"/>
    </xf>
    <xf numFmtId="43" fontId="73" fillId="14" borderId="35" xfId="1" applyFont="1" applyFill="1" applyBorder="1" applyAlignment="1">
      <alignment vertical="center"/>
    </xf>
    <xf numFmtId="43" fontId="71" fillId="14" borderId="44" xfId="1" applyFont="1" applyFill="1" applyBorder="1" applyAlignment="1">
      <alignment vertical="center"/>
    </xf>
    <xf numFmtId="43" fontId="71" fillId="14" borderId="45" xfId="1" applyFont="1" applyFill="1" applyBorder="1" applyAlignment="1">
      <alignment vertical="center"/>
    </xf>
    <xf numFmtId="43" fontId="74" fillId="14" borderId="43" xfId="1" applyFont="1" applyFill="1" applyBorder="1" applyAlignment="1">
      <alignment vertical="center"/>
    </xf>
    <xf numFmtId="43" fontId="74" fillId="14" borderId="35" xfId="1" applyFont="1" applyFill="1" applyBorder="1" applyAlignment="1">
      <alignment vertical="center"/>
    </xf>
    <xf numFmtId="43" fontId="75" fillId="14" borderId="43" xfId="1" applyFont="1" applyFill="1" applyBorder="1" applyAlignment="1">
      <alignment vertical="center"/>
    </xf>
    <xf numFmtId="43" fontId="75" fillId="14" borderId="35" xfId="1" applyFont="1" applyFill="1" applyBorder="1" applyAlignment="1">
      <alignment vertical="center"/>
    </xf>
    <xf numFmtId="43" fontId="77" fillId="14" borderId="30" xfId="1" applyFont="1" applyFill="1" applyBorder="1" applyAlignment="1" applyProtection="1">
      <protection locked="0"/>
    </xf>
    <xf numFmtId="43" fontId="78" fillId="14" borderId="43" xfId="1" applyFont="1" applyFill="1" applyBorder="1" applyAlignment="1"/>
    <xf numFmtId="43" fontId="78" fillId="14" borderId="35" xfId="1" applyFont="1" applyFill="1" applyBorder="1" applyAlignment="1"/>
    <xf numFmtId="43" fontId="71" fillId="14" borderId="43" xfId="1" applyFont="1" applyFill="1" applyBorder="1"/>
    <xf numFmtId="43" fontId="71" fillId="14" borderId="35" xfId="1" applyFont="1" applyFill="1" applyBorder="1"/>
    <xf numFmtId="43" fontId="71" fillId="14" borderId="47" xfId="1" applyFont="1" applyFill="1" applyBorder="1"/>
    <xf numFmtId="43" fontId="71" fillId="14" borderId="48" xfId="1" applyFont="1" applyFill="1" applyBorder="1"/>
    <xf numFmtId="43" fontId="71" fillId="13" borderId="44" xfId="1" applyFont="1" applyFill="1" applyBorder="1" applyAlignment="1">
      <alignment vertical="center"/>
    </xf>
    <xf numFmtId="43" fontId="71" fillId="13" borderId="45" xfId="1" applyFont="1" applyFill="1" applyBorder="1" applyAlignment="1">
      <alignment vertical="center"/>
    </xf>
    <xf numFmtId="10" fontId="71" fillId="13" borderId="52" xfId="4" applyNumberFormat="1" applyFont="1" applyFill="1" applyBorder="1" applyAlignment="1">
      <alignment vertical="center"/>
    </xf>
    <xf numFmtId="43" fontId="43" fillId="7" borderId="36" xfId="1" applyFont="1" applyFill="1" applyBorder="1" applyAlignment="1" applyProtection="1">
      <alignment vertical="center"/>
      <protection locked="0"/>
    </xf>
    <xf numFmtId="43" fontId="81" fillId="14" borderId="36" xfId="1" applyFont="1" applyFill="1" applyBorder="1" applyAlignment="1" applyProtection="1">
      <alignment vertical="center"/>
      <protection locked="0"/>
    </xf>
    <xf numFmtId="43" fontId="70" fillId="14" borderId="95" xfId="1" applyFont="1" applyFill="1" applyBorder="1" applyAlignment="1">
      <alignment vertical="center"/>
    </xf>
    <xf numFmtId="43" fontId="71" fillId="13" borderId="59" xfId="1" applyFont="1" applyFill="1" applyBorder="1" applyAlignment="1" applyProtection="1">
      <alignment vertical="center"/>
    </xf>
    <xf numFmtId="43" fontId="91" fillId="7" borderId="36" xfId="1" applyFont="1" applyFill="1" applyBorder="1" applyAlignment="1" applyProtection="1">
      <alignment vertical="center"/>
      <protection locked="0"/>
    </xf>
    <xf numFmtId="43" fontId="92" fillId="7" borderId="30" xfId="1" applyFont="1" applyFill="1" applyBorder="1" applyAlignment="1" applyProtection="1">
      <protection locked="0"/>
    </xf>
    <xf numFmtId="43" fontId="71" fillId="7" borderId="100" xfId="1" applyFont="1" applyFill="1" applyBorder="1" applyAlignment="1" applyProtection="1">
      <alignment vertical="center"/>
    </xf>
    <xf numFmtId="164" fontId="92" fillId="7" borderId="30" xfId="1" applyNumberFormat="1" applyFont="1" applyFill="1" applyBorder="1" applyAlignment="1" applyProtection="1">
      <protection locked="0"/>
    </xf>
    <xf numFmtId="43" fontId="0" fillId="0" borderId="0" xfId="1" applyFont="1"/>
    <xf numFmtId="4" fontId="134" fillId="0" borderId="113" xfId="0" applyNumberFormat="1" applyFont="1" applyFill="1" applyBorder="1" applyAlignment="1">
      <alignment vertical="center"/>
    </xf>
    <xf numFmtId="164" fontId="26" fillId="0" borderId="0" xfId="0" applyNumberFormat="1" applyFont="1" applyAlignment="1">
      <alignment vertical="center"/>
    </xf>
    <xf numFmtId="43" fontId="2" fillId="14" borderId="75" xfId="1" applyFont="1" applyFill="1" applyBorder="1" applyAlignment="1"/>
    <xf numFmtId="9" fontId="155" fillId="0" borderId="0" xfId="4" applyFont="1"/>
    <xf numFmtId="9" fontId="155" fillId="0" borderId="0" xfId="4" applyFont="1" applyAlignment="1">
      <alignment vertical="center"/>
    </xf>
    <xf numFmtId="10" fontId="156" fillId="0" borderId="76" xfId="4" applyNumberFormat="1" applyFont="1" applyBorder="1" applyAlignment="1" applyProtection="1">
      <alignment horizontal="center" vertical="center"/>
      <protection locked="0"/>
    </xf>
    <xf numFmtId="10" fontId="157" fillId="5" borderId="50" xfId="4" applyNumberFormat="1" applyFont="1" applyFill="1" applyBorder="1" applyAlignment="1" applyProtection="1">
      <alignment horizontal="center" vertical="center" wrapText="1"/>
      <protection locked="0"/>
    </xf>
    <xf numFmtId="10" fontId="158" fillId="4" borderId="30" xfId="4" applyNumberFormat="1" applyFont="1" applyFill="1" applyBorder="1" applyAlignment="1" applyProtection="1">
      <protection locked="0"/>
    </xf>
    <xf numFmtId="10" fontId="159" fillId="0" borderId="77" xfId="4" applyNumberFormat="1" applyFont="1" applyBorder="1" applyAlignment="1">
      <alignment vertical="center"/>
    </xf>
    <xf numFmtId="9" fontId="155" fillId="0" borderId="51" xfId="4" applyFont="1" applyBorder="1" applyAlignment="1">
      <alignment vertical="center"/>
    </xf>
    <xf numFmtId="9" fontId="160" fillId="0" borderId="51" xfId="4" applyFont="1" applyBorder="1" applyAlignment="1">
      <alignment vertical="center"/>
    </xf>
    <xf numFmtId="9" fontId="161" fillId="0" borderId="51" xfId="4" applyFont="1" applyBorder="1" applyAlignment="1">
      <alignment vertical="center"/>
    </xf>
    <xf numFmtId="9" fontId="155" fillId="0" borderId="52" xfId="4" applyFont="1" applyBorder="1" applyAlignment="1">
      <alignment vertical="center"/>
    </xf>
    <xf numFmtId="9" fontId="162" fillId="0" borderId="51" xfId="4" applyFont="1" applyBorder="1" applyAlignment="1">
      <alignment vertical="center"/>
    </xf>
    <xf numFmtId="9" fontId="163" fillId="0" borderId="51" xfId="4" applyFont="1" applyBorder="1" applyAlignment="1">
      <alignment vertical="center"/>
    </xf>
    <xf numFmtId="9" fontId="157" fillId="5" borderId="50" xfId="4" applyFont="1" applyFill="1" applyBorder="1" applyAlignment="1" applyProtection="1">
      <alignment horizontal="center" vertical="center" wrapText="1"/>
      <protection locked="0"/>
    </xf>
    <xf numFmtId="9" fontId="164" fillId="0" borderId="51" xfId="4" applyFont="1" applyBorder="1" applyAlignment="1"/>
    <xf numFmtId="9" fontId="155" fillId="13" borderId="52" xfId="4" applyFont="1" applyFill="1" applyBorder="1" applyAlignment="1">
      <alignment vertical="center"/>
    </xf>
    <xf numFmtId="9" fontId="155" fillId="0" borderId="51" xfId="4" applyFont="1" applyBorder="1"/>
    <xf numFmtId="9" fontId="155" fillId="0" borderId="53" xfId="4" applyFont="1" applyBorder="1"/>
    <xf numFmtId="0" fontId="165" fillId="14" borderId="0" xfId="0" applyFont="1" applyFill="1"/>
    <xf numFmtId="0" fontId="165" fillId="14" borderId="0" xfId="0" applyFont="1" applyFill="1" applyAlignment="1">
      <alignment vertical="center"/>
    </xf>
    <xf numFmtId="43" fontId="166" fillId="14" borderId="31" xfId="1" applyFont="1" applyFill="1" applyBorder="1" applyAlignment="1" applyProtection="1">
      <alignment horizontal="center" vertical="center" wrapText="1"/>
      <protection locked="0"/>
    </xf>
    <xf numFmtId="43" fontId="167" fillId="14" borderId="36" xfId="1" applyFont="1" applyFill="1" applyBorder="1" applyAlignment="1" applyProtection="1">
      <alignment vertical="center"/>
      <protection locked="0"/>
    </xf>
    <xf numFmtId="43" fontId="168" fillId="14" borderId="30" xfId="1" applyFont="1" applyFill="1" applyBorder="1" applyAlignment="1" applyProtection="1">
      <protection locked="0"/>
    </xf>
    <xf numFmtId="0" fontId="165" fillId="14" borderId="46" xfId="0" applyFont="1" applyFill="1" applyBorder="1" applyAlignment="1">
      <alignment vertical="center"/>
    </xf>
    <xf numFmtId="0" fontId="165" fillId="14" borderId="43" xfId="0" applyFont="1" applyFill="1" applyBorder="1" applyAlignment="1">
      <alignment vertical="center"/>
    </xf>
    <xf numFmtId="0" fontId="169" fillId="14" borderId="43" xfId="0" applyFont="1" applyFill="1" applyBorder="1" applyAlignment="1">
      <alignment vertical="center"/>
    </xf>
    <xf numFmtId="0" fontId="170" fillId="14" borderId="43" xfId="0" applyFont="1" applyFill="1" applyBorder="1" applyAlignment="1">
      <alignment vertical="center"/>
    </xf>
    <xf numFmtId="0" fontId="165" fillId="14" borderId="44" xfId="0" applyFont="1" applyFill="1" applyBorder="1" applyAlignment="1">
      <alignment vertical="center"/>
    </xf>
    <xf numFmtId="0" fontId="171" fillId="14" borderId="43" xfId="0" applyFont="1" applyFill="1" applyBorder="1" applyAlignment="1">
      <alignment vertical="center"/>
    </xf>
    <xf numFmtId="0" fontId="172" fillId="14" borderId="43" xfId="0" applyFont="1" applyFill="1" applyBorder="1" applyAlignment="1">
      <alignment vertical="center"/>
    </xf>
    <xf numFmtId="0" fontId="173" fillId="14" borderId="43" xfId="0" applyFont="1" applyFill="1" applyBorder="1" applyAlignment="1"/>
    <xf numFmtId="0" fontId="174" fillId="14" borderId="43" xfId="0" applyFont="1" applyFill="1" applyBorder="1" applyAlignment="1">
      <alignment vertical="center"/>
    </xf>
    <xf numFmtId="0" fontId="165" fillId="14" borderId="43" xfId="0" applyFont="1" applyFill="1" applyBorder="1"/>
    <xf numFmtId="0" fontId="165" fillId="14" borderId="47" xfId="0" applyFont="1" applyFill="1" applyBorder="1"/>
    <xf numFmtId="43" fontId="85" fillId="7" borderId="30" xfId="1" applyFont="1" applyFill="1" applyBorder="1" applyAlignment="1" applyProtection="1">
      <protection locked="0"/>
    </xf>
    <xf numFmtId="0" fontId="70" fillId="7" borderId="43" xfId="0" applyFont="1" applyFill="1" applyBorder="1" applyAlignment="1">
      <alignment horizontal="center" vertical="center" wrapText="1"/>
    </xf>
    <xf numFmtId="0" fontId="70" fillId="7" borderId="35" xfId="0" applyFont="1" applyFill="1" applyBorder="1" applyAlignment="1">
      <alignment horizontal="center" vertical="center" wrapText="1"/>
    </xf>
    <xf numFmtId="43" fontId="71" fillId="7" borderId="45" xfId="1" applyFont="1" applyFill="1" applyBorder="1" applyAlignment="1" applyProtection="1">
      <alignment vertical="center"/>
    </xf>
    <xf numFmtId="0" fontId="78" fillId="7" borderId="35" xfId="0" applyFont="1" applyFill="1" applyBorder="1" applyAlignment="1"/>
    <xf numFmtId="0" fontId="70" fillId="14" borderId="43" xfId="0" applyFont="1" applyFill="1" applyBorder="1" applyAlignment="1">
      <alignment horizontal="center" vertical="center" wrapText="1"/>
    </xf>
    <xf numFmtId="0" fontId="70" fillId="14" borderId="35" xfId="0" applyFont="1" applyFill="1" applyBorder="1" applyAlignment="1">
      <alignment horizontal="center" vertical="center" wrapText="1"/>
    </xf>
    <xf numFmtId="0" fontId="78" fillId="14" borderId="43" xfId="0" applyFont="1" applyFill="1" applyBorder="1" applyAlignment="1"/>
    <xf numFmtId="0" fontId="78" fillId="14" borderId="35" xfId="0" applyFont="1" applyFill="1" applyBorder="1" applyAlignment="1"/>
    <xf numFmtId="4" fontId="111" fillId="0" borderId="181" xfId="0" applyNumberFormat="1" applyFont="1" applyFill="1" applyBorder="1" applyAlignment="1"/>
    <xf numFmtId="4" fontId="111" fillId="0" borderId="118" xfId="0" applyNumberFormat="1" applyFont="1" applyFill="1" applyBorder="1" applyAlignment="1"/>
    <xf numFmtId="4" fontId="111" fillId="0" borderId="120" xfId="0" applyNumberFormat="1" applyFont="1" applyFill="1" applyBorder="1" applyAlignment="1"/>
    <xf numFmtId="4" fontId="110" fillId="0" borderId="181" xfId="5" applyNumberFormat="1" applyFont="1" applyFill="1" applyBorder="1" applyAlignment="1"/>
    <xf numFmtId="4" fontId="110" fillId="0" borderId="118" xfId="5" applyNumberFormat="1" applyFont="1" applyFill="1" applyBorder="1" applyAlignment="1"/>
    <xf numFmtId="4" fontId="110" fillId="0" borderId="120" xfId="5" applyNumberFormat="1" applyFont="1" applyFill="1" applyBorder="1" applyAlignment="1"/>
    <xf numFmtId="4" fontId="110" fillId="0" borderId="182" xfId="5" applyNumberFormat="1" applyFont="1" applyFill="1" applyBorder="1"/>
    <xf numFmtId="4" fontId="145" fillId="0" borderId="82" xfId="0" applyNumberFormat="1" applyFont="1" applyFill="1" applyBorder="1" applyAlignment="1">
      <alignment vertical="center"/>
    </xf>
    <xf numFmtId="0" fontId="119" fillId="4" borderId="0" xfId="6" applyFont="1" applyFill="1" applyAlignment="1">
      <alignment horizontal="center"/>
    </xf>
    <xf numFmtId="49" fontId="112" fillId="0" borderId="0" xfId="0" applyNumberFormat="1" applyFont="1" applyAlignment="1">
      <alignment horizontal="left" vertical="center"/>
    </xf>
    <xf numFmtId="0" fontId="12" fillId="0" borderId="0" xfId="3" applyAlignment="1">
      <alignment vertical="center"/>
    </xf>
    <xf numFmtId="49" fontId="115" fillId="4" borderId="0" xfId="3" applyNumberFormat="1" applyFont="1" applyFill="1" applyAlignment="1">
      <alignment horizontal="center" vertical="center"/>
    </xf>
    <xf numFmtId="49" fontId="116" fillId="0" borderId="0" xfId="3" applyNumberFormat="1" applyFont="1" applyAlignment="1">
      <alignment horizontal="left" vertical="center"/>
    </xf>
    <xf numFmtId="49" fontId="117" fillId="4" borderId="0" xfId="3" applyNumberFormat="1" applyFont="1" applyFill="1" applyAlignment="1">
      <alignment horizontal="center" vertical="center"/>
    </xf>
    <xf numFmtId="49" fontId="126" fillId="0" borderId="162" xfId="3" applyNumberFormat="1" applyFont="1" applyBorder="1" applyAlignment="1">
      <alignment vertical="center" wrapText="1"/>
    </xf>
    <xf numFmtId="49" fontId="126" fillId="0" borderId="163" xfId="3" applyNumberFormat="1" applyFont="1" applyBorder="1" applyAlignment="1">
      <alignment vertical="center" wrapText="1"/>
    </xf>
    <xf numFmtId="49" fontId="126" fillId="0" borderId="164" xfId="3" applyNumberFormat="1" applyFont="1" applyBorder="1" applyAlignment="1">
      <alignment vertical="center" wrapText="1"/>
    </xf>
    <xf numFmtId="49" fontId="125" fillId="10" borderId="133" xfId="0" applyNumberFormat="1" applyFont="1" applyFill="1" applyBorder="1" applyAlignment="1">
      <alignment horizontal="left" vertical="center"/>
    </xf>
    <xf numFmtId="49" fontId="126" fillId="10" borderId="134" xfId="0" applyNumberFormat="1" applyFont="1" applyFill="1" applyBorder="1" applyAlignment="1">
      <alignment horizontal="left" vertical="center"/>
    </xf>
    <xf numFmtId="49" fontId="126" fillId="0" borderId="136" xfId="0" applyNumberFormat="1" applyFont="1" applyBorder="1" applyAlignment="1">
      <alignment horizontal="left" vertical="center"/>
    </xf>
    <xf numFmtId="49" fontId="126" fillId="0" borderId="0" xfId="0" applyNumberFormat="1" applyFont="1" applyBorder="1" applyAlignment="1">
      <alignment horizontal="left" vertical="center"/>
    </xf>
    <xf numFmtId="49" fontId="123" fillId="0" borderId="0" xfId="3" applyNumberFormat="1" applyFont="1" applyAlignment="1">
      <alignment horizontal="left" vertical="center"/>
    </xf>
    <xf numFmtId="49" fontId="113" fillId="0" borderId="0" xfId="3" applyNumberFormat="1" applyFont="1" applyAlignment="1">
      <alignment horizontal="left" vertical="center"/>
    </xf>
    <xf numFmtId="49" fontId="113" fillId="0" borderId="148" xfId="3" applyNumberFormat="1" applyFont="1" applyBorder="1" applyAlignment="1">
      <alignment horizontal="left" vertical="center"/>
    </xf>
    <xf numFmtId="49" fontId="113" fillId="0" borderId="149" xfId="3" applyNumberFormat="1" applyFont="1" applyBorder="1" applyAlignment="1">
      <alignment horizontal="left" vertical="center"/>
    </xf>
    <xf numFmtId="49" fontId="113" fillId="0" borderId="134" xfId="3" applyNumberFormat="1" applyFont="1" applyBorder="1" applyAlignment="1">
      <alignment horizontal="left" vertical="center"/>
    </xf>
    <xf numFmtId="49" fontId="113" fillId="0" borderId="150" xfId="3" applyNumberFormat="1" applyFont="1" applyBorder="1" applyAlignment="1">
      <alignment horizontal="left" vertical="center"/>
    </xf>
    <xf numFmtId="49" fontId="129" fillId="0" borderId="151" xfId="3" applyNumberFormat="1" applyFont="1" applyBorder="1" applyAlignment="1">
      <alignment horizontal="center" vertical="center"/>
    </xf>
    <xf numFmtId="49" fontId="129" fillId="0" borderId="143" xfId="3" applyNumberFormat="1" applyFont="1" applyBorder="1" applyAlignment="1">
      <alignment horizontal="center" vertical="center"/>
    </xf>
    <xf numFmtId="49" fontId="129" fillId="0" borderId="144" xfId="3" applyNumberFormat="1" applyFont="1" applyBorder="1" applyAlignment="1">
      <alignment horizontal="center" vertical="center"/>
    </xf>
    <xf numFmtId="49" fontId="129" fillId="0" borderId="154" xfId="3" applyNumberFormat="1" applyFont="1" applyBorder="1" applyAlignment="1">
      <alignment horizontal="center" vertical="center"/>
    </xf>
    <xf numFmtId="49" fontId="129" fillId="0" borderId="146" xfId="3" applyNumberFormat="1" applyFont="1" applyBorder="1" applyAlignment="1">
      <alignment horizontal="center" vertical="center"/>
    </xf>
    <xf numFmtId="49" fontId="129" fillId="0" borderId="147" xfId="3" applyNumberFormat="1" applyFont="1" applyBorder="1" applyAlignment="1">
      <alignment horizontal="center" vertical="center"/>
    </xf>
    <xf numFmtId="49" fontId="129" fillId="0" borderId="153" xfId="3" applyNumberFormat="1" applyFont="1" applyBorder="1" applyAlignment="1">
      <alignment horizontal="center" vertical="center"/>
    </xf>
    <xf numFmtId="49" fontId="129" fillId="0" borderId="155" xfId="3" applyNumberFormat="1" applyFont="1" applyBorder="1" applyAlignment="1">
      <alignment horizontal="center" vertical="center"/>
    </xf>
    <xf numFmtId="0" fontId="122" fillId="0" borderId="156" xfId="3" applyFont="1" applyBorder="1" applyAlignment="1">
      <alignment horizontal="center" vertical="center"/>
    </xf>
    <xf numFmtId="0" fontId="122" fillId="0" borderId="157" xfId="3" applyFont="1" applyBorder="1" applyAlignment="1">
      <alignment horizontal="center" vertical="center"/>
    </xf>
    <xf numFmtId="49" fontId="113" fillId="0" borderId="92" xfId="3" applyNumberFormat="1" applyFont="1" applyBorder="1" applyAlignment="1">
      <alignment horizontal="left" vertical="center"/>
    </xf>
    <xf numFmtId="49" fontId="113" fillId="0" borderId="93" xfId="3" applyNumberFormat="1" applyFont="1" applyBorder="1" applyAlignment="1">
      <alignment horizontal="left" vertical="center"/>
    </xf>
    <xf numFmtId="0" fontId="127" fillId="0" borderId="0" xfId="3" applyFont="1" applyAlignment="1">
      <alignment horizontal="left" vertical="center" wrapText="1" shrinkToFit="1"/>
    </xf>
    <xf numFmtId="0" fontId="131" fillId="0" borderId="0" xfId="3" applyFont="1" applyAlignment="1">
      <alignment horizontal="left" vertical="center" wrapText="1" shrinkToFit="1"/>
    </xf>
    <xf numFmtId="49" fontId="126" fillId="0" borderId="136" xfId="3" applyNumberFormat="1" applyFont="1" applyBorder="1" applyAlignment="1">
      <alignment vertical="center" wrapText="1"/>
    </xf>
    <xf numFmtId="49" fontId="126" fillId="0" borderId="0" xfId="3" applyNumberFormat="1" applyFont="1" applyAlignment="1">
      <alignment vertical="center" wrapText="1"/>
    </xf>
    <xf numFmtId="0" fontId="126" fillId="0" borderId="0" xfId="3" applyFont="1" applyAlignment="1">
      <alignment vertical="center" wrapText="1"/>
    </xf>
    <xf numFmtId="0" fontId="126" fillId="0" borderId="137" xfId="3" applyFont="1" applyBorder="1" applyAlignment="1">
      <alignment vertical="center" wrapText="1"/>
    </xf>
    <xf numFmtId="49" fontId="126" fillId="0" borderId="165" xfId="3" applyNumberFormat="1" applyFont="1" applyBorder="1" applyAlignment="1">
      <alignment vertical="center" wrapText="1"/>
    </xf>
    <xf numFmtId="49" fontId="126" fillId="0" borderId="166" xfId="3" applyNumberFormat="1" applyFont="1" applyBorder="1" applyAlignment="1">
      <alignment vertical="center" wrapText="1"/>
    </xf>
    <xf numFmtId="0" fontId="126" fillId="0" borderId="166" xfId="3" applyFont="1" applyBorder="1" applyAlignment="1">
      <alignment vertical="center" wrapText="1"/>
    </xf>
    <xf numFmtId="0" fontId="126" fillId="0" borderId="167" xfId="3" applyFont="1" applyBorder="1" applyAlignment="1">
      <alignment vertical="center" wrapText="1"/>
    </xf>
    <xf numFmtId="49" fontId="126" fillId="0" borderId="154" xfId="3" applyNumberFormat="1" applyFont="1" applyBorder="1" applyAlignment="1">
      <alignment vertical="center" wrapText="1"/>
    </xf>
    <xf numFmtId="49" fontId="126" fillId="0" borderId="146" xfId="3" applyNumberFormat="1" applyFont="1" applyBorder="1" applyAlignment="1">
      <alignment vertical="center" wrapText="1"/>
    </xf>
    <xf numFmtId="49" fontId="126" fillId="0" borderId="168" xfId="3" applyNumberFormat="1" applyFont="1" applyBorder="1" applyAlignment="1">
      <alignment vertical="center" wrapText="1"/>
    </xf>
    <xf numFmtId="49" fontId="126" fillId="0" borderId="151" xfId="3" applyNumberFormat="1" applyFont="1" applyBorder="1" applyAlignment="1">
      <alignment vertical="center" wrapText="1"/>
    </xf>
    <xf numFmtId="49" fontId="126" fillId="0" borderId="143" xfId="3" applyNumberFormat="1" applyFont="1" applyBorder="1" applyAlignment="1">
      <alignment vertical="center" wrapText="1"/>
    </xf>
    <xf numFmtId="49" fontId="126" fillId="0" borderId="169" xfId="3" applyNumberFormat="1" applyFont="1" applyBorder="1" applyAlignment="1">
      <alignment vertical="center" wrapText="1"/>
    </xf>
    <xf numFmtId="49" fontId="126" fillId="0" borderId="133" xfId="3" applyNumberFormat="1" applyFont="1" applyBorder="1" applyAlignment="1">
      <alignment vertical="center" wrapText="1"/>
    </xf>
    <xf numFmtId="49" fontId="126" fillId="0" borderId="134" xfId="3" applyNumberFormat="1" applyFont="1" applyBorder="1" applyAlignment="1">
      <alignment vertical="center" wrapText="1"/>
    </xf>
    <xf numFmtId="0" fontId="126" fillId="0" borderId="134" xfId="3" applyFont="1" applyBorder="1" applyAlignment="1">
      <alignment vertical="center" wrapText="1"/>
    </xf>
    <xf numFmtId="0" fontId="126" fillId="0" borderId="135" xfId="3" applyFont="1" applyBorder="1" applyAlignment="1">
      <alignment vertical="center" wrapText="1"/>
    </xf>
    <xf numFmtId="0" fontId="12" fillId="0" borderId="0" xfId="0" applyFont="1" applyAlignment="1" applyProtection="1">
      <alignment horizontal="left" vertical="center" wrapText="1"/>
    </xf>
    <xf numFmtId="0" fontId="136" fillId="9" borderId="176" xfId="0" applyFont="1" applyFill="1" applyBorder="1" applyAlignment="1">
      <alignment horizontal="center" vertical="center" wrapText="1" shrinkToFit="1"/>
    </xf>
    <xf numFmtId="0" fontId="136" fillId="9" borderId="107" xfId="0" applyFont="1" applyFill="1" applyBorder="1" applyAlignment="1">
      <alignment horizontal="center" vertical="center" wrapText="1" shrinkToFit="1"/>
    </xf>
    <xf numFmtId="0" fontId="21" fillId="0" borderId="0" xfId="0" applyFont="1" applyAlignment="1">
      <alignment horizontal="left" vertical="center" wrapText="1"/>
    </xf>
    <xf numFmtId="0" fontId="3" fillId="0" borderId="0" xfId="0" applyFont="1" applyAlignment="1">
      <alignment horizontal="left" vertical="center" wrapText="1"/>
    </xf>
    <xf numFmtId="43" fontId="14" fillId="0" borderId="82" xfId="1" applyFont="1" applyBorder="1" applyAlignment="1" applyProtection="1">
      <alignment horizontal="center" vertical="center"/>
      <protection locked="0"/>
    </xf>
    <xf numFmtId="43" fontId="14" fillId="0" borderId="58" xfId="1" applyFont="1" applyBorder="1" applyAlignment="1" applyProtection="1">
      <alignment horizontal="center" vertical="center"/>
      <protection locked="0"/>
    </xf>
    <xf numFmtId="43" fontId="52" fillId="4" borderId="30" xfId="1" applyFont="1" applyFill="1" applyBorder="1" applyAlignment="1" applyProtection="1">
      <alignment horizontal="left"/>
      <protection locked="0"/>
    </xf>
    <xf numFmtId="43" fontId="52" fillId="4" borderId="64" xfId="1" applyFont="1" applyFill="1" applyBorder="1" applyAlignment="1" applyProtection="1">
      <alignment horizontal="left"/>
      <protection locked="0"/>
    </xf>
    <xf numFmtId="0" fontId="2" fillId="2" borderId="0" xfId="0" applyFont="1" applyFill="1" applyAlignment="1" applyProtection="1">
      <alignment horizontal="left" vertical="center"/>
      <protection locked="0"/>
    </xf>
    <xf numFmtId="0" fontId="2" fillId="0" borderId="0" xfId="0" applyFont="1" applyAlignment="1">
      <alignment horizontal="left" vertical="center" wrapText="1"/>
    </xf>
    <xf numFmtId="0" fontId="3" fillId="0" borderId="0" xfId="0" applyFont="1" applyBorder="1" applyAlignment="1" applyProtection="1">
      <alignment horizontal="left" vertical="center" wrapText="1"/>
    </xf>
    <xf numFmtId="0" fontId="5" fillId="0" borderId="0" xfId="0" applyFont="1" applyBorder="1" applyAlignment="1" applyProtection="1">
      <alignment vertical="center"/>
    </xf>
    <xf numFmtId="0" fontId="21" fillId="0" borderId="0" xfId="0" applyFont="1" applyAlignment="1" applyProtection="1">
      <alignment horizontal="left" vertical="center" wrapText="1"/>
    </xf>
    <xf numFmtId="43" fontId="14" fillId="12" borderId="82" xfId="1" applyFont="1" applyFill="1" applyBorder="1" applyAlignment="1" applyProtection="1">
      <alignment horizontal="center" vertical="center"/>
      <protection locked="0"/>
    </xf>
    <xf numFmtId="43" fontId="14" fillId="12" borderId="83" xfId="1" applyFont="1" applyFill="1" applyBorder="1" applyAlignment="1" applyProtection="1">
      <alignment horizontal="center" vertical="center"/>
      <protection locked="0"/>
    </xf>
    <xf numFmtId="43" fontId="14" fillId="0" borderId="83" xfId="1" applyFont="1" applyBorder="1" applyAlignment="1" applyProtection="1">
      <alignment horizontal="center" vertical="center"/>
      <protection locked="0"/>
    </xf>
    <xf numFmtId="0" fontId="3" fillId="0" borderId="0" xfId="0" applyFont="1" applyAlignment="1" applyProtection="1">
      <alignment horizontal="left" vertical="center" wrapText="1"/>
    </xf>
    <xf numFmtId="0" fontId="33" fillId="0" borderId="0" xfId="0" applyFont="1" applyBorder="1" applyAlignment="1" applyProtection="1">
      <alignment horizontal="left" vertical="center" wrapText="1"/>
    </xf>
    <xf numFmtId="0" fontId="33" fillId="0" borderId="0" xfId="0" applyFont="1" applyBorder="1" applyAlignment="1" applyProtection="1">
      <alignment horizontal="left" vertical="center"/>
    </xf>
    <xf numFmtId="43" fontId="14" fillId="7" borderId="82" xfId="1" applyFont="1" applyFill="1" applyBorder="1" applyAlignment="1" applyProtection="1">
      <alignment horizontal="center" vertical="center"/>
      <protection locked="0"/>
    </xf>
    <xf numFmtId="43" fontId="14" fillId="7" borderId="83" xfId="1" applyFont="1" applyFill="1" applyBorder="1" applyAlignment="1" applyProtection="1">
      <alignment horizontal="center" vertical="center"/>
      <protection locked="0"/>
    </xf>
    <xf numFmtId="43" fontId="14" fillId="14" borderId="82" xfId="1" applyFont="1" applyFill="1" applyBorder="1" applyAlignment="1" applyProtection="1">
      <alignment horizontal="center" vertical="center"/>
      <protection locked="0"/>
    </xf>
    <xf numFmtId="43" fontId="14" fillId="14" borderId="83" xfId="1" applyFont="1" applyFill="1" applyBorder="1" applyAlignment="1" applyProtection="1">
      <alignment horizontal="center" vertical="center"/>
      <protection locked="0"/>
    </xf>
    <xf numFmtId="43" fontId="0" fillId="0" borderId="0" xfId="1" applyFont="1"/>
    <xf numFmtId="43" fontId="14" fillId="0" borderId="84" xfId="1" applyFont="1" applyBorder="1" applyAlignment="1" applyProtection="1">
      <alignment horizontal="center" vertical="center"/>
      <protection locked="0"/>
    </xf>
    <xf numFmtId="0" fontId="2" fillId="0" borderId="0" xfId="0" applyFont="1" applyBorder="1" applyAlignment="1" applyProtection="1">
      <alignment horizontal="left" vertical="center"/>
    </xf>
    <xf numFmtId="0" fontId="3" fillId="0" borderId="6" xfId="0" applyFont="1" applyBorder="1" applyAlignment="1" applyProtection="1">
      <alignment horizontal="left" vertical="center" wrapText="1"/>
    </xf>
    <xf numFmtId="43" fontId="14" fillId="0" borderId="60" xfId="1" applyFont="1" applyBorder="1" applyAlignment="1" applyProtection="1">
      <alignment horizontal="center" vertical="center"/>
      <protection locked="0"/>
    </xf>
    <xf numFmtId="0" fontId="33" fillId="0" borderId="5" xfId="0" applyFont="1" applyBorder="1" applyAlignment="1" applyProtection="1">
      <alignment horizontal="left" vertical="center"/>
    </xf>
    <xf numFmtId="0" fontId="2" fillId="0" borderId="27" xfId="0" applyFont="1" applyBorder="1" applyAlignment="1" applyProtection="1">
      <alignment horizontal="left" vertical="center"/>
    </xf>
    <xf numFmtId="0" fontId="2" fillId="0" borderId="104" xfId="0" applyFont="1" applyBorder="1" applyAlignment="1" applyProtection="1">
      <alignment horizontal="left" vertical="center"/>
    </xf>
    <xf numFmtId="0" fontId="21" fillId="0" borderId="103" xfId="0" applyFont="1" applyBorder="1" applyAlignment="1" applyProtection="1">
      <alignment horizontal="left" vertical="center"/>
    </xf>
    <xf numFmtId="0" fontId="21" fillId="0" borderId="27" xfId="0" applyFont="1" applyBorder="1" applyAlignment="1" applyProtection="1">
      <alignment horizontal="left" vertical="center"/>
    </xf>
    <xf numFmtId="0" fontId="21" fillId="0" borderId="5" xfId="0" applyFont="1" applyBorder="1" applyAlignment="1" applyProtection="1">
      <alignment horizontal="left" vertical="center"/>
    </xf>
    <xf numFmtId="0" fontId="21" fillId="0" borderId="0" xfId="0" applyFont="1" applyBorder="1" applyAlignment="1" applyProtection="1">
      <alignment horizontal="left" vertical="center"/>
    </xf>
    <xf numFmtId="0" fontId="33" fillId="0" borderId="6" xfId="0" applyFont="1" applyBorder="1" applyAlignment="1" applyProtection="1">
      <alignment horizontal="left" vertical="center" wrapText="1"/>
    </xf>
    <xf numFmtId="0" fontId="21" fillId="0" borderId="103" xfId="0" applyFont="1" applyBorder="1" applyAlignment="1">
      <alignment horizontal="left" vertical="center"/>
    </xf>
    <xf numFmtId="0" fontId="21" fillId="0" borderId="27" xfId="0" applyFont="1" applyBorder="1" applyAlignment="1">
      <alignment horizontal="left" vertical="center"/>
    </xf>
    <xf numFmtId="0" fontId="2" fillId="0" borderId="27" xfId="0" applyFont="1" applyBorder="1" applyAlignment="1">
      <alignment horizontal="left" vertical="center"/>
    </xf>
    <xf numFmtId="0" fontId="2" fillId="0" borderId="104" xfId="0" applyFont="1" applyBorder="1" applyAlignment="1">
      <alignment horizontal="left" vertical="center"/>
    </xf>
    <xf numFmtId="0" fontId="33" fillId="0" borderId="5" xfId="0" applyFont="1" applyBorder="1" applyAlignment="1">
      <alignment horizontal="left" vertical="center"/>
    </xf>
    <xf numFmtId="0" fontId="33" fillId="0" borderId="0" xfId="0" applyFont="1" applyAlignment="1">
      <alignment horizontal="left" vertical="center"/>
    </xf>
    <xf numFmtId="0" fontId="33" fillId="0" borderId="0" xfId="0" applyFont="1" applyAlignment="1">
      <alignment horizontal="left" vertical="center" wrapText="1"/>
    </xf>
    <xf numFmtId="0" fontId="33" fillId="0" borderId="6" xfId="0" applyFont="1" applyBorder="1" applyAlignment="1">
      <alignment horizontal="left" vertical="center" wrapText="1"/>
    </xf>
    <xf numFmtId="0" fontId="3" fillId="0" borderId="6" xfId="0" applyFont="1" applyBorder="1" applyAlignment="1">
      <alignment horizontal="left" vertical="center" wrapText="1"/>
    </xf>
    <xf numFmtId="0" fontId="2" fillId="0" borderId="0" xfId="0" applyFont="1" applyAlignment="1">
      <alignment horizontal="left" vertical="center"/>
    </xf>
    <xf numFmtId="0" fontId="21" fillId="0" borderId="5" xfId="0" applyFont="1" applyBorder="1" applyAlignment="1">
      <alignment horizontal="left" vertical="center"/>
    </xf>
    <xf numFmtId="0" fontId="21" fillId="0" borderId="0" xfId="0" applyFont="1" applyAlignment="1">
      <alignment horizontal="left" vertical="center"/>
    </xf>
    <xf numFmtId="43" fontId="14" fillId="0" borderId="37" xfId="1" applyFont="1" applyBorder="1" applyAlignment="1" applyProtection="1">
      <alignment horizontal="center" vertical="center"/>
      <protection locked="0"/>
    </xf>
    <xf numFmtId="43" fontId="80" fillId="0" borderId="82" xfId="1" applyFont="1" applyBorder="1" applyAlignment="1" applyProtection="1">
      <alignment horizontal="center" vertical="center"/>
      <protection locked="0"/>
    </xf>
    <xf numFmtId="43" fontId="80" fillId="0" borderId="83" xfId="1" applyFont="1" applyBorder="1" applyAlignment="1" applyProtection="1">
      <alignment horizontal="center" vertical="center"/>
      <protection locked="0"/>
    </xf>
    <xf numFmtId="43" fontId="80" fillId="14" borderId="82" xfId="1" applyFont="1" applyFill="1" applyBorder="1" applyAlignment="1" applyProtection="1">
      <alignment horizontal="center" vertical="center"/>
      <protection locked="0"/>
    </xf>
    <xf numFmtId="43" fontId="80" fillId="14" borderId="83" xfId="1" applyFont="1" applyFill="1" applyBorder="1" applyAlignment="1" applyProtection="1">
      <alignment horizontal="center" vertical="center"/>
      <protection locked="0"/>
    </xf>
    <xf numFmtId="43" fontId="80" fillId="0" borderId="37" xfId="1" applyFont="1" applyBorder="1" applyAlignment="1" applyProtection="1">
      <alignment horizontal="center" vertical="center"/>
      <protection locked="0"/>
    </xf>
    <xf numFmtId="43" fontId="80" fillId="0" borderId="84" xfId="1" applyFont="1" applyBorder="1" applyAlignment="1" applyProtection="1">
      <alignment horizontal="center" vertical="center"/>
      <protection locked="0"/>
    </xf>
    <xf numFmtId="43" fontId="80" fillId="7" borderId="82" xfId="1" applyFont="1" applyFill="1" applyBorder="1" applyAlignment="1" applyProtection="1">
      <alignment horizontal="center" vertical="center"/>
      <protection locked="0"/>
    </xf>
    <xf numFmtId="43" fontId="80" fillId="7" borderId="83" xfId="1" applyFont="1" applyFill="1" applyBorder="1" applyAlignment="1" applyProtection="1">
      <alignment horizontal="center" vertical="center"/>
      <protection locked="0"/>
    </xf>
    <xf numFmtId="4" fontId="111" fillId="7" borderId="127" xfId="0" applyNumberFormat="1" applyFont="1" applyFill="1" applyBorder="1" applyAlignment="1"/>
    <xf numFmtId="4" fontId="111" fillId="7" borderId="128" xfId="0" applyNumberFormat="1" applyFont="1" applyFill="1" applyBorder="1" applyAlignment="1"/>
    <xf numFmtId="4" fontId="111" fillId="7" borderId="129" xfId="0" applyNumberFormat="1" applyFont="1" applyFill="1" applyBorder="1" applyAlignment="1"/>
    <xf numFmtId="4" fontId="110" fillId="7" borderId="127" xfId="5" applyNumberFormat="1" applyFont="1" applyFill="1" applyBorder="1" applyAlignment="1"/>
    <xf numFmtId="4" fontId="110" fillId="7" borderId="128" xfId="5" applyNumberFormat="1" applyFont="1" applyFill="1" applyBorder="1" applyAlignment="1"/>
    <xf numFmtId="4" fontId="110" fillId="7" borderId="129" xfId="5" applyNumberFormat="1" applyFont="1" applyFill="1" applyBorder="1" applyAlignment="1"/>
    <xf numFmtId="4" fontId="110" fillId="7" borderId="1" xfId="5" applyNumberFormat="1" applyFont="1" applyFill="1" applyBorder="1"/>
    <xf numFmtId="4" fontId="154" fillId="7" borderId="189" xfId="0" applyNumberFormat="1" applyFont="1" applyFill="1" applyBorder="1" applyAlignment="1">
      <alignment vertical="center"/>
    </xf>
    <xf numFmtId="4" fontId="134" fillId="14" borderId="113" xfId="0" applyNumberFormat="1" applyFont="1" applyFill="1" applyBorder="1" applyAlignment="1">
      <alignment vertical="center"/>
    </xf>
    <xf numFmtId="4" fontId="111" fillId="14" borderId="116" xfId="0" applyNumberFormat="1" applyFont="1" applyFill="1" applyBorder="1" applyAlignment="1"/>
    <xf numFmtId="4" fontId="111" fillId="14" borderId="119" xfId="0" applyNumberFormat="1" applyFont="1" applyFill="1" applyBorder="1" applyAlignment="1"/>
    <xf numFmtId="4" fontId="111" fillId="14" borderId="122" xfId="0" applyNumberFormat="1" applyFont="1" applyFill="1" applyBorder="1" applyAlignment="1"/>
    <xf numFmtId="4" fontId="110" fillId="14" borderId="116" xfId="5" applyNumberFormat="1" applyFont="1" applyFill="1" applyBorder="1" applyAlignment="1"/>
    <xf numFmtId="4" fontId="110" fillId="14" borderId="119" xfId="5" applyNumberFormat="1" applyFont="1" applyFill="1" applyBorder="1" applyAlignment="1"/>
    <xf numFmtId="4" fontId="110" fillId="14" borderId="122" xfId="5" applyNumberFormat="1" applyFont="1" applyFill="1" applyBorder="1" applyAlignment="1"/>
    <xf numFmtId="4" fontId="110" fillId="14" borderId="126" xfId="5" applyNumberFormat="1" applyFont="1" applyFill="1" applyBorder="1"/>
    <xf numFmtId="4" fontId="111" fillId="7" borderId="188" xfId="0" applyNumberFormat="1" applyFont="1" applyFill="1" applyBorder="1"/>
    <xf numFmtId="4" fontId="111" fillId="7" borderId="185" xfId="0" applyNumberFormat="1" applyFont="1" applyFill="1" applyBorder="1"/>
    <xf numFmtId="4" fontId="111" fillId="7" borderId="187" xfId="0" applyNumberFormat="1" applyFont="1" applyFill="1" applyBorder="1"/>
    <xf numFmtId="43" fontId="58" fillId="7" borderId="49" xfId="1" applyFont="1" applyFill="1" applyBorder="1" applyAlignment="1">
      <alignment vertical="center"/>
    </xf>
    <xf numFmtId="43" fontId="50" fillId="7" borderId="46" xfId="1" applyFont="1" applyFill="1" applyBorder="1" applyAlignment="1">
      <alignment vertical="center"/>
    </xf>
    <xf numFmtId="43" fontId="2" fillId="7" borderId="46" xfId="1" applyFont="1" applyFill="1" applyBorder="1"/>
    <xf numFmtId="43" fontId="50" fillId="0" borderId="45" xfId="1" applyFont="1" applyBorder="1" applyAlignment="1">
      <alignment vertical="center"/>
    </xf>
    <xf numFmtId="43" fontId="50" fillId="7" borderId="45" xfId="1" applyFont="1" applyFill="1" applyBorder="1" applyAlignment="1">
      <alignment vertical="center"/>
    </xf>
    <xf numFmtId="43" fontId="50" fillId="0" borderId="62" xfId="1" applyFont="1" applyBorder="1" applyAlignment="1">
      <alignment vertical="center"/>
    </xf>
    <xf numFmtId="0" fontId="28" fillId="7" borderId="0" xfId="0" applyFont="1" applyFill="1" applyAlignment="1">
      <alignment vertical="center"/>
    </xf>
    <xf numFmtId="43" fontId="165" fillId="14" borderId="0" xfId="1" applyFont="1" applyFill="1"/>
    <xf numFmtId="43" fontId="165" fillId="14" borderId="0" xfId="1" applyFont="1" applyFill="1" applyAlignment="1">
      <alignment vertical="center"/>
    </xf>
    <xf numFmtId="43" fontId="165" fillId="14" borderId="0" xfId="1" applyFont="1" applyFill="1" applyAlignment="1">
      <alignment vertical="center" wrapText="1"/>
    </xf>
    <xf numFmtId="43" fontId="173" fillId="14" borderId="0" xfId="1" applyFont="1" applyFill="1" applyAlignment="1">
      <alignment vertical="center"/>
    </xf>
    <xf numFmtId="43" fontId="175" fillId="14" borderId="46" xfId="1" applyFont="1" applyFill="1" applyBorder="1" applyAlignment="1">
      <alignment vertical="center"/>
    </xf>
    <xf numFmtId="43" fontId="165" fillId="14" borderId="43" xfId="1" applyFont="1" applyFill="1" applyBorder="1" applyAlignment="1">
      <alignment vertical="center"/>
    </xf>
    <xf numFmtId="43" fontId="169" fillId="14" borderId="43" xfId="1" applyFont="1" applyFill="1" applyBorder="1" applyAlignment="1">
      <alignment vertical="center"/>
    </xf>
    <xf numFmtId="43" fontId="170" fillId="14" borderId="43" xfId="1" applyFont="1" applyFill="1" applyBorder="1" applyAlignment="1">
      <alignment vertical="center"/>
    </xf>
    <xf numFmtId="43" fontId="175" fillId="14" borderId="44" xfId="1" applyFont="1" applyFill="1" applyBorder="1" applyAlignment="1">
      <alignment vertical="center"/>
    </xf>
    <xf numFmtId="43" fontId="171" fillId="14" borderId="43" xfId="1" applyFont="1" applyFill="1" applyBorder="1" applyAlignment="1">
      <alignment vertical="center"/>
    </xf>
    <xf numFmtId="43" fontId="172" fillId="14" borderId="43" xfId="1" applyFont="1" applyFill="1" applyBorder="1" applyAlignment="1">
      <alignment vertical="center"/>
    </xf>
    <xf numFmtId="43" fontId="174" fillId="14" borderId="49" xfId="1" applyFont="1" applyFill="1" applyBorder="1" applyAlignment="1">
      <alignment vertical="center"/>
    </xf>
    <xf numFmtId="43" fontId="173" fillId="14" borderId="43" xfId="1" applyFont="1" applyFill="1" applyBorder="1" applyAlignment="1"/>
    <xf numFmtId="43" fontId="170" fillId="14" borderId="46" xfId="1" applyFont="1" applyFill="1" applyBorder="1" applyAlignment="1">
      <alignment vertical="center"/>
    </xf>
    <xf numFmtId="43" fontId="169" fillId="14" borderId="46" xfId="1" applyFont="1" applyFill="1" applyBorder="1" applyAlignment="1">
      <alignment vertical="center"/>
    </xf>
    <xf numFmtId="43" fontId="170" fillId="14" borderId="44" xfId="1" applyFont="1" applyFill="1" applyBorder="1" applyAlignment="1">
      <alignment vertical="center"/>
    </xf>
    <xf numFmtId="43" fontId="169" fillId="14" borderId="44" xfId="1" applyFont="1" applyFill="1" applyBorder="1" applyAlignment="1">
      <alignment vertical="center"/>
    </xf>
    <xf numFmtId="43" fontId="174" fillId="14" borderId="43" xfId="1" applyFont="1" applyFill="1" applyBorder="1" applyAlignment="1">
      <alignment vertical="center"/>
    </xf>
    <xf numFmtId="43" fontId="165" fillId="14" borderId="49" xfId="1" applyFont="1" applyFill="1" applyBorder="1" applyAlignment="1">
      <alignment vertical="center"/>
    </xf>
    <xf numFmtId="43" fontId="174" fillId="14" borderId="44" xfId="1" applyFont="1" applyFill="1" applyBorder="1" applyAlignment="1">
      <alignment vertical="center"/>
    </xf>
    <xf numFmtId="43" fontId="172" fillId="14" borderId="49" xfId="1" applyFont="1" applyFill="1" applyBorder="1" applyAlignment="1">
      <alignment vertical="center"/>
    </xf>
    <xf numFmtId="43" fontId="170" fillId="14" borderId="49" xfId="1" applyFont="1" applyFill="1" applyBorder="1" applyAlignment="1">
      <alignment vertical="center"/>
    </xf>
    <xf numFmtId="43" fontId="169" fillId="14" borderId="49" xfId="1" applyFont="1" applyFill="1" applyBorder="1" applyAlignment="1">
      <alignment vertical="center"/>
    </xf>
    <xf numFmtId="43" fontId="172" fillId="14" borderId="44" xfId="1" applyFont="1" applyFill="1" applyBorder="1" applyAlignment="1">
      <alignment vertical="center"/>
    </xf>
    <xf numFmtId="43" fontId="173" fillId="14" borderId="44" xfId="1" applyFont="1" applyFill="1" applyBorder="1" applyAlignment="1"/>
    <xf numFmtId="43" fontId="172" fillId="14" borderId="46" xfId="1" applyFont="1" applyFill="1" applyBorder="1" applyAlignment="1">
      <alignment vertical="center"/>
    </xf>
    <xf numFmtId="43" fontId="165" fillId="14" borderId="43" xfId="1" applyFont="1" applyFill="1" applyBorder="1"/>
    <xf numFmtId="43" fontId="175" fillId="14" borderId="44" xfId="1" applyFont="1" applyFill="1" applyBorder="1"/>
    <xf numFmtId="43" fontId="175" fillId="14" borderId="46" xfId="1" applyFont="1" applyFill="1" applyBorder="1"/>
    <xf numFmtId="43" fontId="165" fillId="14" borderId="47" xfId="1" applyFont="1" applyFill="1" applyBorder="1"/>
    <xf numFmtId="43" fontId="165" fillId="14" borderId="0" xfId="1" applyFont="1" applyFill="1" applyAlignment="1">
      <alignment horizontal="center" vertical="center" wrapText="1"/>
    </xf>
    <xf numFmtId="43" fontId="173" fillId="14" borderId="0" xfId="1" applyFont="1" applyFill="1" applyAlignment="1"/>
    <xf numFmtId="43" fontId="169" fillId="14" borderId="0" xfId="1" applyFont="1" applyFill="1" applyAlignment="1">
      <alignment vertical="center"/>
    </xf>
    <xf numFmtId="43" fontId="170" fillId="14" borderId="0" xfId="1" applyFont="1" applyFill="1" applyAlignment="1">
      <alignment vertical="center"/>
    </xf>
    <xf numFmtId="43" fontId="171" fillId="14" borderId="0" xfId="1" applyFont="1" applyFill="1" applyAlignment="1">
      <alignment vertical="center"/>
    </xf>
    <xf numFmtId="43" fontId="172" fillId="14" borderId="0" xfId="1" applyFont="1" applyFill="1" applyAlignment="1">
      <alignment vertical="center"/>
    </xf>
    <xf numFmtId="0" fontId="165" fillId="7" borderId="0" xfId="0" applyFont="1" applyFill="1"/>
    <xf numFmtId="0" fontId="165" fillId="7" borderId="0" xfId="0" applyFont="1" applyFill="1" applyAlignment="1">
      <alignment vertical="center"/>
    </xf>
    <xf numFmtId="43" fontId="166" fillId="7" borderId="31" xfId="1" applyFont="1" applyFill="1" applyBorder="1" applyAlignment="1" applyProtection="1">
      <alignment horizontal="center" vertical="center" wrapText="1"/>
      <protection locked="0"/>
    </xf>
    <xf numFmtId="43" fontId="167" fillId="7" borderId="36" xfId="1" applyFont="1" applyFill="1" applyBorder="1" applyAlignment="1" applyProtection="1">
      <alignment vertical="center"/>
      <protection locked="0"/>
    </xf>
    <xf numFmtId="43" fontId="168" fillId="7" borderId="30" xfId="1" applyFont="1" applyFill="1" applyBorder="1" applyAlignment="1" applyProtection="1">
      <protection locked="0"/>
    </xf>
    <xf numFmtId="0" fontId="165" fillId="7" borderId="46" xfId="0" applyFont="1" applyFill="1" applyBorder="1" applyAlignment="1">
      <alignment vertical="center"/>
    </xf>
    <xf numFmtId="0" fontId="165" fillId="7" borderId="43" xfId="0" applyFont="1" applyFill="1" applyBorder="1" applyAlignment="1">
      <alignment vertical="center"/>
    </xf>
    <xf numFmtId="0" fontId="169" fillId="7" borderId="43" xfId="0" applyFont="1" applyFill="1" applyBorder="1" applyAlignment="1">
      <alignment vertical="center"/>
    </xf>
    <xf numFmtId="0" fontId="170" fillId="7" borderId="43" xfId="0" applyFont="1" applyFill="1" applyBorder="1" applyAlignment="1">
      <alignment vertical="center"/>
    </xf>
    <xf numFmtId="0" fontId="165" fillId="7" borderId="44" xfId="0" applyFont="1" applyFill="1" applyBorder="1" applyAlignment="1">
      <alignment vertical="center"/>
    </xf>
    <xf numFmtId="0" fontId="171" fillId="7" borderId="43" xfId="0" applyFont="1" applyFill="1" applyBorder="1" applyAlignment="1">
      <alignment vertical="center"/>
    </xf>
    <xf numFmtId="0" fontId="172" fillId="7" borderId="43" xfId="0" applyFont="1" applyFill="1" applyBorder="1" applyAlignment="1">
      <alignment vertical="center"/>
    </xf>
    <xf numFmtId="0" fontId="173" fillId="7" borderId="43" xfId="0" applyFont="1" applyFill="1" applyBorder="1" applyAlignment="1"/>
    <xf numFmtId="43" fontId="165" fillId="7" borderId="44" xfId="1" applyFont="1" applyFill="1" applyBorder="1" applyAlignment="1">
      <alignment vertical="center"/>
    </xf>
    <xf numFmtId="0" fontId="174" fillId="7" borderId="43" xfId="0" applyFont="1" applyFill="1" applyBorder="1" applyAlignment="1">
      <alignment vertical="center"/>
    </xf>
    <xf numFmtId="0" fontId="165" fillId="7" borderId="43" xfId="0" applyFont="1" applyFill="1" applyBorder="1"/>
    <xf numFmtId="0" fontId="165" fillId="7" borderId="47" xfId="0" applyFont="1" applyFill="1" applyBorder="1"/>
    <xf numFmtId="4" fontId="63" fillId="7" borderId="0" xfId="0" applyNumberFormat="1" applyFont="1" applyFill="1" applyBorder="1" applyAlignment="1" applyProtection="1">
      <alignment vertical="center"/>
    </xf>
    <xf numFmtId="0" fontId="50" fillId="0" borderId="0" xfId="0" applyFont="1" applyBorder="1" applyAlignment="1" applyProtection="1">
      <alignment vertical="center"/>
      <protection locked="0"/>
    </xf>
    <xf numFmtId="0" fontId="63" fillId="0" borderId="44" xfId="0" applyFont="1" applyBorder="1" applyAlignment="1">
      <alignment vertical="center"/>
    </xf>
    <xf numFmtId="4" fontId="63" fillId="0" borderId="22" xfId="0" applyNumberFormat="1" applyFont="1" applyBorder="1" applyAlignment="1" applyProtection="1">
      <alignment vertical="center"/>
    </xf>
    <xf numFmtId="10" fontId="63" fillId="0" borderId="87" xfId="4" applyNumberFormat="1" applyFont="1" applyBorder="1" applyAlignment="1" applyProtection="1">
      <alignment vertical="center"/>
    </xf>
    <xf numFmtId="43" fontId="149" fillId="7" borderId="43" xfId="1" applyFont="1" applyFill="1" applyBorder="1" applyAlignment="1">
      <alignment vertical="center"/>
    </xf>
    <xf numFmtId="43" fontId="75" fillId="0" borderId="44" xfId="1" applyFont="1" applyBorder="1" applyAlignment="1">
      <alignment vertical="center"/>
    </xf>
    <xf numFmtId="43" fontId="75" fillId="0" borderId="45" xfId="1" applyFont="1" applyBorder="1" applyAlignment="1">
      <alignment vertical="center"/>
    </xf>
    <xf numFmtId="10" fontId="75" fillId="0" borderId="52" xfId="4" applyNumberFormat="1" applyFont="1" applyBorder="1" applyAlignment="1">
      <alignment vertical="center"/>
    </xf>
    <xf numFmtId="43" fontId="63" fillId="0" borderId="44" xfId="1" applyFont="1" applyBorder="1" applyAlignment="1">
      <alignment vertical="center"/>
    </xf>
    <xf numFmtId="43" fontId="63" fillId="0" borderId="45" xfId="1" applyFont="1" applyBorder="1" applyAlignment="1">
      <alignment vertical="center"/>
    </xf>
    <xf numFmtId="10" fontId="63" fillId="0" borderId="52" xfId="4" applyNumberFormat="1" applyFont="1" applyBorder="1" applyAlignment="1">
      <alignment vertical="center"/>
    </xf>
    <xf numFmtId="43" fontId="63" fillId="0" borderId="59" xfId="1" applyFont="1" applyBorder="1" applyAlignment="1" applyProtection="1">
      <alignment vertical="center"/>
    </xf>
    <xf numFmtId="0" fontId="176" fillId="0" borderId="0" xfId="0" applyFont="1" applyAlignment="1">
      <alignment vertical="center"/>
    </xf>
    <xf numFmtId="43" fontId="43" fillId="14" borderId="36" xfId="1" applyFont="1" applyFill="1" applyBorder="1" applyAlignment="1" applyProtection="1">
      <alignment vertical="center"/>
      <protection locked="0"/>
    </xf>
    <xf numFmtId="4" fontId="154" fillId="14" borderId="83" xfId="0" applyNumberFormat="1" applyFont="1" applyFill="1" applyBorder="1" applyAlignment="1">
      <alignment vertical="center"/>
    </xf>
    <xf numFmtId="43" fontId="63" fillId="7" borderId="44" xfId="1" applyFont="1" applyFill="1" applyBorder="1" applyAlignment="1">
      <alignment vertical="center"/>
    </xf>
    <xf numFmtId="43" fontId="63" fillId="7" borderId="45" xfId="1" applyFont="1" applyFill="1" applyBorder="1" applyAlignment="1">
      <alignment vertical="center"/>
    </xf>
    <xf numFmtId="10" fontId="63" fillId="7" borderId="52" xfId="4" applyNumberFormat="1" applyFont="1" applyFill="1" applyBorder="1" applyAlignment="1">
      <alignment vertical="center"/>
    </xf>
    <xf numFmtId="43" fontId="75" fillId="0" borderId="100" xfId="1" applyFont="1" applyBorder="1" applyAlignment="1" applyProtection="1">
      <alignment vertical="center"/>
    </xf>
    <xf numFmtId="0" fontId="177" fillId="0" borderId="0" xfId="0" applyFont="1" applyAlignment="1">
      <alignment vertical="center"/>
    </xf>
    <xf numFmtId="43" fontId="50" fillId="0" borderId="71" xfId="1" applyFont="1" applyBorder="1" applyAlignment="1">
      <alignment vertical="center"/>
    </xf>
    <xf numFmtId="43" fontId="63" fillId="0" borderId="97" xfId="1" applyFont="1" applyBorder="1" applyAlignment="1">
      <alignment vertical="center"/>
    </xf>
    <xf numFmtId="43" fontId="63" fillId="0" borderId="98" xfId="1" applyFont="1" applyBorder="1" applyAlignment="1" applyProtection="1">
      <alignment vertical="center"/>
    </xf>
    <xf numFmtId="10" fontId="63" fillId="0" borderId="99" xfId="4" applyNumberFormat="1" applyFont="1" applyBorder="1" applyAlignment="1">
      <alignment vertical="center"/>
    </xf>
    <xf numFmtId="43" fontId="41" fillId="14" borderId="32" xfId="1" applyFont="1" applyFill="1" applyBorder="1" applyAlignment="1" applyProtection="1">
      <alignment horizontal="center" vertical="center" wrapText="1"/>
      <protection locked="0"/>
    </xf>
  </cellXfs>
  <cellStyles count="7">
    <cellStyle name="20 % – Zvýraznění 4" xfId="5" builtinId="42"/>
    <cellStyle name="Čárka" xfId="1" builtinId="3"/>
    <cellStyle name="Hypertextový odkaz" xfId="2" builtinId="8"/>
    <cellStyle name="Normální" xfId="0" builtinId="0" customBuiltin="1"/>
    <cellStyle name="normální 2" xfId="3" xr:uid="{00000000-0005-0000-0000-000004000000}"/>
    <cellStyle name="normální_VV_ostatni_nakl_COV_kanal" xfId="6" xr:uid="{00000000-0005-0000-0000-000005000000}"/>
    <cellStyle name="Procenta" xfId="4" builtinId="5"/>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colors>
    <mruColors>
      <color rgb="FFFFFFCC"/>
      <color rgb="FFFFFF99"/>
      <color rgb="FFCCFFCC"/>
      <color rgb="FF99FF99"/>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urecekJ.IMOSNTP/Desktop/P&#345;edslav-odkanalizov&#225;n&#237;%20a%20&#268;OV/8-Fakturace/fakturace%2001-20%20Investor%20P&#345;edslav%20-%20odkanalizov&#225;n&#237;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jišťovací protokol"/>
      <sheetName val="Rekapitulace stavby"/>
      <sheetName val="SO 01.1 - Stoka A"/>
      <sheetName val="SO 01.2 - Stoka A1"/>
      <sheetName val="SO 01.3 - Stoka A2"/>
      <sheetName val="SO 01.4 - Stoka A3"/>
      <sheetName val="SO 01.5 - Stoka A4"/>
      <sheetName val="SO 01.6 - Stoka B"/>
      <sheetName val="SO 01.7 - Stoka B1"/>
      <sheetName val="SO 01.8 - Stoka B1-1"/>
      <sheetName val="SO 01.9 - Stoka B2"/>
      <sheetName val="SO 01.10 - Stoka B2-1"/>
      <sheetName val="SO 01.11 - Stoka B3"/>
      <sheetName val="VRN - Vedlejší a ostatní ..."/>
    </sheetNames>
    <sheetDataSet>
      <sheetData sheetId="0"/>
      <sheetData sheetId="1"/>
      <sheetData sheetId="2">
        <row r="77">
          <cell r="B77" t="str">
            <v>SOUPIS PRACÍ</v>
          </cell>
        </row>
        <row r="78">
          <cell r="B78" t="str">
            <v>Stavba:</v>
          </cell>
          <cell r="D78" t="str">
            <v xml:space="preserve">Předslav odkanalizování a ČOV </v>
          </cell>
        </row>
        <row r="79">
          <cell r="B79" t="str">
            <v>Objekt:</v>
          </cell>
        </row>
        <row r="80">
          <cell r="B80" t="str">
            <v>Místo:</v>
          </cell>
          <cell r="E80" t="str">
            <v>Předslav</v>
          </cell>
          <cell r="H80" t="str">
            <v>Datum:</v>
          </cell>
        </row>
        <row r="81">
          <cell r="B81" t="str">
            <v>Objednatel:</v>
          </cell>
          <cell r="E81" t="str">
            <v>Obec Předslav</v>
          </cell>
          <cell r="H81" t="str">
            <v>Projektant:</v>
          </cell>
          <cell r="I81" t="str">
            <v>Vodohospodářský podnik a.s.</v>
          </cell>
        </row>
        <row r="82">
          <cell r="B82" t="str">
            <v>Zhotovitel:</v>
          </cell>
          <cell r="E82" t="str">
            <v>IMOS Brno a.s.</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mpd="sng" algn="ctr">
          <a:solidFill>
            <a:schemeClr val="phClr">
              <a:shade val="95000"/>
              <a:satMod val="105000"/>
            </a:schemeClr>
          </a:solidFill>
          <a:prstDash val="solid"/>
        </a:ln>
        <a:ln w="25400" cmpd="sng" algn="ctr">
          <a:solidFill>
            <a:schemeClr val="phClr"/>
          </a:solidFill>
          <a:prstDash val="solid"/>
        </a:ln>
        <a:ln w="38100"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6"/>
  <sheetViews>
    <sheetView view="pageBreakPreview" topLeftCell="A25" zoomScale="70" zoomScaleNormal="70" zoomScaleSheetLayoutView="70" workbookViewId="0">
      <selection activeCell="I34" sqref="I34"/>
    </sheetView>
  </sheetViews>
  <sheetFormatPr defaultRowHeight="13.8" x14ac:dyDescent="0.2"/>
  <cols>
    <col min="1" max="1" width="2.140625" style="1304" customWidth="1"/>
    <col min="2" max="2" width="9.28515625" style="1304"/>
    <col min="3" max="3" width="19" style="1304" customWidth="1"/>
    <col min="4" max="4" width="25.85546875" style="1304" customWidth="1"/>
    <col min="5" max="5" width="20" style="1304" customWidth="1"/>
    <col min="6" max="6" width="20.7109375" style="1304" customWidth="1"/>
    <col min="7" max="7" width="29.42578125" style="1304" customWidth="1"/>
    <col min="8" max="8" width="29.7109375" style="1304" customWidth="1"/>
    <col min="9" max="9" width="26.7109375" style="1304" customWidth="1"/>
    <col min="10" max="10" width="29.42578125" style="1304" customWidth="1"/>
    <col min="11" max="11" width="30.42578125" style="1304" customWidth="1"/>
    <col min="12" max="12" width="6.7109375" style="1304" customWidth="1"/>
    <col min="13" max="15" width="16.85546875" style="1304" bestFit="1" customWidth="1"/>
    <col min="16" max="16" width="17.140625" style="1304" customWidth="1"/>
    <col min="17" max="17" width="25" style="1304" customWidth="1"/>
    <col min="18" max="258" width="9.28515625" style="1304"/>
    <col min="259" max="259" width="15" style="1304" customWidth="1"/>
    <col min="260" max="260" width="17" style="1304" customWidth="1"/>
    <col min="261" max="261" width="20" style="1304" customWidth="1"/>
    <col min="262" max="262" width="20.7109375" style="1304" customWidth="1"/>
    <col min="263" max="263" width="26.140625" style="1304" customWidth="1"/>
    <col min="264" max="264" width="25.140625" style="1304" customWidth="1"/>
    <col min="265" max="265" width="26.7109375" style="1304" customWidth="1"/>
    <col min="266" max="266" width="27.85546875" style="1304" customWidth="1"/>
    <col min="267" max="267" width="27" style="1304" customWidth="1"/>
    <col min="268" max="271" width="9.28515625" style="1304"/>
    <col min="272" max="272" width="17.140625" style="1304" customWidth="1"/>
    <col min="273" max="273" width="25" style="1304" customWidth="1"/>
    <col min="274" max="514" width="9.28515625" style="1304"/>
    <col min="515" max="515" width="15" style="1304" customWidth="1"/>
    <col min="516" max="516" width="17" style="1304" customWidth="1"/>
    <col min="517" max="517" width="20" style="1304" customWidth="1"/>
    <col min="518" max="518" width="20.7109375" style="1304" customWidth="1"/>
    <col min="519" max="519" width="26.140625" style="1304" customWidth="1"/>
    <col min="520" max="520" width="25.140625" style="1304" customWidth="1"/>
    <col min="521" max="521" width="26.7109375" style="1304" customWidth="1"/>
    <col min="522" max="522" width="27.85546875" style="1304" customWidth="1"/>
    <col min="523" max="523" width="27" style="1304" customWidth="1"/>
    <col min="524" max="527" width="9.28515625" style="1304"/>
    <col min="528" max="528" width="17.140625" style="1304" customWidth="1"/>
    <col min="529" max="529" width="25" style="1304" customWidth="1"/>
    <col min="530" max="770" width="9.28515625" style="1304"/>
    <col min="771" max="771" width="15" style="1304" customWidth="1"/>
    <col min="772" max="772" width="17" style="1304" customWidth="1"/>
    <col min="773" max="773" width="20" style="1304" customWidth="1"/>
    <col min="774" max="774" width="20.7109375" style="1304" customWidth="1"/>
    <col min="775" max="775" width="26.140625" style="1304" customWidth="1"/>
    <col min="776" max="776" width="25.140625" style="1304" customWidth="1"/>
    <col min="777" max="777" width="26.7109375" style="1304" customWidth="1"/>
    <col min="778" max="778" width="27.85546875" style="1304" customWidth="1"/>
    <col min="779" max="779" width="27" style="1304" customWidth="1"/>
    <col min="780" max="783" width="9.28515625" style="1304"/>
    <col min="784" max="784" width="17.140625" style="1304" customWidth="1"/>
    <col min="785" max="785" width="25" style="1304" customWidth="1"/>
    <col min="786" max="1026" width="9.28515625" style="1304"/>
    <col min="1027" max="1027" width="15" style="1304" customWidth="1"/>
    <col min="1028" max="1028" width="17" style="1304" customWidth="1"/>
    <col min="1029" max="1029" width="20" style="1304" customWidth="1"/>
    <col min="1030" max="1030" width="20.7109375" style="1304" customWidth="1"/>
    <col min="1031" max="1031" width="26.140625" style="1304" customWidth="1"/>
    <col min="1032" max="1032" width="25.140625" style="1304" customWidth="1"/>
    <col min="1033" max="1033" width="26.7109375" style="1304" customWidth="1"/>
    <col min="1034" max="1034" width="27.85546875" style="1304" customWidth="1"/>
    <col min="1035" max="1035" width="27" style="1304" customWidth="1"/>
    <col min="1036" max="1039" width="9.28515625" style="1304"/>
    <col min="1040" max="1040" width="17.140625" style="1304" customWidth="1"/>
    <col min="1041" max="1041" width="25" style="1304" customWidth="1"/>
    <col min="1042" max="1282" width="9.28515625" style="1304"/>
    <col min="1283" max="1283" width="15" style="1304" customWidth="1"/>
    <col min="1284" max="1284" width="17" style="1304" customWidth="1"/>
    <col min="1285" max="1285" width="20" style="1304" customWidth="1"/>
    <col min="1286" max="1286" width="20.7109375" style="1304" customWidth="1"/>
    <col min="1287" max="1287" width="26.140625" style="1304" customWidth="1"/>
    <col min="1288" max="1288" width="25.140625" style="1304" customWidth="1"/>
    <col min="1289" max="1289" width="26.7109375" style="1304" customWidth="1"/>
    <col min="1290" max="1290" width="27.85546875" style="1304" customWidth="1"/>
    <col min="1291" max="1291" width="27" style="1304" customWidth="1"/>
    <col min="1292" max="1295" width="9.28515625" style="1304"/>
    <col min="1296" max="1296" width="17.140625" style="1304" customWidth="1"/>
    <col min="1297" max="1297" width="25" style="1304" customWidth="1"/>
    <col min="1298" max="1538" width="9.28515625" style="1304"/>
    <col min="1539" max="1539" width="15" style="1304" customWidth="1"/>
    <col min="1540" max="1540" width="17" style="1304" customWidth="1"/>
    <col min="1541" max="1541" width="20" style="1304" customWidth="1"/>
    <col min="1542" max="1542" width="20.7109375" style="1304" customWidth="1"/>
    <col min="1543" max="1543" width="26.140625" style="1304" customWidth="1"/>
    <col min="1544" max="1544" width="25.140625" style="1304" customWidth="1"/>
    <col min="1545" max="1545" width="26.7109375" style="1304" customWidth="1"/>
    <col min="1546" max="1546" width="27.85546875" style="1304" customWidth="1"/>
    <col min="1547" max="1547" width="27" style="1304" customWidth="1"/>
    <col min="1548" max="1551" width="9.28515625" style="1304"/>
    <col min="1552" max="1552" width="17.140625" style="1304" customWidth="1"/>
    <col min="1553" max="1553" width="25" style="1304" customWidth="1"/>
    <col min="1554" max="1794" width="9.28515625" style="1304"/>
    <col min="1795" max="1795" width="15" style="1304" customWidth="1"/>
    <col min="1796" max="1796" width="17" style="1304" customWidth="1"/>
    <col min="1797" max="1797" width="20" style="1304" customWidth="1"/>
    <col min="1798" max="1798" width="20.7109375" style="1304" customWidth="1"/>
    <col min="1799" max="1799" width="26.140625" style="1304" customWidth="1"/>
    <col min="1800" max="1800" width="25.140625" style="1304" customWidth="1"/>
    <col min="1801" max="1801" width="26.7109375" style="1304" customWidth="1"/>
    <col min="1802" max="1802" width="27.85546875" style="1304" customWidth="1"/>
    <col min="1803" max="1803" width="27" style="1304" customWidth="1"/>
    <col min="1804" max="1807" width="9.28515625" style="1304"/>
    <col min="1808" max="1808" width="17.140625" style="1304" customWidth="1"/>
    <col min="1809" max="1809" width="25" style="1304" customWidth="1"/>
    <col min="1810" max="2050" width="9.28515625" style="1304"/>
    <col min="2051" max="2051" width="15" style="1304" customWidth="1"/>
    <col min="2052" max="2052" width="17" style="1304" customWidth="1"/>
    <col min="2053" max="2053" width="20" style="1304" customWidth="1"/>
    <col min="2054" max="2054" width="20.7109375" style="1304" customWidth="1"/>
    <col min="2055" max="2055" width="26.140625" style="1304" customWidth="1"/>
    <col min="2056" max="2056" width="25.140625" style="1304" customWidth="1"/>
    <col min="2057" max="2057" width="26.7109375" style="1304" customWidth="1"/>
    <col min="2058" max="2058" width="27.85546875" style="1304" customWidth="1"/>
    <col min="2059" max="2059" width="27" style="1304" customWidth="1"/>
    <col min="2060" max="2063" width="9.28515625" style="1304"/>
    <col min="2064" max="2064" width="17.140625" style="1304" customWidth="1"/>
    <col min="2065" max="2065" width="25" style="1304" customWidth="1"/>
    <col min="2066" max="2306" width="9.28515625" style="1304"/>
    <col min="2307" max="2307" width="15" style="1304" customWidth="1"/>
    <col min="2308" max="2308" width="17" style="1304" customWidth="1"/>
    <col min="2309" max="2309" width="20" style="1304" customWidth="1"/>
    <col min="2310" max="2310" width="20.7109375" style="1304" customWidth="1"/>
    <col min="2311" max="2311" width="26.140625" style="1304" customWidth="1"/>
    <col min="2312" max="2312" width="25.140625" style="1304" customWidth="1"/>
    <col min="2313" max="2313" width="26.7109375" style="1304" customWidth="1"/>
    <col min="2314" max="2314" width="27.85546875" style="1304" customWidth="1"/>
    <col min="2315" max="2315" width="27" style="1304" customWidth="1"/>
    <col min="2316" max="2319" width="9.28515625" style="1304"/>
    <col min="2320" max="2320" width="17.140625" style="1304" customWidth="1"/>
    <col min="2321" max="2321" width="25" style="1304" customWidth="1"/>
    <col min="2322" max="2562" width="9.28515625" style="1304"/>
    <col min="2563" max="2563" width="15" style="1304" customWidth="1"/>
    <col min="2564" max="2564" width="17" style="1304" customWidth="1"/>
    <col min="2565" max="2565" width="20" style="1304" customWidth="1"/>
    <col min="2566" max="2566" width="20.7109375" style="1304" customWidth="1"/>
    <col min="2567" max="2567" width="26.140625" style="1304" customWidth="1"/>
    <col min="2568" max="2568" width="25.140625" style="1304" customWidth="1"/>
    <col min="2569" max="2569" width="26.7109375" style="1304" customWidth="1"/>
    <col min="2570" max="2570" width="27.85546875" style="1304" customWidth="1"/>
    <col min="2571" max="2571" width="27" style="1304" customWidth="1"/>
    <col min="2572" max="2575" width="9.28515625" style="1304"/>
    <col min="2576" max="2576" width="17.140625" style="1304" customWidth="1"/>
    <col min="2577" max="2577" width="25" style="1304" customWidth="1"/>
    <col min="2578" max="2818" width="9.28515625" style="1304"/>
    <col min="2819" max="2819" width="15" style="1304" customWidth="1"/>
    <col min="2820" max="2820" width="17" style="1304" customWidth="1"/>
    <col min="2821" max="2821" width="20" style="1304" customWidth="1"/>
    <col min="2822" max="2822" width="20.7109375" style="1304" customWidth="1"/>
    <col min="2823" max="2823" width="26.140625" style="1304" customWidth="1"/>
    <col min="2824" max="2824" width="25.140625" style="1304" customWidth="1"/>
    <col min="2825" max="2825" width="26.7109375" style="1304" customWidth="1"/>
    <col min="2826" max="2826" width="27.85546875" style="1304" customWidth="1"/>
    <col min="2827" max="2827" width="27" style="1304" customWidth="1"/>
    <col min="2828" max="2831" width="9.28515625" style="1304"/>
    <col min="2832" max="2832" width="17.140625" style="1304" customWidth="1"/>
    <col min="2833" max="2833" width="25" style="1304" customWidth="1"/>
    <col min="2834" max="3074" width="9.28515625" style="1304"/>
    <col min="3075" max="3075" width="15" style="1304" customWidth="1"/>
    <col min="3076" max="3076" width="17" style="1304" customWidth="1"/>
    <col min="3077" max="3077" width="20" style="1304" customWidth="1"/>
    <col min="3078" max="3078" width="20.7109375" style="1304" customWidth="1"/>
    <col min="3079" max="3079" width="26.140625" style="1304" customWidth="1"/>
    <col min="3080" max="3080" width="25.140625" style="1304" customWidth="1"/>
    <col min="3081" max="3081" width="26.7109375" style="1304" customWidth="1"/>
    <col min="3082" max="3082" width="27.85546875" style="1304" customWidth="1"/>
    <col min="3083" max="3083" width="27" style="1304" customWidth="1"/>
    <col min="3084" max="3087" width="9.28515625" style="1304"/>
    <col min="3088" max="3088" width="17.140625" style="1304" customWidth="1"/>
    <col min="3089" max="3089" width="25" style="1304" customWidth="1"/>
    <col min="3090" max="3330" width="9.28515625" style="1304"/>
    <col min="3331" max="3331" width="15" style="1304" customWidth="1"/>
    <col min="3332" max="3332" width="17" style="1304" customWidth="1"/>
    <col min="3333" max="3333" width="20" style="1304" customWidth="1"/>
    <col min="3334" max="3334" width="20.7109375" style="1304" customWidth="1"/>
    <col min="3335" max="3335" width="26.140625" style="1304" customWidth="1"/>
    <col min="3336" max="3336" width="25.140625" style="1304" customWidth="1"/>
    <col min="3337" max="3337" width="26.7109375" style="1304" customWidth="1"/>
    <col min="3338" max="3338" width="27.85546875" style="1304" customWidth="1"/>
    <col min="3339" max="3339" width="27" style="1304" customWidth="1"/>
    <col min="3340" max="3343" width="9.28515625" style="1304"/>
    <col min="3344" max="3344" width="17.140625" style="1304" customWidth="1"/>
    <col min="3345" max="3345" width="25" style="1304" customWidth="1"/>
    <col min="3346" max="3586" width="9.28515625" style="1304"/>
    <col min="3587" max="3587" width="15" style="1304" customWidth="1"/>
    <col min="3588" max="3588" width="17" style="1304" customWidth="1"/>
    <col min="3589" max="3589" width="20" style="1304" customWidth="1"/>
    <col min="3590" max="3590" width="20.7109375" style="1304" customWidth="1"/>
    <col min="3591" max="3591" width="26.140625" style="1304" customWidth="1"/>
    <col min="3592" max="3592" width="25.140625" style="1304" customWidth="1"/>
    <col min="3593" max="3593" width="26.7109375" style="1304" customWidth="1"/>
    <col min="3594" max="3594" width="27.85546875" style="1304" customWidth="1"/>
    <col min="3595" max="3595" width="27" style="1304" customWidth="1"/>
    <col min="3596" max="3599" width="9.28515625" style="1304"/>
    <col min="3600" max="3600" width="17.140625" style="1304" customWidth="1"/>
    <col min="3601" max="3601" width="25" style="1304" customWidth="1"/>
    <col min="3602" max="3842" width="9.28515625" style="1304"/>
    <col min="3843" max="3843" width="15" style="1304" customWidth="1"/>
    <col min="3844" max="3844" width="17" style="1304" customWidth="1"/>
    <col min="3845" max="3845" width="20" style="1304" customWidth="1"/>
    <col min="3846" max="3846" width="20.7109375" style="1304" customWidth="1"/>
    <col min="3847" max="3847" width="26.140625" style="1304" customWidth="1"/>
    <col min="3848" max="3848" width="25.140625" style="1304" customWidth="1"/>
    <col min="3849" max="3849" width="26.7109375" style="1304" customWidth="1"/>
    <col min="3850" max="3850" width="27.85546875" style="1304" customWidth="1"/>
    <col min="3851" max="3851" width="27" style="1304" customWidth="1"/>
    <col min="3852" max="3855" width="9.28515625" style="1304"/>
    <col min="3856" max="3856" width="17.140625" style="1304" customWidth="1"/>
    <col min="3857" max="3857" width="25" style="1304" customWidth="1"/>
    <col min="3858" max="4098" width="9.28515625" style="1304"/>
    <col min="4099" max="4099" width="15" style="1304" customWidth="1"/>
    <col min="4100" max="4100" width="17" style="1304" customWidth="1"/>
    <col min="4101" max="4101" width="20" style="1304" customWidth="1"/>
    <col min="4102" max="4102" width="20.7109375" style="1304" customWidth="1"/>
    <col min="4103" max="4103" width="26.140625" style="1304" customWidth="1"/>
    <col min="4104" max="4104" width="25.140625" style="1304" customWidth="1"/>
    <col min="4105" max="4105" width="26.7109375" style="1304" customWidth="1"/>
    <col min="4106" max="4106" width="27.85546875" style="1304" customWidth="1"/>
    <col min="4107" max="4107" width="27" style="1304" customWidth="1"/>
    <col min="4108" max="4111" width="9.28515625" style="1304"/>
    <col min="4112" max="4112" width="17.140625" style="1304" customWidth="1"/>
    <col min="4113" max="4113" width="25" style="1304" customWidth="1"/>
    <col min="4114" max="4354" width="9.28515625" style="1304"/>
    <col min="4355" max="4355" width="15" style="1304" customWidth="1"/>
    <col min="4356" max="4356" width="17" style="1304" customWidth="1"/>
    <col min="4357" max="4357" width="20" style="1304" customWidth="1"/>
    <col min="4358" max="4358" width="20.7109375" style="1304" customWidth="1"/>
    <col min="4359" max="4359" width="26.140625" style="1304" customWidth="1"/>
    <col min="4360" max="4360" width="25.140625" style="1304" customWidth="1"/>
    <col min="4361" max="4361" width="26.7109375" style="1304" customWidth="1"/>
    <col min="4362" max="4362" width="27.85546875" style="1304" customWidth="1"/>
    <col min="4363" max="4363" width="27" style="1304" customWidth="1"/>
    <col min="4364" max="4367" width="9.28515625" style="1304"/>
    <col min="4368" max="4368" width="17.140625" style="1304" customWidth="1"/>
    <col min="4369" max="4369" width="25" style="1304" customWidth="1"/>
    <col min="4370" max="4610" width="9.28515625" style="1304"/>
    <col min="4611" max="4611" width="15" style="1304" customWidth="1"/>
    <col min="4612" max="4612" width="17" style="1304" customWidth="1"/>
    <col min="4613" max="4613" width="20" style="1304" customWidth="1"/>
    <col min="4614" max="4614" width="20.7109375" style="1304" customWidth="1"/>
    <col min="4615" max="4615" width="26.140625" style="1304" customWidth="1"/>
    <col min="4616" max="4616" width="25.140625" style="1304" customWidth="1"/>
    <col min="4617" max="4617" width="26.7109375" style="1304" customWidth="1"/>
    <col min="4618" max="4618" width="27.85546875" style="1304" customWidth="1"/>
    <col min="4619" max="4619" width="27" style="1304" customWidth="1"/>
    <col min="4620" max="4623" width="9.28515625" style="1304"/>
    <col min="4624" max="4624" width="17.140625" style="1304" customWidth="1"/>
    <col min="4625" max="4625" width="25" style="1304" customWidth="1"/>
    <col min="4626" max="4866" width="9.28515625" style="1304"/>
    <col min="4867" max="4867" width="15" style="1304" customWidth="1"/>
    <col min="4868" max="4868" width="17" style="1304" customWidth="1"/>
    <col min="4869" max="4869" width="20" style="1304" customWidth="1"/>
    <col min="4870" max="4870" width="20.7109375" style="1304" customWidth="1"/>
    <col min="4871" max="4871" width="26.140625" style="1304" customWidth="1"/>
    <col min="4872" max="4872" width="25.140625" style="1304" customWidth="1"/>
    <col min="4873" max="4873" width="26.7109375" style="1304" customWidth="1"/>
    <col min="4874" max="4874" width="27.85546875" style="1304" customWidth="1"/>
    <col min="4875" max="4875" width="27" style="1304" customWidth="1"/>
    <col min="4876" max="4879" width="9.28515625" style="1304"/>
    <col min="4880" max="4880" width="17.140625" style="1304" customWidth="1"/>
    <col min="4881" max="4881" width="25" style="1304" customWidth="1"/>
    <col min="4882" max="5122" width="9.28515625" style="1304"/>
    <col min="5123" max="5123" width="15" style="1304" customWidth="1"/>
    <col min="5124" max="5124" width="17" style="1304" customWidth="1"/>
    <col min="5125" max="5125" width="20" style="1304" customWidth="1"/>
    <col min="5126" max="5126" width="20.7109375" style="1304" customWidth="1"/>
    <col min="5127" max="5127" width="26.140625" style="1304" customWidth="1"/>
    <col min="5128" max="5128" width="25.140625" style="1304" customWidth="1"/>
    <col min="5129" max="5129" width="26.7109375" style="1304" customWidth="1"/>
    <col min="5130" max="5130" width="27.85546875" style="1304" customWidth="1"/>
    <col min="5131" max="5131" width="27" style="1304" customWidth="1"/>
    <col min="5132" max="5135" width="9.28515625" style="1304"/>
    <col min="5136" max="5136" width="17.140625" style="1304" customWidth="1"/>
    <col min="5137" max="5137" width="25" style="1304" customWidth="1"/>
    <col min="5138" max="5378" width="9.28515625" style="1304"/>
    <col min="5379" max="5379" width="15" style="1304" customWidth="1"/>
    <col min="5380" max="5380" width="17" style="1304" customWidth="1"/>
    <col min="5381" max="5381" width="20" style="1304" customWidth="1"/>
    <col min="5382" max="5382" width="20.7109375" style="1304" customWidth="1"/>
    <col min="5383" max="5383" width="26.140625" style="1304" customWidth="1"/>
    <col min="5384" max="5384" width="25.140625" style="1304" customWidth="1"/>
    <col min="5385" max="5385" width="26.7109375" style="1304" customWidth="1"/>
    <col min="5386" max="5386" width="27.85546875" style="1304" customWidth="1"/>
    <col min="5387" max="5387" width="27" style="1304" customWidth="1"/>
    <col min="5388" max="5391" width="9.28515625" style="1304"/>
    <col min="5392" max="5392" width="17.140625" style="1304" customWidth="1"/>
    <col min="5393" max="5393" width="25" style="1304" customWidth="1"/>
    <col min="5394" max="5634" width="9.28515625" style="1304"/>
    <col min="5635" max="5635" width="15" style="1304" customWidth="1"/>
    <col min="5636" max="5636" width="17" style="1304" customWidth="1"/>
    <col min="5637" max="5637" width="20" style="1304" customWidth="1"/>
    <col min="5638" max="5638" width="20.7109375" style="1304" customWidth="1"/>
    <col min="5639" max="5639" width="26.140625" style="1304" customWidth="1"/>
    <col min="5640" max="5640" width="25.140625" style="1304" customWidth="1"/>
    <col min="5641" max="5641" width="26.7109375" style="1304" customWidth="1"/>
    <col min="5642" max="5642" width="27.85546875" style="1304" customWidth="1"/>
    <col min="5643" max="5643" width="27" style="1304" customWidth="1"/>
    <col min="5644" max="5647" width="9.28515625" style="1304"/>
    <col min="5648" max="5648" width="17.140625" style="1304" customWidth="1"/>
    <col min="5649" max="5649" width="25" style="1304" customWidth="1"/>
    <col min="5650" max="5890" width="9.28515625" style="1304"/>
    <col min="5891" max="5891" width="15" style="1304" customWidth="1"/>
    <col min="5892" max="5892" width="17" style="1304" customWidth="1"/>
    <col min="5893" max="5893" width="20" style="1304" customWidth="1"/>
    <col min="5894" max="5894" width="20.7109375" style="1304" customWidth="1"/>
    <col min="5895" max="5895" width="26.140625" style="1304" customWidth="1"/>
    <col min="5896" max="5896" width="25.140625" style="1304" customWidth="1"/>
    <col min="5897" max="5897" width="26.7109375" style="1304" customWidth="1"/>
    <col min="5898" max="5898" width="27.85546875" style="1304" customWidth="1"/>
    <col min="5899" max="5899" width="27" style="1304" customWidth="1"/>
    <col min="5900" max="5903" width="9.28515625" style="1304"/>
    <col min="5904" max="5904" width="17.140625" style="1304" customWidth="1"/>
    <col min="5905" max="5905" width="25" style="1304" customWidth="1"/>
    <col min="5906" max="6146" width="9.28515625" style="1304"/>
    <col min="6147" max="6147" width="15" style="1304" customWidth="1"/>
    <col min="6148" max="6148" width="17" style="1304" customWidth="1"/>
    <col min="6149" max="6149" width="20" style="1304" customWidth="1"/>
    <col min="6150" max="6150" width="20.7109375" style="1304" customWidth="1"/>
    <col min="6151" max="6151" width="26.140625" style="1304" customWidth="1"/>
    <col min="6152" max="6152" width="25.140625" style="1304" customWidth="1"/>
    <col min="6153" max="6153" width="26.7109375" style="1304" customWidth="1"/>
    <col min="6154" max="6154" width="27.85546875" style="1304" customWidth="1"/>
    <col min="6155" max="6155" width="27" style="1304" customWidth="1"/>
    <col min="6156" max="6159" width="9.28515625" style="1304"/>
    <col min="6160" max="6160" width="17.140625" style="1304" customWidth="1"/>
    <col min="6161" max="6161" width="25" style="1304" customWidth="1"/>
    <col min="6162" max="6402" width="9.28515625" style="1304"/>
    <col min="6403" max="6403" width="15" style="1304" customWidth="1"/>
    <col min="6404" max="6404" width="17" style="1304" customWidth="1"/>
    <col min="6405" max="6405" width="20" style="1304" customWidth="1"/>
    <col min="6406" max="6406" width="20.7109375" style="1304" customWidth="1"/>
    <col min="6407" max="6407" width="26.140625" style="1304" customWidth="1"/>
    <col min="6408" max="6408" width="25.140625" style="1304" customWidth="1"/>
    <col min="6409" max="6409" width="26.7109375" style="1304" customWidth="1"/>
    <col min="6410" max="6410" width="27.85546875" style="1304" customWidth="1"/>
    <col min="6411" max="6411" width="27" style="1304" customWidth="1"/>
    <col min="6412" max="6415" width="9.28515625" style="1304"/>
    <col min="6416" max="6416" width="17.140625" style="1304" customWidth="1"/>
    <col min="6417" max="6417" width="25" style="1304" customWidth="1"/>
    <col min="6418" max="6658" width="9.28515625" style="1304"/>
    <col min="6659" max="6659" width="15" style="1304" customWidth="1"/>
    <col min="6660" max="6660" width="17" style="1304" customWidth="1"/>
    <col min="6661" max="6661" width="20" style="1304" customWidth="1"/>
    <col min="6662" max="6662" width="20.7109375" style="1304" customWidth="1"/>
    <col min="6663" max="6663" width="26.140625" style="1304" customWidth="1"/>
    <col min="6664" max="6664" width="25.140625" style="1304" customWidth="1"/>
    <col min="6665" max="6665" width="26.7109375" style="1304" customWidth="1"/>
    <col min="6666" max="6666" width="27.85546875" style="1304" customWidth="1"/>
    <col min="6667" max="6667" width="27" style="1304" customWidth="1"/>
    <col min="6668" max="6671" width="9.28515625" style="1304"/>
    <col min="6672" max="6672" width="17.140625" style="1304" customWidth="1"/>
    <col min="6673" max="6673" width="25" style="1304" customWidth="1"/>
    <col min="6674" max="6914" width="9.28515625" style="1304"/>
    <col min="6915" max="6915" width="15" style="1304" customWidth="1"/>
    <col min="6916" max="6916" width="17" style="1304" customWidth="1"/>
    <col min="6917" max="6917" width="20" style="1304" customWidth="1"/>
    <col min="6918" max="6918" width="20.7109375" style="1304" customWidth="1"/>
    <col min="6919" max="6919" width="26.140625" style="1304" customWidth="1"/>
    <col min="6920" max="6920" width="25.140625" style="1304" customWidth="1"/>
    <col min="6921" max="6921" width="26.7109375" style="1304" customWidth="1"/>
    <col min="6922" max="6922" width="27.85546875" style="1304" customWidth="1"/>
    <col min="6923" max="6923" width="27" style="1304" customWidth="1"/>
    <col min="6924" max="6927" width="9.28515625" style="1304"/>
    <col min="6928" max="6928" width="17.140625" style="1304" customWidth="1"/>
    <col min="6929" max="6929" width="25" style="1304" customWidth="1"/>
    <col min="6930" max="7170" width="9.28515625" style="1304"/>
    <col min="7171" max="7171" width="15" style="1304" customWidth="1"/>
    <col min="7172" max="7172" width="17" style="1304" customWidth="1"/>
    <col min="7173" max="7173" width="20" style="1304" customWidth="1"/>
    <col min="7174" max="7174" width="20.7109375" style="1304" customWidth="1"/>
    <col min="7175" max="7175" width="26.140625" style="1304" customWidth="1"/>
    <col min="7176" max="7176" width="25.140625" style="1304" customWidth="1"/>
    <col min="7177" max="7177" width="26.7109375" style="1304" customWidth="1"/>
    <col min="7178" max="7178" width="27.85546875" style="1304" customWidth="1"/>
    <col min="7179" max="7179" width="27" style="1304" customWidth="1"/>
    <col min="7180" max="7183" width="9.28515625" style="1304"/>
    <col min="7184" max="7184" width="17.140625" style="1304" customWidth="1"/>
    <col min="7185" max="7185" width="25" style="1304" customWidth="1"/>
    <col min="7186" max="7426" width="9.28515625" style="1304"/>
    <col min="7427" max="7427" width="15" style="1304" customWidth="1"/>
    <col min="7428" max="7428" width="17" style="1304" customWidth="1"/>
    <col min="7429" max="7429" width="20" style="1304" customWidth="1"/>
    <col min="7430" max="7430" width="20.7109375" style="1304" customWidth="1"/>
    <col min="7431" max="7431" width="26.140625" style="1304" customWidth="1"/>
    <col min="7432" max="7432" width="25.140625" style="1304" customWidth="1"/>
    <col min="7433" max="7433" width="26.7109375" style="1304" customWidth="1"/>
    <col min="7434" max="7434" width="27.85546875" style="1304" customWidth="1"/>
    <col min="7435" max="7435" width="27" style="1304" customWidth="1"/>
    <col min="7436" max="7439" width="9.28515625" style="1304"/>
    <col min="7440" max="7440" width="17.140625" style="1304" customWidth="1"/>
    <col min="7441" max="7441" width="25" style="1304" customWidth="1"/>
    <col min="7442" max="7682" width="9.28515625" style="1304"/>
    <col min="7683" max="7683" width="15" style="1304" customWidth="1"/>
    <col min="7684" max="7684" width="17" style="1304" customWidth="1"/>
    <col min="7685" max="7685" width="20" style="1304" customWidth="1"/>
    <col min="7686" max="7686" width="20.7109375" style="1304" customWidth="1"/>
    <col min="7687" max="7687" width="26.140625" style="1304" customWidth="1"/>
    <col min="7688" max="7688" width="25.140625" style="1304" customWidth="1"/>
    <col min="7689" max="7689" width="26.7109375" style="1304" customWidth="1"/>
    <col min="7690" max="7690" width="27.85546875" style="1304" customWidth="1"/>
    <col min="7691" max="7691" width="27" style="1304" customWidth="1"/>
    <col min="7692" max="7695" width="9.28515625" style="1304"/>
    <col min="7696" max="7696" width="17.140625" style="1304" customWidth="1"/>
    <col min="7697" max="7697" width="25" style="1304" customWidth="1"/>
    <col min="7698" max="7938" width="9.28515625" style="1304"/>
    <col min="7939" max="7939" width="15" style="1304" customWidth="1"/>
    <col min="7940" max="7940" width="17" style="1304" customWidth="1"/>
    <col min="7941" max="7941" width="20" style="1304" customWidth="1"/>
    <col min="7942" max="7942" width="20.7109375" style="1304" customWidth="1"/>
    <col min="7943" max="7943" width="26.140625" style="1304" customWidth="1"/>
    <col min="7944" max="7944" width="25.140625" style="1304" customWidth="1"/>
    <col min="7945" max="7945" width="26.7109375" style="1304" customWidth="1"/>
    <col min="7946" max="7946" width="27.85546875" style="1304" customWidth="1"/>
    <col min="7947" max="7947" width="27" style="1304" customWidth="1"/>
    <col min="7948" max="7951" width="9.28515625" style="1304"/>
    <col min="7952" max="7952" width="17.140625" style="1304" customWidth="1"/>
    <col min="7953" max="7953" width="25" style="1304" customWidth="1"/>
    <col min="7954" max="8194" width="9.28515625" style="1304"/>
    <col min="8195" max="8195" width="15" style="1304" customWidth="1"/>
    <col min="8196" max="8196" width="17" style="1304" customWidth="1"/>
    <col min="8197" max="8197" width="20" style="1304" customWidth="1"/>
    <col min="8198" max="8198" width="20.7109375" style="1304" customWidth="1"/>
    <col min="8199" max="8199" width="26.140625" style="1304" customWidth="1"/>
    <col min="8200" max="8200" width="25.140625" style="1304" customWidth="1"/>
    <col min="8201" max="8201" width="26.7109375" style="1304" customWidth="1"/>
    <col min="8202" max="8202" width="27.85546875" style="1304" customWidth="1"/>
    <col min="8203" max="8203" width="27" style="1304" customWidth="1"/>
    <col min="8204" max="8207" width="9.28515625" style="1304"/>
    <col min="8208" max="8208" width="17.140625" style="1304" customWidth="1"/>
    <col min="8209" max="8209" width="25" style="1304" customWidth="1"/>
    <col min="8210" max="8450" width="9.28515625" style="1304"/>
    <col min="8451" max="8451" width="15" style="1304" customWidth="1"/>
    <col min="8452" max="8452" width="17" style="1304" customWidth="1"/>
    <col min="8453" max="8453" width="20" style="1304" customWidth="1"/>
    <col min="8454" max="8454" width="20.7109375" style="1304" customWidth="1"/>
    <col min="8455" max="8455" width="26.140625" style="1304" customWidth="1"/>
    <col min="8456" max="8456" width="25.140625" style="1304" customWidth="1"/>
    <col min="8457" max="8457" width="26.7109375" style="1304" customWidth="1"/>
    <col min="8458" max="8458" width="27.85546875" style="1304" customWidth="1"/>
    <col min="8459" max="8459" width="27" style="1304" customWidth="1"/>
    <col min="8460" max="8463" width="9.28515625" style="1304"/>
    <col min="8464" max="8464" width="17.140625" style="1304" customWidth="1"/>
    <col min="8465" max="8465" width="25" style="1304" customWidth="1"/>
    <col min="8466" max="8706" width="9.28515625" style="1304"/>
    <col min="8707" max="8707" width="15" style="1304" customWidth="1"/>
    <col min="8708" max="8708" width="17" style="1304" customWidth="1"/>
    <col min="8709" max="8709" width="20" style="1304" customWidth="1"/>
    <col min="8710" max="8710" width="20.7109375" style="1304" customWidth="1"/>
    <col min="8711" max="8711" width="26.140625" style="1304" customWidth="1"/>
    <col min="8712" max="8712" width="25.140625" style="1304" customWidth="1"/>
    <col min="8713" max="8713" width="26.7109375" style="1304" customWidth="1"/>
    <col min="8714" max="8714" width="27.85546875" style="1304" customWidth="1"/>
    <col min="8715" max="8715" width="27" style="1304" customWidth="1"/>
    <col min="8716" max="8719" width="9.28515625" style="1304"/>
    <col min="8720" max="8720" width="17.140625" style="1304" customWidth="1"/>
    <col min="8721" max="8721" width="25" style="1304" customWidth="1"/>
    <col min="8722" max="8962" width="9.28515625" style="1304"/>
    <col min="8963" max="8963" width="15" style="1304" customWidth="1"/>
    <col min="8964" max="8964" width="17" style="1304" customWidth="1"/>
    <col min="8965" max="8965" width="20" style="1304" customWidth="1"/>
    <col min="8966" max="8966" width="20.7109375" style="1304" customWidth="1"/>
    <col min="8967" max="8967" width="26.140625" style="1304" customWidth="1"/>
    <col min="8968" max="8968" width="25.140625" style="1304" customWidth="1"/>
    <col min="8969" max="8969" width="26.7109375" style="1304" customWidth="1"/>
    <col min="8970" max="8970" width="27.85546875" style="1304" customWidth="1"/>
    <col min="8971" max="8971" width="27" style="1304" customWidth="1"/>
    <col min="8972" max="8975" width="9.28515625" style="1304"/>
    <col min="8976" max="8976" width="17.140625" style="1304" customWidth="1"/>
    <col min="8977" max="8977" width="25" style="1304" customWidth="1"/>
    <col min="8978" max="9218" width="9.28515625" style="1304"/>
    <col min="9219" max="9219" width="15" style="1304" customWidth="1"/>
    <col min="9220" max="9220" width="17" style="1304" customWidth="1"/>
    <col min="9221" max="9221" width="20" style="1304" customWidth="1"/>
    <col min="9222" max="9222" width="20.7109375" style="1304" customWidth="1"/>
    <col min="9223" max="9223" width="26.140625" style="1304" customWidth="1"/>
    <col min="9224" max="9224" width="25.140625" style="1304" customWidth="1"/>
    <col min="9225" max="9225" width="26.7109375" style="1304" customWidth="1"/>
    <col min="9226" max="9226" width="27.85546875" style="1304" customWidth="1"/>
    <col min="9227" max="9227" width="27" style="1304" customWidth="1"/>
    <col min="9228" max="9231" width="9.28515625" style="1304"/>
    <col min="9232" max="9232" width="17.140625" style="1304" customWidth="1"/>
    <col min="9233" max="9233" width="25" style="1304" customWidth="1"/>
    <col min="9234" max="9474" width="9.28515625" style="1304"/>
    <col min="9475" max="9475" width="15" style="1304" customWidth="1"/>
    <col min="9476" max="9476" width="17" style="1304" customWidth="1"/>
    <col min="9477" max="9477" width="20" style="1304" customWidth="1"/>
    <col min="9478" max="9478" width="20.7109375" style="1304" customWidth="1"/>
    <col min="9479" max="9479" width="26.140625" style="1304" customWidth="1"/>
    <col min="9480" max="9480" width="25.140625" style="1304" customWidth="1"/>
    <col min="9481" max="9481" width="26.7109375" style="1304" customWidth="1"/>
    <col min="9482" max="9482" width="27.85546875" style="1304" customWidth="1"/>
    <col min="9483" max="9483" width="27" style="1304" customWidth="1"/>
    <col min="9484" max="9487" width="9.28515625" style="1304"/>
    <col min="9488" max="9488" width="17.140625" style="1304" customWidth="1"/>
    <col min="9489" max="9489" width="25" style="1304" customWidth="1"/>
    <col min="9490" max="9730" width="9.28515625" style="1304"/>
    <col min="9731" max="9731" width="15" style="1304" customWidth="1"/>
    <col min="9732" max="9732" width="17" style="1304" customWidth="1"/>
    <col min="9733" max="9733" width="20" style="1304" customWidth="1"/>
    <col min="9734" max="9734" width="20.7109375" style="1304" customWidth="1"/>
    <col min="9735" max="9735" width="26.140625" style="1304" customWidth="1"/>
    <col min="9736" max="9736" width="25.140625" style="1304" customWidth="1"/>
    <col min="9737" max="9737" width="26.7109375" style="1304" customWidth="1"/>
    <col min="9738" max="9738" width="27.85546875" style="1304" customWidth="1"/>
    <col min="9739" max="9739" width="27" style="1304" customWidth="1"/>
    <col min="9740" max="9743" width="9.28515625" style="1304"/>
    <col min="9744" max="9744" width="17.140625" style="1304" customWidth="1"/>
    <col min="9745" max="9745" width="25" style="1304" customWidth="1"/>
    <col min="9746" max="9986" width="9.28515625" style="1304"/>
    <col min="9987" max="9987" width="15" style="1304" customWidth="1"/>
    <col min="9988" max="9988" width="17" style="1304" customWidth="1"/>
    <col min="9989" max="9989" width="20" style="1304" customWidth="1"/>
    <col min="9990" max="9990" width="20.7109375" style="1304" customWidth="1"/>
    <col min="9991" max="9991" width="26.140625" style="1304" customWidth="1"/>
    <col min="9992" max="9992" width="25.140625" style="1304" customWidth="1"/>
    <col min="9993" max="9993" width="26.7109375" style="1304" customWidth="1"/>
    <col min="9994" max="9994" width="27.85546875" style="1304" customWidth="1"/>
    <col min="9995" max="9995" width="27" style="1304" customWidth="1"/>
    <col min="9996" max="9999" width="9.28515625" style="1304"/>
    <col min="10000" max="10000" width="17.140625" style="1304" customWidth="1"/>
    <col min="10001" max="10001" width="25" style="1304" customWidth="1"/>
    <col min="10002" max="10242" width="9.28515625" style="1304"/>
    <col min="10243" max="10243" width="15" style="1304" customWidth="1"/>
    <col min="10244" max="10244" width="17" style="1304" customWidth="1"/>
    <col min="10245" max="10245" width="20" style="1304" customWidth="1"/>
    <col min="10246" max="10246" width="20.7109375" style="1304" customWidth="1"/>
    <col min="10247" max="10247" width="26.140625" style="1304" customWidth="1"/>
    <col min="10248" max="10248" width="25.140625" style="1304" customWidth="1"/>
    <col min="10249" max="10249" width="26.7109375" style="1304" customWidth="1"/>
    <col min="10250" max="10250" width="27.85546875" style="1304" customWidth="1"/>
    <col min="10251" max="10251" width="27" style="1304" customWidth="1"/>
    <col min="10252" max="10255" width="9.28515625" style="1304"/>
    <col min="10256" max="10256" width="17.140625" style="1304" customWidth="1"/>
    <col min="10257" max="10257" width="25" style="1304" customWidth="1"/>
    <col min="10258" max="10498" width="9.28515625" style="1304"/>
    <col min="10499" max="10499" width="15" style="1304" customWidth="1"/>
    <col min="10500" max="10500" width="17" style="1304" customWidth="1"/>
    <col min="10501" max="10501" width="20" style="1304" customWidth="1"/>
    <col min="10502" max="10502" width="20.7109375" style="1304" customWidth="1"/>
    <col min="10503" max="10503" width="26.140625" style="1304" customWidth="1"/>
    <col min="10504" max="10504" width="25.140625" style="1304" customWidth="1"/>
    <col min="10505" max="10505" width="26.7109375" style="1304" customWidth="1"/>
    <col min="10506" max="10506" width="27.85546875" style="1304" customWidth="1"/>
    <col min="10507" max="10507" width="27" style="1304" customWidth="1"/>
    <col min="10508" max="10511" width="9.28515625" style="1304"/>
    <col min="10512" max="10512" width="17.140625" style="1304" customWidth="1"/>
    <col min="10513" max="10513" width="25" style="1304" customWidth="1"/>
    <col min="10514" max="10754" width="9.28515625" style="1304"/>
    <col min="10755" max="10755" width="15" style="1304" customWidth="1"/>
    <col min="10756" max="10756" width="17" style="1304" customWidth="1"/>
    <col min="10757" max="10757" width="20" style="1304" customWidth="1"/>
    <col min="10758" max="10758" width="20.7109375" style="1304" customWidth="1"/>
    <col min="10759" max="10759" width="26.140625" style="1304" customWidth="1"/>
    <col min="10760" max="10760" width="25.140625" style="1304" customWidth="1"/>
    <col min="10761" max="10761" width="26.7109375" style="1304" customWidth="1"/>
    <col min="10762" max="10762" width="27.85546875" style="1304" customWidth="1"/>
    <col min="10763" max="10763" width="27" style="1304" customWidth="1"/>
    <col min="10764" max="10767" width="9.28515625" style="1304"/>
    <col min="10768" max="10768" width="17.140625" style="1304" customWidth="1"/>
    <col min="10769" max="10769" width="25" style="1304" customWidth="1"/>
    <col min="10770" max="11010" width="9.28515625" style="1304"/>
    <col min="11011" max="11011" width="15" style="1304" customWidth="1"/>
    <col min="11012" max="11012" width="17" style="1304" customWidth="1"/>
    <col min="11013" max="11013" width="20" style="1304" customWidth="1"/>
    <col min="11014" max="11014" width="20.7109375" style="1304" customWidth="1"/>
    <col min="11015" max="11015" width="26.140625" style="1304" customWidth="1"/>
    <col min="11016" max="11016" width="25.140625" style="1304" customWidth="1"/>
    <col min="11017" max="11017" width="26.7109375" style="1304" customWidth="1"/>
    <col min="11018" max="11018" width="27.85546875" style="1304" customWidth="1"/>
    <col min="11019" max="11019" width="27" style="1304" customWidth="1"/>
    <col min="11020" max="11023" width="9.28515625" style="1304"/>
    <col min="11024" max="11024" width="17.140625" style="1304" customWidth="1"/>
    <col min="11025" max="11025" width="25" style="1304" customWidth="1"/>
    <col min="11026" max="11266" width="9.28515625" style="1304"/>
    <col min="11267" max="11267" width="15" style="1304" customWidth="1"/>
    <col min="11268" max="11268" width="17" style="1304" customWidth="1"/>
    <col min="11269" max="11269" width="20" style="1304" customWidth="1"/>
    <col min="11270" max="11270" width="20.7109375" style="1304" customWidth="1"/>
    <col min="11271" max="11271" width="26.140625" style="1304" customWidth="1"/>
    <col min="11272" max="11272" width="25.140625" style="1304" customWidth="1"/>
    <col min="11273" max="11273" width="26.7109375" style="1304" customWidth="1"/>
    <col min="11274" max="11274" width="27.85546875" style="1304" customWidth="1"/>
    <col min="11275" max="11275" width="27" style="1304" customWidth="1"/>
    <col min="11276" max="11279" width="9.28515625" style="1304"/>
    <col min="11280" max="11280" width="17.140625" style="1304" customWidth="1"/>
    <col min="11281" max="11281" width="25" style="1304" customWidth="1"/>
    <col min="11282" max="11522" width="9.28515625" style="1304"/>
    <col min="11523" max="11523" width="15" style="1304" customWidth="1"/>
    <col min="11524" max="11524" width="17" style="1304" customWidth="1"/>
    <col min="11525" max="11525" width="20" style="1304" customWidth="1"/>
    <col min="11526" max="11526" width="20.7109375" style="1304" customWidth="1"/>
    <col min="11527" max="11527" width="26.140625" style="1304" customWidth="1"/>
    <col min="11528" max="11528" width="25.140625" style="1304" customWidth="1"/>
    <col min="11529" max="11529" width="26.7109375" style="1304" customWidth="1"/>
    <col min="11530" max="11530" width="27.85546875" style="1304" customWidth="1"/>
    <col min="11531" max="11531" width="27" style="1304" customWidth="1"/>
    <col min="11532" max="11535" width="9.28515625" style="1304"/>
    <col min="11536" max="11536" width="17.140625" style="1304" customWidth="1"/>
    <col min="11537" max="11537" width="25" style="1304" customWidth="1"/>
    <col min="11538" max="11778" width="9.28515625" style="1304"/>
    <col min="11779" max="11779" width="15" style="1304" customWidth="1"/>
    <col min="11780" max="11780" width="17" style="1304" customWidth="1"/>
    <col min="11781" max="11781" width="20" style="1304" customWidth="1"/>
    <col min="11782" max="11782" width="20.7109375" style="1304" customWidth="1"/>
    <col min="11783" max="11783" width="26.140625" style="1304" customWidth="1"/>
    <col min="11784" max="11784" width="25.140625" style="1304" customWidth="1"/>
    <col min="11785" max="11785" width="26.7109375" style="1304" customWidth="1"/>
    <col min="11786" max="11786" width="27.85546875" style="1304" customWidth="1"/>
    <col min="11787" max="11787" width="27" style="1304" customWidth="1"/>
    <col min="11788" max="11791" width="9.28515625" style="1304"/>
    <col min="11792" max="11792" width="17.140625" style="1304" customWidth="1"/>
    <col min="11793" max="11793" width="25" style="1304" customWidth="1"/>
    <col min="11794" max="12034" width="9.28515625" style="1304"/>
    <col min="12035" max="12035" width="15" style="1304" customWidth="1"/>
    <col min="12036" max="12036" width="17" style="1304" customWidth="1"/>
    <col min="12037" max="12037" width="20" style="1304" customWidth="1"/>
    <col min="12038" max="12038" width="20.7109375" style="1304" customWidth="1"/>
    <col min="12039" max="12039" width="26.140625" style="1304" customWidth="1"/>
    <col min="12040" max="12040" width="25.140625" style="1304" customWidth="1"/>
    <col min="12041" max="12041" width="26.7109375" style="1304" customWidth="1"/>
    <col min="12042" max="12042" width="27.85546875" style="1304" customWidth="1"/>
    <col min="12043" max="12043" width="27" style="1304" customWidth="1"/>
    <col min="12044" max="12047" width="9.28515625" style="1304"/>
    <col min="12048" max="12048" width="17.140625" style="1304" customWidth="1"/>
    <col min="12049" max="12049" width="25" style="1304" customWidth="1"/>
    <col min="12050" max="12290" width="9.28515625" style="1304"/>
    <col min="12291" max="12291" width="15" style="1304" customWidth="1"/>
    <col min="12292" max="12292" width="17" style="1304" customWidth="1"/>
    <col min="12293" max="12293" width="20" style="1304" customWidth="1"/>
    <col min="12294" max="12294" width="20.7109375" style="1304" customWidth="1"/>
    <col min="12295" max="12295" width="26.140625" style="1304" customWidth="1"/>
    <col min="12296" max="12296" width="25.140625" style="1304" customWidth="1"/>
    <col min="12297" max="12297" width="26.7109375" style="1304" customWidth="1"/>
    <col min="12298" max="12298" width="27.85546875" style="1304" customWidth="1"/>
    <col min="12299" max="12299" width="27" style="1304" customWidth="1"/>
    <col min="12300" max="12303" width="9.28515625" style="1304"/>
    <col min="12304" max="12304" width="17.140625" style="1304" customWidth="1"/>
    <col min="12305" max="12305" width="25" style="1304" customWidth="1"/>
    <col min="12306" max="12546" width="9.28515625" style="1304"/>
    <col min="12547" max="12547" width="15" style="1304" customWidth="1"/>
    <col min="12548" max="12548" width="17" style="1304" customWidth="1"/>
    <col min="12549" max="12549" width="20" style="1304" customWidth="1"/>
    <col min="12550" max="12550" width="20.7109375" style="1304" customWidth="1"/>
    <col min="12551" max="12551" width="26.140625" style="1304" customWidth="1"/>
    <col min="12552" max="12552" width="25.140625" style="1304" customWidth="1"/>
    <col min="12553" max="12553" width="26.7109375" style="1304" customWidth="1"/>
    <col min="12554" max="12554" width="27.85546875" style="1304" customWidth="1"/>
    <col min="12555" max="12555" width="27" style="1304" customWidth="1"/>
    <col min="12556" max="12559" width="9.28515625" style="1304"/>
    <col min="12560" max="12560" width="17.140625" style="1304" customWidth="1"/>
    <col min="12561" max="12561" width="25" style="1304" customWidth="1"/>
    <col min="12562" max="12802" width="9.28515625" style="1304"/>
    <col min="12803" max="12803" width="15" style="1304" customWidth="1"/>
    <col min="12804" max="12804" width="17" style="1304" customWidth="1"/>
    <col min="12805" max="12805" width="20" style="1304" customWidth="1"/>
    <col min="12806" max="12806" width="20.7109375" style="1304" customWidth="1"/>
    <col min="12807" max="12807" width="26.140625" style="1304" customWidth="1"/>
    <col min="12808" max="12808" width="25.140625" style="1304" customWidth="1"/>
    <col min="12809" max="12809" width="26.7109375" style="1304" customWidth="1"/>
    <col min="12810" max="12810" width="27.85546875" style="1304" customWidth="1"/>
    <col min="12811" max="12811" width="27" style="1304" customWidth="1"/>
    <col min="12812" max="12815" width="9.28515625" style="1304"/>
    <col min="12816" max="12816" width="17.140625" style="1304" customWidth="1"/>
    <col min="12817" max="12817" width="25" style="1304" customWidth="1"/>
    <col min="12818" max="13058" width="9.28515625" style="1304"/>
    <col min="13059" max="13059" width="15" style="1304" customWidth="1"/>
    <col min="13060" max="13060" width="17" style="1304" customWidth="1"/>
    <col min="13061" max="13061" width="20" style="1304" customWidth="1"/>
    <col min="13062" max="13062" width="20.7109375" style="1304" customWidth="1"/>
    <col min="13063" max="13063" width="26.140625" style="1304" customWidth="1"/>
    <col min="13064" max="13064" width="25.140625" style="1304" customWidth="1"/>
    <col min="13065" max="13065" width="26.7109375" style="1304" customWidth="1"/>
    <col min="13066" max="13066" width="27.85546875" style="1304" customWidth="1"/>
    <col min="13067" max="13067" width="27" style="1304" customWidth="1"/>
    <col min="13068" max="13071" width="9.28515625" style="1304"/>
    <col min="13072" max="13072" width="17.140625" style="1304" customWidth="1"/>
    <col min="13073" max="13073" width="25" style="1304" customWidth="1"/>
    <col min="13074" max="13314" width="9.28515625" style="1304"/>
    <col min="13315" max="13315" width="15" style="1304" customWidth="1"/>
    <col min="13316" max="13316" width="17" style="1304" customWidth="1"/>
    <col min="13317" max="13317" width="20" style="1304" customWidth="1"/>
    <col min="13318" max="13318" width="20.7109375" style="1304" customWidth="1"/>
    <col min="13319" max="13319" width="26.140625" style="1304" customWidth="1"/>
    <col min="13320" max="13320" width="25.140625" style="1304" customWidth="1"/>
    <col min="13321" max="13321" width="26.7109375" style="1304" customWidth="1"/>
    <col min="13322" max="13322" width="27.85546875" style="1304" customWidth="1"/>
    <col min="13323" max="13323" width="27" style="1304" customWidth="1"/>
    <col min="13324" max="13327" width="9.28515625" style="1304"/>
    <col min="13328" max="13328" width="17.140625" style="1304" customWidth="1"/>
    <col min="13329" max="13329" width="25" style="1304" customWidth="1"/>
    <col min="13330" max="13570" width="9.28515625" style="1304"/>
    <col min="13571" max="13571" width="15" style="1304" customWidth="1"/>
    <col min="13572" max="13572" width="17" style="1304" customWidth="1"/>
    <col min="13573" max="13573" width="20" style="1304" customWidth="1"/>
    <col min="13574" max="13574" width="20.7109375" style="1304" customWidth="1"/>
    <col min="13575" max="13575" width="26.140625" style="1304" customWidth="1"/>
    <col min="13576" max="13576" width="25.140625" style="1304" customWidth="1"/>
    <col min="13577" max="13577" width="26.7109375" style="1304" customWidth="1"/>
    <col min="13578" max="13578" width="27.85546875" style="1304" customWidth="1"/>
    <col min="13579" max="13579" width="27" style="1304" customWidth="1"/>
    <col min="13580" max="13583" width="9.28515625" style="1304"/>
    <col min="13584" max="13584" width="17.140625" style="1304" customWidth="1"/>
    <col min="13585" max="13585" width="25" style="1304" customWidth="1"/>
    <col min="13586" max="13826" width="9.28515625" style="1304"/>
    <col min="13827" max="13827" width="15" style="1304" customWidth="1"/>
    <col min="13828" max="13828" width="17" style="1304" customWidth="1"/>
    <col min="13829" max="13829" width="20" style="1304" customWidth="1"/>
    <col min="13830" max="13830" width="20.7109375" style="1304" customWidth="1"/>
    <col min="13831" max="13831" width="26.140625" style="1304" customWidth="1"/>
    <col min="13832" max="13832" width="25.140625" style="1304" customWidth="1"/>
    <col min="13833" max="13833" width="26.7109375" style="1304" customWidth="1"/>
    <col min="13834" max="13834" width="27.85546875" style="1304" customWidth="1"/>
    <col min="13835" max="13835" width="27" style="1304" customWidth="1"/>
    <col min="13836" max="13839" width="9.28515625" style="1304"/>
    <col min="13840" max="13840" width="17.140625" style="1304" customWidth="1"/>
    <col min="13841" max="13841" width="25" style="1304" customWidth="1"/>
    <col min="13842" max="14082" width="9.28515625" style="1304"/>
    <col min="14083" max="14083" width="15" style="1304" customWidth="1"/>
    <col min="14084" max="14084" width="17" style="1304" customWidth="1"/>
    <col min="14085" max="14085" width="20" style="1304" customWidth="1"/>
    <col min="14086" max="14086" width="20.7109375" style="1304" customWidth="1"/>
    <col min="14087" max="14087" width="26.140625" style="1304" customWidth="1"/>
    <col min="14088" max="14088" width="25.140625" style="1304" customWidth="1"/>
    <col min="14089" max="14089" width="26.7109375" style="1304" customWidth="1"/>
    <col min="14090" max="14090" width="27.85546875" style="1304" customWidth="1"/>
    <col min="14091" max="14091" width="27" style="1304" customWidth="1"/>
    <col min="14092" max="14095" width="9.28515625" style="1304"/>
    <col min="14096" max="14096" width="17.140625" style="1304" customWidth="1"/>
    <col min="14097" max="14097" width="25" style="1304" customWidth="1"/>
    <col min="14098" max="14338" width="9.28515625" style="1304"/>
    <col min="14339" max="14339" width="15" style="1304" customWidth="1"/>
    <col min="14340" max="14340" width="17" style="1304" customWidth="1"/>
    <col min="14341" max="14341" width="20" style="1304" customWidth="1"/>
    <col min="14342" max="14342" width="20.7109375" style="1304" customWidth="1"/>
    <col min="14343" max="14343" width="26.140625" style="1304" customWidth="1"/>
    <col min="14344" max="14344" width="25.140625" style="1304" customWidth="1"/>
    <col min="14345" max="14345" width="26.7109375" style="1304" customWidth="1"/>
    <col min="14346" max="14346" width="27.85546875" style="1304" customWidth="1"/>
    <col min="14347" max="14347" width="27" style="1304" customWidth="1"/>
    <col min="14348" max="14351" width="9.28515625" style="1304"/>
    <col min="14352" max="14352" width="17.140625" style="1304" customWidth="1"/>
    <col min="14353" max="14353" width="25" style="1304" customWidth="1"/>
    <col min="14354" max="14594" width="9.28515625" style="1304"/>
    <col min="14595" max="14595" width="15" style="1304" customWidth="1"/>
    <col min="14596" max="14596" width="17" style="1304" customWidth="1"/>
    <col min="14597" max="14597" width="20" style="1304" customWidth="1"/>
    <col min="14598" max="14598" width="20.7109375" style="1304" customWidth="1"/>
    <col min="14599" max="14599" width="26.140625" style="1304" customWidth="1"/>
    <col min="14600" max="14600" width="25.140625" style="1304" customWidth="1"/>
    <col min="14601" max="14601" width="26.7109375" style="1304" customWidth="1"/>
    <col min="14602" max="14602" width="27.85546875" style="1304" customWidth="1"/>
    <col min="14603" max="14603" width="27" style="1304" customWidth="1"/>
    <col min="14604" max="14607" width="9.28515625" style="1304"/>
    <col min="14608" max="14608" width="17.140625" style="1304" customWidth="1"/>
    <col min="14609" max="14609" width="25" style="1304" customWidth="1"/>
    <col min="14610" max="14850" width="9.28515625" style="1304"/>
    <col min="14851" max="14851" width="15" style="1304" customWidth="1"/>
    <col min="14852" max="14852" width="17" style="1304" customWidth="1"/>
    <col min="14853" max="14853" width="20" style="1304" customWidth="1"/>
    <col min="14854" max="14854" width="20.7109375" style="1304" customWidth="1"/>
    <col min="14855" max="14855" width="26.140625" style="1304" customWidth="1"/>
    <col min="14856" max="14856" width="25.140625" style="1304" customWidth="1"/>
    <col min="14857" max="14857" width="26.7109375" style="1304" customWidth="1"/>
    <col min="14858" max="14858" width="27.85546875" style="1304" customWidth="1"/>
    <col min="14859" max="14859" width="27" style="1304" customWidth="1"/>
    <col min="14860" max="14863" width="9.28515625" style="1304"/>
    <col min="14864" max="14864" width="17.140625" style="1304" customWidth="1"/>
    <col min="14865" max="14865" width="25" style="1304" customWidth="1"/>
    <col min="14866" max="15106" width="9.28515625" style="1304"/>
    <col min="15107" max="15107" width="15" style="1304" customWidth="1"/>
    <col min="15108" max="15108" width="17" style="1304" customWidth="1"/>
    <col min="15109" max="15109" width="20" style="1304" customWidth="1"/>
    <col min="15110" max="15110" width="20.7109375" style="1304" customWidth="1"/>
    <col min="15111" max="15111" width="26.140625" style="1304" customWidth="1"/>
    <col min="15112" max="15112" width="25.140625" style="1304" customWidth="1"/>
    <col min="15113" max="15113" width="26.7109375" style="1304" customWidth="1"/>
    <col min="15114" max="15114" width="27.85546875" style="1304" customWidth="1"/>
    <col min="15115" max="15115" width="27" style="1304" customWidth="1"/>
    <col min="15116" max="15119" width="9.28515625" style="1304"/>
    <col min="15120" max="15120" width="17.140625" style="1304" customWidth="1"/>
    <col min="15121" max="15121" width="25" style="1304" customWidth="1"/>
    <col min="15122" max="15362" width="9.28515625" style="1304"/>
    <col min="15363" max="15363" width="15" style="1304" customWidth="1"/>
    <col min="15364" max="15364" width="17" style="1304" customWidth="1"/>
    <col min="15365" max="15365" width="20" style="1304" customWidth="1"/>
    <col min="15366" max="15366" width="20.7109375" style="1304" customWidth="1"/>
    <col min="15367" max="15367" width="26.140625" style="1304" customWidth="1"/>
    <col min="15368" max="15368" width="25.140625" style="1304" customWidth="1"/>
    <col min="15369" max="15369" width="26.7109375" style="1304" customWidth="1"/>
    <col min="15370" max="15370" width="27.85546875" style="1304" customWidth="1"/>
    <col min="15371" max="15371" width="27" style="1304" customWidth="1"/>
    <col min="15372" max="15375" width="9.28515625" style="1304"/>
    <col min="15376" max="15376" width="17.140625" style="1304" customWidth="1"/>
    <col min="15377" max="15377" width="25" style="1304" customWidth="1"/>
    <col min="15378" max="15618" width="9.28515625" style="1304"/>
    <col min="15619" max="15619" width="15" style="1304" customWidth="1"/>
    <col min="15620" max="15620" width="17" style="1304" customWidth="1"/>
    <col min="15621" max="15621" width="20" style="1304" customWidth="1"/>
    <col min="15622" max="15622" width="20.7109375" style="1304" customWidth="1"/>
    <col min="15623" max="15623" width="26.140625" style="1304" customWidth="1"/>
    <col min="15624" max="15624" width="25.140625" style="1304" customWidth="1"/>
    <col min="15625" max="15625" width="26.7109375" style="1304" customWidth="1"/>
    <col min="15626" max="15626" width="27.85546875" style="1304" customWidth="1"/>
    <col min="15627" max="15627" width="27" style="1304" customWidth="1"/>
    <col min="15628" max="15631" width="9.28515625" style="1304"/>
    <col min="15632" max="15632" width="17.140625" style="1304" customWidth="1"/>
    <col min="15633" max="15633" width="25" style="1304" customWidth="1"/>
    <col min="15634" max="15874" width="9.28515625" style="1304"/>
    <col min="15875" max="15875" width="15" style="1304" customWidth="1"/>
    <col min="15876" max="15876" width="17" style="1304" customWidth="1"/>
    <col min="15877" max="15877" width="20" style="1304" customWidth="1"/>
    <col min="15878" max="15878" width="20.7109375" style="1304" customWidth="1"/>
    <col min="15879" max="15879" width="26.140625" style="1304" customWidth="1"/>
    <col min="15880" max="15880" width="25.140625" style="1304" customWidth="1"/>
    <col min="15881" max="15881" width="26.7109375" style="1304" customWidth="1"/>
    <col min="15882" max="15882" width="27.85546875" style="1304" customWidth="1"/>
    <col min="15883" max="15883" width="27" style="1304" customWidth="1"/>
    <col min="15884" max="15887" width="9.28515625" style="1304"/>
    <col min="15888" max="15888" width="17.140625" style="1304" customWidth="1"/>
    <col min="15889" max="15889" width="25" style="1304" customWidth="1"/>
    <col min="15890" max="16130" width="9.28515625" style="1304"/>
    <col min="16131" max="16131" width="15" style="1304" customWidth="1"/>
    <col min="16132" max="16132" width="17" style="1304" customWidth="1"/>
    <col min="16133" max="16133" width="20" style="1304" customWidth="1"/>
    <col min="16134" max="16134" width="20.7109375" style="1304" customWidth="1"/>
    <col min="16135" max="16135" width="26.140625" style="1304" customWidth="1"/>
    <col min="16136" max="16136" width="25.140625" style="1304" customWidth="1"/>
    <col min="16137" max="16137" width="26.7109375" style="1304" customWidth="1"/>
    <col min="16138" max="16138" width="27.85546875" style="1304" customWidth="1"/>
    <col min="16139" max="16139" width="27" style="1304" customWidth="1"/>
    <col min="16140" max="16143" width="9.28515625" style="1304"/>
    <col min="16144" max="16144" width="17.140625" style="1304" customWidth="1"/>
    <col min="16145" max="16145" width="25" style="1304" customWidth="1"/>
    <col min="16146" max="16384" width="9.28515625" style="1304"/>
  </cols>
  <sheetData>
    <row r="1" spans="2:12" s="1300" customFormat="1" ht="17.399999999999999" x14ac:dyDescent="0.2">
      <c r="B1" s="2200" t="s">
        <v>2565</v>
      </c>
      <c r="C1" s="2200"/>
      <c r="D1" s="2200"/>
      <c r="E1" s="2200"/>
      <c r="F1" s="2200"/>
      <c r="G1" s="2200"/>
      <c r="H1" s="2200"/>
      <c r="I1" s="2200"/>
      <c r="J1" s="2200"/>
      <c r="K1" s="2201"/>
      <c r="L1" s="1299"/>
    </row>
    <row r="2" spans="2:12" ht="17.399999999999999" x14ac:dyDescent="0.2">
      <c r="B2" s="1301"/>
      <c r="C2" s="1302"/>
      <c r="D2" s="1302"/>
      <c r="E2" s="1302"/>
      <c r="F2" s="1302"/>
      <c r="G2" s="1302"/>
      <c r="H2" s="1302"/>
      <c r="I2" s="1302"/>
      <c r="J2" s="1302"/>
      <c r="K2" s="2201"/>
      <c r="L2" s="1303"/>
    </row>
    <row r="3" spans="2:12" x14ac:dyDescent="0.2">
      <c r="B3" s="1303"/>
      <c r="C3" s="1303"/>
      <c r="D3" s="1303"/>
      <c r="E3" s="2202" t="s">
        <v>2614</v>
      </c>
      <c r="F3" s="2202"/>
      <c r="G3" s="2202"/>
      <c r="H3" s="2202"/>
      <c r="I3" s="2202"/>
      <c r="J3" s="2202"/>
      <c r="K3" s="2201"/>
      <c r="L3" s="1303"/>
    </row>
    <row r="4" spans="2:12" x14ac:dyDescent="0.2">
      <c r="B4" s="2203"/>
      <c r="C4" s="2203"/>
      <c r="D4" s="1305"/>
      <c r="E4" s="2202"/>
      <c r="F4" s="2202"/>
      <c r="G4" s="2202"/>
      <c r="H4" s="2202"/>
      <c r="I4" s="2202"/>
      <c r="J4" s="2202"/>
      <c r="K4" s="2201"/>
      <c r="L4" s="1303"/>
    </row>
    <row r="5" spans="2:12" x14ac:dyDescent="0.2">
      <c r="B5" s="1303"/>
      <c r="C5" s="1303"/>
      <c r="D5" s="1303"/>
      <c r="E5" s="2204" t="s">
        <v>2566</v>
      </c>
      <c r="F5" s="2204"/>
      <c r="G5" s="2204"/>
      <c r="H5" s="2204"/>
      <c r="I5" s="2204"/>
      <c r="J5" s="2204"/>
      <c r="K5" s="2201"/>
      <c r="L5" s="1303"/>
    </row>
    <row r="6" spans="2:12" x14ac:dyDescent="0.2">
      <c r="B6" s="1303"/>
      <c r="C6" s="1303"/>
      <c r="D6" s="1303"/>
      <c r="E6" s="2204"/>
      <c r="F6" s="2204"/>
      <c r="G6" s="2204"/>
      <c r="H6" s="2204"/>
      <c r="I6" s="2204"/>
      <c r="J6" s="2204"/>
      <c r="K6" s="1306"/>
      <c r="L6" s="1303"/>
    </row>
    <row r="7" spans="2:12" ht="22.8" x14ac:dyDescent="0.4">
      <c r="B7" s="1303"/>
      <c r="C7" s="1303"/>
      <c r="D7" s="1303"/>
      <c r="E7" s="2199"/>
      <c r="F7" s="2199"/>
      <c r="G7" s="2199"/>
      <c r="H7" s="2199"/>
      <c r="I7" s="2199"/>
      <c r="J7" s="2199"/>
      <c r="K7" s="1307"/>
      <c r="L7" s="1303"/>
    </row>
    <row r="8" spans="2:12" x14ac:dyDescent="0.2">
      <c r="B8" s="1303"/>
      <c r="C8" s="1303"/>
      <c r="D8" s="1303"/>
      <c r="E8" s="1303"/>
      <c r="F8" s="1303"/>
      <c r="G8" s="1303"/>
      <c r="H8" s="1303"/>
      <c r="I8" s="1303"/>
      <c r="J8" s="1303"/>
      <c r="K8" s="1303"/>
      <c r="L8" s="1303"/>
    </row>
    <row r="9" spans="2:12" ht="24.6" x14ac:dyDescent="0.2">
      <c r="B9" s="1308" t="s">
        <v>2567</v>
      </c>
      <c r="C9" s="1308"/>
      <c r="D9" s="1355" t="s">
        <v>2615</v>
      </c>
      <c r="E9" s="2212"/>
      <c r="F9" s="2212"/>
      <c r="G9" s="2212"/>
      <c r="H9" s="2212"/>
      <c r="I9" s="2212"/>
      <c r="J9" s="1309"/>
      <c r="K9" s="1310"/>
      <c r="L9" s="1303"/>
    </row>
    <row r="10" spans="2:12" x14ac:dyDescent="0.2">
      <c r="B10" s="1303"/>
      <c r="C10" s="1303"/>
      <c r="D10" s="1303"/>
      <c r="E10" s="1303"/>
      <c r="F10" s="1303"/>
      <c r="G10" s="1303"/>
      <c r="H10" s="1303"/>
      <c r="I10" s="1303"/>
      <c r="J10" s="1303"/>
      <c r="K10" s="1303"/>
      <c r="L10" s="1303"/>
    </row>
    <row r="11" spans="2:12" s="1312" customFormat="1" ht="17.399999999999999" x14ac:dyDescent="0.3">
      <c r="B11" s="2208" t="s">
        <v>2568</v>
      </c>
      <c r="C11" s="2209"/>
      <c r="D11" s="2209"/>
      <c r="E11" s="1357" t="str">
        <f>'Rekapitulace stavby'!D7</f>
        <v>IMOS Brno a.s.</v>
      </c>
      <c r="F11" s="1358"/>
      <c r="G11" s="1358"/>
      <c r="H11" s="1358"/>
      <c r="I11" s="1358"/>
      <c r="J11" s="1358"/>
      <c r="K11" s="1359"/>
      <c r="L11" s="1311"/>
    </row>
    <row r="12" spans="2:12" s="1312" customFormat="1" ht="17.399999999999999" x14ac:dyDescent="0.3">
      <c r="B12" s="2210" t="s">
        <v>2569</v>
      </c>
      <c r="C12" s="2211"/>
      <c r="D12" s="2211"/>
      <c r="E12" s="1360" t="s">
        <v>2599</v>
      </c>
      <c r="F12" s="1361"/>
      <c r="G12" s="1361"/>
      <c r="H12" s="1361"/>
      <c r="I12" s="1361"/>
      <c r="J12" s="1361"/>
      <c r="K12" s="1362"/>
      <c r="L12" s="1311"/>
    </row>
    <row r="13" spans="2:12" s="1312" customFormat="1" ht="17.399999999999999" x14ac:dyDescent="0.3">
      <c r="B13" s="2210" t="s">
        <v>2570</v>
      </c>
      <c r="C13" s="2211"/>
      <c r="D13" s="2211"/>
      <c r="E13" s="1363" t="s">
        <v>2600</v>
      </c>
      <c r="F13" s="1361"/>
      <c r="G13" s="1361"/>
      <c r="H13" s="1361"/>
      <c r="I13" s="1361"/>
      <c r="J13" s="1361"/>
      <c r="K13" s="1362"/>
      <c r="L13" s="1311"/>
    </row>
    <row r="14" spans="2:12" s="1312" customFormat="1" ht="17.399999999999999" x14ac:dyDescent="0.2">
      <c r="B14" s="1313" t="s">
        <v>2571</v>
      </c>
      <c r="C14" s="1314"/>
      <c r="D14" s="1314"/>
      <c r="E14" s="1315" t="s">
        <v>2606</v>
      </c>
      <c r="F14" s="1315"/>
      <c r="G14" s="1315"/>
      <c r="H14" s="1315"/>
      <c r="I14" s="1315"/>
      <c r="J14" s="1315"/>
      <c r="K14" s="1316"/>
      <c r="L14" s="1311"/>
    </row>
    <row r="15" spans="2:12" s="1318" customFormat="1" ht="17.399999999999999" x14ac:dyDescent="0.2">
      <c r="B15" s="1317"/>
      <c r="C15" s="1317"/>
      <c r="D15" s="1317"/>
      <c r="E15" s="1317"/>
      <c r="F15" s="1317"/>
      <c r="G15" s="1317"/>
      <c r="H15" s="1317"/>
      <c r="I15" s="1317"/>
      <c r="J15" s="1317"/>
      <c r="K15" s="1317"/>
      <c r="L15" s="1317"/>
    </row>
    <row r="16" spans="2:12" s="1312" customFormat="1" ht="17.399999999999999" x14ac:dyDescent="0.3">
      <c r="B16" s="2208" t="s">
        <v>2572</v>
      </c>
      <c r="C16" s="2209"/>
      <c r="D16" s="2209"/>
      <c r="E16" s="1357" t="str">
        <f>'Rekapitulace stavby'!D6</f>
        <v>Obec Předslav</v>
      </c>
      <c r="F16" s="1358"/>
      <c r="G16" s="1358"/>
      <c r="H16" s="1358"/>
      <c r="I16" s="1358"/>
      <c r="J16" s="1358"/>
      <c r="K16" s="1359"/>
      <c r="L16" s="1311"/>
    </row>
    <row r="17" spans="2:15" s="1312" customFormat="1" ht="17.399999999999999" x14ac:dyDescent="0.3">
      <c r="B17" s="2210" t="s">
        <v>2569</v>
      </c>
      <c r="C17" s="2211"/>
      <c r="D17" s="2211"/>
      <c r="E17" s="1360" t="s">
        <v>14</v>
      </c>
      <c r="F17" s="1361"/>
      <c r="G17" s="1361"/>
      <c r="H17" s="1361"/>
      <c r="I17" s="1361"/>
      <c r="J17" s="1361"/>
      <c r="K17" s="1362"/>
      <c r="L17" s="1311"/>
    </row>
    <row r="18" spans="2:15" s="1312" customFormat="1" ht="17.399999999999999" x14ac:dyDescent="0.3">
      <c r="B18" s="2210" t="s">
        <v>2570</v>
      </c>
      <c r="C18" s="2211"/>
      <c r="D18" s="2211"/>
      <c r="E18" s="1363" t="s">
        <v>2601</v>
      </c>
      <c r="F18" s="1361"/>
      <c r="G18" s="1361"/>
      <c r="H18" s="1361"/>
      <c r="I18" s="1361"/>
      <c r="J18" s="1361"/>
      <c r="K18" s="1362"/>
      <c r="L18" s="1311"/>
    </row>
    <row r="19" spans="2:15" s="1312" customFormat="1" ht="17.399999999999999" x14ac:dyDescent="0.2">
      <c r="B19" s="1313" t="s">
        <v>2607</v>
      </c>
      <c r="C19" s="1364"/>
      <c r="D19" s="1364"/>
      <c r="E19" s="1315" t="s">
        <v>2605</v>
      </c>
      <c r="F19" s="1365"/>
      <c r="G19" s="1365"/>
      <c r="H19" s="1365"/>
      <c r="I19" s="1365"/>
      <c r="J19" s="1365"/>
      <c r="K19" s="1366"/>
      <c r="L19" s="1311"/>
    </row>
    <row r="20" spans="2:15" x14ac:dyDescent="0.2">
      <c r="B20" s="1303"/>
      <c r="C20" s="1303"/>
      <c r="D20" s="1303"/>
      <c r="E20" s="1303"/>
      <c r="F20" s="1303"/>
      <c r="G20" s="1303"/>
      <c r="H20" s="1303"/>
      <c r="I20" s="1303"/>
      <c r="J20" s="1303"/>
      <c r="K20" s="1303"/>
      <c r="L20" s="1303"/>
    </row>
    <row r="21" spans="2:15" x14ac:dyDescent="0.2">
      <c r="B21" s="1303"/>
      <c r="C21" s="1303"/>
      <c r="D21" s="1303"/>
      <c r="E21" s="1303"/>
      <c r="F21" s="1303"/>
      <c r="G21" s="1303"/>
      <c r="H21" s="1303"/>
      <c r="I21" s="1303"/>
      <c r="J21" s="1303"/>
      <c r="K21" s="1303"/>
      <c r="L21" s="1303"/>
    </row>
    <row r="22" spans="2:15" ht="17.399999999999999" x14ac:dyDescent="0.2">
      <c r="B22" s="2213" t="s">
        <v>2573</v>
      </c>
      <c r="C22" s="2213"/>
      <c r="D22" s="2213"/>
      <c r="E22" s="2213"/>
      <c r="F22" s="2213"/>
      <c r="G22" s="2213"/>
      <c r="H22" s="2213"/>
      <c r="I22" s="2213"/>
      <c r="J22" s="2213"/>
      <c r="K22" s="2213"/>
      <c r="L22" s="1303"/>
    </row>
    <row r="23" spans="2:15" ht="18" thickBot="1" x14ac:dyDescent="0.25">
      <c r="B23" s="2214" t="s">
        <v>2574</v>
      </c>
      <c r="C23" s="2215"/>
      <c r="D23" s="2215"/>
      <c r="E23" s="2215"/>
      <c r="F23" s="2215"/>
      <c r="G23" s="2215"/>
      <c r="H23" s="2215"/>
      <c r="I23" s="2216"/>
      <c r="J23" s="2215"/>
      <c r="K23" s="2217"/>
      <c r="L23" s="1303"/>
    </row>
    <row r="24" spans="2:15" s="1323" customFormat="1" x14ac:dyDescent="0.2">
      <c r="B24" s="2218" t="s">
        <v>2575</v>
      </c>
      <c r="C24" s="2219"/>
      <c r="D24" s="2219"/>
      <c r="E24" s="2219"/>
      <c r="F24" s="2220"/>
      <c r="G24" s="1319" t="s">
        <v>2576</v>
      </c>
      <c r="H24" s="1320" t="s">
        <v>2577</v>
      </c>
      <c r="I24" s="1321" t="s">
        <v>2578</v>
      </c>
      <c r="J24" s="1322" t="s">
        <v>2577</v>
      </c>
      <c r="K24" s="2224" t="s">
        <v>2501</v>
      </c>
      <c r="L24" s="1303"/>
      <c r="M24" s="1303"/>
      <c r="N24" s="1303"/>
      <c r="O24" s="1303"/>
    </row>
    <row r="25" spans="2:15" s="1323" customFormat="1" ht="23.4" customHeight="1" x14ac:dyDescent="0.2">
      <c r="B25" s="2221"/>
      <c r="C25" s="2222"/>
      <c r="D25" s="2222"/>
      <c r="E25" s="2222"/>
      <c r="F25" s="2223"/>
      <c r="G25" s="1319" t="s">
        <v>2579</v>
      </c>
      <c r="H25" s="1324" t="s">
        <v>2580</v>
      </c>
      <c r="I25" s="1325" t="s">
        <v>2581</v>
      </c>
      <c r="J25" s="1326" t="s">
        <v>2582</v>
      </c>
      <c r="K25" s="2225"/>
      <c r="L25" s="1303"/>
    </row>
    <row r="26" spans="2:15" ht="15" x14ac:dyDescent="0.2">
      <c r="B26" s="2226">
        <v>1</v>
      </c>
      <c r="C26" s="2227"/>
      <c r="D26" s="2227"/>
      <c r="E26" s="2227"/>
      <c r="F26" s="2227"/>
      <c r="G26" s="1327">
        <v>2</v>
      </c>
      <c r="H26" s="1328">
        <v>3</v>
      </c>
      <c r="I26" s="1329">
        <v>4</v>
      </c>
      <c r="J26" s="1330">
        <v>5</v>
      </c>
      <c r="K26" s="1327">
        <v>6</v>
      </c>
      <c r="L26" s="1303"/>
    </row>
    <row r="27" spans="2:15" ht="25.2" customHeight="1" x14ac:dyDescent="0.2">
      <c r="B27" s="2205" t="s">
        <v>2583</v>
      </c>
      <c r="C27" s="2206"/>
      <c r="D27" s="2206"/>
      <c r="E27" s="2206"/>
      <c r="F27" s="2207"/>
      <c r="G27" s="1331"/>
      <c r="H27" s="1569"/>
      <c r="I27" s="1333"/>
      <c r="J27" s="1334"/>
      <c r="K27" s="1335"/>
    </row>
    <row r="28" spans="2:15" ht="35.4" customHeight="1" x14ac:dyDescent="0.2">
      <c r="B28" s="2232" t="s">
        <v>2584</v>
      </c>
      <c r="C28" s="2233"/>
      <c r="D28" s="2233"/>
      <c r="E28" s="2234"/>
      <c r="F28" s="2235"/>
      <c r="G28" s="1331"/>
      <c r="H28" s="1332"/>
      <c r="I28" s="1333"/>
      <c r="J28" s="1334"/>
      <c r="K28" s="1335"/>
    </row>
    <row r="29" spans="2:15" ht="34.950000000000003" customHeight="1" x14ac:dyDescent="0.2">
      <c r="B29" s="2236" t="s">
        <v>2585</v>
      </c>
      <c r="C29" s="2237"/>
      <c r="D29" s="2237"/>
      <c r="E29" s="2238"/>
      <c r="F29" s="2239"/>
      <c r="G29" s="1331"/>
      <c r="H29" s="1332"/>
      <c r="I29" s="1333"/>
      <c r="J29" s="1334"/>
      <c r="K29" s="1335"/>
    </row>
    <row r="30" spans="2:15" ht="25.2" customHeight="1" x14ac:dyDescent="0.2">
      <c r="B30" s="2240" t="s">
        <v>2586</v>
      </c>
      <c r="C30" s="2241"/>
      <c r="D30" s="2241"/>
      <c r="E30" s="2241"/>
      <c r="F30" s="2242"/>
      <c r="G30" s="1331"/>
      <c r="H30" s="1332"/>
      <c r="I30" s="1333"/>
      <c r="J30" s="1334"/>
      <c r="K30" s="1335"/>
    </row>
    <row r="31" spans="2:15" ht="25.2" customHeight="1" x14ac:dyDescent="0.2">
      <c r="B31" s="2243" t="s">
        <v>2587</v>
      </c>
      <c r="C31" s="2244"/>
      <c r="D31" s="2244"/>
      <c r="E31" s="2244"/>
      <c r="F31" s="2245"/>
      <c r="G31" s="1331"/>
      <c r="H31" s="1332"/>
      <c r="I31" s="1333"/>
      <c r="J31" s="1334"/>
      <c r="K31" s="1335"/>
    </row>
    <row r="32" spans="2:15" ht="36" customHeight="1" x14ac:dyDescent="0.2">
      <c r="B32" s="2236" t="s">
        <v>2588</v>
      </c>
      <c r="C32" s="2237"/>
      <c r="D32" s="2237"/>
      <c r="E32" s="2238"/>
      <c r="F32" s="2239"/>
      <c r="G32" s="1331"/>
      <c r="H32" s="1332"/>
      <c r="I32" s="1333"/>
      <c r="J32" s="1334"/>
      <c r="K32" s="1336"/>
    </row>
    <row r="33" spans="2:12" ht="36.6" customHeight="1" thickBot="1" x14ac:dyDescent="0.25">
      <c r="B33" s="2246" t="s">
        <v>2589</v>
      </c>
      <c r="C33" s="2247"/>
      <c r="D33" s="2247"/>
      <c r="E33" s="2248"/>
      <c r="F33" s="2249"/>
      <c r="G33" s="1337">
        <f>'Rekapitulace stavby'!E22</f>
        <v>39191760.199999996</v>
      </c>
      <c r="H33" s="1338">
        <f>'Rekapitulace stavby'!G22</f>
        <v>26788191.299999997</v>
      </c>
      <c r="I33" s="1339">
        <f>'Rekapitulace stavby'!X22</f>
        <v>1187836.3000000003</v>
      </c>
      <c r="J33" s="1340">
        <f>H33+I33</f>
        <v>27976027.599999998</v>
      </c>
      <c r="K33" s="1341">
        <f>G33-J33</f>
        <v>11215732.599999998</v>
      </c>
    </row>
    <row r="34" spans="2:12" ht="42.6" customHeight="1" thickBot="1" x14ac:dyDescent="0.25">
      <c r="B34" s="2228" t="s">
        <v>2590</v>
      </c>
      <c r="C34" s="2229"/>
      <c r="D34" s="2229"/>
      <c r="E34" s="2229"/>
      <c r="F34" s="2229"/>
      <c r="G34" s="1342">
        <f>SUM(G27:G33)</f>
        <v>39191760.199999996</v>
      </c>
      <c r="H34" s="1342">
        <f>SUM(H27:H33)</f>
        <v>26788191.299999997</v>
      </c>
      <c r="I34" s="1738">
        <f>SUM(I27:I33)</f>
        <v>1187836.3000000003</v>
      </c>
      <c r="J34" s="1343">
        <f>SUM(J27:J33)</f>
        <v>27976027.599999998</v>
      </c>
      <c r="K34" s="1344">
        <f>G34-J34</f>
        <v>11215732.599999998</v>
      </c>
    </row>
    <row r="35" spans="2:12" x14ac:dyDescent="0.2">
      <c r="B35" s="1303"/>
      <c r="C35" s="1303"/>
      <c r="D35" s="1303"/>
      <c r="E35" s="1303"/>
      <c r="F35" s="1303"/>
      <c r="G35" s="1303"/>
    </row>
    <row r="36" spans="2:12" x14ac:dyDescent="0.2">
      <c r="B36" s="1303"/>
      <c r="C36" s="1303"/>
      <c r="D36" s="1303"/>
      <c r="E36" s="1303"/>
      <c r="F36" s="1303"/>
      <c r="G36" s="1303"/>
      <c r="H36" s="1345"/>
      <c r="I36" s="1303"/>
      <c r="J36" s="1303"/>
      <c r="K36" s="1303"/>
      <c r="L36" s="1303"/>
    </row>
    <row r="37" spans="2:12" ht="17.399999999999999" x14ac:dyDescent="0.2">
      <c r="B37" s="2230" t="s">
        <v>2591</v>
      </c>
      <c r="C37" s="2230"/>
      <c r="D37" s="2230"/>
      <c r="E37" s="2230"/>
      <c r="F37" s="2230"/>
      <c r="G37" s="2230"/>
      <c r="H37" s="2230"/>
      <c r="I37" s="2230"/>
      <c r="J37" s="2230"/>
      <c r="K37" s="2230"/>
      <c r="L37" s="1303"/>
    </row>
    <row r="38" spans="2:12" s="1347" customFormat="1" ht="17.399999999999999" x14ac:dyDescent="0.2">
      <c r="B38" s="1346"/>
      <c r="C38" s="1346"/>
      <c r="D38" s="1346"/>
      <c r="E38" s="1346"/>
      <c r="F38" s="1346"/>
      <c r="G38" s="1346"/>
      <c r="H38" s="1346"/>
      <c r="I38" s="1346"/>
      <c r="J38" s="1346"/>
      <c r="K38" s="1346"/>
      <c r="L38" s="1303"/>
    </row>
    <row r="39" spans="2:12" s="1347" customFormat="1" ht="17.399999999999999" x14ac:dyDescent="0.2">
      <c r="B39" s="2230" t="s">
        <v>2592</v>
      </c>
      <c r="C39" s="2230"/>
      <c r="D39" s="2230"/>
      <c r="E39" s="2230"/>
      <c r="F39" s="2230"/>
      <c r="G39" s="2230"/>
      <c r="H39" s="2230"/>
      <c r="I39" s="2230"/>
      <c r="J39" s="2230"/>
      <c r="K39" s="2230"/>
      <c r="L39" s="1303"/>
    </row>
    <row r="40" spans="2:12" s="1347" customFormat="1" ht="17.399999999999999" x14ac:dyDescent="0.2">
      <c r="B40" s="1367"/>
      <c r="C40" s="1367"/>
      <c r="D40" s="1367"/>
      <c r="E40" s="1367"/>
      <c r="F40" s="1367"/>
      <c r="G40" s="1367"/>
      <c r="H40" s="1367"/>
      <c r="I40" s="1367"/>
      <c r="J40" s="1367"/>
      <c r="K40" s="1367"/>
      <c r="L40" s="1368"/>
    </row>
    <row r="41" spans="2:12" s="1347" customFormat="1" ht="17.399999999999999" x14ac:dyDescent="0.2">
      <c r="B41" s="1367"/>
      <c r="C41" s="1367"/>
      <c r="D41" s="1367"/>
      <c r="E41" s="1367"/>
      <c r="F41" s="1367"/>
      <c r="G41" s="1367"/>
      <c r="H41" s="1367"/>
      <c r="I41" s="1367"/>
      <c r="J41" s="1367"/>
      <c r="K41" s="1367"/>
      <c r="L41" s="1368"/>
    </row>
    <row r="42" spans="2:12" s="1347" customFormat="1" ht="17.399999999999999" x14ac:dyDescent="0.2">
      <c r="B42" s="2231"/>
      <c r="C42" s="2231"/>
      <c r="D42" s="2231"/>
      <c r="E42" s="2231"/>
      <c r="F42" s="2231"/>
      <c r="G42" s="2231"/>
      <c r="H42" s="2231"/>
      <c r="I42" s="2231"/>
      <c r="J42" s="2231"/>
      <c r="K42" s="2231"/>
      <c r="L42" s="1303"/>
    </row>
    <row r="43" spans="2:12" s="1347" customFormat="1" ht="17.399999999999999" x14ac:dyDescent="0.2">
      <c r="B43" s="1346"/>
      <c r="C43" s="1346"/>
      <c r="D43" s="1346"/>
      <c r="E43" s="1346"/>
      <c r="F43" s="1346"/>
      <c r="G43" s="1348"/>
      <c r="H43" s="1348"/>
      <c r="I43" s="1348"/>
      <c r="J43" s="1348"/>
      <c r="K43" s="1348"/>
      <c r="L43" s="1303"/>
    </row>
    <row r="44" spans="2:12" s="1347" customFormat="1" ht="17.399999999999999" x14ac:dyDescent="0.2">
      <c r="B44" s="1349" t="s">
        <v>2596</v>
      </c>
      <c r="C44" s="1350"/>
      <c r="D44" s="1304"/>
      <c r="E44" s="1304"/>
      <c r="F44" s="1304"/>
      <c r="G44" s="1304"/>
      <c r="H44" s="1346"/>
      <c r="I44" s="1346"/>
      <c r="J44" s="1346"/>
      <c r="K44" s="1346"/>
      <c r="L44" s="1303"/>
    </row>
    <row r="45" spans="2:12" s="1354" customFormat="1" ht="15.6" x14ac:dyDescent="0.25">
      <c r="B45" s="1309" t="s">
        <v>2594</v>
      </c>
      <c r="C45" s="1351" t="s">
        <v>2602</v>
      </c>
      <c r="D45" s="1352"/>
      <c r="E45" s="1353"/>
      <c r="F45" s="1353"/>
      <c r="G45" s="1350"/>
      <c r="H45" s="1350"/>
      <c r="I45" s="1350"/>
      <c r="J45" s="1350"/>
    </row>
    <row r="46" spans="2:12" s="1354" customFormat="1" ht="15" x14ac:dyDescent="0.25">
      <c r="B46" s="1309" t="s">
        <v>2595</v>
      </c>
      <c r="C46" s="1355">
        <f>'Rekapitulace stavby'!Z4</f>
        <v>44712</v>
      </c>
      <c r="D46" s="1304"/>
      <c r="E46" s="1353"/>
      <c r="F46" s="1353"/>
      <c r="G46" s="1353"/>
      <c r="H46" s="1353"/>
      <c r="I46" s="1353"/>
      <c r="J46" s="1353"/>
    </row>
    <row r="47" spans="2:12" s="1354" customFormat="1" ht="15" x14ac:dyDescent="0.25">
      <c r="B47" s="1356" t="s">
        <v>2537</v>
      </c>
      <c r="G47" s="1353"/>
      <c r="H47" s="1353"/>
      <c r="I47" s="1356"/>
      <c r="J47" s="1353"/>
    </row>
    <row r="48" spans="2:12" s="1354" customFormat="1" ht="15" x14ac:dyDescent="0.25">
      <c r="B48" s="1356"/>
      <c r="G48" s="1356"/>
      <c r="H48" s="1353"/>
      <c r="I48" s="1356"/>
    </row>
    <row r="49" spans="2:10" s="1354" customFormat="1" ht="15" x14ac:dyDescent="0.25">
      <c r="B49" s="1356"/>
      <c r="G49" s="1356"/>
      <c r="H49" s="1353"/>
      <c r="I49" s="1356"/>
    </row>
    <row r="50" spans="2:10" s="1354" customFormat="1" ht="15" x14ac:dyDescent="0.25">
      <c r="B50" s="1356"/>
      <c r="G50" s="1356"/>
      <c r="H50" s="1353"/>
      <c r="I50" s="1356"/>
    </row>
    <row r="51" spans="2:10" s="1354" customFormat="1" ht="15" x14ac:dyDescent="0.25">
      <c r="B51" s="1356"/>
      <c r="G51" s="1356"/>
      <c r="H51" s="1353"/>
      <c r="I51" s="1356"/>
    </row>
    <row r="52" spans="2:10" s="1354" customFormat="1" ht="15.6" x14ac:dyDescent="0.25">
      <c r="B52" s="1309"/>
      <c r="C52" s="1353"/>
      <c r="D52" s="1309"/>
      <c r="E52" s="1353"/>
      <c r="F52" s="1353"/>
      <c r="G52" s="1350"/>
      <c r="H52" s="1350"/>
      <c r="I52" s="1350"/>
      <c r="J52" s="1350"/>
    </row>
    <row r="53" spans="2:10" s="1354" customFormat="1" ht="17.399999999999999" x14ac:dyDescent="0.25">
      <c r="B53" s="1349" t="s">
        <v>2603</v>
      </c>
      <c r="C53" s="1350"/>
      <c r="D53" s="1304"/>
      <c r="E53" s="1304"/>
      <c r="F53" s="1304"/>
      <c r="G53" s="1304"/>
      <c r="H53" s="1353"/>
      <c r="I53" s="1353"/>
      <c r="J53" s="1353"/>
    </row>
    <row r="54" spans="2:10" s="1354" customFormat="1" ht="15.6" x14ac:dyDescent="0.25">
      <c r="B54" s="1309" t="s">
        <v>2594</v>
      </c>
      <c r="C54" s="1351" t="s">
        <v>2598</v>
      </c>
      <c r="D54" s="1352"/>
      <c r="E54" s="1353"/>
      <c r="F54" s="1353"/>
      <c r="G54" s="1350"/>
      <c r="H54" s="1353"/>
      <c r="I54" s="1353"/>
      <c r="J54" s="1353"/>
    </row>
    <row r="55" spans="2:10" ht="15" x14ac:dyDescent="0.2">
      <c r="B55" s="1309" t="s">
        <v>2595</v>
      </c>
      <c r="C55" s="1355">
        <f>'Rekapitulace stavby'!Z4</f>
        <v>44712</v>
      </c>
      <c r="E55" s="1353"/>
      <c r="F55" s="1353"/>
      <c r="G55" s="1353"/>
    </row>
    <row r="56" spans="2:10" s="1354" customFormat="1" ht="15.6" x14ac:dyDescent="0.25">
      <c r="B56" s="1356" t="s">
        <v>2537</v>
      </c>
      <c r="G56" s="1353"/>
      <c r="H56" s="1350"/>
      <c r="I56" s="1350"/>
      <c r="J56" s="1350"/>
    </row>
    <row r="57" spans="2:10" s="1354" customFormat="1" ht="15" x14ac:dyDescent="0.25">
      <c r="H57" s="1309"/>
      <c r="I57" s="1353"/>
      <c r="J57" s="1309"/>
    </row>
    <row r="58" spans="2:10" s="1354" customFormat="1" ht="15" x14ac:dyDescent="0.25">
      <c r="H58" s="1309"/>
      <c r="I58" s="1353"/>
      <c r="J58" s="1309"/>
    </row>
    <row r="59" spans="2:10" s="1354" customFormat="1" ht="15" x14ac:dyDescent="0.25">
      <c r="H59" s="1309"/>
      <c r="I59" s="1353"/>
      <c r="J59" s="1309"/>
    </row>
    <row r="60" spans="2:10" s="1354" customFormat="1" ht="15" x14ac:dyDescent="0.25">
      <c r="H60" s="1309"/>
      <c r="I60" s="1353"/>
      <c r="J60" s="1309"/>
    </row>
    <row r="61" spans="2:10" s="1354" customFormat="1" ht="15" x14ac:dyDescent="0.25">
      <c r="H61" s="1309"/>
      <c r="I61" s="1353"/>
      <c r="J61" s="1309"/>
    </row>
    <row r="62" spans="2:10" s="1354" customFormat="1" ht="15" x14ac:dyDescent="0.25">
      <c r="B62" s="1309"/>
      <c r="C62" s="1353"/>
      <c r="D62" s="1304"/>
      <c r="E62" s="1304"/>
      <c r="F62" s="1304"/>
      <c r="G62" s="1356"/>
      <c r="H62" s="1353"/>
      <c r="I62" s="1356"/>
    </row>
    <row r="63" spans="2:10" ht="17.399999999999999" x14ac:dyDescent="0.2">
      <c r="B63" s="1349" t="s">
        <v>2593</v>
      </c>
      <c r="C63" s="1350"/>
      <c r="D63" s="1350"/>
      <c r="E63" s="1350"/>
      <c r="F63" s="1350"/>
    </row>
    <row r="64" spans="2:10" ht="15" x14ac:dyDescent="0.2">
      <c r="B64" s="1309" t="s">
        <v>2594</v>
      </c>
      <c r="C64" s="1351" t="s">
        <v>2536</v>
      </c>
      <c r="D64" s="1352"/>
      <c r="E64" s="1353"/>
      <c r="F64" s="1353"/>
    </row>
    <row r="65" spans="2:6" ht="15" x14ac:dyDescent="0.2">
      <c r="B65" s="1309" t="s">
        <v>2595</v>
      </c>
      <c r="C65" s="1355">
        <f>'Rekapitulace stavby'!Z4</f>
        <v>44712</v>
      </c>
      <c r="D65" s="1309"/>
      <c r="E65" s="1353"/>
      <c r="F65" s="1353"/>
    </row>
    <row r="66" spans="2:6" ht="15" x14ac:dyDescent="0.25">
      <c r="B66" s="1356" t="s">
        <v>2537</v>
      </c>
      <c r="C66" s="1354"/>
      <c r="D66" s="1354"/>
      <c r="E66" s="1354"/>
      <c r="F66" s="1354"/>
    </row>
  </sheetData>
  <mergeCells count="29">
    <mergeCell ref="B34:F34"/>
    <mergeCell ref="B37:K37"/>
    <mergeCell ref="B39:K39"/>
    <mergeCell ref="B42:K42"/>
    <mergeCell ref="B28:F28"/>
    <mergeCell ref="B29:F29"/>
    <mergeCell ref="B30:F30"/>
    <mergeCell ref="B31:F31"/>
    <mergeCell ref="B32:F32"/>
    <mergeCell ref="B33:F33"/>
    <mergeCell ref="B27:F27"/>
    <mergeCell ref="B16:D16"/>
    <mergeCell ref="B17:D17"/>
    <mergeCell ref="B18:D18"/>
    <mergeCell ref="E9:I9"/>
    <mergeCell ref="B11:D11"/>
    <mergeCell ref="B12:D12"/>
    <mergeCell ref="B13:D13"/>
    <mergeCell ref="B22:K22"/>
    <mergeCell ref="B23:K23"/>
    <mergeCell ref="B24:F25"/>
    <mergeCell ref="K24:K25"/>
    <mergeCell ref="B26:F26"/>
    <mergeCell ref="E7:J7"/>
    <mergeCell ref="B1:J1"/>
    <mergeCell ref="K1:K5"/>
    <mergeCell ref="E3:J4"/>
    <mergeCell ref="B4:C4"/>
    <mergeCell ref="E5:J6"/>
  </mergeCells>
  <conditionalFormatting sqref="A1:XFD1048576">
    <cfRule type="cellIs" dxfId="47" priority="1" operator="lessThan">
      <formula>0</formula>
    </cfRule>
  </conditionalFormatting>
  <pageMargins left="0.7" right="0.7" top="0.78740157499999996" bottom="0.78740157499999996" header="0.3" footer="0.3"/>
  <pageSetup paperSize="9" scale="4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V324"/>
  <sheetViews>
    <sheetView showGridLines="0" zoomScale="49" zoomScaleNormal="49" zoomScaleSheetLayoutView="100" workbookViewId="0">
      <pane xSplit="22" ySplit="11" topLeftCell="AN234" activePane="bottomRight" state="frozen"/>
      <selection pane="topRight" activeCell="W1" sqref="W1"/>
      <selection pane="bottomLeft" activeCell="A12" sqref="A12"/>
      <selection pane="bottomRight" activeCell="AS238" sqref="AS238"/>
    </sheetView>
  </sheetViews>
  <sheetFormatPr defaultRowHeight="13.8" x14ac:dyDescent="0.25"/>
  <cols>
    <col min="1" max="1" width="2.85546875" customWidth="1"/>
    <col min="2" max="2" width="5" style="835" customWidth="1"/>
    <col min="3" max="3" width="6.85546875" style="835" customWidth="1"/>
    <col min="4" max="4" width="17.140625" style="835" customWidth="1"/>
    <col min="5" max="5" width="158.85546875" style="835" customWidth="1"/>
    <col min="6" max="6" width="9.140625" style="835" customWidth="1"/>
    <col min="7" max="7" width="15.42578125" style="835" customWidth="1"/>
    <col min="8" max="8" width="20.140625" style="837" customWidth="1"/>
    <col min="9" max="9" width="31.28515625" style="835" customWidth="1"/>
    <col min="10" max="21" width="25.85546875" style="835" hidden="1" customWidth="1"/>
    <col min="22" max="23" width="25.85546875" style="1848" hidden="1" customWidth="1"/>
    <col min="24" max="27" width="25.85546875" style="835" hidden="1" customWidth="1"/>
    <col min="28" max="28" width="30.85546875" style="1848" hidden="1" customWidth="1"/>
    <col min="29" max="29" width="25.140625" style="1848" hidden="1" customWidth="1"/>
    <col min="30" max="37" width="25.85546875" style="835" hidden="1" customWidth="1"/>
    <col min="38" max="41" width="25.85546875" style="1848" hidden="1" customWidth="1"/>
    <col min="42" max="43" width="25.85546875" style="2000" customWidth="1"/>
    <col min="44" max="46" width="25.85546875" style="835" customWidth="1"/>
    <col min="47" max="47" width="27" style="835" customWidth="1"/>
    <col min="48" max="48" width="25.85546875" style="912" customWidth="1"/>
    <col min="152" max="152" width="10.85546875" customWidth="1"/>
    <col min="154" max="159" width="14.140625" customWidth="1"/>
    <col min="160" max="160" width="16.28515625" customWidth="1"/>
    <col min="161" max="161" width="12.28515625" customWidth="1"/>
    <col min="162" max="162" width="16.28515625" customWidth="1"/>
    <col min="163" max="163" width="12.28515625" customWidth="1"/>
    <col min="164" max="164" width="15" customWidth="1"/>
    <col min="165" max="165" width="11" customWidth="1"/>
    <col min="166" max="166" width="15" customWidth="1"/>
    <col min="167" max="167" width="16.28515625" customWidth="1"/>
    <col min="168" max="168" width="11" customWidth="1"/>
    <col min="169" max="169" width="15" customWidth="1"/>
    <col min="170" max="170" width="16.28515625" customWidth="1"/>
    <col min="196" max="196" width="17.140625" bestFit="1" customWidth="1"/>
    <col min="197" max="200" width="9.42578125" bestFit="1" customWidth="1"/>
    <col min="202" max="202" width="19.140625" bestFit="1" customWidth="1"/>
  </cols>
  <sheetData>
    <row r="1" spans="1:204" ht="16.5" customHeight="1" thickBot="1" x14ac:dyDescent="0.3">
      <c r="H1" s="835"/>
    </row>
    <row r="2" spans="1:204" s="1" customFormat="1" ht="27.9" customHeight="1" thickBot="1" x14ac:dyDescent="0.25">
      <c r="A2" s="23"/>
      <c r="B2" s="1282" t="str">
        <f>'SO 01.1 - Stoka A'!B77</f>
        <v>SOUPIS PRACÍ</v>
      </c>
      <c r="C2" s="1283"/>
      <c r="D2" s="1283"/>
      <c r="E2" s="1283"/>
      <c r="F2" s="1283"/>
      <c r="G2" s="1283"/>
      <c r="H2" s="1283"/>
      <c r="I2" s="1281" t="s">
        <v>2553</v>
      </c>
      <c r="J2" s="836"/>
      <c r="K2" s="836"/>
      <c r="L2" s="836"/>
      <c r="M2" s="836"/>
      <c r="N2" s="836"/>
      <c r="O2" s="836"/>
      <c r="P2" s="836"/>
      <c r="Q2" s="836"/>
      <c r="R2" s="836"/>
      <c r="S2" s="836"/>
      <c r="T2" s="836"/>
      <c r="U2" s="836"/>
      <c r="V2" s="1849"/>
      <c r="W2" s="1849"/>
      <c r="X2" s="836"/>
      <c r="Y2" s="836"/>
      <c r="Z2" s="836"/>
      <c r="AA2" s="836"/>
      <c r="AB2" s="1849"/>
      <c r="AC2" s="1849"/>
      <c r="AD2" s="836"/>
      <c r="AE2" s="836"/>
      <c r="AF2" s="836"/>
      <c r="AG2" s="836"/>
      <c r="AH2" s="836"/>
      <c r="AI2" s="836"/>
      <c r="AJ2" s="836"/>
      <c r="AK2" s="836"/>
      <c r="AL2" s="1849"/>
      <c r="AM2" s="1849"/>
      <c r="AN2" s="1849"/>
      <c r="AO2" s="1849"/>
      <c r="AP2" s="2001"/>
      <c r="AQ2" s="2001"/>
      <c r="AR2" s="836"/>
      <c r="AS2" s="836"/>
      <c r="AT2" s="836"/>
      <c r="AU2" s="836"/>
      <c r="AV2" s="915"/>
      <c r="EU2" s="56"/>
      <c r="FB2" s="22"/>
      <c r="FC2" s="22"/>
      <c r="FD2" s="22"/>
      <c r="FE2" s="22"/>
      <c r="FF2" s="22"/>
      <c r="FG2" s="22"/>
      <c r="FH2" s="22"/>
      <c r="FI2" s="22"/>
      <c r="FJ2" s="22"/>
      <c r="FK2" s="22"/>
      <c r="FL2" s="22"/>
      <c r="FM2" s="22"/>
      <c r="FN2" s="22"/>
    </row>
    <row r="3" spans="1:204" s="1" customFormat="1" ht="27.9" customHeight="1" x14ac:dyDescent="0.2">
      <c r="A3" s="23"/>
      <c r="B3" s="2279" t="str">
        <f>'SO 01.1 - Stoka A'!B78</f>
        <v>Stavba:</v>
      </c>
      <c r="C3" s="2269"/>
      <c r="D3" s="2268" t="str">
        <f>'SO 01.1 - Stoka A'!D78</f>
        <v>"Předslav - odkanalizování"</v>
      </c>
      <c r="E3" s="2268"/>
      <c r="F3" s="2268"/>
      <c r="G3" s="2268"/>
      <c r="H3" s="2268"/>
      <c r="I3" s="2286"/>
      <c r="J3" s="836"/>
      <c r="K3" s="836"/>
      <c r="L3" s="836"/>
      <c r="M3" s="836"/>
      <c r="N3" s="836"/>
      <c r="O3" s="836"/>
      <c r="P3" s="836"/>
      <c r="Q3" s="836"/>
      <c r="R3" s="836"/>
      <c r="S3" s="836"/>
      <c r="T3" s="836"/>
      <c r="U3" s="836"/>
      <c r="V3" s="1849"/>
      <c r="W3" s="1849"/>
      <c r="X3" s="836"/>
      <c r="Y3" s="836"/>
      <c r="Z3" s="836"/>
      <c r="AA3" s="836"/>
      <c r="AB3" s="1849"/>
      <c r="AC3" s="1849"/>
      <c r="AD3" s="836"/>
      <c r="AE3" s="836"/>
      <c r="AF3" s="836"/>
      <c r="AG3" s="836"/>
      <c r="AH3" s="836"/>
      <c r="AI3" s="836"/>
      <c r="AJ3" s="836"/>
      <c r="AK3" s="836"/>
      <c r="AL3" s="1849"/>
      <c r="AM3" s="1849"/>
      <c r="AN3" s="1849"/>
      <c r="AO3" s="1849"/>
      <c r="AP3" s="2001"/>
      <c r="AQ3" s="2001"/>
      <c r="AR3" s="836"/>
      <c r="AS3" s="836"/>
      <c r="AT3" s="836"/>
      <c r="AU3" s="836"/>
      <c r="AV3" s="915"/>
      <c r="EU3" s="56"/>
      <c r="FB3" s="22"/>
      <c r="FC3" s="22"/>
      <c r="FD3" s="22"/>
      <c r="FE3" s="22"/>
      <c r="FF3" s="22"/>
      <c r="FG3" s="22"/>
      <c r="FH3" s="22"/>
      <c r="FI3" s="22"/>
      <c r="FJ3" s="22"/>
      <c r="FK3" s="22"/>
      <c r="FL3" s="22"/>
      <c r="FM3" s="22"/>
      <c r="FN3" s="22"/>
    </row>
    <row r="4" spans="1:204" s="1" customFormat="1" ht="27.9" customHeight="1" x14ac:dyDescent="0.2">
      <c r="A4" s="23"/>
      <c r="B4" s="2279" t="str">
        <f>'SO 01.1 - Stoka A'!B79</f>
        <v>Objekt:</v>
      </c>
      <c r="C4" s="2269"/>
      <c r="D4" s="2261" t="s">
        <v>2560</v>
      </c>
      <c r="E4" s="2261"/>
      <c r="F4" s="2261"/>
      <c r="G4" s="2261"/>
      <c r="H4" s="2261"/>
      <c r="I4" s="2277"/>
      <c r="J4" s="836"/>
      <c r="K4" s="836"/>
      <c r="L4" s="836"/>
      <c r="M4" s="836"/>
      <c r="N4" s="836"/>
      <c r="O4" s="836"/>
      <c r="P4" s="836"/>
      <c r="Q4" s="836"/>
      <c r="R4" s="836"/>
      <c r="S4" s="836"/>
      <c r="T4" s="836"/>
      <c r="U4" s="836"/>
      <c r="V4" s="1849"/>
      <c r="W4" s="1849"/>
      <c r="X4" s="836"/>
      <c r="Y4" s="836"/>
      <c r="Z4" s="836"/>
      <c r="AA4" s="836"/>
      <c r="AB4" s="1849"/>
      <c r="AC4" s="1849"/>
      <c r="AD4" s="836"/>
      <c r="AE4" s="836"/>
      <c r="AF4" s="836"/>
      <c r="AG4" s="836"/>
      <c r="AH4" s="836"/>
      <c r="AI4" s="836"/>
      <c r="AJ4" s="836"/>
      <c r="AK4" s="836"/>
      <c r="AL4" s="1849"/>
      <c r="AM4" s="1849"/>
      <c r="AN4" s="1849"/>
      <c r="AO4" s="1849"/>
      <c r="AP4" s="2001"/>
      <c r="AQ4" s="2001"/>
      <c r="AR4" s="836"/>
      <c r="AS4" s="836"/>
      <c r="AT4" s="836"/>
      <c r="AU4" s="836"/>
      <c r="AV4" s="915"/>
      <c r="EU4" s="56"/>
      <c r="FB4" s="22"/>
      <c r="FC4" s="22"/>
      <c r="FD4" s="22"/>
      <c r="FE4" s="22"/>
      <c r="FF4" s="22"/>
      <c r="FG4" s="22"/>
      <c r="FH4" s="22"/>
      <c r="FI4" s="22"/>
      <c r="FJ4" s="22"/>
      <c r="FK4" s="22"/>
      <c r="FL4" s="22"/>
      <c r="FM4" s="22"/>
      <c r="FN4" s="22"/>
    </row>
    <row r="5" spans="1:204" s="1" customFormat="1" ht="27.9"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J5" s="836"/>
      <c r="K5" s="836"/>
      <c r="L5" s="836"/>
      <c r="M5" s="836"/>
      <c r="N5" s="836"/>
      <c r="O5" s="836"/>
      <c r="P5" s="836"/>
      <c r="Q5" s="836"/>
      <c r="R5" s="836"/>
      <c r="S5" s="836"/>
      <c r="T5" s="836"/>
      <c r="U5" s="836"/>
      <c r="V5" s="1849"/>
      <c r="W5" s="1849"/>
      <c r="X5" s="836"/>
      <c r="Y5" s="836"/>
      <c r="Z5" s="836"/>
      <c r="AA5" s="836"/>
      <c r="AB5" s="1849"/>
      <c r="AC5" s="1849"/>
      <c r="AD5" s="836"/>
      <c r="AE5" s="836"/>
      <c r="AF5" s="836"/>
      <c r="AG5" s="836"/>
      <c r="AH5" s="836"/>
      <c r="AI5" s="836"/>
      <c r="AJ5" s="836"/>
      <c r="AK5" s="836"/>
      <c r="AL5" s="1849"/>
      <c r="AM5" s="1849"/>
      <c r="AN5" s="1849"/>
      <c r="AO5" s="1849"/>
      <c r="AP5" s="2001"/>
      <c r="AQ5" s="2001"/>
      <c r="AR5" s="836"/>
      <c r="AS5" s="836"/>
      <c r="AT5" s="836"/>
      <c r="AU5" s="836"/>
      <c r="AV5" s="915"/>
      <c r="EU5" s="56"/>
      <c r="FB5" s="22"/>
      <c r="FC5" s="22"/>
      <c r="FD5" s="22"/>
      <c r="FE5" s="22"/>
      <c r="FF5" s="22"/>
      <c r="FG5" s="22"/>
      <c r="FH5" s="22"/>
      <c r="FI5" s="22"/>
      <c r="FJ5" s="22"/>
      <c r="FK5" s="22"/>
      <c r="FL5" s="22"/>
      <c r="FM5" s="22"/>
      <c r="FN5" s="22"/>
    </row>
    <row r="6" spans="1:204" ht="27.9" customHeight="1" x14ac:dyDescent="0.25">
      <c r="A6" s="1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EU6" s="14"/>
    </row>
    <row r="7" spans="1:204" s="1" customFormat="1" ht="27.9" customHeight="1" thickBot="1" x14ac:dyDescent="0.25">
      <c r="A7" s="23"/>
      <c r="B7" s="2282" t="str">
        <f>'SO 01.1 - Stoka A'!B82</f>
        <v>Zhotovitel:</v>
      </c>
      <c r="C7" s="2283"/>
      <c r="D7" s="2283"/>
      <c r="E7" s="2280" t="str">
        <f>'SO 01.1 - Stoka A'!E82</f>
        <v>IMOS Brno a.s.</v>
      </c>
      <c r="F7" s="2280"/>
      <c r="G7" s="2280"/>
      <c r="H7" s="2280"/>
      <c r="I7" s="2281"/>
      <c r="J7" s="836"/>
      <c r="K7" s="836"/>
      <c r="L7" s="836"/>
      <c r="M7" s="836"/>
      <c r="N7" s="836"/>
      <c r="O7" s="836"/>
      <c r="P7" s="836"/>
      <c r="Q7" s="836"/>
      <c r="R7" s="836"/>
      <c r="S7" s="836"/>
      <c r="T7" s="836"/>
      <c r="U7" s="836"/>
      <c r="V7" s="1849"/>
      <c r="W7" s="1849"/>
      <c r="X7" s="836"/>
      <c r="Y7" s="836"/>
      <c r="Z7" s="836"/>
      <c r="AA7" s="836"/>
      <c r="AB7" s="1849"/>
      <c r="AC7" s="1849"/>
      <c r="AD7" s="836"/>
      <c r="AE7" s="836"/>
      <c r="AF7" s="836"/>
      <c r="AG7" s="836"/>
      <c r="AH7" s="836"/>
      <c r="AI7" s="836"/>
      <c r="AJ7" s="836"/>
      <c r="AK7" s="836"/>
      <c r="AL7" s="1849"/>
      <c r="AM7" s="1849"/>
      <c r="AN7" s="1849"/>
      <c r="AO7" s="1849"/>
      <c r="AP7" s="2001"/>
      <c r="AQ7" s="2001"/>
      <c r="AR7" s="836"/>
      <c r="AS7" s="836"/>
      <c r="AT7" s="836"/>
      <c r="AU7" s="836"/>
      <c r="AV7" s="915"/>
      <c r="EU7" s="56"/>
      <c r="FB7" s="22"/>
      <c r="FC7" s="22"/>
      <c r="FD7" s="22"/>
      <c r="FE7" s="22"/>
      <c r="FF7" s="22"/>
      <c r="FG7" s="22"/>
      <c r="FH7" s="22"/>
      <c r="FI7" s="22"/>
      <c r="FJ7" s="22"/>
      <c r="FK7" s="22"/>
      <c r="FL7" s="22"/>
      <c r="FM7" s="22"/>
      <c r="FN7" s="22"/>
    </row>
    <row r="8" spans="1:204" s="1080" customFormat="1" ht="27.9" customHeight="1" thickBot="1" x14ac:dyDescent="0.25">
      <c r="A8" s="1075"/>
      <c r="B8" s="1076" t="s">
        <v>89</v>
      </c>
      <c r="C8" s="1077" t="s">
        <v>41</v>
      </c>
      <c r="D8" s="1077" t="s">
        <v>39</v>
      </c>
      <c r="E8" s="1077" t="s">
        <v>40</v>
      </c>
      <c r="F8" s="1077" t="s">
        <v>90</v>
      </c>
      <c r="G8" s="1077" t="s">
        <v>91</v>
      </c>
      <c r="H8" s="1078" t="s">
        <v>92</v>
      </c>
      <c r="I8" s="1079" t="s">
        <v>78</v>
      </c>
      <c r="J8" s="2255" t="s">
        <v>2484</v>
      </c>
      <c r="K8" s="2266"/>
      <c r="L8" s="2275" t="s">
        <v>2485</v>
      </c>
      <c r="M8" s="2266"/>
      <c r="N8" s="2255" t="s">
        <v>2486</v>
      </c>
      <c r="O8" s="2266"/>
      <c r="P8" s="2255" t="s">
        <v>2487</v>
      </c>
      <c r="Q8" s="2266"/>
      <c r="R8" s="2255" t="s">
        <v>2488</v>
      </c>
      <c r="S8" s="2266"/>
      <c r="T8" s="2255" t="s">
        <v>2489</v>
      </c>
      <c r="U8" s="2266"/>
      <c r="V8" s="2270" t="s">
        <v>2490</v>
      </c>
      <c r="W8" s="2271"/>
      <c r="X8" s="2255" t="s">
        <v>2491</v>
      </c>
      <c r="Y8" s="2266"/>
      <c r="Z8" s="2255" t="s">
        <v>2492</v>
      </c>
      <c r="AA8" s="2266"/>
      <c r="AB8" s="2270" t="s">
        <v>2493</v>
      </c>
      <c r="AC8" s="2271"/>
      <c r="AD8" s="2255" t="s">
        <v>2494</v>
      </c>
      <c r="AE8" s="2266"/>
      <c r="AF8" s="2255" t="s">
        <v>2495</v>
      </c>
      <c r="AG8" s="2266"/>
      <c r="AH8" s="2255" t="s">
        <v>2496</v>
      </c>
      <c r="AI8" s="2266"/>
      <c r="AJ8" s="2255" t="s">
        <v>2497</v>
      </c>
      <c r="AK8" s="2266"/>
      <c r="AL8" s="2270" t="s">
        <v>2498</v>
      </c>
      <c r="AM8" s="2271"/>
      <c r="AN8" s="2270" t="s">
        <v>2499</v>
      </c>
      <c r="AO8" s="2271"/>
      <c r="AP8" s="2272" t="s">
        <v>2504</v>
      </c>
      <c r="AQ8" s="2273"/>
      <c r="AR8" s="2255" t="s">
        <v>2500</v>
      </c>
      <c r="AS8" s="2266"/>
      <c r="AT8" s="2255" t="s">
        <v>2501</v>
      </c>
      <c r="AU8" s="2299"/>
      <c r="AV8" s="521" t="s">
        <v>2502</v>
      </c>
      <c r="EU8" s="1081"/>
      <c r="EV8" s="1082" t="s">
        <v>7</v>
      </c>
      <c r="EW8" s="1083" t="s">
        <v>30</v>
      </c>
      <c r="EX8" s="1083" t="s">
        <v>94</v>
      </c>
      <c r="EY8" s="1083" t="s">
        <v>95</v>
      </c>
      <c r="EZ8" s="1083" t="s">
        <v>96</v>
      </c>
      <c r="FA8" s="1083" t="s">
        <v>97</v>
      </c>
      <c r="FB8" s="1083" t="s">
        <v>98</v>
      </c>
      <c r="FC8" s="1084" t="s">
        <v>99</v>
      </c>
    </row>
    <row r="9" spans="1:204" s="1095" customFormat="1" ht="27.9" customHeight="1" thickBot="1" x14ac:dyDescent="0.25">
      <c r="A9" s="1085"/>
      <c r="B9" s="1086" t="s">
        <v>100</v>
      </c>
      <c r="C9" s="1087"/>
      <c r="D9" s="1087"/>
      <c r="E9" s="1087"/>
      <c r="F9" s="1087"/>
      <c r="G9" s="1087"/>
      <c r="H9" s="1088"/>
      <c r="I9" s="1167">
        <f>GT9</f>
        <v>811863.78999999992</v>
      </c>
      <c r="J9" s="1090" t="s">
        <v>91</v>
      </c>
      <c r="K9" s="1091" t="s">
        <v>2503</v>
      </c>
      <c r="L9" s="1092" t="s">
        <v>91</v>
      </c>
      <c r="M9" s="1091" t="s">
        <v>2503</v>
      </c>
      <c r="N9" s="1090" t="s">
        <v>91</v>
      </c>
      <c r="O9" s="1091" t="s">
        <v>2503</v>
      </c>
      <c r="P9" s="1090" t="s">
        <v>91</v>
      </c>
      <c r="Q9" s="1091" t="s">
        <v>2503</v>
      </c>
      <c r="R9" s="1090" t="s">
        <v>91</v>
      </c>
      <c r="S9" s="1091" t="s">
        <v>2503</v>
      </c>
      <c r="T9" s="1090" t="s">
        <v>91</v>
      </c>
      <c r="U9" s="1091" t="s">
        <v>2503</v>
      </c>
      <c r="V9" s="1850" t="s">
        <v>91</v>
      </c>
      <c r="W9" s="1851" t="s">
        <v>2503</v>
      </c>
      <c r="X9" s="1090" t="s">
        <v>91</v>
      </c>
      <c r="Y9" s="1091" t="s">
        <v>2503</v>
      </c>
      <c r="Z9" s="1090" t="s">
        <v>91</v>
      </c>
      <c r="AA9" s="1091" t="s">
        <v>2503</v>
      </c>
      <c r="AB9" s="1850" t="s">
        <v>91</v>
      </c>
      <c r="AC9" s="1851" t="s">
        <v>2503</v>
      </c>
      <c r="AD9" s="1090" t="s">
        <v>91</v>
      </c>
      <c r="AE9" s="1091" t="s">
        <v>2503</v>
      </c>
      <c r="AF9" s="1090" t="s">
        <v>91</v>
      </c>
      <c r="AG9" s="1091" t="s">
        <v>2503</v>
      </c>
      <c r="AH9" s="1090" t="s">
        <v>91</v>
      </c>
      <c r="AI9" s="1091" t="s">
        <v>2503</v>
      </c>
      <c r="AJ9" s="1090" t="s">
        <v>91</v>
      </c>
      <c r="AK9" s="1091" t="s">
        <v>2503</v>
      </c>
      <c r="AL9" s="1850" t="s">
        <v>91</v>
      </c>
      <c r="AM9" s="1851" t="s">
        <v>2503</v>
      </c>
      <c r="AN9" s="1850" t="s">
        <v>91</v>
      </c>
      <c r="AO9" s="1851" t="s">
        <v>2503</v>
      </c>
      <c r="AP9" s="2002" t="s">
        <v>91</v>
      </c>
      <c r="AQ9" s="2003" t="s">
        <v>2503</v>
      </c>
      <c r="AR9" s="1090" t="s">
        <v>91</v>
      </c>
      <c r="AS9" s="1091" t="s">
        <v>2503</v>
      </c>
      <c r="AT9" s="1090" t="s">
        <v>91</v>
      </c>
      <c r="AU9" s="1093" t="s">
        <v>2503</v>
      </c>
      <c r="AV9" s="1094"/>
      <c r="EU9" s="1096"/>
      <c r="EV9" s="1097"/>
      <c r="EW9" s="1098"/>
      <c r="EX9" s="1098"/>
      <c r="EY9" s="1168">
        <f>EY10</f>
        <v>0</v>
      </c>
      <c r="EZ9" s="1098"/>
      <c r="FA9" s="1168">
        <f>FA10</f>
        <v>50.585664299999991</v>
      </c>
      <c r="FB9" s="1098"/>
      <c r="FC9" s="1169">
        <f>FC10</f>
        <v>89.390379999999993</v>
      </c>
      <c r="GC9" s="1101" t="s">
        <v>43</v>
      </c>
      <c r="GD9" s="1101" t="s">
        <v>79</v>
      </c>
      <c r="GT9" s="1102">
        <f>GT10</f>
        <v>811863.78999999992</v>
      </c>
    </row>
    <row r="10" spans="1:204" s="1141" customFormat="1" ht="38.4" customHeight="1" thickBot="1" x14ac:dyDescent="0.35">
      <c r="A10" s="1150"/>
      <c r="B10" s="1247"/>
      <c r="C10" s="1248" t="s">
        <v>43</v>
      </c>
      <c r="D10" s="1248" t="s">
        <v>101</v>
      </c>
      <c r="E10" s="1249" t="s">
        <v>102</v>
      </c>
      <c r="F10" s="1250"/>
      <c r="G10" s="1250"/>
      <c r="H10" s="1251"/>
      <c r="I10" s="1252">
        <f>GT10</f>
        <v>811863.78999999992</v>
      </c>
      <c r="J10" s="1253"/>
      <c r="K10" s="1254">
        <f>K11+K150+K162+K188+K246+K269+K295</f>
        <v>0</v>
      </c>
      <c r="L10" s="1255"/>
      <c r="M10" s="1255">
        <f>M11+M150+M162+M188+M246+M269+M295</f>
        <v>0</v>
      </c>
      <c r="N10" s="1255"/>
      <c r="O10" s="1255">
        <f>O11+O150+O162+O188+O246+O269+O295</f>
        <v>0</v>
      </c>
      <c r="P10" s="1255"/>
      <c r="Q10" s="1255">
        <f>Q11+Q150+Q162+Q188+Q246+Q269+Q295</f>
        <v>0</v>
      </c>
      <c r="R10" s="1255"/>
      <c r="S10" s="1255">
        <f>S11+S150+S162+S188+S246+S269+S295</f>
        <v>0</v>
      </c>
      <c r="T10" s="1255"/>
      <c r="U10" s="1255">
        <f>U11+U150+U162+U188+U246+U269+U295</f>
        <v>0</v>
      </c>
      <c r="V10" s="1803"/>
      <c r="W10" s="1601">
        <f>W11+W150+W162+W188+W246+W269+W295</f>
        <v>440259.59</v>
      </c>
      <c r="X10" s="1255"/>
      <c r="Y10" s="1255">
        <f>Y11+Y150+Y162+Y188+Y246+Y269+Y295</f>
        <v>0</v>
      </c>
      <c r="Z10" s="1255"/>
      <c r="AA10" s="1255">
        <f>AA11+AA150+AA162+AA188+AA246+AA269+AA295</f>
        <v>0</v>
      </c>
      <c r="AB10" s="1803"/>
      <c r="AC10" s="2137">
        <f>AC11+AC150+AC162+AC188+AC246+AC269+AC295</f>
        <v>16254.51</v>
      </c>
      <c r="AD10" s="1255"/>
      <c r="AE10" s="1255">
        <f>AE11+AE150+AE162+AE188+AE246+AE269+AE295</f>
        <v>0</v>
      </c>
      <c r="AF10" s="1255"/>
      <c r="AG10" s="1255">
        <f>AG11+AG150+AG162+AG188+AG246+AG269+AG295</f>
        <v>0</v>
      </c>
      <c r="AH10" s="1255"/>
      <c r="AI10" s="1255">
        <f>AI11+AI200+AI212+AI263+AI323+AI358+AI385</f>
        <v>0</v>
      </c>
      <c r="AJ10" s="1255"/>
      <c r="AK10" s="1255">
        <f>AK11+AK200+AK212+AK263+AK323+AK358+AK385</f>
        <v>0</v>
      </c>
      <c r="AL10" s="1803"/>
      <c r="AM10" s="2137">
        <f>AM11+AM200+AM212+AM263+AM323+AM358+AM385</f>
        <v>0</v>
      </c>
      <c r="AN10" s="1803"/>
      <c r="AO10" s="1803">
        <f>AO11+AO200+AO212+AO263+AO323+AO358+AO385</f>
        <v>33468.639999999999</v>
      </c>
      <c r="AP10" s="2138"/>
      <c r="AQ10" s="2401">
        <f>SUM(AQ11,AQ150,AQ162,AQ188,AQ246,AQ269,AQ295)</f>
        <v>58115.91</v>
      </c>
      <c r="AR10" s="1254"/>
      <c r="AS10" s="1254">
        <f>AS11+AS150+AS162+AS188+AS246+AS269+AS295</f>
        <v>565488.64999999991</v>
      </c>
      <c r="AT10" s="1254"/>
      <c r="AU10" s="1254">
        <f>AU11+AU150+AU162+AU188+AU246+AU269+AU295</f>
        <v>246375.13999999998</v>
      </c>
      <c r="AV10" s="1256">
        <f>AU10/I9</f>
        <v>0.30346856582925075</v>
      </c>
      <c r="EU10" s="1142"/>
      <c r="EV10" s="1143"/>
      <c r="EW10" s="1144"/>
      <c r="EX10" s="1144"/>
      <c r="EY10" s="1145">
        <f>EY11+EY148+EY158+EY182+EY238+EY259+EY283</f>
        <v>0</v>
      </c>
      <c r="EZ10" s="1144"/>
      <c r="FA10" s="1145">
        <f>FA11+FA148+FA158+FA182+FA238+FA259+FA283</f>
        <v>50.585664299999991</v>
      </c>
      <c r="FB10" s="1144"/>
      <c r="FC10" s="1146">
        <f>FC11+FC148+FC158+FC182+FC238+FC259+FC283</f>
        <v>89.390379999999993</v>
      </c>
      <c r="GA10" s="1147" t="s">
        <v>45</v>
      </c>
      <c r="GC10" s="1148" t="s">
        <v>43</v>
      </c>
      <c r="GD10" s="1148" t="s">
        <v>44</v>
      </c>
      <c r="GH10" s="1147" t="s">
        <v>103</v>
      </c>
      <c r="GT10" s="1149">
        <f>GT11+GT148+GT158+GT182+GT238+GT259+GT283</f>
        <v>811863.78999999992</v>
      </c>
    </row>
    <row r="11" spans="1:204" s="1141" customFormat="1" ht="37.200000000000003" customHeight="1" thickBot="1" x14ac:dyDescent="0.35">
      <c r="A11" s="1150"/>
      <c r="B11" s="1151"/>
      <c r="C11" s="1152" t="s">
        <v>43</v>
      </c>
      <c r="D11" s="1152" t="s">
        <v>45</v>
      </c>
      <c r="E11" s="1153" t="s">
        <v>104</v>
      </c>
      <c r="F11" s="1154"/>
      <c r="G11" s="1154"/>
      <c r="H11" s="1155"/>
      <c r="I11" s="686">
        <f>GT11</f>
        <v>455123.10999999993</v>
      </c>
      <c r="J11" s="1122"/>
      <c r="K11" s="1123">
        <f>K12+K21+K26+K33+K37+K42+K45+K48+K52+K56+K60+K63+K78+K83+K88+K93+K98+K102+K104+K107+K110+K115+K118+K122+K126+K129+K138+K145+K147</f>
        <v>0</v>
      </c>
      <c r="L11" s="791"/>
      <c r="M11" s="791">
        <f>M12+M21+M26+M33+M37+M42+M45+M48+M52+M56+M60+M63+M78+M83+M88+M93+M98+M102+M104+M107+M110+M115+M118+M122+M126+M129+M138+M145+M147</f>
        <v>0</v>
      </c>
      <c r="N11" s="791"/>
      <c r="O11" s="791">
        <f>O12+O21+O26+O33+O37+O42+O45+O48+O52+O56+O60+O63+O78+O83+O88+O93+O98+O102+O104+O107+O110+O115+O118+O122+O126+O129+O138+O145+O147</f>
        <v>0</v>
      </c>
      <c r="P11" s="791"/>
      <c r="Q11" s="791">
        <f>Q12+Q21+Q26+Q33+Q37+Q42+Q45+Q48+Q52+Q56+Q60+Q63+Q78+Q83+Q88+Q93+Q98+Q102+Q104+Q107+Q110+Q115+Q118+Q122+Q126+Q129+Q138+Q145+Q147</f>
        <v>0</v>
      </c>
      <c r="R11" s="791"/>
      <c r="S11" s="791">
        <f>S12+S21+S26+S33+S37+S42+S45+S48+S52+S56+S60+S63+S78+S83+S88+S93+S98+S102+S104+S107+S110+S115+S118+S122+S126+S129+S138+S145+S147</f>
        <v>0</v>
      </c>
      <c r="T11" s="791"/>
      <c r="U11" s="791">
        <f>U12+U21+U26+U33+U37+U42+U45+U48+U52+U56+U60+U63+U78+U83+U88+U93+U98+U102+U104+U107+U110+U115+U118+U122+U126+U129+U138+U145+U147</f>
        <v>0</v>
      </c>
      <c r="V11" s="1765"/>
      <c r="W11" s="1602">
        <f>W12+W21+W26+W33+W37+W42+W45+W48+W52+W56+W60+W63+W78+W83+W88+W93+W98+W102+W104+W107+W110+W115+W118+W122+W126+W129+W138+W145+W147</f>
        <v>349801.52</v>
      </c>
      <c r="X11" s="791"/>
      <c r="Y11" s="791">
        <f>Y12+Y21+Y26+Y33+Y37+Y42+Y45+Y48+Y52+Y56+Y60+Y63+Y78+Y83+Y88+Y93+Y98+Y102+Y104+Y107+Y110+Y115+Y118+Y122+Y126+Y129+Y138+Y145+Y147</f>
        <v>0</v>
      </c>
      <c r="Z11" s="791"/>
      <c r="AA11" s="791">
        <f>AA12+AA21+AA26+AA33+AA37+AA42+AA45+AA48+AA52+AA56+AA60+AA63+AA78+AA83+AA88+AA93+AA98+AA102+AA104+AA107+AA110+AA115+AA118+AA122+AA126+AA129+AA138+AA145+AA147</f>
        <v>0</v>
      </c>
      <c r="AB11" s="1765"/>
      <c r="AC11" s="1765">
        <f>AC12+AC21+AC26+AC33+AC37+AC42+AC45+AC48+AC52+AC56+AC60+AC63+AC78+AC83+AC88+AC93+AC98+AC102+AC104+AC107+AC110+AC115+AC118+AC122+AC126+AC129+AC138+AC145+AC147</f>
        <v>4389.8799999999992</v>
      </c>
      <c r="AD11" s="791"/>
      <c r="AE11" s="791">
        <f>AE12+AE21+AE26+AE33+AE37+AE42+AE45+AE48+AE52+AE56+AE60+AE63+AE78+AE83+AE88+AE93+AE98+AE102+AE104+AE107+AE110+AE115+AE118+AE122+AE126+AE129+AE138+AE145+AE147</f>
        <v>0</v>
      </c>
      <c r="AF11" s="791"/>
      <c r="AG11" s="791">
        <f>AG12+AG21+AG26+AG33+AG37+AG42+AG45+AG48+AG52+AG56+AG60+AG63+AG78+AG83+AG88+AG93+AG98+AG102+AG104+AG107+AG110+AG115+AG118+AG122+AG126+AG129+AG138+AG145+AG147</f>
        <v>0</v>
      </c>
      <c r="AH11" s="791"/>
      <c r="AI11" s="791">
        <f>AI12+AI21+AI26+AI33+AI37+AI42+AI45+AI48+AI52+AI56+AI60+AI63+AI78+AI83+AI88+AI93+AI98+AI102+AI104+AI107+AI110+AI115+AI118+AI122+AI126+AI129+AI138+AI145+AI147</f>
        <v>0</v>
      </c>
      <c r="AJ11" s="791"/>
      <c r="AK11" s="791">
        <f>AK12+AK21+AK26+AK33+AK37+AK42+AK45+AK48+AK52+AK56+AK60+AK63+AK78+AK83+AK88+AK93+AK98+AK102+AK104+AK107+AK110+AK115+AK118+AK122+AK126+AK129+AK138+AK145+AK147</f>
        <v>0</v>
      </c>
      <c r="AL11" s="1765"/>
      <c r="AM11" s="1765">
        <f>AM12+AM21+AM26+AM33+AM37+AM42+AM45+AM48+AM52+AM56+AM60+AM63+AM78+AM83+AM88+AM93+AM98+AM102+AM104+AM107+AM110+AM115+AM118+AM122+AM126+AM129+AM138+AM145+AM147</f>
        <v>0</v>
      </c>
      <c r="AN11" s="1765"/>
      <c r="AO11" s="1765">
        <f>AO12+AO21+AO26+AO33+AO37+AO42+AO45+AO48+AO52+AO56+AO60+AO63+AO78+AO83+AO88+AO93+AO98+AO102+AO104+AO107+AO110+AO115+AO118+AO122+AO126+AO129+AO138+AO145+AO147</f>
        <v>33468.639999999999</v>
      </c>
      <c r="AP11" s="2127"/>
      <c r="AQ11" s="2127">
        <f>AQ12+AQ21+AQ26+AQ33+AQ37+AQ42+AQ45+AQ48+AQ52+AQ56+AQ60+AQ63+AQ78+AQ83+AQ88+AQ93+AQ98+AQ102+AQ104+AQ107+AQ110+AQ115+AQ118+AQ122+AQ126+AQ129+AQ138+AQ145+AQ147</f>
        <v>5555</v>
      </c>
      <c r="AR11" s="1123"/>
      <c r="AS11" s="1123">
        <f>AS12+AS21+AS26+AS33+AS37+AS42+AS45+AS48+AS52+AS56+AS60+AS63+AS78+AS83+AS88+AS93+AS98+AS102+AS104+AS107+AS110+AS115+AS118+AS122+AS126+AS129+AS138+AS145+AS147</f>
        <v>393215.02999999991</v>
      </c>
      <c r="AT11" s="1123"/>
      <c r="AU11" s="1123">
        <f>AU12+AU21+AU26+AU33+AU37+AU42+AU45+AU48+AU52+AU56+AU60+AU63+AU78+AU83+AU88+AU93+AU98+AU102+AU104+AU107+AU110+AU115+AU118+AU122+AU126+AU129+AU138+AU145+AU147</f>
        <v>61908.08</v>
      </c>
      <c r="AV11" s="1124">
        <f>AU11/I11</f>
        <v>0.13602490983153989</v>
      </c>
      <c r="EU11" s="1142"/>
      <c r="EV11" s="1143"/>
      <c r="EW11" s="1144"/>
      <c r="EX11" s="1144"/>
      <c r="EY11" s="1145">
        <f>SUM(EY12:EY147)</f>
        <v>0</v>
      </c>
      <c r="EZ11" s="1144"/>
      <c r="FA11" s="1145">
        <f>SUM(FA12:FA147)</f>
        <v>44.868018399999997</v>
      </c>
      <c r="FB11" s="1144"/>
      <c r="FC11" s="1146">
        <f>SUM(FC12:FC147)</f>
        <v>89.390379999999993</v>
      </c>
      <c r="GA11" s="1147" t="s">
        <v>45</v>
      </c>
      <c r="GC11" s="1148" t="s">
        <v>43</v>
      </c>
      <c r="GD11" s="1148" t="s">
        <v>45</v>
      </c>
      <c r="GH11" s="1147" t="s">
        <v>103</v>
      </c>
      <c r="GT11" s="1149">
        <f>SUM(GT12:GT147)</f>
        <v>455123.10999999993</v>
      </c>
    </row>
    <row r="12" spans="1:204" s="1" customFormat="1" ht="43.95" customHeight="1" x14ac:dyDescent="0.2">
      <c r="A12" s="23"/>
      <c r="B12" s="854" t="s">
        <v>45</v>
      </c>
      <c r="C12" s="1050" t="s">
        <v>105</v>
      </c>
      <c r="D12" s="1049" t="s">
        <v>118</v>
      </c>
      <c r="E12" s="1045" t="s">
        <v>119</v>
      </c>
      <c r="F12" s="1046" t="s">
        <v>108</v>
      </c>
      <c r="G12" s="1047">
        <v>77.81</v>
      </c>
      <c r="H12" s="1048">
        <v>43.4</v>
      </c>
      <c r="I12" s="1044">
        <f>ROUND(H12*G12,2)</f>
        <v>3376.95</v>
      </c>
      <c r="J12" s="775"/>
      <c r="K12" s="911">
        <f>ROUND(J12*$H12,2)</f>
        <v>0</v>
      </c>
      <c r="L12" s="775"/>
      <c r="M12" s="911">
        <f>ROUND(L12*$H12,2)</f>
        <v>0</v>
      </c>
      <c r="N12" s="775"/>
      <c r="O12" s="911">
        <f>ROUND(N12*$H12,2)</f>
        <v>0</v>
      </c>
      <c r="P12" s="775"/>
      <c r="Q12" s="911">
        <f>ROUND(P12*$H12,2)</f>
        <v>0</v>
      </c>
      <c r="R12" s="775"/>
      <c r="S12" s="911">
        <f>ROUND(R12*$H12,2)</f>
        <v>0</v>
      </c>
      <c r="T12" s="775"/>
      <c r="U12" s="911">
        <f>ROUND(T12*$H12,2)</f>
        <v>0</v>
      </c>
      <c r="V12" s="1749">
        <v>66.47</v>
      </c>
      <c r="W12" s="1852">
        <f>ROUND(V12*$H12,2)</f>
        <v>2884.8</v>
      </c>
      <c r="X12" s="775"/>
      <c r="Y12" s="911">
        <f>ROUND(X12*$H12,2)</f>
        <v>0</v>
      </c>
      <c r="Z12" s="775"/>
      <c r="AA12" s="911">
        <f>ROUND(Z12*$H12,2)</f>
        <v>0</v>
      </c>
      <c r="AB12" s="1749">
        <v>11.34</v>
      </c>
      <c r="AC12" s="1852">
        <f>ROUND(AB12*$H12,2)</f>
        <v>492.16</v>
      </c>
      <c r="AD12" s="775"/>
      <c r="AE12" s="911">
        <f>ROUND(AD12*$H12,2)</f>
        <v>0</v>
      </c>
      <c r="AF12" s="775"/>
      <c r="AG12" s="911">
        <f>ROUND(AF12*$H12,2)</f>
        <v>0</v>
      </c>
      <c r="AH12" s="775"/>
      <c r="AI12" s="911">
        <f>ROUND(AH12*$H12,2)</f>
        <v>0</v>
      </c>
      <c r="AJ12" s="775"/>
      <c r="AK12" s="911">
        <f>ROUND(AJ12*$H12,2)</f>
        <v>0</v>
      </c>
      <c r="AL12" s="1749"/>
      <c r="AM12" s="1852">
        <f>ROUND(AL12*$H12,2)</f>
        <v>0</v>
      </c>
      <c r="AN12" s="1749"/>
      <c r="AO12" s="1852">
        <f>ROUND(AN12*$H12,2)</f>
        <v>0</v>
      </c>
      <c r="AP12" s="1992"/>
      <c r="AQ12" s="1993">
        <f>ROUND(AP12*$H12,2)</f>
        <v>0</v>
      </c>
      <c r="AR12" s="775">
        <f>AP12+AN12+AL12+AJ12+AH12+AF12+AD12+AB12+Z12+X12+V12+T12+R12+P12+N12+L12+J12</f>
        <v>77.81</v>
      </c>
      <c r="AS12" s="911">
        <f>ROUND(AR12*H12,2)</f>
        <v>3376.95</v>
      </c>
      <c r="AT12" s="775">
        <f>G12-AR12</f>
        <v>0</v>
      </c>
      <c r="AU12" s="911">
        <f>ROUND(AT12*H12,2)</f>
        <v>0</v>
      </c>
      <c r="AV12" s="913">
        <f>AU12/I12</f>
        <v>0</v>
      </c>
      <c r="EU12" s="25"/>
      <c r="EV12" s="122" t="s">
        <v>7</v>
      </c>
      <c r="EW12" s="123" t="s">
        <v>31</v>
      </c>
      <c r="EX12" s="33"/>
      <c r="EY12" s="124">
        <f>EX12*G12</f>
        <v>0</v>
      </c>
      <c r="EZ12" s="124">
        <v>0</v>
      </c>
      <c r="FA12" s="124">
        <f>EZ12*G12</f>
        <v>0</v>
      </c>
      <c r="FB12" s="124">
        <v>0.28999999999999998</v>
      </c>
      <c r="FC12" s="125">
        <f>FB12*G12</f>
        <v>22.564899999999998</v>
      </c>
      <c r="FD12" s="22"/>
      <c r="FE12" s="22"/>
      <c r="FF12" s="22"/>
      <c r="FG12" s="22"/>
      <c r="FH12" s="22"/>
      <c r="FI12" s="22"/>
      <c r="FJ12" s="22"/>
      <c r="FK12" s="22"/>
      <c r="FL12" s="22"/>
      <c r="FM12" s="22"/>
      <c r="FN12" s="22"/>
      <c r="GA12" s="126" t="s">
        <v>110</v>
      </c>
      <c r="GC12" s="126" t="s">
        <v>105</v>
      </c>
      <c r="GD12" s="126" t="s">
        <v>46</v>
      </c>
      <c r="GH12" s="13" t="s">
        <v>103</v>
      </c>
      <c r="GN12" s="127">
        <f>IF(EW12="základní",I12,0)</f>
        <v>3376.95</v>
      </c>
      <c r="GO12" s="127">
        <f>IF(EW12="snížená",I12,0)</f>
        <v>0</v>
      </c>
      <c r="GP12" s="127">
        <f>IF(EW12="zákl. přenesená",I12,0)</f>
        <v>0</v>
      </c>
      <c r="GQ12" s="127">
        <f>IF(EW12="sníž. přenesená",I12,0)</f>
        <v>0</v>
      </c>
      <c r="GR12" s="127">
        <f>IF(EW12="nulová",I12,0)</f>
        <v>0</v>
      </c>
      <c r="GS12" s="13" t="s">
        <v>45</v>
      </c>
      <c r="GT12" s="127">
        <f>ROUND(H12*G12,2)</f>
        <v>3376.95</v>
      </c>
      <c r="GU12" s="13" t="s">
        <v>110</v>
      </c>
      <c r="GV12" s="126" t="s">
        <v>1773</v>
      </c>
    </row>
    <row r="13" spans="1:204" s="1" customFormat="1" ht="27.9" customHeight="1" x14ac:dyDescent="0.2">
      <c r="A13" s="23"/>
      <c r="B13" s="856"/>
      <c r="C13" s="857" t="s">
        <v>112</v>
      </c>
      <c r="D13" s="851"/>
      <c r="E13" s="858" t="s">
        <v>121</v>
      </c>
      <c r="F13" s="851"/>
      <c r="G13" s="851"/>
      <c r="H13" s="852"/>
      <c r="I13" s="859"/>
      <c r="J13" s="897"/>
      <c r="K13" s="898"/>
      <c r="L13" s="897"/>
      <c r="M13" s="898"/>
      <c r="N13" s="897"/>
      <c r="O13" s="898"/>
      <c r="P13" s="897"/>
      <c r="Q13" s="898"/>
      <c r="R13" s="897"/>
      <c r="S13" s="898"/>
      <c r="T13" s="897"/>
      <c r="U13" s="898"/>
      <c r="V13" s="1853"/>
      <c r="W13" s="1854"/>
      <c r="X13" s="897"/>
      <c r="Y13" s="898"/>
      <c r="Z13" s="897"/>
      <c r="AA13" s="898"/>
      <c r="AB13" s="1853"/>
      <c r="AC13" s="1854"/>
      <c r="AD13" s="897"/>
      <c r="AE13" s="898"/>
      <c r="AF13" s="897"/>
      <c r="AG13" s="898"/>
      <c r="AH13" s="897"/>
      <c r="AI13" s="898"/>
      <c r="AJ13" s="897"/>
      <c r="AK13" s="898"/>
      <c r="AL13" s="1853"/>
      <c r="AM13" s="1854"/>
      <c r="AN13" s="1853"/>
      <c r="AO13" s="1854"/>
      <c r="AP13" s="2006"/>
      <c r="AQ13" s="2007"/>
      <c r="AR13" s="897"/>
      <c r="AS13" s="898"/>
      <c r="AT13" s="897"/>
      <c r="AU13" s="898"/>
      <c r="AV13" s="917"/>
      <c r="EU13" s="25"/>
      <c r="EV13" s="128"/>
      <c r="EW13" s="129"/>
      <c r="EX13" s="33"/>
      <c r="EY13" s="33"/>
      <c r="EZ13" s="33"/>
      <c r="FA13" s="33"/>
      <c r="FB13" s="33"/>
      <c r="FC13" s="34"/>
      <c r="FD13" s="22"/>
      <c r="FE13" s="22"/>
      <c r="FF13" s="22"/>
      <c r="FG13" s="22"/>
      <c r="FH13" s="22"/>
      <c r="FI13" s="22"/>
      <c r="FJ13" s="22"/>
      <c r="FK13" s="22"/>
      <c r="FL13" s="22"/>
      <c r="FM13" s="22"/>
      <c r="FN13" s="22"/>
      <c r="GC13" s="13" t="s">
        <v>112</v>
      </c>
      <c r="GD13" s="13" t="s">
        <v>46</v>
      </c>
    </row>
    <row r="14" spans="1:204" s="9" customFormat="1" ht="27.9" customHeight="1" x14ac:dyDescent="0.2">
      <c r="A14" s="130"/>
      <c r="B14" s="860"/>
      <c r="C14" s="857" t="s">
        <v>114</v>
      </c>
      <c r="D14" s="861" t="s">
        <v>7</v>
      </c>
      <c r="E14" s="862" t="s">
        <v>1774</v>
      </c>
      <c r="F14" s="863"/>
      <c r="G14" s="861" t="s">
        <v>7</v>
      </c>
      <c r="H14" s="864"/>
      <c r="I14" s="865"/>
      <c r="J14" s="899"/>
      <c r="K14" s="900"/>
      <c r="L14" s="899"/>
      <c r="M14" s="900"/>
      <c r="N14" s="899"/>
      <c r="O14" s="900"/>
      <c r="P14" s="899"/>
      <c r="Q14" s="900"/>
      <c r="R14" s="899"/>
      <c r="S14" s="900"/>
      <c r="T14" s="899"/>
      <c r="U14" s="900"/>
      <c r="V14" s="1855"/>
      <c r="W14" s="1856"/>
      <c r="X14" s="899"/>
      <c r="Y14" s="900"/>
      <c r="Z14" s="899"/>
      <c r="AA14" s="900"/>
      <c r="AB14" s="1855"/>
      <c r="AC14" s="1856"/>
      <c r="AD14" s="899"/>
      <c r="AE14" s="900"/>
      <c r="AF14" s="899"/>
      <c r="AG14" s="900"/>
      <c r="AH14" s="899"/>
      <c r="AI14" s="900"/>
      <c r="AJ14" s="899"/>
      <c r="AK14" s="900"/>
      <c r="AL14" s="1855"/>
      <c r="AM14" s="1856"/>
      <c r="AN14" s="1855"/>
      <c r="AO14" s="1856"/>
      <c r="AP14" s="2008"/>
      <c r="AQ14" s="2009"/>
      <c r="AR14" s="899"/>
      <c r="AS14" s="900"/>
      <c r="AT14" s="899"/>
      <c r="AU14" s="900"/>
      <c r="AV14" s="918"/>
      <c r="EU14" s="132"/>
      <c r="EV14" s="133"/>
      <c r="EW14" s="134"/>
      <c r="EX14" s="134"/>
      <c r="EY14" s="134"/>
      <c r="EZ14" s="134"/>
      <c r="FA14" s="134"/>
      <c r="FB14" s="134"/>
      <c r="FC14" s="135"/>
      <c r="GC14" s="136" t="s">
        <v>114</v>
      </c>
      <c r="GD14" s="136" t="s">
        <v>46</v>
      </c>
      <c r="GE14" s="9" t="s">
        <v>45</v>
      </c>
      <c r="GF14" s="9" t="s">
        <v>23</v>
      </c>
      <c r="GG14" s="9" t="s">
        <v>44</v>
      </c>
      <c r="GH14" s="136" t="s">
        <v>103</v>
      </c>
    </row>
    <row r="15" spans="1:204" s="9" customFormat="1" ht="27.9" customHeight="1" x14ac:dyDescent="0.2">
      <c r="A15" s="130"/>
      <c r="B15" s="860"/>
      <c r="C15" s="857" t="s">
        <v>114</v>
      </c>
      <c r="D15" s="861" t="s">
        <v>7</v>
      </c>
      <c r="E15" s="862" t="s">
        <v>1775</v>
      </c>
      <c r="F15" s="863"/>
      <c r="G15" s="861" t="s">
        <v>7</v>
      </c>
      <c r="H15" s="864"/>
      <c r="I15" s="865"/>
      <c r="J15" s="899"/>
      <c r="K15" s="900"/>
      <c r="L15" s="899"/>
      <c r="M15" s="900"/>
      <c r="N15" s="899"/>
      <c r="O15" s="900"/>
      <c r="P15" s="899"/>
      <c r="Q15" s="900"/>
      <c r="R15" s="899"/>
      <c r="S15" s="900"/>
      <c r="T15" s="899"/>
      <c r="U15" s="900"/>
      <c r="V15" s="1855"/>
      <c r="W15" s="1856"/>
      <c r="X15" s="899"/>
      <c r="Y15" s="900"/>
      <c r="Z15" s="899"/>
      <c r="AA15" s="900"/>
      <c r="AB15" s="1855"/>
      <c r="AC15" s="1856"/>
      <c r="AD15" s="899"/>
      <c r="AE15" s="900"/>
      <c r="AF15" s="899"/>
      <c r="AG15" s="900"/>
      <c r="AH15" s="899"/>
      <c r="AI15" s="900"/>
      <c r="AJ15" s="899"/>
      <c r="AK15" s="900"/>
      <c r="AL15" s="1855"/>
      <c r="AM15" s="1856"/>
      <c r="AN15" s="1855"/>
      <c r="AO15" s="1856"/>
      <c r="AP15" s="2008"/>
      <c r="AQ15" s="2009"/>
      <c r="AR15" s="899"/>
      <c r="AS15" s="900"/>
      <c r="AT15" s="899"/>
      <c r="AU15" s="900"/>
      <c r="AV15" s="918"/>
      <c r="EU15" s="132"/>
      <c r="EV15" s="133"/>
      <c r="EW15" s="134"/>
      <c r="EX15" s="134"/>
      <c r="EY15" s="134"/>
      <c r="EZ15" s="134"/>
      <c r="FA15" s="134"/>
      <c r="FB15" s="134"/>
      <c r="FC15" s="135"/>
      <c r="GC15" s="136" t="s">
        <v>114</v>
      </c>
      <c r="GD15" s="136" t="s">
        <v>46</v>
      </c>
      <c r="GE15" s="9" t="s">
        <v>45</v>
      </c>
      <c r="GF15" s="9" t="s">
        <v>23</v>
      </c>
      <c r="GG15" s="9" t="s">
        <v>44</v>
      </c>
      <c r="GH15" s="136" t="s">
        <v>103</v>
      </c>
    </row>
    <row r="16" spans="1:204" s="10" customFormat="1" ht="27.9" customHeight="1" x14ac:dyDescent="0.2">
      <c r="A16" s="137"/>
      <c r="B16" s="866"/>
      <c r="C16" s="857" t="s">
        <v>114</v>
      </c>
      <c r="D16" s="867" t="s">
        <v>7</v>
      </c>
      <c r="E16" s="868" t="s">
        <v>1776</v>
      </c>
      <c r="F16" s="869"/>
      <c r="G16" s="870">
        <v>66.47</v>
      </c>
      <c r="H16" s="871"/>
      <c r="I16" s="872"/>
      <c r="J16" s="901"/>
      <c r="K16" s="902"/>
      <c r="L16" s="901"/>
      <c r="M16" s="902"/>
      <c r="N16" s="901"/>
      <c r="O16" s="902"/>
      <c r="P16" s="901"/>
      <c r="Q16" s="902"/>
      <c r="R16" s="901"/>
      <c r="S16" s="902"/>
      <c r="T16" s="901"/>
      <c r="U16" s="902"/>
      <c r="V16" s="1857"/>
      <c r="W16" s="1858"/>
      <c r="X16" s="901"/>
      <c r="Y16" s="902"/>
      <c r="Z16" s="901"/>
      <c r="AA16" s="902"/>
      <c r="AB16" s="1857"/>
      <c r="AC16" s="1858"/>
      <c r="AD16" s="901"/>
      <c r="AE16" s="902"/>
      <c r="AF16" s="901"/>
      <c r="AG16" s="902"/>
      <c r="AH16" s="901"/>
      <c r="AI16" s="902"/>
      <c r="AJ16" s="901"/>
      <c r="AK16" s="902"/>
      <c r="AL16" s="1857"/>
      <c r="AM16" s="1858"/>
      <c r="AN16" s="1857"/>
      <c r="AO16" s="1858"/>
      <c r="AP16" s="2010"/>
      <c r="AQ16" s="2011"/>
      <c r="AR16" s="901"/>
      <c r="AS16" s="902"/>
      <c r="AT16" s="901"/>
      <c r="AU16" s="902"/>
      <c r="AV16" s="919"/>
      <c r="EU16" s="139"/>
      <c r="EV16" s="140"/>
      <c r="EW16" s="141"/>
      <c r="EX16" s="141"/>
      <c r="EY16" s="141"/>
      <c r="EZ16" s="141"/>
      <c r="FA16" s="141"/>
      <c r="FB16" s="141"/>
      <c r="FC16" s="142"/>
      <c r="GC16" s="143" t="s">
        <v>114</v>
      </c>
      <c r="GD16" s="143" t="s">
        <v>46</v>
      </c>
      <c r="GE16" s="10" t="s">
        <v>46</v>
      </c>
      <c r="GF16" s="10" t="s">
        <v>23</v>
      </c>
      <c r="GG16" s="10" t="s">
        <v>44</v>
      </c>
      <c r="GH16" s="143" t="s">
        <v>103</v>
      </c>
    </row>
    <row r="17" spans="1:204" s="10" customFormat="1" ht="27.9" customHeight="1" x14ac:dyDescent="0.2">
      <c r="A17" s="137"/>
      <c r="B17" s="866"/>
      <c r="C17" s="857" t="s">
        <v>114</v>
      </c>
      <c r="D17" s="867" t="s">
        <v>7</v>
      </c>
      <c r="E17" s="868" t="s">
        <v>1777</v>
      </c>
      <c r="F17" s="869"/>
      <c r="G17" s="870">
        <v>9.24</v>
      </c>
      <c r="H17" s="871"/>
      <c r="I17" s="872"/>
      <c r="J17" s="901"/>
      <c r="K17" s="902"/>
      <c r="L17" s="901"/>
      <c r="M17" s="902"/>
      <c r="N17" s="901"/>
      <c r="O17" s="902"/>
      <c r="P17" s="901"/>
      <c r="Q17" s="902"/>
      <c r="R17" s="901"/>
      <c r="S17" s="902"/>
      <c r="T17" s="901"/>
      <c r="U17" s="902"/>
      <c r="V17" s="1857"/>
      <c r="W17" s="1858"/>
      <c r="X17" s="901"/>
      <c r="Y17" s="902"/>
      <c r="Z17" s="901"/>
      <c r="AA17" s="902"/>
      <c r="AB17" s="1857"/>
      <c r="AC17" s="1858"/>
      <c r="AD17" s="901"/>
      <c r="AE17" s="902"/>
      <c r="AF17" s="901"/>
      <c r="AG17" s="902"/>
      <c r="AH17" s="901"/>
      <c r="AI17" s="902"/>
      <c r="AJ17" s="901"/>
      <c r="AK17" s="902"/>
      <c r="AL17" s="1857"/>
      <c r="AM17" s="1858"/>
      <c r="AN17" s="1857"/>
      <c r="AO17" s="1858"/>
      <c r="AP17" s="2010"/>
      <c r="AQ17" s="2011"/>
      <c r="AR17" s="901"/>
      <c r="AS17" s="902"/>
      <c r="AT17" s="901"/>
      <c r="AU17" s="902"/>
      <c r="AV17" s="919"/>
      <c r="EU17" s="139"/>
      <c r="EV17" s="140"/>
      <c r="EW17" s="141"/>
      <c r="EX17" s="141"/>
      <c r="EY17" s="141"/>
      <c r="EZ17" s="141"/>
      <c r="FA17" s="141"/>
      <c r="FB17" s="141"/>
      <c r="FC17" s="142"/>
      <c r="GC17" s="143" t="s">
        <v>114</v>
      </c>
      <c r="GD17" s="143" t="s">
        <v>46</v>
      </c>
      <c r="GE17" s="10" t="s">
        <v>46</v>
      </c>
      <c r="GF17" s="10" t="s">
        <v>23</v>
      </c>
      <c r="GG17" s="10" t="s">
        <v>44</v>
      </c>
      <c r="GH17" s="143" t="s">
        <v>103</v>
      </c>
    </row>
    <row r="18" spans="1:204" s="9" customFormat="1" ht="27.9" customHeight="1" x14ac:dyDescent="0.2">
      <c r="A18" s="130"/>
      <c r="B18" s="860"/>
      <c r="C18" s="857" t="s">
        <v>114</v>
      </c>
      <c r="D18" s="861" t="s">
        <v>7</v>
      </c>
      <c r="E18" s="862" t="s">
        <v>1778</v>
      </c>
      <c r="F18" s="863"/>
      <c r="G18" s="861" t="s">
        <v>7</v>
      </c>
      <c r="H18" s="864"/>
      <c r="I18" s="865"/>
      <c r="J18" s="899"/>
      <c r="K18" s="900"/>
      <c r="L18" s="899"/>
      <c r="M18" s="900"/>
      <c r="N18" s="899"/>
      <c r="O18" s="900"/>
      <c r="P18" s="899"/>
      <c r="Q18" s="900"/>
      <c r="R18" s="899"/>
      <c r="S18" s="900"/>
      <c r="T18" s="899"/>
      <c r="U18" s="900"/>
      <c r="V18" s="1855"/>
      <c r="W18" s="1856"/>
      <c r="X18" s="899"/>
      <c r="Y18" s="900"/>
      <c r="Z18" s="899"/>
      <c r="AA18" s="900"/>
      <c r="AB18" s="1855"/>
      <c r="AC18" s="1856"/>
      <c r="AD18" s="899"/>
      <c r="AE18" s="900"/>
      <c r="AF18" s="899"/>
      <c r="AG18" s="900"/>
      <c r="AH18" s="899"/>
      <c r="AI18" s="900"/>
      <c r="AJ18" s="899"/>
      <c r="AK18" s="900"/>
      <c r="AL18" s="1855"/>
      <c r="AM18" s="1856"/>
      <c r="AN18" s="1855"/>
      <c r="AO18" s="1856"/>
      <c r="AP18" s="2008"/>
      <c r="AQ18" s="2009"/>
      <c r="AR18" s="899"/>
      <c r="AS18" s="900"/>
      <c r="AT18" s="899"/>
      <c r="AU18" s="900"/>
      <c r="AV18" s="918"/>
      <c r="EU18" s="132"/>
      <c r="EV18" s="133"/>
      <c r="EW18" s="134"/>
      <c r="EX18" s="134"/>
      <c r="EY18" s="134"/>
      <c r="EZ18" s="134"/>
      <c r="FA18" s="134"/>
      <c r="FB18" s="134"/>
      <c r="FC18" s="135"/>
      <c r="GC18" s="136" t="s">
        <v>114</v>
      </c>
      <c r="GD18" s="136" t="s">
        <v>46</v>
      </c>
      <c r="GE18" s="9" t="s">
        <v>45</v>
      </c>
      <c r="GF18" s="9" t="s">
        <v>23</v>
      </c>
      <c r="GG18" s="9" t="s">
        <v>44</v>
      </c>
      <c r="GH18" s="136" t="s">
        <v>103</v>
      </c>
    </row>
    <row r="19" spans="1:204" s="10" customFormat="1" ht="27.9" customHeight="1" x14ac:dyDescent="0.2">
      <c r="A19" s="137"/>
      <c r="B19" s="866"/>
      <c r="C19" s="857" t="s">
        <v>114</v>
      </c>
      <c r="D19" s="867" t="s">
        <v>7</v>
      </c>
      <c r="E19" s="868" t="s">
        <v>1779</v>
      </c>
      <c r="F19" s="869"/>
      <c r="G19" s="870">
        <v>2.1</v>
      </c>
      <c r="H19" s="871"/>
      <c r="I19" s="872"/>
      <c r="J19" s="901"/>
      <c r="K19" s="902"/>
      <c r="L19" s="901"/>
      <c r="M19" s="902"/>
      <c r="N19" s="901"/>
      <c r="O19" s="902"/>
      <c r="P19" s="901"/>
      <c r="Q19" s="902"/>
      <c r="R19" s="901"/>
      <c r="S19" s="902"/>
      <c r="T19" s="901"/>
      <c r="U19" s="902"/>
      <c r="V19" s="1857"/>
      <c r="W19" s="1858"/>
      <c r="X19" s="901"/>
      <c r="Y19" s="902"/>
      <c r="Z19" s="901"/>
      <c r="AA19" s="902"/>
      <c r="AB19" s="1857"/>
      <c r="AC19" s="1858"/>
      <c r="AD19" s="901"/>
      <c r="AE19" s="902"/>
      <c r="AF19" s="901"/>
      <c r="AG19" s="902"/>
      <c r="AH19" s="901"/>
      <c r="AI19" s="902"/>
      <c r="AJ19" s="901"/>
      <c r="AK19" s="902"/>
      <c r="AL19" s="1857"/>
      <c r="AM19" s="1858"/>
      <c r="AN19" s="1857"/>
      <c r="AO19" s="1858"/>
      <c r="AP19" s="2010"/>
      <c r="AQ19" s="2011"/>
      <c r="AR19" s="901"/>
      <c r="AS19" s="902"/>
      <c r="AT19" s="901"/>
      <c r="AU19" s="902"/>
      <c r="AV19" s="919"/>
      <c r="EU19" s="139"/>
      <c r="EV19" s="140"/>
      <c r="EW19" s="141"/>
      <c r="EX19" s="141"/>
      <c r="EY19" s="141"/>
      <c r="EZ19" s="141"/>
      <c r="FA19" s="141"/>
      <c r="FB19" s="141"/>
      <c r="FC19" s="142"/>
      <c r="GC19" s="143" t="s">
        <v>114</v>
      </c>
      <c r="GD19" s="143" t="s">
        <v>46</v>
      </c>
      <c r="GE19" s="10" t="s">
        <v>46</v>
      </c>
      <c r="GF19" s="10" t="s">
        <v>23</v>
      </c>
      <c r="GG19" s="10" t="s">
        <v>44</v>
      </c>
      <c r="GH19" s="143" t="s">
        <v>103</v>
      </c>
    </row>
    <row r="20" spans="1:204" s="12" customFormat="1" ht="27.9" customHeight="1" x14ac:dyDescent="0.2">
      <c r="A20" s="151"/>
      <c r="B20" s="873"/>
      <c r="C20" s="857" t="s">
        <v>114</v>
      </c>
      <c r="D20" s="874" t="s">
        <v>7</v>
      </c>
      <c r="E20" s="875" t="s">
        <v>132</v>
      </c>
      <c r="F20" s="876"/>
      <c r="G20" s="877">
        <v>77.809999999999988</v>
      </c>
      <c r="H20" s="878"/>
      <c r="I20" s="879"/>
      <c r="J20" s="903"/>
      <c r="K20" s="904"/>
      <c r="L20" s="903"/>
      <c r="M20" s="904"/>
      <c r="N20" s="903"/>
      <c r="O20" s="904"/>
      <c r="P20" s="903"/>
      <c r="Q20" s="904"/>
      <c r="R20" s="903"/>
      <c r="S20" s="904"/>
      <c r="T20" s="903"/>
      <c r="U20" s="904"/>
      <c r="V20" s="1859"/>
      <c r="W20" s="1860"/>
      <c r="X20" s="903"/>
      <c r="Y20" s="904"/>
      <c r="Z20" s="903"/>
      <c r="AA20" s="904"/>
      <c r="AB20" s="1859"/>
      <c r="AC20" s="1860"/>
      <c r="AD20" s="903"/>
      <c r="AE20" s="904"/>
      <c r="AF20" s="903"/>
      <c r="AG20" s="904"/>
      <c r="AH20" s="903"/>
      <c r="AI20" s="904"/>
      <c r="AJ20" s="903"/>
      <c r="AK20" s="904"/>
      <c r="AL20" s="1859"/>
      <c r="AM20" s="1860"/>
      <c r="AN20" s="1859"/>
      <c r="AO20" s="1860"/>
      <c r="AP20" s="2012"/>
      <c r="AQ20" s="2013"/>
      <c r="AR20" s="903"/>
      <c r="AS20" s="904"/>
      <c r="AT20" s="903"/>
      <c r="AU20" s="904"/>
      <c r="AV20" s="920"/>
      <c r="EU20" s="153"/>
      <c r="EV20" s="154"/>
      <c r="EW20" s="155"/>
      <c r="EX20" s="155"/>
      <c r="EY20" s="155"/>
      <c r="EZ20" s="155"/>
      <c r="FA20" s="155"/>
      <c r="FB20" s="155"/>
      <c r="FC20" s="156"/>
      <c r="GC20" s="157" t="s">
        <v>114</v>
      </c>
      <c r="GD20" s="157" t="s">
        <v>46</v>
      </c>
      <c r="GE20" s="12" t="s">
        <v>110</v>
      </c>
      <c r="GF20" s="12" t="s">
        <v>23</v>
      </c>
      <c r="GG20" s="12" t="s">
        <v>45</v>
      </c>
      <c r="GH20" s="157" t="s">
        <v>103</v>
      </c>
    </row>
    <row r="21" spans="1:204" s="1" customFormat="1" ht="42.6" customHeight="1" x14ac:dyDescent="0.2">
      <c r="A21" s="23"/>
      <c r="B21" s="854" t="s">
        <v>46</v>
      </c>
      <c r="C21" s="838" t="s">
        <v>105</v>
      </c>
      <c r="D21" s="839" t="s">
        <v>1549</v>
      </c>
      <c r="E21" s="840" t="s">
        <v>1550</v>
      </c>
      <c r="F21" s="841" t="s">
        <v>108</v>
      </c>
      <c r="G21" s="842">
        <v>3.36</v>
      </c>
      <c r="H21" s="843">
        <v>410.5</v>
      </c>
      <c r="I21" s="855">
        <f>ROUND(H21*G21,2)</f>
        <v>1379.28</v>
      </c>
      <c r="J21" s="850"/>
      <c r="K21" s="776">
        <f>ROUND(J21*$H21,2)</f>
        <v>0</v>
      </c>
      <c r="L21" s="850"/>
      <c r="M21" s="776">
        <f>ROUND(L21*$H21,2)</f>
        <v>0</v>
      </c>
      <c r="N21" s="850"/>
      <c r="O21" s="776">
        <f>ROUND(N21*$H21,2)</f>
        <v>0</v>
      </c>
      <c r="P21" s="850"/>
      <c r="Q21" s="776">
        <f>ROUND(P21*$H21,2)</f>
        <v>0</v>
      </c>
      <c r="R21" s="850"/>
      <c r="S21" s="776">
        <f>ROUND(R21*$H21,2)</f>
        <v>0</v>
      </c>
      <c r="T21" s="850"/>
      <c r="U21" s="776">
        <f>ROUND(T21*$H21,2)</f>
        <v>0</v>
      </c>
      <c r="V21" s="1861"/>
      <c r="W21" s="1750">
        <f>ROUND(V21*$H21,2)</f>
        <v>0</v>
      </c>
      <c r="X21" s="850"/>
      <c r="Y21" s="776">
        <f>ROUND(X21*$H21,2)</f>
        <v>0</v>
      </c>
      <c r="Z21" s="850"/>
      <c r="AA21" s="776">
        <f>ROUND(Z21*$H21,2)</f>
        <v>0</v>
      </c>
      <c r="AB21" s="1861">
        <v>3.36</v>
      </c>
      <c r="AC21" s="1750">
        <f>ROUND(AB21*$H21,2)</f>
        <v>1379.28</v>
      </c>
      <c r="AD21" s="850"/>
      <c r="AE21" s="776">
        <f>ROUND(AD21*$H21,2)</f>
        <v>0</v>
      </c>
      <c r="AF21" s="850"/>
      <c r="AG21" s="776">
        <f>ROUND(AF21*$H21,2)</f>
        <v>0</v>
      </c>
      <c r="AH21" s="850"/>
      <c r="AI21" s="776">
        <f>ROUND(AH21*$H21,2)</f>
        <v>0</v>
      </c>
      <c r="AJ21" s="850"/>
      <c r="AK21" s="776">
        <f>ROUND(AJ21*$H21,2)</f>
        <v>0</v>
      </c>
      <c r="AL21" s="1861"/>
      <c r="AM21" s="1750">
        <f>ROUND(AL21*$H21,2)</f>
        <v>0</v>
      </c>
      <c r="AN21" s="1861"/>
      <c r="AO21" s="1750">
        <f>ROUND(AN21*$H21,2)</f>
        <v>0</v>
      </c>
      <c r="AP21" s="2014"/>
      <c r="AQ21" s="2114">
        <f>ROUND(AP21*$H21,2)</f>
        <v>0</v>
      </c>
      <c r="AR21" s="850">
        <f>AP21+AN21+AL21+AJ21+AH21+AF21+AD21+AB21+Z21+X21+V21+T21+R21+P21+N21+L21+J21</f>
        <v>3.36</v>
      </c>
      <c r="AS21" s="776">
        <f>ROUND(AR21*H21,2)</f>
        <v>1379.28</v>
      </c>
      <c r="AT21" s="850">
        <f>G21-AR21</f>
        <v>0</v>
      </c>
      <c r="AU21" s="776">
        <f>ROUND(AT21*H21,2)</f>
        <v>0</v>
      </c>
      <c r="AV21" s="914">
        <f>AU21/I21</f>
        <v>0</v>
      </c>
      <c r="EU21" s="25"/>
      <c r="EV21" s="122" t="s">
        <v>7</v>
      </c>
      <c r="EW21" s="123" t="s">
        <v>31</v>
      </c>
      <c r="EX21" s="33"/>
      <c r="EY21" s="124">
        <f>EX21*G21</f>
        <v>0</v>
      </c>
      <c r="EZ21" s="124">
        <v>0</v>
      </c>
      <c r="FA21" s="124">
        <f>EZ21*G21</f>
        <v>0</v>
      </c>
      <c r="FB21" s="124">
        <v>0.24</v>
      </c>
      <c r="FC21" s="125">
        <f>FB21*G21</f>
        <v>0.80639999999999989</v>
      </c>
      <c r="FD21" s="22"/>
      <c r="FE21" s="22"/>
      <c r="FF21" s="22"/>
      <c r="FG21" s="22"/>
      <c r="FH21" s="22"/>
      <c r="FI21" s="22"/>
      <c r="FJ21" s="22"/>
      <c r="FK21" s="22"/>
      <c r="FL21" s="22"/>
      <c r="FM21" s="22"/>
      <c r="FN21" s="22"/>
      <c r="GA21" s="126" t="s">
        <v>110</v>
      </c>
      <c r="GC21" s="126" t="s">
        <v>105</v>
      </c>
      <c r="GD21" s="126" t="s">
        <v>46</v>
      </c>
      <c r="GH21" s="13" t="s">
        <v>103</v>
      </c>
      <c r="GN21" s="127">
        <f>IF(EW21="základní",I21,0)</f>
        <v>1379.28</v>
      </c>
      <c r="GO21" s="127">
        <f>IF(EW21="snížená",I21,0)</f>
        <v>0</v>
      </c>
      <c r="GP21" s="127">
        <f>IF(EW21="zákl. přenesená",I21,0)</f>
        <v>0</v>
      </c>
      <c r="GQ21" s="127">
        <f>IF(EW21="sníž. přenesená",I21,0)</f>
        <v>0</v>
      </c>
      <c r="GR21" s="127">
        <f>IF(EW21="nulová",I21,0)</f>
        <v>0</v>
      </c>
      <c r="GS21" s="13" t="s">
        <v>45</v>
      </c>
      <c r="GT21" s="127">
        <f>ROUND(H21*G21,2)</f>
        <v>1379.28</v>
      </c>
      <c r="GU21" s="13" t="s">
        <v>110</v>
      </c>
      <c r="GV21" s="126" t="s">
        <v>1780</v>
      </c>
    </row>
    <row r="22" spans="1:204" s="1" customFormat="1" ht="27.9" customHeight="1" x14ac:dyDescent="0.2">
      <c r="A22" s="23"/>
      <c r="B22" s="856"/>
      <c r="C22" s="857" t="s">
        <v>112</v>
      </c>
      <c r="D22" s="851"/>
      <c r="E22" s="858" t="s">
        <v>121</v>
      </c>
      <c r="F22" s="851"/>
      <c r="G22" s="851"/>
      <c r="H22" s="852"/>
      <c r="I22" s="859"/>
      <c r="J22" s="897"/>
      <c r="K22" s="898"/>
      <c r="L22" s="897"/>
      <c r="M22" s="898"/>
      <c r="N22" s="897"/>
      <c r="O22" s="898"/>
      <c r="P22" s="897"/>
      <c r="Q22" s="898"/>
      <c r="R22" s="897"/>
      <c r="S22" s="898"/>
      <c r="T22" s="897"/>
      <c r="U22" s="898"/>
      <c r="V22" s="1853"/>
      <c r="W22" s="1854"/>
      <c r="X22" s="897"/>
      <c r="Y22" s="898"/>
      <c r="Z22" s="897"/>
      <c r="AA22" s="898"/>
      <c r="AB22" s="1853"/>
      <c r="AC22" s="1854"/>
      <c r="AD22" s="897"/>
      <c r="AE22" s="898"/>
      <c r="AF22" s="897"/>
      <c r="AG22" s="898"/>
      <c r="AH22" s="897"/>
      <c r="AI22" s="898"/>
      <c r="AJ22" s="897"/>
      <c r="AK22" s="898"/>
      <c r="AL22" s="1853"/>
      <c r="AM22" s="1854"/>
      <c r="AN22" s="1853"/>
      <c r="AO22" s="1854"/>
      <c r="AP22" s="2006"/>
      <c r="AQ22" s="2007"/>
      <c r="AR22" s="897"/>
      <c r="AS22" s="898"/>
      <c r="AT22" s="897"/>
      <c r="AU22" s="898"/>
      <c r="AV22" s="917"/>
      <c r="EU22" s="25"/>
      <c r="EV22" s="128"/>
      <c r="EW22" s="129"/>
      <c r="EX22" s="33"/>
      <c r="EY22" s="33"/>
      <c r="EZ22" s="33"/>
      <c r="FA22" s="33"/>
      <c r="FB22" s="33"/>
      <c r="FC22" s="34"/>
      <c r="FD22" s="22"/>
      <c r="FE22" s="22"/>
      <c r="FF22" s="22"/>
      <c r="FG22" s="22"/>
      <c r="FH22" s="22"/>
      <c r="FI22" s="22"/>
      <c r="FJ22" s="22"/>
      <c r="FK22" s="22"/>
      <c r="FL22" s="22"/>
      <c r="FM22" s="22"/>
      <c r="FN22" s="22"/>
      <c r="GC22" s="13" t="s">
        <v>112</v>
      </c>
      <c r="GD22" s="13" t="s">
        <v>46</v>
      </c>
    </row>
    <row r="23" spans="1:204" s="9" customFormat="1" ht="27.9" customHeight="1" x14ac:dyDescent="0.2">
      <c r="A23" s="130"/>
      <c r="B23" s="860"/>
      <c r="C23" s="857" t="s">
        <v>114</v>
      </c>
      <c r="D23" s="861" t="s">
        <v>7</v>
      </c>
      <c r="E23" s="862" t="s">
        <v>1774</v>
      </c>
      <c r="F23" s="863"/>
      <c r="G23" s="861" t="s">
        <v>7</v>
      </c>
      <c r="H23" s="864"/>
      <c r="I23" s="865"/>
      <c r="J23" s="899"/>
      <c r="K23" s="900"/>
      <c r="L23" s="899"/>
      <c r="M23" s="900"/>
      <c r="N23" s="899"/>
      <c r="O23" s="900"/>
      <c r="P23" s="899"/>
      <c r="Q23" s="900"/>
      <c r="R23" s="899"/>
      <c r="S23" s="900"/>
      <c r="T23" s="899"/>
      <c r="U23" s="900"/>
      <c r="V23" s="1855"/>
      <c r="W23" s="1856"/>
      <c r="X23" s="899"/>
      <c r="Y23" s="900"/>
      <c r="Z23" s="899"/>
      <c r="AA23" s="900"/>
      <c r="AB23" s="1855"/>
      <c r="AC23" s="1856"/>
      <c r="AD23" s="899"/>
      <c r="AE23" s="900"/>
      <c r="AF23" s="899"/>
      <c r="AG23" s="900"/>
      <c r="AH23" s="899"/>
      <c r="AI23" s="900"/>
      <c r="AJ23" s="899"/>
      <c r="AK23" s="900"/>
      <c r="AL23" s="1855"/>
      <c r="AM23" s="1856"/>
      <c r="AN23" s="1855"/>
      <c r="AO23" s="1856"/>
      <c r="AP23" s="2008"/>
      <c r="AQ23" s="2009"/>
      <c r="AR23" s="899"/>
      <c r="AS23" s="900"/>
      <c r="AT23" s="899"/>
      <c r="AU23" s="900"/>
      <c r="AV23" s="918"/>
      <c r="EU23" s="132"/>
      <c r="EV23" s="133"/>
      <c r="EW23" s="134"/>
      <c r="EX23" s="134"/>
      <c r="EY23" s="134"/>
      <c r="EZ23" s="134"/>
      <c r="FA23" s="134"/>
      <c r="FB23" s="134"/>
      <c r="FC23" s="135"/>
      <c r="GC23" s="136" t="s">
        <v>114</v>
      </c>
      <c r="GD23" s="136" t="s">
        <v>46</v>
      </c>
      <c r="GE23" s="9" t="s">
        <v>45</v>
      </c>
      <c r="GF23" s="9" t="s">
        <v>23</v>
      </c>
      <c r="GG23" s="9" t="s">
        <v>44</v>
      </c>
      <c r="GH23" s="136" t="s">
        <v>103</v>
      </c>
    </row>
    <row r="24" spans="1:204" s="9" customFormat="1" ht="27.9" customHeight="1" x14ac:dyDescent="0.2">
      <c r="A24" s="130"/>
      <c r="B24" s="860"/>
      <c r="C24" s="857" t="s">
        <v>114</v>
      </c>
      <c r="D24" s="861" t="s">
        <v>7</v>
      </c>
      <c r="E24" s="862" t="s">
        <v>1553</v>
      </c>
      <c r="F24" s="863"/>
      <c r="G24" s="861" t="s">
        <v>7</v>
      </c>
      <c r="H24" s="864"/>
      <c r="I24" s="865"/>
      <c r="J24" s="899"/>
      <c r="K24" s="900"/>
      <c r="L24" s="899"/>
      <c r="M24" s="900"/>
      <c r="N24" s="899"/>
      <c r="O24" s="900"/>
      <c r="P24" s="899"/>
      <c r="Q24" s="900"/>
      <c r="R24" s="899"/>
      <c r="S24" s="900"/>
      <c r="T24" s="899"/>
      <c r="U24" s="900"/>
      <c r="V24" s="1855"/>
      <c r="W24" s="1856"/>
      <c r="X24" s="899"/>
      <c r="Y24" s="900"/>
      <c r="Z24" s="899"/>
      <c r="AA24" s="900"/>
      <c r="AB24" s="1855"/>
      <c r="AC24" s="1856"/>
      <c r="AD24" s="899"/>
      <c r="AE24" s="900"/>
      <c r="AF24" s="899"/>
      <c r="AG24" s="900"/>
      <c r="AH24" s="899"/>
      <c r="AI24" s="900"/>
      <c r="AJ24" s="899"/>
      <c r="AK24" s="900"/>
      <c r="AL24" s="1855"/>
      <c r="AM24" s="1856"/>
      <c r="AN24" s="1855"/>
      <c r="AO24" s="1856"/>
      <c r="AP24" s="2008"/>
      <c r="AQ24" s="2009"/>
      <c r="AR24" s="899"/>
      <c r="AS24" s="900"/>
      <c r="AT24" s="899"/>
      <c r="AU24" s="900"/>
      <c r="AV24" s="918"/>
      <c r="EU24" s="132"/>
      <c r="EV24" s="133"/>
      <c r="EW24" s="134"/>
      <c r="EX24" s="134"/>
      <c r="EY24" s="134"/>
      <c r="EZ24" s="134"/>
      <c r="FA24" s="134"/>
      <c r="FB24" s="134"/>
      <c r="FC24" s="135"/>
      <c r="GC24" s="136" t="s">
        <v>114</v>
      </c>
      <c r="GD24" s="136" t="s">
        <v>46</v>
      </c>
      <c r="GE24" s="9" t="s">
        <v>45</v>
      </c>
      <c r="GF24" s="9" t="s">
        <v>23</v>
      </c>
      <c r="GG24" s="9" t="s">
        <v>44</v>
      </c>
      <c r="GH24" s="136" t="s">
        <v>103</v>
      </c>
    </row>
    <row r="25" spans="1:204" s="10" customFormat="1" ht="27.9" customHeight="1" x14ac:dyDescent="0.2">
      <c r="A25" s="137"/>
      <c r="B25" s="866"/>
      <c r="C25" s="857" t="s">
        <v>114</v>
      </c>
      <c r="D25" s="867" t="s">
        <v>7</v>
      </c>
      <c r="E25" s="868" t="s">
        <v>1781</v>
      </c>
      <c r="F25" s="869"/>
      <c r="G25" s="870">
        <v>3.36</v>
      </c>
      <c r="H25" s="871"/>
      <c r="I25" s="872"/>
      <c r="J25" s="901"/>
      <c r="K25" s="902"/>
      <c r="L25" s="901"/>
      <c r="M25" s="902"/>
      <c r="N25" s="901"/>
      <c r="O25" s="902"/>
      <c r="P25" s="901"/>
      <c r="Q25" s="902"/>
      <c r="R25" s="901"/>
      <c r="S25" s="902"/>
      <c r="T25" s="901"/>
      <c r="U25" s="902"/>
      <c r="V25" s="1857"/>
      <c r="W25" s="1858"/>
      <c r="X25" s="901"/>
      <c r="Y25" s="902"/>
      <c r="Z25" s="901"/>
      <c r="AA25" s="902"/>
      <c r="AB25" s="1857"/>
      <c r="AC25" s="1858"/>
      <c r="AD25" s="901"/>
      <c r="AE25" s="902"/>
      <c r="AF25" s="901"/>
      <c r="AG25" s="902"/>
      <c r="AH25" s="901"/>
      <c r="AI25" s="902"/>
      <c r="AJ25" s="901"/>
      <c r="AK25" s="902"/>
      <c r="AL25" s="1857"/>
      <c r="AM25" s="1858"/>
      <c r="AN25" s="1857"/>
      <c r="AO25" s="1858"/>
      <c r="AP25" s="2010"/>
      <c r="AQ25" s="2011"/>
      <c r="AR25" s="901"/>
      <c r="AS25" s="902"/>
      <c r="AT25" s="901"/>
      <c r="AU25" s="902"/>
      <c r="AV25" s="919"/>
      <c r="EU25" s="139"/>
      <c r="EV25" s="140"/>
      <c r="EW25" s="141"/>
      <c r="EX25" s="141"/>
      <c r="EY25" s="141"/>
      <c r="EZ25" s="141"/>
      <c r="FA25" s="141"/>
      <c r="FB25" s="141"/>
      <c r="FC25" s="142"/>
      <c r="GC25" s="143" t="s">
        <v>114</v>
      </c>
      <c r="GD25" s="143" t="s">
        <v>46</v>
      </c>
      <c r="GE25" s="10" t="s">
        <v>46</v>
      </c>
      <c r="GF25" s="10" t="s">
        <v>23</v>
      </c>
      <c r="GG25" s="10" t="s">
        <v>45</v>
      </c>
      <c r="GH25" s="143" t="s">
        <v>103</v>
      </c>
    </row>
    <row r="26" spans="1:204" s="1" customFormat="1" ht="27.9" customHeight="1" x14ac:dyDescent="0.2">
      <c r="A26" s="23"/>
      <c r="B26" s="854" t="s">
        <v>126</v>
      </c>
      <c r="C26" s="838" t="s">
        <v>105</v>
      </c>
      <c r="D26" s="839" t="s">
        <v>136</v>
      </c>
      <c r="E26" s="840" t="s">
        <v>724</v>
      </c>
      <c r="F26" s="841" t="s">
        <v>108</v>
      </c>
      <c r="G26" s="842">
        <v>151.41999999999999</v>
      </c>
      <c r="H26" s="843">
        <v>41.9</v>
      </c>
      <c r="I26" s="855">
        <f>ROUND(H26*G26,2)</f>
        <v>6344.5</v>
      </c>
      <c r="J26" s="850"/>
      <c r="K26" s="776">
        <f>ROUND(J26*$H26,2)</f>
        <v>0</v>
      </c>
      <c r="L26" s="850"/>
      <c r="M26" s="776">
        <f>ROUND(L26*$H26,2)</f>
        <v>0</v>
      </c>
      <c r="N26" s="850"/>
      <c r="O26" s="776">
        <f>ROUND(N26*$H26,2)</f>
        <v>0</v>
      </c>
      <c r="P26" s="850"/>
      <c r="Q26" s="776">
        <f>ROUND(P26*$H26,2)</f>
        <v>0</v>
      </c>
      <c r="R26" s="850"/>
      <c r="S26" s="776">
        <f>ROUND(R26*$H26,2)</f>
        <v>0</v>
      </c>
      <c r="T26" s="850"/>
      <c r="U26" s="776">
        <f>ROUND(T26*$H26,2)</f>
        <v>0</v>
      </c>
      <c r="V26" s="1861">
        <v>132.94</v>
      </c>
      <c r="W26" s="1750">
        <f>ROUND(V26*$H26,2)</f>
        <v>5570.19</v>
      </c>
      <c r="X26" s="850"/>
      <c r="Y26" s="776">
        <f>ROUND(X26*$H26,2)</f>
        <v>0</v>
      </c>
      <c r="Z26" s="850"/>
      <c r="AA26" s="776">
        <f>ROUND(Z26*$H26,2)</f>
        <v>0</v>
      </c>
      <c r="AB26" s="1861">
        <v>18.48</v>
      </c>
      <c r="AC26" s="1750">
        <f>ROUND(AB26*$H26,2)</f>
        <v>774.31</v>
      </c>
      <c r="AD26" s="850"/>
      <c r="AE26" s="776">
        <f>ROUND(AD26*$H26,2)</f>
        <v>0</v>
      </c>
      <c r="AF26" s="850"/>
      <c r="AG26" s="776">
        <f>ROUND(AF26*$H26,2)</f>
        <v>0</v>
      </c>
      <c r="AH26" s="850"/>
      <c r="AI26" s="776">
        <f>ROUND(AH26*$H26,2)</f>
        <v>0</v>
      </c>
      <c r="AJ26" s="850"/>
      <c r="AK26" s="776">
        <f>ROUND(AJ26*$H26,2)</f>
        <v>0</v>
      </c>
      <c r="AL26" s="1861"/>
      <c r="AM26" s="1750">
        <f>ROUND(AL26*$H26,2)</f>
        <v>0</v>
      </c>
      <c r="AN26" s="1861"/>
      <c r="AO26" s="1750">
        <f>ROUND(AN26*$H26,2)</f>
        <v>0</v>
      </c>
      <c r="AP26" s="2014"/>
      <c r="AQ26" s="2114">
        <f>ROUND(AP26*$H26,2)</f>
        <v>0</v>
      </c>
      <c r="AR26" s="850">
        <f>AP26+AN26+AL26+AJ26+AH26+AF26+AD26+AB26+Z26+X26+V26+T26+R26+P26+N26+L26+J26</f>
        <v>151.41999999999999</v>
      </c>
      <c r="AS26" s="776">
        <f>ROUND(AR26*H26,2)</f>
        <v>6344.5</v>
      </c>
      <c r="AT26" s="850">
        <f>G26-AR26</f>
        <v>0</v>
      </c>
      <c r="AU26" s="776">
        <f>ROUND(AT26*H26,2)</f>
        <v>0</v>
      </c>
      <c r="AV26" s="914">
        <f>AU26/I26</f>
        <v>0</v>
      </c>
      <c r="EU26" s="25"/>
      <c r="EV26" s="122" t="s">
        <v>7</v>
      </c>
      <c r="EW26" s="123" t="s">
        <v>31</v>
      </c>
      <c r="EX26" s="33"/>
      <c r="EY26" s="124">
        <f>EX26*G26</f>
        <v>0</v>
      </c>
      <c r="EZ26" s="124">
        <v>0</v>
      </c>
      <c r="FA26" s="124">
        <f>EZ26*G26</f>
        <v>0</v>
      </c>
      <c r="FB26" s="124">
        <v>0.22</v>
      </c>
      <c r="FC26" s="125">
        <f>FB26*G26</f>
        <v>33.312399999999997</v>
      </c>
      <c r="FD26" s="22"/>
      <c r="FE26" s="22"/>
      <c r="FF26" s="22"/>
      <c r="FG26" s="22"/>
      <c r="FH26" s="22"/>
      <c r="FI26" s="22"/>
      <c r="FJ26" s="22"/>
      <c r="FK26" s="22"/>
      <c r="FL26" s="22"/>
      <c r="FM26" s="22"/>
      <c r="FN26" s="22"/>
      <c r="GA26" s="126" t="s">
        <v>110</v>
      </c>
      <c r="GC26" s="126" t="s">
        <v>105</v>
      </c>
      <c r="GD26" s="126" t="s">
        <v>46</v>
      </c>
      <c r="GH26" s="13" t="s">
        <v>103</v>
      </c>
      <c r="GN26" s="127">
        <f>IF(EW26="základní",I26,0)</f>
        <v>6344.5</v>
      </c>
      <c r="GO26" s="127">
        <f>IF(EW26="snížená",I26,0)</f>
        <v>0</v>
      </c>
      <c r="GP26" s="127">
        <f>IF(EW26="zákl. přenesená",I26,0)</f>
        <v>0</v>
      </c>
      <c r="GQ26" s="127">
        <f>IF(EW26="sníž. přenesená",I26,0)</f>
        <v>0</v>
      </c>
      <c r="GR26" s="127">
        <f>IF(EW26="nulová",I26,0)</f>
        <v>0</v>
      </c>
      <c r="GS26" s="13" t="s">
        <v>45</v>
      </c>
      <c r="GT26" s="127">
        <f>ROUND(H26*G26,2)</f>
        <v>6344.5</v>
      </c>
      <c r="GU26" s="13" t="s">
        <v>110</v>
      </c>
      <c r="GV26" s="126" t="s">
        <v>1782</v>
      </c>
    </row>
    <row r="27" spans="1:204" s="1" customFormat="1" ht="27.9" customHeight="1" x14ac:dyDescent="0.2">
      <c r="A27" s="23"/>
      <c r="B27" s="856"/>
      <c r="C27" s="857" t="s">
        <v>112</v>
      </c>
      <c r="D27" s="851"/>
      <c r="E27" s="858" t="s">
        <v>121</v>
      </c>
      <c r="F27" s="851"/>
      <c r="G27" s="851"/>
      <c r="H27" s="852"/>
      <c r="I27" s="859"/>
      <c r="J27" s="897"/>
      <c r="K27" s="898"/>
      <c r="L27" s="897"/>
      <c r="M27" s="898"/>
      <c r="N27" s="897"/>
      <c r="O27" s="898"/>
      <c r="P27" s="897"/>
      <c r="Q27" s="898"/>
      <c r="R27" s="897"/>
      <c r="S27" s="898"/>
      <c r="T27" s="897"/>
      <c r="U27" s="898"/>
      <c r="V27" s="1853"/>
      <c r="W27" s="1854"/>
      <c r="X27" s="897"/>
      <c r="Y27" s="898"/>
      <c r="Z27" s="897"/>
      <c r="AA27" s="898"/>
      <c r="AB27" s="1853"/>
      <c r="AC27" s="1854"/>
      <c r="AD27" s="897"/>
      <c r="AE27" s="898"/>
      <c r="AF27" s="897"/>
      <c r="AG27" s="898"/>
      <c r="AH27" s="897"/>
      <c r="AI27" s="898"/>
      <c r="AJ27" s="897"/>
      <c r="AK27" s="898"/>
      <c r="AL27" s="1853"/>
      <c r="AM27" s="1854"/>
      <c r="AN27" s="1853"/>
      <c r="AO27" s="1854"/>
      <c r="AP27" s="2006"/>
      <c r="AQ27" s="2007"/>
      <c r="AR27" s="897"/>
      <c r="AS27" s="898"/>
      <c r="AT27" s="897"/>
      <c r="AU27" s="898"/>
      <c r="AV27" s="917"/>
      <c r="EU27" s="25"/>
      <c r="EV27" s="128"/>
      <c r="EW27" s="129"/>
      <c r="EX27" s="33"/>
      <c r="EY27" s="33"/>
      <c r="EZ27" s="33"/>
      <c r="FA27" s="33"/>
      <c r="FB27" s="33"/>
      <c r="FC27" s="34"/>
      <c r="FD27" s="22"/>
      <c r="FE27" s="22"/>
      <c r="FF27" s="22"/>
      <c r="FG27" s="22"/>
      <c r="FH27" s="22"/>
      <c r="FI27" s="22"/>
      <c r="FJ27" s="22"/>
      <c r="FK27" s="22"/>
      <c r="FL27" s="22"/>
      <c r="FM27" s="22"/>
      <c r="FN27" s="22"/>
      <c r="GC27" s="13" t="s">
        <v>112</v>
      </c>
      <c r="GD27" s="13" t="s">
        <v>46</v>
      </c>
    </row>
    <row r="28" spans="1:204" s="9" customFormat="1" ht="27.9" customHeight="1" x14ac:dyDescent="0.2">
      <c r="A28" s="130"/>
      <c r="B28" s="860"/>
      <c r="C28" s="857" t="s">
        <v>114</v>
      </c>
      <c r="D28" s="861" t="s">
        <v>7</v>
      </c>
      <c r="E28" s="862" t="s">
        <v>1774</v>
      </c>
      <c r="F28" s="863"/>
      <c r="G28" s="861" t="s">
        <v>7</v>
      </c>
      <c r="H28" s="864"/>
      <c r="I28" s="865"/>
      <c r="J28" s="899"/>
      <c r="K28" s="900"/>
      <c r="L28" s="899"/>
      <c r="M28" s="900"/>
      <c r="N28" s="899"/>
      <c r="O28" s="900"/>
      <c r="P28" s="899"/>
      <c r="Q28" s="900"/>
      <c r="R28" s="899"/>
      <c r="S28" s="900"/>
      <c r="T28" s="899"/>
      <c r="U28" s="900"/>
      <c r="V28" s="1855"/>
      <c r="W28" s="1856"/>
      <c r="X28" s="899"/>
      <c r="Y28" s="900"/>
      <c r="Z28" s="899"/>
      <c r="AA28" s="900"/>
      <c r="AB28" s="1855"/>
      <c r="AC28" s="1856"/>
      <c r="AD28" s="899"/>
      <c r="AE28" s="900"/>
      <c r="AF28" s="899"/>
      <c r="AG28" s="900"/>
      <c r="AH28" s="899"/>
      <c r="AI28" s="900"/>
      <c r="AJ28" s="899"/>
      <c r="AK28" s="900"/>
      <c r="AL28" s="1855"/>
      <c r="AM28" s="1856"/>
      <c r="AN28" s="1855"/>
      <c r="AO28" s="1856"/>
      <c r="AP28" s="2008"/>
      <c r="AQ28" s="2009"/>
      <c r="AR28" s="899"/>
      <c r="AS28" s="900"/>
      <c r="AT28" s="899"/>
      <c r="AU28" s="900"/>
      <c r="AV28" s="918"/>
      <c r="EU28" s="132"/>
      <c r="EV28" s="133"/>
      <c r="EW28" s="134"/>
      <c r="EX28" s="134"/>
      <c r="EY28" s="134"/>
      <c r="EZ28" s="134"/>
      <c r="FA28" s="134"/>
      <c r="FB28" s="134"/>
      <c r="FC28" s="135"/>
      <c r="GC28" s="136" t="s">
        <v>114</v>
      </c>
      <c r="GD28" s="136" t="s">
        <v>46</v>
      </c>
      <c r="GE28" s="9" t="s">
        <v>45</v>
      </c>
      <c r="GF28" s="9" t="s">
        <v>23</v>
      </c>
      <c r="GG28" s="9" t="s">
        <v>44</v>
      </c>
      <c r="GH28" s="136" t="s">
        <v>103</v>
      </c>
    </row>
    <row r="29" spans="1:204" s="9" customFormat="1" ht="27.9" customHeight="1" x14ac:dyDescent="0.2">
      <c r="A29" s="130"/>
      <c r="B29" s="860"/>
      <c r="C29" s="857" t="s">
        <v>114</v>
      </c>
      <c r="D29" s="861" t="s">
        <v>7</v>
      </c>
      <c r="E29" s="862" t="s">
        <v>1783</v>
      </c>
      <c r="F29" s="863"/>
      <c r="G29" s="861" t="s">
        <v>7</v>
      </c>
      <c r="H29" s="864"/>
      <c r="I29" s="865"/>
      <c r="J29" s="899"/>
      <c r="K29" s="900"/>
      <c r="L29" s="899"/>
      <c r="M29" s="900"/>
      <c r="N29" s="899"/>
      <c r="O29" s="900"/>
      <c r="P29" s="899"/>
      <c r="Q29" s="900"/>
      <c r="R29" s="899"/>
      <c r="S29" s="900"/>
      <c r="T29" s="899"/>
      <c r="U29" s="900"/>
      <c r="V29" s="1855"/>
      <c r="W29" s="1856"/>
      <c r="X29" s="899"/>
      <c r="Y29" s="900"/>
      <c r="Z29" s="899"/>
      <c r="AA29" s="900"/>
      <c r="AB29" s="1855"/>
      <c r="AC29" s="1856"/>
      <c r="AD29" s="899"/>
      <c r="AE29" s="900"/>
      <c r="AF29" s="899"/>
      <c r="AG29" s="900"/>
      <c r="AH29" s="899"/>
      <c r="AI29" s="900"/>
      <c r="AJ29" s="899"/>
      <c r="AK29" s="900"/>
      <c r="AL29" s="1855"/>
      <c r="AM29" s="1856"/>
      <c r="AN29" s="1855"/>
      <c r="AO29" s="1856"/>
      <c r="AP29" s="2008"/>
      <c r="AQ29" s="2009"/>
      <c r="AR29" s="899"/>
      <c r="AS29" s="900"/>
      <c r="AT29" s="899"/>
      <c r="AU29" s="900"/>
      <c r="AV29" s="918"/>
      <c r="EU29" s="132"/>
      <c r="EV29" s="133"/>
      <c r="EW29" s="134"/>
      <c r="EX29" s="134"/>
      <c r="EY29" s="134"/>
      <c r="EZ29" s="134"/>
      <c r="FA29" s="134"/>
      <c r="FB29" s="134"/>
      <c r="FC29" s="135"/>
      <c r="GC29" s="136" t="s">
        <v>114</v>
      </c>
      <c r="GD29" s="136" t="s">
        <v>46</v>
      </c>
      <c r="GE29" s="9" t="s">
        <v>45</v>
      </c>
      <c r="GF29" s="9" t="s">
        <v>23</v>
      </c>
      <c r="GG29" s="9" t="s">
        <v>44</v>
      </c>
      <c r="GH29" s="136" t="s">
        <v>103</v>
      </c>
    </row>
    <row r="30" spans="1:204" s="10" customFormat="1" ht="27.9" customHeight="1" x14ac:dyDescent="0.2">
      <c r="A30" s="137"/>
      <c r="B30" s="866"/>
      <c r="C30" s="857" t="s">
        <v>114</v>
      </c>
      <c r="D30" s="867" t="s">
        <v>7</v>
      </c>
      <c r="E30" s="868" t="s">
        <v>1784</v>
      </c>
      <c r="F30" s="869"/>
      <c r="G30" s="870">
        <v>132.94</v>
      </c>
      <c r="H30" s="871"/>
      <c r="I30" s="872"/>
      <c r="J30" s="901"/>
      <c r="K30" s="902"/>
      <c r="L30" s="901"/>
      <c r="M30" s="902"/>
      <c r="N30" s="901"/>
      <c r="O30" s="902"/>
      <c r="P30" s="901"/>
      <c r="Q30" s="902"/>
      <c r="R30" s="901"/>
      <c r="S30" s="902"/>
      <c r="T30" s="901"/>
      <c r="U30" s="902"/>
      <c r="V30" s="1857"/>
      <c r="W30" s="1858"/>
      <c r="X30" s="901"/>
      <c r="Y30" s="902"/>
      <c r="Z30" s="901"/>
      <c r="AA30" s="902"/>
      <c r="AB30" s="1857"/>
      <c r="AC30" s="1858"/>
      <c r="AD30" s="901"/>
      <c r="AE30" s="902"/>
      <c r="AF30" s="901"/>
      <c r="AG30" s="902"/>
      <c r="AH30" s="901"/>
      <c r="AI30" s="902"/>
      <c r="AJ30" s="901"/>
      <c r="AK30" s="902"/>
      <c r="AL30" s="1857"/>
      <c r="AM30" s="1858"/>
      <c r="AN30" s="1857"/>
      <c r="AO30" s="1858"/>
      <c r="AP30" s="2010"/>
      <c r="AQ30" s="2011"/>
      <c r="AR30" s="901"/>
      <c r="AS30" s="902"/>
      <c r="AT30" s="901"/>
      <c r="AU30" s="902"/>
      <c r="AV30" s="919"/>
      <c r="EU30" s="139"/>
      <c r="EV30" s="140"/>
      <c r="EW30" s="141"/>
      <c r="EX30" s="141"/>
      <c r="EY30" s="141"/>
      <c r="EZ30" s="141"/>
      <c r="FA30" s="141"/>
      <c r="FB30" s="141"/>
      <c r="FC30" s="142"/>
      <c r="GC30" s="143" t="s">
        <v>114</v>
      </c>
      <c r="GD30" s="143" t="s">
        <v>46</v>
      </c>
      <c r="GE30" s="10" t="s">
        <v>46</v>
      </c>
      <c r="GF30" s="10" t="s">
        <v>23</v>
      </c>
      <c r="GG30" s="10" t="s">
        <v>44</v>
      </c>
      <c r="GH30" s="143" t="s">
        <v>103</v>
      </c>
    </row>
    <row r="31" spans="1:204" s="10" customFormat="1" ht="27.9" customHeight="1" x14ac:dyDescent="0.2">
      <c r="A31" s="137"/>
      <c r="B31" s="866"/>
      <c r="C31" s="857" t="s">
        <v>114</v>
      </c>
      <c r="D31" s="867" t="s">
        <v>7</v>
      </c>
      <c r="E31" s="868" t="s">
        <v>1785</v>
      </c>
      <c r="F31" s="869"/>
      <c r="G31" s="870">
        <v>18.48</v>
      </c>
      <c r="H31" s="871"/>
      <c r="I31" s="872"/>
      <c r="J31" s="901"/>
      <c r="K31" s="902"/>
      <c r="L31" s="901"/>
      <c r="M31" s="902"/>
      <c r="N31" s="901"/>
      <c r="O31" s="902"/>
      <c r="P31" s="901"/>
      <c r="Q31" s="902"/>
      <c r="R31" s="901"/>
      <c r="S31" s="902"/>
      <c r="T31" s="901"/>
      <c r="U31" s="902"/>
      <c r="V31" s="1857"/>
      <c r="W31" s="1858"/>
      <c r="X31" s="901"/>
      <c r="Y31" s="902"/>
      <c r="Z31" s="901"/>
      <c r="AA31" s="902"/>
      <c r="AB31" s="1857"/>
      <c r="AC31" s="1858"/>
      <c r="AD31" s="901"/>
      <c r="AE31" s="902"/>
      <c r="AF31" s="901"/>
      <c r="AG31" s="902"/>
      <c r="AH31" s="901"/>
      <c r="AI31" s="902"/>
      <c r="AJ31" s="901"/>
      <c r="AK31" s="902"/>
      <c r="AL31" s="1857"/>
      <c r="AM31" s="1858"/>
      <c r="AN31" s="1857"/>
      <c r="AO31" s="1858"/>
      <c r="AP31" s="2010"/>
      <c r="AQ31" s="2011"/>
      <c r="AR31" s="901"/>
      <c r="AS31" s="902"/>
      <c r="AT31" s="901"/>
      <c r="AU31" s="902"/>
      <c r="AV31" s="919"/>
      <c r="EU31" s="139"/>
      <c r="EV31" s="140"/>
      <c r="EW31" s="141"/>
      <c r="EX31" s="141"/>
      <c r="EY31" s="141"/>
      <c r="EZ31" s="141"/>
      <c r="FA31" s="141"/>
      <c r="FB31" s="141"/>
      <c r="FC31" s="142"/>
      <c r="GC31" s="143" t="s">
        <v>114</v>
      </c>
      <c r="GD31" s="143" t="s">
        <v>46</v>
      </c>
      <c r="GE31" s="10" t="s">
        <v>46</v>
      </c>
      <c r="GF31" s="10" t="s">
        <v>23</v>
      </c>
      <c r="GG31" s="10" t="s">
        <v>44</v>
      </c>
      <c r="GH31" s="143" t="s">
        <v>103</v>
      </c>
    </row>
    <row r="32" spans="1:204" s="12" customFormat="1" ht="27.9" customHeight="1" x14ac:dyDescent="0.2">
      <c r="A32" s="151"/>
      <c r="B32" s="873"/>
      <c r="C32" s="857" t="s">
        <v>114</v>
      </c>
      <c r="D32" s="874" t="s">
        <v>7</v>
      </c>
      <c r="E32" s="875" t="s">
        <v>132</v>
      </c>
      <c r="F32" s="876"/>
      <c r="G32" s="877">
        <v>151.41999999999999</v>
      </c>
      <c r="H32" s="878"/>
      <c r="I32" s="879"/>
      <c r="J32" s="903"/>
      <c r="K32" s="904"/>
      <c r="L32" s="903"/>
      <c r="M32" s="904"/>
      <c r="N32" s="903"/>
      <c r="O32" s="904"/>
      <c r="P32" s="903"/>
      <c r="Q32" s="904"/>
      <c r="R32" s="903"/>
      <c r="S32" s="904"/>
      <c r="T32" s="903"/>
      <c r="U32" s="904"/>
      <c r="V32" s="1859"/>
      <c r="W32" s="1860"/>
      <c r="X32" s="903"/>
      <c r="Y32" s="904"/>
      <c r="Z32" s="903"/>
      <c r="AA32" s="904"/>
      <c r="AB32" s="1859"/>
      <c r="AC32" s="1860"/>
      <c r="AD32" s="903"/>
      <c r="AE32" s="904"/>
      <c r="AF32" s="903"/>
      <c r="AG32" s="904"/>
      <c r="AH32" s="903"/>
      <c r="AI32" s="904"/>
      <c r="AJ32" s="903"/>
      <c r="AK32" s="904"/>
      <c r="AL32" s="1859"/>
      <c r="AM32" s="1860"/>
      <c r="AN32" s="1859"/>
      <c r="AO32" s="1860"/>
      <c r="AP32" s="2012"/>
      <c r="AQ32" s="2013"/>
      <c r="AR32" s="903"/>
      <c r="AS32" s="904"/>
      <c r="AT32" s="903"/>
      <c r="AU32" s="904"/>
      <c r="AV32" s="920"/>
      <c r="EU32" s="153"/>
      <c r="EV32" s="154"/>
      <c r="EW32" s="155"/>
      <c r="EX32" s="155"/>
      <c r="EY32" s="155"/>
      <c r="EZ32" s="155"/>
      <c r="FA32" s="155"/>
      <c r="FB32" s="155"/>
      <c r="FC32" s="156"/>
      <c r="GC32" s="157" t="s">
        <v>114</v>
      </c>
      <c r="GD32" s="157" t="s">
        <v>46</v>
      </c>
      <c r="GE32" s="12" t="s">
        <v>110</v>
      </c>
      <c r="GF32" s="12" t="s">
        <v>23</v>
      </c>
      <c r="GG32" s="12" t="s">
        <v>45</v>
      </c>
      <c r="GH32" s="157" t="s">
        <v>103</v>
      </c>
    </row>
    <row r="33" spans="1:204" s="1" customFormat="1" ht="36.6" customHeight="1" x14ac:dyDescent="0.2">
      <c r="A33" s="23"/>
      <c r="B33" s="854" t="s">
        <v>110</v>
      </c>
      <c r="C33" s="838" t="s">
        <v>105</v>
      </c>
      <c r="D33" s="839" t="s">
        <v>143</v>
      </c>
      <c r="E33" s="840" t="s">
        <v>144</v>
      </c>
      <c r="F33" s="841" t="s">
        <v>108</v>
      </c>
      <c r="G33" s="842">
        <v>313.56</v>
      </c>
      <c r="H33" s="843">
        <v>91.2</v>
      </c>
      <c r="I33" s="855">
        <f>ROUND(H33*G33,2)</f>
        <v>28596.67</v>
      </c>
      <c r="J33" s="850"/>
      <c r="K33" s="776">
        <f>ROUND(J33*$H33,2)</f>
        <v>0</v>
      </c>
      <c r="L33" s="850"/>
      <c r="M33" s="776">
        <f>ROUND(L33*$H33,2)</f>
        <v>0</v>
      </c>
      <c r="N33" s="850"/>
      <c r="O33" s="776">
        <f>ROUND(N33*$H33,2)</f>
        <v>0</v>
      </c>
      <c r="P33" s="850"/>
      <c r="Q33" s="776">
        <f>ROUND(P33*$H33,2)</f>
        <v>0</v>
      </c>
      <c r="R33" s="850"/>
      <c r="S33" s="776">
        <f>ROUND(R33*$H33,2)</f>
        <v>0</v>
      </c>
      <c r="T33" s="850"/>
      <c r="U33" s="776">
        <f>ROUND(T33*$H33,2)</f>
        <v>0</v>
      </c>
      <c r="V33" s="1861">
        <f>G33</f>
        <v>313.56</v>
      </c>
      <c r="W33" s="1750">
        <f>ROUND(V33*$H33,2)</f>
        <v>28596.67</v>
      </c>
      <c r="X33" s="850"/>
      <c r="Y33" s="776">
        <f>ROUND(X33*$H33,2)</f>
        <v>0</v>
      </c>
      <c r="Z33" s="850"/>
      <c r="AA33" s="776">
        <f>ROUND(Z33*$H33,2)</f>
        <v>0</v>
      </c>
      <c r="AB33" s="1861"/>
      <c r="AC33" s="1750">
        <f>ROUND(AB33*$H33,2)</f>
        <v>0</v>
      </c>
      <c r="AD33" s="850"/>
      <c r="AE33" s="776">
        <f>ROUND(AD33*$H33,2)</f>
        <v>0</v>
      </c>
      <c r="AF33" s="850"/>
      <c r="AG33" s="776">
        <f>ROUND(AF33*$H33,2)</f>
        <v>0</v>
      </c>
      <c r="AH33" s="850"/>
      <c r="AI33" s="776">
        <f>ROUND(AH33*$H33,2)</f>
        <v>0</v>
      </c>
      <c r="AJ33" s="850"/>
      <c r="AK33" s="776">
        <f>ROUND(AJ33*$H33,2)</f>
        <v>0</v>
      </c>
      <c r="AL33" s="1861"/>
      <c r="AM33" s="1750">
        <f>ROUND(AL33*$H33,2)</f>
        <v>0</v>
      </c>
      <c r="AN33" s="1861"/>
      <c r="AO33" s="1750">
        <f>ROUND(AN33*$H33,2)</f>
        <v>0</v>
      </c>
      <c r="AP33" s="2014"/>
      <c r="AQ33" s="2114">
        <f>ROUND(AP33*$H33,2)</f>
        <v>0</v>
      </c>
      <c r="AR33" s="850">
        <f>AP33+AN33+AL33+AJ33+AH33+AF33+AD33+AB33+Z33+X33+V33+T33+R33+P33+N33+L33+J33</f>
        <v>313.56</v>
      </c>
      <c r="AS33" s="776">
        <f>ROUND(AR33*H33,2)</f>
        <v>28596.67</v>
      </c>
      <c r="AT33" s="850">
        <f>G33-AR33</f>
        <v>0</v>
      </c>
      <c r="AU33" s="776">
        <f>ROUND(AT33*H33,2)</f>
        <v>0</v>
      </c>
      <c r="AV33" s="914">
        <f>AU33/I33</f>
        <v>0</v>
      </c>
      <c r="EU33" s="25"/>
      <c r="EV33" s="122" t="s">
        <v>7</v>
      </c>
      <c r="EW33" s="123" t="s">
        <v>31</v>
      </c>
      <c r="EX33" s="33"/>
      <c r="EY33" s="124">
        <f>EX33*G33</f>
        <v>0</v>
      </c>
      <c r="EZ33" s="124">
        <v>4.0000000000000003E-5</v>
      </c>
      <c r="FA33" s="124">
        <f>EZ33*G33</f>
        <v>1.25424E-2</v>
      </c>
      <c r="FB33" s="124">
        <v>0.10299999999999999</v>
      </c>
      <c r="FC33" s="125">
        <f>FB33*G33</f>
        <v>32.296679999999995</v>
      </c>
      <c r="FD33" s="22"/>
      <c r="FE33" s="22"/>
      <c r="FF33" s="22"/>
      <c r="FG33" s="22"/>
      <c r="FH33" s="22"/>
      <c r="FI33" s="22"/>
      <c r="FJ33" s="22"/>
      <c r="FK33" s="22"/>
      <c r="FL33" s="22"/>
      <c r="FM33" s="22"/>
      <c r="FN33" s="22"/>
      <c r="GA33" s="126" t="s">
        <v>110</v>
      </c>
      <c r="GC33" s="126" t="s">
        <v>105</v>
      </c>
      <c r="GD33" s="126" t="s">
        <v>46</v>
      </c>
      <c r="GH33" s="13" t="s">
        <v>103</v>
      </c>
      <c r="GN33" s="127">
        <f>IF(EW33="základní",I33,0)</f>
        <v>28596.67</v>
      </c>
      <c r="GO33" s="127">
        <f>IF(EW33="snížená",I33,0)</f>
        <v>0</v>
      </c>
      <c r="GP33" s="127">
        <f>IF(EW33="zákl. přenesená",I33,0)</f>
        <v>0</v>
      </c>
      <c r="GQ33" s="127">
        <f>IF(EW33="sníž. přenesená",I33,0)</f>
        <v>0</v>
      </c>
      <c r="GR33" s="127">
        <f>IF(EW33="nulová",I33,0)</f>
        <v>0</v>
      </c>
      <c r="GS33" s="13" t="s">
        <v>45</v>
      </c>
      <c r="GT33" s="127">
        <f>ROUND(H33*G33,2)</f>
        <v>28596.67</v>
      </c>
      <c r="GU33" s="13" t="s">
        <v>110</v>
      </c>
      <c r="GV33" s="126" t="s">
        <v>1786</v>
      </c>
    </row>
    <row r="34" spans="1:204" s="1" customFormat="1" ht="27.9" customHeight="1" x14ac:dyDescent="0.2">
      <c r="A34" s="23"/>
      <c r="B34" s="856"/>
      <c r="C34" s="857" t="s">
        <v>112</v>
      </c>
      <c r="D34" s="851"/>
      <c r="E34" s="858" t="s">
        <v>146</v>
      </c>
      <c r="F34" s="851"/>
      <c r="G34" s="851"/>
      <c r="H34" s="852"/>
      <c r="I34" s="859"/>
      <c r="J34" s="897"/>
      <c r="K34" s="898"/>
      <c r="L34" s="897"/>
      <c r="M34" s="898"/>
      <c r="N34" s="897"/>
      <c r="O34" s="898"/>
      <c r="P34" s="897"/>
      <c r="Q34" s="898"/>
      <c r="R34" s="897"/>
      <c r="S34" s="898"/>
      <c r="T34" s="897"/>
      <c r="U34" s="898"/>
      <c r="V34" s="1853"/>
      <c r="W34" s="1854"/>
      <c r="X34" s="897"/>
      <c r="Y34" s="898"/>
      <c r="Z34" s="897"/>
      <c r="AA34" s="898"/>
      <c r="AB34" s="1853"/>
      <c r="AC34" s="1854"/>
      <c r="AD34" s="897"/>
      <c r="AE34" s="898"/>
      <c r="AF34" s="897"/>
      <c r="AG34" s="898"/>
      <c r="AH34" s="897"/>
      <c r="AI34" s="898"/>
      <c r="AJ34" s="897"/>
      <c r="AK34" s="898"/>
      <c r="AL34" s="1853"/>
      <c r="AM34" s="1854"/>
      <c r="AN34" s="1853"/>
      <c r="AO34" s="1854"/>
      <c r="AP34" s="2006"/>
      <c r="AQ34" s="2007"/>
      <c r="AR34" s="897"/>
      <c r="AS34" s="898"/>
      <c r="AT34" s="897"/>
      <c r="AU34" s="898"/>
      <c r="AV34" s="917"/>
      <c r="EU34" s="25"/>
      <c r="EV34" s="128"/>
      <c r="EW34" s="129"/>
      <c r="EX34" s="33"/>
      <c r="EY34" s="33"/>
      <c r="EZ34" s="33"/>
      <c r="FA34" s="33"/>
      <c r="FB34" s="33"/>
      <c r="FC34" s="34"/>
      <c r="FD34" s="22"/>
      <c r="FE34" s="22"/>
      <c r="FF34" s="22"/>
      <c r="FG34" s="22"/>
      <c r="FH34" s="22"/>
      <c r="FI34" s="22"/>
      <c r="FJ34" s="22"/>
      <c r="FK34" s="22"/>
      <c r="FL34" s="22"/>
      <c r="FM34" s="22"/>
      <c r="FN34" s="22"/>
      <c r="GC34" s="13" t="s">
        <v>112</v>
      </c>
      <c r="GD34" s="13" t="s">
        <v>46</v>
      </c>
    </row>
    <row r="35" spans="1:204" s="9" customFormat="1" ht="27.9" customHeight="1" x14ac:dyDescent="0.2">
      <c r="A35" s="130"/>
      <c r="B35" s="860"/>
      <c r="C35" s="857" t="s">
        <v>114</v>
      </c>
      <c r="D35" s="861" t="s">
        <v>7</v>
      </c>
      <c r="E35" s="862" t="s">
        <v>1774</v>
      </c>
      <c r="F35" s="863"/>
      <c r="G35" s="861" t="s">
        <v>7</v>
      </c>
      <c r="H35" s="864"/>
      <c r="I35" s="865"/>
      <c r="J35" s="899"/>
      <c r="K35" s="900"/>
      <c r="L35" s="899"/>
      <c r="M35" s="900"/>
      <c r="N35" s="899"/>
      <c r="O35" s="900"/>
      <c r="P35" s="899"/>
      <c r="Q35" s="900"/>
      <c r="R35" s="899"/>
      <c r="S35" s="900"/>
      <c r="T35" s="899"/>
      <c r="U35" s="900"/>
      <c r="V35" s="1855"/>
      <c r="W35" s="1856"/>
      <c r="X35" s="899"/>
      <c r="Y35" s="900"/>
      <c r="Z35" s="899"/>
      <c r="AA35" s="900"/>
      <c r="AB35" s="1855"/>
      <c r="AC35" s="1856"/>
      <c r="AD35" s="899"/>
      <c r="AE35" s="900"/>
      <c r="AF35" s="899"/>
      <c r="AG35" s="900"/>
      <c r="AH35" s="899"/>
      <c r="AI35" s="900"/>
      <c r="AJ35" s="899"/>
      <c r="AK35" s="900"/>
      <c r="AL35" s="1855"/>
      <c r="AM35" s="1856"/>
      <c r="AN35" s="1855"/>
      <c r="AO35" s="1856"/>
      <c r="AP35" s="2008"/>
      <c r="AQ35" s="2009"/>
      <c r="AR35" s="899"/>
      <c r="AS35" s="900"/>
      <c r="AT35" s="899"/>
      <c r="AU35" s="900"/>
      <c r="AV35" s="918"/>
      <c r="EU35" s="132"/>
      <c r="EV35" s="133"/>
      <c r="EW35" s="134"/>
      <c r="EX35" s="134"/>
      <c r="EY35" s="134"/>
      <c r="EZ35" s="134"/>
      <c r="FA35" s="134"/>
      <c r="FB35" s="134"/>
      <c r="FC35" s="135"/>
      <c r="GC35" s="136" t="s">
        <v>114</v>
      </c>
      <c r="GD35" s="136" t="s">
        <v>46</v>
      </c>
      <c r="GE35" s="9" t="s">
        <v>45</v>
      </c>
      <c r="GF35" s="9" t="s">
        <v>23</v>
      </c>
      <c r="GG35" s="9" t="s">
        <v>44</v>
      </c>
      <c r="GH35" s="136" t="s">
        <v>103</v>
      </c>
    </row>
    <row r="36" spans="1:204" s="10" customFormat="1" ht="27.9" customHeight="1" x14ac:dyDescent="0.2">
      <c r="A36" s="137"/>
      <c r="B36" s="866"/>
      <c r="C36" s="857" t="s">
        <v>114</v>
      </c>
      <c r="D36" s="867" t="s">
        <v>7</v>
      </c>
      <c r="E36" s="868" t="s">
        <v>1787</v>
      </c>
      <c r="F36" s="869"/>
      <c r="G36" s="870">
        <v>313.56</v>
      </c>
      <c r="H36" s="871"/>
      <c r="I36" s="872"/>
      <c r="J36" s="901"/>
      <c r="K36" s="902"/>
      <c r="L36" s="901"/>
      <c r="M36" s="902"/>
      <c r="N36" s="901"/>
      <c r="O36" s="902"/>
      <c r="P36" s="901"/>
      <c r="Q36" s="902"/>
      <c r="R36" s="901"/>
      <c r="S36" s="902"/>
      <c r="T36" s="901"/>
      <c r="U36" s="902"/>
      <c r="V36" s="1857"/>
      <c r="W36" s="1858"/>
      <c r="X36" s="901"/>
      <c r="Y36" s="902"/>
      <c r="Z36" s="901"/>
      <c r="AA36" s="902"/>
      <c r="AB36" s="1857"/>
      <c r="AC36" s="1858"/>
      <c r="AD36" s="901"/>
      <c r="AE36" s="902"/>
      <c r="AF36" s="901"/>
      <c r="AG36" s="902"/>
      <c r="AH36" s="901"/>
      <c r="AI36" s="902"/>
      <c r="AJ36" s="901"/>
      <c r="AK36" s="902"/>
      <c r="AL36" s="1857"/>
      <c r="AM36" s="1858"/>
      <c r="AN36" s="1857"/>
      <c r="AO36" s="1858"/>
      <c r="AP36" s="2010"/>
      <c r="AQ36" s="2011"/>
      <c r="AR36" s="901"/>
      <c r="AS36" s="902"/>
      <c r="AT36" s="901"/>
      <c r="AU36" s="902"/>
      <c r="AV36" s="919"/>
      <c r="EU36" s="139"/>
      <c r="EV36" s="140"/>
      <c r="EW36" s="141"/>
      <c r="EX36" s="141"/>
      <c r="EY36" s="141"/>
      <c r="EZ36" s="141"/>
      <c r="FA36" s="141"/>
      <c r="FB36" s="141"/>
      <c r="FC36" s="142"/>
      <c r="GC36" s="143" t="s">
        <v>114</v>
      </c>
      <c r="GD36" s="143" t="s">
        <v>46</v>
      </c>
      <c r="GE36" s="10" t="s">
        <v>46</v>
      </c>
      <c r="GF36" s="10" t="s">
        <v>23</v>
      </c>
      <c r="GG36" s="10" t="s">
        <v>45</v>
      </c>
      <c r="GH36" s="143" t="s">
        <v>103</v>
      </c>
    </row>
    <row r="37" spans="1:204" s="1" customFormat="1" ht="27.9" customHeight="1" x14ac:dyDescent="0.2">
      <c r="A37" s="23"/>
      <c r="B37" s="854" t="s">
        <v>142</v>
      </c>
      <c r="C37" s="838" t="s">
        <v>105</v>
      </c>
      <c r="D37" s="839" t="s">
        <v>151</v>
      </c>
      <c r="E37" s="840" t="s">
        <v>152</v>
      </c>
      <c r="F37" s="841" t="s">
        <v>153</v>
      </c>
      <c r="G37" s="842">
        <v>2</v>
      </c>
      <c r="H37" s="843">
        <v>81.599999999999994</v>
      </c>
      <c r="I37" s="855">
        <f>ROUND(H37*G37,2)</f>
        <v>163.19999999999999</v>
      </c>
      <c r="J37" s="850"/>
      <c r="K37" s="776">
        <f>ROUND(J37*$H37,2)</f>
        <v>0</v>
      </c>
      <c r="L37" s="850"/>
      <c r="M37" s="776">
        <f>ROUND(L37*$H37,2)</f>
        <v>0</v>
      </c>
      <c r="N37" s="850"/>
      <c r="O37" s="776">
        <f>ROUND(N37*$H37,2)</f>
        <v>0</v>
      </c>
      <c r="P37" s="850"/>
      <c r="Q37" s="776">
        <f>ROUND(P37*$H37,2)</f>
        <v>0</v>
      </c>
      <c r="R37" s="850"/>
      <c r="S37" s="776">
        <f>ROUND(R37*$H37,2)</f>
        <v>0</v>
      </c>
      <c r="T37" s="850"/>
      <c r="U37" s="776">
        <f>ROUND(T37*$H37,2)</f>
        <v>0</v>
      </c>
      <c r="V37" s="1861"/>
      <c r="W37" s="1750">
        <f>ROUND(V37*$H37,2)</f>
        <v>0</v>
      </c>
      <c r="X37" s="850"/>
      <c r="Y37" s="776">
        <f>ROUND(X37*$H37,2)</f>
        <v>0</v>
      </c>
      <c r="Z37" s="850"/>
      <c r="AA37" s="776">
        <f>ROUND(Z37*$H37,2)</f>
        <v>0</v>
      </c>
      <c r="AB37" s="1861">
        <v>2</v>
      </c>
      <c r="AC37" s="1750">
        <f>ROUND(AB37*$H37,2)</f>
        <v>163.19999999999999</v>
      </c>
      <c r="AD37" s="850"/>
      <c r="AE37" s="776">
        <f>ROUND(AD37*$H37,2)</f>
        <v>0</v>
      </c>
      <c r="AF37" s="850"/>
      <c r="AG37" s="776">
        <f>ROUND(AF37*$H37,2)</f>
        <v>0</v>
      </c>
      <c r="AH37" s="850"/>
      <c r="AI37" s="776">
        <f>ROUND(AH37*$H37,2)</f>
        <v>0</v>
      </c>
      <c r="AJ37" s="850"/>
      <c r="AK37" s="776">
        <f>ROUND(AJ37*$H37,2)</f>
        <v>0</v>
      </c>
      <c r="AL37" s="1861"/>
      <c r="AM37" s="1750">
        <f>ROUND(AL37*$H37,2)</f>
        <v>0</v>
      </c>
      <c r="AN37" s="1861"/>
      <c r="AO37" s="1750">
        <f>ROUND(AN37*$H37,2)</f>
        <v>0</v>
      </c>
      <c r="AP37" s="2014"/>
      <c r="AQ37" s="2114">
        <f>ROUND(AP37*$H37,2)</f>
        <v>0</v>
      </c>
      <c r="AR37" s="850">
        <f>AP37+AN37+AL37+AJ37+AH37+AF37+AD37+AB37+Z37+X37+V37+T37+R37+P37+N37+L37+J37</f>
        <v>2</v>
      </c>
      <c r="AS37" s="776">
        <f>ROUND(AR37*H37,2)</f>
        <v>163.19999999999999</v>
      </c>
      <c r="AT37" s="850">
        <f>G37-AR37</f>
        <v>0</v>
      </c>
      <c r="AU37" s="776">
        <f>ROUND(AT37*H37,2)</f>
        <v>0</v>
      </c>
      <c r="AV37" s="914">
        <f>AU37/I37</f>
        <v>0</v>
      </c>
      <c r="EU37" s="25"/>
      <c r="EV37" s="122" t="s">
        <v>7</v>
      </c>
      <c r="EW37" s="123" t="s">
        <v>31</v>
      </c>
      <c r="EX37" s="33"/>
      <c r="EY37" s="124">
        <f>EX37*G37</f>
        <v>0</v>
      </c>
      <c r="EZ37" s="124">
        <v>0</v>
      </c>
      <c r="FA37" s="124">
        <f>EZ37*G37</f>
        <v>0</v>
      </c>
      <c r="FB37" s="124">
        <v>0.20499999999999999</v>
      </c>
      <c r="FC37" s="125">
        <f>FB37*G37</f>
        <v>0.41</v>
      </c>
      <c r="FD37" s="22"/>
      <c r="FE37" s="22"/>
      <c r="FF37" s="22"/>
      <c r="FG37" s="22"/>
      <c r="FH37" s="22"/>
      <c r="FI37" s="22"/>
      <c r="FJ37" s="22"/>
      <c r="FK37" s="22"/>
      <c r="FL37" s="22"/>
      <c r="FM37" s="22"/>
      <c r="FN37" s="22"/>
      <c r="GA37" s="126" t="s">
        <v>110</v>
      </c>
      <c r="GC37" s="126" t="s">
        <v>105</v>
      </c>
      <c r="GD37" s="126" t="s">
        <v>46</v>
      </c>
      <c r="GH37" s="13" t="s">
        <v>103</v>
      </c>
      <c r="GN37" s="127">
        <f>IF(EW37="základní",I37,0)</f>
        <v>163.19999999999999</v>
      </c>
      <c r="GO37" s="127">
        <f>IF(EW37="snížená",I37,0)</f>
        <v>0</v>
      </c>
      <c r="GP37" s="127">
        <f>IF(EW37="zákl. přenesená",I37,0)</f>
        <v>0</v>
      </c>
      <c r="GQ37" s="127">
        <f>IF(EW37="sníž. přenesená",I37,0)</f>
        <v>0</v>
      </c>
      <c r="GR37" s="127">
        <f>IF(EW37="nulová",I37,0)</f>
        <v>0</v>
      </c>
      <c r="GS37" s="13" t="s">
        <v>45</v>
      </c>
      <c r="GT37" s="127">
        <f>ROUND(H37*G37,2)</f>
        <v>163.19999999999999</v>
      </c>
      <c r="GU37" s="13" t="s">
        <v>110</v>
      </c>
      <c r="GV37" s="126" t="s">
        <v>1788</v>
      </c>
    </row>
    <row r="38" spans="1:204" s="1" customFormat="1" ht="27.9" customHeight="1" x14ac:dyDescent="0.2">
      <c r="A38" s="23"/>
      <c r="B38" s="856"/>
      <c r="C38" s="857" t="s">
        <v>112</v>
      </c>
      <c r="D38" s="851"/>
      <c r="E38" s="858" t="s">
        <v>155</v>
      </c>
      <c r="F38" s="851"/>
      <c r="G38" s="851"/>
      <c r="H38" s="852"/>
      <c r="I38" s="859"/>
      <c r="J38" s="897"/>
      <c r="K38" s="898"/>
      <c r="L38" s="897"/>
      <c r="M38" s="898"/>
      <c r="N38" s="897"/>
      <c r="O38" s="898"/>
      <c r="P38" s="897"/>
      <c r="Q38" s="898"/>
      <c r="R38" s="897"/>
      <c r="S38" s="898"/>
      <c r="T38" s="897"/>
      <c r="U38" s="898"/>
      <c r="V38" s="1853"/>
      <c r="W38" s="1854"/>
      <c r="X38" s="897"/>
      <c r="Y38" s="898"/>
      <c r="Z38" s="897"/>
      <c r="AA38" s="898"/>
      <c r="AB38" s="1853"/>
      <c r="AC38" s="1854"/>
      <c r="AD38" s="897"/>
      <c r="AE38" s="898"/>
      <c r="AF38" s="897"/>
      <c r="AG38" s="898"/>
      <c r="AH38" s="897"/>
      <c r="AI38" s="898"/>
      <c r="AJ38" s="897"/>
      <c r="AK38" s="898"/>
      <c r="AL38" s="1853"/>
      <c r="AM38" s="1854"/>
      <c r="AN38" s="1853"/>
      <c r="AO38" s="1854"/>
      <c r="AP38" s="2006"/>
      <c r="AQ38" s="2007"/>
      <c r="AR38" s="897"/>
      <c r="AS38" s="898"/>
      <c r="AT38" s="897"/>
      <c r="AU38" s="898"/>
      <c r="AV38" s="917"/>
      <c r="EU38" s="25"/>
      <c r="EV38" s="128"/>
      <c r="EW38" s="129"/>
      <c r="EX38" s="33"/>
      <c r="EY38" s="33"/>
      <c r="EZ38" s="33"/>
      <c r="FA38" s="33"/>
      <c r="FB38" s="33"/>
      <c r="FC38" s="34"/>
      <c r="FD38" s="22"/>
      <c r="FE38" s="22"/>
      <c r="FF38" s="22"/>
      <c r="FG38" s="22"/>
      <c r="FH38" s="22"/>
      <c r="FI38" s="22"/>
      <c r="FJ38" s="22"/>
      <c r="FK38" s="22"/>
      <c r="FL38" s="22"/>
      <c r="FM38" s="22"/>
      <c r="FN38" s="22"/>
      <c r="GC38" s="13" t="s">
        <v>112</v>
      </c>
      <c r="GD38" s="13" t="s">
        <v>46</v>
      </c>
    </row>
    <row r="39" spans="1:204" s="9" customFormat="1" ht="27.9" customHeight="1" x14ac:dyDescent="0.2">
      <c r="A39" s="130"/>
      <c r="B39" s="860"/>
      <c r="C39" s="857" t="s">
        <v>114</v>
      </c>
      <c r="D39" s="861" t="s">
        <v>7</v>
      </c>
      <c r="E39" s="862" t="s">
        <v>1789</v>
      </c>
      <c r="F39" s="863"/>
      <c r="G39" s="861" t="s">
        <v>7</v>
      </c>
      <c r="H39" s="864"/>
      <c r="I39" s="865"/>
      <c r="J39" s="899"/>
      <c r="K39" s="900"/>
      <c r="L39" s="899"/>
      <c r="M39" s="900"/>
      <c r="N39" s="899"/>
      <c r="O39" s="900"/>
      <c r="P39" s="899"/>
      <c r="Q39" s="900"/>
      <c r="R39" s="899"/>
      <c r="S39" s="900"/>
      <c r="T39" s="899"/>
      <c r="U39" s="900"/>
      <c r="V39" s="1855"/>
      <c r="W39" s="1856"/>
      <c r="X39" s="899"/>
      <c r="Y39" s="900"/>
      <c r="Z39" s="899"/>
      <c r="AA39" s="900"/>
      <c r="AB39" s="1855"/>
      <c r="AC39" s="1856"/>
      <c r="AD39" s="899"/>
      <c r="AE39" s="900"/>
      <c r="AF39" s="899"/>
      <c r="AG39" s="900"/>
      <c r="AH39" s="899"/>
      <c r="AI39" s="900"/>
      <c r="AJ39" s="899"/>
      <c r="AK39" s="900"/>
      <c r="AL39" s="1855"/>
      <c r="AM39" s="1856"/>
      <c r="AN39" s="1855"/>
      <c r="AO39" s="1856"/>
      <c r="AP39" s="2008"/>
      <c r="AQ39" s="2009"/>
      <c r="AR39" s="899"/>
      <c r="AS39" s="900"/>
      <c r="AT39" s="899"/>
      <c r="AU39" s="900"/>
      <c r="AV39" s="918"/>
      <c r="EU39" s="132"/>
      <c r="EV39" s="133"/>
      <c r="EW39" s="134"/>
      <c r="EX39" s="134"/>
      <c r="EY39" s="134"/>
      <c r="EZ39" s="134"/>
      <c r="FA39" s="134"/>
      <c r="FB39" s="134"/>
      <c r="FC39" s="135"/>
      <c r="GC39" s="136" t="s">
        <v>114</v>
      </c>
      <c r="GD39" s="136" t="s">
        <v>46</v>
      </c>
      <c r="GE39" s="9" t="s">
        <v>45</v>
      </c>
      <c r="GF39" s="9" t="s">
        <v>23</v>
      </c>
      <c r="GG39" s="9" t="s">
        <v>44</v>
      </c>
      <c r="GH39" s="136" t="s">
        <v>103</v>
      </c>
    </row>
    <row r="40" spans="1:204" s="10" customFormat="1" ht="27.9" customHeight="1" x14ac:dyDescent="0.2">
      <c r="A40" s="137"/>
      <c r="B40" s="866"/>
      <c r="C40" s="857" t="s">
        <v>114</v>
      </c>
      <c r="D40" s="867" t="s">
        <v>7</v>
      </c>
      <c r="E40" s="868" t="s">
        <v>46</v>
      </c>
      <c r="F40" s="869"/>
      <c r="G40" s="870">
        <v>2</v>
      </c>
      <c r="H40" s="871"/>
      <c r="I40" s="872"/>
      <c r="J40" s="901"/>
      <c r="K40" s="902"/>
      <c r="L40" s="901"/>
      <c r="M40" s="902"/>
      <c r="N40" s="901"/>
      <c r="O40" s="902"/>
      <c r="P40" s="901"/>
      <c r="Q40" s="902"/>
      <c r="R40" s="901"/>
      <c r="S40" s="902"/>
      <c r="T40" s="901"/>
      <c r="U40" s="902"/>
      <c r="V40" s="1857"/>
      <c r="W40" s="1858"/>
      <c r="X40" s="901"/>
      <c r="Y40" s="902"/>
      <c r="Z40" s="901"/>
      <c r="AA40" s="902"/>
      <c r="AB40" s="1857"/>
      <c r="AC40" s="1858"/>
      <c r="AD40" s="901"/>
      <c r="AE40" s="902"/>
      <c r="AF40" s="901"/>
      <c r="AG40" s="902"/>
      <c r="AH40" s="901"/>
      <c r="AI40" s="902"/>
      <c r="AJ40" s="901"/>
      <c r="AK40" s="902"/>
      <c r="AL40" s="1857"/>
      <c r="AM40" s="1858"/>
      <c r="AN40" s="1857"/>
      <c r="AO40" s="1858"/>
      <c r="AP40" s="2010"/>
      <c r="AQ40" s="2011"/>
      <c r="AR40" s="901"/>
      <c r="AS40" s="902"/>
      <c r="AT40" s="901"/>
      <c r="AU40" s="902"/>
      <c r="AV40" s="919"/>
      <c r="EU40" s="139"/>
      <c r="EV40" s="140"/>
      <c r="EW40" s="141"/>
      <c r="EX40" s="141"/>
      <c r="EY40" s="141"/>
      <c r="EZ40" s="141"/>
      <c r="FA40" s="141"/>
      <c r="FB40" s="141"/>
      <c r="FC40" s="142"/>
      <c r="GC40" s="143" t="s">
        <v>114</v>
      </c>
      <c r="GD40" s="143" t="s">
        <v>46</v>
      </c>
      <c r="GE40" s="10" t="s">
        <v>46</v>
      </c>
      <c r="GF40" s="10" t="s">
        <v>23</v>
      </c>
      <c r="GG40" s="10" t="s">
        <v>45</v>
      </c>
      <c r="GH40" s="143" t="s">
        <v>103</v>
      </c>
    </row>
    <row r="41" spans="1:204" s="9" customFormat="1" ht="27.9" customHeight="1" x14ac:dyDescent="0.2">
      <c r="A41" s="130"/>
      <c r="B41" s="860"/>
      <c r="C41" s="857" t="s">
        <v>114</v>
      </c>
      <c r="D41" s="861" t="s">
        <v>7</v>
      </c>
      <c r="E41" s="862" t="s">
        <v>158</v>
      </c>
      <c r="F41" s="863"/>
      <c r="G41" s="861" t="s">
        <v>7</v>
      </c>
      <c r="H41" s="864"/>
      <c r="I41" s="865"/>
      <c r="J41" s="899"/>
      <c r="K41" s="900"/>
      <c r="L41" s="899"/>
      <c r="M41" s="900"/>
      <c r="N41" s="899"/>
      <c r="O41" s="900"/>
      <c r="P41" s="899"/>
      <c r="Q41" s="900"/>
      <c r="R41" s="899"/>
      <c r="S41" s="900"/>
      <c r="T41" s="899"/>
      <c r="U41" s="900"/>
      <c r="V41" s="1855"/>
      <c r="W41" s="1856"/>
      <c r="X41" s="899"/>
      <c r="Y41" s="900"/>
      <c r="Z41" s="899"/>
      <c r="AA41" s="900"/>
      <c r="AB41" s="1855"/>
      <c r="AC41" s="1856"/>
      <c r="AD41" s="899"/>
      <c r="AE41" s="900"/>
      <c r="AF41" s="899"/>
      <c r="AG41" s="900"/>
      <c r="AH41" s="899"/>
      <c r="AI41" s="900"/>
      <c r="AJ41" s="899"/>
      <c r="AK41" s="900"/>
      <c r="AL41" s="1855"/>
      <c r="AM41" s="1856"/>
      <c r="AN41" s="1855"/>
      <c r="AO41" s="1856"/>
      <c r="AP41" s="2008"/>
      <c r="AQ41" s="2009"/>
      <c r="AR41" s="899"/>
      <c r="AS41" s="900"/>
      <c r="AT41" s="899"/>
      <c r="AU41" s="900"/>
      <c r="AV41" s="918"/>
      <c r="EU41" s="132"/>
      <c r="EV41" s="133"/>
      <c r="EW41" s="134"/>
      <c r="EX41" s="134"/>
      <c r="EY41" s="134"/>
      <c r="EZ41" s="134"/>
      <c r="FA41" s="134"/>
      <c r="FB41" s="134"/>
      <c r="FC41" s="135"/>
      <c r="GC41" s="136" t="s">
        <v>114</v>
      </c>
      <c r="GD41" s="136" t="s">
        <v>46</v>
      </c>
      <c r="GE41" s="9" t="s">
        <v>45</v>
      </c>
      <c r="GF41" s="9" t="s">
        <v>23</v>
      </c>
      <c r="GG41" s="9" t="s">
        <v>44</v>
      </c>
      <c r="GH41" s="136" t="s">
        <v>103</v>
      </c>
    </row>
    <row r="42" spans="1:204" s="1" customFormat="1" ht="27.9" customHeight="1" x14ac:dyDescent="0.2">
      <c r="A42" s="23"/>
      <c r="B42" s="854" t="s">
        <v>150</v>
      </c>
      <c r="C42" s="838" t="s">
        <v>105</v>
      </c>
      <c r="D42" s="839" t="s">
        <v>160</v>
      </c>
      <c r="E42" s="840" t="s">
        <v>161</v>
      </c>
      <c r="F42" s="841" t="s">
        <v>162</v>
      </c>
      <c r="G42" s="842">
        <v>10</v>
      </c>
      <c r="H42" s="843">
        <v>77.3</v>
      </c>
      <c r="I42" s="855">
        <f>ROUND(H42*G42,2)</f>
        <v>773</v>
      </c>
      <c r="J42" s="850"/>
      <c r="K42" s="776">
        <f>ROUND(J42*$H42,2)</f>
        <v>0</v>
      </c>
      <c r="L42" s="850"/>
      <c r="M42" s="776">
        <f>ROUND(L42*$H42,2)</f>
        <v>0</v>
      </c>
      <c r="N42" s="850"/>
      <c r="O42" s="776">
        <f>ROUND(N42*$H42,2)</f>
        <v>0</v>
      </c>
      <c r="P42" s="850"/>
      <c r="Q42" s="776">
        <f>ROUND(P42*$H42,2)</f>
        <v>0</v>
      </c>
      <c r="R42" s="850"/>
      <c r="S42" s="776">
        <f>ROUND(R42*$H42,2)</f>
        <v>0</v>
      </c>
      <c r="T42" s="850"/>
      <c r="U42" s="776">
        <f>ROUND(T42*$H42,2)</f>
        <v>0</v>
      </c>
      <c r="V42" s="1861">
        <f>G42</f>
        <v>10</v>
      </c>
      <c r="W42" s="1750">
        <f>ROUND(V42*$H42,2)</f>
        <v>773</v>
      </c>
      <c r="X42" s="850"/>
      <c r="Y42" s="776">
        <f>ROUND(X42*$H42,2)</f>
        <v>0</v>
      </c>
      <c r="Z42" s="850"/>
      <c r="AA42" s="776">
        <f>ROUND(Z42*$H42,2)</f>
        <v>0</v>
      </c>
      <c r="AB42" s="1861"/>
      <c r="AC42" s="1750">
        <f>ROUND(AB42*$H42,2)</f>
        <v>0</v>
      </c>
      <c r="AD42" s="850"/>
      <c r="AE42" s="776">
        <f>ROUND(AD42*$H42,2)</f>
        <v>0</v>
      </c>
      <c r="AF42" s="850"/>
      <c r="AG42" s="776">
        <f>ROUND(AF42*$H42,2)</f>
        <v>0</v>
      </c>
      <c r="AH42" s="850"/>
      <c r="AI42" s="776">
        <f>ROUND(AH42*$H42,2)</f>
        <v>0</v>
      </c>
      <c r="AJ42" s="850"/>
      <c r="AK42" s="776">
        <f>ROUND(AJ42*$H42,2)</f>
        <v>0</v>
      </c>
      <c r="AL42" s="1861"/>
      <c r="AM42" s="1750">
        <f>ROUND(AL42*$H42,2)</f>
        <v>0</v>
      </c>
      <c r="AN42" s="1861"/>
      <c r="AO42" s="1750">
        <f>ROUND(AN42*$H42,2)</f>
        <v>0</v>
      </c>
      <c r="AP42" s="2014"/>
      <c r="AQ42" s="2114">
        <f>ROUND(AP42*$H42,2)</f>
        <v>0</v>
      </c>
      <c r="AR42" s="850">
        <f>AP42+AN42+AL42+AJ42+AH42+AF42+AD42+AB42+Z42+X42+V42+T42+R42+P42+N42+L42+J42</f>
        <v>10</v>
      </c>
      <c r="AS42" s="776">
        <f>ROUND(AR42*H42,2)</f>
        <v>773</v>
      </c>
      <c r="AT42" s="850">
        <f>G42-AR42</f>
        <v>0</v>
      </c>
      <c r="AU42" s="776">
        <f>ROUND(AT42*H42,2)</f>
        <v>0</v>
      </c>
      <c r="AV42" s="914">
        <f>AU42/I42</f>
        <v>0</v>
      </c>
      <c r="EU42" s="25"/>
      <c r="EV42" s="122" t="s">
        <v>7</v>
      </c>
      <c r="EW42" s="123" t="s">
        <v>31</v>
      </c>
      <c r="EX42" s="33"/>
      <c r="EY42" s="124">
        <f>EX42*G42</f>
        <v>0</v>
      </c>
      <c r="EZ42" s="124">
        <v>0</v>
      </c>
      <c r="FA42" s="124">
        <f>EZ42*G42</f>
        <v>0</v>
      </c>
      <c r="FB42" s="124">
        <v>0</v>
      </c>
      <c r="FC42" s="125">
        <f>FB42*G42</f>
        <v>0</v>
      </c>
      <c r="FD42" s="22"/>
      <c r="FE42" s="22"/>
      <c r="FF42" s="22"/>
      <c r="FG42" s="22"/>
      <c r="FH42" s="22"/>
      <c r="FI42" s="22"/>
      <c r="FJ42" s="22"/>
      <c r="FK42" s="22"/>
      <c r="FL42" s="22"/>
      <c r="FM42" s="22"/>
      <c r="FN42" s="22"/>
      <c r="GA42" s="126" t="s">
        <v>110</v>
      </c>
      <c r="GC42" s="126" t="s">
        <v>105</v>
      </c>
      <c r="GD42" s="126" t="s">
        <v>46</v>
      </c>
      <c r="GH42" s="13" t="s">
        <v>103</v>
      </c>
      <c r="GN42" s="127">
        <f>IF(EW42="základní",I42,0)</f>
        <v>773</v>
      </c>
      <c r="GO42" s="127">
        <f>IF(EW42="snížená",I42,0)</f>
        <v>0</v>
      </c>
      <c r="GP42" s="127">
        <f>IF(EW42="zákl. přenesená",I42,0)</f>
        <v>0</v>
      </c>
      <c r="GQ42" s="127">
        <f>IF(EW42="sníž. přenesená",I42,0)</f>
        <v>0</v>
      </c>
      <c r="GR42" s="127">
        <f>IF(EW42="nulová",I42,0)</f>
        <v>0</v>
      </c>
      <c r="GS42" s="13" t="s">
        <v>45</v>
      </c>
      <c r="GT42" s="127">
        <f>ROUND(H42*G42,2)</f>
        <v>773</v>
      </c>
      <c r="GU42" s="13" t="s">
        <v>110</v>
      </c>
      <c r="GV42" s="126" t="s">
        <v>1790</v>
      </c>
    </row>
    <row r="43" spans="1:204" s="1" customFormat="1" ht="27.9" customHeight="1" x14ac:dyDescent="0.2">
      <c r="A43" s="23"/>
      <c r="B43" s="856"/>
      <c r="C43" s="857" t="s">
        <v>112</v>
      </c>
      <c r="D43" s="851"/>
      <c r="E43" s="858" t="s">
        <v>164</v>
      </c>
      <c r="F43" s="851"/>
      <c r="G43" s="851"/>
      <c r="H43" s="852"/>
      <c r="I43" s="859"/>
      <c r="J43" s="897"/>
      <c r="K43" s="898"/>
      <c r="L43" s="897"/>
      <c r="M43" s="898"/>
      <c r="N43" s="897"/>
      <c r="O43" s="898"/>
      <c r="P43" s="897"/>
      <c r="Q43" s="898"/>
      <c r="R43" s="897"/>
      <c r="S43" s="898"/>
      <c r="T43" s="897"/>
      <c r="U43" s="898"/>
      <c r="V43" s="1853"/>
      <c r="W43" s="1854"/>
      <c r="X43" s="897"/>
      <c r="Y43" s="898"/>
      <c r="Z43" s="897"/>
      <c r="AA43" s="898"/>
      <c r="AB43" s="1853"/>
      <c r="AC43" s="1854"/>
      <c r="AD43" s="897"/>
      <c r="AE43" s="898"/>
      <c r="AF43" s="897"/>
      <c r="AG43" s="898"/>
      <c r="AH43" s="897"/>
      <c r="AI43" s="898"/>
      <c r="AJ43" s="897"/>
      <c r="AK43" s="898"/>
      <c r="AL43" s="1853"/>
      <c r="AM43" s="1854"/>
      <c r="AN43" s="1853"/>
      <c r="AO43" s="1854"/>
      <c r="AP43" s="2006"/>
      <c r="AQ43" s="2007"/>
      <c r="AR43" s="897"/>
      <c r="AS43" s="898"/>
      <c r="AT43" s="897"/>
      <c r="AU43" s="898"/>
      <c r="AV43" s="917"/>
      <c r="EU43" s="25"/>
      <c r="EV43" s="128"/>
      <c r="EW43" s="129"/>
      <c r="EX43" s="33"/>
      <c r="EY43" s="33"/>
      <c r="EZ43" s="33"/>
      <c r="FA43" s="33"/>
      <c r="FB43" s="33"/>
      <c r="FC43" s="34"/>
      <c r="FD43" s="22"/>
      <c r="FE43" s="22"/>
      <c r="FF43" s="22"/>
      <c r="FG43" s="22"/>
      <c r="FH43" s="22"/>
      <c r="FI43" s="22"/>
      <c r="FJ43" s="22"/>
      <c r="FK43" s="22"/>
      <c r="FL43" s="22"/>
      <c r="FM43" s="22"/>
      <c r="FN43" s="22"/>
      <c r="GC43" s="13" t="s">
        <v>112</v>
      </c>
      <c r="GD43" s="13" t="s">
        <v>46</v>
      </c>
    </row>
    <row r="44" spans="1:204" s="10" customFormat="1" ht="27.9" customHeight="1" x14ac:dyDescent="0.2">
      <c r="A44" s="137"/>
      <c r="B44" s="866"/>
      <c r="C44" s="857" t="s">
        <v>114</v>
      </c>
      <c r="D44" s="867" t="s">
        <v>7</v>
      </c>
      <c r="E44" s="868" t="s">
        <v>165</v>
      </c>
      <c r="F44" s="869"/>
      <c r="G44" s="870">
        <v>10</v>
      </c>
      <c r="H44" s="871"/>
      <c r="I44" s="872"/>
      <c r="J44" s="901"/>
      <c r="K44" s="902"/>
      <c r="L44" s="901"/>
      <c r="M44" s="902"/>
      <c r="N44" s="901"/>
      <c r="O44" s="902"/>
      <c r="P44" s="901"/>
      <c r="Q44" s="902"/>
      <c r="R44" s="901"/>
      <c r="S44" s="902"/>
      <c r="T44" s="901"/>
      <c r="U44" s="902"/>
      <c r="V44" s="1857"/>
      <c r="W44" s="1858"/>
      <c r="X44" s="901"/>
      <c r="Y44" s="902"/>
      <c r="Z44" s="901"/>
      <c r="AA44" s="902"/>
      <c r="AB44" s="1857"/>
      <c r="AC44" s="1858"/>
      <c r="AD44" s="901"/>
      <c r="AE44" s="902"/>
      <c r="AF44" s="901"/>
      <c r="AG44" s="902"/>
      <c r="AH44" s="901"/>
      <c r="AI44" s="902"/>
      <c r="AJ44" s="901"/>
      <c r="AK44" s="902"/>
      <c r="AL44" s="1857"/>
      <c r="AM44" s="1858"/>
      <c r="AN44" s="1857"/>
      <c r="AO44" s="1858"/>
      <c r="AP44" s="2010"/>
      <c r="AQ44" s="2011"/>
      <c r="AR44" s="901"/>
      <c r="AS44" s="902"/>
      <c r="AT44" s="901"/>
      <c r="AU44" s="902"/>
      <c r="AV44" s="919"/>
      <c r="EU44" s="139"/>
      <c r="EV44" s="140"/>
      <c r="EW44" s="141"/>
      <c r="EX44" s="141"/>
      <c r="EY44" s="141"/>
      <c r="EZ44" s="141"/>
      <c r="FA44" s="141"/>
      <c r="FB44" s="141"/>
      <c r="FC44" s="142"/>
      <c r="GC44" s="143" t="s">
        <v>114</v>
      </c>
      <c r="GD44" s="143" t="s">
        <v>46</v>
      </c>
      <c r="GE44" s="10" t="s">
        <v>46</v>
      </c>
      <c r="GF44" s="10" t="s">
        <v>23</v>
      </c>
      <c r="GG44" s="10" t="s">
        <v>45</v>
      </c>
      <c r="GH44" s="143" t="s">
        <v>103</v>
      </c>
    </row>
    <row r="45" spans="1:204" s="1" customFormat="1" ht="27.9" customHeight="1" x14ac:dyDescent="0.2">
      <c r="A45" s="23"/>
      <c r="B45" s="854" t="s">
        <v>159</v>
      </c>
      <c r="C45" s="838" t="s">
        <v>105</v>
      </c>
      <c r="D45" s="839" t="s">
        <v>167</v>
      </c>
      <c r="E45" s="840" t="s">
        <v>168</v>
      </c>
      <c r="F45" s="841" t="s">
        <v>169</v>
      </c>
      <c r="G45" s="842">
        <v>5</v>
      </c>
      <c r="H45" s="843">
        <v>150</v>
      </c>
      <c r="I45" s="855">
        <f>ROUND(H45*G45,2)</f>
        <v>750</v>
      </c>
      <c r="J45" s="850"/>
      <c r="K45" s="776">
        <f>ROUND(J45*$H45,2)</f>
        <v>0</v>
      </c>
      <c r="L45" s="850"/>
      <c r="M45" s="776">
        <f>ROUND(L45*$H45,2)</f>
        <v>0</v>
      </c>
      <c r="N45" s="850"/>
      <c r="O45" s="776">
        <f>ROUND(N45*$H45,2)</f>
        <v>0</v>
      </c>
      <c r="P45" s="850"/>
      <c r="Q45" s="776">
        <f>ROUND(P45*$H45,2)</f>
        <v>0</v>
      </c>
      <c r="R45" s="850"/>
      <c r="S45" s="776">
        <f>ROUND(R45*$H45,2)</f>
        <v>0</v>
      </c>
      <c r="T45" s="850"/>
      <c r="U45" s="776">
        <f>ROUND(T45*$H45,2)</f>
        <v>0</v>
      </c>
      <c r="V45" s="1861">
        <f>G45</f>
        <v>5</v>
      </c>
      <c r="W45" s="1750">
        <f>ROUND(V45*$H45,2)</f>
        <v>750</v>
      </c>
      <c r="X45" s="850"/>
      <c r="Y45" s="776">
        <f>ROUND(X45*$H45,2)</f>
        <v>0</v>
      </c>
      <c r="Z45" s="850"/>
      <c r="AA45" s="776">
        <f>ROUND(Z45*$H45,2)</f>
        <v>0</v>
      </c>
      <c r="AB45" s="1861"/>
      <c r="AC45" s="1750">
        <f>ROUND(AB45*$H45,2)</f>
        <v>0</v>
      </c>
      <c r="AD45" s="850"/>
      <c r="AE45" s="776">
        <f>ROUND(AD45*$H45,2)</f>
        <v>0</v>
      </c>
      <c r="AF45" s="850"/>
      <c r="AG45" s="776">
        <f>ROUND(AF45*$H45,2)</f>
        <v>0</v>
      </c>
      <c r="AH45" s="850"/>
      <c r="AI45" s="776">
        <f>ROUND(AH45*$H45,2)</f>
        <v>0</v>
      </c>
      <c r="AJ45" s="850"/>
      <c r="AK45" s="776">
        <f>ROUND(AJ45*$H45,2)</f>
        <v>0</v>
      </c>
      <c r="AL45" s="1861"/>
      <c r="AM45" s="1750">
        <f>ROUND(AL45*$H45,2)</f>
        <v>0</v>
      </c>
      <c r="AN45" s="1861"/>
      <c r="AO45" s="1750">
        <f>ROUND(AN45*$H45,2)</f>
        <v>0</v>
      </c>
      <c r="AP45" s="2014"/>
      <c r="AQ45" s="2114">
        <f>ROUND(AP45*$H45,2)</f>
        <v>0</v>
      </c>
      <c r="AR45" s="850">
        <f>AP45+AN45+AL45+AJ45+AH45+AF45+AD45+AB45+Z45+X45+V45+T45+R45+P45+N45+L45+J45</f>
        <v>5</v>
      </c>
      <c r="AS45" s="776">
        <f>ROUND(AR45*H45,2)</f>
        <v>750</v>
      </c>
      <c r="AT45" s="850">
        <f>G45-AR45</f>
        <v>0</v>
      </c>
      <c r="AU45" s="776">
        <f>ROUND(AT45*H45,2)</f>
        <v>0</v>
      </c>
      <c r="AV45" s="914">
        <f>AU45/I45</f>
        <v>0</v>
      </c>
      <c r="EU45" s="25"/>
      <c r="EV45" s="122" t="s">
        <v>7</v>
      </c>
      <c r="EW45" s="123" t="s">
        <v>31</v>
      </c>
      <c r="EX45" s="33"/>
      <c r="EY45" s="124">
        <f>EX45*G45</f>
        <v>0</v>
      </c>
      <c r="EZ45" s="124">
        <v>0</v>
      </c>
      <c r="FA45" s="124">
        <f>EZ45*G45</f>
        <v>0</v>
      </c>
      <c r="FB45" s="124">
        <v>0</v>
      </c>
      <c r="FC45" s="125">
        <f>FB45*G45</f>
        <v>0</v>
      </c>
      <c r="FD45" s="22"/>
      <c r="FE45" s="22"/>
      <c r="FF45" s="22"/>
      <c r="FG45" s="22"/>
      <c r="FH45" s="22"/>
      <c r="FI45" s="22"/>
      <c r="FJ45" s="22"/>
      <c r="FK45" s="22"/>
      <c r="FL45" s="22"/>
      <c r="FM45" s="22"/>
      <c r="FN45" s="22"/>
      <c r="GA45" s="126" t="s">
        <v>110</v>
      </c>
      <c r="GC45" s="126" t="s">
        <v>105</v>
      </c>
      <c r="GD45" s="126" t="s">
        <v>46</v>
      </c>
      <c r="GH45" s="13" t="s">
        <v>103</v>
      </c>
      <c r="GN45" s="127">
        <f>IF(EW45="základní",I45,0)</f>
        <v>750</v>
      </c>
      <c r="GO45" s="127">
        <f>IF(EW45="snížená",I45,0)</f>
        <v>0</v>
      </c>
      <c r="GP45" s="127">
        <f>IF(EW45="zákl. přenesená",I45,0)</f>
        <v>0</v>
      </c>
      <c r="GQ45" s="127">
        <f>IF(EW45="sníž. přenesená",I45,0)</f>
        <v>0</v>
      </c>
      <c r="GR45" s="127">
        <f>IF(EW45="nulová",I45,0)</f>
        <v>0</v>
      </c>
      <c r="GS45" s="13" t="s">
        <v>45</v>
      </c>
      <c r="GT45" s="127">
        <f>ROUND(H45*G45,2)</f>
        <v>750</v>
      </c>
      <c r="GU45" s="13" t="s">
        <v>110</v>
      </c>
      <c r="GV45" s="126" t="s">
        <v>1791</v>
      </c>
    </row>
    <row r="46" spans="1:204" s="1" customFormat="1" ht="27.9" customHeight="1" x14ac:dyDescent="0.2">
      <c r="A46" s="23"/>
      <c r="B46" s="856"/>
      <c r="C46" s="857" t="s">
        <v>112</v>
      </c>
      <c r="D46" s="851"/>
      <c r="E46" s="858" t="s">
        <v>171</v>
      </c>
      <c r="F46" s="851"/>
      <c r="G46" s="851"/>
      <c r="H46" s="852"/>
      <c r="I46" s="859"/>
      <c r="J46" s="897"/>
      <c r="K46" s="898"/>
      <c r="L46" s="897"/>
      <c r="M46" s="898"/>
      <c r="N46" s="897"/>
      <c r="O46" s="898"/>
      <c r="P46" s="897"/>
      <c r="Q46" s="898"/>
      <c r="R46" s="897"/>
      <c r="S46" s="898"/>
      <c r="T46" s="897"/>
      <c r="U46" s="898"/>
      <c r="V46" s="1853"/>
      <c r="W46" s="1854"/>
      <c r="X46" s="897"/>
      <c r="Y46" s="898"/>
      <c r="Z46" s="897"/>
      <c r="AA46" s="898"/>
      <c r="AB46" s="1853"/>
      <c r="AC46" s="1854"/>
      <c r="AD46" s="897"/>
      <c r="AE46" s="898"/>
      <c r="AF46" s="897"/>
      <c r="AG46" s="898"/>
      <c r="AH46" s="897"/>
      <c r="AI46" s="898"/>
      <c r="AJ46" s="897"/>
      <c r="AK46" s="898"/>
      <c r="AL46" s="1853"/>
      <c r="AM46" s="1854"/>
      <c r="AN46" s="1853"/>
      <c r="AO46" s="1854"/>
      <c r="AP46" s="2006"/>
      <c r="AQ46" s="2007"/>
      <c r="AR46" s="897"/>
      <c r="AS46" s="898"/>
      <c r="AT46" s="897"/>
      <c r="AU46" s="898"/>
      <c r="AV46" s="917"/>
      <c r="EU46" s="25"/>
      <c r="EV46" s="128"/>
      <c r="EW46" s="129"/>
      <c r="EX46" s="33"/>
      <c r="EY46" s="33"/>
      <c r="EZ46" s="33"/>
      <c r="FA46" s="33"/>
      <c r="FB46" s="33"/>
      <c r="FC46" s="34"/>
      <c r="FD46" s="22"/>
      <c r="FE46" s="22"/>
      <c r="FF46" s="22"/>
      <c r="FG46" s="22"/>
      <c r="FH46" s="22"/>
      <c r="FI46" s="22"/>
      <c r="FJ46" s="22"/>
      <c r="FK46" s="22"/>
      <c r="FL46" s="22"/>
      <c r="FM46" s="22"/>
      <c r="FN46" s="22"/>
      <c r="GC46" s="13" t="s">
        <v>112</v>
      </c>
      <c r="GD46" s="13" t="s">
        <v>46</v>
      </c>
    </row>
    <row r="47" spans="1:204" s="10" customFormat="1" ht="27.9" customHeight="1" x14ac:dyDescent="0.2">
      <c r="A47" s="137"/>
      <c r="B47" s="866"/>
      <c r="C47" s="857" t="s">
        <v>114</v>
      </c>
      <c r="D47" s="867" t="s">
        <v>7</v>
      </c>
      <c r="E47" s="868" t="s">
        <v>172</v>
      </c>
      <c r="F47" s="869"/>
      <c r="G47" s="870">
        <v>5</v>
      </c>
      <c r="H47" s="871"/>
      <c r="I47" s="872"/>
      <c r="J47" s="901"/>
      <c r="K47" s="902"/>
      <c r="L47" s="901"/>
      <c r="M47" s="902"/>
      <c r="N47" s="901"/>
      <c r="O47" s="902"/>
      <c r="P47" s="901"/>
      <c r="Q47" s="902"/>
      <c r="R47" s="901"/>
      <c r="S47" s="902"/>
      <c r="T47" s="901"/>
      <c r="U47" s="902"/>
      <c r="V47" s="1857"/>
      <c r="W47" s="1858"/>
      <c r="X47" s="901"/>
      <c r="Y47" s="902"/>
      <c r="Z47" s="901"/>
      <c r="AA47" s="902"/>
      <c r="AB47" s="1857"/>
      <c r="AC47" s="1858"/>
      <c r="AD47" s="901"/>
      <c r="AE47" s="902"/>
      <c r="AF47" s="901"/>
      <c r="AG47" s="902"/>
      <c r="AH47" s="901"/>
      <c r="AI47" s="902"/>
      <c r="AJ47" s="901"/>
      <c r="AK47" s="902"/>
      <c r="AL47" s="1857"/>
      <c r="AM47" s="1858"/>
      <c r="AN47" s="1857"/>
      <c r="AO47" s="1858"/>
      <c r="AP47" s="2010"/>
      <c r="AQ47" s="2011"/>
      <c r="AR47" s="901"/>
      <c r="AS47" s="902"/>
      <c r="AT47" s="901"/>
      <c r="AU47" s="902"/>
      <c r="AV47" s="919"/>
      <c r="EU47" s="139"/>
      <c r="EV47" s="140"/>
      <c r="EW47" s="141"/>
      <c r="EX47" s="141"/>
      <c r="EY47" s="141"/>
      <c r="EZ47" s="141"/>
      <c r="FA47" s="141"/>
      <c r="FB47" s="141"/>
      <c r="FC47" s="142"/>
      <c r="GC47" s="143" t="s">
        <v>114</v>
      </c>
      <c r="GD47" s="143" t="s">
        <v>46</v>
      </c>
      <c r="GE47" s="10" t="s">
        <v>46</v>
      </c>
      <c r="GF47" s="10" t="s">
        <v>23</v>
      </c>
      <c r="GG47" s="10" t="s">
        <v>45</v>
      </c>
      <c r="GH47" s="143" t="s">
        <v>103</v>
      </c>
    </row>
    <row r="48" spans="1:204" s="1" customFormat="1" ht="27.9" customHeight="1" x14ac:dyDescent="0.2">
      <c r="A48" s="23"/>
      <c r="B48" s="854" t="s">
        <v>166</v>
      </c>
      <c r="C48" s="838" t="s">
        <v>105</v>
      </c>
      <c r="D48" s="839" t="s">
        <v>174</v>
      </c>
      <c r="E48" s="840" t="s">
        <v>175</v>
      </c>
      <c r="F48" s="841" t="s">
        <v>153</v>
      </c>
      <c r="G48" s="842">
        <v>2</v>
      </c>
      <c r="H48" s="843">
        <v>385.8</v>
      </c>
      <c r="I48" s="855">
        <f>ROUND(H48*G48,2)</f>
        <v>771.6</v>
      </c>
      <c r="J48" s="850"/>
      <c r="K48" s="776">
        <f>ROUND(J48*$H48,2)</f>
        <v>0</v>
      </c>
      <c r="L48" s="850"/>
      <c r="M48" s="776">
        <f>ROUND(L48*$H48,2)</f>
        <v>0</v>
      </c>
      <c r="N48" s="850"/>
      <c r="O48" s="776">
        <f>ROUND(N48*$H48,2)</f>
        <v>0</v>
      </c>
      <c r="P48" s="850"/>
      <c r="Q48" s="776">
        <f>ROUND(P48*$H48,2)</f>
        <v>0</v>
      </c>
      <c r="R48" s="850"/>
      <c r="S48" s="776">
        <f>ROUND(R48*$H48,2)</f>
        <v>0</v>
      </c>
      <c r="T48" s="850"/>
      <c r="U48" s="776">
        <f>ROUND(T48*$H48,2)</f>
        <v>0</v>
      </c>
      <c r="V48" s="1861">
        <f>G48</f>
        <v>2</v>
      </c>
      <c r="W48" s="1750">
        <f>ROUND(V48*$H48,2)</f>
        <v>771.6</v>
      </c>
      <c r="X48" s="850"/>
      <c r="Y48" s="776">
        <f>ROUND(X48*$H48,2)</f>
        <v>0</v>
      </c>
      <c r="Z48" s="850"/>
      <c r="AA48" s="776">
        <f>ROUND(Z48*$H48,2)</f>
        <v>0</v>
      </c>
      <c r="AB48" s="1861"/>
      <c r="AC48" s="1750">
        <f>ROUND(AB48*$H48,2)</f>
        <v>0</v>
      </c>
      <c r="AD48" s="850"/>
      <c r="AE48" s="776">
        <f>ROUND(AD48*$H48,2)</f>
        <v>0</v>
      </c>
      <c r="AF48" s="850"/>
      <c r="AG48" s="776">
        <f>ROUND(AF48*$H48,2)</f>
        <v>0</v>
      </c>
      <c r="AH48" s="850"/>
      <c r="AI48" s="776">
        <f>ROUND(AH48*$H48,2)</f>
        <v>0</v>
      </c>
      <c r="AJ48" s="850"/>
      <c r="AK48" s="776">
        <f>ROUND(AJ48*$H48,2)</f>
        <v>0</v>
      </c>
      <c r="AL48" s="1861"/>
      <c r="AM48" s="1750">
        <f>ROUND(AL48*$H48,2)</f>
        <v>0</v>
      </c>
      <c r="AN48" s="1861"/>
      <c r="AO48" s="1750">
        <f>ROUND(AN48*$H48,2)</f>
        <v>0</v>
      </c>
      <c r="AP48" s="2014"/>
      <c r="AQ48" s="2114">
        <f>ROUND(AP48*$H48,2)</f>
        <v>0</v>
      </c>
      <c r="AR48" s="850">
        <f>AP48+AN48+AL48+AJ48+AH48+AF48+AD48+AB48+Z48+X48+V48+T48+R48+P48+N48+L48+J48</f>
        <v>2</v>
      </c>
      <c r="AS48" s="776">
        <f>ROUND(AR48*H48,2)</f>
        <v>771.6</v>
      </c>
      <c r="AT48" s="850">
        <f>G48-AR48</f>
        <v>0</v>
      </c>
      <c r="AU48" s="776">
        <f>ROUND(AT48*H48,2)</f>
        <v>0</v>
      </c>
      <c r="AV48" s="914">
        <f>AU48/I48</f>
        <v>0</v>
      </c>
      <c r="EU48" s="25"/>
      <c r="EV48" s="122" t="s">
        <v>7</v>
      </c>
      <c r="EW48" s="123" t="s">
        <v>31</v>
      </c>
      <c r="EX48" s="33"/>
      <c r="EY48" s="124">
        <f>EX48*G48</f>
        <v>0</v>
      </c>
      <c r="EZ48" s="124">
        <v>8.6800000000000002E-3</v>
      </c>
      <c r="FA48" s="124">
        <f>EZ48*G48</f>
        <v>1.736E-2</v>
      </c>
      <c r="FB48" s="124">
        <v>0</v>
      </c>
      <c r="FC48" s="125">
        <f>FB48*G48</f>
        <v>0</v>
      </c>
      <c r="FD48" s="22"/>
      <c r="FE48" s="22"/>
      <c r="FF48" s="22"/>
      <c r="FG48" s="22"/>
      <c r="FH48" s="22"/>
      <c r="FI48" s="22"/>
      <c r="FJ48" s="22"/>
      <c r="FK48" s="22"/>
      <c r="FL48" s="22"/>
      <c r="FM48" s="22"/>
      <c r="FN48" s="22"/>
      <c r="GA48" s="126" t="s">
        <v>110</v>
      </c>
      <c r="GC48" s="126" t="s">
        <v>105</v>
      </c>
      <c r="GD48" s="126" t="s">
        <v>46</v>
      </c>
      <c r="GH48" s="13" t="s">
        <v>103</v>
      </c>
      <c r="GN48" s="127">
        <f>IF(EW48="základní",I48,0)</f>
        <v>771.6</v>
      </c>
      <c r="GO48" s="127">
        <f>IF(EW48="snížená",I48,0)</f>
        <v>0</v>
      </c>
      <c r="GP48" s="127">
        <f>IF(EW48="zákl. přenesená",I48,0)</f>
        <v>0</v>
      </c>
      <c r="GQ48" s="127">
        <f>IF(EW48="sníž. přenesená",I48,0)</f>
        <v>0</v>
      </c>
      <c r="GR48" s="127">
        <f>IF(EW48="nulová",I48,0)</f>
        <v>0</v>
      </c>
      <c r="GS48" s="13" t="s">
        <v>45</v>
      </c>
      <c r="GT48" s="127">
        <f>ROUND(H48*G48,2)</f>
        <v>771.6</v>
      </c>
      <c r="GU48" s="13" t="s">
        <v>110</v>
      </c>
      <c r="GV48" s="126" t="s">
        <v>1792</v>
      </c>
    </row>
    <row r="49" spans="1:204" s="1" customFormat="1" ht="27.9" customHeight="1" x14ac:dyDescent="0.2">
      <c r="A49" s="23"/>
      <c r="B49" s="856"/>
      <c r="C49" s="857" t="s">
        <v>112</v>
      </c>
      <c r="D49" s="851"/>
      <c r="E49" s="858" t="s">
        <v>177</v>
      </c>
      <c r="F49" s="851"/>
      <c r="G49" s="851"/>
      <c r="H49" s="852"/>
      <c r="I49" s="859"/>
      <c r="J49" s="897"/>
      <c r="K49" s="898"/>
      <c r="L49" s="897"/>
      <c r="M49" s="898"/>
      <c r="N49" s="897"/>
      <c r="O49" s="898"/>
      <c r="P49" s="897"/>
      <c r="Q49" s="898"/>
      <c r="R49" s="897"/>
      <c r="S49" s="898"/>
      <c r="T49" s="897"/>
      <c r="U49" s="898"/>
      <c r="V49" s="1853"/>
      <c r="W49" s="1854"/>
      <c r="X49" s="897"/>
      <c r="Y49" s="898"/>
      <c r="Z49" s="897"/>
      <c r="AA49" s="898"/>
      <c r="AB49" s="1853"/>
      <c r="AC49" s="1854"/>
      <c r="AD49" s="897"/>
      <c r="AE49" s="898"/>
      <c r="AF49" s="897"/>
      <c r="AG49" s="898"/>
      <c r="AH49" s="897"/>
      <c r="AI49" s="898"/>
      <c r="AJ49" s="897"/>
      <c r="AK49" s="898"/>
      <c r="AL49" s="1853"/>
      <c r="AM49" s="1854"/>
      <c r="AN49" s="1853"/>
      <c r="AO49" s="1854"/>
      <c r="AP49" s="2006"/>
      <c r="AQ49" s="2007"/>
      <c r="AR49" s="897"/>
      <c r="AS49" s="898"/>
      <c r="AT49" s="897"/>
      <c r="AU49" s="898"/>
      <c r="AV49" s="917"/>
      <c r="EU49" s="25"/>
      <c r="EV49" s="128"/>
      <c r="EW49" s="129"/>
      <c r="EX49" s="33"/>
      <c r="EY49" s="33"/>
      <c r="EZ49" s="33"/>
      <c r="FA49" s="33"/>
      <c r="FB49" s="33"/>
      <c r="FC49" s="34"/>
      <c r="FD49" s="22"/>
      <c r="FE49" s="22"/>
      <c r="FF49" s="22"/>
      <c r="FG49" s="22"/>
      <c r="FH49" s="22"/>
      <c r="FI49" s="22"/>
      <c r="FJ49" s="22"/>
      <c r="FK49" s="22"/>
      <c r="FL49" s="22"/>
      <c r="FM49" s="22"/>
      <c r="FN49" s="22"/>
      <c r="GC49" s="13" t="s">
        <v>112</v>
      </c>
      <c r="GD49" s="13" t="s">
        <v>46</v>
      </c>
    </row>
    <row r="50" spans="1:204" s="9" customFormat="1" ht="27.9" customHeight="1" x14ac:dyDescent="0.2">
      <c r="A50" s="130"/>
      <c r="B50" s="860"/>
      <c r="C50" s="857" t="s">
        <v>114</v>
      </c>
      <c r="D50" s="861" t="s">
        <v>7</v>
      </c>
      <c r="E50" s="862" t="s">
        <v>1793</v>
      </c>
      <c r="F50" s="863"/>
      <c r="G50" s="861" t="s">
        <v>7</v>
      </c>
      <c r="H50" s="864"/>
      <c r="I50" s="865"/>
      <c r="J50" s="899"/>
      <c r="K50" s="900"/>
      <c r="L50" s="899"/>
      <c r="M50" s="900"/>
      <c r="N50" s="899"/>
      <c r="O50" s="900"/>
      <c r="P50" s="899"/>
      <c r="Q50" s="900"/>
      <c r="R50" s="899"/>
      <c r="S50" s="900"/>
      <c r="T50" s="899"/>
      <c r="U50" s="900"/>
      <c r="V50" s="1855"/>
      <c r="W50" s="1856"/>
      <c r="X50" s="899"/>
      <c r="Y50" s="900"/>
      <c r="Z50" s="899"/>
      <c r="AA50" s="900"/>
      <c r="AB50" s="1855"/>
      <c r="AC50" s="1856"/>
      <c r="AD50" s="899"/>
      <c r="AE50" s="900"/>
      <c r="AF50" s="899"/>
      <c r="AG50" s="900"/>
      <c r="AH50" s="899"/>
      <c r="AI50" s="900"/>
      <c r="AJ50" s="899"/>
      <c r="AK50" s="900"/>
      <c r="AL50" s="1855"/>
      <c r="AM50" s="1856"/>
      <c r="AN50" s="1855"/>
      <c r="AO50" s="1856"/>
      <c r="AP50" s="2008"/>
      <c r="AQ50" s="2009"/>
      <c r="AR50" s="899"/>
      <c r="AS50" s="900"/>
      <c r="AT50" s="899"/>
      <c r="AU50" s="900"/>
      <c r="AV50" s="918"/>
      <c r="EU50" s="132"/>
      <c r="EV50" s="133"/>
      <c r="EW50" s="134"/>
      <c r="EX50" s="134"/>
      <c r="EY50" s="134"/>
      <c r="EZ50" s="134"/>
      <c r="FA50" s="134"/>
      <c r="FB50" s="134"/>
      <c r="FC50" s="135"/>
      <c r="GC50" s="136" t="s">
        <v>114</v>
      </c>
      <c r="GD50" s="136" t="s">
        <v>46</v>
      </c>
      <c r="GE50" s="9" t="s">
        <v>45</v>
      </c>
      <c r="GF50" s="9" t="s">
        <v>23</v>
      </c>
      <c r="GG50" s="9" t="s">
        <v>44</v>
      </c>
      <c r="GH50" s="136" t="s">
        <v>103</v>
      </c>
    </row>
    <row r="51" spans="1:204" s="10" customFormat="1" ht="27.9" customHeight="1" x14ac:dyDescent="0.2">
      <c r="A51" s="137"/>
      <c r="B51" s="866"/>
      <c r="C51" s="857" t="s">
        <v>114</v>
      </c>
      <c r="D51" s="867" t="s">
        <v>7</v>
      </c>
      <c r="E51" s="868" t="s">
        <v>1794</v>
      </c>
      <c r="F51" s="869"/>
      <c r="G51" s="870">
        <v>2</v>
      </c>
      <c r="H51" s="871"/>
      <c r="I51" s="872"/>
      <c r="J51" s="901"/>
      <c r="K51" s="902"/>
      <c r="L51" s="901"/>
      <c r="M51" s="902"/>
      <c r="N51" s="901"/>
      <c r="O51" s="902"/>
      <c r="P51" s="901"/>
      <c r="Q51" s="902"/>
      <c r="R51" s="901"/>
      <c r="S51" s="902"/>
      <c r="T51" s="901"/>
      <c r="U51" s="902"/>
      <c r="V51" s="1857"/>
      <c r="W51" s="1858"/>
      <c r="X51" s="901"/>
      <c r="Y51" s="902"/>
      <c r="Z51" s="901"/>
      <c r="AA51" s="902"/>
      <c r="AB51" s="1857"/>
      <c r="AC51" s="1858"/>
      <c r="AD51" s="901"/>
      <c r="AE51" s="902"/>
      <c r="AF51" s="901"/>
      <c r="AG51" s="902"/>
      <c r="AH51" s="901"/>
      <c r="AI51" s="902"/>
      <c r="AJ51" s="901"/>
      <c r="AK51" s="902"/>
      <c r="AL51" s="1857"/>
      <c r="AM51" s="1858"/>
      <c r="AN51" s="1857"/>
      <c r="AO51" s="1858"/>
      <c r="AP51" s="2010"/>
      <c r="AQ51" s="2011"/>
      <c r="AR51" s="901"/>
      <c r="AS51" s="902"/>
      <c r="AT51" s="901"/>
      <c r="AU51" s="902"/>
      <c r="AV51" s="919"/>
      <c r="EU51" s="139"/>
      <c r="EV51" s="140"/>
      <c r="EW51" s="141"/>
      <c r="EX51" s="141"/>
      <c r="EY51" s="141"/>
      <c r="EZ51" s="141"/>
      <c r="FA51" s="141"/>
      <c r="FB51" s="141"/>
      <c r="FC51" s="142"/>
      <c r="GC51" s="143" t="s">
        <v>114</v>
      </c>
      <c r="GD51" s="143" t="s">
        <v>46</v>
      </c>
      <c r="GE51" s="10" t="s">
        <v>46</v>
      </c>
      <c r="GF51" s="10" t="s">
        <v>23</v>
      </c>
      <c r="GG51" s="10" t="s">
        <v>45</v>
      </c>
      <c r="GH51" s="143" t="s">
        <v>103</v>
      </c>
    </row>
    <row r="52" spans="1:204" s="1" customFormat="1" ht="27.9" customHeight="1" x14ac:dyDescent="0.2">
      <c r="A52" s="23"/>
      <c r="B52" s="854" t="s">
        <v>173</v>
      </c>
      <c r="C52" s="838" t="s">
        <v>105</v>
      </c>
      <c r="D52" s="839" t="s">
        <v>182</v>
      </c>
      <c r="E52" s="840" t="s">
        <v>183</v>
      </c>
      <c r="F52" s="841" t="s">
        <v>153</v>
      </c>
      <c r="G52" s="842">
        <v>2</v>
      </c>
      <c r="H52" s="843">
        <v>600.4</v>
      </c>
      <c r="I52" s="855">
        <f>ROUND(H52*G52,2)</f>
        <v>1200.8</v>
      </c>
      <c r="J52" s="850"/>
      <c r="K52" s="776">
        <f>ROUND(J52*$H52,2)</f>
        <v>0</v>
      </c>
      <c r="L52" s="850"/>
      <c r="M52" s="776">
        <f>ROUND(L52*$H52,2)</f>
        <v>0</v>
      </c>
      <c r="N52" s="850"/>
      <c r="O52" s="776">
        <f>ROUND(N52*$H52,2)</f>
        <v>0</v>
      </c>
      <c r="P52" s="850"/>
      <c r="Q52" s="776">
        <f>ROUND(P52*$H52,2)</f>
        <v>0</v>
      </c>
      <c r="R52" s="850"/>
      <c r="S52" s="776">
        <f>ROUND(R52*$H52,2)</f>
        <v>0</v>
      </c>
      <c r="T52" s="850"/>
      <c r="U52" s="776">
        <f>ROUND(T52*$H52,2)</f>
        <v>0</v>
      </c>
      <c r="V52" s="1861">
        <f>G52</f>
        <v>2</v>
      </c>
      <c r="W52" s="1750">
        <f>ROUND(V52*$H52,2)</f>
        <v>1200.8</v>
      </c>
      <c r="X52" s="850"/>
      <c r="Y52" s="776">
        <f>ROUND(X52*$H52,2)</f>
        <v>0</v>
      </c>
      <c r="Z52" s="850"/>
      <c r="AA52" s="776">
        <f>ROUND(Z52*$H52,2)</f>
        <v>0</v>
      </c>
      <c r="AB52" s="1861"/>
      <c r="AC52" s="1750">
        <f>ROUND(AB52*$H52,2)</f>
        <v>0</v>
      </c>
      <c r="AD52" s="850"/>
      <c r="AE52" s="776">
        <f>ROUND(AD52*$H52,2)</f>
        <v>0</v>
      </c>
      <c r="AF52" s="850"/>
      <c r="AG52" s="776">
        <f>ROUND(AF52*$H52,2)</f>
        <v>0</v>
      </c>
      <c r="AH52" s="850"/>
      <c r="AI52" s="776">
        <f>ROUND(AH52*$H52,2)</f>
        <v>0</v>
      </c>
      <c r="AJ52" s="850"/>
      <c r="AK52" s="776">
        <f>ROUND(AJ52*$H52,2)</f>
        <v>0</v>
      </c>
      <c r="AL52" s="1861"/>
      <c r="AM52" s="1750">
        <f>ROUND(AL52*$H52,2)</f>
        <v>0</v>
      </c>
      <c r="AN52" s="1861"/>
      <c r="AO52" s="1750">
        <f>ROUND(AN52*$H52,2)</f>
        <v>0</v>
      </c>
      <c r="AP52" s="2014"/>
      <c r="AQ52" s="2114">
        <f>ROUND(AP52*$H52,2)</f>
        <v>0</v>
      </c>
      <c r="AR52" s="850">
        <f>AP52+AN52+AL52+AJ52+AH52+AF52+AD52+AB52+Z52+X52+V52+T52+R52+P52+N52+L52+J52</f>
        <v>2</v>
      </c>
      <c r="AS52" s="776">
        <f>ROUND(AR52*H52,2)</f>
        <v>1200.8</v>
      </c>
      <c r="AT52" s="850">
        <f>G52-AR52</f>
        <v>0</v>
      </c>
      <c r="AU52" s="776">
        <f>ROUND(AT52*H52,2)</f>
        <v>0</v>
      </c>
      <c r="AV52" s="914">
        <f>AU52/I52</f>
        <v>0</v>
      </c>
      <c r="EU52" s="25"/>
      <c r="EV52" s="122" t="s">
        <v>7</v>
      </c>
      <c r="EW52" s="123" t="s">
        <v>31</v>
      </c>
      <c r="EX52" s="33"/>
      <c r="EY52" s="124">
        <f>EX52*G52</f>
        <v>0</v>
      </c>
      <c r="EZ52" s="124">
        <v>1.269E-2</v>
      </c>
      <c r="FA52" s="124">
        <f>EZ52*G52</f>
        <v>2.538E-2</v>
      </c>
      <c r="FB52" s="124">
        <v>0</v>
      </c>
      <c r="FC52" s="125">
        <f>FB52*G52</f>
        <v>0</v>
      </c>
      <c r="FD52" s="22"/>
      <c r="FE52" s="22"/>
      <c r="FF52" s="22"/>
      <c r="FG52" s="22"/>
      <c r="FH52" s="22"/>
      <c r="FI52" s="22"/>
      <c r="FJ52" s="22"/>
      <c r="FK52" s="22"/>
      <c r="FL52" s="22"/>
      <c r="FM52" s="22"/>
      <c r="FN52" s="22"/>
      <c r="GA52" s="126" t="s">
        <v>110</v>
      </c>
      <c r="GC52" s="126" t="s">
        <v>105</v>
      </c>
      <c r="GD52" s="126" t="s">
        <v>46</v>
      </c>
      <c r="GH52" s="13" t="s">
        <v>103</v>
      </c>
      <c r="GN52" s="127">
        <f>IF(EW52="základní",I52,0)</f>
        <v>1200.8</v>
      </c>
      <c r="GO52" s="127">
        <f>IF(EW52="snížená",I52,0)</f>
        <v>0</v>
      </c>
      <c r="GP52" s="127">
        <f>IF(EW52="zákl. přenesená",I52,0)</f>
        <v>0</v>
      </c>
      <c r="GQ52" s="127">
        <f>IF(EW52="sníž. přenesená",I52,0)</f>
        <v>0</v>
      </c>
      <c r="GR52" s="127">
        <f>IF(EW52="nulová",I52,0)</f>
        <v>0</v>
      </c>
      <c r="GS52" s="13" t="s">
        <v>45</v>
      </c>
      <c r="GT52" s="127">
        <f>ROUND(H52*G52,2)</f>
        <v>1200.8</v>
      </c>
      <c r="GU52" s="13" t="s">
        <v>110</v>
      </c>
      <c r="GV52" s="126" t="s">
        <v>1795</v>
      </c>
    </row>
    <row r="53" spans="1:204" s="1" customFormat="1" ht="27.9" customHeight="1" x14ac:dyDescent="0.2">
      <c r="A53" s="23"/>
      <c r="B53" s="856"/>
      <c r="C53" s="857" t="s">
        <v>112</v>
      </c>
      <c r="D53" s="851"/>
      <c r="E53" s="858" t="s">
        <v>177</v>
      </c>
      <c r="F53" s="851"/>
      <c r="G53" s="851"/>
      <c r="H53" s="852"/>
      <c r="I53" s="859"/>
      <c r="J53" s="897"/>
      <c r="K53" s="898"/>
      <c r="L53" s="897"/>
      <c r="M53" s="898"/>
      <c r="N53" s="897"/>
      <c r="O53" s="898"/>
      <c r="P53" s="897"/>
      <c r="Q53" s="898"/>
      <c r="R53" s="897"/>
      <c r="S53" s="898"/>
      <c r="T53" s="897"/>
      <c r="U53" s="898"/>
      <c r="V53" s="1853"/>
      <c r="W53" s="1854"/>
      <c r="X53" s="897"/>
      <c r="Y53" s="898"/>
      <c r="Z53" s="897"/>
      <c r="AA53" s="898"/>
      <c r="AB53" s="1853"/>
      <c r="AC53" s="1854"/>
      <c r="AD53" s="897"/>
      <c r="AE53" s="898"/>
      <c r="AF53" s="897"/>
      <c r="AG53" s="898"/>
      <c r="AH53" s="897"/>
      <c r="AI53" s="898"/>
      <c r="AJ53" s="897"/>
      <c r="AK53" s="898"/>
      <c r="AL53" s="1853"/>
      <c r="AM53" s="1854"/>
      <c r="AN53" s="1853"/>
      <c r="AO53" s="1854"/>
      <c r="AP53" s="2006"/>
      <c r="AQ53" s="2007"/>
      <c r="AR53" s="897"/>
      <c r="AS53" s="898"/>
      <c r="AT53" s="897"/>
      <c r="AU53" s="898"/>
      <c r="AV53" s="917"/>
      <c r="EU53" s="25"/>
      <c r="EV53" s="128"/>
      <c r="EW53" s="129"/>
      <c r="EX53" s="33"/>
      <c r="EY53" s="33"/>
      <c r="EZ53" s="33"/>
      <c r="FA53" s="33"/>
      <c r="FB53" s="33"/>
      <c r="FC53" s="34"/>
      <c r="FD53" s="22"/>
      <c r="FE53" s="22"/>
      <c r="FF53" s="22"/>
      <c r="FG53" s="22"/>
      <c r="FH53" s="22"/>
      <c r="FI53" s="22"/>
      <c r="FJ53" s="22"/>
      <c r="FK53" s="22"/>
      <c r="FL53" s="22"/>
      <c r="FM53" s="22"/>
      <c r="FN53" s="22"/>
      <c r="GC53" s="13" t="s">
        <v>112</v>
      </c>
      <c r="GD53" s="13" t="s">
        <v>46</v>
      </c>
    </row>
    <row r="54" spans="1:204" s="9" customFormat="1" ht="27.9" customHeight="1" x14ac:dyDescent="0.2">
      <c r="A54" s="130"/>
      <c r="B54" s="860"/>
      <c r="C54" s="857" t="s">
        <v>114</v>
      </c>
      <c r="D54" s="861" t="s">
        <v>7</v>
      </c>
      <c r="E54" s="862" t="s">
        <v>1793</v>
      </c>
      <c r="F54" s="863"/>
      <c r="G54" s="861" t="s">
        <v>7</v>
      </c>
      <c r="H54" s="864"/>
      <c r="I54" s="865"/>
      <c r="J54" s="899"/>
      <c r="K54" s="900"/>
      <c r="L54" s="899"/>
      <c r="M54" s="900"/>
      <c r="N54" s="899"/>
      <c r="O54" s="900"/>
      <c r="P54" s="899"/>
      <c r="Q54" s="900"/>
      <c r="R54" s="899"/>
      <c r="S54" s="900"/>
      <c r="T54" s="899"/>
      <c r="U54" s="900"/>
      <c r="V54" s="1855"/>
      <c r="W54" s="1856"/>
      <c r="X54" s="899"/>
      <c r="Y54" s="900"/>
      <c r="Z54" s="899"/>
      <c r="AA54" s="900"/>
      <c r="AB54" s="1855"/>
      <c r="AC54" s="1856"/>
      <c r="AD54" s="899"/>
      <c r="AE54" s="900"/>
      <c r="AF54" s="899"/>
      <c r="AG54" s="900"/>
      <c r="AH54" s="899"/>
      <c r="AI54" s="900"/>
      <c r="AJ54" s="899"/>
      <c r="AK54" s="900"/>
      <c r="AL54" s="1855"/>
      <c r="AM54" s="1856"/>
      <c r="AN54" s="1855"/>
      <c r="AO54" s="1856"/>
      <c r="AP54" s="2008"/>
      <c r="AQ54" s="2009"/>
      <c r="AR54" s="899"/>
      <c r="AS54" s="900"/>
      <c r="AT54" s="899"/>
      <c r="AU54" s="900"/>
      <c r="AV54" s="918"/>
      <c r="EU54" s="132"/>
      <c r="EV54" s="133"/>
      <c r="EW54" s="134"/>
      <c r="EX54" s="134"/>
      <c r="EY54" s="134"/>
      <c r="EZ54" s="134"/>
      <c r="FA54" s="134"/>
      <c r="FB54" s="134"/>
      <c r="FC54" s="135"/>
      <c r="GC54" s="136" t="s">
        <v>114</v>
      </c>
      <c r="GD54" s="136" t="s">
        <v>46</v>
      </c>
      <c r="GE54" s="9" t="s">
        <v>45</v>
      </c>
      <c r="GF54" s="9" t="s">
        <v>23</v>
      </c>
      <c r="GG54" s="9" t="s">
        <v>44</v>
      </c>
      <c r="GH54" s="136" t="s">
        <v>103</v>
      </c>
    </row>
    <row r="55" spans="1:204" s="10" customFormat="1" ht="27.9" customHeight="1" x14ac:dyDescent="0.2">
      <c r="A55" s="137"/>
      <c r="B55" s="866"/>
      <c r="C55" s="857" t="s">
        <v>114</v>
      </c>
      <c r="D55" s="867" t="s">
        <v>7</v>
      </c>
      <c r="E55" s="868" t="s">
        <v>1796</v>
      </c>
      <c r="F55" s="869"/>
      <c r="G55" s="870">
        <v>2</v>
      </c>
      <c r="H55" s="871"/>
      <c r="I55" s="872"/>
      <c r="J55" s="901"/>
      <c r="K55" s="902"/>
      <c r="L55" s="901"/>
      <c r="M55" s="902"/>
      <c r="N55" s="901"/>
      <c r="O55" s="902"/>
      <c r="P55" s="901"/>
      <c r="Q55" s="902"/>
      <c r="R55" s="901"/>
      <c r="S55" s="902"/>
      <c r="T55" s="901"/>
      <c r="U55" s="902"/>
      <c r="V55" s="1857"/>
      <c r="W55" s="1858"/>
      <c r="X55" s="901"/>
      <c r="Y55" s="902"/>
      <c r="Z55" s="901"/>
      <c r="AA55" s="902"/>
      <c r="AB55" s="1857"/>
      <c r="AC55" s="1858"/>
      <c r="AD55" s="901"/>
      <c r="AE55" s="902"/>
      <c r="AF55" s="901"/>
      <c r="AG55" s="902"/>
      <c r="AH55" s="901"/>
      <c r="AI55" s="902"/>
      <c r="AJ55" s="901"/>
      <c r="AK55" s="902"/>
      <c r="AL55" s="1857"/>
      <c r="AM55" s="1858"/>
      <c r="AN55" s="1857"/>
      <c r="AO55" s="1858"/>
      <c r="AP55" s="2010"/>
      <c r="AQ55" s="2011"/>
      <c r="AR55" s="901"/>
      <c r="AS55" s="902"/>
      <c r="AT55" s="901"/>
      <c r="AU55" s="902"/>
      <c r="AV55" s="919"/>
      <c r="EU55" s="139"/>
      <c r="EV55" s="140"/>
      <c r="EW55" s="141"/>
      <c r="EX55" s="141"/>
      <c r="EY55" s="141"/>
      <c r="EZ55" s="141"/>
      <c r="FA55" s="141"/>
      <c r="FB55" s="141"/>
      <c r="FC55" s="142"/>
      <c r="GC55" s="143" t="s">
        <v>114</v>
      </c>
      <c r="GD55" s="143" t="s">
        <v>46</v>
      </c>
      <c r="GE55" s="10" t="s">
        <v>46</v>
      </c>
      <c r="GF55" s="10" t="s">
        <v>23</v>
      </c>
      <c r="GG55" s="10" t="s">
        <v>45</v>
      </c>
      <c r="GH55" s="143" t="s">
        <v>103</v>
      </c>
    </row>
    <row r="56" spans="1:204" s="1" customFormat="1" ht="27.9" customHeight="1" x14ac:dyDescent="0.2">
      <c r="A56" s="23"/>
      <c r="B56" s="854" t="s">
        <v>181</v>
      </c>
      <c r="C56" s="838" t="s">
        <v>105</v>
      </c>
      <c r="D56" s="839" t="s">
        <v>187</v>
      </c>
      <c r="E56" s="840" t="s">
        <v>188</v>
      </c>
      <c r="F56" s="841" t="s">
        <v>153</v>
      </c>
      <c r="G56" s="842">
        <v>1.8</v>
      </c>
      <c r="H56" s="843">
        <v>300</v>
      </c>
      <c r="I56" s="855">
        <f>ROUND(H56*G56,2)</f>
        <v>540</v>
      </c>
      <c r="J56" s="850"/>
      <c r="K56" s="776">
        <f>ROUND(J56*$H56,2)</f>
        <v>0</v>
      </c>
      <c r="L56" s="850"/>
      <c r="M56" s="776">
        <f>ROUND(L56*$H56,2)</f>
        <v>0</v>
      </c>
      <c r="N56" s="850"/>
      <c r="O56" s="776">
        <f>ROUND(N56*$H56,2)</f>
        <v>0</v>
      </c>
      <c r="P56" s="850"/>
      <c r="Q56" s="776">
        <f>ROUND(P56*$H56,2)</f>
        <v>0</v>
      </c>
      <c r="R56" s="850"/>
      <c r="S56" s="776">
        <f>ROUND(R56*$H56,2)</f>
        <v>0</v>
      </c>
      <c r="T56" s="850"/>
      <c r="U56" s="776">
        <f>ROUND(T56*$H56,2)</f>
        <v>0</v>
      </c>
      <c r="V56" s="1861">
        <f>G56</f>
        <v>1.8</v>
      </c>
      <c r="W56" s="1750">
        <f>ROUND(V56*$H56,2)</f>
        <v>540</v>
      </c>
      <c r="X56" s="850"/>
      <c r="Y56" s="776">
        <f>ROUND(X56*$H56,2)</f>
        <v>0</v>
      </c>
      <c r="Z56" s="850"/>
      <c r="AA56" s="776">
        <f>ROUND(Z56*$H56,2)</f>
        <v>0</v>
      </c>
      <c r="AB56" s="1861"/>
      <c r="AC56" s="1750">
        <f>ROUND(AB56*$H56,2)</f>
        <v>0</v>
      </c>
      <c r="AD56" s="850"/>
      <c r="AE56" s="776">
        <f>ROUND(AD56*$H56,2)</f>
        <v>0</v>
      </c>
      <c r="AF56" s="850"/>
      <c r="AG56" s="776">
        <f>ROUND(AF56*$H56,2)</f>
        <v>0</v>
      </c>
      <c r="AH56" s="850"/>
      <c r="AI56" s="776">
        <f>ROUND(AH56*$H56,2)</f>
        <v>0</v>
      </c>
      <c r="AJ56" s="850"/>
      <c r="AK56" s="776">
        <f>ROUND(AJ56*$H56,2)</f>
        <v>0</v>
      </c>
      <c r="AL56" s="1861"/>
      <c r="AM56" s="1750">
        <f>ROUND(AL56*$H56,2)</f>
        <v>0</v>
      </c>
      <c r="AN56" s="1861"/>
      <c r="AO56" s="1750">
        <f>ROUND(AN56*$H56,2)</f>
        <v>0</v>
      </c>
      <c r="AP56" s="2014"/>
      <c r="AQ56" s="2114">
        <f>ROUND(AP56*$H56,2)</f>
        <v>0</v>
      </c>
      <c r="AR56" s="850">
        <f>AP56+AN56+AL56+AJ56+AH56+AF56+AD56+AB56+Z56+X56+V56+T56+R56+P56+N56+L56+J56</f>
        <v>1.8</v>
      </c>
      <c r="AS56" s="776">
        <f>ROUND(AR56*H56,2)</f>
        <v>540</v>
      </c>
      <c r="AT56" s="850">
        <f>G56-AR56</f>
        <v>0</v>
      </c>
      <c r="AU56" s="776">
        <f>ROUND(AT56*H56,2)</f>
        <v>0</v>
      </c>
      <c r="AV56" s="914">
        <f>AU56/I56</f>
        <v>0</v>
      </c>
      <c r="EU56" s="25"/>
      <c r="EV56" s="122" t="s">
        <v>7</v>
      </c>
      <c r="EW56" s="123" t="s">
        <v>31</v>
      </c>
      <c r="EX56" s="33"/>
      <c r="EY56" s="124">
        <f>EX56*G56</f>
        <v>0</v>
      </c>
      <c r="EZ56" s="124">
        <v>3.6900000000000002E-2</v>
      </c>
      <c r="FA56" s="124">
        <f>EZ56*G56</f>
        <v>6.6420000000000007E-2</v>
      </c>
      <c r="FB56" s="124">
        <v>0</v>
      </c>
      <c r="FC56" s="125">
        <f>FB56*G56</f>
        <v>0</v>
      </c>
      <c r="FD56" s="22"/>
      <c r="FE56" s="22"/>
      <c r="FF56" s="22"/>
      <c r="FG56" s="22"/>
      <c r="FH56" s="22"/>
      <c r="FI56" s="22"/>
      <c r="FJ56" s="22"/>
      <c r="FK56" s="22"/>
      <c r="FL56" s="22"/>
      <c r="FM56" s="22"/>
      <c r="FN56" s="22"/>
      <c r="GA56" s="126" t="s">
        <v>110</v>
      </c>
      <c r="GC56" s="126" t="s">
        <v>105</v>
      </c>
      <c r="GD56" s="126" t="s">
        <v>46</v>
      </c>
      <c r="GH56" s="13" t="s">
        <v>103</v>
      </c>
      <c r="GN56" s="127">
        <f>IF(EW56="základní",I56,0)</f>
        <v>540</v>
      </c>
      <c r="GO56" s="127">
        <f>IF(EW56="snížená",I56,0)</f>
        <v>0</v>
      </c>
      <c r="GP56" s="127">
        <f>IF(EW56="zákl. přenesená",I56,0)</f>
        <v>0</v>
      </c>
      <c r="GQ56" s="127">
        <f>IF(EW56="sníž. přenesená",I56,0)</f>
        <v>0</v>
      </c>
      <c r="GR56" s="127">
        <f>IF(EW56="nulová",I56,0)</f>
        <v>0</v>
      </c>
      <c r="GS56" s="13" t="s">
        <v>45</v>
      </c>
      <c r="GT56" s="127">
        <f>ROUND(H56*G56,2)</f>
        <v>540</v>
      </c>
      <c r="GU56" s="13" t="s">
        <v>110</v>
      </c>
      <c r="GV56" s="126" t="s">
        <v>1797</v>
      </c>
    </row>
    <row r="57" spans="1:204" s="1" customFormat="1" ht="27.9" customHeight="1" x14ac:dyDescent="0.2">
      <c r="A57" s="23"/>
      <c r="B57" s="856"/>
      <c r="C57" s="857" t="s">
        <v>112</v>
      </c>
      <c r="D57" s="851"/>
      <c r="E57" s="858" t="s">
        <v>177</v>
      </c>
      <c r="F57" s="851"/>
      <c r="G57" s="851"/>
      <c r="H57" s="852"/>
      <c r="I57" s="859"/>
      <c r="J57" s="897"/>
      <c r="K57" s="898"/>
      <c r="L57" s="897"/>
      <c r="M57" s="898"/>
      <c r="N57" s="897"/>
      <c r="O57" s="898"/>
      <c r="P57" s="897"/>
      <c r="Q57" s="898"/>
      <c r="R57" s="897"/>
      <c r="S57" s="898"/>
      <c r="T57" s="897"/>
      <c r="U57" s="898"/>
      <c r="V57" s="1853"/>
      <c r="W57" s="1854"/>
      <c r="X57" s="897"/>
      <c r="Y57" s="898"/>
      <c r="Z57" s="897"/>
      <c r="AA57" s="898"/>
      <c r="AB57" s="1853"/>
      <c r="AC57" s="1854"/>
      <c r="AD57" s="897"/>
      <c r="AE57" s="898"/>
      <c r="AF57" s="897"/>
      <c r="AG57" s="898"/>
      <c r="AH57" s="897"/>
      <c r="AI57" s="898"/>
      <c r="AJ57" s="897"/>
      <c r="AK57" s="898"/>
      <c r="AL57" s="1853"/>
      <c r="AM57" s="1854"/>
      <c r="AN57" s="1853"/>
      <c r="AO57" s="1854"/>
      <c r="AP57" s="2006"/>
      <c r="AQ57" s="2007"/>
      <c r="AR57" s="897"/>
      <c r="AS57" s="898"/>
      <c r="AT57" s="897"/>
      <c r="AU57" s="898"/>
      <c r="AV57" s="917"/>
      <c r="EU57" s="25"/>
      <c r="EV57" s="128"/>
      <c r="EW57" s="129"/>
      <c r="EX57" s="33"/>
      <c r="EY57" s="33"/>
      <c r="EZ57" s="33"/>
      <c r="FA57" s="33"/>
      <c r="FB57" s="33"/>
      <c r="FC57" s="34"/>
      <c r="FD57" s="22"/>
      <c r="FE57" s="22"/>
      <c r="FF57" s="22"/>
      <c r="FG57" s="22"/>
      <c r="FH57" s="22"/>
      <c r="FI57" s="22"/>
      <c r="FJ57" s="22"/>
      <c r="FK57" s="22"/>
      <c r="FL57" s="22"/>
      <c r="FM57" s="22"/>
      <c r="FN57" s="22"/>
      <c r="GC57" s="13" t="s">
        <v>112</v>
      </c>
      <c r="GD57" s="13" t="s">
        <v>46</v>
      </c>
    </row>
    <row r="58" spans="1:204" s="9" customFormat="1" ht="27.9" customHeight="1" x14ac:dyDescent="0.2">
      <c r="A58" s="130"/>
      <c r="B58" s="860"/>
      <c r="C58" s="857" t="s">
        <v>114</v>
      </c>
      <c r="D58" s="861" t="s">
        <v>7</v>
      </c>
      <c r="E58" s="862" t="s">
        <v>1793</v>
      </c>
      <c r="F58" s="863"/>
      <c r="G58" s="861" t="s">
        <v>7</v>
      </c>
      <c r="H58" s="864"/>
      <c r="I58" s="865"/>
      <c r="J58" s="899"/>
      <c r="K58" s="900"/>
      <c r="L58" s="899"/>
      <c r="M58" s="900"/>
      <c r="N58" s="899"/>
      <c r="O58" s="900"/>
      <c r="P58" s="899"/>
      <c r="Q58" s="900"/>
      <c r="R58" s="899"/>
      <c r="S58" s="900"/>
      <c r="T58" s="899"/>
      <c r="U58" s="900"/>
      <c r="V58" s="1855"/>
      <c r="W58" s="1856"/>
      <c r="X58" s="899"/>
      <c r="Y58" s="900"/>
      <c r="Z58" s="899"/>
      <c r="AA58" s="900"/>
      <c r="AB58" s="1855"/>
      <c r="AC58" s="1856"/>
      <c r="AD58" s="899"/>
      <c r="AE58" s="900"/>
      <c r="AF58" s="899"/>
      <c r="AG58" s="900"/>
      <c r="AH58" s="899"/>
      <c r="AI58" s="900"/>
      <c r="AJ58" s="899"/>
      <c r="AK58" s="900"/>
      <c r="AL58" s="1855"/>
      <c r="AM58" s="1856"/>
      <c r="AN58" s="1855"/>
      <c r="AO58" s="1856"/>
      <c r="AP58" s="2008"/>
      <c r="AQ58" s="2009"/>
      <c r="AR58" s="899"/>
      <c r="AS58" s="900"/>
      <c r="AT58" s="899"/>
      <c r="AU58" s="900"/>
      <c r="AV58" s="918"/>
      <c r="EU58" s="132"/>
      <c r="EV58" s="133"/>
      <c r="EW58" s="134"/>
      <c r="EX58" s="134"/>
      <c r="EY58" s="134"/>
      <c r="EZ58" s="134"/>
      <c r="FA58" s="134"/>
      <c r="FB58" s="134"/>
      <c r="FC58" s="135"/>
      <c r="GC58" s="136" t="s">
        <v>114</v>
      </c>
      <c r="GD58" s="136" t="s">
        <v>46</v>
      </c>
      <c r="GE58" s="9" t="s">
        <v>45</v>
      </c>
      <c r="GF58" s="9" t="s">
        <v>23</v>
      </c>
      <c r="GG58" s="9" t="s">
        <v>44</v>
      </c>
      <c r="GH58" s="136" t="s">
        <v>103</v>
      </c>
    </row>
    <row r="59" spans="1:204" s="10" customFormat="1" ht="27.9" customHeight="1" x14ac:dyDescent="0.2">
      <c r="A59" s="137"/>
      <c r="B59" s="866"/>
      <c r="C59" s="857" t="s">
        <v>114</v>
      </c>
      <c r="D59" s="867" t="s">
        <v>7</v>
      </c>
      <c r="E59" s="868" t="s">
        <v>1798</v>
      </c>
      <c r="F59" s="869"/>
      <c r="G59" s="870">
        <v>1.8</v>
      </c>
      <c r="H59" s="871"/>
      <c r="I59" s="872"/>
      <c r="J59" s="901"/>
      <c r="K59" s="902"/>
      <c r="L59" s="901"/>
      <c r="M59" s="902"/>
      <c r="N59" s="901"/>
      <c r="O59" s="902"/>
      <c r="P59" s="901"/>
      <c r="Q59" s="902"/>
      <c r="R59" s="901"/>
      <c r="S59" s="902"/>
      <c r="T59" s="901"/>
      <c r="U59" s="902"/>
      <c r="V59" s="1857"/>
      <c r="W59" s="1858"/>
      <c r="X59" s="901"/>
      <c r="Y59" s="902"/>
      <c r="Z59" s="901"/>
      <c r="AA59" s="902"/>
      <c r="AB59" s="1857"/>
      <c r="AC59" s="1858"/>
      <c r="AD59" s="901"/>
      <c r="AE59" s="902"/>
      <c r="AF59" s="901"/>
      <c r="AG59" s="902"/>
      <c r="AH59" s="901"/>
      <c r="AI59" s="902"/>
      <c r="AJ59" s="901"/>
      <c r="AK59" s="902"/>
      <c r="AL59" s="1857"/>
      <c r="AM59" s="1858"/>
      <c r="AN59" s="1857"/>
      <c r="AO59" s="1858"/>
      <c r="AP59" s="2010"/>
      <c r="AQ59" s="2011"/>
      <c r="AR59" s="901"/>
      <c r="AS59" s="902"/>
      <c r="AT59" s="901"/>
      <c r="AU59" s="902"/>
      <c r="AV59" s="919"/>
      <c r="EU59" s="139"/>
      <c r="EV59" s="140"/>
      <c r="EW59" s="141"/>
      <c r="EX59" s="141"/>
      <c r="EY59" s="141"/>
      <c r="EZ59" s="141"/>
      <c r="FA59" s="141"/>
      <c r="FB59" s="141"/>
      <c r="FC59" s="142"/>
      <c r="GC59" s="143" t="s">
        <v>114</v>
      </c>
      <c r="GD59" s="143" t="s">
        <v>46</v>
      </c>
      <c r="GE59" s="10" t="s">
        <v>46</v>
      </c>
      <c r="GF59" s="10" t="s">
        <v>23</v>
      </c>
      <c r="GG59" s="10" t="s">
        <v>45</v>
      </c>
      <c r="GH59" s="143" t="s">
        <v>103</v>
      </c>
    </row>
    <row r="60" spans="1:204" s="1" customFormat="1" ht="27.9" customHeight="1" x14ac:dyDescent="0.2">
      <c r="A60" s="23"/>
      <c r="B60" s="854" t="s">
        <v>186</v>
      </c>
      <c r="C60" s="838" t="s">
        <v>105</v>
      </c>
      <c r="D60" s="839" t="s">
        <v>192</v>
      </c>
      <c r="E60" s="840" t="s">
        <v>193</v>
      </c>
      <c r="F60" s="841" t="s">
        <v>194</v>
      </c>
      <c r="G60" s="842">
        <v>11.67</v>
      </c>
      <c r="H60" s="843">
        <v>599</v>
      </c>
      <c r="I60" s="855">
        <f>ROUND(H60*G60,2)</f>
        <v>6990.33</v>
      </c>
      <c r="J60" s="850"/>
      <c r="K60" s="776">
        <f>ROUND(J60*$H60,2)</f>
        <v>0</v>
      </c>
      <c r="L60" s="850"/>
      <c r="M60" s="776">
        <f>ROUND(L60*$H60,2)</f>
        <v>0</v>
      </c>
      <c r="N60" s="850"/>
      <c r="O60" s="776">
        <f>ROUND(N60*$H60,2)</f>
        <v>0</v>
      </c>
      <c r="P60" s="850"/>
      <c r="Q60" s="776">
        <f>ROUND(P60*$H60,2)</f>
        <v>0</v>
      </c>
      <c r="R60" s="850"/>
      <c r="S60" s="776">
        <f>ROUND(R60*$H60,2)</f>
        <v>0</v>
      </c>
      <c r="T60" s="850"/>
      <c r="U60" s="776">
        <f>ROUND(T60*$H60,2)</f>
        <v>0</v>
      </c>
      <c r="V60" s="1861">
        <f>G60</f>
        <v>11.67</v>
      </c>
      <c r="W60" s="1750">
        <f>ROUND(V60*$H60,2)</f>
        <v>6990.33</v>
      </c>
      <c r="X60" s="850"/>
      <c r="Y60" s="776">
        <f>ROUND(X60*$H60,2)</f>
        <v>0</v>
      </c>
      <c r="Z60" s="850"/>
      <c r="AA60" s="776">
        <f>ROUND(Z60*$H60,2)</f>
        <v>0</v>
      </c>
      <c r="AB60" s="1861"/>
      <c r="AC60" s="1750">
        <f>ROUND(AB60*$H60,2)</f>
        <v>0</v>
      </c>
      <c r="AD60" s="850"/>
      <c r="AE60" s="776">
        <f>ROUND(AD60*$H60,2)</f>
        <v>0</v>
      </c>
      <c r="AF60" s="850"/>
      <c r="AG60" s="776">
        <f>ROUND(AF60*$H60,2)</f>
        <v>0</v>
      </c>
      <c r="AH60" s="850"/>
      <c r="AI60" s="776">
        <f>ROUND(AH60*$H60,2)</f>
        <v>0</v>
      </c>
      <c r="AJ60" s="850"/>
      <c r="AK60" s="776">
        <f>ROUND(AJ60*$H60,2)</f>
        <v>0</v>
      </c>
      <c r="AL60" s="1861"/>
      <c r="AM60" s="1750">
        <f>ROUND(AL60*$H60,2)</f>
        <v>0</v>
      </c>
      <c r="AN60" s="1861"/>
      <c r="AO60" s="1750">
        <f>ROUND(AN60*$H60,2)</f>
        <v>0</v>
      </c>
      <c r="AP60" s="2014"/>
      <c r="AQ60" s="2114">
        <f>ROUND(AP60*$H60,2)</f>
        <v>0</v>
      </c>
      <c r="AR60" s="850">
        <f>AP60+AN60+AL60+AJ60+AH60+AF60+AD60+AB60+Z60+X60+V60+T60+R60+P60+N60+L60+J60</f>
        <v>11.67</v>
      </c>
      <c r="AS60" s="776">
        <f>ROUND(AR60*H60,2)</f>
        <v>6990.33</v>
      </c>
      <c r="AT60" s="850">
        <f>G60-AR60</f>
        <v>0</v>
      </c>
      <c r="AU60" s="776">
        <f>ROUND(AT60*H60,2)</f>
        <v>0</v>
      </c>
      <c r="AV60" s="914">
        <f>AU60/I60</f>
        <v>0</v>
      </c>
      <c r="EU60" s="25"/>
      <c r="EV60" s="122" t="s">
        <v>7</v>
      </c>
      <c r="EW60" s="123" t="s">
        <v>31</v>
      </c>
      <c r="EX60" s="33"/>
      <c r="EY60" s="124">
        <f>EX60*G60</f>
        <v>0</v>
      </c>
      <c r="EZ60" s="124">
        <v>0</v>
      </c>
      <c r="FA60" s="124">
        <f>EZ60*G60</f>
        <v>0</v>
      </c>
      <c r="FB60" s="124">
        <v>0</v>
      </c>
      <c r="FC60" s="125">
        <f>FB60*G60</f>
        <v>0</v>
      </c>
      <c r="FD60" s="22"/>
      <c r="FE60" s="22"/>
      <c r="FF60" s="22"/>
      <c r="FG60" s="22"/>
      <c r="FH60" s="22"/>
      <c r="FI60" s="22"/>
      <c r="FJ60" s="22"/>
      <c r="FK60" s="22"/>
      <c r="FL60" s="22"/>
      <c r="FM60" s="22"/>
      <c r="FN60" s="22"/>
      <c r="GA60" s="126" t="s">
        <v>110</v>
      </c>
      <c r="GC60" s="126" t="s">
        <v>105</v>
      </c>
      <c r="GD60" s="126" t="s">
        <v>46</v>
      </c>
      <c r="GH60" s="13" t="s">
        <v>103</v>
      </c>
      <c r="GN60" s="127">
        <f>IF(EW60="základní",I60,0)</f>
        <v>6990.33</v>
      </c>
      <c r="GO60" s="127">
        <f>IF(EW60="snížená",I60,0)</f>
        <v>0</v>
      </c>
      <c r="GP60" s="127">
        <f>IF(EW60="zákl. přenesená",I60,0)</f>
        <v>0</v>
      </c>
      <c r="GQ60" s="127">
        <f>IF(EW60="sníž. přenesená",I60,0)</f>
        <v>0</v>
      </c>
      <c r="GR60" s="127">
        <f>IF(EW60="nulová",I60,0)</f>
        <v>0</v>
      </c>
      <c r="GS60" s="13" t="s">
        <v>45</v>
      </c>
      <c r="GT60" s="127">
        <f>ROUND(H60*G60,2)</f>
        <v>6990.33</v>
      </c>
      <c r="GU60" s="13" t="s">
        <v>110</v>
      </c>
      <c r="GV60" s="126" t="s">
        <v>1799</v>
      </c>
    </row>
    <row r="61" spans="1:204" s="1" customFormat="1" ht="27.9" customHeight="1" x14ac:dyDescent="0.2">
      <c r="A61" s="23"/>
      <c r="B61" s="856"/>
      <c r="C61" s="857" t="s">
        <v>112</v>
      </c>
      <c r="D61" s="851"/>
      <c r="E61" s="858" t="s">
        <v>196</v>
      </c>
      <c r="F61" s="851"/>
      <c r="G61" s="851"/>
      <c r="H61" s="852"/>
      <c r="I61" s="859"/>
      <c r="J61" s="897"/>
      <c r="K61" s="898"/>
      <c r="L61" s="897"/>
      <c r="M61" s="898"/>
      <c r="N61" s="897"/>
      <c r="O61" s="898"/>
      <c r="P61" s="897"/>
      <c r="Q61" s="898"/>
      <c r="R61" s="897"/>
      <c r="S61" s="898"/>
      <c r="T61" s="897"/>
      <c r="U61" s="898"/>
      <c r="V61" s="1853"/>
      <c r="W61" s="1854"/>
      <c r="X61" s="897"/>
      <c r="Y61" s="898"/>
      <c r="Z61" s="897"/>
      <c r="AA61" s="898"/>
      <c r="AB61" s="1853"/>
      <c r="AC61" s="1854"/>
      <c r="AD61" s="897"/>
      <c r="AE61" s="898"/>
      <c r="AF61" s="897"/>
      <c r="AG61" s="898"/>
      <c r="AH61" s="897"/>
      <c r="AI61" s="898"/>
      <c r="AJ61" s="897"/>
      <c r="AK61" s="898"/>
      <c r="AL61" s="1853"/>
      <c r="AM61" s="1854"/>
      <c r="AN61" s="1853"/>
      <c r="AO61" s="1854"/>
      <c r="AP61" s="2006"/>
      <c r="AQ61" s="2007"/>
      <c r="AR61" s="897"/>
      <c r="AS61" s="898"/>
      <c r="AT61" s="897"/>
      <c r="AU61" s="898"/>
      <c r="AV61" s="917"/>
      <c r="EU61" s="25"/>
      <c r="EV61" s="128"/>
      <c r="EW61" s="129"/>
      <c r="EX61" s="33"/>
      <c r="EY61" s="33"/>
      <c r="EZ61" s="33"/>
      <c r="FA61" s="33"/>
      <c r="FB61" s="33"/>
      <c r="FC61" s="34"/>
      <c r="FD61" s="22"/>
      <c r="FE61" s="22"/>
      <c r="FF61" s="22"/>
      <c r="FG61" s="22"/>
      <c r="FH61" s="22"/>
      <c r="FI61" s="22"/>
      <c r="FJ61" s="22"/>
      <c r="FK61" s="22"/>
      <c r="FL61" s="22"/>
      <c r="FM61" s="22"/>
      <c r="FN61" s="22"/>
      <c r="GC61" s="13" t="s">
        <v>112</v>
      </c>
      <c r="GD61" s="13" t="s">
        <v>46</v>
      </c>
    </row>
    <row r="62" spans="1:204" s="10" customFormat="1" ht="27.9" customHeight="1" x14ac:dyDescent="0.2">
      <c r="A62" s="137"/>
      <c r="B62" s="866"/>
      <c r="C62" s="857" t="s">
        <v>114</v>
      </c>
      <c r="D62" s="867" t="s">
        <v>7</v>
      </c>
      <c r="E62" s="868" t="s">
        <v>1800</v>
      </c>
      <c r="F62" s="869"/>
      <c r="G62" s="870">
        <v>11.67</v>
      </c>
      <c r="H62" s="871"/>
      <c r="I62" s="872"/>
      <c r="J62" s="901"/>
      <c r="K62" s="902"/>
      <c r="L62" s="901"/>
      <c r="M62" s="902"/>
      <c r="N62" s="901"/>
      <c r="O62" s="902"/>
      <c r="P62" s="901"/>
      <c r="Q62" s="902"/>
      <c r="R62" s="901"/>
      <c r="S62" s="902"/>
      <c r="T62" s="901"/>
      <c r="U62" s="902"/>
      <c r="V62" s="1857"/>
      <c r="W62" s="1858"/>
      <c r="X62" s="901"/>
      <c r="Y62" s="902"/>
      <c r="Z62" s="901"/>
      <c r="AA62" s="902"/>
      <c r="AB62" s="1857"/>
      <c r="AC62" s="1858"/>
      <c r="AD62" s="901"/>
      <c r="AE62" s="902"/>
      <c r="AF62" s="901"/>
      <c r="AG62" s="902"/>
      <c r="AH62" s="901"/>
      <c r="AI62" s="902"/>
      <c r="AJ62" s="901"/>
      <c r="AK62" s="902"/>
      <c r="AL62" s="1857"/>
      <c r="AM62" s="1858"/>
      <c r="AN62" s="1857"/>
      <c r="AO62" s="1858"/>
      <c r="AP62" s="2010"/>
      <c r="AQ62" s="2011"/>
      <c r="AR62" s="901"/>
      <c r="AS62" s="902"/>
      <c r="AT62" s="901"/>
      <c r="AU62" s="902"/>
      <c r="AV62" s="919"/>
      <c r="EU62" s="139"/>
      <c r="EV62" s="140"/>
      <c r="EW62" s="141"/>
      <c r="EX62" s="141"/>
      <c r="EY62" s="141"/>
      <c r="EZ62" s="141"/>
      <c r="FA62" s="141"/>
      <c r="FB62" s="141"/>
      <c r="FC62" s="142"/>
      <c r="GC62" s="143" t="s">
        <v>114</v>
      </c>
      <c r="GD62" s="143" t="s">
        <v>46</v>
      </c>
      <c r="GE62" s="10" t="s">
        <v>46</v>
      </c>
      <c r="GF62" s="10" t="s">
        <v>23</v>
      </c>
      <c r="GG62" s="10" t="s">
        <v>45</v>
      </c>
      <c r="GH62" s="143" t="s">
        <v>103</v>
      </c>
    </row>
    <row r="63" spans="1:204" s="1" customFormat="1" ht="27.9" customHeight="1" x14ac:dyDescent="0.2">
      <c r="A63" s="23"/>
      <c r="B63" s="854" t="s">
        <v>191</v>
      </c>
      <c r="C63" s="838" t="s">
        <v>105</v>
      </c>
      <c r="D63" s="839" t="s">
        <v>207</v>
      </c>
      <c r="E63" s="840" t="s">
        <v>208</v>
      </c>
      <c r="F63" s="841" t="s">
        <v>194</v>
      </c>
      <c r="G63" s="842">
        <v>12.89</v>
      </c>
      <c r="H63" s="843">
        <v>155</v>
      </c>
      <c r="I63" s="855">
        <f>ROUND(H63*G63,2)</f>
        <v>1997.95</v>
      </c>
      <c r="J63" s="850"/>
      <c r="K63" s="776">
        <f>ROUND(J63*$H63,2)</f>
        <v>0</v>
      </c>
      <c r="L63" s="850"/>
      <c r="M63" s="776">
        <f>ROUND(L63*$H63,2)</f>
        <v>0</v>
      </c>
      <c r="N63" s="850"/>
      <c r="O63" s="776">
        <f>ROUND(N63*$H63,2)</f>
        <v>0</v>
      </c>
      <c r="P63" s="850"/>
      <c r="Q63" s="776">
        <f>ROUND(P63*$H63,2)</f>
        <v>0</v>
      </c>
      <c r="R63" s="850"/>
      <c r="S63" s="776">
        <f>ROUND(R63*$H63,2)</f>
        <v>0</v>
      </c>
      <c r="T63" s="850"/>
      <c r="U63" s="776">
        <f>ROUND(T63*$H63,2)</f>
        <v>0</v>
      </c>
      <c r="V63" s="1861">
        <v>11.5</v>
      </c>
      <c r="W63" s="1750">
        <f>ROUND(V63*$H63,2)</f>
        <v>1782.5</v>
      </c>
      <c r="X63" s="850"/>
      <c r="Y63" s="776">
        <f>ROUND(X63*$H63,2)</f>
        <v>0</v>
      </c>
      <c r="Z63" s="850"/>
      <c r="AA63" s="776">
        <f>ROUND(Z63*$H63,2)</f>
        <v>0</v>
      </c>
      <c r="AB63" s="1861">
        <v>1.39</v>
      </c>
      <c r="AC63" s="1750">
        <f>ROUND(AB63*$H63,2)</f>
        <v>215.45</v>
      </c>
      <c r="AD63" s="850"/>
      <c r="AE63" s="776">
        <f>ROUND(AD63*$H63,2)</f>
        <v>0</v>
      </c>
      <c r="AF63" s="850"/>
      <c r="AG63" s="776">
        <f>ROUND(AF63*$H63,2)</f>
        <v>0</v>
      </c>
      <c r="AH63" s="850"/>
      <c r="AI63" s="776">
        <f>ROUND(AH63*$H63,2)</f>
        <v>0</v>
      </c>
      <c r="AJ63" s="850"/>
      <c r="AK63" s="776">
        <f>ROUND(AJ63*$H63,2)</f>
        <v>0</v>
      </c>
      <c r="AL63" s="1861"/>
      <c r="AM63" s="1750">
        <f>ROUND(AL63*$H63,2)</f>
        <v>0</v>
      </c>
      <c r="AN63" s="1861"/>
      <c r="AO63" s="1750">
        <f>ROUND(AN63*$H63,2)</f>
        <v>0</v>
      </c>
      <c r="AP63" s="2014"/>
      <c r="AQ63" s="2114">
        <f>ROUND(AP63*$H63,2)</f>
        <v>0</v>
      </c>
      <c r="AR63" s="850">
        <f>AP63+AN63+AL63+AJ63+AH63+AF63+AD63+AB63+Z63+X63+V63+T63+R63+P63+N63+L63+J63</f>
        <v>12.89</v>
      </c>
      <c r="AS63" s="776">
        <f>ROUND(AR63*H63,2)</f>
        <v>1997.95</v>
      </c>
      <c r="AT63" s="850">
        <f>G63-AR63</f>
        <v>0</v>
      </c>
      <c r="AU63" s="776">
        <f>ROUND(AT63*H63,2)</f>
        <v>0</v>
      </c>
      <c r="AV63" s="914">
        <f>AU63/I63</f>
        <v>0</v>
      </c>
      <c r="EU63" s="25"/>
      <c r="EV63" s="122" t="s">
        <v>7</v>
      </c>
      <c r="EW63" s="123" t="s">
        <v>31</v>
      </c>
      <c r="EX63" s="33"/>
      <c r="EY63" s="124">
        <f>EX63*G63</f>
        <v>0</v>
      </c>
      <c r="EZ63" s="124">
        <v>0</v>
      </c>
      <c r="FA63" s="124">
        <f>EZ63*G63</f>
        <v>0</v>
      </c>
      <c r="FB63" s="124">
        <v>0</v>
      </c>
      <c r="FC63" s="125">
        <f>FB63*G63</f>
        <v>0</v>
      </c>
      <c r="FD63" s="22"/>
      <c r="FE63" s="22"/>
      <c r="FF63" s="22"/>
      <c r="FG63" s="22"/>
      <c r="FH63" s="22"/>
      <c r="FI63" s="22"/>
      <c r="FJ63" s="22"/>
      <c r="FK63" s="22"/>
      <c r="FL63" s="22"/>
      <c r="FM63" s="22"/>
      <c r="FN63" s="22"/>
      <c r="GA63" s="126" t="s">
        <v>110</v>
      </c>
      <c r="GC63" s="126" t="s">
        <v>105</v>
      </c>
      <c r="GD63" s="126" t="s">
        <v>46</v>
      </c>
      <c r="GH63" s="13" t="s">
        <v>103</v>
      </c>
      <c r="GN63" s="127">
        <f>IF(EW63="základní",I63,0)</f>
        <v>1997.95</v>
      </c>
      <c r="GO63" s="127">
        <f>IF(EW63="snížená",I63,0)</f>
        <v>0</v>
      </c>
      <c r="GP63" s="127">
        <f>IF(EW63="zákl. přenesená",I63,0)</f>
        <v>0</v>
      </c>
      <c r="GQ63" s="127">
        <f>IF(EW63="sníž. přenesená",I63,0)</f>
        <v>0</v>
      </c>
      <c r="GR63" s="127">
        <f>IF(EW63="nulová",I63,0)</f>
        <v>0</v>
      </c>
      <c r="GS63" s="13" t="s">
        <v>45</v>
      </c>
      <c r="GT63" s="127">
        <f>ROUND(H63*G63,2)</f>
        <v>1997.95</v>
      </c>
      <c r="GU63" s="13" t="s">
        <v>110</v>
      </c>
      <c r="GV63" s="126" t="s">
        <v>1801</v>
      </c>
    </row>
    <row r="64" spans="1:204" s="1" customFormat="1" ht="27.9" customHeight="1" x14ac:dyDescent="0.2">
      <c r="A64" s="23"/>
      <c r="B64" s="856"/>
      <c r="C64" s="857" t="s">
        <v>112</v>
      </c>
      <c r="D64" s="851"/>
      <c r="E64" s="858" t="s">
        <v>210</v>
      </c>
      <c r="F64" s="851"/>
      <c r="G64" s="851"/>
      <c r="H64" s="852"/>
      <c r="I64" s="859"/>
      <c r="J64" s="897"/>
      <c r="K64" s="898"/>
      <c r="L64" s="897"/>
      <c r="M64" s="898"/>
      <c r="N64" s="897"/>
      <c r="O64" s="898"/>
      <c r="P64" s="897"/>
      <c r="Q64" s="898"/>
      <c r="R64" s="897"/>
      <c r="S64" s="898"/>
      <c r="T64" s="897"/>
      <c r="U64" s="898"/>
      <c r="V64" s="1853"/>
      <c r="W64" s="1854"/>
      <c r="X64" s="897"/>
      <c r="Y64" s="898"/>
      <c r="Z64" s="897"/>
      <c r="AA64" s="898"/>
      <c r="AB64" s="1853"/>
      <c r="AC64" s="1854"/>
      <c r="AD64" s="897"/>
      <c r="AE64" s="898"/>
      <c r="AF64" s="897"/>
      <c r="AG64" s="898"/>
      <c r="AH64" s="897"/>
      <c r="AI64" s="898"/>
      <c r="AJ64" s="897"/>
      <c r="AK64" s="898"/>
      <c r="AL64" s="1853"/>
      <c r="AM64" s="1854"/>
      <c r="AN64" s="1853"/>
      <c r="AO64" s="1854"/>
      <c r="AP64" s="2006"/>
      <c r="AQ64" s="2007"/>
      <c r="AR64" s="897"/>
      <c r="AS64" s="898"/>
      <c r="AT64" s="897"/>
      <c r="AU64" s="898"/>
      <c r="AV64" s="917"/>
      <c r="EU64" s="25"/>
      <c r="EV64" s="128"/>
      <c r="EW64" s="129"/>
      <c r="EX64" s="33"/>
      <c r="EY64" s="33"/>
      <c r="EZ64" s="33"/>
      <c r="FA64" s="33"/>
      <c r="FB64" s="33"/>
      <c r="FC64" s="34"/>
      <c r="FD64" s="22"/>
      <c r="FE64" s="22"/>
      <c r="FF64" s="22"/>
      <c r="FG64" s="22"/>
      <c r="FH64" s="22"/>
      <c r="FI64" s="22"/>
      <c r="FJ64" s="22"/>
      <c r="FK64" s="22"/>
      <c r="FL64" s="22"/>
      <c r="FM64" s="22"/>
      <c r="FN64" s="22"/>
      <c r="GC64" s="13" t="s">
        <v>112</v>
      </c>
      <c r="GD64" s="13" t="s">
        <v>46</v>
      </c>
    </row>
    <row r="65" spans="1:204" s="9" customFormat="1" ht="27.9" customHeight="1" x14ac:dyDescent="0.2">
      <c r="A65" s="130"/>
      <c r="B65" s="860"/>
      <c r="C65" s="857" t="s">
        <v>114</v>
      </c>
      <c r="D65" s="861" t="s">
        <v>7</v>
      </c>
      <c r="E65" s="862" t="s">
        <v>1802</v>
      </c>
      <c r="F65" s="863"/>
      <c r="G65" s="861" t="s">
        <v>7</v>
      </c>
      <c r="H65" s="864"/>
      <c r="I65" s="865"/>
      <c r="J65" s="899"/>
      <c r="K65" s="900"/>
      <c r="L65" s="899"/>
      <c r="M65" s="900"/>
      <c r="N65" s="899"/>
      <c r="O65" s="900"/>
      <c r="P65" s="899"/>
      <c r="Q65" s="900"/>
      <c r="R65" s="899"/>
      <c r="S65" s="900"/>
      <c r="T65" s="899"/>
      <c r="U65" s="900"/>
      <c r="V65" s="1855"/>
      <c r="W65" s="1856"/>
      <c r="X65" s="899"/>
      <c r="Y65" s="900"/>
      <c r="Z65" s="899"/>
      <c r="AA65" s="900"/>
      <c r="AB65" s="1855"/>
      <c r="AC65" s="1856"/>
      <c r="AD65" s="899"/>
      <c r="AE65" s="900"/>
      <c r="AF65" s="899"/>
      <c r="AG65" s="900"/>
      <c r="AH65" s="899"/>
      <c r="AI65" s="900"/>
      <c r="AJ65" s="899"/>
      <c r="AK65" s="900"/>
      <c r="AL65" s="1855"/>
      <c r="AM65" s="1856"/>
      <c r="AN65" s="1855"/>
      <c r="AO65" s="1856"/>
      <c r="AP65" s="2008"/>
      <c r="AQ65" s="2009"/>
      <c r="AR65" s="899"/>
      <c r="AS65" s="900"/>
      <c r="AT65" s="899"/>
      <c r="AU65" s="900"/>
      <c r="AV65" s="918"/>
      <c r="EU65" s="132"/>
      <c r="EV65" s="133"/>
      <c r="EW65" s="134"/>
      <c r="EX65" s="134"/>
      <c r="EY65" s="134"/>
      <c r="EZ65" s="134"/>
      <c r="FA65" s="134"/>
      <c r="FB65" s="134"/>
      <c r="FC65" s="135"/>
      <c r="GC65" s="136" t="s">
        <v>114</v>
      </c>
      <c r="GD65" s="136" t="s">
        <v>46</v>
      </c>
      <c r="GE65" s="9" t="s">
        <v>45</v>
      </c>
      <c r="GF65" s="9" t="s">
        <v>23</v>
      </c>
      <c r="GG65" s="9" t="s">
        <v>44</v>
      </c>
      <c r="GH65" s="136" t="s">
        <v>103</v>
      </c>
    </row>
    <row r="66" spans="1:204" s="10" customFormat="1" ht="27.9" customHeight="1" x14ac:dyDescent="0.2">
      <c r="A66" s="137"/>
      <c r="B66" s="866"/>
      <c r="C66" s="857" t="s">
        <v>114</v>
      </c>
      <c r="D66" s="867" t="s">
        <v>7</v>
      </c>
      <c r="E66" s="868" t="s">
        <v>1803</v>
      </c>
      <c r="F66" s="869"/>
      <c r="G66" s="870">
        <v>94.08</v>
      </c>
      <c r="H66" s="871"/>
      <c r="I66" s="872"/>
      <c r="J66" s="901"/>
      <c r="K66" s="902"/>
      <c r="L66" s="901"/>
      <c r="M66" s="902"/>
      <c r="N66" s="901"/>
      <c r="O66" s="902"/>
      <c r="P66" s="901"/>
      <c r="Q66" s="902"/>
      <c r="R66" s="901"/>
      <c r="S66" s="902"/>
      <c r="T66" s="901"/>
      <c r="U66" s="902"/>
      <c r="V66" s="1857"/>
      <c r="W66" s="1858"/>
      <c r="X66" s="901"/>
      <c r="Y66" s="902"/>
      <c r="Z66" s="901"/>
      <c r="AA66" s="902"/>
      <c r="AB66" s="1857"/>
      <c r="AC66" s="1858"/>
      <c r="AD66" s="901"/>
      <c r="AE66" s="902"/>
      <c r="AF66" s="901"/>
      <c r="AG66" s="902"/>
      <c r="AH66" s="901"/>
      <c r="AI66" s="902"/>
      <c r="AJ66" s="901"/>
      <c r="AK66" s="902"/>
      <c r="AL66" s="1857"/>
      <c r="AM66" s="1858"/>
      <c r="AN66" s="1857"/>
      <c r="AO66" s="1858"/>
      <c r="AP66" s="2010"/>
      <c r="AQ66" s="2011"/>
      <c r="AR66" s="901"/>
      <c r="AS66" s="902"/>
      <c r="AT66" s="901"/>
      <c r="AU66" s="902"/>
      <c r="AV66" s="919"/>
      <c r="EU66" s="139"/>
      <c r="EV66" s="140"/>
      <c r="EW66" s="141"/>
      <c r="EX66" s="141"/>
      <c r="EY66" s="141"/>
      <c r="EZ66" s="141"/>
      <c r="FA66" s="141"/>
      <c r="FB66" s="141"/>
      <c r="FC66" s="142"/>
      <c r="GC66" s="143" t="s">
        <v>114</v>
      </c>
      <c r="GD66" s="143" t="s">
        <v>46</v>
      </c>
      <c r="GE66" s="10" t="s">
        <v>46</v>
      </c>
      <c r="GF66" s="10" t="s">
        <v>23</v>
      </c>
      <c r="GG66" s="10" t="s">
        <v>44</v>
      </c>
      <c r="GH66" s="143" t="s">
        <v>103</v>
      </c>
    </row>
    <row r="67" spans="1:204" s="9" customFormat="1" ht="27.9" customHeight="1" x14ac:dyDescent="0.2">
      <c r="A67" s="130"/>
      <c r="B67" s="860"/>
      <c r="C67" s="857" t="s">
        <v>114</v>
      </c>
      <c r="D67" s="861" t="s">
        <v>7</v>
      </c>
      <c r="E67" s="862" t="s">
        <v>752</v>
      </c>
      <c r="F67" s="863"/>
      <c r="G67" s="861" t="s">
        <v>7</v>
      </c>
      <c r="H67" s="864"/>
      <c r="I67" s="865"/>
      <c r="J67" s="899"/>
      <c r="K67" s="900"/>
      <c r="L67" s="899"/>
      <c r="M67" s="900"/>
      <c r="N67" s="899"/>
      <c r="O67" s="900"/>
      <c r="P67" s="899"/>
      <c r="Q67" s="900"/>
      <c r="R67" s="899"/>
      <c r="S67" s="900"/>
      <c r="T67" s="899"/>
      <c r="U67" s="900"/>
      <c r="V67" s="1855"/>
      <c r="W67" s="1856"/>
      <c r="X67" s="899"/>
      <c r="Y67" s="900"/>
      <c r="Z67" s="899"/>
      <c r="AA67" s="900"/>
      <c r="AB67" s="1855"/>
      <c r="AC67" s="1856"/>
      <c r="AD67" s="899"/>
      <c r="AE67" s="900"/>
      <c r="AF67" s="899"/>
      <c r="AG67" s="900"/>
      <c r="AH67" s="899"/>
      <c r="AI67" s="900"/>
      <c r="AJ67" s="899"/>
      <c r="AK67" s="900"/>
      <c r="AL67" s="1855"/>
      <c r="AM67" s="1856"/>
      <c r="AN67" s="1855"/>
      <c r="AO67" s="1856"/>
      <c r="AP67" s="2008"/>
      <c r="AQ67" s="2009"/>
      <c r="AR67" s="899"/>
      <c r="AS67" s="900"/>
      <c r="AT67" s="899"/>
      <c r="AU67" s="900"/>
      <c r="AV67" s="918"/>
      <c r="EU67" s="132"/>
      <c r="EV67" s="133"/>
      <c r="EW67" s="134"/>
      <c r="EX67" s="134"/>
      <c r="EY67" s="134"/>
      <c r="EZ67" s="134"/>
      <c r="FA67" s="134"/>
      <c r="FB67" s="134"/>
      <c r="FC67" s="135"/>
      <c r="GC67" s="136" t="s">
        <v>114</v>
      </c>
      <c r="GD67" s="136" t="s">
        <v>46</v>
      </c>
      <c r="GE67" s="9" t="s">
        <v>45</v>
      </c>
      <c r="GF67" s="9" t="s">
        <v>23</v>
      </c>
      <c r="GG67" s="9" t="s">
        <v>44</v>
      </c>
      <c r="GH67" s="136" t="s">
        <v>103</v>
      </c>
    </row>
    <row r="68" spans="1:204" s="10" customFormat="1" ht="27.9" customHeight="1" x14ac:dyDescent="0.2">
      <c r="A68" s="137"/>
      <c r="B68" s="866"/>
      <c r="C68" s="857" t="s">
        <v>114</v>
      </c>
      <c r="D68" s="867" t="s">
        <v>7</v>
      </c>
      <c r="E68" s="868" t="s">
        <v>1804</v>
      </c>
      <c r="F68" s="869"/>
      <c r="G68" s="870">
        <v>9</v>
      </c>
      <c r="H68" s="871"/>
      <c r="I68" s="872"/>
      <c r="J68" s="901"/>
      <c r="K68" s="902"/>
      <c r="L68" s="901"/>
      <c r="M68" s="902"/>
      <c r="N68" s="901"/>
      <c r="O68" s="902"/>
      <c r="P68" s="901"/>
      <c r="Q68" s="902"/>
      <c r="R68" s="901"/>
      <c r="S68" s="902"/>
      <c r="T68" s="901"/>
      <c r="U68" s="902"/>
      <c r="V68" s="1857"/>
      <c r="W68" s="1858"/>
      <c r="X68" s="901"/>
      <c r="Y68" s="902"/>
      <c r="Z68" s="901"/>
      <c r="AA68" s="902"/>
      <c r="AB68" s="1857"/>
      <c r="AC68" s="1858"/>
      <c r="AD68" s="901"/>
      <c r="AE68" s="902"/>
      <c r="AF68" s="901"/>
      <c r="AG68" s="902"/>
      <c r="AH68" s="901"/>
      <c r="AI68" s="902"/>
      <c r="AJ68" s="901"/>
      <c r="AK68" s="902"/>
      <c r="AL68" s="1857"/>
      <c r="AM68" s="1858"/>
      <c r="AN68" s="1857"/>
      <c r="AO68" s="1858"/>
      <c r="AP68" s="2010"/>
      <c r="AQ68" s="2011"/>
      <c r="AR68" s="901"/>
      <c r="AS68" s="902"/>
      <c r="AT68" s="901"/>
      <c r="AU68" s="902"/>
      <c r="AV68" s="919"/>
      <c r="EU68" s="139"/>
      <c r="EV68" s="140"/>
      <c r="EW68" s="141"/>
      <c r="EX68" s="141"/>
      <c r="EY68" s="141"/>
      <c r="EZ68" s="141"/>
      <c r="FA68" s="141"/>
      <c r="FB68" s="141"/>
      <c r="FC68" s="142"/>
      <c r="GC68" s="143" t="s">
        <v>114</v>
      </c>
      <c r="GD68" s="143" t="s">
        <v>46</v>
      </c>
      <c r="GE68" s="10" t="s">
        <v>46</v>
      </c>
      <c r="GF68" s="10" t="s">
        <v>23</v>
      </c>
      <c r="GG68" s="10" t="s">
        <v>44</v>
      </c>
      <c r="GH68" s="143" t="s">
        <v>103</v>
      </c>
    </row>
    <row r="69" spans="1:204" s="10" customFormat="1" ht="27.9" customHeight="1" x14ac:dyDescent="0.2">
      <c r="A69" s="137"/>
      <c r="B69" s="866"/>
      <c r="C69" s="857" t="s">
        <v>114</v>
      </c>
      <c r="D69" s="867" t="s">
        <v>7</v>
      </c>
      <c r="E69" s="868" t="s">
        <v>1805</v>
      </c>
      <c r="F69" s="869"/>
      <c r="G69" s="870">
        <v>21.4</v>
      </c>
      <c r="H69" s="871"/>
      <c r="I69" s="872"/>
      <c r="J69" s="901"/>
      <c r="K69" s="902"/>
      <c r="L69" s="901"/>
      <c r="M69" s="902"/>
      <c r="N69" s="901"/>
      <c r="O69" s="902"/>
      <c r="P69" s="901"/>
      <c r="Q69" s="902"/>
      <c r="R69" s="901"/>
      <c r="S69" s="902"/>
      <c r="T69" s="901"/>
      <c r="U69" s="902"/>
      <c r="V69" s="1857"/>
      <c r="W69" s="1858"/>
      <c r="X69" s="901"/>
      <c r="Y69" s="902"/>
      <c r="Z69" s="901"/>
      <c r="AA69" s="902"/>
      <c r="AB69" s="1857"/>
      <c r="AC69" s="1858"/>
      <c r="AD69" s="901"/>
      <c r="AE69" s="902"/>
      <c r="AF69" s="901"/>
      <c r="AG69" s="902"/>
      <c r="AH69" s="901"/>
      <c r="AI69" s="902"/>
      <c r="AJ69" s="901"/>
      <c r="AK69" s="902"/>
      <c r="AL69" s="1857"/>
      <c r="AM69" s="1858"/>
      <c r="AN69" s="1857"/>
      <c r="AO69" s="1858"/>
      <c r="AP69" s="2010"/>
      <c r="AQ69" s="2011"/>
      <c r="AR69" s="901"/>
      <c r="AS69" s="902"/>
      <c r="AT69" s="901"/>
      <c r="AU69" s="902"/>
      <c r="AV69" s="919"/>
      <c r="EU69" s="139"/>
      <c r="EV69" s="140"/>
      <c r="EW69" s="141"/>
      <c r="EX69" s="141"/>
      <c r="EY69" s="141"/>
      <c r="EZ69" s="141"/>
      <c r="FA69" s="141"/>
      <c r="FB69" s="141"/>
      <c r="FC69" s="142"/>
      <c r="GC69" s="143" t="s">
        <v>114</v>
      </c>
      <c r="GD69" s="143" t="s">
        <v>46</v>
      </c>
      <c r="GE69" s="10" t="s">
        <v>46</v>
      </c>
      <c r="GF69" s="10" t="s">
        <v>23</v>
      </c>
      <c r="GG69" s="10" t="s">
        <v>44</v>
      </c>
      <c r="GH69" s="143" t="s">
        <v>103</v>
      </c>
    </row>
    <row r="70" spans="1:204" s="11" customFormat="1" ht="27.9" customHeight="1" x14ac:dyDescent="0.2">
      <c r="A70" s="144"/>
      <c r="B70" s="880"/>
      <c r="C70" s="857" t="s">
        <v>114</v>
      </c>
      <c r="D70" s="881" t="s">
        <v>7</v>
      </c>
      <c r="E70" s="882" t="s">
        <v>125</v>
      </c>
      <c r="F70" s="883"/>
      <c r="G70" s="884">
        <v>124.47999999999999</v>
      </c>
      <c r="H70" s="885"/>
      <c r="I70" s="886"/>
      <c r="J70" s="905"/>
      <c r="K70" s="906"/>
      <c r="L70" s="905"/>
      <c r="M70" s="906"/>
      <c r="N70" s="905"/>
      <c r="O70" s="906"/>
      <c r="P70" s="905"/>
      <c r="Q70" s="906"/>
      <c r="R70" s="905"/>
      <c r="S70" s="906"/>
      <c r="T70" s="905"/>
      <c r="U70" s="906"/>
      <c r="V70" s="1862"/>
      <c r="W70" s="1863"/>
      <c r="X70" s="905"/>
      <c r="Y70" s="906"/>
      <c r="Z70" s="905"/>
      <c r="AA70" s="906"/>
      <c r="AB70" s="1862"/>
      <c r="AC70" s="1863"/>
      <c r="AD70" s="905"/>
      <c r="AE70" s="906"/>
      <c r="AF70" s="905"/>
      <c r="AG70" s="906"/>
      <c r="AH70" s="905"/>
      <c r="AI70" s="906"/>
      <c r="AJ70" s="905"/>
      <c r="AK70" s="906"/>
      <c r="AL70" s="1862"/>
      <c r="AM70" s="1863"/>
      <c r="AN70" s="1862"/>
      <c r="AO70" s="1863"/>
      <c r="AP70" s="2016"/>
      <c r="AQ70" s="2017"/>
      <c r="AR70" s="905"/>
      <c r="AS70" s="906"/>
      <c r="AT70" s="905"/>
      <c r="AU70" s="906"/>
      <c r="AV70" s="921"/>
      <c r="EU70" s="146"/>
      <c r="EV70" s="147"/>
      <c r="EW70" s="148"/>
      <c r="EX70" s="148"/>
      <c r="EY70" s="148"/>
      <c r="EZ70" s="148"/>
      <c r="FA70" s="148"/>
      <c r="FB70" s="148"/>
      <c r="FC70" s="149"/>
      <c r="GC70" s="150" t="s">
        <v>114</v>
      </c>
      <c r="GD70" s="150" t="s">
        <v>46</v>
      </c>
      <c r="GE70" s="11" t="s">
        <v>126</v>
      </c>
      <c r="GF70" s="11" t="s">
        <v>23</v>
      </c>
      <c r="GG70" s="11" t="s">
        <v>44</v>
      </c>
      <c r="GH70" s="150" t="s">
        <v>103</v>
      </c>
    </row>
    <row r="71" spans="1:204" s="10" customFormat="1" ht="27.9" customHeight="1" x14ac:dyDescent="0.2">
      <c r="A71" s="137"/>
      <c r="B71" s="866"/>
      <c r="C71" s="857" t="s">
        <v>114</v>
      </c>
      <c r="D71" s="867" t="s">
        <v>7</v>
      </c>
      <c r="E71" s="868" t="s">
        <v>1806</v>
      </c>
      <c r="F71" s="869"/>
      <c r="G71" s="870">
        <v>-16.55</v>
      </c>
      <c r="H71" s="871"/>
      <c r="I71" s="872"/>
      <c r="J71" s="901"/>
      <c r="K71" s="902"/>
      <c r="L71" s="901"/>
      <c r="M71" s="902"/>
      <c r="N71" s="901"/>
      <c r="O71" s="902"/>
      <c r="P71" s="901"/>
      <c r="Q71" s="902"/>
      <c r="R71" s="901"/>
      <c r="S71" s="902"/>
      <c r="T71" s="901"/>
      <c r="U71" s="902"/>
      <c r="V71" s="1857"/>
      <c r="W71" s="1858"/>
      <c r="X71" s="901"/>
      <c r="Y71" s="902"/>
      <c r="Z71" s="901"/>
      <c r="AA71" s="902"/>
      <c r="AB71" s="1857"/>
      <c r="AC71" s="1858"/>
      <c r="AD71" s="901"/>
      <c r="AE71" s="902"/>
      <c r="AF71" s="901"/>
      <c r="AG71" s="902"/>
      <c r="AH71" s="901"/>
      <c r="AI71" s="902"/>
      <c r="AJ71" s="901"/>
      <c r="AK71" s="902"/>
      <c r="AL71" s="1857"/>
      <c r="AM71" s="1858"/>
      <c r="AN71" s="1857"/>
      <c r="AO71" s="1858"/>
      <c r="AP71" s="2010"/>
      <c r="AQ71" s="2011"/>
      <c r="AR71" s="901"/>
      <c r="AS71" s="902"/>
      <c r="AT71" s="901"/>
      <c r="AU71" s="902"/>
      <c r="AV71" s="919"/>
      <c r="EU71" s="139"/>
      <c r="EV71" s="140"/>
      <c r="EW71" s="141"/>
      <c r="EX71" s="141"/>
      <c r="EY71" s="141"/>
      <c r="EZ71" s="141"/>
      <c r="FA71" s="141"/>
      <c r="FB71" s="141"/>
      <c r="FC71" s="142"/>
      <c r="GC71" s="143" t="s">
        <v>114</v>
      </c>
      <c r="GD71" s="143" t="s">
        <v>46</v>
      </c>
      <c r="GE71" s="10" t="s">
        <v>46</v>
      </c>
      <c r="GF71" s="10" t="s">
        <v>23</v>
      </c>
      <c r="GG71" s="10" t="s">
        <v>44</v>
      </c>
      <c r="GH71" s="143" t="s">
        <v>103</v>
      </c>
    </row>
    <row r="72" spans="1:204" s="10" customFormat="1" ht="27.9" customHeight="1" x14ac:dyDescent="0.2">
      <c r="A72" s="137"/>
      <c r="B72" s="866"/>
      <c r="C72" s="857" t="s">
        <v>114</v>
      </c>
      <c r="D72" s="867" t="s">
        <v>7</v>
      </c>
      <c r="E72" s="868" t="s">
        <v>1807</v>
      </c>
      <c r="F72" s="869"/>
      <c r="G72" s="870">
        <v>-0.53</v>
      </c>
      <c r="H72" s="871"/>
      <c r="I72" s="872"/>
      <c r="J72" s="901"/>
      <c r="K72" s="902"/>
      <c r="L72" s="901"/>
      <c r="M72" s="902"/>
      <c r="N72" s="901"/>
      <c r="O72" s="902"/>
      <c r="P72" s="901"/>
      <c r="Q72" s="902"/>
      <c r="R72" s="901"/>
      <c r="S72" s="902"/>
      <c r="T72" s="901"/>
      <c r="U72" s="902"/>
      <c r="V72" s="1857"/>
      <c r="W72" s="1858"/>
      <c r="X72" s="901"/>
      <c r="Y72" s="902"/>
      <c r="Z72" s="901"/>
      <c r="AA72" s="902"/>
      <c r="AB72" s="1857"/>
      <c r="AC72" s="1858"/>
      <c r="AD72" s="901"/>
      <c r="AE72" s="902"/>
      <c r="AF72" s="901"/>
      <c r="AG72" s="902"/>
      <c r="AH72" s="901"/>
      <c r="AI72" s="902"/>
      <c r="AJ72" s="901"/>
      <c r="AK72" s="902"/>
      <c r="AL72" s="1857"/>
      <c r="AM72" s="1858"/>
      <c r="AN72" s="1857"/>
      <c r="AO72" s="1858"/>
      <c r="AP72" s="2010"/>
      <c r="AQ72" s="2011"/>
      <c r="AR72" s="901"/>
      <c r="AS72" s="902"/>
      <c r="AT72" s="901"/>
      <c r="AU72" s="902"/>
      <c r="AV72" s="919"/>
      <c r="EU72" s="139"/>
      <c r="EV72" s="140"/>
      <c r="EW72" s="141"/>
      <c r="EX72" s="141"/>
      <c r="EY72" s="141"/>
      <c r="EZ72" s="141"/>
      <c r="FA72" s="141"/>
      <c r="FB72" s="141"/>
      <c r="FC72" s="142"/>
      <c r="GC72" s="143" t="s">
        <v>114</v>
      </c>
      <c r="GD72" s="143" t="s">
        <v>46</v>
      </c>
      <c r="GE72" s="10" t="s">
        <v>46</v>
      </c>
      <c r="GF72" s="10" t="s">
        <v>23</v>
      </c>
      <c r="GG72" s="10" t="s">
        <v>44</v>
      </c>
      <c r="GH72" s="143" t="s">
        <v>103</v>
      </c>
    </row>
    <row r="73" spans="1:204" s="11" customFormat="1" ht="27.9" customHeight="1" x14ac:dyDescent="0.2">
      <c r="A73" s="144"/>
      <c r="B73" s="880"/>
      <c r="C73" s="857" t="s">
        <v>114</v>
      </c>
      <c r="D73" s="881" t="s">
        <v>7</v>
      </c>
      <c r="E73" s="882" t="s">
        <v>125</v>
      </c>
      <c r="F73" s="883"/>
      <c r="G73" s="884">
        <v>-17.080000000000002</v>
      </c>
      <c r="H73" s="885"/>
      <c r="I73" s="886"/>
      <c r="J73" s="905"/>
      <c r="K73" s="906"/>
      <c r="L73" s="905"/>
      <c r="M73" s="906"/>
      <c r="N73" s="905"/>
      <c r="O73" s="906"/>
      <c r="P73" s="905"/>
      <c r="Q73" s="906"/>
      <c r="R73" s="905"/>
      <c r="S73" s="906"/>
      <c r="T73" s="905"/>
      <c r="U73" s="906"/>
      <c r="V73" s="1862"/>
      <c r="W73" s="1863"/>
      <c r="X73" s="905"/>
      <c r="Y73" s="906"/>
      <c r="Z73" s="905"/>
      <c r="AA73" s="906"/>
      <c r="AB73" s="1862"/>
      <c r="AC73" s="1863"/>
      <c r="AD73" s="905"/>
      <c r="AE73" s="906"/>
      <c r="AF73" s="905"/>
      <c r="AG73" s="906"/>
      <c r="AH73" s="905"/>
      <c r="AI73" s="906"/>
      <c r="AJ73" s="905"/>
      <c r="AK73" s="906"/>
      <c r="AL73" s="1862"/>
      <c r="AM73" s="1863"/>
      <c r="AN73" s="1862"/>
      <c r="AO73" s="1863"/>
      <c r="AP73" s="2016"/>
      <c r="AQ73" s="2017"/>
      <c r="AR73" s="905"/>
      <c r="AS73" s="906"/>
      <c r="AT73" s="905"/>
      <c r="AU73" s="906"/>
      <c r="AV73" s="921"/>
      <c r="EU73" s="146"/>
      <c r="EV73" s="147"/>
      <c r="EW73" s="148"/>
      <c r="EX73" s="148"/>
      <c r="EY73" s="148"/>
      <c r="EZ73" s="148"/>
      <c r="FA73" s="148"/>
      <c r="FB73" s="148"/>
      <c r="FC73" s="149"/>
      <c r="GC73" s="150" t="s">
        <v>114</v>
      </c>
      <c r="GD73" s="150" t="s">
        <v>46</v>
      </c>
      <c r="GE73" s="11" t="s">
        <v>126</v>
      </c>
      <c r="GF73" s="11" t="s">
        <v>23</v>
      </c>
      <c r="GG73" s="11" t="s">
        <v>44</v>
      </c>
      <c r="GH73" s="150" t="s">
        <v>103</v>
      </c>
    </row>
    <row r="74" spans="1:204" s="12" customFormat="1" ht="27.9" customHeight="1" x14ac:dyDescent="0.2">
      <c r="A74" s="151"/>
      <c r="B74" s="873"/>
      <c r="C74" s="857" t="s">
        <v>114</v>
      </c>
      <c r="D74" s="874" t="s">
        <v>7</v>
      </c>
      <c r="E74" s="875" t="s">
        <v>132</v>
      </c>
      <c r="F74" s="876"/>
      <c r="G74" s="877">
        <v>107.39999999999999</v>
      </c>
      <c r="H74" s="878"/>
      <c r="I74" s="879"/>
      <c r="J74" s="903"/>
      <c r="K74" s="904"/>
      <c r="L74" s="903"/>
      <c r="M74" s="904"/>
      <c r="N74" s="903"/>
      <c r="O74" s="904"/>
      <c r="P74" s="903"/>
      <c r="Q74" s="904"/>
      <c r="R74" s="903"/>
      <c r="S74" s="904"/>
      <c r="T74" s="903"/>
      <c r="U74" s="904"/>
      <c r="V74" s="1859"/>
      <c r="W74" s="1860"/>
      <c r="X74" s="903"/>
      <c r="Y74" s="904"/>
      <c r="Z74" s="903"/>
      <c r="AA74" s="904"/>
      <c r="AB74" s="1859"/>
      <c r="AC74" s="1860"/>
      <c r="AD74" s="903"/>
      <c r="AE74" s="904"/>
      <c r="AF74" s="903"/>
      <c r="AG74" s="904"/>
      <c r="AH74" s="903"/>
      <c r="AI74" s="904"/>
      <c r="AJ74" s="903"/>
      <c r="AK74" s="904"/>
      <c r="AL74" s="1859"/>
      <c r="AM74" s="1860"/>
      <c r="AN74" s="1859"/>
      <c r="AO74" s="1860"/>
      <c r="AP74" s="2012"/>
      <c r="AQ74" s="2013"/>
      <c r="AR74" s="903"/>
      <c r="AS74" s="904"/>
      <c r="AT74" s="903"/>
      <c r="AU74" s="904"/>
      <c r="AV74" s="920"/>
      <c r="EU74" s="153"/>
      <c r="EV74" s="154"/>
      <c r="EW74" s="155"/>
      <c r="EX74" s="155"/>
      <c r="EY74" s="155"/>
      <c r="EZ74" s="155"/>
      <c r="FA74" s="155"/>
      <c r="FB74" s="155"/>
      <c r="FC74" s="156"/>
      <c r="GC74" s="157" t="s">
        <v>114</v>
      </c>
      <c r="GD74" s="157" t="s">
        <v>46</v>
      </c>
      <c r="GE74" s="12" t="s">
        <v>110</v>
      </c>
      <c r="GF74" s="12" t="s">
        <v>23</v>
      </c>
      <c r="GG74" s="12" t="s">
        <v>44</v>
      </c>
      <c r="GH74" s="157" t="s">
        <v>103</v>
      </c>
    </row>
    <row r="75" spans="1:204" s="9" customFormat="1" ht="27.9" customHeight="1" x14ac:dyDescent="0.2">
      <c r="A75" s="130"/>
      <c r="B75" s="860"/>
      <c r="C75" s="857" t="s">
        <v>114</v>
      </c>
      <c r="D75" s="861" t="s">
        <v>7</v>
      </c>
      <c r="E75" s="862" t="s">
        <v>225</v>
      </c>
      <c r="F75" s="863"/>
      <c r="G75" s="861" t="s">
        <v>7</v>
      </c>
      <c r="H75" s="864"/>
      <c r="I75" s="865"/>
      <c r="J75" s="899"/>
      <c r="K75" s="900"/>
      <c r="L75" s="899"/>
      <c r="M75" s="900"/>
      <c r="N75" s="899"/>
      <c r="O75" s="900"/>
      <c r="P75" s="899"/>
      <c r="Q75" s="900"/>
      <c r="R75" s="899"/>
      <c r="S75" s="900"/>
      <c r="T75" s="899"/>
      <c r="U75" s="900"/>
      <c r="V75" s="1855"/>
      <c r="W75" s="1856"/>
      <c r="X75" s="899"/>
      <c r="Y75" s="900"/>
      <c r="Z75" s="899"/>
      <c r="AA75" s="900"/>
      <c r="AB75" s="1855"/>
      <c r="AC75" s="1856"/>
      <c r="AD75" s="899"/>
      <c r="AE75" s="900"/>
      <c r="AF75" s="899"/>
      <c r="AG75" s="900"/>
      <c r="AH75" s="899"/>
      <c r="AI75" s="900"/>
      <c r="AJ75" s="899"/>
      <c r="AK75" s="900"/>
      <c r="AL75" s="1855"/>
      <c r="AM75" s="1856"/>
      <c r="AN75" s="1855"/>
      <c r="AO75" s="1856"/>
      <c r="AP75" s="2008"/>
      <c r="AQ75" s="2009"/>
      <c r="AR75" s="899"/>
      <c r="AS75" s="900"/>
      <c r="AT75" s="899"/>
      <c r="AU75" s="900"/>
      <c r="AV75" s="918"/>
      <c r="EU75" s="132"/>
      <c r="EV75" s="133"/>
      <c r="EW75" s="134"/>
      <c r="EX75" s="134"/>
      <c r="EY75" s="134"/>
      <c r="EZ75" s="134"/>
      <c r="FA75" s="134"/>
      <c r="FB75" s="134"/>
      <c r="FC75" s="135"/>
      <c r="GC75" s="136" t="s">
        <v>114</v>
      </c>
      <c r="GD75" s="136" t="s">
        <v>46</v>
      </c>
      <c r="GE75" s="9" t="s">
        <v>45</v>
      </c>
      <c r="GF75" s="9" t="s">
        <v>23</v>
      </c>
      <c r="GG75" s="9" t="s">
        <v>44</v>
      </c>
      <c r="GH75" s="136" t="s">
        <v>103</v>
      </c>
    </row>
    <row r="76" spans="1:204" s="9" customFormat="1" ht="27.9" customHeight="1" x14ac:dyDescent="0.2">
      <c r="A76" s="130"/>
      <c r="B76" s="860"/>
      <c r="C76" s="857" t="s">
        <v>114</v>
      </c>
      <c r="D76" s="861" t="s">
        <v>7</v>
      </c>
      <c r="E76" s="862" t="s">
        <v>1380</v>
      </c>
      <c r="F76" s="863"/>
      <c r="G76" s="861" t="s">
        <v>7</v>
      </c>
      <c r="H76" s="864"/>
      <c r="I76" s="865"/>
      <c r="J76" s="899"/>
      <c r="K76" s="900"/>
      <c r="L76" s="899"/>
      <c r="M76" s="900"/>
      <c r="N76" s="899"/>
      <c r="O76" s="900"/>
      <c r="P76" s="899"/>
      <c r="Q76" s="900"/>
      <c r="R76" s="899"/>
      <c r="S76" s="900"/>
      <c r="T76" s="899"/>
      <c r="U76" s="900"/>
      <c r="V76" s="1855"/>
      <c r="W76" s="1856"/>
      <c r="X76" s="899"/>
      <c r="Y76" s="900"/>
      <c r="Z76" s="899"/>
      <c r="AA76" s="900"/>
      <c r="AB76" s="1855"/>
      <c r="AC76" s="1856"/>
      <c r="AD76" s="899"/>
      <c r="AE76" s="900"/>
      <c r="AF76" s="899"/>
      <c r="AG76" s="900"/>
      <c r="AH76" s="899"/>
      <c r="AI76" s="900"/>
      <c r="AJ76" s="899"/>
      <c r="AK76" s="900"/>
      <c r="AL76" s="1855"/>
      <c r="AM76" s="1856"/>
      <c r="AN76" s="1855"/>
      <c r="AO76" s="1856"/>
      <c r="AP76" s="2008"/>
      <c r="AQ76" s="2009"/>
      <c r="AR76" s="899"/>
      <c r="AS76" s="900"/>
      <c r="AT76" s="899"/>
      <c r="AU76" s="900"/>
      <c r="AV76" s="918"/>
      <c r="EU76" s="132"/>
      <c r="EV76" s="133"/>
      <c r="EW76" s="134"/>
      <c r="EX76" s="134"/>
      <c r="EY76" s="134"/>
      <c r="EZ76" s="134"/>
      <c r="FA76" s="134"/>
      <c r="FB76" s="134"/>
      <c r="FC76" s="135"/>
      <c r="GC76" s="136" t="s">
        <v>114</v>
      </c>
      <c r="GD76" s="136" t="s">
        <v>46</v>
      </c>
      <c r="GE76" s="9" t="s">
        <v>45</v>
      </c>
      <c r="GF76" s="9" t="s">
        <v>23</v>
      </c>
      <c r="GG76" s="9" t="s">
        <v>44</v>
      </c>
      <c r="GH76" s="136" t="s">
        <v>103</v>
      </c>
    </row>
    <row r="77" spans="1:204" s="10" customFormat="1" ht="27.9" customHeight="1" x14ac:dyDescent="0.2">
      <c r="A77" s="137"/>
      <c r="B77" s="866"/>
      <c r="C77" s="857" t="s">
        <v>114</v>
      </c>
      <c r="D77" s="867" t="s">
        <v>7</v>
      </c>
      <c r="E77" s="868" t="s">
        <v>1808</v>
      </c>
      <c r="F77" s="869"/>
      <c r="G77" s="870">
        <v>12.89</v>
      </c>
      <c r="H77" s="871"/>
      <c r="I77" s="872"/>
      <c r="J77" s="901"/>
      <c r="K77" s="902"/>
      <c r="L77" s="901"/>
      <c r="M77" s="902"/>
      <c r="N77" s="901"/>
      <c r="O77" s="902"/>
      <c r="P77" s="901"/>
      <c r="Q77" s="902"/>
      <c r="R77" s="901"/>
      <c r="S77" s="902"/>
      <c r="T77" s="901"/>
      <c r="U77" s="902"/>
      <c r="V77" s="1857"/>
      <c r="W77" s="1858"/>
      <c r="X77" s="901"/>
      <c r="Y77" s="902"/>
      <c r="Z77" s="901"/>
      <c r="AA77" s="902"/>
      <c r="AB77" s="1857"/>
      <c r="AC77" s="1858"/>
      <c r="AD77" s="901"/>
      <c r="AE77" s="902"/>
      <c r="AF77" s="901"/>
      <c r="AG77" s="902"/>
      <c r="AH77" s="901"/>
      <c r="AI77" s="902"/>
      <c r="AJ77" s="901"/>
      <c r="AK77" s="902"/>
      <c r="AL77" s="1857"/>
      <c r="AM77" s="1858"/>
      <c r="AN77" s="1857"/>
      <c r="AO77" s="1858"/>
      <c r="AP77" s="2010"/>
      <c r="AQ77" s="2011"/>
      <c r="AR77" s="901"/>
      <c r="AS77" s="902"/>
      <c r="AT77" s="901"/>
      <c r="AU77" s="902"/>
      <c r="AV77" s="919"/>
      <c r="EU77" s="139"/>
      <c r="EV77" s="140"/>
      <c r="EW77" s="141"/>
      <c r="EX77" s="141"/>
      <c r="EY77" s="141"/>
      <c r="EZ77" s="141"/>
      <c r="FA77" s="141"/>
      <c r="FB77" s="141"/>
      <c r="FC77" s="142"/>
      <c r="GC77" s="143" t="s">
        <v>114</v>
      </c>
      <c r="GD77" s="143" t="s">
        <v>46</v>
      </c>
      <c r="GE77" s="10" t="s">
        <v>46</v>
      </c>
      <c r="GF77" s="10" t="s">
        <v>23</v>
      </c>
      <c r="GG77" s="10" t="s">
        <v>45</v>
      </c>
      <c r="GH77" s="143" t="s">
        <v>103</v>
      </c>
    </row>
    <row r="78" spans="1:204" s="1" customFormat="1" ht="27.9" customHeight="1" x14ac:dyDescent="0.2">
      <c r="A78" s="23"/>
      <c r="B78" s="854" t="s">
        <v>199</v>
      </c>
      <c r="C78" s="838" t="s">
        <v>105</v>
      </c>
      <c r="D78" s="839" t="s">
        <v>759</v>
      </c>
      <c r="E78" s="840" t="s">
        <v>760</v>
      </c>
      <c r="F78" s="841" t="s">
        <v>194</v>
      </c>
      <c r="G78" s="842">
        <v>45.11</v>
      </c>
      <c r="H78" s="843">
        <v>296.2</v>
      </c>
      <c r="I78" s="855">
        <f>ROUND(H78*G78,2)</f>
        <v>13361.58</v>
      </c>
      <c r="J78" s="850"/>
      <c r="K78" s="776">
        <f>ROUND(J78*$H78,2)</f>
        <v>0</v>
      </c>
      <c r="L78" s="850"/>
      <c r="M78" s="776">
        <f>ROUND(L78*$H78,2)</f>
        <v>0</v>
      </c>
      <c r="N78" s="850"/>
      <c r="O78" s="776">
        <f>ROUND(N78*$H78,2)</f>
        <v>0</v>
      </c>
      <c r="P78" s="850"/>
      <c r="Q78" s="776">
        <f>ROUND(P78*$H78,2)</f>
        <v>0</v>
      </c>
      <c r="R78" s="850"/>
      <c r="S78" s="776">
        <f>ROUND(R78*$H78,2)</f>
        <v>0</v>
      </c>
      <c r="T78" s="850"/>
      <c r="U78" s="776">
        <f>ROUND(T78*$H78,2)</f>
        <v>0</v>
      </c>
      <c r="V78" s="1861">
        <v>40.5</v>
      </c>
      <c r="W78" s="1750">
        <f>ROUND(V78*$H78,2)</f>
        <v>11996.1</v>
      </c>
      <c r="X78" s="850"/>
      <c r="Y78" s="776">
        <f>ROUND(X78*$H78,2)</f>
        <v>0</v>
      </c>
      <c r="Z78" s="850"/>
      <c r="AA78" s="776">
        <f>ROUND(Z78*$H78,2)</f>
        <v>0</v>
      </c>
      <c r="AB78" s="1861">
        <v>4.6100000000000003</v>
      </c>
      <c r="AC78" s="1750">
        <f>ROUND(AB78*$H78,2)</f>
        <v>1365.48</v>
      </c>
      <c r="AD78" s="850"/>
      <c r="AE78" s="776">
        <f>ROUND(AD78*$H78,2)</f>
        <v>0</v>
      </c>
      <c r="AF78" s="850"/>
      <c r="AG78" s="776">
        <f>ROUND(AF78*$H78,2)</f>
        <v>0</v>
      </c>
      <c r="AH78" s="850"/>
      <c r="AI78" s="776">
        <f>ROUND(AH78*$H78,2)</f>
        <v>0</v>
      </c>
      <c r="AJ78" s="850"/>
      <c r="AK78" s="776">
        <f>ROUND(AJ78*$H78,2)</f>
        <v>0</v>
      </c>
      <c r="AL78" s="1861"/>
      <c r="AM78" s="1750">
        <f>ROUND(AL78*$H78,2)</f>
        <v>0</v>
      </c>
      <c r="AN78" s="1861"/>
      <c r="AO78" s="1750">
        <f>ROUND(AN78*$H78,2)</f>
        <v>0</v>
      </c>
      <c r="AP78" s="2014"/>
      <c r="AQ78" s="2114">
        <f>ROUND(AP78*$H78,2)</f>
        <v>0</v>
      </c>
      <c r="AR78" s="850">
        <f>AP78+AN78+AL78+AJ78+AH78+AF78+AD78+AB78+Z78+X78+V78+T78+R78+P78+N78+L78+J78</f>
        <v>45.11</v>
      </c>
      <c r="AS78" s="776">
        <f>ROUND(AR78*H78,2)</f>
        <v>13361.58</v>
      </c>
      <c r="AT78" s="850">
        <f>G78-AR78</f>
        <v>0</v>
      </c>
      <c r="AU78" s="776">
        <f>ROUND(AT78*H78,2)</f>
        <v>0</v>
      </c>
      <c r="AV78" s="914">
        <f>AU78/I78</f>
        <v>0</v>
      </c>
      <c r="EU78" s="25"/>
      <c r="EV78" s="122" t="s">
        <v>7</v>
      </c>
      <c r="EW78" s="123" t="s">
        <v>31</v>
      </c>
      <c r="EX78" s="33"/>
      <c r="EY78" s="124">
        <f>EX78*G78</f>
        <v>0</v>
      </c>
      <c r="EZ78" s="124">
        <v>0</v>
      </c>
      <c r="FA78" s="124">
        <f>EZ78*G78</f>
        <v>0</v>
      </c>
      <c r="FB78" s="124">
        <v>0</v>
      </c>
      <c r="FC78" s="125">
        <f>FB78*G78</f>
        <v>0</v>
      </c>
      <c r="FD78" s="22"/>
      <c r="FE78" s="22"/>
      <c r="FF78" s="22"/>
      <c r="FG78" s="22"/>
      <c r="FH78" s="22"/>
      <c r="FI78" s="22"/>
      <c r="FJ78" s="22"/>
      <c r="FK78" s="22"/>
      <c r="FL78" s="22"/>
      <c r="FM78" s="22"/>
      <c r="FN78" s="22"/>
      <c r="GA78" s="126" t="s">
        <v>110</v>
      </c>
      <c r="GC78" s="126" t="s">
        <v>105</v>
      </c>
      <c r="GD78" s="126" t="s">
        <v>46</v>
      </c>
      <c r="GH78" s="13" t="s">
        <v>103</v>
      </c>
      <c r="GN78" s="127">
        <f>IF(EW78="základní",I78,0)</f>
        <v>13361.58</v>
      </c>
      <c r="GO78" s="127">
        <f>IF(EW78="snížená",I78,0)</f>
        <v>0</v>
      </c>
      <c r="GP78" s="127">
        <f>IF(EW78="zákl. přenesená",I78,0)</f>
        <v>0</v>
      </c>
      <c r="GQ78" s="127">
        <f>IF(EW78="sníž. přenesená",I78,0)</f>
        <v>0</v>
      </c>
      <c r="GR78" s="127">
        <f>IF(EW78="nulová",I78,0)</f>
        <v>0</v>
      </c>
      <c r="GS78" s="13" t="s">
        <v>45</v>
      </c>
      <c r="GT78" s="127">
        <f>ROUND(H78*G78,2)</f>
        <v>13361.58</v>
      </c>
      <c r="GU78" s="13" t="s">
        <v>110</v>
      </c>
      <c r="GV78" s="126" t="s">
        <v>1809</v>
      </c>
    </row>
    <row r="79" spans="1:204" s="1" customFormat="1" ht="27.9" customHeight="1" x14ac:dyDescent="0.2">
      <c r="A79" s="23"/>
      <c r="B79" s="856"/>
      <c r="C79" s="857" t="s">
        <v>112</v>
      </c>
      <c r="D79" s="851"/>
      <c r="E79" s="858" t="s">
        <v>210</v>
      </c>
      <c r="F79" s="851"/>
      <c r="G79" s="851"/>
      <c r="H79" s="852"/>
      <c r="I79" s="859"/>
      <c r="J79" s="897"/>
      <c r="K79" s="898"/>
      <c r="L79" s="897"/>
      <c r="M79" s="898"/>
      <c r="N79" s="897"/>
      <c r="O79" s="898"/>
      <c r="P79" s="897"/>
      <c r="Q79" s="898"/>
      <c r="R79" s="897"/>
      <c r="S79" s="898"/>
      <c r="T79" s="897"/>
      <c r="U79" s="898"/>
      <c r="V79" s="1853"/>
      <c r="W79" s="1854"/>
      <c r="X79" s="897"/>
      <c r="Y79" s="898"/>
      <c r="Z79" s="897"/>
      <c r="AA79" s="898"/>
      <c r="AB79" s="1853"/>
      <c r="AC79" s="1854"/>
      <c r="AD79" s="897"/>
      <c r="AE79" s="898"/>
      <c r="AF79" s="897"/>
      <c r="AG79" s="898"/>
      <c r="AH79" s="897"/>
      <c r="AI79" s="898"/>
      <c r="AJ79" s="897"/>
      <c r="AK79" s="898"/>
      <c r="AL79" s="1853"/>
      <c r="AM79" s="1854"/>
      <c r="AN79" s="1853"/>
      <c r="AO79" s="1854"/>
      <c r="AP79" s="2006"/>
      <c r="AQ79" s="2007"/>
      <c r="AR79" s="897"/>
      <c r="AS79" s="898"/>
      <c r="AT79" s="897"/>
      <c r="AU79" s="898"/>
      <c r="AV79" s="917"/>
      <c r="EU79" s="25"/>
      <c r="EV79" s="128"/>
      <c r="EW79" s="129"/>
      <c r="EX79" s="33"/>
      <c r="EY79" s="33"/>
      <c r="EZ79" s="33"/>
      <c r="FA79" s="33"/>
      <c r="FB79" s="33"/>
      <c r="FC79" s="34"/>
      <c r="FD79" s="22"/>
      <c r="FE79" s="22"/>
      <c r="FF79" s="22"/>
      <c r="FG79" s="22"/>
      <c r="FH79" s="22"/>
      <c r="FI79" s="22"/>
      <c r="FJ79" s="22"/>
      <c r="FK79" s="22"/>
      <c r="FL79" s="22"/>
      <c r="FM79" s="22"/>
      <c r="FN79" s="22"/>
      <c r="GC79" s="13" t="s">
        <v>112</v>
      </c>
      <c r="GD79" s="13" t="s">
        <v>46</v>
      </c>
    </row>
    <row r="80" spans="1:204" s="9" customFormat="1" ht="27.9" customHeight="1" x14ac:dyDescent="0.2">
      <c r="A80" s="130"/>
      <c r="B80" s="860"/>
      <c r="C80" s="857" t="s">
        <v>114</v>
      </c>
      <c r="D80" s="861" t="s">
        <v>7</v>
      </c>
      <c r="E80" s="862" t="s">
        <v>762</v>
      </c>
      <c r="F80" s="863"/>
      <c r="G80" s="861" t="s">
        <v>7</v>
      </c>
      <c r="H80" s="864"/>
      <c r="I80" s="865"/>
      <c r="J80" s="899"/>
      <c r="K80" s="900"/>
      <c r="L80" s="899"/>
      <c r="M80" s="900"/>
      <c r="N80" s="899"/>
      <c r="O80" s="900"/>
      <c r="P80" s="899"/>
      <c r="Q80" s="900"/>
      <c r="R80" s="899"/>
      <c r="S80" s="900"/>
      <c r="T80" s="899"/>
      <c r="U80" s="900"/>
      <c r="V80" s="1855"/>
      <c r="W80" s="1856"/>
      <c r="X80" s="899"/>
      <c r="Y80" s="900"/>
      <c r="Z80" s="899"/>
      <c r="AA80" s="900"/>
      <c r="AB80" s="1855"/>
      <c r="AC80" s="1856"/>
      <c r="AD80" s="899"/>
      <c r="AE80" s="900"/>
      <c r="AF80" s="899"/>
      <c r="AG80" s="900"/>
      <c r="AH80" s="899"/>
      <c r="AI80" s="900"/>
      <c r="AJ80" s="899"/>
      <c r="AK80" s="900"/>
      <c r="AL80" s="1855"/>
      <c r="AM80" s="1856"/>
      <c r="AN80" s="1855"/>
      <c r="AO80" s="1856"/>
      <c r="AP80" s="2008"/>
      <c r="AQ80" s="2009"/>
      <c r="AR80" s="899"/>
      <c r="AS80" s="900"/>
      <c r="AT80" s="899"/>
      <c r="AU80" s="900"/>
      <c r="AV80" s="918"/>
      <c r="EU80" s="132"/>
      <c r="EV80" s="133"/>
      <c r="EW80" s="134"/>
      <c r="EX80" s="134"/>
      <c r="EY80" s="134"/>
      <c r="EZ80" s="134"/>
      <c r="FA80" s="134"/>
      <c r="FB80" s="134"/>
      <c r="FC80" s="135"/>
      <c r="GC80" s="136" t="s">
        <v>114</v>
      </c>
      <c r="GD80" s="136" t="s">
        <v>46</v>
      </c>
      <c r="GE80" s="9" t="s">
        <v>45</v>
      </c>
      <c r="GF80" s="9" t="s">
        <v>23</v>
      </c>
      <c r="GG80" s="9" t="s">
        <v>44</v>
      </c>
      <c r="GH80" s="136" t="s">
        <v>103</v>
      </c>
    </row>
    <row r="81" spans="1:204" s="9" customFormat="1" ht="27.9" customHeight="1" x14ac:dyDescent="0.2">
      <c r="A81" s="130"/>
      <c r="B81" s="860"/>
      <c r="C81" s="857" t="s">
        <v>114</v>
      </c>
      <c r="D81" s="861" t="s">
        <v>7</v>
      </c>
      <c r="E81" s="862" t="s">
        <v>1380</v>
      </c>
      <c r="F81" s="863"/>
      <c r="G81" s="861" t="s">
        <v>7</v>
      </c>
      <c r="H81" s="864"/>
      <c r="I81" s="865"/>
      <c r="J81" s="899"/>
      <c r="K81" s="900"/>
      <c r="L81" s="899"/>
      <c r="M81" s="900"/>
      <c r="N81" s="899"/>
      <c r="O81" s="900"/>
      <c r="P81" s="899"/>
      <c r="Q81" s="900"/>
      <c r="R81" s="899"/>
      <c r="S81" s="900"/>
      <c r="T81" s="899"/>
      <c r="U81" s="900"/>
      <c r="V81" s="1855"/>
      <c r="W81" s="1856"/>
      <c r="X81" s="899"/>
      <c r="Y81" s="900"/>
      <c r="Z81" s="899"/>
      <c r="AA81" s="900"/>
      <c r="AB81" s="1855"/>
      <c r="AC81" s="1856"/>
      <c r="AD81" s="899"/>
      <c r="AE81" s="900"/>
      <c r="AF81" s="899"/>
      <c r="AG81" s="900"/>
      <c r="AH81" s="899"/>
      <c r="AI81" s="900"/>
      <c r="AJ81" s="899"/>
      <c r="AK81" s="900"/>
      <c r="AL81" s="1855"/>
      <c r="AM81" s="1856"/>
      <c r="AN81" s="1855"/>
      <c r="AO81" s="1856"/>
      <c r="AP81" s="2008"/>
      <c r="AQ81" s="2009"/>
      <c r="AR81" s="899"/>
      <c r="AS81" s="900"/>
      <c r="AT81" s="899"/>
      <c r="AU81" s="900"/>
      <c r="AV81" s="918"/>
      <c r="EU81" s="132"/>
      <c r="EV81" s="133"/>
      <c r="EW81" s="134"/>
      <c r="EX81" s="134"/>
      <c r="EY81" s="134"/>
      <c r="EZ81" s="134"/>
      <c r="FA81" s="134"/>
      <c r="FB81" s="134"/>
      <c r="FC81" s="135"/>
      <c r="GC81" s="136" t="s">
        <v>114</v>
      </c>
      <c r="GD81" s="136" t="s">
        <v>46</v>
      </c>
      <c r="GE81" s="9" t="s">
        <v>45</v>
      </c>
      <c r="GF81" s="9" t="s">
        <v>23</v>
      </c>
      <c r="GG81" s="9" t="s">
        <v>44</v>
      </c>
      <c r="GH81" s="136" t="s">
        <v>103</v>
      </c>
    </row>
    <row r="82" spans="1:204" s="10" customFormat="1" ht="27.9" customHeight="1" x14ac:dyDescent="0.2">
      <c r="A82" s="137"/>
      <c r="B82" s="866"/>
      <c r="C82" s="857" t="s">
        <v>114</v>
      </c>
      <c r="D82" s="867" t="s">
        <v>7</v>
      </c>
      <c r="E82" s="868" t="s">
        <v>1810</v>
      </c>
      <c r="F82" s="869"/>
      <c r="G82" s="870">
        <v>45.11</v>
      </c>
      <c r="H82" s="871"/>
      <c r="I82" s="872"/>
      <c r="J82" s="901"/>
      <c r="K82" s="902"/>
      <c r="L82" s="901"/>
      <c r="M82" s="902"/>
      <c r="N82" s="901"/>
      <c r="O82" s="902"/>
      <c r="P82" s="901"/>
      <c r="Q82" s="902"/>
      <c r="R82" s="901"/>
      <c r="S82" s="902"/>
      <c r="T82" s="901"/>
      <c r="U82" s="902"/>
      <c r="V82" s="1857"/>
      <c r="W82" s="1858"/>
      <c r="X82" s="901"/>
      <c r="Y82" s="902"/>
      <c r="Z82" s="901"/>
      <c r="AA82" s="902"/>
      <c r="AB82" s="1857"/>
      <c r="AC82" s="1858"/>
      <c r="AD82" s="901"/>
      <c r="AE82" s="902"/>
      <c r="AF82" s="901"/>
      <c r="AG82" s="902"/>
      <c r="AH82" s="901"/>
      <c r="AI82" s="902"/>
      <c r="AJ82" s="901"/>
      <c r="AK82" s="902"/>
      <c r="AL82" s="1857"/>
      <c r="AM82" s="1858"/>
      <c r="AN82" s="1857"/>
      <c r="AO82" s="1858"/>
      <c r="AP82" s="2010"/>
      <c r="AQ82" s="2011"/>
      <c r="AR82" s="901"/>
      <c r="AS82" s="902"/>
      <c r="AT82" s="901"/>
      <c r="AU82" s="902"/>
      <c r="AV82" s="919"/>
      <c r="EU82" s="139"/>
      <c r="EV82" s="140"/>
      <c r="EW82" s="141"/>
      <c r="EX82" s="141"/>
      <c r="EY82" s="141"/>
      <c r="EZ82" s="141"/>
      <c r="FA82" s="141"/>
      <c r="FB82" s="141"/>
      <c r="FC82" s="142"/>
      <c r="GC82" s="143" t="s">
        <v>114</v>
      </c>
      <c r="GD82" s="143" t="s">
        <v>46</v>
      </c>
      <c r="GE82" s="10" t="s">
        <v>46</v>
      </c>
      <c r="GF82" s="10" t="s">
        <v>23</v>
      </c>
      <c r="GG82" s="10" t="s">
        <v>45</v>
      </c>
      <c r="GH82" s="143" t="s">
        <v>103</v>
      </c>
    </row>
    <row r="83" spans="1:204" s="1" customFormat="1" ht="27.9" customHeight="1" x14ac:dyDescent="0.2">
      <c r="A83" s="23"/>
      <c r="B83" s="854" t="s">
        <v>206</v>
      </c>
      <c r="C83" s="838" t="s">
        <v>105</v>
      </c>
      <c r="D83" s="839" t="s">
        <v>1384</v>
      </c>
      <c r="E83" s="840" t="s">
        <v>1385</v>
      </c>
      <c r="F83" s="841" t="s">
        <v>194</v>
      </c>
      <c r="G83" s="842">
        <v>17.18</v>
      </c>
      <c r="H83" s="843">
        <v>3258.6</v>
      </c>
      <c r="I83" s="855">
        <f>ROUND(H83*G83,2)</f>
        <v>55982.75</v>
      </c>
      <c r="J83" s="850"/>
      <c r="K83" s="776">
        <f>ROUND(J83*$H83,2)</f>
        <v>0</v>
      </c>
      <c r="L83" s="850"/>
      <c r="M83" s="776">
        <f>ROUND(L83*$H83,2)</f>
        <v>0</v>
      </c>
      <c r="N83" s="850"/>
      <c r="O83" s="776">
        <f>ROUND(N83*$H83,2)</f>
        <v>0</v>
      </c>
      <c r="P83" s="850"/>
      <c r="Q83" s="776">
        <f>ROUND(P83*$H83,2)</f>
        <v>0</v>
      </c>
      <c r="R83" s="850"/>
      <c r="S83" s="776">
        <f>ROUND(R83*$H83,2)</f>
        <v>0</v>
      </c>
      <c r="T83" s="850"/>
      <c r="U83" s="776">
        <f>ROUND(T83*$H83,2)</f>
        <v>0</v>
      </c>
      <c r="V83" s="1861">
        <v>15.4</v>
      </c>
      <c r="W83" s="1750">
        <f>ROUND(V83*$H83,2)</f>
        <v>50182.44</v>
      </c>
      <c r="X83" s="850"/>
      <c r="Y83" s="776">
        <f>ROUND(X83*$H83,2)</f>
        <v>0</v>
      </c>
      <c r="Z83" s="850"/>
      <c r="AA83" s="776">
        <f>ROUND(Z83*$H83,2)</f>
        <v>0</v>
      </c>
      <c r="AB83" s="1861"/>
      <c r="AC83" s="1750">
        <f>ROUND(AB83*$H83,2)</f>
        <v>0</v>
      </c>
      <c r="AD83" s="850"/>
      <c r="AE83" s="776">
        <f>ROUND(AD83*$H83,2)</f>
        <v>0</v>
      </c>
      <c r="AF83" s="850"/>
      <c r="AG83" s="776">
        <f>ROUND(AF83*$H83,2)</f>
        <v>0</v>
      </c>
      <c r="AH83" s="850"/>
      <c r="AI83" s="776">
        <f>ROUND(AH83*$H83,2)</f>
        <v>0</v>
      </c>
      <c r="AJ83" s="850"/>
      <c r="AK83" s="776">
        <f>ROUND(AJ83*$H83,2)</f>
        <v>0</v>
      </c>
      <c r="AL83" s="1861">
        <v>0</v>
      </c>
      <c r="AM83" s="1750">
        <f>ROUND(AL83*$H83,2)</f>
        <v>0</v>
      </c>
      <c r="AN83" s="1861">
        <v>1.78</v>
      </c>
      <c r="AO83" s="1750">
        <f>ROUND(AN83*$H83,2)</f>
        <v>5800.31</v>
      </c>
      <c r="AP83" s="2014"/>
      <c r="AQ83" s="2114">
        <f>ROUND(AP83*$H83,2)</f>
        <v>0</v>
      </c>
      <c r="AR83" s="850">
        <f>AP83+AN83+AL83+AJ83+AH83+AF83+AD83+AB83+Z83+X83+V83+T83+R83+P83+N83+L83+J83</f>
        <v>17.18</v>
      </c>
      <c r="AS83" s="776">
        <f>ROUND(AR83*H83,2)</f>
        <v>55982.75</v>
      </c>
      <c r="AT83" s="850">
        <f>G83-AR83</f>
        <v>0</v>
      </c>
      <c r="AU83" s="776">
        <f>ROUND(AT83*H83,2)</f>
        <v>0</v>
      </c>
      <c r="AV83" s="914">
        <f>AU83/I83</f>
        <v>0</v>
      </c>
      <c r="EU83" s="25"/>
      <c r="EV83" s="122" t="s">
        <v>7</v>
      </c>
      <c r="EW83" s="123" t="s">
        <v>31</v>
      </c>
      <c r="EX83" s="33"/>
      <c r="EY83" s="124">
        <f>EX83*G83</f>
        <v>0</v>
      </c>
      <c r="EZ83" s="124">
        <v>0</v>
      </c>
      <c r="FA83" s="124">
        <f>EZ83*G83</f>
        <v>0</v>
      </c>
      <c r="FB83" s="124">
        <v>0</v>
      </c>
      <c r="FC83" s="125">
        <f>FB83*G83</f>
        <v>0</v>
      </c>
      <c r="FD83" s="22"/>
      <c r="FE83" s="22"/>
      <c r="FF83" s="22"/>
      <c r="FG83" s="22"/>
      <c r="FH83" s="22"/>
      <c r="FI83" s="22"/>
      <c r="FJ83" s="22"/>
      <c r="FK83" s="22"/>
      <c r="FL83" s="22"/>
      <c r="FM83" s="22"/>
      <c r="FN83" s="22"/>
      <c r="GA83" s="126" t="s">
        <v>110</v>
      </c>
      <c r="GC83" s="126" t="s">
        <v>105</v>
      </c>
      <c r="GD83" s="126" t="s">
        <v>46</v>
      </c>
      <c r="GH83" s="13" t="s">
        <v>103</v>
      </c>
      <c r="GN83" s="127">
        <f>IF(EW83="základní",I83,0)</f>
        <v>55982.75</v>
      </c>
      <c r="GO83" s="127">
        <f>IF(EW83="snížená",I83,0)</f>
        <v>0</v>
      </c>
      <c r="GP83" s="127">
        <f>IF(EW83="zákl. přenesená",I83,0)</f>
        <v>0</v>
      </c>
      <c r="GQ83" s="127">
        <f>IF(EW83="sníž. přenesená",I83,0)</f>
        <v>0</v>
      </c>
      <c r="GR83" s="127">
        <f>IF(EW83="nulová",I83,0)</f>
        <v>0</v>
      </c>
      <c r="GS83" s="13" t="s">
        <v>45</v>
      </c>
      <c r="GT83" s="127">
        <f>ROUND(H83*G83,2)</f>
        <v>55982.75</v>
      </c>
      <c r="GU83" s="13" t="s">
        <v>110</v>
      </c>
      <c r="GV83" s="126" t="s">
        <v>1811</v>
      </c>
    </row>
    <row r="84" spans="1:204" s="1" customFormat="1" ht="27.9" customHeight="1" x14ac:dyDescent="0.2">
      <c r="A84" s="23"/>
      <c r="B84" s="856"/>
      <c r="C84" s="857" t="s">
        <v>112</v>
      </c>
      <c r="D84" s="851"/>
      <c r="E84" s="858" t="s">
        <v>1387</v>
      </c>
      <c r="F84" s="851"/>
      <c r="G84" s="851"/>
      <c r="H84" s="852"/>
      <c r="I84" s="859"/>
      <c r="J84" s="897"/>
      <c r="K84" s="898"/>
      <c r="L84" s="897"/>
      <c r="M84" s="898"/>
      <c r="N84" s="897"/>
      <c r="O84" s="898"/>
      <c r="P84" s="897"/>
      <c r="Q84" s="898"/>
      <c r="R84" s="897"/>
      <c r="S84" s="898"/>
      <c r="T84" s="897"/>
      <c r="U84" s="898"/>
      <c r="V84" s="1853"/>
      <c r="W84" s="1854"/>
      <c r="X84" s="897"/>
      <c r="Y84" s="898"/>
      <c r="Z84" s="897"/>
      <c r="AA84" s="898"/>
      <c r="AB84" s="1853"/>
      <c r="AC84" s="1854"/>
      <c r="AD84" s="897"/>
      <c r="AE84" s="898"/>
      <c r="AF84" s="897"/>
      <c r="AG84" s="898"/>
      <c r="AH84" s="897"/>
      <c r="AI84" s="898"/>
      <c r="AJ84" s="897"/>
      <c r="AK84" s="898"/>
      <c r="AL84" s="1853"/>
      <c r="AM84" s="1854"/>
      <c r="AN84" s="1853"/>
      <c r="AO84" s="1854"/>
      <c r="AP84" s="2006"/>
      <c r="AQ84" s="2007"/>
      <c r="AR84" s="897"/>
      <c r="AS84" s="898"/>
      <c r="AT84" s="897"/>
      <c r="AU84" s="898"/>
      <c r="AV84" s="917"/>
      <c r="EU84" s="25"/>
      <c r="EV84" s="128"/>
      <c r="EW84" s="129"/>
      <c r="EX84" s="33"/>
      <c r="EY84" s="33"/>
      <c r="EZ84" s="33"/>
      <c r="FA84" s="33"/>
      <c r="FB84" s="33"/>
      <c r="FC84" s="34"/>
      <c r="FD84" s="22"/>
      <c r="FE84" s="22"/>
      <c r="FF84" s="22"/>
      <c r="FG84" s="22"/>
      <c r="FH84" s="22"/>
      <c r="FI84" s="22"/>
      <c r="FJ84" s="22"/>
      <c r="FK84" s="22"/>
      <c r="FL84" s="22"/>
      <c r="FM84" s="22"/>
      <c r="FN84" s="22"/>
      <c r="GC84" s="13" t="s">
        <v>112</v>
      </c>
      <c r="GD84" s="13" t="s">
        <v>46</v>
      </c>
    </row>
    <row r="85" spans="1:204" s="9" customFormat="1" ht="27.9" customHeight="1" x14ac:dyDescent="0.2">
      <c r="A85" s="130"/>
      <c r="B85" s="860"/>
      <c r="C85" s="857" t="s">
        <v>114</v>
      </c>
      <c r="D85" s="861" t="s">
        <v>7</v>
      </c>
      <c r="E85" s="862" t="s">
        <v>762</v>
      </c>
      <c r="F85" s="863"/>
      <c r="G85" s="861" t="s">
        <v>7</v>
      </c>
      <c r="H85" s="864"/>
      <c r="I85" s="865"/>
      <c r="J85" s="899"/>
      <c r="K85" s="900"/>
      <c r="L85" s="899"/>
      <c r="M85" s="900"/>
      <c r="N85" s="899"/>
      <c r="O85" s="900"/>
      <c r="P85" s="899"/>
      <c r="Q85" s="900"/>
      <c r="R85" s="899"/>
      <c r="S85" s="900"/>
      <c r="T85" s="899"/>
      <c r="U85" s="900"/>
      <c r="V85" s="1855"/>
      <c r="W85" s="1856"/>
      <c r="X85" s="899"/>
      <c r="Y85" s="900"/>
      <c r="Z85" s="899"/>
      <c r="AA85" s="900"/>
      <c r="AB85" s="1855"/>
      <c r="AC85" s="1856"/>
      <c r="AD85" s="899"/>
      <c r="AE85" s="900"/>
      <c r="AF85" s="899"/>
      <c r="AG85" s="900"/>
      <c r="AH85" s="899"/>
      <c r="AI85" s="900"/>
      <c r="AJ85" s="899"/>
      <c r="AK85" s="900"/>
      <c r="AL85" s="1855"/>
      <c r="AM85" s="1856"/>
      <c r="AN85" s="1855"/>
      <c r="AO85" s="1856"/>
      <c r="AP85" s="2008"/>
      <c r="AQ85" s="2009"/>
      <c r="AR85" s="899"/>
      <c r="AS85" s="900"/>
      <c r="AT85" s="899"/>
      <c r="AU85" s="900"/>
      <c r="AV85" s="918"/>
      <c r="EU85" s="132"/>
      <c r="EV85" s="133"/>
      <c r="EW85" s="134"/>
      <c r="EX85" s="134"/>
      <c r="EY85" s="134"/>
      <c r="EZ85" s="134"/>
      <c r="FA85" s="134"/>
      <c r="FB85" s="134"/>
      <c r="FC85" s="135"/>
      <c r="GC85" s="136" t="s">
        <v>114</v>
      </c>
      <c r="GD85" s="136" t="s">
        <v>46</v>
      </c>
      <c r="GE85" s="9" t="s">
        <v>45</v>
      </c>
      <c r="GF85" s="9" t="s">
        <v>23</v>
      </c>
      <c r="GG85" s="9" t="s">
        <v>44</v>
      </c>
      <c r="GH85" s="136" t="s">
        <v>103</v>
      </c>
    </row>
    <row r="86" spans="1:204" s="9" customFormat="1" ht="27.9" customHeight="1" x14ac:dyDescent="0.2">
      <c r="A86" s="130"/>
      <c r="B86" s="860"/>
      <c r="C86" s="857" t="s">
        <v>114</v>
      </c>
      <c r="D86" s="861" t="s">
        <v>7</v>
      </c>
      <c r="E86" s="862" t="s">
        <v>1380</v>
      </c>
      <c r="F86" s="863"/>
      <c r="G86" s="861" t="s">
        <v>7</v>
      </c>
      <c r="H86" s="864"/>
      <c r="I86" s="865"/>
      <c r="J86" s="899"/>
      <c r="K86" s="900"/>
      <c r="L86" s="899"/>
      <c r="M86" s="900"/>
      <c r="N86" s="899"/>
      <c r="O86" s="900"/>
      <c r="P86" s="899"/>
      <c r="Q86" s="900"/>
      <c r="R86" s="899"/>
      <c r="S86" s="900"/>
      <c r="T86" s="899"/>
      <c r="U86" s="900"/>
      <c r="V86" s="1855"/>
      <c r="W86" s="1856"/>
      <c r="X86" s="899"/>
      <c r="Y86" s="900"/>
      <c r="Z86" s="899"/>
      <c r="AA86" s="900"/>
      <c r="AB86" s="1855"/>
      <c r="AC86" s="1856"/>
      <c r="AD86" s="899"/>
      <c r="AE86" s="900"/>
      <c r="AF86" s="899"/>
      <c r="AG86" s="900"/>
      <c r="AH86" s="899"/>
      <c r="AI86" s="900"/>
      <c r="AJ86" s="899"/>
      <c r="AK86" s="900"/>
      <c r="AL86" s="1855"/>
      <c r="AM86" s="1856"/>
      <c r="AN86" s="1855"/>
      <c r="AO86" s="1856"/>
      <c r="AP86" s="2008"/>
      <c r="AQ86" s="2009"/>
      <c r="AR86" s="899"/>
      <c r="AS86" s="900"/>
      <c r="AT86" s="899"/>
      <c r="AU86" s="900"/>
      <c r="AV86" s="918"/>
      <c r="EU86" s="132"/>
      <c r="EV86" s="133"/>
      <c r="EW86" s="134"/>
      <c r="EX86" s="134"/>
      <c r="EY86" s="134"/>
      <c r="EZ86" s="134"/>
      <c r="FA86" s="134"/>
      <c r="FB86" s="134"/>
      <c r="FC86" s="135"/>
      <c r="GC86" s="136" t="s">
        <v>114</v>
      </c>
      <c r="GD86" s="136" t="s">
        <v>46</v>
      </c>
      <c r="GE86" s="9" t="s">
        <v>45</v>
      </c>
      <c r="GF86" s="9" t="s">
        <v>23</v>
      </c>
      <c r="GG86" s="9" t="s">
        <v>44</v>
      </c>
      <c r="GH86" s="136" t="s">
        <v>103</v>
      </c>
    </row>
    <row r="87" spans="1:204" s="10" customFormat="1" ht="27.9" customHeight="1" x14ac:dyDescent="0.2">
      <c r="A87" s="137"/>
      <c r="B87" s="866"/>
      <c r="C87" s="857" t="s">
        <v>114</v>
      </c>
      <c r="D87" s="867" t="s">
        <v>7</v>
      </c>
      <c r="E87" s="868" t="s">
        <v>1812</v>
      </c>
      <c r="F87" s="869"/>
      <c r="G87" s="870">
        <v>17.18</v>
      </c>
      <c r="H87" s="871"/>
      <c r="I87" s="872"/>
      <c r="J87" s="901"/>
      <c r="K87" s="902"/>
      <c r="L87" s="901"/>
      <c r="M87" s="902"/>
      <c r="N87" s="901"/>
      <c r="O87" s="902"/>
      <c r="P87" s="901"/>
      <c r="Q87" s="902"/>
      <c r="R87" s="901"/>
      <c r="S87" s="902"/>
      <c r="T87" s="901"/>
      <c r="U87" s="902"/>
      <c r="V87" s="1857"/>
      <c r="W87" s="1858"/>
      <c r="X87" s="901"/>
      <c r="Y87" s="902"/>
      <c r="Z87" s="901"/>
      <c r="AA87" s="902"/>
      <c r="AB87" s="1857"/>
      <c r="AC87" s="1858"/>
      <c r="AD87" s="901"/>
      <c r="AE87" s="902"/>
      <c r="AF87" s="901"/>
      <c r="AG87" s="902"/>
      <c r="AH87" s="901"/>
      <c r="AI87" s="902"/>
      <c r="AJ87" s="901"/>
      <c r="AK87" s="902"/>
      <c r="AL87" s="1857"/>
      <c r="AM87" s="1858"/>
      <c r="AN87" s="1857"/>
      <c r="AO87" s="1858"/>
      <c r="AP87" s="2010"/>
      <c r="AQ87" s="2011"/>
      <c r="AR87" s="901"/>
      <c r="AS87" s="902"/>
      <c r="AT87" s="901"/>
      <c r="AU87" s="902"/>
      <c r="AV87" s="919"/>
      <c r="EU87" s="139"/>
      <c r="EV87" s="140"/>
      <c r="EW87" s="141"/>
      <c r="EX87" s="141"/>
      <c r="EY87" s="141"/>
      <c r="EZ87" s="141"/>
      <c r="FA87" s="141"/>
      <c r="FB87" s="141"/>
      <c r="FC87" s="142"/>
      <c r="GC87" s="143" t="s">
        <v>114</v>
      </c>
      <c r="GD87" s="143" t="s">
        <v>46</v>
      </c>
      <c r="GE87" s="10" t="s">
        <v>46</v>
      </c>
      <c r="GF87" s="10" t="s">
        <v>23</v>
      </c>
      <c r="GG87" s="10" t="s">
        <v>45</v>
      </c>
      <c r="GH87" s="143" t="s">
        <v>103</v>
      </c>
    </row>
    <row r="88" spans="1:204" s="1" customFormat="1" ht="27.9" customHeight="1" x14ac:dyDescent="0.2">
      <c r="A88" s="23"/>
      <c r="B88" s="854" t="s">
        <v>2</v>
      </c>
      <c r="C88" s="838" t="s">
        <v>105</v>
      </c>
      <c r="D88" s="839" t="s">
        <v>1389</v>
      </c>
      <c r="E88" s="840" t="s">
        <v>1390</v>
      </c>
      <c r="F88" s="841" t="s">
        <v>194</v>
      </c>
      <c r="G88" s="842">
        <v>26.85</v>
      </c>
      <c r="H88" s="843">
        <v>4657.6000000000004</v>
      </c>
      <c r="I88" s="855">
        <f>ROUND(H88*G88,2)</f>
        <v>125056.56</v>
      </c>
      <c r="J88" s="850"/>
      <c r="K88" s="776">
        <f>ROUND(J88*$H88,2)</f>
        <v>0</v>
      </c>
      <c r="L88" s="850"/>
      <c r="M88" s="776">
        <f>ROUND(L88*$H88,2)</f>
        <v>0</v>
      </c>
      <c r="N88" s="850"/>
      <c r="O88" s="776">
        <f>ROUND(N88*$H88,2)</f>
        <v>0</v>
      </c>
      <c r="P88" s="850"/>
      <c r="Q88" s="776">
        <f>ROUND(P88*$H88,2)</f>
        <v>0</v>
      </c>
      <c r="R88" s="850"/>
      <c r="S88" s="776">
        <f>ROUND(R88*$H88,2)</f>
        <v>0</v>
      </c>
      <c r="T88" s="850"/>
      <c r="U88" s="776">
        <f>ROUND(T88*$H88,2)</f>
        <v>0</v>
      </c>
      <c r="V88" s="1861">
        <v>24.1</v>
      </c>
      <c r="W88" s="1750">
        <f>ROUND(V88*$H88,2)</f>
        <v>112248.16</v>
      </c>
      <c r="X88" s="850"/>
      <c r="Y88" s="776">
        <f>ROUND(X88*$H88,2)</f>
        <v>0</v>
      </c>
      <c r="Z88" s="850"/>
      <c r="AA88" s="776">
        <f>ROUND(Z88*$H88,2)</f>
        <v>0</v>
      </c>
      <c r="AB88" s="1861"/>
      <c r="AC88" s="1750">
        <f>ROUND(AB88*$H88,2)</f>
        <v>0</v>
      </c>
      <c r="AD88" s="850"/>
      <c r="AE88" s="776">
        <f>ROUND(AD88*$H88,2)</f>
        <v>0</v>
      </c>
      <c r="AF88" s="850"/>
      <c r="AG88" s="776">
        <f>ROUND(AF88*$H88,2)</f>
        <v>0</v>
      </c>
      <c r="AH88" s="850"/>
      <c r="AI88" s="776">
        <f>ROUND(AH88*$H88,2)</f>
        <v>0</v>
      </c>
      <c r="AJ88" s="850"/>
      <c r="AK88" s="776">
        <f>ROUND(AJ88*$H88,2)</f>
        <v>0</v>
      </c>
      <c r="AL88" s="1861">
        <v>0</v>
      </c>
      <c r="AM88" s="1750">
        <f>ROUND(AL88*$H88,2)</f>
        <v>0</v>
      </c>
      <c r="AN88" s="1861">
        <v>2.75</v>
      </c>
      <c r="AO88" s="1750">
        <f>ROUND(AN88*$H88,2)</f>
        <v>12808.4</v>
      </c>
      <c r="AP88" s="2014"/>
      <c r="AQ88" s="2114">
        <f>ROUND(AP88*$H88,2)</f>
        <v>0</v>
      </c>
      <c r="AR88" s="850">
        <f>AP88+AN88+AL88+AJ88+AH88+AF88+AD88+AB88+Z88+X88+V88+T88+R88+P88+N88+L88+J88</f>
        <v>26.85</v>
      </c>
      <c r="AS88" s="776">
        <f>ROUND(AR88*H88,2)</f>
        <v>125056.56</v>
      </c>
      <c r="AT88" s="850">
        <f>G88-AR88</f>
        <v>0</v>
      </c>
      <c r="AU88" s="776">
        <f>ROUND(AT88*H88,2)</f>
        <v>0</v>
      </c>
      <c r="AV88" s="914">
        <f>AU88/I88</f>
        <v>0</v>
      </c>
      <c r="EU88" s="25"/>
      <c r="EV88" s="122" t="s">
        <v>7</v>
      </c>
      <c r="EW88" s="123" t="s">
        <v>31</v>
      </c>
      <c r="EX88" s="33"/>
      <c r="EY88" s="124">
        <f>EX88*G88</f>
        <v>0</v>
      </c>
      <c r="EZ88" s="124">
        <v>0</v>
      </c>
      <c r="FA88" s="124">
        <f>EZ88*G88</f>
        <v>0</v>
      </c>
      <c r="FB88" s="124">
        <v>0</v>
      </c>
      <c r="FC88" s="125">
        <f>FB88*G88</f>
        <v>0</v>
      </c>
      <c r="FD88" s="22"/>
      <c r="FE88" s="22"/>
      <c r="FF88" s="22"/>
      <c r="FG88" s="22"/>
      <c r="FH88" s="22"/>
      <c r="FI88" s="22"/>
      <c r="FJ88" s="22"/>
      <c r="FK88" s="22"/>
      <c r="FL88" s="22"/>
      <c r="FM88" s="22"/>
      <c r="FN88" s="22"/>
      <c r="GA88" s="126" t="s">
        <v>110</v>
      </c>
      <c r="GC88" s="126" t="s">
        <v>105</v>
      </c>
      <c r="GD88" s="126" t="s">
        <v>46</v>
      </c>
      <c r="GH88" s="13" t="s">
        <v>103</v>
      </c>
      <c r="GN88" s="127">
        <f>IF(EW88="základní",I88,0)</f>
        <v>125056.56</v>
      </c>
      <c r="GO88" s="127">
        <f>IF(EW88="snížená",I88,0)</f>
        <v>0</v>
      </c>
      <c r="GP88" s="127">
        <f>IF(EW88="zákl. přenesená",I88,0)</f>
        <v>0</v>
      </c>
      <c r="GQ88" s="127">
        <f>IF(EW88="sníž. přenesená",I88,0)</f>
        <v>0</v>
      </c>
      <c r="GR88" s="127">
        <f>IF(EW88="nulová",I88,0)</f>
        <v>0</v>
      </c>
      <c r="GS88" s="13" t="s">
        <v>45</v>
      </c>
      <c r="GT88" s="127">
        <f>ROUND(H88*G88,2)</f>
        <v>125056.56</v>
      </c>
      <c r="GU88" s="13" t="s">
        <v>110</v>
      </c>
      <c r="GV88" s="126" t="s">
        <v>1813</v>
      </c>
    </row>
    <row r="89" spans="1:204" s="1" customFormat="1" ht="27.9" customHeight="1" x14ac:dyDescent="0.2">
      <c r="A89" s="23"/>
      <c r="B89" s="856"/>
      <c r="C89" s="857" t="s">
        <v>112</v>
      </c>
      <c r="D89" s="851"/>
      <c r="E89" s="858" t="s">
        <v>1387</v>
      </c>
      <c r="F89" s="851"/>
      <c r="G89" s="851"/>
      <c r="H89" s="852"/>
      <c r="I89" s="859"/>
      <c r="J89" s="897"/>
      <c r="K89" s="898"/>
      <c r="L89" s="897"/>
      <c r="M89" s="898"/>
      <c r="N89" s="897"/>
      <c r="O89" s="898"/>
      <c r="P89" s="897"/>
      <c r="Q89" s="898"/>
      <c r="R89" s="897"/>
      <c r="S89" s="898"/>
      <c r="T89" s="897"/>
      <c r="U89" s="898"/>
      <c r="V89" s="1853"/>
      <c r="W89" s="1854"/>
      <c r="X89" s="897"/>
      <c r="Y89" s="898"/>
      <c r="Z89" s="897"/>
      <c r="AA89" s="898"/>
      <c r="AB89" s="1853"/>
      <c r="AC89" s="1854"/>
      <c r="AD89" s="897"/>
      <c r="AE89" s="898"/>
      <c r="AF89" s="897"/>
      <c r="AG89" s="898"/>
      <c r="AH89" s="897"/>
      <c r="AI89" s="898"/>
      <c r="AJ89" s="897"/>
      <c r="AK89" s="898"/>
      <c r="AL89" s="1853"/>
      <c r="AM89" s="1854"/>
      <c r="AN89" s="1853"/>
      <c r="AO89" s="1854"/>
      <c r="AP89" s="2006"/>
      <c r="AQ89" s="2007"/>
      <c r="AR89" s="897"/>
      <c r="AS89" s="898"/>
      <c r="AT89" s="897"/>
      <c r="AU89" s="898"/>
      <c r="AV89" s="917"/>
      <c r="EU89" s="25"/>
      <c r="EV89" s="128"/>
      <c r="EW89" s="129"/>
      <c r="EX89" s="33"/>
      <c r="EY89" s="33"/>
      <c r="EZ89" s="33"/>
      <c r="FA89" s="33"/>
      <c r="FB89" s="33"/>
      <c r="FC89" s="34"/>
      <c r="FD89" s="22"/>
      <c r="FE89" s="22"/>
      <c r="FF89" s="22"/>
      <c r="FG89" s="22"/>
      <c r="FH89" s="22"/>
      <c r="FI89" s="22"/>
      <c r="FJ89" s="22"/>
      <c r="FK89" s="22"/>
      <c r="FL89" s="22"/>
      <c r="FM89" s="22"/>
      <c r="FN89" s="22"/>
      <c r="GC89" s="13" t="s">
        <v>112</v>
      </c>
      <c r="GD89" s="13" t="s">
        <v>46</v>
      </c>
    </row>
    <row r="90" spans="1:204" s="9" customFormat="1" ht="27.9" customHeight="1" x14ac:dyDescent="0.2">
      <c r="A90" s="130"/>
      <c r="B90" s="860"/>
      <c r="C90" s="857" t="s">
        <v>114</v>
      </c>
      <c r="D90" s="861" t="s">
        <v>7</v>
      </c>
      <c r="E90" s="862" t="s">
        <v>762</v>
      </c>
      <c r="F90" s="863"/>
      <c r="G90" s="861" t="s">
        <v>7</v>
      </c>
      <c r="H90" s="864"/>
      <c r="I90" s="865"/>
      <c r="J90" s="899"/>
      <c r="K90" s="900"/>
      <c r="L90" s="899"/>
      <c r="M90" s="900"/>
      <c r="N90" s="899"/>
      <c r="O90" s="900"/>
      <c r="P90" s="899"/>
      <c r="Q90" s="900"/>
      <c r="R90" s="899"/>
      <c r="S90" s="900"/>
      <c r="T90" s="899"/>
      <c r="U90" s="900"/>
      <c r="V90" s="1855"/>
      <c r="W90" s="1856"/>
      <c r="X90" s="899"/>
      <c r="Y90" s="900"/>
      <c r="Z90" s="899"/>
      <c r="AA90" s="900"/>
      <c r="AB90" s="1855"/>
      <c r="AC90" s="1856"/>
      <c r="AD90" s="899"/>
      <c r="AE90" s="900"/>
      <c r="AF90" s="899"/>
      <c r="AG90" s="900"/>
      <c r="AH90" s="899"/>
      <c r="AI90" s="900"/>
      <c r="AJ90" s="899"/>
      <c r="AK90" s="900"/>
      <c r="AL90" s="1855"/>
      <c r="AM90" s="1856"/>
      <c r="AN90" s="1855"/>
      <c r="AO90" s="1856"/>
      <c r="AP90" s="2008"/>
      <c r="AQ90" s="2009"/>
      <c r="AR90" s="899"/>
      <c r="AS90" s="900"/>
      <c r="AT90" s="899"/>
      <c r="AU90" s="900"/>
      <c r="AV90" s="918"/>
      <c r="EU90" s="132"/>
      <c r="EV90" s="133"/>
      <c r="EW90" s="134"/>
      <c r="EX90" s="134"/>
      <c r="EY90" s="134"/>
      <c r="EZ90" s="134"/>
      <c r="FA90" s="134"/>
      <c r="FB90" s="134"/>
      <c r="FC90" s="135"/>
      <c r="GC90" s="136" t="s">
        <v>114</v>
      </c>
      <c r="GD90" s="136" t="s">
        <v>46</v>
      </c>
      <c r="GE90" s="9" t="s">
        <v>45</v>
      </c>
      <c r="GF90" s="9" t="s">
        <v>23</v>
      </c>
      <c r="GG90" s="9" t="s">
        <v>44</v>
      </c>
      <c r="GH90" s="136" t="s">
        <v>103</v>
      </c>
    </row>
    <row r="91" spans="1:204" s="9" customFormat="1" ht="27.9" customHeight="1" x14ac:dyDescent="0.2">
      <c r="A91" s="130"/>
      <c r="B91" s="860"/>
      <c r="C91" s="857" t="s">
        <v>114</v>
      </c>
      <c r="D91" s="861" t="s">
        <v>7</v>
      </c>
      <c r="E91" s="862" t="s">
        <v>1380</v>
      </c>
      <c r="F91" s="863"/>
      <c r="G91" s="861" t="s">
        <v>7</v>
      </c>
      <c r="H91" s="864"/>
      <c r="I91" s="865"/>
      <c r="J91" s="899"/>
      <c r="K91" s="900"/>
      <c r="L91" s="899"/>
      <c r="M91" s="900"/>
      <c r="N91" s="899"/>
      <c r="O91" s="900"/>
      <c r="P91" s="899"/>
      <c r="Q91" s="900"/>
      <c r="R91" s="899"/>
      <c r="S91" s="900"/>
      <c r="T91" s="899"/>
      <c r="U91" s="900"/>
      <c r="V91" s="1855"/>
      <c r="W91" s="1856"/>
      <c r="X91" s="899"/>
      <c r="Y91" s="900"/>
      <c r="Z91" s="899"/>
      <c r="AA91" s="900"/>
      <c r="AB91" s="1855"/>
      <c r="AC91" s="1856"/>
      <c r="AD91" s="899"/>
      <c r="AE91" s="900"/>
      <c r="AF91" s="899"/>
      <c r="AG91" s="900"/>
      <c r="AH91" s="899"/>
      <c r="AI91" s="900"/>
      <c r="AJ91" s="899"/>
      <c r="AK91" s="900"/>
      <c r="AL91" s="1855"/>
      <c r="AM91" s="1856"/>
      <c r="AN91" s="1855"/>
      <c r="AO91" s="1856"/>
      <c r="AP91" s="2008"/>
      <c r="AQ91" s="2009"/>
      <c r="AR91" s="899"/>
      <c r="AS91" s="900"/>
      <c r="AT91" s="899"/>
      <c r="AU91" s="900"/>
      <c r="AV91" s="918"/>
      <c r="EU91" s="132"/>
      <c r="EV91" s="133"/>
      <c r="EW91" s="134"/>
      <c r="EX91" s="134"/>
      <c r="EY91" s="134"/>
      <c r="EZ91" s="134"/>
      <c r="FA91" s="134"/>
      <c r="FB91" s="134"/>
      <c r="FC91" s="135"/>
      <c r="GC91" s="136" t="s">
        <v>114</v>
      </c>
      <c r="GD91" s="136" t="s">
        <v>46</v>
      </c>
      <c r="GE91" s="9" t="s">
        <v>45</v>
      </c>
      <c r="GF91" s="9" t="s">
        <v>23</v>
      </c>
      <c r="GG91" s="9" t="s">
        <v>44</v>
      </c>
      <c r="GH91" s="136" t="s">
        <v>103</v>
      </c>
    </row>
    <row r="92" spans="1:204" s="10" customFormat="1" ht="27.9" customHeight="1" x14ac:dyDescent="0.2">
      <c r="A92" s="137"/>
      <c r="B92" s="866"/>
      <c r="C92" s="857" t="s">
        <v>114</v>
      </c>
      <c r="D92" s="867" t="s">
        <v>7</v>
      </c>
      <c r="E92" s="868" t="s">
        <v>1814</v>
      </c>
      <c r="F92" s="869"/>
      <c r="G92" s="870">
        <v>26.85</v>
      </c>
      <c r="H92" s="871"/>
      <c r="I92" s="872"/>
      <c r="J92" s="901"/>
      <c r="K92" s="902"/>
      <c r="L92" s="901"/>
      <c r="M92" s="902"/>
      <c r="N92" s="901"/>
      <c r="O92" s="902"/>
      <c r="P92" s="901"/>
      <c r="Q92" s="902"/>
      <c r="R92" s="901"/>
      <c r="S92" s="902"/>
      <c r="T92" s="901"/>
      <c r="U92" s="902"/>
      <c r="V92" s="1857"/>
      <c r="W92" s="1858"/>
      <c r="X92" s="901"/>
      <c r="Y92" s="902"/>
      <c r="Z92" s="901"/>
      <c r="AA92" s="902"/>
      <c r="AB92" s="1857"/>
      <c r="AC92" s="1858"/>
      <c r="AD92" s="901"/>
      <c r="AE92" s="902"/>
      <c r="AF92" s="901"/>
      <c r="AG92" s="902"/>
      <c r="AH92" s="901"/>
      <c r="AI92" s="902"/>
      <c r="AJ92" s="901"/>
      <c r="AK92" s="902"/>
      <c r="AL92" s="1857"/>
      <c r="AM92" s="1858"/>
      <c r="AN92" s="1857"/>
      <c r="AO92" s="1858"/>
      <c r="AP92" s="2010"/>
      <c r="AQ92" s="2011"/>
      <c r="AR92" s="901"/>
      <c r="AS92" s="902"/>
      <c r="AT92" s="901"/>
      <c r="AU92" s="902"/>
      <c r="AV92" s="919"/>
      <c r="EU92" s="139"/>
      <c r="EV92" s="140"/>
      <c r="EW92" s="141"/>
      <c r="EX92" s="141"/>
      <c r="EY92" s="141"/>
      <c r="EZ92" s="141"/>
      <c r="FA92" s="141"/>
      <c r="FB92" s="141"/>
      <c r="FC92" s="142"/>
      <c r="GC92" s="143" t="s">
        <v>114</v>
      </c>
      <c r="GD92" s="143" t="s">
        <v>46</v>
      </c>
      <c r="GE92" s="10" t="s">
        <v>46</v>
      </c>
      <c r="GF92" s="10" t="s">
        <v>23</v>
      </c>
      <c r="GG92" s="10" t="s">
        <v>45</v>
      </c>
      <c r="GH92" s="143" t="s">
        <v>103</v>
      </c>
    </row>
    <row r="93" spans="1:204" s="1" customFormat="1" ht="27.9" customHeight="1" x14ac:dyDescent="0.2">
      <c r="A93" s="23"/>
      <c r="B93" s="854" t="s">
        <v>231</v>
      </c>
      <c r="C93" s="838" t="s">
        <v>105</v>
      </c>
      <c r="D93" s="839" t="s">
        <v>1393</v>
      </c>
      <c r="E93" s="840" t="s">
        <v>1394</v>
      </c>
      <c r="F93" s="841" t="s">
        <v>194</v>
      </c>
      <c r="G93" s="842">
        <v>5.37</v>
      </c>
      <c r="H93" s="843">
        <v>7024.5</v>
      </c>
      <c r="I93" s="855">
        <f>ROUND(H93*G93,2)</f>
        <v>37721.57</v>
      </c>
      <c r="J93" s="850"/>
      <c r="K93" s="776">
        <f>ROUND(J93*$H93,2)</f>
        <v>0</v>
      </c>
      <c r="L93" s="850"/>
      <c r="M93" s="776">
        <f>ROUND(L93*$H93,2)</f>
        <v>0</v>
      </c>
      <c r="N93" s="850"/>
      <c r="O93" s="776">
        <f>ROUND(N93*$H93,2)</f>
        <v>0</v>
      </c>
      <c r="P93" s="850"/>
      <c r="Q93" s="776">
        <f>ROUND(P93*$H93,2)</f>
        <v>0</v>
      </c>
      <c r="R93" s="850"/>
      <c r="S93" s="776">
        <f>ROUND(R93*$H93,2)</f>
        <v>0</v>
      </c>
      <c r="T93" s="850"/>
      <c r="U93" s="776">
        <f>ROUND(T93*$H93,2)</f>
        <v>0</v>
      </c>
      <c r="V93" s="1861">
        <v>4.8</v>
      </c>
      <c r="W93" s="1750">
        <f>ROUND(V93*$H93,2)</f>
        <v>33717.599999999999</v>
      </c>
      <c r="X93" s="850"/>
      <c r="Y93" s="776">
        <f>ROUND(X93*$H93,2)</f>
        <v>0</v>
      </c>
      <c r="Z93" s="850"/>
      <c r="AA93" s="776">
        <f>ROUND(Z93*$H93,2)</f>
        <v>0</v>
      </c>
      <c r="AB93" s="1861"/>
      <c r="AC93" s="1750">
        <f>ROUND(AB93*$H93,2)</f>
        <v>0</v>
      </c>
      <c r="AD93" s="850"/>
      <c r="AE93" s="776">
        <f>ROUND(AD93*$H93,2)</f>
        <v>0</v>
      </c>
      <c r="AF93" s="850"/>
      <c r="AG93" s="776">
        <f>ROUND(AF93*$H93,2)</f>
        <v>0</v>
      </c>
      <c r="AH93" s="850"/>
      <c r="AI93" s="776">
        <f>ROUND(AH93*$H93,2)</f>
        <v>0</v>
      </c>
      <c r="AJ93" s="850"/>
      <c r="AK93" s="776">
        <f>ROUND(AJ93*$H93,2)</f>
        <v>0</v>
      </c>
      <c r="AL93" s="1861">
        <v>0</v>
      </c>
      <c r="AM93" s="1750">
        <f>ROUND(AL93*$H93,2)</f>
        <v>0</v>
      </c>
      <c r="AN93" s="1861">
        <v>0.56999999999999995</v>
      </c>
      <c r="AO93" s="1750">
        <f>ROUND(AN93*$H93,2)</f>
        <v>4003.97</v>
      </c>
      <c r="AP93" s="2014"/>
      <c r="AQ93" s="2114">
        <f>ROUND(AP93*$H93,2)</f>
        <v>0</v>
      </c>
      <c r="AR93" s="850">
        <f>AP93+AN93+AL93+AJ93+AH93+AF93+AD93+AB93+Z93+X93+V93+T93+R93+P93+N93+L93+J93</f>
        <v>5.37</v>
      </c>
      <c r="AS93" s="776">
        <f>ROUND(AR93*H93,2)</f>
        <v>37721.57</v>
      </c>
      <c r="AT93" s="850">
        <f>G93-AR93</f>
        <v>0</v>
      </c>
      <c r="AU93" s="776">
        <f>ROUND(AT93*H93,2)</f>
        <v>0</v>
      </c>
      <c r="AV93" s="914">
        <f>AU93/I93</f>
        <v>0</v>
      </c>
      <c r="EU93" s="25"/>
      <c r="EV93" s="122" t="s">
        <v>7</v>
      </c>
      <c r="EW93" s="123" t="s">
        <v>31</v>
      </c>
      <c r="EX93" s="33"/>
      <c r="EY93" s="124">
        <f>EX93*G93</f>
        <v>0</v>
      </c>
      <c r="EZ93" s="124">
        <v>0</v>
      </c>
      <c r="FA93" s="124">
        <f>EZ93*G93</f>
        <v>0</v>
      </c>
      <c r="FB93" s="124">
        <v>0</v>
      </c>
      <c r="FC93" s="125">
        <f>FB93*G93</f>
        <v>0</v>
      </c>
      <c r="FD93" s="22"/>
      <c r="FE93" s="22"/>
      <c r="FF93" s="22"/>
      <c r="FG93" s="22"/>
      <c r="FH93" s="22"/>
      <c r="FI93" s="22"/>
      <c r="FJ93" s="22"/>
      <c r="FK93" s="22"/>
      <c r="FL93" s="22"/>
      <c r="FM93" s="22"/>
      <c r="FN93" s="22"/>
      <c r="GA93" s="126" t="s">
        <v>110</v>
      </c>
      <c r="GC93" s="126" t="s">
        <v>105</v>
      </c>
      <c r="GD93" s="126" t="s">
        <v>46</v>
      </c>
      <c r="GH93" s="13" t="s">
        <v>103</v>
      </c>
      <c r="GN93" s="127">
        <f>IF(EW93="základní",I93,0)</f>
        <v>37721.57</v>
      </c>
      <c r="GO93" s="127">
        <f>IF(EW93="snížená",I93,0)</f>
        <v>0</v>
      </c>
      <c r="GP93" s="127">
        <f>IF(EW93="zákl. přenesená",I93,0)</f>
        <v>0</v>
      </c>
      <c r="GQ93" s="127">
        <f>IF(EW93="sníž. přenesená",I93,0)</f>
        <v>0</v>
      </c>
      <c r="GR93" s="127">
        <f>IF(EW93="nulová",I93,0)</f>
        <v>0</v>
      </c>
      <c r="GS93" s="13" t="s">
        <v>45</v>
      </c>
      <c r="GT93" s="127">
        <f>ROUND(H93*G93,2)</f>
        <v>37721.57</v>
      </c>
      <c r="GU93" s="13" t="s">
        <v>110</v>
      </c>
      <c r="GV93" s="126" t="s">
        <v>1815</v>
      </c>
    </row>
    <row r="94" spans="1:204" s="1" customFormat="1" ht="27.9" customHeight="1" x14ac:dyDescent="0.2">
      <c r="A94" s="23"/>
      <c r="B94" s="856"/>
      <c r="C94" s="857" t="s">
        <v>112</v>
      </c>
      <c r="D94" s="851"/>
      <c r="E94" s="858" t="s">
        <v>1387</v>
      </c>
      <c r="F94" s="851"/>
      <c r="G94" s="851"/>
      <c r="H94" s="852"/>
      <c r="I94" s="859"/>
      <c r="J94" s="897"/>
      <c r="K94" s="898"/>
      <c r="L94" s="897"/>
      <c r="M94" s="898"/>
      <c r="N94" s="897"/>
      <c r="O94" s="898"/>
      <c r="P94" s="897"/>
      <c r="Q94" s="898"/>
      <c r="R94" s="897"/>
      <c r="S94" s="898"/>
      <c r="T94" s="897"/>
      <c r="U94" s="898"/>
      <c r="V94" s="1853"/>
      <c r="W94" s="1854"/>
      <c r="X94" s="897"/>
      <c r="Y94" s="898"/>
      <c r="Z94" s="897"/>
      <c r="AA94" s="898"/>
      <c r="AB94" s="1853"/>
      <c r="AC94" s="1854"/>
      <c r="AD94" s="897"/>
      <c r="AE94" s="898"/>
      <c r="AF94" s="897"/>
      <c r="AG94" s="898"/>
      <c r="AH94" s="897"/>
      <c r="AI94" s="898"/>
      <c r="AJ94" s="897"/>
      <c r="AK94" s="898"/>
      <c r="AL94" s="1853"/>
      <c r="AM94" s="1854"/>
      <c r="AN94" s="1853"/>
      <c r="AO94" s="1854"/>
      <c r="AP94" s="2006"/>
      <c r="AQ94" s="2007"/>
      <c r="AR94" s="897"/>
      <c r="AS94" s="898"/>
      <c r="AT94" s="897"/>
      <c r="AU94" s="898"/>
      <c r="AV94" s="917"/>
      <c r="EU94" s="25"/>
      <c r="EV94" s="128"/>
      <c r="EW94" s="129"/>
      <c r="EX94" s="33"/>
      <c r="EY94" s="33"/>
      <c r="EZ94" s="33"/>
      <c r="FA94" s="33"/>
      <c r="FB94" s="33"/>
      <c r="FC94" s="34"/>
      <c r="FD94" s="22"/>
      <c r="FE94" s="22"/>
      <c r="FF94" s="22"/>
      <c r="FG94" s="22"/>
      <c r="FH94" s="22"/>
      <c r="FI94" s="22"/>
      <c r="FJ94" s="22"/>
      <c r="FK94" s="22"/>
      <c r="FL94" s="22"/>
      <c r="FM94" s="22"/>
      <c r="FN94" s="22"/>
      <c r="GC94" s="13" t="s">
        <v>112</v>
      </c>
      <c r="GD94" s="13" t="s">
        <v>46</v>
      </c>
    </row>
    <row r="95" spans="1:204" s="9" customFormat="1" ht="27.9" customHeight="1" x14ac:dyDescent="0.2">
      <c r="A95" s="130"/>
      <c r="B95" s="860"/>
      <c r="C95" s="857" t="s">
        <v>114</v>
      </c>
      <c r="D95" s="861" t="s">
        <v>7</v>
      </c>
      <c r="E95" s="862" t="s">
        <v>762</v>
      </c>
      <c r="F95" s="863"/>
      <c r="G95" s="861" t="s">
        <v>7</v>
      </c>
      <c r="H95" s="864"/>
      <c r="I95" s="865"/>
      <c r="J95" s="899"/>
      <c r="K95" s="900"/>
      <c r="L95" s="899"/>
      <c r="M95" s="900"/>
      <c r="N95" s="899"/>
      <c r="O95" s="900"/>
      <c r="P95" s="899"/>
      <c r="Q95" s="900"/>
      <c r="R95" s="899"/>
      <c r="S95" s="900"/>
      <c r="T95" s="899"/>
      <c r="U95" s="900"/>
      <c r="V95" s="1855"/>
      <c r="W95" s="1856"/>
      <c r="X95" s="899"/>
      <c r="Y95" s="900"/>
      <c r="Z95" s="899"/>
      <c r="AA95" s="900"/>
      <c r="AB95" s="1855"/>
      <c r="AC95" s="1856"/>
      <c r="AD95" s="899"/>
      <c r="AE95" s="900"/>
      <c r="AF95" s="899"/>
      <c r="AG95" s="900"/>
      <c r="AH95" s="899"/>
      <c r="AI95" s="900"/>
      <c r="AJ95" s="899"/>
      <c r="AK95" s="900"/>
      <c r="AL95" s="1855"/>
      <c r="AM95" s="1856"/>
      <c r="AN95" s="1855"/>
      <c r="AO95" s="1856"/>
      <c r="AP95" s="2008"/>
      <c r="AQ95" s="2009"/>
      <c r="AR95" s="899"/>
      <c r="AS95" s="900"/>
      <c r="AT95" s="899"/>
      <c r="AU95" s="900"/>
      <c r="AV95" s="918"/>
      <c r="EU95" s="132"/>
      <c r="EV95" s="133"/>
      <c r="EW95" s="134"/>
      <c r="EX95" s="134"/>
      <c r="EY95" s="134"/>
      <c r="EZ95" s="134"/>
      <c r="FA95" s="134"/>
      <c r="FB95" s="134"/>
      <c r="FC95" s="135"/>
      <c r="GC95" s="136" t="s">
        <v>114</v>
      </c>
      <c r="GD95" s="136" t="s">
        <v>46</v>
      </c>
      <c r="GE95" s="9" t="s">
        <v>45</v>
      </c>
      <c r="GF95" s="9" t="s">
        <v>23</v>
      </c>
      <c r="GG95" s="9" t="s">
        <v>44</v>
      </c>
      <c r="GH95" s="136" t="s">
        <v>103</v>
      </c>
    </row>
    <row r="96" spans="1:204" s="9" customFormat="1" ht="27.9" customHeight="1" x14ac:dyDescent="0.2">
      <c r="A96" s="130"/>
      <c r="B96" s="860"/>
      <c r="C96" s="857" t="s">
        <v>114</v>
      </c>
      <c r="D96" s="861" t="s">
        <v>7</v>
      </c>
      <c r="E96" s="862" t="s">
        <v>1380</v>
      </c>
      <c r="F96" s="863"/>
      <c r="G96" s="861" t="s">
        <v>7</v>
      </c>
      <c r="H96" s="864"/>
      <c r="I96" s="865"/>
      <c r="J96" s="899"/>
      <c r="K96" s="900"/>
      <c r="L96" s="899"/>
      <c r="M96" s="900"/>
      <c r="N96" s="899"/>
      <c r="O96" s="900"/>
      <c r="P96" s="899"/>
      <c r="Q96" s="900"/>
      <c r="R96" s="899"/>
      <c r="S96" s="900"/>
      <c r="T96" s="899"/>
      <c r="U96" s="900"/>
      <c r="V96" s="1855"/>
      <c r="W96" s="1856"/>
      <c r="X96" s="899"/>
      <c r="Y96" s="900"/>
      <c r="Z96" s="899"/>
      <c r="AA96" s="900"/>
      <c r="AB96" s="1855"/>
      <c r="AC96" s="1856"/>
      <c r="AD96" s="899"/>
      <c r="AE96" s="900"/>
      <c r="AF96" s="899"/>
      <c r="AG96" s="900"/>
      <c r="AH96" s="899"/>
      <c r="AI96" s="900"/>
      <c r="AJ96" s="899"/>
      <c r="AK96" s="900"/>
      <c r="AL96" s="1855"/>
      <c r="AM96" s="1856"/>
      <c r="AN96" s="1855"/>
      <c r="AO96" s="1856"/>
      <c r="AP96" s="2008"/>
      <c r="AQ96" s="2009"/>
      <c r="AR96" s="899"/>
      <c r="AS96" s="900"/>
      <c r="AT96" s="899"/>
      <c r="AU96" s="900"/>
      <c r="AV96" s="918"/>
      <c r="EU96" s="132"/>
      <c r="EV96" s="133"/>
      <c r="EW96" s="134"/>
      <c r="EX96" s="134"/>
      <c r="EY96" s="134"/>
      <c r="EZ96" s="134"/>
      <c r="FA96" s="134"/>
      <c r="FB96" s="134"/>
      <c r="FC96" s="135"/>
      <c r="GC96" s="136" t="s">
        <v>114</v>
      </c>
      <c r="GD96" s="136" t="s">
        <v>46</v>
      </c>
      <c r="GE96" s="9" t="s">
        <v>45</v>
      </c>
      <c r="GF96" s="9" t="s">
        <v>23</v>
      </c>
      <c r="GG96" s="9" t="s">
        <v>44</v>
      </c>
      <c r="GH96" s="136" t="s">
        <v>103</v>
      </c>
    </row>
    <row r="97" spans="1:204" s="10" customFormat="1" ht="27.9" customHeight="1" x14ac:dyDescent="0.2">
      <c r="A97" s="137"/>
      <c r="B97" s="866"/>
      <c r="C97" s="857" t="s">
        <v>114</v>
      </c>
      <c r="D97" s="867" t="s">
        <v>7</v>
      </c>
      <c r="E97" s="868" t="s">
        <v>1816</v>
      </c>
      <c r="F97" s="869"/>
      <c r="G97" s="870">
        <v>5.37</v>
      </c>
      <c r="H97" s="871"/>
      <c r="I97" s="872"/>
      <c r="J97" s="901"/>
      <c r="K97" s="902"/>
      <c r="L97" s="901"/>
      <c r="M97" s="902"/>
      <c r="N97" s="901"/>
      <c r="O97" s="902"/>
      <c r="P97" s="901"/>
      <c r="Q97" s="902"/>
      <c r="R97" s="901"/>
      <c r="S97" s="902"/>
      <c r="T97" s="901"/>
      <c r="U97" s="902"/>
      <c r="V97" s="1857"/>
      <c r="W97" s="1858"/>
      <c r="X97" s="901"/>
      <c r="Y97" s="902"/>
      <c r="Z97" s="901"/>
      <c r="AA97" s="902"/>
      <c r="AB97" s="1857"/>
      <c r="AC97" s="1858"/>
      <c r="AD97" s="901"/>
      <c r="AE97" s="902"/>
      <c r="AF97" s="901"/>
      <c r="AG97" s="902"/>
      <c r="AH97" s="901"/>
      <c r="AI97" s="902"/>
      <c r="AJ97" s="901"/>
      <c r="AK97" s="902"/>
      <c r="AL97" s="1857"/>
      <c r="AM97" s="1858"/>
      <c r="AN97" s="1857"/>
      <c r="AO97" s="1858"/>
      <c r="AP97" s="2010"/>
      <c r="AQ97" s="2011"/>
      <c r="AR97" s="901"/>
      <c r="AS97" s="902"/>
      <c r="AT97" s="901"/>
      <c r="AU97" s="902"/>
      <c r="AV97" s="919"/>
      <c r="EU97" s="139"/>
      <c r="EV97" s="140"/>
      <c r="EW97" s="141"/>
      <c r="EX97" s="141"/>
      <c r="EY97" s="141"/>
      <c r="EZ97" s="141"/>
      <c r="FA97" s="141"/>
      <c r="FB97" s="141"/>
      <c r="FC97" s="142"/>
      <c r="GC97" s="143" t="s">
        <v>114</v>
      </c>
      <c r="GD97" s="143" t="s">
        <v>46</v>
      </c>
      <c r="GE97" s="10" t="s">
        <v>46</v>
      </c>
      <c r="GF97" s="10" t="s">
        <v>23</v>
      </c>
      <c r="GG97" s="10" t="s">
        <v>45</v>
      </c>
      <c r="GH97" s="143" t="s">
        <v>103</v>
      </c>
    </row>
    <row r="98" spans="1:204" s="1" customFormat="1" ht="27.9" customHeight="1" x14ac:dyDescent="0.2">
      <c r="A98" s="23"/>
      <c r="B98" s="854" t="s">
        <v>237</v>
      </c>
      <c r="C98" s="838" t="s">
        <v>105</v>
      </c>
      <c r="D98" s="839" t="s">
        <v>244</v>
      </c>
      <c r="E98" s="840" t="s">
        <v>245</v>
      </c>
      <c r="F98" s="841" t="s">
        <v>108</v>
      </c>
      <c r="G98" s="842">
        <v>230.96</v>
      </c>
      <c r="H98" s="843">
        <v>114.7</v>
      </c>
      <c r="I98" s="855">
        <f>ROUND(H98*G98,2)</f>
        <v>26491.11</v>
      </c>
      <c r="J98" s="850"/>
      <c r="K98" s="776">
        <f>ROUND(J98*$H98,2)</f>
        <v>0</v>
      </c>
      <c r="L98" s="850"/>
      <c r="M98" s="776">
        <f>ROUND(L98*$H98,2)</f>
        <v>0</v>
      </c>
      <c r="N98" s="850"/>
      <c r="O98" s="776">
        <f>ROUND(N98*$H98,2)</f>
        <v>0</v>
      </c>
      <c r="P98" s="850"/>
      <c r="Q98" s="776">
        <f>ROUND(P98*$H98,2)</f>
        <v>0</v>
      </c>
      <c r="R98" s="850"/>
      <c r="S98" s="776">
        <f>ROUND(R98*$H98,2)</f>
        <v>0</v>
      </c>
      <c r="T98" s="850"/>
      <c r="U98" s="776">
        <f>ROUND(T98*$H98,2)</f>
        <v>0</v>
      </c>
      <c r="V98" s="1861">
        <v>206</v>
      </c>
      <c r="W98" s="1750">
        <f>ROUND(V98*$H98,2)</f>
        <v>23628.2</v>
      </c>
      <c r="X98" s="850"/>
      <c r="Y98" s="776">
        <f>ROUND(X98*$H98,2)</f>
        <v>0</v>
      </c>
      <c r="Z98" s="850"/>
      <c r="AA98" s="776">
        <f>ROUND(Z98*$H98,2)</f>
        <v>0</v>
      </c>
      <c r="AB98" s="1861"/>
      <c r="AC98" s="1750">
        <f>ROUND(AB98*$H98,2)</f>
        <v>0</v>
      </c>
      <c r="AD98" s="850"/>
      <c r="AE98" s="776">
        <f>ROUND(AD98*$H98,2)</f>
        <v>0</v>
      </c>
      <c r="AF98" s="850"/>
      <c r="AG98" s="776">
        <f>ROUND(AF98*$H98,2)</f>
        <v>0</v>
      </c>
      <c r="AH98" s="850"/>
      <c r="AI98" s="776">
        <f>ROUND(AH98*$H98,2)</f>
        <v>0</v>
      </c>
      <c r="AJ98" s="850"/>
      <c r="AK98" s="776">
        <f>ROUND(AJ98*$H98,2)</f>
        <v>0</v>
      </c>
      <c r="AL98" s="1861">
        <v>0</v>
      </c>
      <c r="AM98" s="1750">
        <f>ROUND(AL98*$H98,2)</f>
        <v>0</v>
      </c>
      <c r="AN98" s="1861">
        <v>24.96</v>
      </c>
      <c r="AO98" s="1750">
        <f>ROUND(AN98*$H98,2)</f>
        <v>2862.91</v>
      </c>
      <c r="AP98" s="2014"/>
      <c r="AQ98" s="2114">
        <f>ROUND(AP98*$H98,2)</f>
        <v>0</v>
      </c>
      <c r="AR98" s="850">
        <f>AP98+AN98+AL98+AJ98+AH98+AF98+AD98+AB98+Z98+X98+V98+T98+R98+P98+N98+L98+J98</f>
        <v>230.96</v>
      </c>
      <c r="AS98" s="776">
        <f>ROUND(AR98*H98,2)</f>
        <v>26491.11</v>
      </c>
      <c r="AT98" s="850">
        <f>G98-AR98</f>
        <v>0</v>
      </c>
      <c r="AU98" s="776">
        <f>ROUND(AT98*H98,2)</f>
        <v>0</v>
      </c>
      <c r="AV98" s="914">
        <f>AU98/I98</f>
        <v>0</v>
      </c>
      <c r="EU98" s="25"/>
      <c r="EV98" s="122" t="s">
        <v>7</v>
      </c>
      <c r="EW98" s="123" t="s">
        <v>31</v>
      </c>
      <c r="EX98" s="33"/>
      <c r="EY98" s="124">
        <f>EX98*G98</f>
        <v>0</v>
      </c>
      <c r="EZ98" s="124">
        <v>8.4999999999999995E-4</v>
      </c>
      <c r="FA98" s="124">
        <f>EZ98*G98</f>
        <v>0.19631599999999999</v>
      </c>
      <c r="FB98" s="124">
        <v>0</v>
      </c>
      <c r="FC98" s="125">
        <f>FB98*G98</f>
        <v>0</v>
      </c>
      <c r="FD98" s="22"/>
      <c r="FE98" s="22"/>
      <c r="FF98" s="22"/>
      <c r="FG98" s="22"/>
      <c r="FH98" s="22"/>
      <c r="FI98" s="22"/>
      <c r="FJ98" s="22"/>
      <c r="FK98" s="22"/>
      <c r="FL98" s="22"/>
      <c r="FM98" s="22"/>
      <c r="FN98" s="22"/>
      <c r="GA98" s="126" t="s">
        <v>110</v>
      </c>
      <c r="GC98" s="126" t="s">
        <v>105</v>
      </c>
      <c r="GD98" s="126" t="s">
        <v>46</v>
      </c>
      <c r="GH98" s="13" t="s">
        <v>103</v>
      </c>
      <c r="GN98" s="127">
        <f>IF(EW98="základní",I98,0)</f>
        <v>26491.11</v>
      </c>
      <c r="GO98" s="127">
        <f>IF(EW98="snížená",I98,0)</f>
        <v>0</v>
      </c>
      <c r="GP98" s="127">
        <f>IF(EW98="zákl. přenesená",I98,0)</f>
        <v>0</v>
      </c>
      <c r="GQ98" s="127">
        <f>IF(EW98="sníž. přenesená",I98,0)</f>
        <v>0</v>
      </c>
      <c r="GR98" s="127">
        <f>IF(EW98="nulová",I98,0)</f>
        <v>0</v>
      </c>
      <c r="GS98" s="13" t="s">
        <v>45</v>
      </c>
      <c r="GT98" s="127">
        <f>ROUND(H98*G98,2)</f>
        <v>26491.11</v>
      </c>
      <c r="GU98" s="13" t="s">
        <v>110</v>
      </c>
      <c r="GV98" s="126" t="s">
        <v>1817</v>
      </c>
    </row>
    <row r="99" spans="1:204" s="1" customFormat="1" ht="27.9" customHeight="1" x14ac:dyDescent="0.2">
      <c r="A99" s="23"/>
      <c r="B99" s="856"/>
      <c r="C99" s="857" t="s">
        <v>112</v>
      </c>
      <c r="D99" s="851"/>
      <c r="E99" s="858" t="s">
        <v>247</v>
      </c>
      <c r="F99" s="851"/>
      <c r="G99" s="851"/>
      <c r="H99" s="852"/>
      <c r="I99" s="859"/>
      <c r="J99" s="897"/>
      <c r="K99" s="898"/>
      <c r="L99" s="897"/>
      <c r="M99" s="898"/>
      <c r="N99" s="897"/>
      <c r="O99" s="898"/>
      <c r="P99" s="897"/>
      <c r="Q99" s="898"/>
      <c r="R99" s="897"/>
      <c r="S99" s="898"/>
      <c r="T99" s="897"/>
      <c r="U99" s="898"/>
      <c r="V99" s="1853"/>
      <c r="W99" s="1854"/>
      <c r="X99" s="897"/>
      <c r="Y99" s="898"/>
      <c r="Z99" s="897"/>
      <c r="AA99" s="898"/>
      <c r="AB99" s="1853"/>
      <c r="AC99" s="1854"/>
      <c r="AD99" s="897"/>
      <c r="AE99" s="898"/>
      <c r="AF99" s="897"/>
      <c r="AG99" s="898"/>
      <c r="AH99" s="897"/>
      <c r="AI99" s="898"/>
      <c r="AJ99" s="897"/>
      <c r="AK99" s="898"/>
      <c r="AL99" s="1853"/>
      <c r="AM99" s="1854"/>
      <c r="AN99" s="1853"/>
      <c r="AO99" s="1854"/>
      <c r="AP99" s="2006"/>
      <c r="AQ99" s="2007"/>
      <c r="AR99" s="897"/>
      <c r="AS99" s="898"/>
      <c r="AT99" s="897"/>
      <c r="AU99" s="898"/>
      <c r="AV99" s="917"/>
      <c r="EU99" s="25"/>
      <c r="EV99" s="128"/>
      <c r="EW99" s="129"/>
      <c r="EX99" s="33"/>
      <c r="EY99" s="33"/>
      <c r="EZ99" s="33"/>
      <c r="FA99" s="33"/>
      <c r="FB99" s="33"/>
      <c r="FC99" s="34"/>
      <c r="FD99" s="22"/>
      <c r="FE99" s="22"/>
      <c r="FF99" s="22"/>
      <c r="FG99" s="22"/>
      <c r="FH99" s="22"/>
      <c r="FI99" s="22"/>
      <c r="FJ99" s="22"/>
      <c r="FK99" s="22"/>
      <c r="FL99" s="22"/>
      <c r="FM99" s="22"/>
      <c r="FN99" s="22"/>
      <c r="GC99" s="13" t="s">
        <v>112</v>
      </c>
      <c r="GD99" s="13" t="s">
        <v>46</v>
      </c>
    </row>
    <row r="100" spans="1:204" s="9" customFormat="1" ht="27.9" customHeight="1" x14ac:dyDescent="0.2">
      <c r="A100" s="130"/>
      <c r="B100" s="860"/>
      <c r="C100" s="857" t="s">
        <v>114</v>
      </c>
      <c r="D100" s="861" t="s">
        <v>7</v>
      </c>
      <c r="E100" s="862" t="s">
        <v>1818</v>
      </c>
      <c r="F100" s="863"/>
      <c r="G100" s="861" t="s">
        <v>7</v>
      </c>
      <c r="H100" s="864"/>
      <c r="I100" s="865"/>
      <c r="J100" s="899"/>
      <c r="K100" s="900"/>
      <c r="L100" s="899"/>
      <c r="M100" s="900"/>
      <c r="N100" s="899"/>
      <c r="O100" s="900"/>
      <c r="P100" s="899"/>
      <c r="Q100" s="900"/>
      <c r="R100" s="899"/>
      <c r="S100" s="900"/>
      <c r="T100" s="899"/>
      <c r="U100" s="900"/>
      <c r="V100" s="1855"/>
      <c r="W100" s="1856"/>
      <c r="X100" s="899"/>
      <c r="Y100" s="900"/>
      <c r="Z100" s="899"/>
      <c r="AA100" s="900"/>
      <c r="AB100" s="1855"/>
      <c r="AC100" s="1856"/>
      <c r="AD100" s="899"/>
      <c r="AE100" s="900"/>
      <c r="AF100" s="899"/>
      <c r="AG100" s="900"/>
      <c r="AH100" s="899"/>
      <c r="AI100" s="900"/>
      <c r="AJ100" s="899"/>
      <c r="AK100" s="900"/>
      <c r="AL100" s="1855"/>
      <c r="AM100" s="1856"/>
      <c r="AN100" s="1855"/>
      <c r="AO100" s="1856"/>
      <c r="AP100" s="2008"/>
      <c r="AQ100" s="2009"/>
      <c r="AR100" s="899"/>
      <c r="AS100" s="900"/>
      <c r="AT100" s="899"/>
      <c r="AU100" s="900"/>
      <c r="AV100" s="918"/>
      <c r="EU100" s="132"/>
      <c r="EV100" s="133"/>
      <c r="EW100" s="134"/>
      <c r="EX100" s="134"/>
      <c r="EY100" s="134"/>
      <c r="EZ100" s="134"/>
      <c r="FA100" s="134"/>
      <c r="FB100" s="134"/>
      <c r="FC100" s="135"/>
      <c r="GC100" s="136" t="s">
        <v>114</v>
      </c>
      <c r="GD100" s="136" t="s">
        <v>46</v>
      </c>
      <c r="GE100" s="9" t="s">
        <v>45</v>
      </c>
      <c r="GF100" s="9" t="s">
        <v>23</v>
      </c>
      <c r="GG100" s="9" t="s">
        <v>44</v>
      </c>
      <c r="GH100" s="136" t="s">
        <v>103</v>
      </c>
    </row>
    <row r="101" spans="1:204" s="10" customFormat="1" ht="27.9" customHeight="1" x14ac:dyDescent="0.2">
      <c r="A101" s="137"/>
      <c r="B101" s="866"/>
      <c r="C101" s="857" t="s">
        <v>114</v>
      </c>
      <c r="D101" s="867" t="s">
        <v>7</v>
      </c>
      <c r="E101" s="868" t="s">
        <v>1819</v>
      </c>
      <c r="F101" s="869"/>
      <c r="G101" s="870">
        <v>230.96</v>
      </c>
      <c r="H101" s="871"/>
      <c r="I101" s="872"/>
      <c r="J101" s="901"/>
      <c r="K101" s="902"/>
      <c r="L101" s="901"/>
      <c r="M101" s="902"/>
      <c r="N101" s="901"/>
      <c r="O101" s="902"/>
      <c r="P101" s="901"/>
      <c r="Q101" s="902"/>
      <c r="R101" s="901"/>
      <c r="S101" s="902"/>
      <c r="T101" s="901"/>
      <c r="U101" s="902"/>
      <c r="V101" s="1857"/>
      <c r="W101" s="1858"/>
      <c r="X101" s="901"/>
      <c r="Y101" s="902"/>
      <c r="Z101" s="901"/>
      <c r="AA101" s="902"/>
      <c r="AB101" s="1857"/>
      <c r="AC101" s="1858"/>
      <c r="AD101" s="901"/>
      <c r="AE101" s="902"/>
      <c r="AF101" s="901"/>
      <c r="AG101" s="902"/>
      <c r="AH101" s="901"/>
      <c r="AI101" s="902"/>
      <c r="AJ101" s="901"/>
      <c r="AK101" s="902"/>
      <c r="AL101" s="1857"/>
      <c r="AM101" s="1858"/>
      <c r="AN101" s="1857"/>
      <c r="AO101" s="1858"/>
      <c r="AP101" s="2010"/>
      <c r="AQ101" s="2011"/>
      <c r="AR101" s="901"/>
      <c r="AS101" s="902"/>
      <c r="AT101" s="901"/>
      <c r="AU101" s="902"/>
      <c r="AV101" s="919"/>
      <c r="EU101" s="139"/>
      <c r="EV101" s="140"/>
      <c r="EW101" s="141"/>
      <c r="EX101" s="141"/>
      <c r="EY101" s="141"/>
      <c r="EZ101" s="141"/>
      <c r="FA101" s="141"/>
      <c r="FB101" s="141"/>
      <c r="FC101" s="142"/>
      <c r="GC101" s="143" t="s">
        <v>114</v>
      </c>
      <c r="GD101" s="143" t="s">
        <v>46</v>
      </c>
      <c r="GE101" s="10" t="s">
        <v>46</v>
      </c>
      <c r="GF101" s="10" t="s">
        <v>23</v>
      </c>
      <c r="GG101" s="10" t="s">
        <v>45</v>
      </c>
      <c r="GH101" s="143" t="s">
        <v>103</v>
      </c>
    </row>
    <row r="102" spans="1:204" s="1" customFormat="1" ht="27.9" customHeight="1" x14ac:dyDescent="0.2">
      <c r="A102" s="23"/>
      <c r="B102" s="854" t="s">
        <v>243</v>
      </c>
      <c r="C102" s="838" t="s">
        <v>105</v>
      </c>
      <c r="D102" s="839" t="s">
        <v>250</v>
      </c>
      <c r="E102" s="840" t="s">
        <v>251</v>
      </c>
      <c r="F102" s="841" t="s">
        <v>108</v>
      </c>
      <c r="G102" s="842">
        <v>230.96</v>
      </c>
      <c r="H102" s="843">
        <v>90</v>
      </c>
      <c r="I102" s="855">
        <f>ROUND(H102*G102,2)</f>
        <v>20786.400000000001</v>
      </c>
      <c r="J102" s="850"/>
      <c r="K102" s="776">
        <f>ROUND(J102*$H102,2)</f>
        <v>0</v>
      </c>
      <c r="L102" s="850"/>
      <c r="M102" s="776">
        <f>ROUND(L102*$H102,2)</f>
        <v>0</v>
      </c>
      <c r="N102" s="850"/>
      <c r="O102" s="776">
        <f>ROUND(N102*$H102,2)</f>
        <v>0</v>
      </c>
      <c r="P102" s="850"/>
      <c r="Q102" s="776">
        <f>ROUND(P102*$H102,2)</f>
        <v>0</v>
      </c>
      <c r="R102" s="850"/>
      <c r="S102" s="776">
        <f>ROUND(R102*$H102,2)</f>
        <v>0</v>
      </c>
      <c r="T102" s="850"/>
      <c r="U102" s="776">
        <f>ROUND(T102*$H102,2)</f>
        <v>0</v>
      </c>
      <c r="V102" s="1861">
        <v>206</v>
      </c>
      <c r="W102" s="1750">
        <f>ROUND(V102*$H102,2)</f>
        <v>18540</v>
      </c>
      <c r="X102" s="850"/>
      <c r="Y102" s="776">
        <f>ROUND(X102*$H102,2)</f>
        <v>0</v>
      </c>
      <c r="Z102" s="850"/>
      <c r="AA102" s="776">
        <f>ROUND(Z102*$H102,2)</f>
        <v>0</v>
      </c>
      <c r="AB102" s="1861"/>
      <c r="AC102" s="1750">
        <f>ROUND(AB102*$H102,2)</f>
        <v>0</v>
      </c>
      <c r="AD102" s="850"/>
      <c r="AE102" s="776">
        <f>ROUND(AD102*$H102,2)</f>
        <v>0</v>
      </c>
      <c r="AF102" s="850"/>
      <c r="AG102" s="776">
        <f>ROUND(AF102*$H102,2)</f>
        <v>0</v>
      </c>
      <c r="AH102" s="850"/>
      <c r="AI102" s="776">
        <f>ROUND(AH102*$H102,2)</f>
        <v>0</v>
      </c>
      <c r="AJ102" s="850"/>
      <c r="AK102" s="776">
        <f>ROUND(AJ102*$H102,2)</f>
        <v>0</v>
      </c>
      <c r="AL102" s="1861">
        <v>0</v>
      </c>
      <c r="AM102" s="1750">
        <f>ROUND(AL102*$H102,2)</f>
        <v>0</v>
      </c>
      <c r="AN102" s="1861">
        <v>24.96</v>
      </c>
      <c r="AO102" s="1750">
        <f>ROUND(AN102*$H102,2)</f>
        <v>2246.4</v>
      </c>
      <c r="AP102" s="2014"/>
      <c r="AQ102" s="2114">
        <f>ROUND(AP102*$H102,2)</f>
        <v>0</v>
      </c>
      <c r="AR102" s="850">
        <f>AP102+AN102+AL102+AJ102+AH102+AF102+AD102+AB102+Z102+X102+V102+T102+R102+P102+N102+L102+J102</f>
        <v>230.96</v>
      </c>
      <c r="AS102" s="776">
        <f>ROUND(AR102*H102,2)</f>
        <v>20786.400000000001</v>
      </c>
      <c r="AT102" s="850">
        <f>G102-AR102</f>
        <v>0</v>
      </c>
      <c r="AU102" s="776">
        <f>ROUND(AT102*H102,2)</f>
        <v>0</v>
      </c>
      <c r="AV102" s="914">
        <f>AU102/I102</f>
        <v>0</v>
      </c>
      <c r="EU102" s="25"/>
      <c r="EV102" s="122" t="s">
        <v>7</v>
      </c>
      <c r="EW102" s="123" t="s">
        <v>31</v>
      </c>
      <c r="EX102" s="33"/>
      <c r="EY102" s="124">
        <f>EX102*G102</f>
        <v>0</v>
      </c>
      <c r="EZ102" s="124">
        <v>0</v>
      </c>
      <c r="FA102" s="124">
        <f>EZ102*G102</f>
        <v>0</v>
      </c>
      <c r="FB102" s="124">
        <v>0</v>
      </c>
      <c r="FC102" s="125">
        <f>FB102*G102</f>
        <v>0</v>
      </c>
      <c r="FD102" s="22"/>
      <c r="FE102" s="22"/>
      <c r="FF102" s="22"/>
      <c r="FG102" s="22"/>
      <c r="FH102" s="22"/>
      <c r="FI102" s="22"/>
      <c r="FJ102" s="22"/>
      <c r="FK102" s="22"/>
      <c r="FL102" s="22"/>
      <c r="FM102" s="22"/>
      <c r="FN102" s="22"/>
      <c r="GA102" s="126" t="s">
        <v>110</v>
      </c>
      <c r="GC102" s="126" t="s">
        <v>105</v>
      </c>
      <c r="GD102" s="126" t="s">
        <v>46</v>
      </c>
      <c r="GH102" s="13" t="s">
        <v>103</v>
      </c>
      <c r="GN102" s="127">
        <f>IF(EW102="základní",I102,0)</f>
        <v>20786.400000000001</v>
      </c>
      <c r="GO102" s="127">
        <f>IF(EW102="snížená",I102,0)</f>
        <v>0</v>
      </c>
      <c r="GP102" s="127">
        <f>IF(EW102="zákl. přenesená",I102,0)</f>
        <v>0</v>
      </c>
      <c r="GQ102" s="127">
        <f>IF(EW102="sníž. přenesená",I102,0)</f>
        <v>0</v>
      </c>
      <c r="GR102" s="127">
        <f>IF(EW102="nulová",I102,0)</f>
        <v>0</v>
      </c>
      <c r="GS102" s="13" t="s">
        <v>45</v>
      </c>
      <c r="GT102" s="127">
        <f>ROUND(H102*G102,2)</f>
        <v>20786.400000000001</v>
      </c>
      <c r="GU102" s="13" t="s">
        <v>110</v>
      </c>
      <c r="GV102" s="126" t="s">
        <v>1820</v>
      </c>
    </row>
    <row r="103" spans="1:204" s="10" customFormat="1" ht="27.9" customHeight="1" x14ac:dyDescent="0.2">
      <c r="A103" s="137"/>
      <c r="B103" s="866"/>
      <c r="C103" s="857" t="s">
        <v>114</v>
      </c>
      <c r="D103" s="867" t="s">
        <v>7</v>
      </c>
      <c r="E103" s="868" t="s">
        <v>1821</v>
      </c>
      <c r="F103" s="869"/>
      <c r="G103" s="870">
        <v>230.96</v>
      </c>
      <c r="H103" s="871"/>
      <c r="I103" s="872"/>
      <c r="J103" s="901"/>
      <c r="K103" s="902"/>
      <c r="L103" s="901"/>
      <c r="M103" s="902"/>
      <c r="N103" s="901"/>
      <c r="O103" s="902"/>
      <c r="P103" s="901"/>
      <c r="Q103" s="902"/>
      <c r="R103" s="901"/>
      <c r="S103" s="902"/>
      <c r="T103" s="901"/>
      <c r="U103" s="902"/>
      <c r="V103" s="1857"/>
      <c r="W103" s="1858"/>
      <c r="X103" s="901"/>
      <c r="Y103" s="902"/>
      <c r="Z103" s="901"/>
      <c r="AA103" s="902"/>
      <c r="AB103" s="1857"/>
      <c r="AC103" s="1858"/>
      <c r="AD103" s="901"/>
      <c r="AE103" s="902"/>
      <c r="AF103" s="901"/>
      <c r="AG103" s="902"/>
      <c r="AH103" s="901"/>
      <c r="AI103" s="902"/>
      <c r="AJ103" s="901"/>
      <c r="AK103" s="902"/>
      <c r="AL103" s="1857"/>
      <c r="AM103" s="1858"/>
      <c r="AN103" s="1857"/>
      <c r="AO103" s="1858"/>
      <c r="AP103" s="2010"/>
      <c r="AQ103" s="2011"/>
      <c r="AR103" s="901"/>
      <c r="AS103" s="902"/>
      <c r="AT103" s="901"/>
      <c r="AU103" s="902"/>
      <c r="AV103" s="919"/>
      <c r="EU103" s="139"/>
      <c r="EV103" s="140"/>
      <c r="EW103" s="141"/>
      <c r="EX103" s="141"/>
      <c r="EY103" s="141"/>
      <c r="EZ103" s="141"/>
      <c r="FA103" s="141"/>
      <c r="FB103" s="141"/>
      <c r="FC103" s="142"/>
      <c r="GC103" s="143" t="s">
        <v>114</v>
      </c>
      <c r="GD103" s="143" t="s">
        <v>46</v>
      </c>
      <c r="GE103" s="10" t="s">
        <v>46</v>
      </c>
      <c r="GF103" s="10" t="s">
        <v>23</v>
      </c>
      <c r="GG103" s="10" t="s">
        <v>45</v>
      </c>
      <c r="GH103" s="143" t="s">
        <v>103</v>
      </c>
    </row>
    <row r="104" spans="1:204" s="1" customFormat="1" ht="27.9" customHeight="1" x14ac:dyDescent="0.2">
      <c r="A104" s="23"/>
      <c r="B104" s="854" t="s">
        <v>249</v>
      </c>
      <c r="C104" s="838" t="s">
        <v>105</v>
      </c>
      <c r="D104" s="839" t="s">
        <v>255</v>
      </c>
      <c r="E104" s="840" t="s">
        <v>256</v>
      </c>
      <c r="F104" s="841" t="s">
        <v>194</v>
      </c>
      <c r="G104" s="842">
        <v>31.9</v>
      </c>
      <c r="H104" s="843">
        <v>129.4</v>
      </c>
      <c r="I104" s="855">
        <f>ROUND(H104*G104,2)</f>
        <v>4127.8599999999997</v>
      </c>
      <c r="J104" s="850"/>
      <c r="K104" s="776">
        <f>ROUND(J104*$H104,2)</f>
        <v>0</v>
      </c>
      <c r="L104" s="850"/>
      <c r="M104" s="776">
        <f>ROUND(L104*$H104,2)</f>
        <v>0</v>
      </c>
      <c r="N104" s="850"/>
      <c r="O104" s="776">
        <f>ROUND(N104*$H104,2)</f>
        <v>0</v>
      </c>
      <c r="P104" s="850"/>
      <c r="Q104" s="776">
        <f>ROUND(P104*$H104,2)</f>
        <v>0</v>
      </c>
      <c r="R104" s="850"/>
      <c r="S104" s="776">
        <f>ROUND(R104*$H104,2)</f>
        <v>0</v>
      </c>
      <c r="T104" s="850"/>
      <c r="U104" s="776">
        <f>ROUND(T104*$H104,2)</f>
        <v>0</v>
      </c>
      <c r="V104" s="1861">
        <v>28.6</v>
      </c>
      <c r="W104" s="1750">
        <f>ROUND(V104*$H104,2)</f>
        <v>3700.84</v>
      </c>
      <c r="X104" s="850"/>
      <c r="Y104" s="776">
        <f>ROUND(X104*$H104,2)</f>
        <v>0</v>
      </c>
      <c r="Z104" s="850"/>
      <c r="AA104" s="776">
        <f>ROUND(Z104*$H104,2)</f>
        <v>0</v>
      </c>
      <c r="AB104" s="1861"/>
      <c r="AC104" s="1750">
        <f>ROUND(AB104*$H104,2)</f>
        <v>0</v>
      </c>
      <c r="AD104" s="850"/>
      <c r="AE104" s="776">
        <f>ROUND(AD104*$H104,2)</f>
        <v>0</v>
      </c>
      <c r="AF104" s="850"/>
      <c r="AG104" s="776">
        <f>ROUND(AF104*$H104,2)</f>
        <v>0</v>
      </c>
      <c r="AH104" s="850"/>
      <c r="AI104" s="776">
        <f>ROUND(AH104*$H104,2)</f>
        <v>0</v>
      </c>
      <c r="AJ104" s="850"/>
      <c r="AK104" s="776">
        <f>ROUND(AJ104*$H104,2)</f>
        <v>0</v>
      </c>
      <c r="AL104" s="1861">
        <v>0</v>
      </c>
      <c r="AM104" s="1750">
        <f>ROUND(AL104*$H104,2)</f>
        <v>0</v>
      </c>
      <c r="AN104" s="1861">
        <v>3.3</v>
      </c>
      <c r="AO104" s="1750">
        <f>ROUND(AN104*$H104,2)</f>
        <v>427.02</v>
      </c>
      <c r="AP104" s="2014"/>
      <c r="AQ104" s="2114">
        <f>ROUND(AP104*$H104,2)</f>
        <v>0</v>
      </c>
      <c r="AR104" s="850">
        <f>AP104+AN104+AL104+AJ104+AH104+AF104+AD104+AB104+Z104+X104+V104+T104+R104+P104+N104+L104+J104</f>
        <v>31.900000000000002</v>
      </c>
      <c r="AS104" s="776">
        <f>ROUND(AR104*H104,2)</f>
        <v>4127.8599999999997</v>
      </c>
      <c r="AT104" s="850">
        <f>G104-AR104</f>
        <v>0</v>
      </c>
      <c r="AU104" s="776">
        <f>ROUND(AT104*H104,2)</f>
        <v>0</v>
      </c>
      <c r="AV104" s="914">
        <f>AU104/I104</f>
        <v>0</v>
      </c>
      <c r="EU104" s="25"/>
      <c r="EV104" s="122" t="s">
        <v>7</v>
      </c>
      <c r="EW104" s="123" t="s">
        <v>31</v>
      </c>
      <c r="EX104" s="33"/>
      <c r="EY104" s="124">
        <f>EX104*G104</f>
        <v>0</v>
      </c>
      <c r="EZ104" s="124">
        <v>0</v>
      </c>
      <c r="FA104" s="124">
        <f>EZ104*G104</f>
        <v>0</v>
      </c>
      <c r="FB104" s="124">
        <v>0</v>
      </c>
      <c r="FC104" s="125">
        <f>FB104*G104</f>
        <v>0</v>
      </c>
      <c r="FD104" s="22"/>
      <c r="FE104" s="22"/>
      <c r="FF104" s="22"/>
      <c r="FG104" s="22"/>
      <c r="FH104" s="22"/>
      <c r="FI104" s="22"/>
      <c r="FJ104" s="22"/>
      <c r="FK104" s="22"/>
      <c r="FL104" s="22"/>
      <c r="FM104" s="22"/>
      <c r="FN104" s="22"/>
      <c r="GA104" s="126" t="s">
        <v>110</v>
      </c>
      <c r="GC104" s="126" t="s">
        <v>105</v>
      </c>
      <c r="GD104" s="126" t="s">
        <v>46</v>
      </c>
      <c r="GH104" s="13" t="s">
        <v>103</v>
      </c>
      <c r="GN104" s="127">
        <f>IF(EW104="základní",I104,0)</f>
        <v>4127.8599999999997</v>
      </c>
      <c r="GO104" s="127">
        <f>IF(EW104="snížená",I104,0)</f>
        <v>0</v>
      </c>
      <c r="GP104" s="127">
        <f>IF(EW104="zákl. přenesená",I104,0)</f>
        <v>0</v>
      </c>
      <c r="GQ104" s="127">
        <f>IF(EW104="sníž. přenesená",I104,0)</f>
        <v>0</v>
      </c>
      <c r="GR104" s="127">
        <f>IF(EW104="nulová",I104,0)</f>
        <v>0</v>
      </c>
      <c r="GS104" s="13" t="s">
        <v>45</v>
      </c>
      <c r="GT104" s="127">
        <f>ROUND(H104*G104,2)</f>
        <v>4127.8599999999997</v>
      </c>
      <c r="GU104" s="13" t="s">
        <v>110</v>
      </c>
      <c r="GV104" s="126" t="s">
        <v>1822</v>
      </c>
    </row>
    <row r="105" spans="1:204" s="1" customFormat="1" ht="27.9" customHeight="1" x14ac:dyDescent="0.2">
      <c r="A105" s="23"/>
      <c r="B105" s="856"/>
      <c r="C105" s="857" t="s">
        <v>112</v>
      </c>
      <c r="D105" s="851"/>
      <c r="E105" s="858" t="s">
        <v>258</v>
      </c>
      <c r="F105" s="851"/>
      <c r="G105" s="851"/>
      <c r="H105" s="852"/>
      <c r="I105" s="859"/>
      <c r="J105" s="897"/>
      <c r="K105" s="898"/>
      <c r="L105" s="897"/>
      <c r="M105" s="898"/>
      <c r="N105" s="897"/>
      <c r="O105" s="898"/>
      <c r="P105" s="897"/>
      <c r="Q105" s="898"/>
      <c r="R105" s="897"/>
      <c r="S105" s="898"/>
      <c r="T105" s="897"/>
      <c r="U105" s="898"/>
      <c r="V105" s="1853"/>
      <c r="W105" s="1854"/>
      <c r="X105" s="897"/>
      <c r="Y105" s="898"/>
      <c r="Z105" s="897"/>
      <c r="AA105" s="898"/>
      <c r="AB105" s="1853"/>
      <c r="AC105" s="1854"/>
      <c r="AD105" s="897"/>
      <c r="AE105" s="898"/>
      <c r="AF105" s="897"/>
      <c r="AG105" s="898"/>
      <c r="AH105" s="897"/>
      <c r="AI105" s="898"/>
      <c r="AJ105" s="897"/>
      <c r="AK105" s="898"/>
      <c r="AL105" s="1853"/>
      <c r="AM105" s="1854"/>
      <c r="AN105" s="1853"/>
      <c r="AO105" s="1854"/>
      <c r="AP105" s="2006"/>
      <c r="AQ105" s="2007"/>
      <c r="AR105" s="897"/>
      <c r="AS105" s="898"/>
      <c r="AT105" s="897"/>
      <c r="AU105" s="898"/>
      <c r="AV105" s="917"/>
      <c r="EU105" s="25"/>
      <c r="EV105" s="128"/>
      <c r="EW105" s="129"/>
      <c r="EX105" s="33"/>
      <c r="EY105" s="33"/>
      <c r="EZ105" s="33"/>
      <c r="FA105" s="33"/>
      <c r="FB105" s="33"/>
      <c r="FC105" s="34"/>
      <c r="FD105" s="22"/>
      <c r="FE105" s="22"/>
      <c r="FF105" s="22"/>
      <c r="FG105" s="22"/>
      <c r="FH105" s="22"/>
      <c r="FI105" s="22"/>
      <c r="FJ105" s="22"/>
      <c r="FK105" s="22"/>
      <c r="FL105" s="22"/>
      <c r="FM105" s="22"/>
      <c r="FN105" s="22"/>
      <c r="GC105" s="13" t="s">
        <v>112</v>
      </c>
      <c r="GD105" s="13" t="s">
        <v>46</v>
      </c>
    </row>
    <row r="106" spans="1:204" s="10" customFormat="1" ht="27.9" customHeight="1" x14ac:dyDescent="0.2">
      <c r="A106" s="137"/>
      <c r="B106" s="866"/>
      <c r="C106" s="857" t="s">
        <v>114</v>
      </c>
      <c r="D106" s="867" t="s">
        <v>7</v>
      </c>
      <c r="E106" s="868" t="s">
        <v>1823</v>
      </c>
      <c r="F106" s="869"/>
      <c r="G106" s="870">
        <v>31.9</v>
      </c>
      <c r="H106" s="871"/>
      <c r="I106" s="872"/>
      <c r="J106" s="901"/>
      <c r="K106" s="902"/>
      <c r="L106" s="901"/>
      <c r="M106" s="902"/>
      <c r="N106" s="901"/>
      <c r="O106" s="902"/>
      <c r="P106" s="901"/>
      <c r="Q106" s="902"/>
      <c r="R106" s="901"/>
      <c r="S106" s="902"/>
      <c r="T106" s="901"/>
      <c r="U106" s="902"/>
      <c r="V106" s="1857"/>
      <c r="W106" s="1858"/>
      <c r="X106" s="901"/>
      <c r="Y106" s="902"/>
      <c r="Z106" s="901"/>
      <c r="AA106" s="902"/>
      <c r="AB106" s="1857"/>
      <c r="AC106" s="1858"/>
      <c r="AD106" s="901"/>
      <c r="AE106" s="902"/>
      <c r="AF106" s="901"/>
      <c r="AG106" s="902"/>
      <c r="AH106" s="901"/>
      <c r="AI106" s="902"/>
      <c r="AJ106" s="901"/>
      <c r="AK106" s="902"/>
      <c r="AL106" s="1857"/>
      <c r="AM106" s="1858"/>
      <c r="AN106" s="1857"/>
      <c r="AO106" s="1858"/>
      <c r="AP106" s="2010"/>
      <c r="AQ106" s="2011"/>
      <c r="AR106" s="901"/>
      <c r="AS106" s="902"/>
      <c r="AT106" s="901"/>
      <c r="AU106" s="902"/>
      <c r="AV106" s="919"/>
      <c r="EU106" s="139"/>
      <c r="EV106" s="140"/>
      <c r="EW106" s="141"/>
      <c r="EX106" s="141"/>
      <c r="EY106" s="141"/>
      <c r="EZ106" s="141"/>
      <c r="FA106" s="141"/>
      <c r="FB106" s="141"/>
      <c r="FC106" s="142"/>
      <c r="GC106" s="143" t="s">
        <v>114</v>
      </c>
      <c r="GD106" s="143" t="s">
        <v>46</v>
      </c>
      <c r="GE106" s="10" t="s">
        <v>46</v>
      </c>
      <c r="GF106" s="10" t="s">
        <v>23</v>
      </c>
      <c r="GG106" s="10" t="s">
        <v>45</v>
      </c>
      <c r="GH106" s="143" t="s">
        <v>103</v>
      </c>
    </row>
    <row r="107" spans="1:204" s="1" customFormat="1" ht="27.9" customHeight="1" x14ac:dyDescent="0.2">
      <c r="A107" s="23"/>
      <c r="B107" s="854" t="s">
        <v>254</v>
      </c>
      <c r="C107" s="838" t="s">
        <v>105</v>
      </c>
      <c r="D107" s="839" t="s">
        <v>1824</v>
      </c>
      <c r="E107" s="840" t="s">
        <v>1825</v>
      </c>
      <c r="F107" s="841" t="s">
        <v>194</v>
      </c>
      <c r="G107" s="842">
        <v>27.17</v>
      </c>
      <c r="H107" s="843">
        <v>181.5</v>
      </c>
      <c r="I107" s="855">
        <f>ROUND(H107*G107,2)</f>
        <v>4931.3599999999997</v>
      </c>
      <c r="J107" s="850"/>
      <c r="K107" s="776">
        <f>ROUND(J107*$H107,2)</f>
        <v>0</v>
      </c>
      <c r="L107" s="850"/>
      <c r="M107" s="776">
        <f>ROUND(L107*$H107,2)</f>
        <v>0</v>
      </c>
      <c r="N107" s="850"/>
      <c r="O107" s="776">
        <f>ROUND(N107*$H107,2)</f>
        <v>0</v>
      </c>
      <c r="P107" s="850"/>
      <c r="Q107" s="776">
        <f>ROUND(P107*$H107,2)</f>
        <v>0</v>
      </c>
      <c r="R107" s="850"/>
      <c r="S107" s="776">
        <f>ROUND(R107*$H107,2)</f>
        <v>0</v>
      </c>
      <c r="T107" s="850"/>
      <c r="U107" s="776">
        <f>ROUND(T107*$H107,2)</f>
        <v>0</v>
      </c>
      <c r="V107" s="1861">
        <v>24.4</v>
      </c>
      <c r="W107" s="1750">
        <f>ROUND(V107*$H107,2)</f>
        <v>4428.6000000000004</v>
      </c>
      <c r="X107" s="850"/>
      <c r="Y107" s="776">
        <f>ROUND(X107*$H107,2)</f>
        <v>0</v>
      </c>
      <c r="Z107" s="850"/>
      <c r="AA107" s="776">
        <f>ROUND(Z107*$H107,2)</f>
        <v>0</v>
      </c>
      <c r="AB107" s="1861"/>
      <c r="AC107" s="1750">
        <f>ROUND(AB107*$H107,2)</f>
        <v>0</v>
      </c>
      <c r="AD107" s="850"/>
      <c r="AE107" s="776">
        <f>ROUND(AD107*$H107,2)</f>
        <v>0</v>
      </c>
      <c r="AF107" s="850"/>
      <c r="AG107" s="776">
        <f>ROUND(AF107*$H107,2)</f>
        <v>0</v>
      </c>
      <c r="AH107" s="850"/>
      <c r="AI107" s="776">
        <f>ROUND(AH107*$H107,2)</f>
        <v>0</v>
      </c>
      <c r="AJ107" s="850"/>
      <c r="AK107" s="776">
        <f>ROUND(AJ107*$H107,2)</f>
        <v>0</v>
      </c>
      <c r="AL107" s="1861">
        <v>0</v>
      </c>
      <c r="AM107" s="1750">
        <f>ROUND(AL107*$H107,2)</f>
        <v>0</v>
      </c>
      <c r="AN107" s="1861">
        <v>2.77</v>
      </c>
      <c r="AO107" s="1750">
        <f>ROUND(AN107*$H107,2)</f>
        <v>502.76</v>
      </c>
      <c r="AP107" s="2014"/>
      <c r="AQ107" s="2114">
        <f>ROUND(AP107*$H107,2)</f>
        <v>0</v>
      </c>
      <c r="AR107" s="850">
        <f>AP107+AN107+AL107+AJ107+AH107+AF107+AD107+AB107+Z107+X107+V107+T107+R107+P107+N107+L107+J107</f>
        <v>27.169999999999998</v>
      </c>
      <c r="AS107" s="776">
        <f>ROUND(AR107*H107,2)</f>
        <v>4931.3599999999997</v>
      </c>
      <c r="AT107" s="850">
        <f>G107-AR107</f>
        <v>0</v>
      </c>
      <c r="AU107" s="776">
        <f>ROUND(AT107*H107,2)</f>
        <v>0</v>
      </c>
      <c r="AV107" s="914">
        <f>AU107/I107</f>
        <v>0</v>
      </c>
      <c r="EU107" s="25"/>
      <c r="EV107" s="122" t="s">
        <v>7</v>
      </c>
      <c r="EW107" s="123" t="s">
        <v>31</v>
      </c>
      <c r="EX107" s="33"/>
      <c r="EY107" s="124">
        <f>EX107*G107</f>
        <v>0</v>
      </c>
      <c r="EZ107" s="124">
        <v>0</v>
      </c>
      <c r="FA107" s="124">
        <f>EZ107*G107</f>
        <v>0</v>
      </c>
      <c r="FB107" s="124">
        <v>0</v>
      </c>
      <c r="FC107" s="125">
        <f>FB107*G107</f>
        <v>0</v>
      </c>
      <c r="FD107" s="22"/>
      <c r="FE107" s="22"/>
      <c r="FF107" s="22"/>
      <c r="FG107" s="22"/>
      <c r="FH107" s="22"/>
      <c r="FI107" s="22"/>
      <c r="FJ107" s="22"/>
      <c r="FK107" s="22"/>
      <c r="FL107" s="22"/>
      <c r="FM107" s="22"/>
      <c r="FN107" s="22"/>
      <c r="GA107" s="126" t="s">
        <v>110</v>
      </c>
      <c r="GC107" s="126" t="s">
        <v>105</v>
      </c>
      <c r="GD107" s="126" t="s">
        <v>46</v>
      </c>
      <c r="GH107" s="13" t="s">
        <v>103</v>
      </c>
      <c r="GN107" s="127">
        <f>IF(EW107="základní",I107,0)</f>
        <v>4931.3599999999997</v>
      </c>
      <c r="GO107" s="127">
        <f>IF(EW107="snížená",I107,0)</f>
        <v>0</v>
      </c>
      <c r="GP107" s="127">
        <f>IF(EW107="zákl. přenesená",I107,0)</f>
        <v>0</v>
      </c>
      <c r="GQ107" s="127">
        <f>IF(EW107="sníž. přenesená",I107,0)</f>
        <v>0</v>
      </c>
      <c r="GR107" s="127">
        <f>IF(EW107="nulová",I107,0)</f>
        <v>0</v>
      </c>
      <c r="GS107" s="13" t="s">
        <v>45</v>
      </c>
      <c r="GT107" s="127">
        <f>ROUND(H107*G107,2)</f>
        <v>4931.3599999999997</v>
      </c>
      <c r="GU107" s="13" t="s">
        <v>110</v>
      </c>
      <c r="GV107" s="126" t="s">
        <v>1826</v>
      </c>
    </row>
    <row r="108" spans="1:204" s="1" customFormat="1" ht="27.9" customHeight="1" x14ac:dyDescent="0.2">
      <c r="A108" s="23"/>
      <c r="B108" s="856"/>
      <c r="C108" s="857" t="s">
        <v>112</v>
      </c>
      <c r="D108" s="851"/>
      <c r="E108" s="858" t="s">
        <v>258</v>
      </c>
      <c r="F108" s="851"/>
      <c r="G108" s="851"/>
      <c r="H108" s="852"/>
      <c r="I108" s="859"/>
      <c r="J108" s="897"/>
      <c r="K108" s="898"/>
      <c r="L108" s="897"/>
      <c r="M108" s="898"/>
      <c r="N108" s="897"/>
      <c r="O108" s="898"/>
      <c r="P108" s="897"/>
      <c r="Q108" s="898"/>
      <c r="R108" s="897"/>
      <c r="S108" s="898"/>
      <c r="T108" s="897"/>
      <c r="U108" s="898"/>
      <c r="V108" s="1853"/>
      <c r="W108" s="1854"/>
      <c r="X108" s="897"/>
      <c r="Y108" s="898"/>
      <c r="Z108" s="897"/>
      <c r="AA108" s="898"/>
      <c r="AB108" s="1853"/>
      <c r="AC108" s="1854"/>
      <c r="AD108" s="897"/>
      <c r="AE108" s="898"/>
      <c r="AF108" s="897"/>
      <c r="AG108" s="898"/>
      <c r="AH108" s="897"/>
      <c r="AI108" s="898"/>
      <c r="AJ108" s="897"/>
      <c r="AK108" s="898"/>
      <c r="AL108" s="1853"/>
      <c r="AM108" s="1854"/>
      <c r="AN108" s="1853"/>
      <c r="AO108" s="1854"/>
      <c r="AP108" s="2006"/>
      <c r="AQ108" s="2007"/>
      <c r="AR108" s="897"/>
      <c r="AS108" s="898"/>
      <c r="AT108" s="897"/>
      <c r="AU108" s="898"/>
      <c r="AV108" s="917"/>
      <c r="EU108" s="25"/>
      <c r="EV108" s="128"/>
      <c r="EW108" s="129"/>
      <c r="EX108" s="33"/>
      <c r="EY108" s="33"/>
      <c r="EZ108" s="33"/>
      <c r="FA108" s="33"/>
      <c r="FB108" s="33"/>
      <c r="FC108" s="34"/>
      <c r="FD108" s="22"/>
      <c r="FE108" s="22"/>
      <c r="FF108" s="22"/>
      <c r="FG108" s="22"/>
      <c r="FH108" s="22"/>
      <c r="FI108" s="22"/>
      <c r="FJ108" s="22"/>
      <c r="FK108" s="22"/>
      <c r="FL108" s="22"/>
      <c r="FM108" s="22"/>
      <c r="FN108" s="22"/>
      <c r="GC108" s="13" t="s">
        <v>112</v>
      </c>
      <c r="GD108" s="13" t="s">
        <v>46</v>
      </c>
    </row>
    <row r="109" spans="1:204" s="10" customFormat="1" ht="27.9" customHeight="1" x14ac:dyDescent="0.2">
      <c r="A109" s="137"/>
      <c r="B109" s="866"/>
      <c r="C109" s="857" t="s">
        <v>114</v>
      </c>
      <c r="D109" s="867" t="s">
        <v>7</v>
      </c>
      <c r="E109" s="868" t="s">
        <v>1827</v>
      </c>
      <c r="F109" s="869"/>
      <c r="G109" s="870">
        <v>27.17</v>
      </c>
      <c r="H109" s="871"/>
      <c r="I109" s="872"/>
      <c r="J109" s="901"/>
      <c r="K109" s="902"/>
      <c r="L109" s="901"/>
      <c r="M109" s="902"/>
      <c r="N109" s="901"/>
      <c r="O109" s="902"/>
      <c r="P109" s="901"/>
      <c r="Q109" s="902"/>
      <c r="R109" s="901"/>
      <c r="S109" s="902"/>
      <c r="T109" s="901"/>
      <c r="U109" s="902"/>
      <c r="V109" s="1857"/>
      <c r="W109" s="1858"/>
      <c r="X109" s="901"/>
      <c r="Y109" s="902"/>
      <c r="Z109" s="901"/>
      <c r="AA109" s="902"/>
      <c r="AB109" s="1857"/>
      <c r="AC109" s="1858"/>
      <c r="AD109" s="901"/>
      <c r="AE109" s="902"/>
      <c r="AF109" s="901"/>
      <c r="AG109" s="902"/>
      <c r="AH109" s="901"/>
      <c r="AI109" s="902"/>
      <c r="AJ109" s="901"/>
      <c r="AK109" s="902"/>
      <c r="AL109" s="1857"/>
      <c r="AM109" s="1858"/>
      <c r="AN109" s="1857"/>
      <c r="AO109" s="1858"/>
      <c r="AP109" s="2010"/>
      <c r="AQ109" s="2011"/>
      <c r="AR109" s="901"/>
      <c r="AS109" s="902"/>
      <c r="AT109" s="901"/>
      <c r="AU109" s="902"/>
      <c r="AV109" s="919"/>
      <c r="EU109" s="139"/>
      <c r="EV109" s="140"/>
      <c r="EW109" s="141"/>
      <c r="EX109" s="141"/>
      <c r="EY109" s="141"/>
      <c r="EZ109" s="141"/>
      <c r="FA109" s="141"/>
      <c r="FB109" s="141"/>
      <c r="FC109" s="142"/>
      <c r="GC109" s="143" t="s">
        <v>114</v>
      </c>
      <c r="GD109" s="143" t="s">
        <v>46</v>
      </c>
      <c r="GE109" s="10" t="s">
        <v>46</v>
      </c>
      <c r="GF109" s="10" t="s">
        <v>23</v>
      </c>
      <c r="GG109" s="10" t="s">
        <v>45</v>
      </c>
      <c r="GH109" s="143" t="s">
        <v>103</v>
      </c>
    </row>
    <row r="110" spans="1:204" s="1" customFormat="1" ht="27.9" customHeight="1" x14ac:dyDescent="0.2">
      <c r="A110" s="23"/>
      <c r="B110" s="854" t="s">
        <v>1</v>
      </c>
      <c r="C110" s="838" t="s">
        <v>105</v>
      </c>
      <c r="D110" s="839" t="s">
        <v>260</v>
      </c>
      <c r="E110" s="840" t="s">
        <v>261</v>
      </c>
      <c r="F110" s="841" t="s">
        <v>194</v>
      </c>
      <c r="G110" s="842">
        <v>128.6</v>
      </c>
      <c r="H110" s="843">
        <v>100.3</v>
      </c>
      <c r="I110" s="855">
        <f>ROUND(H110*G110,2)</f>
        <v>12898.58</v>
      </c>
      <c r="J110" s="850"/>
      <c r="K110" s="776">
        <f>ROUND(J110*$H110,2)</f>
        <v>0</v>
      </c>
      <c r="L110" s="850"/>
      <c r="M110" s="776">
        <f>ROUND(L110*$H110,2)</f>
        <v>0</v>
      </c>
      <c r="N110" s="850"/>
      <c r="O110" s="776">
        <f>ROUND(N110*$H110,2)</f>
        <v>0</v>
      </c>
      <c r="P110" s="850"/>
      <c r="Q110" s="776">
        <f>ROUND(P110*$H110,2)</f>
        <v>0</v>
      </c>
      <c r="R110" s="850"/>
      <c r="S110" s="776">
        <f>ROUND(R110*$H110,2)</f>
        <v>0</v>
      </c>
      <c r="T110" s="850"/>
      <c r="U110" s="776">
        <f>ROUND(T110*$H110,2)</f>
        <v>0</v>
      </c>
      <c r="V110" s="1861">
        <v>115</v>
      </c>
      <c r="W110" s="1750">
        <f>ROUND(V110*$H110,2)</f>
        <v>11534.5</v>
      </c>
      <c r="X110" s="850"/>
      <c r="Y110" s="776">
        <f>ROUND(X110*$H110,2)</f>
        <v>0</v>
      </c>
      <c r="Z110" s="850"/>
      <c r="AA110" s="776">
        <f>ROUND(Z110*$H110,2)</f>
        <v>0</v>
      </c>
      <c r="AB110" s="1861"/>
      <c r="AC110" s="1750">
        <f>ROUND(AB110*$H110,2)</f>
        <v>0</v>
      </c>
      <c r="AD110" s="850"/>
      <c r="AE110" s="776">
        <f>ROUND(AD110*$H110,2)</f>
        <v>0</v>
      </c>
      <c r="AF110" s="850"/>
      <c r="AG110" s="776">
        <f>ROUND(AF110*$H110,2)</f>
        <v>0</v>
      </c>
      <c r="AH110" s="850"/>
      <c r="AI110" s="776">
        <f>ROUND(AH110*$H110,2)</f>
        <v>0</v>
      </c>
      <c r="AJ110" s="850"/>
      <c r="AK110" s="776">
        <f>ROUND(AJ110*$H110,2)</f>
        <v>0</v>
      </c>
      <c r="AL110" s="1861">
        <v>0</v>
      </c>
      <c r="AM110" s="1750">
        <f>ROUND(AL110*$H110,2)</f>
        <v>0</v>
      </c>
      <c r="AN110" s="1861">
        <v>13.6</v>
      </c>
      <c r="AO110" s="1750">
        <f>ROUND(AN110*$H110,2)</f>
        <v>1364.08</v>
      </c>
      <c r="AP110" s="2014"/>
      <c r="AQ110" s="2114">
        <f>ROUND(AP110*$H110,2)</f>
        <v>0</v>
      </c>
      <c r="AR110" s="850">
        <f>AP110+AN110+AL110+AJ110+AH110+AF110+AD110+AB110+Z110+X110+V110+T110+R110+P110+N110+L110+J110</f>
        <v>128.6</v>
      </c>
      <c r="AS110" s="776">
        <f>ROUND(AR110*H110,2)</f>
        <v>12898.58</v>
      </c>
      <c r="AT110" s="850">
        <f>G110-AR110</f>
        <v>0</v>
      </c>
      <c r="AU110" s="776">
        <f>ROUND(AT110*H110,2)</f>
        <v>0</v>
      </c>
      <c r="AV110" s="914">
        <f>AU110/I110</f>
        <v>0</v>
      </c>
      <c r="EU110" s="25"/>
      <c r="EV110" s="122" t="s">
        <v>7</v>
      </c>
      <c r="EW110" s="123" t="s">
        <v>31</v>
      </c>
      <c r="EX110" s="33"/>
      <c r="EY110" s="124">
        <f>EX110*G110</f>
        <v>0</v>
      </c>
      <c r="EZ110" s="124">
        <v>0</v>
      </c>
      <c r="FA110" s="124">
        <f>EZ110*G110</f>
        <v>0</v>
      </c>
      <c r="FB110" s="124">
        <v>0</v>
      </c>
      <c r="FC110" s="125">
        <f>FB110*G110</f>
        <v>0</v>
      </c>
      <c r="FD110" s="22"/>
      <c r="FE110" s="22"/>
      <c r="FF110" s="22"/>
      <c r="FG110" s="22"/>
      <c r="FH110" s="22"/>
      <c r="FI110" s="22"/>
      <c r="FJ110" s="22"/>
      <c r="FK110" s="22"/>
      <c r="FL110" s="22"/>
      <c r="FM110" s="22"/>
      <c r="FN110" s="22"/>
      <c r="GA110" s="126" t="s">
        <v>110</v>
      </c>
      <c r="GC110" s="126" t="s">
        <v>105</v>
      </c>
      <c r="GD110" s="126" t="s">
        <v>46</v>
      </c>
      <c r="GH110" s="13" t="s">
        <v>103</v>
      </c>
      <c r="GN110" s="127">
        <f>IF(EW110="základní",I110,0)</f>
        <v>12898.58</v>
      </c>
      <c r="GO110" s="127">
        <f>IF(EW110="snížená",I110,0)</f>
        <v>0</v>
      </c>
      <c r="GP110" s="127">
        <f>IF(EW110="zákl. přenesená",I110,0)</f>
        <v>0</v>
      </c>
      <c r="GQ110" s="127">
        <f>IF(EW110="sníž. přenesená",I110,0)</f>
        <v>0</v>
      </c>
      <c r="GR110" s="127">
        <f>IF(EW110="nulová",I110,0)</f>
        <v>0</v>
      </c>
      <c r="GS110" s="13" t="s">
        <v>45</v>
      </c>
      <c r="GT110" s="127">
        <f>ROUND(H110*G110,2)</f>
        <v>12898.58</v>
      </c>
      <c r="GU110" s="13" t="s">
        <v>110</v>
      </c>
      <c r="GV110" s="126" t="s">
        <v>1828</v>
      </c>
    </row>
    <row r="111" spans="1:204" s="1" customFormat="1" ht="27.9" customHeight="1" x14ac:dyDescent="0.2">
      <c r="A111" s="23"/>
      <c r="B111" s="856"/>
      <c r="C111" s="857" t="s">
        <v>112</v>
      </c>
      <c r="D111" s="851"/>
      <c r="E111" s="858" t="s">
        <v>263</v>
      </c>
      <c r="F111" s="851"/>
      <c r="G111" s="851"/>
      <c r="H111" s="852"/>
      <c r="I111" s="859"/>
      <c r="J111" s="897"/>
      <c r="K111" s="898"/>
      <c r="L111" s="897"/>
      <c r="M111" s="898"/>
      <c r="N111" s="897"/>
      <c r="O111" s="898"/>
      <c r="P111" s="897"/>
      <c r="Q111" s="898"/>
      <c r="R111" s="897"/>
      <c r="S111" s="898"/>
      <c r="T111" s="897"/>
      <c r="U111" s="898"/>
      <c r="V111" s="1853"/>
      <c r="W111" s="1854"/>
      <c r="X111" s="897"/>
      <c r="Y111" s="898"/>
      <c r="Z111" s="897"/>
      <c r="AA111" s="898"/>
      <c r="AB111" s="1853"/>
      <c r="AC111" s="1854"/>
      <c r="AD111" s="897"/>
      <c r="AE111" s="898"/>
      <c r="AF111" s="897"/>
      <c r="AG111" s="898"/>
      <c r="AH111" s="897"/>
      <c r="AI111" s="898"/>
      <c r="AJ111" s="897"/>
      <c r="AK111" s="898"/>
      <c r="AL111" s="1853"/>
      <c r="AM111" s="1854"/>
      <c r="AN111" s="1853"/>
      <c r="AO111" s="1854"/>
      <c r="AP111" s="2006"/>
      <c r="AQ111" s="2007"/>
      <c r="AR111" s="897"/>
      <c r="AS111" s="898"/>
      <c r="AT111" s="897"/>
      <c r="AU111" s="898"/>
      <c r="AV111" s="917"/>
      <c r="EU111" s="25"/>
      <c r="EV111" s="128"/>
      <c r="EW111" s="129"/>
      <c r="EX111" s="33"/>
      <c r="EY111" s="33"/>
      <c r="EZ111" s="33"/>
      <c r="FA111" s="33"/>
      <c r="FB111" s="33"/>
      <c r="FC111" s="34"/>
      <c r="FD111" s="22"/>
      <c r="FE111" s="22"/>
      <c r="FF111" s="22"/>
      <c r="FG111" s="22"/>
      <c r="FH111" s="22"/>
      <c r="FI111" s="22"/>
      <c r="FJ111" s="22"/>
      <c r="FK111" s="22"/>
      <c r="FL111" s="22"/>
      <c r="FM111" s="22"/>
      <c r="FN111" s="22"/>
      <c r="GC111" s="13" t="s">
        <v>112</v>
      </c>
      <c r="GD111" s="13" t="s">
        <v>46</v>
      </c>
    </row>
    <row r="112" spans="1:204" s="10" customFormat="1" ht="27.9" customHeight="1" x14ac:dyDescent="0.2">
      <c r="A112" s="137"/>
      <c r="B112" s="866"/>
      <c r="C112" s="857" t="s">
        <v>114</v>
      </c>
      <c r="D112" s="867" t="s">
        <v>7</v>
      </c>
      <c r="E112" s="868" t="s">
        <v>1829</v>
      </c>
      <c r="F112" s="869"/>
      <c r="G112" s="870">
        <v>58</v>
      </c>
      <c r="H112" s="871"/>
      <c r="I112" s="872"/>
      <c r="J112" s="901"/>
      <c r="K112" s="902"/>
      <c r="L112" s="901"/>
      <c r="M112" s="902"/>
      <c r="N112" s="901"/>
      <c r="O112" s="902"/>
      <c r="P112" s="901"/>
      <c r="Q112" s="902"/>
      <c r="R112" s="901"/>
      <c r="S112" s="902"/>
      <c r="T112" s="901"/>
      <c r="U112" s="902"/>
      <c r="V112" s="1857"/>
      <c r="W112" s="1858"/>
      <c r="X112" s="901"/>
      <c r="Y112" s="902"/>
      <c r="Z112" s="901"/>
      <c r="AA112" s="902"/>
      <c r="AB112" s="1857"/>
      <c r="AC112" s="1858"/>
      <c r="AD112" s="901"/>
      <c r="AE112" s="902"/>
      <c r="AF112" s="901"/>
      <c r="AG112" s="902"/>
      <c r="AH112" s="901"/>
      <c r="AI112" s="902"/>
      <c r="AJ112" s="901"/>
      <c r="AK112" s="902"/>
      <c r="AL112" s="1857"/>
      <c r="AM112" s="1858"/>
      <c r="AN112" s="1857"/>
      <c r="AO112" s="1858"/>
      <c r="AP112" s="2010"/>
      <c r="AQ112" s="2011"/>
      <c r="AR112" s="901"/>
      <c r="AS112" s="902"/>
      <c r="AT112" s="901"/>
      <c r="AU112" s="902"/>
      <c r="AV112" s="919"/>
      <c r="EU112" s="139"/>
      <c r="EV112" s="140"/>
      <c r="EW112" s="141"/>
      <c r="EX112" s="141"/>
      <c r="EY112" s="141"/>
      <c r="EZ112" s="141"/>
      <c r="FA112" s="141"/>
      <c r="FB112" s="141"/>
      <c r="FC112" s="142"/>
      <c r="GC112" s="143" t="s">
        <v>114</v>
      </c>
      <c r="GD112" s="143" t="s">
        <v>46</v>
      </c>
      <c r="GE112" s="10" t="s">
        <v>46</v>
      </c>
      <c r="GF112" s="10" t="s">
        <v>23</v>
      </c>
      <c r="GG112" s="10" t="s">
        <v>44</v>
      </c>
      <c r="GH112" s="143" t="s">
        <v>103</v>
      </c>
    </row>
    <row r="113" spans="1:204" s="10" customFormat="1" ht="27.9" customHeight="1" x14ac:dyDescent="0.2">
      <c r="A113" s="137"/>
      <c r="B113" s="866"/>
      <c r="C113" s="857" t="s">
        <v>114</v>
      </c>
      <c r="D113" s="867" t="s">
        <v>7</v>
      </c>
      <c r="E113" s="868" t="s">
        <v>1830</v>
      </c>
      <c r="F113" s="869"/>
      <c r="G113" s="870">
        <v>70.599999999999994</v>
      </c>
      <c r="H113" s="871"/>
      <c r="I113" s="872"/>
      <c r="J113" s="901"/>
      <c r="K113" s="902"/>
      <c r="L113" s="901"/>
      <c r="M113" s="902"/>
      <c r="N113" s="901"/>
      <c r="O113" s="902"/>
      <c r="P113" s="901"/>
      <c r="Q113" s="902"/>
      <c r="R113" s="901"/>
      <c r="S113" s="902"/>
      <c r="T113" s="901"/>
      <c r="U113" s="902"/>
      <c r="V113" s="1857"/>
      <c r="W113" s="1858"/>
      <c r="X113" s="901"/>
      <c r="Y113" s="902"/>
      <c r="Z113" s="901"/>
      <c r="AA113" s="902"/>
      <c r="AB113" s="1857"/>
      <c r="AC113" s="1858"/>
      <c r="AD113" s="901"/>
      <c r="AE113" s="902"/>
      <c r="AF113" s="901"/>
      <c r="AG113" s="902"/>
      <c r="AH113" s="901"/>
      <c r="AI113" s="902"/>
      <c r="AJ113" s="901"/>
      <c r="AK113" s="902"/>
      <c r="AL113" s="1857"/>
      <c r="AM113" s="1858"/>
      <c r="AN113" s="1857"/>
      <c r="AO113" s="1858"/>
      <c r="AP113" s="2010"/>
      <c r="AQ113" s="2011"/>
      <c r="AR113" s="901"/>
      <c r="AS113" s="902"/>
      <c r="AT113" s="901"/>
      <c r="AU113" s="902"/>
      <c r="AV113" s="919"/>
      <c r="EU113" s="139"/>
      <c r="EV113" s="140"/>
      <c r="EW113" s="141"/>
      <c r="EX113" s="141"/>
      <c r="EY113" s="141"/>
      <c r="EZ113" s="141"/>
      <c r="FA113" s="141"/>
      <c r="FB113" s="141"/>
      <c r="FC113" s="142"/>
      <c r="GC113" s="143" t="s">
        <v>114</v>
      </c>
      <c r="GD113" s="143" t="s">
        <v>46</v>
      </c>
      <c r="GE113" s="10" t="s">
        <v>46</v>
      </c>
      <c r="GF113" s="10" t="s">
        <v>23</v>
      </c>
      <c r="GG113" s="10" t="s">
        <v>44</v>
      </c>
      <c r="GH113" s="143" t="s">
        <v>103</v>
      </c>
    </row>
    <row r="114" spans="1:204" s="12" customFormat="1" ht="27.9" customHeight="1" x14ac:dyDescent="0.2">
      <c r="A114" s="151"/>
      <c r="B114" s="873"/>
      <c r="C114" s="857" t="s">
        <v>114</v>
      </c>
      <c r="D114" s="874" t="s">
        <v>7</v>
      </c>
      <c r="E114" s="875" t="s">
        <v>132</v>
      </c>
      <c r="F114" s="876"/>
      <c r="G114" s="877">
        <v>128.6</v>
      </c>
      <c r="H114" s="878"/>
      <c r="I114" s="879"/>
      <c r="J114" s="903"/>
      <c r="K114" s="904"/>
      <c r="L114" s="903"/>
      <c r="M114" s="904"/>
      <c r="N114" s="903"/>
      <c r="O114" s="904"/>
      <c r="P114" s="903"/>
      <c r="Q114" s="904"/>
      <c r="R114" s="903"/>
      <c r="S114" s="904"/>
      <c r="T114" s="903"/>
      <c r="U114" s="904"/>
      <c r="V114" s="1859"/>
      <c r="W114" s="1860"/>
      <c r="X114" s="903"/>
      <c r="Y114" s="904"/>
      <c r="Z114" s="903"/>
      <c r="AA114" s="904"/>
      <c r="AB114" s="1859"/>
      <c r="AC114" s="1860"/>
      <c r="AD114" s="903"/>
      <c r="AE114" s="904"/>
      <c r="AF114" s="903"/>
      <c r="AG114" s="904"/>
      <c r="AH114" s="903"/>
      <c r="AI114" s="904"/>
      <c r="AJ114" s="903"/>
      <c r="AK114" s="904"/>
      <c r="AL114" s="1859"/>
      <c r="AM114" s="1860"/>
      <c r="AN114" s="1859"/>
      <c r="AO114" s="1860"/>
      <c r="AP114" s="2012"/>
      <c r="AQ114" s="2013"/>
      <c r="AR114" s="903"/>
      <c r="AS114" s="904"/>
      <c r="AT114" s="903"/>
      <c r="AU114" s="904"/>
      <c r="AV114" s="920"/>
      <c r="EU114" s="153"/>
      <c r="EV114" s="154"/>
      <c r="EW114" s="155"/>
      <c r="EX114" s="155"/>
      <c r="EY114" s="155"/>
      <c r="EZ114" s="155"/>
      <c r="FA114" s="155"/>
      <c r="FB114" s="155"/>
      <c r="FC114" s="156"/>
      <c r="GC114" s="157" t="s">
        <v>114</v>
      </c>
      <c r="GD114" s="157" t="s">
        <v>46</v>
      </c>
      <c r="GE114" s="12" t="s">
        <v>110</v>
      </c>
      <c r="GF114" s="12" t="s">
        <v>23</v>
      </c>
      <c r="GG114" s="12" t="s">
        <v>45</v>
      </c>
      <c r="GH114" s="157" t="s">
        <v>103</v>
      </c>
    </row>
    <row r="115" spans="1:204" s="1" customFormat="1" ht="27.9" customHeight="1" x14ac:dyDescent="0.2">
      <c r="A115" s="23"/>
      <c r="B115" s="854" t="s">
        <v>268</v>
      </c>
      <c r="C115" s="838" t="s">
        <v>105</v>
      </c>
      <c r="D115" s="839" t="s">
        <v>269</v>
      </c>
      <c r="E115" s="840" t="s">
        <v>270</v>
      </c>
      <c r="F115" s="841" t="s">
        <v>194</v>
      </c>
      <c r="G115" s="842">
        <v>70.599999999999994</v>
      </c>
      <c r="H115" s="843">
        <v>63.6</v>
      </c>
      <c r="I115" s="855">
        <f>ROUND(H115*G115,2)</f>
        <v>4490.16</v>
      </c>
      <c r="J115" s="850"/>
      <c r="K115" s="776">
        <f>ROUND(J115*$H115,2)</f>
        <v>0</v>
      </c>
      <c r="L115" s="850"/>
      <c r="M115" s="776">
        <f>ROUND(L115*$H115,2)</f>
        <v>0</v>
      </c>
      <c r="N115" s="850"/>
      <c r="O115" s="776">
        <f>ROUND(N115*$H115,2)</f>
        <v>0</v>
      </c>
      <c r="P115" s="850"/>
      <c r="Q115" s="776">
        <f>ROUND(P115*$H115,2)</f>
        <v>0</v>
      </c>
      <c r="R115" s="850"/>
      <c r="S115" s="776">
        <f>ROUND(R115*$H115,2)</f>
        <v>0</v>
      </c>
      <c r="T115" s="850"/>
      <c r="U115" s="776">
        <f>ROUND(T115*$H115,2)</f>
        <v>0</v>
      </c>
      <c r="V115" s="1861">
        <v>63.5</v>
      </c>
      <c r="W115" s="1750">
        <f>ROUND(V115*$H115,2)</f>
        <v>4038.6</v>
      </c>
      <c r="X115" s="850"/>
      <c r="Y115" s="776">
        <f>ROUND(X115*$H115,2)</f>
        <v>0</v>
      </c>
      <c r="Z115" s="850"/>
      <c r="AA115" s="776">
        <f>ROUND(Z115*$H115,2)</f>
        <v>0</v>
      </c>
      <c r="AB115" s="1861"/>
      <c r="AC115" s="1750">
        <f>ROUND(AB115*$H115,2)</f>
        <v>0</v>
      </c>
      <c r="AD115" s="850"/>
      <c r="AE115" s="776">
        <f>ROUND(AD115*$H115,2)</f>
        <v>0</v>
      </c>
      <c r="AF115" s="850"/>
      <c r="AG115" s="776">
        <f>ROUND(AF115*$H115,2)</f>
        <v>0</v>
      </c>
      <c r="AH115" s="850"/>
      <c r="AI115" s="776">
        <f>ROUND(AH115*$H115,2)</f>
        <v>0</v>
      </c>
      <c r="AJ115" s="850"/>
      <c r="AK115" s="776">
        <f>ROUND(AJ115*$H115,2)</f>
        <v>0</v>
      </c>
      <c r="AL115" s="1861">
        <v>0</v>
      </c>
      <c r="AM115" s="1750">
        <f>ROUND(AL115*$H115,2)</f>
        <v>0</v>
      </c>
      <c r="AN115" s="1861">
        <v>7.1</v>
      </c>
      <c r="AO115" s="1750">
        <f>ROUND(AN115*$H115,2)</f>
        <v>451.56</v>
      </c>
      <c r="AP115" s="2014"/>
      <c r="AQ115" s="2114">
        <f>ROUND(AP115*$H115,2)</f>
        <v>0</v>
      </c>
      <c r="AR115" s="850">
        <f>AP115+AN115+AL115+AJ115+AH115+AF115+AD115+AB115+Z115+X115+V115+T115+R115+P115+N115+L115+J115</f>
        <v>70.599999999999994</v>
      </c>
      <c r="AS115" s="776">
        <f>ROUND(AR115*H115,2)</f>
        <v>4490.16</v>
      </c>
      <c r="AT115" s="850">
        <f>G115-AR115</f>
        <v>0</v>
      </c>
      <c r="AU115" s="776">
        <f>ROUND(AT115*H115,2)</f>
        <v>0</v>
      </c>
      <c r="AV115" s="914">
        <f>AU115/I115</f>
        <v>0</v>
      </c>
      <c r="EU115" s="25"/>
      <c r="EV115" s="122" t="s">
        <v>7</v>
      </c>
      <c r="EW115" s="123" t="s">
        <v>31</v>
      </c>
      <c r="EX115" s="33"/>
      <c r="EY115" s="124">
        <f>EX115*G115</f>
        <v>0</v>
      </c>
      <c r="EZ115" s="124">
        <v>0</v>
      </c>
      <c r="FA115" s="124">
        <f>EZ115*G115</f>
        <v>0</v>
      </c>
      <c r="FB115" s="124">
        <v>0</v>
      </c>
      <c r="FC115" s="125">
        <f>FB115*G115</f>
        <v>0</v>
      </c>
      <c r="FD115" s="22"/>
      <c r="FE115" s="22"/>
      <c r="FF115" s="22"/>
      <c r="FG115" s="22"/>
      <c r="FH115" s="22"/>
      <c r="FI115" s="22"/>
      <c r="FJ115" s="22"/>
      <c r="FK115" s="22"/>
      <c r="FL115" s="22"/>
      <c r="FM115" s="22"/>
      <c r="FN115" s="22"/>
      <c r="GA115" s="126" t="s">
        <v>110</v>
      </c>
      <c r="GC115" s="126" t="s">
        <v>105</v>
      </c>
      <c r="GD115" s="126" t="s">
        <v>46</v>
      </c>
      <c r="GH115" s="13" t="s">
        <v>103</v>
      </c>
      <c r="GN115" s="127">
        <f>IF(EW115="základní",I115,0)</f>
        <v>4490.16</v>
      </c>
      <c r="GO115" s="127">
        <f>IF(EW115="snížená",I115,0)</f>
        <v>0</v>
      </c>
      <c r="GP115" s="127">
        <f>IF(EW115="zákl. přenesená",I115,0)</f>
        <v>0</v>
      </c>
      <c r="GQ115" s="127">
        <f>IF(EW115="sníž. přenesená",I115,0)</f>
        <v>0</v>
      </c>
      <c r="GR115" s="127">
        <f>IF(EW115="nulová",I115,0)</f>
        <v>0</v>
      </c>
      <c r="GS115" s="13" t="s">
        <v>45</v>
      </c>
      <c r="GT115" s="127">
        <f>ROUND(H115*G115,2)</f>
        <v>4490.16</v>
      </c>
      <c r="GU115" s="13" t="s">
        <v>110</v>
      </c>
      <c r="GV115" s="126" t="s">
        <v>1831</v>
      </c>
    </row>
    <row r="116" spans="1:204" s="1" customFormat="1" ht="27.9" customHeight="1" x14ac:dyDescent="0.2">
      <c r="A116" s="23"/>
      <c r="B116" s="856"/>
      <c r="C116" s="857" t="s">
        <v>112</v>
      </c>
      <c r="D116" s="851"/>
      <c r="E116" s="858" t="s">
        <v>272</v>
      </c>
      <c r="F116" s="851"/>
      <c r="G116" s="851"/>
      <c r="H116" s="852"/>
      <c r="I116" s="859"/>
      <c r="J116" s="897"/>
      <c r="K116" s="898"/>
      <c r="L116" s="897"/>
      <c r="M116" s="898"/>
      <c r="N116" s="897"/>
      <c r="O116" s="898"/>
      <c r="P116" s="897"/>
      <c r="Q116" s="898"/>
      <c r="R116" s="897"/>
      <c r="S116" s="898"/>
      <c r="T116" s="897"/>
      <c r="U116" s="898"/>
      <c r="V116" s="1853"/>
      <c r="W116" s="1854"/>
      <c r="X116" s="897"/>
      <c r="Y116" s="898"/>
      <c r="Z116" s="897"/>
      <c r="AA116" s="898"/>
      <c r="AB116" s="1853"/>
      <c r="AC116" s="1854"/>
      <c r="AD116" s="897"/>
      <c r="AE116" s="898"/>
      <c r="AF116" s="897"/>
      <c r="AG116" s="898"/>
      <c r="AH116" s="897"/>
      <c r="AI116" s="898"/>
      <c r="AJ116" s="897"/>
      <c r="AK116" s="898"/>
      <c r="AL116" s="1853"/>
      <c r="AM116" s="1854"/>
      <c r="AN116" s="1853"/>
      <c r="AO116" s="1854"/>
      <c r="AP116" s="2006"/>
      <c r="AQ116" s="2007"/>
      <c r="AR116" s="897"/>
      <c r="AS116" s="898"/>
      <c r="AT116" s="897"/>
      <c r="AU116" s="898"/>
      <c r="AV116" s="917"/>
      <c r="EU116" s="25"/>
      <c r="EV116" s="128"/>
      <c r="EW116" s="129"/>
      <c r="EX116" s="33"/>
      <c r="EY116" s="33"/>
      <c r="EZ116" s="33"/>
      <c r="FA116" s="33"/>
      <c r="FB116" s="33"/>
      <c r="FC116" s="34"/>
      <c r="FD116" s="22"/>
      <c r="FE116" s="22"/>
      <c r="FF116" s="22"/>
      <c r="FG116" s="22"/>
      <c r="FH116" s="22"/>
      <c r="FI116" s="22"/>
      <c r="FJ116" s="22"/>
      <c r="FK116" s="22"/>
      <c r="FL116" s="22"/>
      <c r="FM116" s="22"/>
      <c r="FN116" s="22"/>
      <c r="GC116" s="13" t="s">
        <v>112</v>
      </c>
      <c r="GD116" s="13" t="s">
        <v>46</v>
      </c>
    </row>
    <row r="117" spans="1:204" s="10" customFormat="1" ht="27.9" customHeight="1" x14ac:dyDescent="0.2">
      <c r="A117" s="137"/>
      <c r="B117" s="866"/>
      <c r="C117" s="857" t="s">
        <v>114</v>
      </c>
      <c r="D117" s="867" t="s">
        <v>7</v>
      </c>
      <c r="E117" s="868" t="s">
        <v>1832</v>
      </c>
      <c r="F117" s="869"/>
      <c r="G117" s="870">
        <v>70.599999999999994</v>
      </c>
      <c r="H117" s="871"/>
      <c r="I117" s="872"/>
      <c r="J117" s="901"/>
      <c r="K117" s="902"/>
      <c r="L117" s="901"/>
      <c r="M117" s="902"/>
      <c r="N117" s="901"/>
      <c r="O117" s="902"/>
      <c r="P117" s="901"/>
      <c r="Q117" s="902"/>
      <c r="R117" s="901"/>
      <c r="S117" s="902"/>
      <c r="T117" s="901"/>
      <c r="U117" s="902"/>
      <c r="V117" s="1857"/>
      <c r="W117" s="1858"/>
      <c r="X117" s="901"/>
      <c r="Y117" s="902"/>
      <c r="Z117" s="901"/>
      <c r="AA117" s="902"/>
      <c r="AB117" s="1857"/>
      <c r="AC117" s="1858"/>
      <c r="AD117" s="901"/>
      <c r="AE117" s="902"/>
      <c r="AF117" s="901"/>
      <c r="AG117" s="902"/>
      <c r="AH117" s="901"/>
      <c r="AI117" s="902"/>
      <c r="AJ117" s="901"/>
      <c r="AK117" s="902"/>
      <c r="AL117" s="1857"/>
      <c r="AM117" s="1858"/>
      <c r="AN117" s="1857"/>
      <c r="AO117" s="1858"/>
      <c r="AP117" s="2010"/>
      <c r="AQ117" s="2011"/>
      <c r="AR117" s="901"/>
      <c r="AS117" s="902"/>
      <c r="AT117" s="901"/>
      <c r="AU117" s="902"/>
      <c r="AV117" s="919"/>
      <c r="EU117" s="139"/>
      <c r="EV117" s="140"/>
      <c r="EW117" s="141"/>
      <c r="EX117" s="141"/>
      <c r="EY117" s="141"/>
      <c r="EZ117" s="141"/>
      <c r="FA117" s="141"/>
      <c r="FB117" s="141"/>
      <c r="FC117" s="142"/>
      <c r="GC117" s="143" t="s">
        <v>114</v>
      </c>
      <c r="GD117" s="143" t="s">
        <v>46</v>
      </c>
      <c r="GE117" s="10" t="s">
        <v>46</v>
      </c>
      <c r="GF117" s="10" t="s">
        <v>23</v>
      </c>
      <c r="GG117" s="10" t="s">
        <v>45</v>
      </c>
      <c r="GH117" s="143" t="s">
        <v>103</v>
      </c>
    </row>
    <row r="118" spans="1:204" s="1" customFormat="1" ht="27.9" customHeight="1" x14ac:dyDescent="0.2">
      <c r="A118" s="23"/>
      <c r="B118" s="1661" t="s">
        <v>274</v>
      </c>
      <c r="C118" s="1662" t="s">
        <v>105</v>
      </c>
      <c r="D118" s="1663" t="s">
        <v>1418</v>
      </c>
      <c r="E118" s="1664" t="s">
        <v>1419</v>
      </c>
      <c r="F118" s="1665" t="s">
        <v>194</v>
      </c>
      <c r="G118" s="1666">
        <v>49.4</v>
      </c>
      <c r="H118" s="1667">
        <v>260.39999999999998</v>
      </c>
      <c r="I118" s="1668">
        <f>ROUND(H118*G118,2)</f>
        <v>12863.76</v>
      </c>
      <c r="J118" s="850"/>
      <c r="K118" s="776">
        <f>ROUND(J118*$H118,2)</f>
        <v>0</v>
      </c>
      <c r="L118" s="850"/>
      <c r="M118" s="776">
        <f>ROUND(L118*$H118,2)</f>
        <v>0</v>
      </c>
      <c r="N118" s="850"/>
      <c r="O118" s="776">
        <f>ROUND(N118*$H118,2)</f>
        <v>0</v>
      </c>
      <c r="P118" s="850"/>
      <c r="Q118" s="776">
        <f>ROUND(P118*$H118,2)</f>
        <v>0</v>
      </c>
      <c r="R118" s="850"/>
      <c r="S118" s="776">
        <f>ROUND(R118*$H118,2)</f>
        <v>0</v>
      </c>
      <c r="T118" s="850"/>
      <c r="U118" s="776">
        <f>ROUND(T118*$H118,2)</f>
        <v>0</v>
      </c>
      <c r="V118" s="1861"/>
      <c r="W118" s="1750">
        <f>ROUND(V118*$H118,2)</f>
        <v>0</v>
      </c>
      <c r="X118" s="850"/>
      <c r="Y118" s="776">
        <f>ROUND(X118*$H118,2)</f>
        <v>0</v>
      </c>
      <c r="Z118" s="850"/>
      <c r="AA118" s="776">
        <f>ROUND(Z118*$H118,2)</f>
        <v>0</v>
      </c>
      <c r="AB118" s="1861"/>
      <c r="AC118" s="1750">
        <f>ROUND(AB118*$H118,2)</f>
        <v>0</v>
      </c>
      <c r="AD118" s="850"/>
      <c r="AE118" s="776">
        <f>ROUND(AD118*$H118,2)</f>
        <v>0</v>
      </c>
      <c r="AF118" s="850"/>
      <c r="AG118" s="776">
        <f>ROUND(AF118*$H118,2)</f>
        <v>0</v>
      </c>
      <c r="AH118" s="850"/>
      <c r="AI118" s="776">
        <f>ROUND(AH118*$H118,2)</f>
        <v>0</v>
      </c>
      <c r="AJ118" s="850"/>
      <c r="AK118" s="776">
        <f>ROUND(AJ118*$H118,2)</f>
        <v>0</v>
      </c>
      <c r="AL118" s="1861"/>
      <c r="AM118" s="1750">
        <f>ROUND(AL118*$H118,2)</f>
        <v>0</v>
      </c>
      <c r="AN118" s="1861"/>
      <c r="AO118" s="1750">
        <f>ROUND(AN118*$H118,2)</f>
        <v>0</v>
      </c>
      <c r="AP118" s="2014"/>
      <c r="AQ118" s="2114">
        <f>ROUND(AP118*$H118,2)</f>
        <v>0</v>
      </c>
      <c r="AR118" s="850">
        <f>AP118+AN118+AL118+AJ118+AH118+AF118+AD118+AB118+Z118+X118+V118+T118+R118+P118+N118+L118+J118</f>
        <v>0</v>
      </c>
      <c r="AS118" s="776">
        <f>ROUND(AR118*H118,2)</f>
        <v>0</v>
      </c>
      <c r="AT118" s="850">
        <f>G118-AR118</f>
        <v>49.4</v>
      </c>
      <c r="AU118" s="776">
        <f>ROUND(AT118*H118,2)</f>
        <v>12863.76</v>
      </c>
      <c r="AV118" s="914">
        <f>AU118/I118</f>
        <v>1</v>
      </c>
      <c r="EU118" s="25"/>
      <c r="EV118" s="122" t="s">
        <v>7</v>
      </c>
      <c r="EW118" s="123" t="s">
        <v>31</v>
      </c>
      <c r="EX118" s="33"/>
      <c r="EY118" s="124">
        <f>EX118*G118</f>
        <v>0</v>
      </c>
      <c r="EZ118" s="124">
        <v>0</v>
      </c>
      <c r="FA118" s="124">
        <f>EZ118*G118</f>
        <v>0</v>
      </c>
      <c r="FB118" s="124">
        <v>0</v>
      </c>
      <c r="FC118" s="125">
        <f>FB118*G118</f>
        <v>0</v>
      </c>
      <c r="FD118" s="22"/>
      <c r="FE118" s="22"/>
      <c r="FF118" s="22"/>
      <c r="FG118" s="22"/>
      <c r="FH118" s="22"/>
      <c r="FI118" s="22"/>
      <c r="FJ118" s="22"/>
      <c r="FK118" s="22"/>
      <c r="FL118" s="22"/>
      <c r="FM118" s="22"/>
      <c r="FN118" s="22"/>
      <c r="GA118" s="126" t="s">
        <v>110</v>
      </c>
      <c r="GC118" s="126" t="s">
        <v>105</v>
      </c>
      <c r="GD118" s="126" t="s">
        <v>46</v>
      </c>
      <c r="GH118" s="13" t="s">
        <v>103</v>
      </c>
      <c r="GN118" s="127">
        <f>IF(EW118="základní",I118,0)</f>
        <v>12863.76</v>
      </c>
      <c r="GO118" s="127">
        <f>IF(EW118="snížená",I118,0)</f>
        <v>0</v>
      </c>
      <c r="GP118" s="127">
        <f>IF(EW118="zákl. přenesená",I118,0)</f>
        <v>0</v>
      </c>
      <c r="GQ118" s="127">
        <f>IF(EW118="sníž. přenesená",I118,0)</f>
        <v>0</v>
      </c>
      <c r="GR118" s="127">
        <f>IF(EW118="nulová",I118,0)</f>
        <v>0</v>
      </c>
      <c r="GS118" s="13" t="s">
        <v>45</v>
      </c>
      <c r="GT118" s="127">
        <f>ROUND(H118*G118,2)</f>
        <v>12863.76</v>
      </c>
      <c r="GU118" s="13" t="s">
        <v>110</v>
      </c>
      <c r="GV118" s="126" t="s">
        <v>1833</v>
      </c>
    </row>
    <row r="119" spans="1:204" s="1" customFormat="1" ht="27.9" customHeight="1" x14ac:dyDescent="0.2">
      <c r="A119" s="23"/>
      <c r="B119" s="856"/>
      <c r="C119" s="857" t="s">
        <v>112</v>
      </c>
      <c r="D119" s="851"/>
      <c r="E119" s="858" t="s">
        <v>263</v>
      </c>
      <c r="F119" s="851"/>
      <c r="G119" s="851"/>
      <c r="H119" s="852"/>
      <c r="I119" s="859"/>
      <c r="J119" s="897"/>
      <c r="K119" s="898"/>
      <c r="L119" s="897"/>
      <c r="M119" s="898"/>
      <c r="N119" s="897"/>
      <c r="O119" s="898"/>
      <c r="P119" s="897"/>
      <c r="Q119" s="898"/>
      <c r="R119" s="897"/>
      <c r="S119" s="898"/>
      <c r="T119" s="897"/>
      <c r="U119" s="898"/>
      <c r="V119" s="1853"/>
      <c r="W119" s="1854"/>
      <c r="X119" s="897"/>
      <c r="Y119" s="898"/>
      <c r="Z119" s="897"/>
      <c r="AA119" s="898"/>
      <c r="AB119" s="1853"/>
      <c r="AC119" s="1854"/>
      <c r="AD119" s="897"/>
      <c r="AE119" s="898"/>
      <c r="AF119" s="897"/>
      <c r="AG119" s="898"/>
      <c r="AH119" s="897"/>
      <c r="AI119" s="898"/>
      <c r="AJ119" s="897"/>
      <c r="AK119" s="898"/>
      <c r="AL119" s="1853"/>
      <c r="AM119" s="1854"/>
      <c r="AN119" s="1853"/>
      <c r="AO119" s="1854"/>
      <c r="AP119" s="2006"/>
      <c r="AQ119" s="2007"/>
      <c r="AR119" s="897"/>
      <c r="AS119" s="898"/>
      <c r="AT119" s="897"/>
      <c r="AU119" s="898"/>
      <c r="AV119" s="917"/>
      <c r="EU119" s="25"/>
      <c r="EV119" s="128"/>
      <c r="EW119" s="129"/>
      <c r="EX119" s="33"/>
      <c r="EY119" s="33"/>
      <c r="EZ119" s="33"/>
      <c r="FA119" s="33"/>
      <c r="FB119" s="33"/>
      <c r="FC119" s="34"/>
      <c r="FD119" s="22"/>
      <c r="FE119" s="22"/>
      <c r="FF119" s="22"/>
      <c r="FG119" s="22"/>
      <c r="FH119" s="22"/>
      <c r="FI119" s="22"/>
      <c r="FJ119" s="22"/>
      <c r="FK119" s="22"/>
      <c r="FL119" s="22"/>
      <c r="FM119" s="22"/>
      <c r="FN119" s="22"/>
      <c r="GC119" s="13" t="s">
        <v>112</v>
      </c>
      <c r="GD119" s="13" t="s">
        <v>46</v>
      </c>
    </row>
    <row r="120" spans="1:204" s="9" customFormat="1" ht="27.9" customHeight="1" x14ac:dyDescent="0.2">
      <c r="A120" s="130"/>
      <c r="B120" s="860"/>
      <c r="C120" s="857" t="s">
        <v>114</v>
      </c>
      <c r="D120" s="861" t="s">
        <v>7</v>
      </c>
      <c r="E120" s="862" t="s">
        <v>1421</v>
      </c>
      <c r="F120" s="863"/>
      <c r="G120" s="861" t="s">
        <v>7</v>
      </c>
      <c r="H120" s="864"/>
      <c r="I120" s="865"/>
      <c r="J120" s="899"/>
      <c r="K120" s="900"/>
      <c r="L120" s="899"/>
      <c r="M120" s="900"/>
      <c r="N120" s="899"/>
      <c r="O120" s="900"/>
      <c r="P120" s="899"/>
      <c r="Q120" s="900"/>
      <c r="R120" s="899"/>
      <c r="S120" s="900"/>
      <c r="T120" s="899"/>
      <c r="U120" s="900"/>
      <c r="V120" s="1855"/>
      <c r="W120" s="1856"/>
      <c r="X120" s="899"/>
      <c r="Y120" s="900"/>
      <c r="Z120" s="899"/>
      <c r="AA120" s="900"/>
      <c r="AB120" s="1855"/>
      <c r="AC120" s="1856"/>
      <c r="AD120" s="899"/>
      <c r="AE120" s="900"/>
      <c r="AF120" s="899"/>
      <c r="AG120" s="900"/>
      <c r="AH120" s="899"/>
      <c r="AI120" s="900"/>
      <c r="AJ120" s="899"/>
      <c r="AK120" s="900"/>
      <c r="AL120" s="1855"/>
      <c r="AM120" s="1856"/>
      <c r="AN120" s="1855"/>
      <c r="AO120" s="1856"/>
      <c r="AP120" s="2008"/>
      <c r="AQ120" s="2009"/>
      <c r="AR120" s="899"/>
      <c r="AS120" s="900"/>
      <c r="AT120" s="899"/>
      <c r="AU120" s="900"/>
      <c r="AV120" s="918"/>
      <c r="EU120" s="132"/>
      <c r="EV120" s="133"/>
      <c r="EW120" s="134"/>
      <c r="EX120" s="134"/>
      <c r="EY120" s="134"/>
      <c r="EZ120" s="134"/>
      <c r="FA120" s="134"/>
      <c r="FB120" s="134"/>
      <c r="FC120" s="135"/>
      <c r="GC120" s="136" t="s">
        <v>114</v>
      </c>
      <c r="GD120" s="136" t="s">
        <v>46</v>
      </c>
      <c r="GE120" s="9" t="s">
        <v>45</v>
      </c>
      <c r="GF120" s="9" t="s">
        <v>23</v>
      </c>
      <c r="GG120" s="9" t="s">
        <v>44</v>
      </c>
      <c r="GH120" s="136" t="s">
        <v>103</v>
      </c>
    </row>
    <row r="121" spans="1:204" s="10" customFormat="1" ht="27.9" customHeight="1" x14ac:dyDescent="0.2">
      <c r="A121" s="137"/>
      <c r="B121" s="866"/>
      <c r="C121" s="857" t="s">
        <v>114</v>
      </c>
      <c r="D121" s="867" t="s">
        <v>7</v>
      </c>
      <c r="E121" s="868" t="s">
        <v>1834</v>
      </c>
      <c r="F121" s="869"/>
      <c r="G121" s="870">
        <v>49.4</v>
      </c>
      <c r="H121" s="871"/>
      <c r="I121" s="872"/>
      <c r="J121" s="901"/>
      <c r="K121" s="902"/>
      <c r="L121" s="901"/>
      <c r="M121" s="902"/>
      <c r="N121" s="901"/>
      <c r="O121" s="902"/>
      <c r="P121" s="901"/>
      <c r="Q121" s="902"/>
      <c r="R121" s="901"/>
      <c r="S121" s="902"/>
      <c r="T121" s="901"/>
      <c r="U121" s="902"/>
      <c r="V121" s="1857"/>
      <c r="W121" s="1858"/>
      <c r="X121" s="901"/>
      <c r="Y121" s="902"/>
      <c r="Z121" s="901"/>
      <c r="AA121" s="902"/>
      <c r="AB121" s="1857"/>
      <c r="AC121" s="1858"/>
      <c r="AD121" s="901"/>
      <c r="AE121" s="902"/>
      <c r="AF121" s="901"/>
      <c r="AG121" s="902"/>
      <c r="AH121" s="901"/>
      <c r="AI121" s="902"/>
      <c r="AJ121" s="901"/>
      <c r="AK121" s="902"/>
      <c r="AL121" s="1857"/>
      <c r="AM121" s="1858"/>
      <c r="AN121" s="1857"/>
      <c r="AO121" s="1858"/>
      <c r="AP121" s="2010"/>
      <c r="AQ121" s="2011"/>
      <c r="AR121" s="901"/>
      <c r="AS121" s="902"/>
      <c r="AT121" s="901"/>
      <c r="AU121" s="902"/>
      <c r="AV121" s="919"/>
      <c r="EU121" s="139"/>
      <c r="EV121" s="140"/>
      <c r="EW121" s="141"/>
      <c r="EX121" s="141"/>
      <c r="EY121" s="141"/>
      <c r="EZ121" s="141"/>
      <c r="FA121" s="141"/>
      <c r="FB121" s="141"/>
      <c r="FC121" s="142"/>
      <c r="GC121" s="143" t="s">
        <v>114</v>
      </c>
      <c r="GD121" s="143" t="s">
        <v>46</v>
      </c>
      <c r="GE121" s="10" t="s">
        <v>46</v>
      </c>
      <c r="GF121" s="10" t="s">
        <v>23</v>
      </c>
      <c r="GG121" s="10" t="s">
        <v>45</v>
      </c>
      <c r="GH121" s="143" t="s">
        <v>103</v>
      </c>
    </row>
    <row r="122" spans="1:204" s="1" customFormat="1" ht="27.9" customHeight="1" x14ac:dyDescent="0.2">
      <c r="A122" s="23"/>
      <c r="B122" s="1661" t="s">
        <v>280</v>
      </c>
      <c r="C122" s="1662" t="s">
        <v>105</v>
      </c>
      <c r="D122" s="1663" t="s">
        <v>1423</v>
      </c>
      <c r="E122" s="1664" t="s">
        <v>1424</v>
      </c>
      <c r="F122" s="1665" t="s">
        <v>194</v>
      </c>
      <c r="G122" s="1666">
        <v>49.4</v>
      </c>
      <c r="H122" s="1667">
        <v>94.6</v>
      </c>
      <c r="I122" s="1668">
        <f>ROUND(H122*G122,2)</f>
        <v>4673.24</v>
      </c>
      <c r="J122" s="850"/>
      <c r="K122" s="776">
        <f>ROUND(J122*$H122,2)</f>
        <v>0</v>
      </c>
      <c r="L122" s="850"/>
      <c r="M122" s="776">
        <f>ROUND(L122*$H122,2)</f>
        <v>0</v>
      </c>
      <c r="N122" s="850"/>
      <c r="O122" s="776">
        <f>ROUND(N122*$H122,2)</f>
        <v>0</v>
      </c>
      <c r="P122" s="850"/>
      <c r="Q122" s="776">
        <f>ROUND(P122*$H122,2)</f>
        <v>0</v>
      </c>
      <c r="R122" s="850"/>
      <c r="S122" s="776">
        <f>ROUND(R122*$H122,2)</f>
        <v>0</v>
      </c>
      <c r="T122" s="850"/>
      <c r="U122" s="776">
        <f>ROUND(T122*$H122,2)</f>
        <v>0</v>
      </c>
      <c r="V122" s="1861"/>
      <c r="W122" s="1750">
        <f>ROUND(V122*$H122,2)</f>
        <v>0</v>
      </c>
      <c r="X122" s="850"/>
      <c r="Y122" s="776">
        <f>ROUND(X122*$H122,2)</f>
        <v>0</v>
      </c>
      <c r="Z122" s="850"/>
      <c r="AA122" s="776">
        <f>ROUND(Z122*$H122,2)</f>
        <v>0</v>
      </c>
      <c r="AB122" s="1861"/>
      <c r="AC122" s="1750">
        <f>ROUND(AB122*$H122,2)</f>
        <v>0</v>
      </c>
      <c r="AD122" s="850"/>
      <c r="AE122" s="776">
        <f>ROUND(AD122*$H122,2)</f>
        <v>0</v>
      </c>
      <c r="AF122" s="850"/>
      <c r="AG122" s="776">
        <f>ROUND(AF122*$H122,2)</f>
        <v>0</v>
      </c>
      <c r="AH122" s="850"/>
      <c r="AI122" s="776">
        <f>ROUND(AH122*$H122,2)</f>
        <v>0</v>
      </c>
      <c r="AJ122" s="850"/>
      <c r="AK122" s="776">
        <f>ROUND(AJ122*$H122,2)</f>
        <v>0</v>
      </c>
      <c r="AL122" s="1861"/>
      <c r="AM122" s="1750">
        <f>ROUND(AL122*$H122,2)</f>
        <v>0</v>
      </c>
      <c r="AN122" s="1861"/>
      <c r="AO122" s="1750">
        <f>ROUND(AN122*$H122,2)</f>
        <v>0</v>
      </c>
      <c r="AP122" s="2014"/>
      <c r="AQ122" s="2114">
        <f>ROUND(AP122*$H122,2)</f>
        <v>0</v>
      </c>
      <c r="AR122" s="850">
        <f>AP122+AN122+AL122+AJ122+AH122+AF122+AD122+AB122+Z122+X122+V122+T122+R122+P122+N122+L122+J122</f>
        <v>0</v>
      </c>
      <c r="AS122" s="776">
        <f>ROUND(AR122*H122,2)</f>
        <v>0</v>
      </c>
      <c r="AT122" s="850">
        <f>G122-AR122</f>
        <v>49.4</v>
      </c>
      <c r="AU122" s="776">
        <f>ROUND(AT122*H122,2)</f>
        <v>4673.24</v>
      </c>
      <c r="AV122" s="914">
        <f>AU122/I122</f>
        <v>1</v>
      </c>
      <c r="EU122" s="25"/>
      <c r="EV122" s="122" t="s">
        <v>7</v>
      </c>
      <c r="EW122" s="123" t="s">
        <v>31</v>
      </c>
      <c r="EX122" s="33"/>
      <c r="EY122" s="124">
        <f>EX122*G122</f>
        <v>0</v>
      </c>
      <c r="EZ122" s="124">
        <v>0</v>
      </c>
      <c r="FA122" s="124">
        <f>EZ122*G122</f>
        <v>0</v>
      </c>
      <c r="FB122" s="124">
        <v>0</v>
      </c>
      <c r="FC122" s="125">
        <f>FB122*G122</f>
        <v>0</v>
      </c>
      <c r="FD122" s="22"/>
      <c r="FE122" s="22"/>
      <c r="FF122" s="22"/>
      <c r="FG122" s="22"/>
      <c r="FH122" s="22"/>
      <c r="FI122" s="22"/>
      <c r="FJ122" s="22"/>
      <c r="FK122" s="22"/>
      <c r="FL122" s="22"/>
      <c r="FM122" s="22"/>
      <c r="FN122" s="22"/>
      <c r="GA122" s="126" t="s">
        <v>110</v>
      </c>
      <c r="GC122" s="126" t="s">
        <v>105</v>
      </c>
      <c r="GD122" s="126" t="s">
        <v>46</v>
      </c>
      <c r="GH122" s="13" t="s">
        <v>103</v>
      </c>
      <c r="GN122" s="127">
        <f>IF(EW122="základní",I122,0)</f>
        <v>4673.24</v>
      </c>
      <c r="GO122" s="127">
        <f>IF(EW122="snížená",I122,0)</f>
        <v>0</v>
      </c>
      <c r="GP122" s="127">
        <f>IF(EW122="zákl. přenesená",I122,0)</f>
        <v>0</v>
      </c>
      <c r="GQ122" s="127">
        <f>IF(EW122="sníž. přenesená",I122,0)</f>
        <v>0</v>
      </c>
      <c r="GR122" s="127">
        <f>IF(EW122="nulová",I122,0)</f>
        <v>0</v>
      </c>
      <c r="GS122" s="13" t="s">
        <v>45</v>
      </c>
      <c r="GT122" s="127">
        <f>ROUND(H122*G122,2)</f>
        <v>4673.24</v>
      </c>
      <c r="GU122" s="13" t="s">
        <v>110</v>
      </c>
      <c r="GV122" s="126" t="s">
        <v>1835</v>
      </c>
    </row>
    <row r="123" spans="1:204" s="1" customFormat="1" ht="27.9" customHeight="1" x14ac:dyDescent="0.2">
      <c r="A123" s="23"/>
      <c r="B123" s="856"/>
      <c r="C123" s="857" t="s">
        <v>112</v>
      </c>
      <c r="D123" s="851"/>
      <c r="E123" s="858" t="s">
        <v>272</v>
      </c>
      <c r="F123" s="851"/>
      <c r="G123" s="851"/>
      <c r="H123" s="852"/>
      <c r="I123" s="859"/>
      <c r="J123" s="897"/>
      <c r="K123" s="898"/>
      <c r="L123" s="897"/>
      <c r="M123" s="898"/>
      <c r="N123" s="897"/>
      <c r="O123" s="898"/>
      <c r="P123" s="897"/>
      <c r="Q123" s="898"/>
      <c r="R123" s="897"/>
      <c r="S123" s="898"/>
      <c r="T123" s="897"/>
      <c r="U123" s="898"/>
      <c r="V123" s="1853"/>
      <c r="W123" s="1854"/>
      <c r="X123" s="897"/>
      <c r="Y123" s="898"/>
      <c r="Z123" s="897"/>
      <c r="AA123" s="898"/>
      <c r="AB123" s="1853"/>
      <c r="AC123" s="1854"/>
      <c r="AD123" s="897"/>
      <c r="AE123" s="898"/>
      <c r="AF123" s="897"/>
      <c r="AG123" s="898"/>
      <c r="AH123" s="897"/>
      <c r="AI123" s="898"/>
      <c r="AJ123" s="897"/>
      <c r="AK123" s="898"/>
      <c r="AL123" s="1853"/>
      <c r="AM123" s="1854"/>
      <c r="AN123" s="1853"/>
      <c r="AO123" s="1854"/>
      <c r="AP123" s="2006"/>
      <c r="AQ123" s="2007"/>
      <c r="AR123" s="897"/>
      <c r="AS123" s="898"/>
      <c r="AT123" s="897"/>
      <c r="AU123" s="898"/>
      <c r="AV123" s="917"/>
      <c r="EU123" s="25"/>
      <c r="EV123" s="128"/>
      <c r="EW123" s="129"/>
      <c r="EX123" s="33"/>
      <c r="EY123" s="33"/>
      <c r="EZ123" s="33"/>
      <c r="FA123" s="33"/>
      <c r="FB123" s="33"/>
      <c r="FC123" s="34"/>
      <c r="FD123" s="22"/>
      <c r="FE123" s="22"/>
      <c r="FF123" s="22"/>
      <c r="FG123" s="22"/>
      <c r="FH123" s="22"/>
      <c r="FI123" s="22"/>
      <c r="FJ123" s="22"/>
      <c r="FK123" s="22"/>
      <c r="FL123" s="22"/>
      <c r="FM123" s="22"/>
      <c r="FN123" s="22"/>
      <c r="GC123" s="13" t="s">
        <v>112</v>
      </c>
      <c r="GD123" s="13" t="s">
        <v>46</v>
      </c>
    </row>
    <row r="124" spans="1:204" s="9" customFormat="1" ht="27.9" customHeight="1" x14ac:dyDescent="0.2">
      <c r="A124" s="130"/>
      <c r="B124" s="860"/>
      <c r="C124" s="857" t="s">
        <v>114</v>
      </c>
      <c r="D124" s="861" t="s">
        <v>7</v>
      </c>
      <c r="E124" s="862" t="s">
        <v>1421</v>
      </c>
      <c r="F124" s="863"/>
      <c r="G124" s="861" t="s">
        <v>7</v>
      </c>
      <c r="H124" s="864"/>
      <c r="I124" s="865"/>
      <c r="J124" s="899"/>
      <c r="K124" s="900"/>
      <c r="L124" s="899"/>
      <c r="M124" s="900"/>
      <c r="N124" s="899"/>
      <c r="O124" s="900"/>
      <c r="P124" s="899"/>
      <c r="Q124" s="900"/>
      <c r="R124" s="899"/>
      <c r="S124" s="900"/>
      <c r="T124" s="899"/>
      <c r="U124" s="900"/>
      <c r="V124" s="1855"/>
      <c r="W124" s="1856"/>
      <c r="X124" s="899"/>
      <c r="Y124" s="900"/>
      <c r="Z124" s="899"/>
      <c r="AA124" s="900"/>
      <c r="AB124" s="1855"/>
      <c r="AC124" s="1856"/>
      <c r="AD124" s="899"/>
      <c r="AE124" s="900"/>
      <c r="AF124" s="899"/>
      <c r="AG124" s="900"/>
      <c r="AH124" s="899"/>
      <c r="AI124" s="900"/>
      <c r="AJ124" s="899"/>
      <c r="AK124" s="900"/>
      <c r="AL124" s="1855"/>
      <c r="AM124" s="1856"/>
      <c r="AN124" s="1855"/>
      <c r="AO124" s="1856"/>
      <c r="AP124" s="2008"/>
      <c r="AQ124" s="2009"/>
      <c r="AR124" s="899"/>
      <c r="AS124" s="900"/>
      <c r="AT124" s="899"/>
      <c r="AU124" s="900"/>
      <c r="AV124" s="918"/>
      <c r="EU124" s="132"/>
      <c r="EV124" s="133"/>
      <c r="EW124" s="134"/>
      <c r="EX124" s="134"/>
      <c r="EY124" s="134"/>
      <c r="EZ124" s="134"/>
      <c r="FA124" s="134"/>
      <c r="FB124" s="134"/>
      <c r="FC124" s="135"/>
      <c r="GC124" s="136" t="s">
        <v>114</v>
      </c>
      <c r="GD124" s="136" t="s">
        <v>46</v>
      </c>
      <c r="GE124" s="9" t="s">
        <v>45</v>
      </c>
      <c r="GF124" s="9" t="s">
        <v>23</v>
      </c>
      <c r="GG124" s="9" t="s">
        <v>44</v>
      </c>
      <c r="GH124" s="136" t="s">
        <v>103</v>
      </c>
    </row>
    <row r="125" spans="1:204" s="10" customFormat="1" ht="27.9" customHeight="1" x14ac:dyDescent="0.2">
      <c r="A125" s="137"/>
      <c r="B125" s="866"/>
      <c r="C125" s="857" t="s">
        <v>114</v>
      </c>
      <c r="D125" s="867" t="s">
        <v>7</v>
      </c>
      <c r="E125" s="868" t="s">
        <v>1834</v>
      </c>
      <c r="F125" s="869"/>
      <c r="G125" s="870">
        <v>49.4</v>
      </c>
      <c r="H125" s="871"/>
      <c r="I125" s="872"/>
      <c r="J125" s="901"/>
      <c r="K125" s="902"/>
      <c r="L125" s="901"/>
      <c r="M125" s="902"/>
      <c r="N125" s="901"/>
      <c r="O125" s="902"/>
      <c r="P125" s="901"/>
      <c r="Q125" s="902"/>
      <c r="R125" s="901"/>
      <c r="S125" s="902"/>
      <c r="T125" s="901"/>
      <c r="U125" s="902"/>
      <c r="V125" s="1857"/>
      <c r="W125" s="1858"/>
      <c r="X125" s="901"/>
      <c r="Y125" s="902"/>
      <c r="Z125" s="901"/>
      <c r="AA125" s="902"/>
      <c r="AB125" s="1857"/>
      <c r="AC125" s="1858"/>
      <c r="AD125" s="901"/>
      <c r="AE125" s="902"/>
      <c r="AF125" s="901"/>
      <c r="AG125" s="902"/>
      <c r="AH125" s="901"/>
      <c r="AI125" s="902"/>
      <c r="AJ125" s="901"/>
      <c r="AK125" s="902"/>
      <c r="AL125" s="1857"/>
      <c r="AM125" s="1858"/>
      <c r="AN125" s="1857"/>
      <c r="AO125" s="1858"/>
      <c r="AP125" s="2010"/>
      <c r="AQ125" s="2011"/>
      <c r="AR125" s="901"/>
      <c r="AS125" s="902"/>
      <c r="AT125" s="901"/>
      <c r="AU125" s="902"/>
      <c r="AV125" s="919"/>
      <c r="EU125" s="139"/>
      <c r="EV125" s="140"/>
      <c r="EW125" s="141"/>
      <c r="EX125" s="141"/>
      <c r="EY125" s="141"/>
      <c r="EZ125" s="141"/>
      <c r="FA125" s="141"/>
      <c r="FB125" s="141"/>
      <c r="FC125" s="142"/>
      <c r="GC125" s="143" t="s">
        <v>114</v>
      </c>
      <c r="GD125" s="143" t="s">
        <v>46</v>
      </c>
      <c r="GE125" s="10" t="s">
        <v>46</v>
      </c>
      <c r="GF125" s="10" t="s">
        <v>23</v>
      </c>
      <c r="GG125" s="10" t="s">
        <v>45</v>
      </c>
      <c r="GH125" s="143" t="s">
        <v>103</v>
      </c>
    </row>
    <row r="126" spans="1:204" s="1" customFormat="1" ht="27.9" customHeight="1" x14ac:dyDescent="0.2">
      <c r="A126" s="23"/>
      <c r="B126" s="1661" t="s">
        <v>287</v>
      </c>
      <c r="C126" s="1662" t="s">
        <v>105</v>
      </c>
      <c r="D126" s="1663" t="s">
        <v>281</v>
      </c>
      <c r="E126" s="1664" t="s">
        <v>282</v>
      </c>
      <c r="F126" s="1665" t="s">
        <v>283</v>
      </c>
      <c r="G126" s="1666">
        <v>88.92</v>
      </c>
      <c r="H126" s="1667">
        <v>499</v>
      </c>
      <c r="I126" s="1668">
        <f>ROUND(H126*G126,2)</f>
        <v>44371.08</v>
      </c>
      <c r="J126" s="850"/>
      <c r="K126" s="776">
        <f>ROUND(J126*$H126,2)</f>
        <v>0</v>
      </c>
      <c r="L126" s="850"/>
      <c r="M126" s="776">
        <f>ROUND(L126*$H126,2)</f>
        <v>0</v>
      </c>
      <c r="N126" s="850"/>
      <c r="O126" s="776">
        <f>ROUND(N126*$H126,2)</f>
        <v>0</v>
      </c>
      <c r="P126" s="850"/>
      <c r="Q126" s="776">
        <f>ROUND(P126*$H126,2)</f>
        <v>0</v>
      </c>
      <c r="R126" s="850"/>
      <c r="S126" s="776">
        <f>ROUND(R126*$H126,2)</f>
        <v>0</v>
      </c>
      <c r="T126" s="850"/>
      <c r="U126" s="776">
        <f>ROUND(T126*$H126,2)</f>
        <v>0</v>
      </c>
      <c r="V126" s="1861"/>
      <c r="W126" s="1750">
        <f>ROUND(V126*$H126,2)</f>
        <v>0</v>
      </c>
      <c r="X126" s="850"/>
      <c r="Y126" s="776">
        <f>ROUND(X126*$H126,2)</f>
        <v>0</v>
      </c>
      <c r="Z126" s="850"/>
      <c r="AA126" s="776">
        <f>ROUND(Z126*$H126,2)</f>
        <v>0</v>
      </c>
      <c r="AB126" s="1861"/>
      <c r="AC126" s="1750">
        <f>ROUND(AB126*$H126,2)</f>
        <v>0</v>
      </c>
      <c r="AD126" s="850"/>
      <c r="AE126" s="776">
        <f>ROUND(AD126*$H126,2)</f>
        <v>0</v>
      </c>
      <c r="AF126" s="850"/>
      <c r="AG126" s="776">
        <f>ROUND(AF126*$H126,2)</f>
        <v>0</v>
      </c>
      <c r="AH126" s="850"/>
      <c r="AI126" s="776">
        <f>ROUND(AH126*$H126,2)</f>
        <v>0</v>
      </c>
      <c r="AJ126" s="850"/>
      <c r="AK126" s="776">
        <f>ROUND(AJ126*$H126,2)</f>
        <v>0</v>
      </c>
      <c r="AL126" s="1861"/>
      <c r="AM126" s="1750">
        <f>ROUND(AL126*$H126,2)</f>
        <v>0</v>
      </c>
      <c r="AN126" s="1861"/>
      <c r="AO126" s="1750">
        <f>ROUND(AN126*$H126,2)</f>
        <v>0</v>
      </c>
      <c r="AP126" s="2014"/>
      <c r="AQ126" s="2114">
        <f>ROUND(AP126*$H126,2)</f>
        <v>0</v>
      </c>
      <c r="AR126" s="850">
        <f>AP126+AN126+AL126+AJ126+AH126+AF126+AD126+AB126+Z126+X126+V126+T126+R126+P126+N126+L126+J126</f>
        <v>0</v>
      </c>
      <c r="AS126" s="776">
        <f>ROUND(AR126*H126,2)</f>
        <v>0</v>
      </c>
      <c r="AT126" s="850">
        <f>G126-AR126</f>
        <v>88.92</v>
      </c>
      <c r="AU126" s="776">
        <f>ROUND(AT126*H126,2)</f>
        <v>44371.08</v>
      </c>
      <c r="AV126" s="914">
        <f>AU126/I126</f>
        <v>1</v>
      </c>
      <c r="EU126" s="25"/>
      <c r="EV126" s="122" t="s">
        <v>7</v>
      </c>
      <c r="EW126" s="123" t="s">
        <v>31</v>
      </c>
      <c r="EX126" s="33"/>
      <c r="EY126" s="124">
        <f>EX126*G126</f>
        <v>0</v>
      </c>
      <c r="EZ126" s="124">
        <v>0</v>
      </c>
      <c r="FA126" s="124">
        <f>EZ126*G126</f>
        <v>0</v>
      </c>
      <c r="FB126" s="124">
        <v>0</v>
      </c>
      <c r="FC126" s="125">
        <f>FB126*G126</f>
        <v>0</v>
      </c>
      <c r="FD126" s="22"/>
      <c r="FE126" s="22"/>
      <c r="FF126" s="22"/>
      <c r="FG126" s="22"/>
      <c r="FH126" s="22"/>
      <c r="FI126" s="22"/>
      <c r="FJ126" s="22"/>
      <c r="FK126" s="22"/>
      <c r="FL126" s="22"/>
      <c r="FM126" s="22"/>
      <c r="FN126" s="22"/>
      <c r="GA126" s="126" t="s">
        <v>110</v>
      </c>
      <c r="GC126" s="126" t="s">
        <v>105</v>
      </c>
      <c r="GD126" s="126" t="s">
        <v>46</v>
      </c>
      <c r="GH126" s="13" t="s">
        <v>103</v>
      </c>
      <c r="GN126" s="127">
        <f>IF(EW126="základní",I126,0)</f>
        <v>44371.08</v>
      </c>
      <c r="GO126" s="127">
        <f>IF(EW126="snížená",I126,0)</f>
        <v>0</v>
      </c>
      <c r="GP126" s="127">
        <f>IF(EW126="zákl. přenesená",I126,0)</f>
        <v>0</v>
      </c>
      <c r="GQ126" s="127">
        <f>IF(EW126="sníž. přenesená",I126,0)</f>
        <v>0</v>
      </c>
      <c r="GR126" s="127">
        <f>IF(EW126="nulová",I126,0)</f>
        <v>0</v>
      </c>
      <c r="GS126" s="13" t="s">
        <v>45</v>
      </c>
      <c r="GT126" s="127">
        <f>ROUND(H126*G126,2)</f>
        <v>44371.08</v>
      </c>
      <c r="GU126" s="13" t="s">
        <v>110</v>
      </c>
      <c r="GV126" s="126" t="s">
        <v>1836</v>
      </c>
    </row>
    <row r="127" spans="1:204" s="1" customFormat="1" ht="27.9" customHeight="1" x14ac:dyDescent="0.2">
      <c r="A127" s="23"/>
      <c r="B127" s="856"/>
      <c r="C127" s="857" t="s">
        <v>112</v>
      </c>
      <c r="D127" s="851"/>
      <c r="E127" s="858" t="s">
        <v>285</v>
      </c>
      <c r="F127" s="851"/>
      <c r="G127" s="851"/>
      <c r="H127" s="852"/>
      <c r="I127" s="859"/>
      <c r="J127" s="897"/>
      <c r="K127" s="898"/>
      <c r="L127" s="897"/>
      <c r="M127" s="898"/>
      <c r="N127" s="897"/>
      <c r="O127" s="898"/>
      <c r="P127" s="897"/>
      <c r="Q127" s="898"/>
      <c r="R127" s="897"/>
      <c r="S127" s="898"/>
      <c r="T127" s="897"/>
      <c r="U127" s="898"/>
      <c r="V127" s="1853"/>
      <c r="W127" s="1854"/>
      <c r="X127" s="897"/>
      <c r="Y127" s="898"/>
      <c r="Z127" s="897"/>
      <c r="AA127" s="898"/>
      <c r="AB127" s="1853"/>
      <c r="AC127" s="1854"/>
      <c r="AD127" s="897"/>
      <c r="AE127" s="898"/>
      <c r="AF127" s="897"/>
      <c r="AG127" s="898"/>
      <c r="AH127" s="897"/>
      <c r="AI127" s="898"/>
      <c r="AJ127" s="897"/>
      <c r="AK127" s="898"/>
      <c r="AL127" s="1853"/>
      <c r="AM127" s="1854"/>
      <c r="AN127" s="1853"/>
      <c r="AO127" s="1854"/>
      <c r="AP127" s="2006"/>
      <c r="AQ127" s="2007"/>
      <c r="AR127" s="897"/>
      <c r="AS127" s="898"/>
      <c r="AT127" s="897"/>
      <c r="AU127" s="898"/>
      <c r="AV127" s="917"/>
      <c r="EU127" s="25"/>
      <c r="EV127" s="128"/>
      <c r="EW127" s="129"/>
      <c r="EX127" s="33"/>
      <c r="EY127" s="33"/>
      <c r="EZ127" s="33"/>
      <c r="FA127" s="33"/>
      <c r="FB127" s="33"/>
      <c r="FC127" s="34"/>
      <c r="FD127" s="22"/>
      <c r="FE127" s="22"/>
      <c r="FF127" s="22"/>
      <c r="FG127" s="22"/>
      <c r="FH127" s="22"/>
      <c r="FI127" s="22"/>
      <c r="FJ127" s="22"/>
      <c r="FK127" s="22"/>
      <c r="FL127" s="22"/>
      <c r="FM127" s="22"/>
      <c r="FN127" s="22"/>
      <c r="GC127" s="13" t="s">
        <v>112</v>
      </c>
      <c r="GD127" s="13" t="s">
        <v>46</v>
      </c>
    </row>
    <row r="128" spans="1:204" s="10" customFormat="1" ht="27.9" customHeight="1" x14ac:dyDescent="0.2">
      <c r="A128" s="137"/>
      <c r="B128" s="866"/>
      <c r="C128" s="857" t="s">
        <v>114</v>
      </c>
      <c r="D128" s="867" t="s">
        <v>7</v>
      </c>
      <c r="E128" s="868" t="s">
        <v>1837</v>
      </c>
      <c r="F128" s="869"/>
      <c r="G128" s="870">
        <v>88.92</v>
      </c>
      <c r="H128" s="871"/>
      <c r="I128" s="872"/>
      <c r="J128" s="901"/>
      <c r="K128" s="902"/>
      <c r="L128" s="901"/>
      <c r="M128" s="902"/>
      <c r="N128" s="901"/>
      <c r="O128" s="902"/>
      <c r="P128" s="901"/>
      <c r="Q128" s="902"/>
      <c r="R128" s="901"/>
      <c r="S128" s="902"/>
      <c r="T128" s="901"/>
      <c r="U128" s="902"/>
      <c r="V128" s="1857"/>
      <c r="W128" s="1858"/>
      <c r="X128" s="901"/>
      <c r="Y128" s="902"/>
      <c r="Z128" s="901"/>
      <c r="AA128" s="902"/>
      <c r="AB128" s="1857"/>
      <c r="AC128" s="1858"/>
      <c r="AD128" s="901"/>
      <c r="AE128" s="902"/>
      <c r="AF128" s="901"/>
      <c r="AG128" s="902"/>
      <c r="AH128" s="901"/>
      <c r="AI128" s="902"/>
      <c r="AJ128" s="901"/>
      <c r="AK128" s="902"/>
      <c r="AL128" s="1857"/>
      <c r="AM128" s="1858"/>
      <c r="AN128" s="1857"/>
      <c r="AO128" s="1858"/>
      <c r="AP128" s="2010"/>
      <c r="AQ128" s="2011"/>
      <c r="AR128" s="901"/>
      <c r="AS128" s="902"/>
      <c r="AT128" s="901"/>
      <c r="AU128" s="902"/>
      <c r="AV128" s="919"/>
      <c r="EU128" s="139"/>
      <c r="EV128" s="140"/>
      <c r="EW128" s="141"/>
      <c r="EX128" s="141"/>
      <c r="EY128" s="141"/>
      <c r="EZ128" s="141"/>
      <c r="FA128" s="141"/>
      <c r="FB128" s="141"/>
      <c r="FC128" s="142"/>
      <c r="GC128" s="143" t="s">
        <v>114</v>
      </c>
      <c r="GD128" s="143" t="s">
        <v>46</v>
      </c>
      <c r="GE128" s="10" t="s">
        <v>46</v>
      </c>
      <c r="GF128" s="10" t="s">
        <v>23</v>
      </c>
      <c r="GG128" s="10" t="s">
        <v>45</v>
      </c>
      <c r="GH128" s="143" t="s">
        <v>103</v>
      </c>
    </row>
    <row r="129" spans="1:204" s="1" customFormat="1" ht="27.9" customHeight="1" x14ac:dyDescent="0.2">
      <c r="A129" s="23"/>
      <c r="B129" s="854" t="s">
        <v>307</v>
      </c>
      <c r="C129" s="838" t="s">
        <v>105</v>
      </c>
      <c r="D129" s="839" t="s">
        <v>288</v>
      </c>
      <c r="E129" s="840" t="s">
        <v>289</v>
      </c>
      <c r="F129" s="841" t="s">
        <v>194</v>
      </c>
      <c r="G129" s="842">
        <v>70.599999999999994</v>
      </c>
      <c r="H129" s="843">
        <v>123</v>
      </c>
      <c r="I129" s="855">
        <f>ROUND(H129*G129,2)</f>
        <v>8683.7999999999993</v>
      </c>
      <c r="J129" s="850"/>
      <c r="K129" s="776">
        <f>ROUND(J129*$H129,2)</f>
        <v>0</v>
      </c>
      <c r="L129" s="850"/>
      <c r="M129" s="776">
        <f>ROUND(L129*$H129,2)</f>
        <v>0</v>
      </c>
      <c r="N129" s="850"/>
      <c r="O129" s="776">
        <f>ROUND(N129*$H129,2)</f>
        <v>0</v>
      </c>
      <c r="P129" s="850"/>
      <c r="Q129" s="776">
        <f>ROUND(P129*$H129,2)</f>
        <v>0</v>
      </c>
      <c r="R129" s="850"/>
      <c r="S129" s="776">
        <f>ROUND(R129*$H129,2)</f>
        <v>0</v>
      </c>
      <c r="T129" s="850"/>
      <c r="U129" s="776">
        <f>ROUND(T129*$H129,2)</f>
        <v>0</v>
      </c>
      <c r="V129" s="1861">
        <v>63.5</v>
      </c>
      <c r="W129" s="1750">
        <f>ROUND(V129*$H129,2)</f>
        <v>7810.5</v>
      </c>
      <c r="X129" s="850"/>
      <c r="Y129" s="776">
        <f>ROUND(X129*$H129,2)</f>
        <v>0</v>
      </c>
      <c r="Z129" s="850"/>
      <c r="AA129" s="776">
        <f>ROUND(Z129*$H129,2)</f>
        <v>0</v>
      </c>
      <c r="AB129" s="1861"/>
      <c r="AC129" s="1750">
        <f>ROUND(AB129*$H129,2)</f>
        <v>0</v>
      </c>
      <c r="AD129" s="850"/>
      <c r="AE129" s="776">
        <f>ROUND(AD129*$H129,2)</f>
        <v>0</v>
      </c>
      <c r="AF129" s="850"/>
      <c r="AG129" s="776">
        <f>ROUND(AF129*$H129,2)</f>
        <v>0</v>
      </c>
      <c r="AH129" s="850"/>
      <c r="AI129" s="776">
        <f>ROUND(AH129*$H129,2)</f>
        <v>0</v>
      </c>
      <c r="AJ129" s="850"/>
      <c r="AK129" s="776">
        <f>ROUND(AJ129*$H129,2)</f>
        <v>0</v>
      </c>
      <c r="AL129" s="1861">
        <v>0</v>
      </c>
      <c r="AM129" s="1750">
        <f>ROUND(AL129*$H129,2)</f>
        <v>0</v>
      </c>
      <c r="AN129" s="1861">
        <v>7.1</v>
      </c>
      <c r="AO129" s="1750">
        <f>ROUND(AN129*$H129,2)</f>
        <v>873.3</v>
      </c>
      <c r="AP129" s="2014"/>
      <c r="AQ129" s="2114">
        <f>ROUND(AP129*$H129,2)</f>
        <v>0</v>
      </c>
      <c r="AR129" s="850">
        <f>AP129+AN129+AL129+AJ129+AH129+AF129+AD129+AB129+Z129+X129+V129+T129+R129+P129+N129+L129+J129</f>
        <v>70.599999999999994</v>
      </c>
      <c r="AS129" s="776">
        <f>ROUND(AR129*H129,2)</f>
        <v>8683.7999999999993</v>
      </c>
      <c r="AT129" s="850">
        <f>G129-AR129</f>
        <v>0</v>
      </c>
      <c r="AU129" s="776">
        <f>ROUND(AT129*H129,2)</f>
        <v>0</v>
      </c>
      <c r="AV129" s="914">
        <f>AU129/I129</f>
        <v>0</v>
      </c>
      <c r="EU129" s="25"/>
      <c r="EV129" s="122" t="s">
        <v>7</v>
      </c>
      <c r="EW129" s="123" t="s">
        <v>31</v>
      </c>
      <c r="EX129" s="33"/>
      <c r="EY129" s="124">
        <f>EX129*G129</f>
        <v>0</v>
      </c>
      <c r="EZ129" s="124">
        <v>0</v>
      </c>
      <c r="FA129" s="124">
        <f>EZ129*G129</f>
        <v>0</v>
      </c>
      <c r="FB129" s="124">
        <v>0</v>
      </c>
      <c r="FC129" s="125">
        <f>FB129*G129</f>
        <v>0</v>
      </c>
      <c r="FD129" s="22"/>
      <c r="FE129" s="22"/>
      <c r="FF129" s="22"/>
      <c r="FG129" s="22"/>
      <c r="FH129" s="22"/>
      <c r="FI129" s="22"/>
      <c r="FJ129" s="22"/>
      <c r="FK129" s="22"/>
      <c r="FL129" s="22"/>
      <c r="FM129" s="22"/>
      <c r="FN129" s="22"/>
      <c r="GA129" s="126" t="s">
        <v>110</v>
      </c>
      <c r="GC129" s="126" t="s">
        <v>105</v>
      </c>
      <c r="GD129" s="126" t="s">
        <v>46</v>
      </c>
      <c r="GH129" s="13" t="s">
        <v>103</v>
      </c>
      <c r="GN129" s="127">
        <f>IF(EW129="základní",I129,0)</f>
        <v>8683.7999999999993</v>
      </c>
      <c r="GO129" s="127">
        <f>IF(EW129="snížená",I129,0)</f>
        <v>0</v>
      </c>
      <c r="GP129" s="127">
        <f>IF(EW129="zákl. přenesená",I129,0)</f>
        <v>0</v>
      </c>
      <c r="GQ129" s="127">
        <f>IF(EW129="sníž. přenesená",I129,0)</f>
        <v>0</v>
      </c>
      <c r="GR129" s="127">
        <f>IF(EW129="nulová",I129,0)</f>
        <v>0</v>
      </c>
      <c r="GS129" s="13" t="s">
        <v>45</v>
      </c>
      <c r="GT129" s="127">
        <f>ROUND(H129*G129,2)</f>
        <v>8683.7999999999993</v>
      </c>
      <c r="GU129" s="13" t="s">
        <v>110</v>
      </c>
      <c r="GV129" s="126" t="s">
        <v>1838</v>
      </c>
    </row>
    <row r="130" spans="1:204" s="1" customFormat="1" ht="27.9" customHeight="1" x14ac:dyDescent="0.2">
      <c r="A130" s="23"/>
      <c r="B130" s="856"/>
      <c r="C130" s="857" t="s">
        <v>112</v>
      </c>
      <c r="D130" s="851"/>
      <c r="E130" s="858" t="s">
        <v>291</v>
      </c>
      <c r="F130" s="851"/>
      <c r="G130" s="851"/>
      <c r="H130" s="852"/>
      <c r="I130" s="859"/>
      <c r="J130" s="897"/>
      <c r="K130" s="898"/>
      <c r="L130" s="897"/>
      <c r="M130" s="898"/>
      <c r="N130" s="897"/>
      <c r="O130" s="898"/>
      <c r="P130" s="897"/>
      <c r="Q130" s="898"/>
      <c r="R130" s="897"/>
      <c r="S130" s="898"/>
      <c r="T130" s="897"/>
      <c r="U130" s="898"/>
      <c r="V130" s="1853"/>
      <c r="W130" s="1854"/>
      <c r="X130" s="897"/>
      <c r="Y130" s="898"/>
      <c r="Z130" s="897"/>
      <c r="AA130" s="898"/>
      <c r="AB130" s="1853"/>
      <c r="AC130" s="1854"/>
      <c r="AD130" s="897"/>
      <c r="AE130" s="898"/>
      <c r="AF130" s="897"/>
      <c r="AG130" s="898"/>
      <c r="AH130" s="897"/>
      <c r="AI130" s="898"/>
      <c r="AJ130" s="897"/>
      <c r="AK130" s="898"/>
      <c r="AL130" s="1853"/>
      <c r="AM130" s="1854"/>
      <c r="AN130" s="1853"/>
      <c r="AO130" s="1854"/>
      <c r="AP130" s="2006"/>
      <c r="AQ130" s="2007"/>
      <c r="AR130" s="897"/>
      <c r="AS130" s="898"/>
      <c r="AT130" s="897"/>
      <c r="AU130" s="898"/>
      <c r="AV130" s="917"/>
      <c r="EU130" s="25"/>
      <c r="EV130" s="128"/>
      <c r="EW130" s="129"/>
      <c r="EX130" s="33"/>
      <c r="EY130" s="33"/>
      <c r="EZ130" s="33"/>
      <c r="FA130" s="33"/>
      <c r="FB130" s="33"/>
      <c r="FC130" s="34"/>
      <c r="FD130" s="22"/>
      <c r="FE130" s="22"/>
      <c r="FF130" s="22"/>
      <c r="FG130" s="22"/>
      <c r="FH130" s="22"/>
      <c r="FI130" s="22"/>
      <c r="FJ130" s="22"/>
      <c r="FK130" s="22"/>
      <c r="FL130" s="22"/>
      <c r="FM130" s="22"/>
      <c r="FN130" s="22"/>
      <c r="GC130" s="13" t="s">
        <v>112</v>
      </c>
      <c r="GD130" s="13" t="s">
        <v>46</v>
      </c>
    </row>
    <row r="131" spans="1:204" s="10" customFormat="1" ht="27.9" customHeight="1" x14ac:dyDescent="0.2">
      <c r="A131" s="137"/>
      <c r="B131" s="866"/>
      <c r="C131" s="857" t="s">
        <v>114</v>
      </c>
      <c r="D131" s="867" t="s">
        <v>7</v>
      </c>
      <c r="E131" s="868" t="s">
        <v>1839</v>
      </c>
      <c r="F131" s="869"/>
      <c r="G131" s="870">
        <v>107.4</v>
      </c>
      <c r="H131" s="871"/>
      <c r="I131" s="872"/>
      <c r="J131" s="901"/>
      <c r="K131" s="902"/>
      <c r="L131" s="901"/>
      <c r="M131" s="902"/>
      <c r="N131" s="901"/>
      <c r="O131" s="902"/>
      <c r="P131" s="901"/>
      <c r="Q131" s="902"/>
      <c r="R131" s="901"/>
      <c r="S131" s="902"/>
      <c r="T131" s="901"/>
      <c r="U131" s="902"/>
      <c r="V131" s="1857"/>
      <c r="W131" s="1858"/>
      <c r="X131" s="901"/>
      <c r="Y131" s="902"/>
      <c r="Z131" s="901"/>
      <c r="AA131" s="902"/>
      <c r="AB131" s="1857"/>
      <c r="AC131" s="1858"/>
      <c r="AD131" s="901"/>
      <c r="AE131" s="902"/>
      <c r="AF131" s="901"/>
      <c r="AG131" s="902"/>
      <c r="AH131" s="901"/>
      <c r="AI131" s="902"/>
      <c r="AJ131" s="901"/>
      <c r="AK131" s="902"/>
      <c r="AL131" s="1857"/>
      <c r="AM131" s="1858"/>
      <c r="AN131" s="1857"/>
      <c r="AO131" s="1858"/>
      <c r="AP131" s="2010"/>
      <c r="AQ131" s="2011"/>
      <c r="AR131" s="901"/>
      <c r="AS131" s="902"/>
      <c r="AT131" s="901"/>
      <c r="AU131" s="902"/>
      <c r="AV131" s="919"/>
      <c r="EU131" s="139"/>
      <c r="EV131" s="140"/>
      <c r="EW131" s="141"/>
      <c r="EX131" s="141"/>
      <c r="EY131" s="141"/>
      <c r="EZ131" s="141"/>
      <c r="FA131" s="141"/>
      <c r="FB131" s="141"/>
      <c r="FC131" s="142"/>
      <c r="GC131" s="143" t="s">
        <v>114</v>
      </c>
      <c r="GD131" s="143" t="s">
        <v>46</v>
      </c>
      <c r="GE131" s="10" t="s">
        <v>46</v>
      </c>
      <c r="GF131" s="10" t="s">
        <v>23</v>
      </c>
      <c r="GG131" s="10" t="s">
        <v>44</v>
      </c>
      <c r="GH131" s="143" t="s">
        <v>103</v>
      </c>
    </row>
    <row r="132" spans="1:204" s="9" customFormat="1" ht="27.9" customHeight="1" x14ac:dyDescent="0.2">
      <c r="A132" s="130"/>
      <c r="B132" s="860"/>
      <c r="C132" s="857" t="s">
        <v>114</v>
      </c>
      <c r="D132" s="861" t="s">
        <v>7</v>
      </c>
      <c r="E132" s="862" t="s">
        <v>225</v>
      </c>
      <c r="F132" s="863"/>
      <c r="G132" s="861" t="s">
        <v>7</v>
      </c>
      <c r="H132" s="864"/>
      <c r="I132" s="865"/>
      <c r="J132" s="899"/>
      <c r="K132" s="900"/>
      <c r="L132" s="899"/>
      <c r="M132" s="900"/>
      <c r="N132" s="899"/>
      <c r="O132" s="900"/>
      <c r="P132" s="899"/>
      <c r="Q132" s="900"/>
      <c r="R132" s="899"/>
      <c r="S132" s="900"/>
      <c r="T132" s="899"/>
      <c r="U132" s="900"/>
      <c r="V132" s="1855"/>
      <c r="W132" s="1856"/>
      <c r="X132" s="899"/>
      <c r="Y132" s="900"/>
      <c r="Z132" s="899"/>
      <c r="AA132" s="900"/>
      <c r="AB132" s="1855"/>
      <c r="AC132" s="1856"/>
      <c r="AD132" s="899"/>
      <c r="AE132" s="900"/>
      <c r="AF132" s="899"/>
      <c r="AG132" s="900"/>
      <c r="AH132" s="899"/>
      <c r="AI132" s="900"/>
      <c r="AJ132" s="899"/>
      <c r="AK132" s="900"/>
      <c r="AL132" s="1855"/>
      <c r="AM132" s="1856"/>
      <c r="AN132" s="1855"/>
      <c r="AO132" s="1856"/>
      <c r="AP132" s="2008"/>
      <c r="AQ132" s="2009"/>
      <c r="AR132" s="899"/>
      <c r="AS132" s="900"/>
      <c r="AT132" s="899"/>
      <c r="AU132" s="900"/>
      <c r="AV132" s="918"/>
      <c r="EU132" s="132"/>
      <c r="EV132" s="133"/>
      <c r="EW132" s="134"/>
      <c r="EX132" s="134"/>
      <c r="EY132" s="134"/>
      <c r="EZ132" s="134"/>
      <c r="FA132" s="134"/>
      <c r="FB132" s="134"/>
      <c r="FC132" s="135"/>
      <c r="GC132" s="136" t="s">
        <v>114</v>
      </c>
      <c r="GD132" s="136" t="s">
        <v>46</v>
      </c>
      <c r="GE132" s="9" t="s">
        <v>45</v>
      </c>
      <c r="GF132" s="9" t="s">
        <v>23</v>
      </c>
      <c r="GG132" s="9" t="s">
        <v>44</v>
      </c>
      <c r="GH132" s="136" t="s">
        <v>103</v>
      </c>
    </row>
    <row r="133" spans="1:204" s="10" customFormat="1" ht="27.9" customHeight="1" x14ac:dyDescent="0.2">
      <c r="A133" s="137"/>
      <c r="B133" s="866"/>
      <c r="C133" s="857" t="s">
        <v>114</v>
      </c>
      <c r="D133" s="867" t="s">
        <v>7</v>
      </c>
      <c r="E133" s="868" t="s">
        <v>1840</v>
      </c>
      <c r="F133" s="869"/>
      <c r="G133" s="870">
        <v>-26.86</v>
      </c>
      <c r="H133" s="871"/>
      <c r="I133" s="872"/>
      <c r="J133" s="901"/>
      <c r="K133" s="902"/>
      <c r="L133" s="901"/>
      <c r="M133" s="902"/>
      <c r="N133" s="901"/>
      <c r="O133" s="902"/>
      <c r="P133" s="901"/>
      <c r="Q133" s="902"/>
      <c r="R133" s="901"/>
      <c r="S133" s="902"/>
      <c r="T133" s="901"/>
      <c r="U133" s="902"/>
      <c r="V133" s="1857"/>
      <c r="W133" s="1858"/>
      <c r="X133" s="901"/>
      <c r="Y133" s="902"/>
      <c r="Z133" s="901"/>
      <c r="AA133" s="902"/>
      <c r="AB133" s="1857"/>
      <c r="AC133" s="1858"/>
      <c r="AD133" s="901"/>
      <c r="AE133" s="902"/>
      <c r="AF133" s="901"/>
      <c r="AG133" s="902"/>
      <c r="AH133" s="901"/>
      <c r="AI133" s="902"/>
      <c r="AJ133" s="901"/>
      <c r="AK133" s="902"/>
      <c r="AL133" s="1857"/>
      <c r="AM133" s="1858"/>
      <c r="AN133" s="1857"/>
      <c r="AO133" s="1858"/>
      <c r="AP133" s="2010"/>
      <c r="AQ133" s="2011"/>
      <c r="AR133" s="901"/>
      <c r="AS133" s="902"/>
      <c r="AT133" s="901"/>
      <c r="AU133" s="902"/>
      <c r="AV133" s="919"/>
      <c r="EU133" s="139"/>
      <c r="EV133" s="140"/>
      <c r="EW133" s="141"/>
      <c r="EX133" s="141"/>
      <c r="EY133" s="141"/>
      <c r="EZ133" s="141"/>
      <c r="FA133" s="141"/>
      <c r="FB133" s="141"/>
      <c r="FC133" s="142"/>
      <c r="GC133" s="143" t="s">
        <v>114</v>
      </c>
      <c r="GD133" s="143" t="s">
        <v>46</v>
      </c>
      <c r="GE133" s="10" t="s">
        <v>46</v>
      </c>
      <c r="GF133" s="10" t="s">
        <v>23</v>
      </c>
      <c r="GG133" s="10" t="s">
        <v>44</v>
      </c>
      <c r="GH133" s="143" t="s">
        <v>103</v>
      </c>
    </row>
    <row r="134" spans="1:204" s="10" customFormat="1" ht="27.9" customHeight="1" x14ac:dyDescent="0.2">
      <c r="A134" s="137"/>
      <c r="B134" s="866"/>
      <c r="C134" s="857" t="s">
        <v>114</v>
      </c>
      <c r="D134" s="867" t="s">
        <v>7</v>
      </c>
      <c r="E134" s="868" t="s">
        <v>1841</v>
      </c>
      <c r="F134" s="869"/>
      <c r="G134" s="870">
        <v>-6.31</v>
      </c>
      <c r="H134" s="871"/>
      <c r="I134" s="872"/>
      <c r="J134" s="901"/>
      <c r="K134" s="902"/>
      <c r="L134" s="901"/>
      <c r="M134" s="902"/>
      <c r="N134" s="901"/>
      <c r="O134" s="902"/>
      <c r="P134" s="901"/>
      <c r="Q134" s="902"/>
      <c r="R134" s="901"/>
      <c r="S134" s="902"/>
      <c r="T134" s="901"/>
      <c r="U134" s="902"/>
      <c r="V134" s="1857"/>
      <c r="W134" s="1858"/>
      <c r="X134" s="901"/>
      <c r="Y134" s="902"/>
      <c r="Z134" s="901"/>
      <c r="AA134" s="902"/>
      <c r="AB134" s="1857"/>
      <c r="AC134" s="1858"/>
      <c r="AD134" s="901"/>
      <c r="AE134" s="902"/>
      <c r="AF134" s="901"/>
      <c r="AG134" s="902"/>
      <c r="AH134" s="901"/>
      <c r="AI134" s="902"/>
      <c r="AJ134" s="901"/>
      <c r="AK134" s="902"/>
      <c r="AL134" s="1857"/>
      <c r="AM134" s="1858"/>
      <c r="AN134" s="1857"/>
      <c r="AO134" s="1858"/>
      <c r="AP134" s="2010"/>
      <c r="AQ134" s="2011"/>
      <c r="AR134" s="901"/>
      <c r="AS134" s="902"/>
      <c r="AT134" s="901"/>
      <c r="AU134" s="902"/>
      <c r="AV134" s="919"/>
      <c r="EU134" s="139"/>
      <c r="EV134" s="140"/>
      <c r="EW134" s="141"/>
      <c r="EX134" s="141"/>
      <c r="EY134" s="141"/>
      <c r="EZ134" s="141"/>
      <c r="FA134" s="141"/>
      <c r="FB134" s="141"/>
      <c r="FC134" s="142"/>
      <c r="GC134" s="143" t="s">
        <v>114</v>
      </c>
      <c r="GD134" s="143" t="s">
        <v>46</v>
      </c>
      <c r="GE134" s="10" t="s">
        <v>46</v>
      </c>
      <c r="GF134" s="10" t="s">
        <v>23</v>
      </c>
      <c r="GG134" s="10" t="s">
        <v>44</v>
      </c>
      <c r="GH134" s="143" t="s">
        <v>103</v>
      </c>
    </row>
    <row r="135" spans="1:204" s="10" customFormat="1" ht="27.9" customHeight="1" x14ac:dyDescent="0.2">
      <c r="A135" s="137"/>
      <c r="B135" s="866"/>
      <c r="C135" s="857" t="s">
        <v>114</v>
      </c>
      <c r="D135" s="867" t="s">
        <v>7</v>
      </c>
      <c r="E135" s="868" t="s">
        <v>1842</v>
      </c>
      <c r="F135" s="869"/>
      <c r="G135" s="870">
        <v>-0.23</v>
      </c>
      <c r="H135" s="871"/>
      <c r="I135" s="872"/>
      <c r="J135" s="901"/>
      <c r="K135" s="902"/>
      <c r="L135" s="901"/>
      <c r="M135" s="902"/>
      <c r="N135" s="901"/>
      <c r="O135" s="902"/>
      <c r="P135" s="901"/>
      <c r="Q135" s="902"/>
      <c r="R135" s="901"/>
      <c r="S135" s="902"/>
      <c r="T135" s="901"/>
      <c r="U135" s="902"/>
      <c r="V135" s="1857"/>
      <c r="W135" s="1858"/>
      <c r="X135" s="901"/>
      <c r="Y135" s="902"/>
      <c r="Z135" s="901"/>
      <c r="AA135" s="902"/>
      <c r="AB135" s="1857"/>
      <c r="AC135" s="1858"/>
      <c r="AD135" s="901"/>
      <c r="AE135" s="902"/>
      <c r="AF135" s="901"/>
      <c r="AG135" s="902"/>
      <c r="AH135" s="901"/>
      <c r="AI135" s="902"/>
      <c r="AJ135" s="901"/>
      <c r="AK135" s="902"/>
      <c r="AL135" s="1857"/>
      <c r="AM135" s="1858"/>
      <c r="AN135" s="1857"/>
      <c r="AO135" s="1858"/>
      <c r="AP135" s="2010"/>
      <c r="AQ135" s="2011"/>
      <c r="AR135" s="901"/>
      <c r="AS135" s="902"/>
      <c r="AT135" s="901"/>
      <c r="AU135" s="902"/>
      <c r="AV135" s="919"/>
      <c r="EU135" s="139"/>
      <c r="EV135" s="140"/>
      <c r="EW135" s="141"/>
      <c r="EX135" s="141"/>
      <c r="EY135" s="141"/>
      <c r="EZ135" s="141"/>
      <c r="FA135" s="141"/>
      <c r="FB135" s="141"/>
      <c r="FC135" s="142"/>
      <c r="GC135" s="143" t="s">
        <v>114</v>
      </c>
      <c r="GD135" s="143" t="s">
        <v>46</v>
      </c>
      <c r="GE135" s="10" t="s">
        <v>46</v>
      </c>
      <c r="GF135" s="10" t="s">
        <v>23</v>
      </c>
      <c r="GG135" s="10" t="s">
        <v>44</v>
      </c>
      <c r="GH135" s="143" t="s">
        <v>103</v>
      </c>
    </row>
    <row r="136" spans="1:204" s="10" customFormat="1" ht="27.9" customHeight="1" x14ac:dyDescent="0.2">
      <c r="A136" s="137"/>
      <c r="B136" s="866"/>
      <c r="C136" s="857" t="s">
        <v>114</v>
      </c>
      <c r="D136" s="867" t="s">
        <v>7</v>
      </c>
      <c r="E136" s="868" t="s">
        <v>1843</v>
      </c>
      <c r="F136" s="869"/>
      <c r="G136" s="870">
        <v>-3.4</v>
      </c>
      <c r="H136" s="871"/>
      <c r="I136" s="872"/>
      <c r="J136" s="901"/>
      <c r="K136" s="902"/>
      <c r="L136" s="901"/>
      <c r="M136" s="902"/>
      <c r="N136" s="901"/>
      <c r="O136" s="902"/>
      <c r="P136" s="901"/>
      <c r="Q136" s="902"/>
      <c r="R136" s="901"/>
      <c r="S136" s="902"/>
      <c r="T136" s="901"/>
      <c r="U136" s="902"/>
      <c r="V136" s="1857"/>
      <c r="W136" s="1858"/>
      <c r="X136" s="901"/>
      <c r="Y136" s="902"/>
      <c r="Z136" s="901"/>
      <c r="AA136" s="902"/>
      <c r="AB136" s="1857"/>
      <c r="AC136" s="1858"/>
      <c r="AD136" s="901"/>
      <c r="AE136" s="902"/>
      <c r="AF136" s="901"/>
      <c r="AG136" s="902"/>
      <c r="AH136" s="901"/>
      <c r="AI136" s="902"/>
      <c r="AJ136" s="901"/>
      <c r="AK136" s="902"/>
      <c r="AL136" s="1857"/>
      <c r="AM136" s="1858"/>
      <c r="AN136" s="1857"/>
      <c r="AO136" s="1858"/>
      <c r="AP136" s="2010"/>
      <c r="AQ136" s="2011"/>
      <c r="AR136" s="901"/>
      <c r="AS136" s="902"/>
      <c r="AT136" s="901"/>
      <c r="AU136" s="902"/>
      <c r="AV136" s="919"/>
      <c r="EU136" s="139"/>
      <c r="EV136" s="140"/>
      <c r="EW136" s="141"/>
      <c r="EX136" s="141"/>
      <c r="EY136" s="141"/>
      <c r="EZ136" s="141"/>
      <c r="FA136" s="141"/>
      <c r="FB136" s="141"/>
      <c r="FC136" s="142"/>
      <c r="GC136" s="143" t="s">
        <v>114</v>
      </c>
      <c r="GD136" s="143" t="s">
        <v>46</v>
      </c>
      <c r="GE136" s="10" t="s">
        <v>46</v>
      </c>
      <c r="GF136" s="10" t="s">
        <v>23</v>
      </c>
      <c r="GG136" s="10" t="s">
        <v>44</v>
      </c>
      <c r="GH136" s="143" t="s">
        <v>103</v>
      </c>
    </row>
    <row r="137" spans="1:204" s="12" customFormat="1" ht="27.9" customHeight="1" x14ac:dyDescent="0.2">
      <c r="A137" s="151"/>
      <c r="B137" s="873"/>
      <c r="C137" s="857" t="s">
        <v>114</v>
      </c>
      <c r="D137" s="874" t="s">
        <v>7</v>
      </c>
      <c r="E137" s="875" t="s">
        <v>132</v>
      </c>
      <c r="F137" s="876"/>
      <c r="G137" s="877">
        <v>70.599999999999994</v>
      </c>
      <c r="H137" s="878"/>
      <c r="I137" s="879"/>
      <c r="J137" s="903"/>
      <c r="K137" s="904"/>
      <c r="L137" s="903"/>
      <c r="M137" s="904"/>
      <c r="N137" s="903"/>
      <c r="O137" s="904"/>
      <c r="P137" s="903"/>
      <c r="Q137" s="904"/>
      <c r="R137" s="903"/>
      <c r="S137" s="904"/>
      <c r="T137" s="903"/>
      <c r="U137" s="904"/>
      <c r="V137" s="1859"/>
      <c r="W137" s="1860"/>
      <c r="X137" s="903"/>
      <c r="Y137" s="904"/>
      <c r="Z137" s="903"/>
      <c r="AA137" s="904"/>
      <c r="AB137" s="1859"/>
      <c r="AC137" s="1860"/>
      <c r="AD137" s="903"/>
      <c r="AE137" s="904"/>
      <c r="AF137" s="903"/>
      <c r="AG137" s="904"/>
      <c r="AH137" s="903"/>
      <c r="AI137" s="904"/>
      <c r="AJ137" s="903"/>
      <c r="AK137" s="904"/>
      <c r="AL137" s="1859"/>
      <c r="AM137" s="1860"/>
      <c r="AN137" s="1859"/>
      <c r="AO137" s="1860"/>
      <c r="AP137" s="2012"/>
      <c r="AQ137" s="2013"/>
      <c r="AR137" s="903"/>
      <c r="AS137" s="904"/>
      <c r="AT137" s="903"/>
      <c r="AU137" s="904"/>
      <c r="AV137" s="920"/>
      <c r="EU137" s="153"/>
      <c r="EV137" s="154"/>
      <c r="EW137" s="155"/>
      <c r="EX137" s="155"/>
      <c r="EY137" s="155"/>
      <c r="EZ137" s="155"/>
      <c r="FA137" s="155"/>
      <c r="FB137" s="155"/>
      <c r="FC137" s="156"/>
      <c r="GC137" s="157" t="s">
        <v>114</v>
      </c>
      <c r="GD137" s="157" t="s">
        <v>46</v>
      </c>
      <c r="GE137" s="12" t="s">
        <v>110</v>
      </c>
      <c r="GF137" s="12" t="s">
        <v>23</v>
      </c>
      <c r="GG137" s="12" t="s">
        <v>45</v>
      </c>
      <c r="GH137" s="157" t="s">
        <v>103</v>
      </c>
    </row>
    <row r="138" spans="1:204" s="1" customFormat="1" ht="33" customHeight="1" x14ac:dyDescent="0.2">
      <c r="A138" s="23"/>
      <c r="B138" s="854" t="s">
        <v>315</v>
      </c>
      <c r="C138" s="838" t="s">
        <v>105</v>
      </c>
      <c r="D138" s="839" t="s">
        <v>308</v>
      </c>
      <c r="E138" s="840" t="s">
        <v>309</v>
      </c>
      <c r="F138" s="841" t="s">
        <v>194</v>
      </c>
      <c r="G138" s="842">
        <v>24.75</v>
      </c>
      <c r="H138" s="843">
        <v>595.1</v>
      </c>
      <c r="I138" s="855">
        <f>ROUND(H138*G138,2)</f>
        <v>14728.73</v>
      </c>
      <c r="J138" s="850"/>
      <c r="K138" s="776">
        <f>ROUND(J138*$H138,2)</f>
        <v>0</v>
      </c>
      <c r="L138" s="850"/>
      <c r="M138" s="776">
        <f>ROUND(L138*$H138,2)</f>
        <v>0</v>
      </c>
      <c r="N138" s="850"/>
      <c r="O138" s="776">
        <f>ROUND(N138*$H138,2)</f>
        <v>0</v>
      </c>
      <c r="P138" s="850"/>
      <c r="Q138" s="776">
        <f>ROUND(P138*$H138,2)</f>
        <v>0</v>
      </c>
      <c r="R138" s="850"/>
      <c r="S138" s="776">
        <f>ROUND(R138*$H138,2)</f>
        <v>0</v>
      </c>
      <c r="T138" s="850"/>
      <c r="U138" s="776">
        <f>ROUND(T138*$H138,2)</f>
        <v>0</v>
      </c>
      <c r="V138" s="1861">
        <v>22.1</v>
      </c>
      <c r="W138" s="1750">
        <f>ROUND(V138*$H138,2)</f>
        <v>13151.71</v>
      </c>
      <c r="X138" s="850"/>
      <c r="Y138" s="776">
        <f>ROUND(X138*$H138,2)</f>
        <v>0</v>
      </c>
      <c r="Z138" s="850"/>
      <c r="AA138" s="776">
        <f>ROUND(Z138*$H138,2)</f>
        <v>0</v>
      </c>
      <c r="AB138" s="1861"/>
      <c r="AC138" s="1750">
        <f>ROUND(AB138*$H138,2)</f>
        <v>0</v>
      </c>
      <c r="AD138" s="850"/>
      <c r="AE138" s="776">
        <f>ROUND(AD138*$H138,2)</f>
        <v>0</v>
      </c>
      <c r="AF138" s="850"/>
      <c r="AG138" s="776">
        <f>ROUND(AF138*$H138,2)</f>
        <v>0</v>
      </c>
      <c r="AH138" s="850"/>
      <c r="AI138" s="776">
        <f>ROUND(AH138*$H138,2)</f>
        <v>0</v>
      </c>
      <c r="AJ138" s="850"/>
      <c r="AK138" s="776">
        <f>ROUND(AJ138*$H138,2)</f>
        <v>0</v>
      </c>
      <c r="AL138" s="1861">
        <v>0</v>
      </c>
      <c r="AM138" s="1750">
        <f>ROUND(AL138*$H138,2)</f>
        <v>0</v>
      </c>
      <c r="AN138" s="1861">
        <v>2.65</v>
      </c>
      <c r="AO138" s="1750">
        <f>ROUND(AN138*$H138,2)</f>
        <v>1577.02</v>
      </c>
      <c r="AP138" s="2014"/>
      <c r="AQ138" s="2114">
        <f>ROUND(AP138*$H138,2)</f>
        <v>0</v>
      </c>
      <c r="AR138" s="850">
        <f>AP138+AN138+AL138+AJ138+AH138+AF138+AD138+AB138+Z138+X138+V138+T138+R138+P138+N138+L138+J138</f>
        <v>24.75</v>
      </c>
      <c r="AS138" s="776">
        <f>ROUND(AR138*H138,2)</f>
        <v>14728.73</v>
      </c>
      <c r="AT138" s="850">
        <f>G138-AR138</f>
        <v>0</v>
      </c>
      <c r="AU138" s="776">
        <f>ROUND(AT138*H138,2)</f>
        <v>0</v>
      </c>
      <c r="AV138" s="914">
        <f>AU138/I138</f>
        <v>0</v>
      </c>
      <c r="EU138" s="25"/>
      <c r="EV138" s="122" t="s">
        <v>7</v>
      </c>
      <c r="EW138" s="123" t="s">
        <v>31</v>
      </c>
      <c r="EX138" s="33"/>
      <c r="EY138" s="124">
        <f>EX138*G138</f>
        <v>0</v>
      </c>
      <c r="EZ138" s="124">
        <v>0</v>
      </c>
      <c r="FA138" s="124">
        <f>EZ138*G138</f>
        <v>0</v>
      </c>
      <c r="FB138" s="124">
        <v>0</v>
      </c>
      <c r="FC138" s="125">
        <f>FB138*G138</f>
        <v>0</v>
      </c>
      <c r="FD138" s="22"/>
      <c r="FE138" s="22"/>
      <c r="FF138" s="22"/>
      <c r="FG138" s="22"/>
      <c r="FH138" s="22"/>
      <c r="FI138" s="22"/>
      <c r="FJ138" s="22"/>
      <c r="FK138" s="22"/>
      <c r="FL138" s="22"/>
      <c r="FM138" s="22"/>
      <c r="FN138" s="22"/>
      <c r="GA138" s="126" t="s">
        <v>110</v>
      </c>
      <c r="GC138" s="126" t="s">
        <v>105</v>
      </c>
      <c r="GD138" s="126" t="s">
        <v>46</v>
      </c>
      <c r="GH138" s="13" t="s">
        <v>103</v>
      </c>
      <c r="GN138" s="127">
        <f>IF(EW138="základní",I138,0)</f>
        <v>14728.73</v>
      </c>
      <c r="GO138" s="127">
        <f>IF(EW138="snížená",I138,0)</f>
        <v>0</v>
      </c>
      <c r="GP138" s="127">
        <f>IF(EW138="zákl. přenesená",I138,0)</f>
        <v>0</v>
      </c>
      <c r="GQ138" s="127">
        <f>IF(EW138="sníž. přenesená",I138,0)</f>
        <v>0</v>
      </c>
      <c r="GR138" s="127">
        <f>IF(EW138="nulová",I138,0)</f>
        <v>0</v>
      </c>
      <c r="GS138" s="13" t="s">
        <v>45</v>
      </c>
      <c r="GT138" s="127">
        <f>ROUND(H138*G138,2)</f>
        <v>14728.73</v>
      </c>
      <c r="GU138" s="13" t="s">
        <v>110</v>
      </c>
      <c r="GV138" s="126" t="s">
        <v>1844</v>
      </c>
    </row>
    <row r="139" spans="1:204" s="1" customFormat="1" ht="27.9" customHeight="1" x14ac:dyDescent="0.2">
      <c r="A139" s="23"/>
      <c r="B139" s="856"/>
      <c r="C139" s="857" t="s">
        <v>112</v>
      </c>
      <c r="D139" s="851"/>
      <c r="E139" s="858" t="s">
        <v>311</v>
      </c>
      <c r="F139" s="851"/>
      <c r="G139" s="851"/>
      <c r="H139" s="852"/>
      <c r="I139" s="859"/>
      <c r="J139" s="897"/>
      <c r="K139" s="898"/>
      <c r="L139" s="897"/>
      <c r="M139" s="898"/>
      <c r="N139" s="897"/>
      <c r="O139" s="898"/>
      <c r="P139" s="897"/>
      <c r="Q139" s="898"/>
      <c r="R139" s="897"/>
      <c r="S139" s="898"/>
      <c r="T139" s="897"/>
      <c r="U139" s="898"/>
      <c r="V139" s="1853"/>
      <c r="W139" s="1854"/>
      <c r="X139" s="897"/>
      <c r="Y139" s="898"/>
      <c r="Z139" s="897"/>
      <c r="AA139" s="898"/>
      <c r="AB139" s="1853"/>
      <c r="AC139" s="1854"/>
      <c r="AD139" s="897"/>
      <c r="AE139" s="898"/>
      <c r="AF139" s="897"/>
      <c r="AG139" s="898"/>
      <c r="AH139" s="897"/>
      <c r="AI139" s="898"/>
      <c r="AJ139" s="897"/>
      <c r="AK139" s="898"/>
      <c r="AL139" s="1853"/>
      <c r="AM139" s="1854"/>
      <c r="AN139" s="1853"/>
      <c r="AO139" s="1854"/>
      <c r="AP139" s="2006"/>
      <c r="AQ139" s="2007"/>
      <c r="AR139" s="897"/>
      <c r="AS139" s="898"/>
      <c r="AT139" s="897"/>
      <c r="AU139" s="898"/>
      <c r="AV139" s="917"/>
      <c r="EU139" s="25"/>
      <c r="EV139" s="128"/>
      <c r="EW139" s="129"/>
      <c r="EX139" s="33"/>
      <c r="EY139" s="33"/>
      <c r="EZ139" s="33"/>
      <c r="FA139" s="33"/>
      <c r="FB139" s="33"/>
      <c r="FC139" s="34"/>
      <c r="FD139" s="22"/>
      <c r="FE139" s="22"/>
      <c r="FF139" s="22"/>
      <c r="FG139" s="22"/>
      <c r="FH139" s="22"/>
      <c r="FI139" s="22"/>
      <c r="FJ139" s="22"/>
      <c r="FK139" s="22"/>
      <c r="FL139" s="22"/>
      <c r="FM139" s="22"/>
      <c r="FN139" s="22"/>
      <c r="GC139" s="13" t="s">
        <v>112</v>
      </c>
      <c r="GD139" s="13" t="s">
        <v>46</v>
      </c>
    </row>
    <row r="140" spans="1:204" s="10" customFormat="1" ht="27.9" customHeight="1" x14ac:dyDescent="0.2">
      <c r="A140" s="137"/>
      <c r="B140" s="866"/>
      <c r="C140" s="857" t="s">
        <v>114</v>
      </c>
      <c r="D140" s="867" t="s">
        <v>7</v>
      </c>
      <c r="E140" s="868" t="s">
        <v>1845</v>
      </c>
      <c r="F140" s="869"/>
      <c r="G140" s="870">
        <v>23.65</v>
      </c>
      <c r="H140" s="871"/>
      <c r="I140" s="872"/>
      <c r="J140" s="901"/>
      <c r="K140" s="902"/>
      <c r="L140" s="901"/>
      <c r="M140" s="902"/>
      <c r="N140" s="901"/>
      <c r="O140" s="902"/>
      <c r="P140" s="901"/>
      <c r="Q140" s="902"/>
      <c r="R140" s="901"/>
      <c r="S140" s="902"/>
      <c r="T140" s="901"/>
      <c r="U140" s="902"/>
      <c r="V140" s="1857"/>
      <c r="W140" s="1858"/>
      <c r="X140" s="901"/>
      <c r="Y140" s="902"/>
      <c r="Z140" s="901"/>
      <c r="AA140" s="902"/>
      <c r="AB140" s="1857"/>
      <c r="AC140" s="1858"/>
      <c r="AD140" s="901"/>
      <c r="AE140" s="902"/>
      <c r="AF140" s="901"/>
      <c r="AG140" s="902"/>
      <c r="AH140" s="901"/>
      <c r="AI140" s="902"/>
      <c r="AJ140" s="901"/>
      <c r="AK140" s="902"/>
      <c r="AL140" s="1857"/>
      <c r="AM140" s="1858"/>
      <c r="AN140" s="1857"/>
      <c r="AO140" s="1858"/>
      <c r="AP140" s="2010"/>
      <c r="AQ140" s="2011"/>
      <c r="AR140" s="901"/>
      <c r="AS140" s="902"/>
      <c r="AT140" s="901"/>
      <c r="AU140" s="902"/>
      <c r="AV140" s="919"/>
      <c r="EU140" s="139"/>
      <c r="EV140" s="140"/>
      <c r="EW140" s="141"/>
      <c r="EX140" s="141"/>
      <c r="EY140" s="141"/>
      <c r="EZ140" s="141"/>
      <c r="FA140" s="141"/>
      <c r="FB140" s="141"/>
      <c r="FC140" s="142"/>
      <c r="GC140" s="143" t="s">
        <v>114</v>
      </c>
      <c r="GD140" s="143" t="s">
        <v>46</v>
      </c>
      <c r="GE140" s="10" t="s">
        <v>46</v>
      </c>
      <c r="GF140" s="10" t="s">
        <v>23</v>
      </c>
      <c r="GG140" s="10" t="s">
        <v>44</v>
      </c>
      <c r="GH140" s="143" t="s">
        <v>103</v>
      </c>
    </row>
    <row r="141" spans="1:204" s="10" customFormat="1" ht="27.9" customHeight="1" x14ac:dyDescent="0.2">
      <c r="A141" s="137"/>
      <c r="B141" s="866"/>
      <c r="C141" s="857" t="s">
        <v>114</v>
      </c>
      <c r="D141" s="867" t="s">
        <v>7</v>
      </c>
      <c r="E141" s="868" t="s">
        <v>1846</v>
      </c>
      <c r="F141" s="869"/>
      <c r="G141" s="870">
        <v>3.21</v>
      </c>
      <c r="H141" s="871"/>
      <c r="I141" s="872"/>
      <c r="J141" s="901"/>
      <c r="K141" s="902"/>
      <c r="L141" s="901"/>
      <c r="M141" s="902"/>
      <c r="N141" s="901"/>
      <c r="O141" s="902"/>
      <c r="P141" s="901"/>
      <c r="Q141" s="902"/>
      <c r="R141" s="901"/>
      <c r="S141" s="902"/>
      <c r="T141" s="901"/>
      <c r="U141" s="902"/>
      <c r="V141" s="1857"/>
      <c r="W141" s="1858"/>
      <c r="X141" s="901"/>
      <c r="Y141" s="902"/>
      <c r="Z141" s="901"/>
      <c r="AA141" s="902"/>
      <c r="AB141" s="1857"/>
      <c r="AC141" s="1858"/>
      <c r="AD141" s="901"/>
      <c r="AE141" s="902"/>
      <c r="AF141" s="901"/>
      <c r="AG141" s="902"/>
      <c r="AH141" s="901"/>
      <c r="AI141" s="902"/>
      <c r="AJ141" s="901"/>
      <c r="AK141" s="902"/>
      <c r="AL141" s="1857"/>
      <c r="AM141" s="1858"/>
      <c r="AN141" s="1857"/>
      <c r="AO141" s="1858"/>
      <c r="AP141" s="2010"/>
      <c r="AQ141" s="2011"/>
      <c r="AR141" s="901"/>
      <c r="AS141" s="902"/>
      <c r="AT141" s="901"/>
      <c r="AU141" s="902"/>
      <c r="AV141" s="919"/>
      <c r="EU141" s="139"/>
      <c r="EV141" s="140"/>
      <c r="EW141" s="141"/>
      <c r="EX141" s="141"/>
      <c r="EY141" s="141"/>
      <c r="EZ141" s="141"/>
      <c r="FA141" s="141"/>
      <c r="FB141" s="141"/>
      <c r="FC141" s="142"/>
      <c r="GC141" s="143" t="s">
        <v>114</v>
      </c>
      <c r="GD141" s="143" t="s">
        <v>46</v>
      </c>
      <c r="GE141" s="10" t="s">
        <v>46</v>
      </c>
      <c r="GF141" s="10" t="s">
        <v>23</v>
      </c>
      <c r="GG141" s="10" t="s">
        <v>44</v>
      </c>
      <c r="GH141" s="143" t="s">
        <v>103</v>
      </c>
    </row>
    <row r="142" spans="1:204" s="11" customFormat="1" ht="27.9" customHeight="1" x14ac:dyDescent="0.2">
      <c r="A142" s="144"/>
      <c r="B142" s="880"/>
      <c r="C142" s="857" t="s">
        <v>114</v>
      </c>
      <c r="D142" s="881" t="s">
        <v>7</v>
      </c>
      <c r="E142" s="882" t="s">
        <v>125</v>
      </c>
      <c r="F142" s="883"/>
      <c r="G142" s="884">
        <v>26.86</v>
      </c>
      <c r="H142" s="885"/>
      <c r="I142" s="886"/>
      <c r="J142" s="905"/>
      <c r="K142" s="906"/>
      <c r="L142" s="905"/>
      <c r="M142" s="906"/>
      <c r="N142" s="905"/>
      <c r="O142" s="906"/>
      <c r="P142" s="905"/>
      <c r="Q142" s="906"/>
      <c r="R142" s="905"/>
      <c r="S142" s="906"/>
      <c r="T142" s="905"/>
      <c r="U142" s="906"/>
      <c r="V142" s="1862"/>
      <c r="W142" s="1863"/>
      <c r="X142" s="905"/>
      <c r="Y142" s="906"/>
      <c r="Z142" s="905"/>
      <c r="AA142" s="906"/>
      <c r="AB142" s="1862"/>
      <c r="AC142" s="1863"/>
      <c r="AD142" s="905"/>
      <c r="AE142" s="906"/>
      <c r="AF142" s="905"/>
      <c r="AG142" s="906"/>
      <c r="AH142" s="905"/>
      <c r="AI142" s="906"/>
      <c r="AJ142" s="905"/>
      <c r="AK142" s="906"/>
      <c r="AL142" s="1862"/>
      <c r="AM142" s="1863"/>
      <c r="AN142" s="1862"/>
      <c r="AO142" s="1863"/>
      <c r="AP142" s="2016"/>
      <c r="AQ142" s="2017"/>
      <c r="AR142" s="905"/>
      <c r="AS142" s="906"/>
      <c r="AT142" s="905"/>
      <c r="AU142" s="906"/>
      <c r="AV142" s="921"/>
      <c r="EU142" s="146"/>
      <c r="EV142" s="147"/>
      <c r="EW142" s="148"/>
      <c r="EX142" s="148"/>
      <c r="EY142" s="148"/>
      <c r="EZ142" s="148"/>
      <c r="FA142" s="148"/>
      <c r="FB142" s="148"/>
      <c r="FC142" s="149"/>
      <c r="GC142" s="150" t="s">
        <v>114</v>
      </c>
      <c r="GD142" s="150" t="s">
        <v>46</v>
      </c>
      <c r="GE142" s="11" t="s">
        <v>126</v>
      </c>
      <c r="GF142" s="11" t="s">
        <v>23</v>
      </c>
      <c r="GG142" s="11" t="s">
        <v>44</v>
      </c>
      <c r="GH142" s="150" t="s">
        <v>103</v>
      </c>
    </row>
    <row r="143" spans="1:204" s="10" customFormat="1" ht="27.9" customHeight="1" x14ac:dyDescent="0.2">
      <c r="A143" s="137"/>
      <c r="B143" s="866"/>
      <c r="C143" s="857" t="s">
        <v>114</v>
      </c>
      <c r="D143" s="867" t="s">
        <v>7</v>
      </c>
      <c r="E143" s="868" t="s">
        <v>1847</v>
      </c>
      <c r="F143" s="869"/>
      <c r="G143" s="870">
        <v>-2.11</v>
      </c>
      <c r="H143" s="871"/>
      <c r="I143" s="872"/>
      <c r="J143" s="901"/>
      <c r="K143" s="902"/>
      <c r="L143" s="901"/>
      <c r="M143" s="902"/>
      <c r="N143" s="901"/>
      <c r="O143" s="902"/>
      <c r="P143" s="901"/>
      <c r="Q143" s="902"/>
      <c r="R143" s="901"/>
      <c r="S143" s="902"/>
      <c r="T143" s="901"/>
      <c r="U143" s="902"/>
      <c r="V143" s="1857"/>
      <c r="W143" s="1858"/>
      <c r="X143" s="901"/>
      <c r="Y143" s="902"/>
      <c r="Z143" s="901"/>
      <c r="AA143" s="902"/>
      <c r="AB143" s="1857"/>
      <c r="AC143" s="1858"/>
      <c r="AD143" s="901"/>
      <c r="AE143" s="902"/>
      <c r="AF143" s="901"/>
      <c r="AG143" s="902"/>
      <c r="AH143" s="901"/>
      <c r="AI143" s="902"/>
      <c r="AJ143" s="901"/>
      <c r="AK143" s="902"/>
      <c r="AL143" s="1857"/>
      <c r="AM143" s="1858"/>
      <c r="AN143" s="1857"/>
      <c r="AO143" s="1858"/>
      <c r="AP143" s="2010"/>
      <c r="AQ143" s="2011"/>
      <c r="AR143" s="901"/>
      <c r="AS143" s="902"/>
      <c r="AT143" s="901"/>
      <c r="AU143" s="902"/>
      <c r="AV143" s="919"/>
      <c r="EU143" s="139"/>
      <c r="EV143" s="140"/>
      <c r="EW143" s="141"/>
      <c r="EX143" s="141"/>
      <c r="EY143" s="141"/>
      <c r="EZ143" s="141"/>
      <c r="FA143" s="141"/>
      <c r="FB143" s="141"/>
      <c r="FC143" s="142"/>
      <c r="GC143" s="143" t="s">
        <v>114</v>
      </c>
      <c r="GD143" s="143" t="s">
        <v>46</v>
      </c>
      <c r="GE143" s="10" t="s">
        <v>46</v>
      </c>
      <c r="GF143" s="10" t="s">
        <v>23</v>
      </c>
      <c r="GG143" s="10" t="s">
        <v>44</v>
      </c>
      <c r="GH143" s="143" t="s">
        <v>103</v>
      </c>
    </row>
    <row r="144" spans="1:204" s="12" customFormat="1" ht="27.9" customHeight="1" x14ac:dyDescent="0.2">
      <c r="A144" s="151"/>
      <c r="B144" s="873"/>
      <c r="C144" s="857" t="s">
        <v>114</v>
      </c>
      <c r="D144" s="874" t="s">
        <v>7</v>
      </c>
      <c r="E144" s="875" t="s">
        <v>132</v>
      </c>
      <c r="F144" s="876"/>
      <c r="G144" s="877">
        <v>24.75</v>
      </c>
      <c r="H144" s="878"/>
      <c r="I144" s="879"/>
      <c r="J144" s="903"/>
      <c r="K144" s="904"/>
      <c r="L144" s="903"/>
      <c r="M144" s="904"/>
      <c r="N144" s="903"/>
      <c r="O144" s="904"/>
      <c r="P144" s="903"/>
      <c r="Q144" s="904"/>
      <c r="R144" s="903"/>
      <c r="S144" s="904"/>
      <c r="T144" s="903"/>
      <c r="U144" s="904"/>
      <c r="V144" s="1859"/>
      <c r="W144" s="1860"/>
      <c r="X144" s="903"/>
      <c r="Y144" s="904"/>
      <c r="Z144" s="903"/>
      <c r="AA144" s="904"/>
      <c r="AB144" s="1859"/>
      <c r="AC144" s="1860"/>
      <c r="AD144" s="903"/>
      <c r="AE144" s="904"/>
      <c r="AF144" s="903"/>
      <c r="AG144" s="904"/>
      <c r="AH144" s="903"/>
      <c r="AI144" s="904"/>
      <c r="AJ144" s="903"/>
      <c r="AK144" s="904"/>
      <c r="AL144" s="1859"/>
      <c r="AM144" s="1860"/>
      <c r="AN144" s="1859"/>
      <c r="AO144" s="1860"/>
      <c r="AP144" s="2012"/>
      <c r="AQ144" s="2013"/>
      <c r="AR144" s="903"/>
      <c r="AS144" s="904"/>
      <c r="AT144" s="903"/>
      <c r="AU144" s="904"/>
      <c r="AV144" s="920"/>
      <c r="EU144" s="153"/>
      <c r="EV144" s="154"/>
      <c r="EW144" s="155"/>
      <c r="EX144" s="155"/>
      <c r="EY144" s="155"/>
      <c r="EZ144" s="155"/>
      <c r="FA144" s="155"/>
      <c r="FB144" s="155"/>
      <c r="FC144" s="156"/>
      <c r="GC144" s="157" t="s">
        <v>114</v>
      </c>
      <c r="GD144" s="157" t="s">
        <v>46</v>
      </c>
      <c r="GE144" s="12" t="s">
        <v>110</v>
      </c>
      <c r="GF144" s="12" t="s">
        <v>23</v>
      </c>
      <c r="GG144" s="12" t="s">
        <v>45</v>
      </c>
      <c r="GH144" s="157" t="s">
        <v>103</v>
      </c>
    </row>
    <row r="145" spans="1:204" s="1" customFormat="1" ht="27.9" customHeight="1" x14ac:dyDescent="0.2">
      <c r="A145" s="23"/>
      <c r="B145" s="887" t="s">
        <v>320</v>
      </c>
      <c r="C145" s="844" t="s">
        <v>238</v>
      </c>
      <c r="D145" s="845" t="s">
        <v>316</v>
      </c>
      <c r="E145" s="846" t="s">
        <v>317</v>
      </c>
      <c r="F145" s="847" t="s">
        <v>283</v>
      </c>
      <c r="G145" s="848">
        <v>44.55</v>
      </c>
      <c r="H145" s="849">
        <v>123.8</v>
      </c>
      <c r="I145" s="888">
        <f>ROUND(H145*G145,2)</f>
        <v>5515.29</v>
      </c>
      <c r="J145" s="850"/>
      <c r="K145" s="776">
        <f>ROUND(J145*$H145,2)</f>
        <v>0</v>
      </c>
      <c r="L145" s="850"/>
      <c r="M145" s="776">
        <f>ROUND(L145*$H145,2)</f>
        <v>0</v>
      </c>
      <c r="N145" s="850"/>
      <c r="O145" s="776">
        <f>ROUND(N145*$H145,2)</f>
        <v>0</v>
      </c>
      <c r="P145" s="850"/>
      <c r="Q145" s="776">
        <f>ROUND(P145*$H145,2)</f>
        <v>0</v>
      </c>
      <c r="R145" s="850"/>
      <c r="S145" s="776">
        <f>ROUND(R145*$H145,2)</f>
        <v>0</v>
      </c>
      <c r="T145" s="850"/>
      <c r="U145" s="776">
        <f>ROUND(T145*$H145,2)</f>
        <v>0</v>
      </c>
      <c r="V145" s="1861">
        <v>40.1</v>
      </c>
      <c r="W145" s="1750">
        <f>ROUND(V145*$H145,2)</f>
        <v>4964.38</v>
      </c>
      <c r="X145" s="850"/>
      <c r="Y145" s="776">
        <f>ROUND(X145*$H145,2)</f>
        <v>0</v>
      </c>
      <c r="Z145" s="850"/>
      <c r="AA145" s="776">
        <f>ROUND(Z145*$H145,2)</f>
        <v>0</v>
      </c>
      <c r="AB145" s="1861"/>
      <c r="AC145" s="1750">
        <f>ROUND(AB145*$H145,2)</f>
        <v>0</v>
      </c>
      <c r="AD145" s="850"/>
      <c r="AE145" s="776">
        <f>ROUND(AD145*$H145,2)</f>
        <v>0</v>
      </c>
      <c r="AF145" s="850"/>
      <c r="AG145" s="776">
        <f>ROUND(AF145*$H145,2)</f>
        <v>0</v>
      </c>
      <c r="AH145" s="850"/>
      <c r="AI145" s="776">
        <f>ROUND(AH145*$H145,2)</f>
        <v>0</v>
      </c>
      <c r="AJ145" s="850"/>
      <c r="AK145" s="776">
        <f>ROUND(AJ145*$H145,2)</f>
        <v>0</v>
      </c>
      <c r="AL145" s="1861">
        <v>0</v>
      </c>
      <c r="AM145" s="1750">
        <f>ROUND(AL145*$H145,2)</f>
        <v>0</v>
      </c>
      <c r="AN145" s="1861">
        <v>4.45</v>
      </c>
      <c r="AO145" s="1750">
        <f>ROUND(AN145*$H145,2)</f>
        <v>550.91</v>
      </c>
      <c r="AP145" s="2014"/>
      <c r="AQ145" s="2114">
        <f>ROUND(AP145*$H145,2)</f>
        <v>0</v>
      </c>
      <c r="AR145" s="850">
        <f>AP145+AN145+AL145+AJ145+AH145+AF145+AD145+AB145+Z145+X145+V145+T145+R145+P145+N145+L145+J145</f>
        <v>44.550000000000004</v>
      </c>
      <c r="AS145" s="776">
        <f>ROUND(AR145*H145,2)</f>
        <v>5515.29</v>
      </c>
      <c r="AT145" s="850">
        <f>G145-AR145</f>
        <v>0</v>
      </c>
      <c r="AU145" s="776">
        <f>ROUND(AT145*H145,2)</f>
        <v>0</v>
      </c>
      <c r="AV145" s="914">
        <f>AU145/I145</f>
        <v>0</v>
      </c>
      <c r="EU145" s="163"/>
      <c r="EV145" s="164" t="s">
        <v>7</v>
      </c>
      <c r="EW145" s="165" t="s">
        <v>31</v>
      </c>
      <c r="EX145" s="33"/>
      <c r="EY145" s="124">
        <f>EX145*G145</f>
        <v>0</v>
      </c>
      <c r="EZ145" s="124">
        <v>1</v>
      </c>
      <c r="FA145" s="124">
        <f>EZ145*G145</f>
        <v>44.55</v>
      </c>
      <c r="FB145" s="124">
        <v>0</v>
      </c>
      <c r="FC145" s="125">
        <f>FB145*G145</f>
        <v>0</v>
      </c>
      <c r="FD145" s="22"/>
      <c r="FE145" s="22"/>
      <c r="FF145" s="22"/>
      <c r="FG145" s="22"/>
      <c r="FH145" s="22"/>
      <c r="FI145" s="22"/>
      <c r="FJ145" s="22"/>
      <c r="FK145" s="22"/>
      <c r="FL145" s="22"/>
      <c r="FM145" s="22"/>
      <c r="FN145" s="22"/>
      <c r="GA145" s="126" t="s">
        <v>166</v>
      </c>
      <c r="GC145" s="126" t="s">
        <v>238</v>
      </c>
      <c r="GD145" s="126" t="s">
        <v>46</v>
      </c>
      <c r="GH145" s="13" t="s">
        <v>103</v>
      </c>
      <c r="GN145" s="127">
        <f>IF(EW145="základní",I145,0)</f>
        <v>5515.29</v>
      </c>
      <c r="GO145" s="127">
        <f>IF(EW145="snížená",I145,0)</f>
        <v>0</v>
      </c>
      <c r="GP145" s="127">
        <f>IF(EW145="zákl. přenesená",I145,0)</f>
        <v>0</v>
      </c>
      <c r="GQ145" s="127">
        <f>IF(EW145="sníž. přenesená",I145,0)</f>
        <v>0</v>
      </c>
      <c r="GR145" s="127">
        <f>IF(EW145="nulová",I145,0)</f>
        <v>0</v>
      </c>
      <c r="GS145" s="13" t="s">
        <v>45</v>
      </c>
      <c r="GT145" s="127">
        <f>ROUND(H145*G145,2)</f>
        <v>5515.29</v>
      </c>
      <c r="GU145" s="13" t="s">
        <v>110</v>
      </c>
      <c r="GV145" s="126" t="s">
        <v>1848</v>
      </c>
    </row>
    <row r="146" spans="1:204" s="10" customFormat="1" ht="27.9" customHeight="1" x14ac:dyDescent="0.2">
      <c r="A146" s="137"/>
      <c r="B146" s="866"/>
      <c r="C146" s="857" t="s">
        <v>114</v>
      </c>
      <c r="D146" s="867" t="s">
        <v>7</v>
      </c>
      <c r="E146" s="868" t="s">
        <v>1849</v>
      </c>
      <c r="F146" s="869"/>
      <c r="G146" s="870">
        <v>44.55</v>
      </c>
      <c r="H146" s="871"/>
      <c r="I146" s="872"/>
      <c r="J146" s="901"/>
      <c r="K146" s="902"/>
      <c r="L146" s="901"/>
      <c r="M146" s="902"/>
      <c r="N146" s="901"/>
      <c r="O146" s="902"/>
      <c r="P146" s="901"/>
      <c r="Q146" s="902"/>
      <c r="R146" s="901"/>
      <c r="S146" s="902"/>
      <c r="T146" s="901"/>
      <c r="U146" s="902"/>
      <c r="V146" s="1857"/>
      <c r="W146" s="1858"/>
      <c r="X146" s="901"/>
      <c r="Y146" s="902"/>
      <c r="Z146" s="901"/>
      <c r="AA146" s="902"/>
      <c r="AB146" s="1857"/>
      <c r="AC146" s="1858"/>
      <c r="AD146" s="901"/>
      <c r="AE146" s="902"/>
      <c r="AF146" s="901"/>
      <c r="AG146" s="902"/>
      <c r="AH146" s="901"/>
      <c r="AI146" s="902"/>
      <c r="AJ146" s="901"/>
      <c r="AK146" s="902"/>
      <c r="AL146" s="1857"/>
      <c r="AM146" s="1858"/>
      <c r="AN146" s="1857"/>
      <c r="AO146" s="1858"/>
      <c r="AP146" s="2010"/>
      <c r="AQ146" s="2011"/>
      <c r="AR146" s="901"/>
      <c r="AS146" s="902"/>
      <c r="AT146" s="901"/>
      <c r="AU146" s="902"/>
      <c r="AV146" s="919"/>
      <c r="EU146" s="139"/>
      <c r="EV146" s="140"/>
      <c r="EW146" s="141"/>
      <c r="EX146" s="141"/>
      <c r="EY146" s="141"/>
      <c r="EZ146" s="141"/>
      <c r="FA146" s="141"/>
      <c r="FB146" s="141"/>
      <c r="FC146" s="142"/>
      <c r="GC146" s="143" t="s">
        <v>114</v>
      </c>
      <c r="GD146" s="143" t="s">
        <v>46</v>
      </c>
      <c r="GE146" s="10" t="s">
        <v>46</v>
      </c>
      <c r="GF146" s="10" t="s">
        <v>23</v>
      </c>
      <c r="GG146" s="10" t="s">
        <v>45</v>
      </c>
      <c r="GH146" s="143" t="s">
        <v>103</v>
      </c>
    </row>
    <row r="147" spans="1:204" s="1" customFormat="1" ht="27.9" customHeight="1" thickBot="1" x14ac:dyDescent="0.25">
      <c r="A147" s="23"/>
      <c r="B147" s="854" t="s">
        <v>326</v>
      </c>
      <c r="C147" s="838" t="s">
        <v>105</v>
      </c>
      <c r="D147" s="839" t="s">
        <v>339</v>
      </c>
      <c r="E147" s="840" t="s">
        <v>340</v>
      </c>
      <c r="F147" s="841" t="s">
        <v>341</v>
      </c>
      <c r="G147" s="842">
        <v>1</v>
      </c>
      <c r="H147" s="843">
        <v>5555</v>
      </c>
      <c r="I147" s="855">
        <f>ROUND(H147*G147,2)</f>
        <v>5555</v>
      </c>
      <c r="J147" s="850"/>
      <c r="K147" s="776">
        <f>ROUND(J147*$H147,2)</f>
        <v>0</v>
      </c>
      <c r="L147" s="850"/>
      <c r="M147" s="776">
        <f>ROUND(L147*$H147,2)</f>
        <v>0</v>
      </c>
      <c r="N147" s="850"/>
      <c r="O147" s="776">
        <f>ROUND(N147*$H147,2)</f>
        <v>0</v>
      </c>
      <c r="P147" s="850"/>
      <c r="Q147" s="776">
        <f>ROUND(P147*$H147,2)</f>
        <v>0</v>
      </c>
      <c r="R147" s="850"/>
      <c r="S147" s="776">
        <f>ROUND(R147*$H147,2)</f>
        <v>0</v>
      </c>
      <c r="T147" s="850"/>
      <c r="U147" s="776">
        <f>ROUND(T147*$H147,2)</f>
        <v>0</v>
      </c>
      <c r="V147" s="1861"/>
      <c r="W147" s="1750">
        <f>ROUND(V147*$H147,2)</f>
        <v>0</v>
      </c>
      <c r="X147" s="850"/>
      <c r="Y147" s="776">
        <f>ROUND(X147*$H147,2)</f>
        <v>0</v>
      </c>
      <c r="Z147" s="850"/>
      <c r="AA147" s="776">
        <f>ROUND(Z147*$H147,2)</f>
        <v>0</v>
      </c>
      <c r="AB147" s="1861"/>
      <c r="AC147" s="1750">
        <f>ROUND(AB147*$H147,2)</f>
        <v>0</v>
      </c>
      <c r="AD147" s="850"/>
      <c r="AE147" s="776">
        <f>ROUND(AD147*$H147,2)</f>
        <v>0</v>
      </c>
      <c r="AF147" s="850"/>
      <c r="AG147" s="776">
        <f>ROUND(AF147*$H147,2)</f>
        <v>0</v>
      </c>
      <c r="AH147" s="850"/>
      <c r="AI147" s="776">
        <f>ROUND(AH147*$H147,2)</f>
        <v>0</v>
      </c>
      <c r="AJ147" s="850"/>
      <c r="AK147" s="776">
        <f>ROUND(AJ147*$H147,2)</f>
        <v>0</v>
      </c>
      <c r="AL147" s="1861"/>
      <c r="AM147" s="1750">
        <f>ROUND(AL147*$H147,2)</f>
        <v>0</v>
      </c>
      <c r="AN147" s="1861"/>
      <c r="AO147" s="1750">
        <f>ROUND(AN147*$H147,2)</f>
        <v>0</v>
      </c>
      <c r="AP147" s="2014">
        <v>1</v>
      </c>
      <c r="AQ147" s="2114">
        <f>ROUND(AP147*$H147,2)</f>
        <v>5555</v>
      </c>
      <c r="AR147" s="850">
        <f>AP147+AN147+AL147+AJ147+AH147+AF147+AD147+AB147+Z147+X147+V147+T147+R147+P147+N147+L147+J147</f>
        <v>1</v>
      </c>
      <c r="AS147" s="776">
        <f>ROUND(AR147*H147,2)</f>
        <v>5555</v>
      </c>
      <c r="AT147" s="850">
        <f>G147-AR147</f>
        <v>0</v>
      </c>
      <c r="AU147" s="776">
        <f>ROUND(AT147*H147,2)</f>
        <v>0</v>
      </c>
      <c r="AV147" s="914">
        <f>AU147/I147</f>
        <v>0</v>
      </c>
      <c r="EU147" s="25"/>
      <c r="EV147" s="122" t="s">
        <v>7</v>
      </c>
      <c r="EW147" s="123" t="s">
        <v>31</v>
      </c>
      <c r="EX147" s="33"/>
      <c r="EY147" s="124">
        <f>EX147*G147</f>
        <v>0</v>
      </c>
      <c r="EZ147" s="124">
        <v>0</v>
      </c>
      <c r="FA147" s="124">
        <f>EZ147*G147</f>
        <v>0</v>
      </c>
      <c r="FB147" s="124">
        <v>0</v>
      </c>
      <c r="FC147" s="125">
        <f>FB147*G147</f>
        <v>0</v>
      </c>
      <c r="FD147" s="22"/>
      <c r="FE147" s="22"/>
      <c r="FF147" s="22"/>
      <c r="FG147" s="22"/>
      <c r="FH147" s="22"/>
      <c r="FI147" s="22"/>
      <c r="FJ147" s="22"/>
      <c r="FK147" s="22"/>
      <c r="FL147" s="22"/>
      <c r="FM147" s="22"/>
      <c r="FN147" s="22"/>
      <c r="GA147" s="126" t="s">
        <v>110</v>
      </c>
      <c r="GC147" s="126" t="s">
        <v>105</v>
      </c>
      <c r="GD147" s="126" t="s">
        <v>46</v>
      </c>
      <c r="GH147" s="13" t="s">
        <v>103</v>
      </c>
      <c r="GN147" s="127">
        <f>IF(EW147="základní",I147,0)</f>
        <v>5555</v>
      </c>
      <c r="GO147" s="127">
        <f>IF(EW147="snížená",I147,0)</f>
        <v>0</v>
      </c>
      <c r="GP147" s="127">
        <f>IF(EW147="zákl. přenesená",I147,0)</f>
        <v>0</v>
      </c>
      <c r="GQ147" s="127">
        <f>IF(EW147="sníž. přenesená",I147,0)</f>
        <v>0</v>
      </c>
      <c r="GR147" s="127">
        <f>IF(EW147="nulová",I147,0)</f>
        <v>0</v>
      </c>
      <c r="GS147" s="13" t="s">
        <v>45</v>
      </c>
      <c r="GT147" s="127">
        <f>ROUND(H147*G147,2)</f>
        <v>5555</v>
      </c>
      <c r="GU147" s="13" t="s">
        <v>110</v>
      </c>
      <c r="GV147" s="126" t="s">
        <v>1850</v>
      </c>
    </row>
    <row r="148" spans="1:204" s="8" customFormat="1" ht="27.9" customHeight="1" thickBot="1" x14ac:dyDescent="0.25">
      <c r="A148" s="106"/>
      <c r="B148" s="262"/>
      <c r="C148" s="234"/>
      <c r="D148" s="234"/>
      <c r="E148" s="234"/>
      <c r="F148" s="234"/>
      <c r="G148" s="234"/>
      <c r="H148" s="234"/>
      <c r="I148" s="263"/>
      <c r="J148" s="2300" t="s">
        <v>2484</v>
      </c>
      <c r="K148" s="2301"/>
      <c r="L148" s="2305" t="s">
        <v>2485</v>
      </c>
      <c r="M148" s="2301"/>
      <c r="N148" s="2300" t="s">
        <v>2486</v>
      </c>
      <c r="O148" s="2301"/>
      <c r="P148" s="2300" t="s">
        <v>2487</v>
      </c>
      <c r="Q148" s="2301"/>
      <c r="R148" s="2300" t="s">
        <v>2488</v>
      </c>
      <c r="S148" s="2301"/>
      <c r="T148" s="2300" t="s">
        <v>2489</v>
      </c>
      <c r="U148" s="2301"/>
      <c r="V148" s="2306" t="s">
        <v>2490</v>
      </c>
      <c r="W148" s="2307"/>
      <c r="X148" s="2300" t="s">
        <v>2491</v>
      </c>
      <c r="Y148" s="2301"/>
      <c r="Z148" s="2300" t="s">
        <v>2492</v>
      </c>
      <c r="AA148" s="2301"/>
      <c r="AB148" s="2306" t="s">
        <v>2493</v>
      </c>
      <c r="AC148" s="2307"/>
      <c r="AD148" s="2300" t="s">
        <v>2494</v>
      </c>
      <c r="AE148" s="2301"/>
      <c r="AF148" s="2300" t="s">
        <v>2495</v>
      </c>
      <c r="AG148" s="2301"/>
      <c r="AH148" s="2300" t="s">
        <v>2496</v>
      </c>
      <c r="AI148" s="2301"/>
      <c r="AJ148" s="2300" t="s">
        <v>2497</v>
      </c>
      <c r="AK148" s="2301"/>
      <c r="AL148" s="2306" t="s">
        <v>2498</v>
      </c>
      <c r="AM148" s="2307"/>
      <c r="AN148" s="2306" t="s">
        <v>2499</v>
      </c>
      <c r="AO148" s="2307"/>
      <c r="AP148" s="2302" t="s">
        <v>2504</v>
      </c>
      <c r="AQ148" s="2303"/>
      <c r="AR148" s="2300" t="s">
        <v>2500</v>
      </c>
      <c r="AS148" s="2301"/>
      <c r="AT148" s="2300" t="s">
        <v>2501</v>
      </c>
      <c r="AU148" s="2304"/>
      <c r="AV148" s="916" t="s">
        <v>2502</v>
      </c>
      <c r="EU148" s="108"/>
      <c r="EV148" s="109"/>
      <c r="EW148" s="110"/>
      <c r="EX148" s="110"/>
      <c r="EY148" s="111">
        <f>SUM(EY149:EY157)</f>
        <v>0</v>
      </c>
      <c r="EZ148" s="110"/>
      <c r="FA148" s="111">
        <f>SUM(FA149:FA157)</f>
        <v>0</v>
      </c>
      <c r="FB148" s="110"/>
      <c r="FC148" s="112">
        <f>SUM(FC149:FC157)</f>
        <v>0</v>
      </c>
      <c r="GA148" s="113" t="s">
        <v>45</v>
      </c>
      <c r="GC148" s="114" t="s">
        <v>43</v>
      </c>
      <c r="GD148" s="114" t="s">
        <v>45</v>
      </c>
      <c r="GH148" s="113" t="s">
        <v>103</v>
      </c>
      <c r="GT148" s="115">
        <f>SUM(GT149:GT157)</f>
        <v>6250.18</v>
      </c>
    </row>
    <row r="149" spans="1:204" s="1" customFormat="1" ht="27.9" customHeight="1" thickBot="1" x14ac:dyDescent="0.25">
      <c r="A149" s="23"/>
      <c r="B149" s="408"/>
      <c r="C149" s="174"/>
      <c r="D149" s="174"/>
      <c r="E149" s="174"/>
      <c r="F149" s="174"/>
      <c r="G149" s="174"/>
      <c r="H149" s="174"/>
      <c r="I149" s="409"/>
      <c r="J149" s="789" t="s">
        <v>91</v>
      </c>
      <c r="K149" s="790" t="s">
        <v>2503</v>
      </c>
      <c r="L149" s="789" t="s">
        <v>91</v>
      </c>
      <c r="M149" s="790" t="s">
        <v>2503</v>
      </c>
      <c r="N149" s="789" t="s">
        <v>91</v>
      </c>
      <c r="O149" s="790" t="s">
        <v>2503</v>
      </c>
      <c r="P149" s="789" t="s">
        <v>91</v>
      </c>
      <c r="Q149" s="790" t="s">
        <v>2503</v>
      </c>
      <c r="R149" s="789" t="s">
        <v>91</v>
      </c>
      <c r="S149" s="790" t="s">
        <v>2503</v>
      </c>
      <c r="T149" s="789" t="s">
        <v>91</v>
      </c>
      <c r="U149" s="790" t="s">
        <v>2503</v>
      </c>
      <c r="V149" s="1763" t="s">
        <v>91</v>
      </c>
      <c r="W149" s="1764" t="s">
        <v>2503</v>
      </c>
      <c r="X149" s="789" t="s">
        <v>91</v>
      </c>
      <c r="Y149" s="790" t="s">
        <v>2503</v>
      </c>
      <c r="Z149" s="789" t="s">
        <v>91</v>
      </c>
      <c r="AA149" s="790" t="s">
        <v>2503</v>
      </c>
      <c r="AB149" s="1763" t="s">
        <v>91</v>
      </c>
      <c r="AC149" s="1764" t="s">
        <v>2503</v>
      </c>
      <c r="AD149" s="789" t="s">
        <v>91</v>
      </c>
      <c r="AE149" s="790" t="s">
        <v>2503</v>
      </c>
      <c r="AF149" s="789" t="s">
        <v>91</v>
      </c>
      <c r="AG149" s="790" t="s">
        <v>2503</v>
      </c>
      <c r="AH149" s="789" t="s">
        <v>91</v>
      </c>
      <c r="AI149" s="790" t="s">
        <v>2503</v>
      </c>
      <c r="AJ149" s="789" t="s">
        <v>91</v>
      </c>
      <c r="AK149" s="790" t="s">
        <v>2503</v>
      </c>
      <c r="AL149" s="1763" t="s">
        <v>91</v>
      </c>
      <c r="AM149" s="1764" t="s">
        <v>2503</v>
      </c>
      <c r="AN149" s="1763" t="s">
        <v>91</v>
      </c>
      <c r="AO149" s="1764" t="s">
        <v>2503</v>
      </c>
      <c r="AP149" s="1997" t="s">
        <v>91</v>
      </c>
      <c r="AQ149" s="1998" t="s">
        <v>2503</v>
      </c>
      <c r="AR149" s="789" t="s">
        <v>91</v>
      </c>
      <c r="AS149" s="790" t="s">
        <v>2503</v>
      </c>
      <c r="AT149" s="789" t="s">
        <v>91</v>
      </c>
      <c r="AU149" s="790" t="s">
        <v>2503</v>
      </c>
      <c r="AV149" s="922" t="s">
        <v>91</v>
      </c>
      <c r="EU149" s="25"/>
      <c r="EV149" s="122" t="s">
        <v>7</v>
      </c>
      <c r="EW149" s="123" t="s">
        <v>31</v>
      </c>
      <c r="EX149" s="33"/>
      <c r="EY149" s="124">
        <f>EX149*G151</f>
        <v>0</v>
      </c>
      <c r="EZ149" s="124">
        <v>0</v>
      </c>
      <c r="FA149" s="124">
        <f>EZ149*G151</f>
        <v>0</v>
      </c>
      <c r="FB149" s="124">
        <v>0</v>
      </c>
      <c r="FC149" s="125">
        <f>FB149*G151</f>
        <v>0</v>
      </c>
      <c r="FD149" s="22"/>
      <c r="FE149" s="22"/>
      <c r="FF149" s="22"/>
      <c r="FG149" s="22"/>
      <c r="FH149" s="22"/>
      <c r="FI149" s="22"/>
      <c r="FJ149" s="22"/>
      <c r="FK149" s="22"/>
      <c r="FL149" s="22"/>
      <c r="FM149" s="22"/>
      <c r="FN149" s="22"/>
      <c r="GA149" s="126" t="s">
        <v>110</v>
      </c>
      <c r="GC149" s="126" t="s">
        <v>105</v>
      </c>
      <c r="GD149" s="126" t="s">
        <v>46</v>
      </c>
      <c r="GH149" s="13" t="s">
        <v>103</v>
      </c>
      <c r="GN149" s="127">
        <f>IF(EW149="základní",I151,0)</f>
        <v>5595.71</v>
      </c>
      <c r="GO149" s="127">
        <f>IF(EW149="snížená",I151,0)</f>
        <v>0</v>
      </c>
      <c r="GP149" s="127">
        <f>IF(EW149="zákl. přenesená",I151,0)</f>
        <v>0</v>
      </c>
      <c r="GQ149" s="127">
        <f>IF(EW149="sníž. přenesená",I151,0)</f>
        <v>0</v>
      </c>
      <c r="GR149" s="127">
        <f>IF(EW149="nulová",I151,0)</f>
        <v>0</v>
      </c>
      <c r="GS149" s="13" t="s">
        <v>45</v>
      </c>
      <c r="GT149" s="127">
        <f>ROUND(H151*G151,2)</f>
        <v>5595.71</v>
      </c>
      <c r="GU149" s="13" t="s">
        <v>110</v>
      </c>
      <c r="GV149" s="126" t="s">
        <v>1851</v>
      </c>
    </row>
    <row r="150" spans="1:204" s="1131" customFormat="1" ht="27.9" customHeight="1" thickBot="1" x14ac:dyDescent="0.35">
      <c r="A150" s="1156"/>
      <c r="B150" s="1151"/>
      <c r="C150" s="1152" t="s">
        <v>43</v>
      </c>
      <c r="D150" s="1152" t="s">
        <v>110</v>
      </c>
      <c r="E150" s="1153" t="s">
        <v>349</v>
      </c>
      <c r="F150" s="1154"/>
      <c r="G150" s="1154"/>
      <c r="H150" s="1155"/>
      <c r="I150" s="686">
        <f>GT148</f>
        <v>6250.18</v>
      </c>
      <c r="J150" s="1122"/>
      <c r="K150" s="1123">
        <f>K151+K157</f>
        <v>0</v>
      </c>
      <c r="L150" s="791"/>
      <c r="M150" s="791">
        <f>M151+M157</f>
        <v>0</v>
      </c>
      <c r="N150" s="791"/>
      <c r="O150" s="791">
        <f>O151+O157</f>
        <v>0</v>
      </c>
      <c r="P150" s="791"/>
      <c r="Q150" s="791">
        <f>Q151+Q157</f>
        <v>0</v>
      </c>
      <c r="R150" s="791"/>
      <c r="S150" s="791">
        <f>S151+S157</f>
        <v>0</v>
      </c>
      <c r="T150" s="791"/>
      <c r="U150" s="791">
        <f>U151+U157</f>
        <v>0</v>
      </c>
      <c r="V150" s="1765"/>
      <c r="W150" s="1765">
        <f>W151+W157</f>
        <v>1488.06</v>
      </c>
      <c r="X150" s="791"/>
      <c r="Y150" s="791">
        <f>Y151+Y157</f>
        <v>0</v>
      </c>
      <c r="Z150" s="791"/>
      <c r="AA150" s="791">
        <f>AA151+AA157</f>
        <v>0</v>
      </c>
      <c r="AB150" s="1765"/>
      <c r="AC150" s="1765">
        <f>AC151+AC157</f>
        <v>4762.12</v>
      </c>
      <c r="AD150" s="791"/>
      <c r="AE150" s="791">
        <f>AE151+AE157</f>
        <v>0</v>
      </c>
      <c r="AF150" s="791"/>
      <c r="AG150" s="791">
        <f>AG151+AG157</f>
        <v>0</v>
      </c>
      <c r="AH150" s="791"/>
      <c r="AI150" s="791">
        <f>AI151+AI157</f>
        <v>0</v>
      </c>
      <c r="AJ150" s="791"/>
      <c r="AK150" s="791">
        <f>AK151+AK157</f>
        <v>0</v>
      </c>
      <c r="AL150" s="1765"/>
      <c r="AM150" s="1765">
        <f>AM151+AM157</f>
        <v>0</v>
      </c>
      <c r="AN150" s="1765"/>
      <c r="AO150" s="1765">
        <f>AO151+AO157</f>
        <v>0</v>
      </c>
      <c r="AP150" s="2127"/>
      <c r="AQ150" s="2127">
        <f>AQ151+AQ157</f>
        <v>0</v>
      </c>
      <c r="AR150" s="1123"/>
      <c r="AS150" s="1123">
        <f>AS151+AS157</f>
        <v>6250.18</v>
      </c>
      <c r="AT150" s="1123"/>
      <c r="AU150" s="1123">
        <f>AU151+AU157</f>
        <v>0</v>
      </c>
      <c r="AV150" s="1124">
        <f>AU150/I150</f>
        <v>0</v>
      </c>
      <c r="EU150" s="1132"/>
      <c r="EV150" s="1133"/>
      <c r="EW150" s="1134"/>
      <c r="EX150" s="1134"/>
      <c r="EY150" s="1134"/>
      <c r="EZ150" s="1134"/>
      <c r="FA150" s="1134"/>
      <c r="FB150" s="1134"/>
      <c r="FC150" s="1135"/>
      <c r="GC150" s="1136" t="s">
        <v>112</v>
      </c>
      <c r="GD150" s="1136" t="s">
        <v>46</v>
      </c>
    </row>
    <row r="151" spans="1:204" s="10" customFormat="1" ht="27.9" customHeight="1" x14ac:dyDescent="0.2">
      <c r="A151" s="137"/>
      <c r="B151" s="854" t="s">
        <v>332</v>
      </c>
      <c r="C151" s="1050" t="s">
        <v>105</v>
      </c>
      <c r="D151" s="1049" t="s">
        <v>351</v>
      </c>
      <c r="E151" s="1045" t="s">
        <v>352</v>
      </c>
      <c r="F151" s="1046" t="s">
        <v>194</v>
      </c>
      <c r="G151" s="1047">
        <v>6.31</v>
      </c>
      <c r="H151" s="1048">
        <v>886.8</v>
      </c>
      <c r="I151" s="1044">
        <f>ROUND(H151*G151,2)</f>
        <v>5595.71</v>
      </c>
      <c r="J151" s="775"/>
      <c r="K151" s="776">
        <f>ROUND(J151*$H151,2)</f>
        <v>0</v>
      </c>
      <c r="L151" s="775"/>
      <c r="M151" s="776">
        <f>ROUND(L151*$H151,2)</f>
        <v>0</v>
      </c>
      <c r="N151" s="775"/>
      <c r="O151" s="776">
        <f>ROUND(N151*$H151,2)</f>
        <v>0</v>
      </c>
      <c r="P151" s="775"/>
      <c r="Q151" s="776">
        <f>ROUND(P151*$H151,2)</f>
        <v>0</v>
      </c>
      <c r="R151" s="775"/>
      <c r="S151" s="776">
        <f>ROUND(R151*$H151,2)</f>
        <v>0</v>
      </c>
      <c r="T151" s="775"/>
      <c r="U151" s="776">
        <f>ROUND(T151*$H151,2)</f>
        <v>0</v>
      </c>
      <c r="V151" s="1749">
        <v>0.94</v>
      </c>
      <c r="W151" s="1750">
        <f>ROUND(V151*$H151,2)</f>
        <v>833.59</v>
      </c>
      <c r="X151" s="775"/>
      <c r="Y151" s="776">
        <f>ROUND(X151*$H151,2)</f>
        <v>0</v>
      </c>
      <c r="Z151" s="775"/>
      <c r="AA151" s="776">
        <f>ROUND(Z151*$H151,2)</f>
        <v>0</v>
      </c>
      <c r="AB151" s="1749">
        <v>5.37</v>
      </c>
      <c r="AC151" s="1750">
        <f>ROUND(AB151*$H151,2)</f>
        <v>4762.12</v>
      </c>
      <c r="AD151" s="775"/>
      <c r="AE151" s="776">
        <f>ROUND(AD151*$H151,2)</f>
        <v>0</v>
      </c>
      <c r="AF151" s="775"/>
      <c r="AG151" s="776">
        <f>ROUND(AF151*$H151,2)</f>
        <v>0</v>
      </c>
      <c r="AH151" s="775"/>
      <c r="AI151" s="776">
        <f>ROUND(AH151*$H151,2)</f>
        <v>0</v>
      </c>
      <c r="AJ151" s="775"/>
      <c r="AK151" s="776">
        <f>ROUND(AJ151*$H151,2)</f>
        <v>0</v>
      </c>
      <c r="AL151" s="1749"/>
      <c r="AM151" s="1750">
        <f>ROUND(AL151*$H151,2)</f>
        <v>0</v>
      </c>
      <c r="AN151" s="1749"/>
      <c r="AO151" s="1750">
        <f>ROUND(AN151*$H151,2)</f>
        <v>0</v>
      </c>
      <c r="AP151" s="1992"/>
      <c r="AQ151" s="2114">
        <f>ROUND(AP151*$H151,2)</f>
        <v>0</v>
      </c>
      <c r="AR151" s="850">
        <f>AP151+AN151+AL151+AJ151+AH151+AF151+AD151+AB151+Z151+X151+V151+T151+R151+P151+N151+L151+J151</f>
        <v>6.3100000000000005</v>
      </c>
      <c r="AS151" s="776">
        <f>ROUND(AR151*H151,2)</f>
        <v>5595.71</v>
      </c>
      <c r="AT151" s="850">
        <f>G151-AR151</f>
        <v>0</v>
      </c>
      <c r="AU151" s="776">
        <f>ROUND(AT151*H151,2)</f>
        <v>0</v>
      </c>
      <c r="AV151" s="914">
        <f>AU151/I151</f>
        <v>0</v>
      </c>
      <c r="EU151" s="139"/>
      <c r="EV151" s="140"/>
      <c r="EW151" s="141"/>
      <c r="EX151" s="141"/>
      <c r="EY151" s="141"/>
      <c r="EZ151" s="141"/>
      <c r="FA151" s="141"/>
      <c r="FB151" s="141"/>
      <c r="FC151" s="142"/>
      <c r="GC151" s="143" t="s">
        <v>114</v>
      </c>
      <c r="GD151" s="143" t="s">
        <v>46</v>
      </c>
      <c r="GE151" s="10" t="s">
        <v>46</v>
      </c>
      <c r="GF151" s="10" t="s">
        <v>23</v>
      </c>
      <c r="GG151" s="10" t="s">
        <v>44</v>
      </c>
      <c r="GH151" s="143" t="s">
        <v>103</v>
      </c>
    </row>
    <row r="152" spans="1:204" s="10" customFormat="1" ht="27.9" customHeight="1" x14ac:dyDescent="0.2">
      <c r="A152" s="137"/>
      <c r="B152" s="856"/>
      <c r="C152" s="857" t="s">
        <v>112</v>
      </c>
      <c r="D152" s="851"/>
      <c r="E152" s="858" t="s">
        <v>354</v>
      </c>
      <c r="F152" s="851"/>
      <c r="G152" s="851"/>
      <c r="H152" s="852"/>
      <c r="I152" s="859"/>
      <c r="J152" s="897"/>
      <c r="K152" s="898"/>
      <c r="L152" s="897"/>
      <c r="M152" s="898"/>
      <c r="N152" s="897"/>
      <c r="O152" s="898"/>
      <c r="P152" s="897"/>
      <c r="Q152" s="898"/>
      <c r="R152" s="897"/>
      <c r="S152" s="898"/>
      <c r="T152" s="897"/>
      <c r="U152" s="898"/>
      <c r="V152" s="1853"/>
      <c r="W152" s="1854"/>
      <c r="X152" s="897"/>
      <c r="Y152" s="898"/>
      <c r="Z152" s="897"/>
      <c r="AA152" s="898"/>
      <c r="AB152" s="1853"/>
      <c r="AC152" s="1854"/>
      <c r="AD152" s="897"/>
      <c r="AE152" s="898"/>
      <c r="AF152" s="897"/>
      <c r="AG152" s="898"/>
      <c r="AH152" s="897"/>
      <c r="AI152" s="898"/>
      <c r="AJ152" s="897"/>
      <c r="AK152" s="898"/>
      <c r="AL152" s="1853"/>
      <c r="AM152" s="1854"/>
      <c r="AN152" s="1853"/>
      <c r="AO152" s="1854"/>
      <c r="AP152" s="2006"/>
      <c r="AQ152" s="2007"/>
      <c r="AR152" s="897"/>
      <c r="AS152" s="898"/>
      <c r="AT152" s="897"/>
      <c r="AU152" s="898"/>
      <c r="AV152" s="917"/>
      <c r="EU152" s="139"/>
      <c r="EV152" s="140"/>
      <c r="EW152" s="141"/>
      <c r="EX152" s="141"/>
      <c r="EY152" s="141"/>
      <c r="EZ152" s="141"/>
      <c r="FA152" s="141"/>
      <c r="FB152" s="141"/>
      <c r="FC152" s="142"/>
      <c r="GC152" s="143" t="s">
        <v>114</v>
      </c>
      <c r="GD152" s="143" t="s">
        <v>46</v>
      </c>
      <c r="GE152" s="10" t="s">
        <v>46</v>
      </c>
      <c r="GF152" s="10" t="s">
        <v>23</v>
      </c>
      <c r="GG152" s="10" t="s">
        <v>44</v>
      </c>
      <c r="GH152" s="143" t="s">
        <v>103</v>
      </c>
    </row>
    <row r="153" spans="1:204" s="10" customFormat="1" ht="27.9" customHeight="1" x14ac:dyDescent="0.2">
      <c r="A153" s="137"/>
      <c r="B153" s="866"/>
      <c r="C153" s="857" t="s">
        <v>114</v>
      </c>
      <c r="D153" s="867" t="s">
        <v>7</v>
      </c>
      <c r="E153" s="868" t="s">
        <v>1852</v>
      </c>
      <c r="F153" s="869"/>
      <c r="G153" s="870">
        <v>4.3</v>
      </c>
      <c r="H153" s="871"/>
      <c r="I153" s="872"/>
      <c r="J153" s="901"/>
      <c r="K153" s="902"/>
      <c r="L153" s="901"/>
      <c r="M153" s="902"/>
      <c r="N153" s="901"/>
      <c r="O153" s="902"/>
      <c r="P153" s="901"/>
      <c r="Q153" s="902"/>
      <c r="R153" s="901"/>
      <c r="S153" s="902"/>
      <c r="T153" s="901"/>
      <c r="U153" s="902"/>
      <c r="V153" s="1857"/>
      <c r="W153" s="1858"/>
      <c r="X153" s="901"/>
      <c r="Y153" s="902"/>
      <c r="Z153" s="901"/>
      <c r="AA153" s="902"/>
      <c r="AB153" s="1857"/>
      <c r="AC153" s="1858"/>
      <c r="AD153" s="901"/>
      <c r="AE153" s="902"/>
      <c r="AF153" s="901"/>
      <c r="AG153" s="902"/>
      <c r="AH153" s="901"/>
      <c r="AI153" s="902"/>
      <c r="AJ153" s="901"/>
      <c r="AK153" s="902"/>
      <c r="AL153" s="1857"/>
      <c r="AM153" s="1858"/>
      <c r="AN153" s="1857"/>
      <c r="AO153" s="1858"/>
      <c r="AP153" s="2010"/>
      <c r="AQ153" s="2011"/>
      <c r="AR153" s="901"/>
      <c r="AS153" s="902"/>
      <c r="AT153" s="901"/>
      <c r="AU153" s="902"/>
      <c r="AV153" s="919"/>
      <c r="EU153" s="139"/>
      <c r="EV153" s="140"/>
      <c r="EW153" s="141"/>
      <c r="EX153" s="141"/>
      <c r="EY153" s="141"/>
      <c r="EZ153" s="141"/>
      <c r="FA153" s="141"/>
      <c r="FB153" s="141"/>
      <c r="FC153" s="142"/>
      <c r="GC153" s="143" t="s">
        <v>114</v>
      </c>
      <c r="GD153" s="143" t="s">
        <v>46</v>
      </c>
      <c r="GE153" s="10" t="s">
        <v>46</v>
      </c>
      <c r="GF153" s="10" t="s">
        <v>23</v>
      </c>
      <c r="GG153" s="10" t="s">
        <v>44</v>
      </c>
      <c r="GH153" s="143" t="s">
        <v>103</v>
      </c>
    </row>
    <row r="154" spans="1:204" s="12" customFormat="1" ht="27.9" customHeight="1" x14ac:dyDescent="0.2">
      <c r="A154" s="151"/>
      <c r="B154" s="866"/>
      <c r="C154" s="857" t="s">
        <v>114</v>
      </c>
      <c r="D154" s="867" t="s">
        <v>7</v>
      </c>
      <c r="E154" s="868" t="s">
        <v>1853</v>
      </c>
      <c r="F154" s="869"/>
      <c r="G154" s="870">
        <v>1.07</v>
      </c>
      <c r="H154" s="871"/>
      <c r="I154" s="872"/>
      <c r="J154" s="901"/>
      <c r="K154" s="902"/>
      <c r="L154" s="901"/>
      <c r="M154" s="902"/>
      <c r="N154" s="901"/>
      <c r="O154" s="902"/>
      <c r="P154" s="901"/>
      <c r="Q154" s="902"/>
      <c r="R154" s="901"/>
      <c r="S154" s="902"/>
      <c r="T154" s="901"/>
      <c r="U154" s="902"/>
      <c r="V154" s="1857"/>
      <c r="W154" s="1858"/>
      <c r="X154" s="901"/>
      <c r="Y154" s="902"/>
      <c r="Z154" s="901"/>
      <c r="AA154" s="902"/>
      <c r="AB154" s="1857"/>
      <c r="AC154" s="1858"/>
      <c r="AD154" s="901"/>
      <c r="AE154" s="902"/>
      <c r="AF154" s="901"/>
      <c r="AG154" s="902"/>
      <c r="AH154" s="901"/>
      <c r="AI154" s="902"/>
      <c r="AJ154" s="901"/>
      <c r="AK154" s="902"/>
      <c r="AL154" s="1857"/>
      <c r="AM154" s="1858"/>
      <c r="AN154" s="1857"/>
      <c r="AO154" s="1858"/>
      <c r="AP154" s="2010"/>
      <c r="AQ154" s="2011"/>
      <c r="AR154" s="901"/>
      <c r="AS154" s="902"/>
      <c r="AT154" s="901"/>
      <c r="AU154" s="902"/>
      <c r="AV154" s="919"/>
      <c r="EU154" s="153"/>
      <c r="EV154" s="154"/>
      <c r="EW154" s="155"/>
      <c r="EX154" s="155"/>
      <c r="EY154" s="155"/>
      <c r="EZ154" s="155"/>
      <c r="FA154" s="155"/>
      <c r="FB154" s="155"/>
      <c r="FC154" s="156"/>
      <c r="GC154" s="157" t="s">
        <v>114</v>
      </c>
      <c r="GD154" s="157" t="s">
        <v>46</v>
      </c>
      <c r="GE154" s="12" t="s">
        <v>110</v>
      </c>
      <c r="GF154" s="12" t="s">
        <v>23</v>
      </c>
      <c r="GG154" s="12" t="s">
        <v>45</v>
      </c>
      <c r="GH154" s="157" t="s">
        <v>103</v>
      </c>
    </row>
    <row r="155" spans="1:204" s="1" customFormat="1" ht="27.9" customHeight="1" x14ac:dyDescent="0.2">
      <c r="A155" s="23"/>
      <c r="B155" s="866"/>
      <c r="C155" s="857" t="s">
        <v>114</v>
      </c>
      <c r="D155" s="867" t="s">
        <v>7</v>
      </c>
      <c r="E155" s="868" t="s">
        <v>1854</v>
      </c>
      <c r="F155" s="869"/>
      <c r="G155" s="870">
        <v>0.94</v>
      </c>
      <c r="H155" s="871"/>
      <c r="I155" s="872"/>
      <c r="J155" s="901"/>
      <c r="K155" s="902"/>
      <c r="L155" s="901"/>
      <c r="M155" s="902"/>
      <c r="N155" s="901"/>
      <c r="O155" s="902"/>
      <c r="P155" s="901"/>
      <c r="Q155" s="902"/>
      <c r="R155" s="901"/>
      <c r="S155" s="902"/>
      <c r="T155" s="901"/>
      <c r="U155" s="902"/>
      <c r="V155" s="1857"/>
      <c r="W155" s="1858"/>
      <c r="X155" s="901"/>
      <c r="Y155" s="902"/>
      <c r="Z155" s="901"/>
      <c r="AA155" s="902"/>
      <c r="AB155" s="1857"/>
      <c r="AC155" s="1858"/>
      <c r="AD155" s="901"/>
      <c r="AE155" s="902"/>
      <c r="AF155" s="901"/>
      <c r="AG155" s="902"/>
      <c r="AH155" s="901"/>
      <c r="AI155" s="902"/>
      <c r="AJ155" s="901"/>
      <c r="AK155" s="902"/>
      <c r="AL155" s="1857"/>
      <c r="AM155" s="1858"/>
      <c r="AN155" s="1857"/>
      <c r="AO155" s="1858"/>
      <c r="AP155" s="2010"/>
      <c r="AQ155" s="2011"/>
      <c r="AR155" s="901"/>
      <c r="AS155" s="902"/>
      <c r="AT155" s="901"/>
      <c r="AU155" s="902"/>
      <c r="AV155" s="919"/>
      <c r="EU155" s="25"/>
      <c r="EV155" s="122" t="s">
        <v>7</v>
      </c>
      <c r="EW155" s="123" t="s">
        <v>31</v>
      </c>
      <c r="EX155" s="33"/>
      <c r="EY155" s="124">
        <f>EX155*G157</f>
        <v>0</v>
      </c>
      <c r="EZ155" s="124">
        <v>0</v>
      </c>
      <c r="FA155" s="124">
        <f>EZ155*G157</f>
        <v>0</v>
      </c>
      <c r="FB155" s="124">
        <v>0</v>
      </c>
      <c r="FC155" s="125">
        <f>FB155*G157</f>
        <v>0</v>
      </c>
      <c r="FD155" s="22"/>
      <c r="FE155" s="22"/>
      <c r="FF155" s="22"/>
      <c r="FG155" s="22"/>
      <c r="FH155" s="22"/>
      <c r="FI155" s="22"/>
      <c r="FJ155" s="22"/>
      <c r="FK155" s="22"/>
      <c r="FL155" s="22"/>
      <c r="FM155" s="22"/>
      <c r="FN155" s="22"/>
      <c r="GA155" s="126" t="s">
        <v>110</v>
      </c>
      <c r="GC155" s="126" t="s">
        <v>105</v>
      </c>
      <c r="GD155" s="126" t="s">
        <v>46</v>
      </c>
      <c r="GH155" s="13" t="s">
        <v>103</v>
      </c>
      <c r="GN155" s="127">
        <f>IF(EW155="základní",I157,0)</f>
        <v>654.47</v>
      </c>
      <c r="GO155" s="127">
        <f>IF(EW155="snížená",I157,0)</f>
        <v>0</v>
      </c>
      <c r="GP155" s="127">
        <f>IF(EW155="zákl. přenesená",I157,0)</f>
        <v>0</v>
      </c>
      <c r="GQ155" s="127">
        <f>IF(EW155="sníž. přenesená",I157,0)</f>
        <v>0</v>
      </c>
      <c r="GR155" s="127">
        <f>IF(EW155="nulová",I157,0)</f>
        <v>0</v>
      </c>
      <c r="GS155" s="13" t="s">
        <v>45</v>
      </c>
      <c r="GT155" s="127">
        <f>ROUND(H157*G157,2)</f>
        <v>654.47</v>
      </c>
      <c r="GU155" s="13" t="s">
        <v>110</v>
      </c>
      <c r="GV155" s="126" t="s">
        <v>1855</v>
      </c>
    </row>
    <row r="156" spans="1:204" s="1" customFormat="1" ht="27.9" customHeight="1" x14ac:dyDescent="0.2">
      <c r="A156" s="23"/>
      <c r="B156" s="873"/>
      <c r="C156" s="857" t="s">
        <v>114</v>
      </c>
      <c r="D156" s="874" t="s">
        <v>7</v>
      </c>
      <c r="E156" s="875" t="s">
        <v>132</v>
      </c>
      <c r="F156" s="876"/>
      <c r="G156" s="877">
        <v>6.3100000000000005</v>
      </c>
      <c r="H156" s="878"/>
      <c r="I156" s="879"/>
      <c r="J156" s="903"/>
      <c r="K156" s="904"/>
      <c r="L156" s="903"/>
      <c r="M156" s="904"/>
      <c r="N156" s="903"/>
      <c r="O156" s="904"/>
      <c r="P156" s="903"/>
      <c r="Q156" s="904"/>
      <c r="R156" s="903"/>
      <c r="S156" s="904"/>
      <c r="T156" s="903"/>
      <c r="U156" s="904"/>
      <c r="V156" s="1859"/>
      <c r="W156" s="1860"/>
      <c r="X156" s="903"/>
      <c r="Y156" s="904"/>
      <c r="Z156" s="903"/>
      <c r="AA156" s="904"/>
      <c r="AB156" s="1859"/>
      <c r="AC156" s="1860"/>
      <c r="AD156" s="903"/>
      <c r="AE156" s="904"/>
      <c r="AF156" s="903"/>
      <c r="AG156" s="904"/>
      <c r="AH156" s="903"/>
      <c r="AI156" s="904"/>
      <c r="AJ156" s="903"/>
      <c r="AK156" s="904"/>
      <c r="AL156" s="1859"/>
      <c r="AM156" s="1860"/>
      <c r="AN156" s="1859"/>
      <c r="AO156" s="1860"/>
      <c r="AP156" s="2012"/>
      <c r="AQ156" s="2013"/>
      <c r="AR156" s="903"/>
      <c r="AS156" s="904"/>
      <c r="AT156" s="903"/>
      <c r="AU156" s="904"/>
      <c r="AV156" s="920"/>
      <c r="EU156" s="25"/>
      <c r="EV156" s="128"/>
      <c r="EW156" s="129"/>
      <c r="EX156" s="33"/>
      <c r="EY156" s="33"/>
      <c r="EZ156" s="33"/>
      <c r="FA156" s="33"/>
      <c r="FB156" s="33"/>
      <c r="FC156" s="34"/>
      <c r="FD156" s="22"/>
      <c r="FE156" s="22"/>
      <c r="FF156" s="22"/>
      <c r="FG156" s="22"/>
      <c r="FH156" s="22"/>
      <c r="FI156" s="22"/>
      <c r="FJ156" s="22"/>
      <c r="FK156" s="22"/>
      <c r="FL156" s="22"/>
      <c r="FM156" s="22"/>
      <c r="FN156" s="22"/>
      <c r="GC156" s="13" t="s">
        <v>112</v>
      </c>
      <c r="GD156" s="13" t="s">
        <v>46</v>
      </c>
    </row>
    <row r="157" spans="1:204" s="10" customFormat="1" ht="27.9" customHeight="1" x14ac:dyDescent="0.2">
      <c r="A157" s="137"/>
      <c r="B157" s="854" t="s">
        <v>338</v>
      </c>
      <c r="C157" s="838" t="s">
        <v>105</v>
      </c>
      <c r="D157" s="839" t="s">
        <v>359</v>
      </c>
      <c r="E157" s="840" t="s">
        <v>360</v>
      </c>
      <c r="F157" s="841" t="s">
        <v>194</v>
      </c>
      <c r="G157" s="842">
        <v>0.23</v>
      </c>
      <c r="H157" s="843">
        <v>2845.5</v>
      </c>
      <c r="I157" s="855">
        <f>ROUND(H157*G157,2)</f>
        <v>654.47</v>
      </c>
      <c r="J157" s="850"/>
      <c r="K157" s="776">
        <f>ROUND(J157*$H157,2)</f>
        <v>0</v>
      </c>
      <c r="L157" s="850"/>
      <c r="M157" s="776">
        <f>ROUND(L157*$H157,2)</f>
        <v>0</v>
      </c>
      <c r="N157" s="850"/>
      <c r="O157" s="776">
        <f>ROUND(N157*$H157,2)</f>
        <v>0</v>
      </c>
      <c r="P157" s="850"/>
      <c r="Q157" s="776">
        <f>ROUND(P157*$H157,2)</f>
        <v>0</v>
      </c>
      <c r="R157" s="850"/>
      <c r="S157" s="776">
        <f>ROUND(R157*$H157,2)</f>
        <v>0</v>
      </c>
      <c r="T157" s="850"/>
      <c r="U157" s="776">
        <f>ROUND(T157*$H157,2)</f>
        <v>0</v>
      </c>
      <c r="V157" s="1861">
        <f>G157</f>
        <v>0.23</v>
      </c>
      <c r="W157" s="1750">
        <f>ROUND(V157*$H157,2)</f>
        <v>654.47</v>
      </c>
      <c r="X157" s="850"/>
      <c r="Y157" s="776">
        <f>ROUND(X157*$H157,2)</f>
        <v>0</v>
      </c>
      <c r="Z157" s="850"/>
      <c r="AA157" s="776">
        <f>ROUND(Z157*$H157,2)</f>
        <v>0</v>
      </c>
      <c r="AB157" s="1861"/>
      <c r="AC157" s="1750">
        <f>ROUND(AB157*$H157,2)</f>
        <v>0</v>
      </c>
      <c r="AD157" s="850"/>
      <c r="AE157" s="776">
        <f>ROUND(AD157*$H157,2)</f>
        <v>0</v>
      </c>
      <c r="AF157" s="850"/>
      <c r="AG157" s="776">
        <f>ROUND(AF157*$H157,2)</f>
        <v>0</v>
      </c>
      <c r="AH157" s="850"/>
      <c r="AI157" s="776">
        <f>ROUND(AH157*$H157,2)</f>
        <v>0</v>
      </c>
      <c r="AJ157" s="850"/>
      <c r="AK157" s="776">
        <f>ROUND(AJ157*$H157,2)</f>
        <v>0</v>
      </c>
      <c r="AL157" s="1861"/>
      <c r="AM157" s="1750">
        <f>ROUND(AL157*$H157,2)</f>
        <v>0</v>
      </c>
      <c r="AN157" s="1861"/>
      <c r="AO157" s="1750">
        <f>ROUND(AN157*$H157,2)</f>
        <v>0</v>
      </c>
      <c r="AP157" s="2014"/>
      <c r="AQ157" s="2114">
        <f>ROUND(AP157*$H157,2)</f>
        <v>0</v>
      </c>
      <c r="AR157" s="850">
        <f>AP157+AN157+AL157+AJ157+AH157+AF157+AD157+AB157+Z157+X157+V157+T157+R157+P157+N157+L157+J157</f>
        <v>0.23</v>
      </c>
      <c r="AS157" s="776">
        <f>ROUND(AR157*H157,2)</f>
        <v>654.47</v>
      </c>
      <c r="AT157" s="850">
        <f>G157-AR157</f>
        <v>0</v>
      </c>
      <c r="AU157" s="776">
        <f>ROUND(AT157*H157,2)</f>
        <v>0</v>
      </c>
      <c r="AV157" s="914">
        <f>AU157/I157</f>
        <v>0</v>
      </c>
      <c r="EU157" s="139"/>
      <c r="EV157" s="140"/>
      <c r="EW157" s="141"/>
      <c r="EX157" s="141"/>
      <c r="EY157" s="141"/>
      <c r="EZ157" s="141"/>
      <c r="FA157" s="141"/>
      <c r="FB157" s="141"/>
      <c r="FC157" s="142"/>
      <c r="GC157" s="143" t="s">
        <v>114</v>
      </c>
      <c r="GD157" s="143" t="s">
        <v>46</v>
      </c>
      <c r="GE157" s="10" t="s">
        <v>46</v>
      </c>
      <c r="GF157" s="10" t="s">
        <v>23</v>
      </c>
      <c r="GG157" s="10" t="s">
        <v>45</v>
      </c>
      <c r="GH157" s="143" t="s">
        <v>103</v>
      </c>
    </row>
    <row r="158" spans="1:204" s="8" customFormat="1" ht="27.9" customHeight="1" x14ac:dyDescent="0.2">
      <c r="A158" s="106"/>
      <c r="B158" s="856"/>
      <c r="C158" s="857" t="s">
        <v>112</v>
      </c>
      <c r="D158" s="851"/>
      <c r="E158" s="858" t="s">
        <v>362</v>
      </c>
      <c r="F158" s="851"/>
      <c r="G158" s="851"/>
      <c r="H158" s="852"/>
      <c r="I158" s="859"/>
      <c r="J158" s="897"/>
      <c r="K158" s="898"/>
      <c r="L158" s="897"/>
      <c r="M158" s="898"/>
      <c r="N158" s="897"/>
      <c r="O158" s="898"/>
      <c r="P158" s="897"/>
      <c r="Q158" s="898"/>
      <c r="R158" s="897"/>
      <c r="S158" s="898"/>
      <c r="T158" s="897"/>
      <c r="U158" s="898"/>
      <c r="V158" s="1853"/>
      <c r="W158" s="1854"/>
      <c r="X158" s="897"/>
      <c r="Y158" s="898"/>
      <c r="Z158" s="897"/>
      <c r="AA158" s="898"/>
      <c r="AB158" s="1853"/>
      <c r="AC158" s="1854"/>
      <c r="AD158" s="897"/>
      <c r="AE158" s="898"/>
      <c r="AF158" s="897"/>
      <c r="AG158" s="898"/>
      <c r="AH158" s="897"/>
      <c r="AI158" s="898"/>
      <c r="AJ158" s="897"/>
      <c r="AK158" s="898"/>
      <c r="AL158" s="1853"/>
      <c r="AM158" s="1854"/>
      <c r="AN158" s="1853"/>
      <c r="AO158" s="1854"/>
      <c r="AP158" s="2006"/>
      <c r="AQ158" s="2007"/>
      <c r="AR158" s="897"/>
      <c r="AS158" s="898"/>
      <c r="AT158" s="897"/>
      <c r="AU158" s="898"/>
      <c r="AV158" s="917"/>
      <c r="EU158" s="108"/>
      <c r="EV158" s="109"/>
      <c r="EW158" s="110"/>
      <c r="EX158" s="110"/>
      <c r="EY158" s="111">
        <f>SUM(EY159:EY181)</f>
        <v>0</v>
      </c>
      <c r="EZ158" s="110"/>
      <c r="FA158" s="111">
        <f>SUM(FA159:FA181)</f>
        <v>0</v>
      </c>
      <c r="FB158" s="110"/>
      <c r="FC158" s="112">
        <f>SUM(FC159:FC181)</f>
        <v>0</v>
      </c>
      <c r="GA158" s="113" t="s">
        <v>45</v>
      </c>
      <c r="GC158" s="114" t="s">
        <v>43</v>
      </c>
      <c r="GD158" s="114" t="s">
        <v>45</v>
      </c>
      <c r="GH158" s="113" t="s">
        <v>103</v>
      </c>
      <c r="GT158" s="115">
        <f>SUM(GT159:GT181)</f>
        <v>173925.88</v>
      </c>
    </row>
    <row r="159" spans="1:204" s="1" customFormat="1" ht="27.9" customHeight="1" thickBot="1" x14ac:dyDescent="0.25">
      <c r="A159" s="23"/>
      <c r="B159" s="866"/>
      <c r="C159" s="857" t="s">
        <v>114</v>
      </c>
      <c r="D159" s="867" t="s">
        <v>7</v>
      </c>
      <c r="E159" s="868" t="s">
        <v>1856</v>
      </c>
      <c r="F159" s="869"/>
      <c r="G159" s="870">
        <v>0.23</v>
      </c>
      <c r="H159" s="871"/>
      <c r="I159" s="872"/>
      <c r="J159" s="901"/>
      <c r="K159" s="902"/>
      <c r="L159" s="901"/>
      <c r="M159" s="902"/>
      <c r="N159" s="901"/>
      <c r="O159" s="902"/>
      <c r="P159" s="901"/>
      <c r="Q159" s="902"/>
      <c r="R159" s="901"/>
      <c r="S159" s="902"/>
      <c r="T159" s="901"/>
      <c r="U159" s="902"/>
      <c r="V159" s="1857"/>
      <c r="W159" s="1858"/>
      <c r="X159" s="901"/>
      <c r="Y159" s="902"/>
      <c r="Z159" s="901"/>
      <c r="AA159" s="902"/>
      <c r="AB159" s="1857"/>
      <c r="AC159" s="1858"/>
      <c r="AD159" s="901"/>
      <c r="AE159" s="902"/>
      <c r="AF159" s="901"/>
      <c r="AG159" s="902"/>
      <c r="AH159" s="901"/>
      <c r="AI159" s="902"/>
      <c r="AJ159" s="901"/>
      <c r="AK159" s="902"/>
      <c r="AL159" s="1857"/>
      <c r="AM159" s="1858"/>
      <c r="AN159" s="1857"/>
      <c r="AO159" s="1858"/>
      <c r="AP159" s="2010"/>
      <c r="AQ159" s="2011"/>
      <c r="AR159" s="901"/>
      <c r="AS159" s="902"/>
      <c r="AT159" s="901"/>
      <c r="AU159" s="902"/>
      <c r="AV159" s="919"/>
      <c r="EU159" s="25"/>
      <c r="EV159" s="122" t="s">
        <v>7</v>
      </c>
      <c r="EW159" s="123" t="s">
        <v>31</v>
      </c>
      <c r="EX159" s="33"/>
      <c r="EY159" s="124">
        <f>EX159*G163</f>
        <v>0</v>
      </c>
      <c r="EZ159" s="124">
        <v>0</v>
      </c>
      <c r="FA159" s="124">
        <f>EZ159*G163</f>
        <v>0</v>
      </c>
      <c r="FB159" s="124">
        <v>0</v>
      </c>
      <c r="FC159" s="125">
        <f>FB159*G163</f>
        <v>0</v>
      </c>
      <c r="FD159" s="22"/>
      <c r="FE159" s="22"/>
      <c r="FF159" s="22"/>
      <c r="FG159" s="22"/>
      <c r="FH159" s="22"/>
      <c r="FI159" s="22"/>
      <c r="FJ159" s="22"/>
      <c r="FK159" s="22"/>
      <c r="FL159" s="22"/>
      <c r="FM159" s="22"/>
      <c r="FN159" s="22"/>
      <c r="GA159" s="126" t="s">
        <v>110</v>
      </c>
      <c r="GC159" s="126" t="s">
        <v>105</v>
      </c>
      <c r="GD159" s="126" t="s">
        <v>46</v>
      </c>
      <c r="GH159" s="13" t="s">
        <v>103</v>
      </c>
      <c r="GN159" s="127">
        <f>IF(EW159="základní",I163,0)</f>
        <v>99586.66</v>
      </c>
      <c r="GO159" s="127">
        <f>IF(EW159="snížená",I163,0)</f>
        <v>0</v>
      </c>
      <c r="GP159" s="127">
        <f>IF(EW159="zákl. přenesená",I163,0)</f>
        <v>0</v>
      </c>
      <c r="GQ159" s="127">
        <f>IF(EW159="sníž. přenesená",I163,0)</f>
        <v>0</v>
      </c>
      <c r="GR159" s="127">
        <f>IF(EW159="nulová",I163,0)</f>
        <v>0</v>
      </c>
      <c r="GS159" s="13" t="s">
        <v>45</v>
      </c>
      <c r="GT159" s="127">
        <f>ROUND(H163*G163,2)</f>
        <v>99586.66</v>
      </c>
      <c r="GU159" s="13" t="s">
        <v>110</v>
      </c>
      <c r="GV159" s="126" t="s">
        <v>1857</v>
      </c>
    </row>
    <row r="160" spans="1:204" s="1" customFormat="1" ht="27.9" customHeight="1" thickBot="1" x14ac:dyDescent="0.25">
      <c r="A160" s="23"/>
      <c r="B160" s="262"/>
      <c r="C160" s="234"/>
      <c r="D160" s="234"/>
      <c r="E160" s="234"/>
      <c r="F160" s="234"/>
      <c r="G160" s="234"/>
      <c r="H160" s="234"/>
      <c r="I160" s="263"/>
      <c r="J160" s="2300" t="s">
        <v>2484</v>
      </c>
      <c r="K160" s="2301"/>
      <c r="L160" s="2305" t="s">
        <v>2485</v>
      </c>
      <c r="M160" s="2301"/>
      <c r="N160" s="2300" t="s">
        <v>2486</v>
      </c>
      <c r="O160" s="2301"/>
      <c r="P160" s="2300" t="s">
        <v>2487</v>
      </c>
      <c r="Q160" s="2301"/>
      <c r="R160" s="2300" t="s">
        <v>2488</v>
      </c>
      <c r="S160" s="2301"/>
      <c r="T160" s="2300" t="s">
        <v>2489</v>
      </c>
      <c r="U160" s="2301"/>
      <c r="V160" s="2306" t="s">
        <v>2490</v>
      </c>
      <c r="W160" s="2307"/>
      <c r="X160" s="2300" t="s">
        <v>2491</v>
      </c>
      <c r="Y160" s="2301"/>
      <c r="Z160" s="2300" t="s">
        <v>2492</v>
      </c>
      <c r="AA160" s="2301"/>
      <c r="AB160" s="2306" t="s">
        <v>2493</v>
      </c>
      <c r="AC160" s="2307"/>
      <c r="AD160" s="2300" t="s">
        <v>2494</v>
      </c>
      <c r="AE160" s="2301"/>
      <c r="AF160" s="2300" t="s">
        <v>2495</v>
      </c>
      <c r="AG160" s="2301"/>
      <c r="AH160" s="2300" t="s">
        <v>2496</v>
      </c>
      <c r="AI160" s="2301"/>
      <c r="AJ160" s="2300" t="s">
        <v>2497</v>
      </c>
      <c r="AK160" s="2301"/>
      <c r="AL160" s="2306" t="s">
        <v>2498</v>
      </c>
      <c r="AM160" s="2307"/>
      <c r="AN160" s="2306" t="s">
        <v>2499</v>
      </c>
      <c r="AO160" s="2307"/>
      <c r="AP160" s="2302" t="s">
        <v>2504</v>
      </c>
      <c r="AQ160" s="2303"/>
      <c r="AR160" s="2300" t="s">
        <v>2500</v>
      </c>
      <c r="AS160" s="2301"/>
      <c r="AT160" s="2300" t="s">
        <v>2501</v>
      </c>
      <c r="AU160" s="2304"/>
      <c r="AV160" s="916" t="s">
        <v>2502</v>
      </c>
      <c r="EU160" s="25"/>
      <c r="EV160" s="128"/>
      <c r="EW160" s="129"/>
      <c r="EX160" s="33"/>
      <c r="EY160" s="33"/>
      <c r="EZ160" s="33"/>
      <c r="FA160" s="33"/>
      <c r="FB160" s="33"/>
      <c r="FC160" s="34"/>
      <c r="FD160" s="22"/>
      <c r="FE160" s="22"/>
      <c r="FF160" s="22"/>
      <c r="FG160" s="22"/>
      <c r="FH160" s="22"/>
      <c r="FI160" s="22"/>
      <c r="FJ160" s="22"/>
      <c r="FK160" s="22"/>
      <c r="FL160" s="22"/>
      <c r="FM160" s="22"/>
      <c r="FN160" s="22"/>
      <c r="GC160" s="13" t="s">
        <v>112</v>
      </c>
      <c r="GD160" s="13" t="s">
        <v>46</v>
      </c>
    </row>
    <row r="161" spans="1:204" s="10" customFormat="1" ht="27.9" customHeight="1" thickBot="1" x14ac:dyDescent="0.25">
      <c r="A161" s="137"/>
      <c r="B161" s="408"/>
      <c r="C161" s="174"/>
      <c r="D161" s="174"/>
      <c r="E161" s="174"/>
      <c r="F161" s="174"/>
      <c r="G161" s="174"/>
      <c r="H161" s="174"/>
      <c r="I161" s="409"/>
      <c r="J161" s="789" t="s">
        <v>91</v>
      </c>
      <c r="K161" s="790" t="s">
        <v>2503</v>
      </c>
      <c r="L161" s="789" t="s">
        <v>91</v>
      </c>
      <c r="M161" s="790" t="s">
        <v>2503</v>
      </c>
      <c r="N161" s="789" t="s">
        <v>91</v>
      </c>
      <c r="O161" s="790" t="s">
        <v>2503</v>
      </c>
      <c r="P161" s="789" t="s">
        <v>91</v>
      </c>
      <c r="Q161" s="790" t="s">
        <v>2503</v>
      </c>
      <c r="R161" s="789" t="s">
        <v>91</v>
      </c>
      <c r="S161" s="790" t="s">
        <v>2503</v>
      </c>
      <c r="T161" s="789" t="s">
        <v>91</v>
      </c>
      <c r="U161" s="790" t="s">
        <v>2503</v>
      </c>
      <c r="V161" s="1763" t="s">
        <v>91</v>
      </c>
      <c r="W161" s="1764" t="s">
        <v>2503</v>
      </c>
      <c r="X161" s="789" t="s">
        <v>91</v>
      </c>
      <c r="Y161" s="790" t="s">
        <v>2503</v>
      </c>
      <c r="Z161" s="789" t="s">
        <v>91</v>
      </c>
      <c r="AA161" s="790" t="s">
        <v>2503</v>
      </c>
      <c r="AB161" s="1763" t="s">
        <v>91</v>
      </c>
      <c r="AC161" s="1764" t="s">
        <v>2503</v>
      </c>
      <c r="AD161" s="789" t="s">
        <v>91</v>
      </c>
      <c r="AE161" s="790" t="s">
        <v>2503</v>
      </c>
      <c r="AF161" s="789" t="s">
        <v>91</v>
      </c>
      <c r="AG161" s="790" t="s">
        <v>2503</v>
      </c>
      <c r="AH161" s="789" t="s">
        <v>91</v>
      </c>
      <c r="AI161" s="790" t="s">
        <v>2503</v>
      </c>
      <c r="AJ161" s="789" t="s">
        <v>91</v>
      </c>
      <c r="AK161" s="790" t="s">
        <v>2503</v>
      </c>
      <c r="AL161" s="1763" t="s">
        <v>91</v>
      </c>
      <c r="AM161" s="1764" t="s">
        <v>2503</v>
      </c>
      <c r="AN161" s="1763" t="s">
        <v>91</v>
      </c>
      <c r="AO161" s="1764" t="s">
        <v>2503</v>
      </c>
      <c r="AP161" s="1997" t="s">
        <v>91</v>
      </c>
      <c r="AQ161" s="1998" t="s">
        <v>2503</v>
      </c>
      <c r="AR161" s="789" t="s">
        <v>91</v>
      </c>
      <c r="AS161" s="790" t="s">
        <v>2503</v>
      </c>
      <c r="AT161" s="789" t="s">
        <v>91</v>
      </c>
      <c r="AU161" s="790" t="s">
        <v>2503</v>
      </c>
      <c r="AV161" s="922" t="s">
        <v>91</v>
      </c>
      <c r="EU161" s="139"/>
      <c r="EV161" s="140"/>
      <c r="EW161" s="141"/>
      <c r="EX161" s="141"/>
      <c r="EY161" s="141"/>
      <c r="EZ161" s="141"/>
      <c r="FA161" s="141"/>
      <c r="FB161" s="141"/>
      <c r="FC161" s="142"/>
      <c r="GC161" s="143" t="s">
        <v>114</v>
      </c>
      <c r="GD161" s="143" t="s">
        <v>46</v>
      </c>
      <c r="GE161" s="10" t="s">
        <v>46</v>
      </c>
      <c r="GF161" s="10" t="s">
        <v>23</v>
      </c>
      <c r="GG161" s="10" t="s">
        <v>45</v>
      </c>
      <c r="GH161" s="143" t="s">
        <v>103</v>
      </c>
    </row>
    <row r="162" spans="1:204" s="1131" customFormat="1" ht="27.9" customHeight="1" thickBot="1" x14ac:dyDescent="0.35">
      <c r="A162" s="1156"/>
      <c r="B162" s="1151"/>
      <c r="C162" s="1152" t="s">
        <v>43</v>
      </c>
      <c r="D162" s="1152" t="s">
        <v>142</v>
      </c>
      <c r="E162" s="1153" t="s">
        <v>364</v>
      </c>
      <c r="F162" s="1154"/>
      <c r="G162" s="1154"/>
      <c r="H162" s="1155"/>
      <c r="I162" s="686">
        <f>GT158</f>
        <v>173925.88</v>
      </c>
      <c r="J162" s="1122"/>
      <c r="K162" s="1123">
        <f>K163+K166+K169+K172+K176+K179+K182</f>
        <v>0</v>
      </c>
      <c r="L162" s="791"/>
      <c r="M162" s="791">
        <f>M163+M166+M169+M172+M176+M179+M182</f>
        <v>0</v>
      </c>
      <c r="N162" s="791"/>
      <c r="O162" s="791">
        <f>O163+O166+O169+O172+O176+O179+O182</f>
        <v>0</v>
      </c>
      <c r="P162" s="791"/>
      <c r="Q162" s="791">
        <f>Q163+Q166+Q169+Q172+Q176+Q179+Q182</f>
        <v>0</v>
      </c>
      <c r="R162" s="791"/>
      <c r="S162" s="791">
        <f>S163+S166+S169+S172+S176+S179+S182</f>
        <v>0</v>
      </c>
      <c r="T162" s="791"/>
      <c r="U162" s="791">
        <f>U163+U166+U169+U172+U176+U179+U182</f>
        <v>0</v>
      </c>
      <c r="V162" s="1765"/>
      <c r="W162" s="1765">
        <f>W163+W166+W169+W172+W176+W179+W182</f>
        <v>0</v>
      </c>
      <c r="X162" s="791"/>
      <c r="Y162" s="791">
        <f>Y163+Y166+Y169+Y172+Y176+Y179+Y182</f>
        <v>0</v>
      </c>
      <c r="Z162" s="791"/>
      <c r="AA162" s="791">
        <f>AA163+AA166+AA169+AA172+AA176+AA179+AA182</f>
        <v>0</v>
      </c>
      <c r="AB162" s="1765"/>
      <c r="AC162" s="1765">
        <f>AC163+AC166+AC169+AC172+AC176+AC179+AC182</f>
        <v>0</v>
      </c>
      <c r="AD162" s="791"/>
      <c r="AE162" s="791">
        <f>AE163+AE166+AE169+AE172+AE176+AE179+AE182</f>
        <v>0</v>
      </c>
      <c r="AF162" s="791"/>
      <c r="AG162" s="791">
        <f>AG163+AG166+AG169+AG172+AG176+AG179+AG182</f>
        <v>0</v>
      </c>
      <c r="AH162" s="791"/>
      <c r="AI162" s="791">
        <f>AI163+AI166+AI169+AI172+AI176+AI179+AI182</f>
        <v>0</v>
      </c>
      <c r="AJ162" s="791"/>
      <c r="AK162" s="791">
        <f>AK163+AK166+AK169+AK172+AK176+AK179+AK182</f>
        <v>0</v>
      </c>
      <c r="AL162" s="1765"/>
      <c r="AM162" s="1765">
        <f>AM163+AM166+AM169+AM172+AM176+AM179+AM182</f>
        <v>10107.290000000001</v>
      </c>
      <c r="AN162" s="1765"/>
      <c r="AO162" s="1765">
        <f>AO163+AO166+AO169+AO172+AO176+AO179+AO182</f>
        <v>0</v>
      </c>
      <c r="AP162" s="2127"/>
      <c r="AQ162" s="2127">
        <f>AQ163+AQ166+AQ169+AQ172+AQ176+AQ179+AQ182</f>
        <v>34546.75</v>
      </c>
      <c r="AR162" s="1123"/>
      <c r="AS162" s="1123">
        <f>AS163+AS166+AS169+AS172+AS176+AS179+AS182</f>
        <v>44654.04</v>
      </c>
      <c r="AT162" s="1123"/>
      <c r="AU162" s="1123">
        <f>AU163+AU166+AU169+AU172+AU176+AU179+AU182</f>
        <v>129271.84</v>
      </c>
      <c r="AV162" s="1124">
        <f>AU162/I162</f>
        <v>0.74325822011077358</v>
      </c>
      <c r="EU162" s="1132"/>
      <c r="EV162" s="1137" t="s">
        <v>7</v>
      </c>
      <c r="EW162" s="1138" t="s">
        <v>31</v>
      </c>
      <c r="EX162" s="1134"/>
      <c r="EY162" s="1139">
        <f>EX162*G166</f>
        <v>0</v>
      </c>
      <c r="EZ162" s="1139">
        <v>0</v>
      </c>
      <c r="FA162" s="1139">
        <f>EZ162*G166</f>
        <v>0</v>
      </c>
      <c r="FB162" s="1139">
        <v>0</v>
      </c>
      <c r="FC162" s="1140">
        <f>FB162*G166</f>
        <v>0</v>
      </c>
      <c r="GA162" s="1136" t="s">
        <v>110</v>
      </c>
      <c r="GC162" s="1136" t="s">
        <v>105</v>
      </c>
      <c r="GD162" s="1136" t="s">
        <v>46</v>
      </c>
      <c r="GH162" s="1136" t="s">
        <v>103</v>
      </c>
      <c r="GN162" s="684">
        <f>IF(EW162="základní",I166,0)</f>
        <v>31237.95</v>
      </c>
      <c r="GO162" s="684">
        <f>IF(EW162="snížená",I166,0)</f>
        <v>0</v>
      </c>
      <c r="GP162" s="684">
        <f>IF(EW162="zákl. přenesená",I166,0)</f>
        <v>0</v>
      </c>
      <c r="GQ162" s="684">
        <f>IF(EW162="sníž. přenesená",I166,0)</f>
        <v>0</v>
      </c>
      <c r="GR162" s="684">
        <f>IF(EW162="nulová",I166,0)</f>
        <v>0</v>
      </c>
      <c r="GS162" s="1136" t="s">
        <v>45</v>
      </c>
      <c r="GT162" s="684">
        <f>ROUND(H166*G166,2)</f>
        <v>31237.95</v>
      </c>
      <c r="GU162" s="1136" t="s">
        <v>110</v>
      </c>
      <c r="GV162" s="1136" t="s">
        <v>1861</v>
      </c>
    </row>
    <row r="163" spans="1:204" s="1" customFormat="1" ht="27.9" customHeight="1" x14ac:dyDescent="0.2">
      <c r="A163" s="23"/>
      <c r="B163" s="854" t="s">
        <v>343</v>
      </c>
      <c r="C163" s="1050" t="s">
        <v>105</v>
      </c>
      <c r="D163" s="1049" t="s">
        <v>395</v>
      </c>
      <c r="E163" s="1045" t="s">
        <v>813</v>
      </c>
      <c r="F163" s="1046" t="s">
        <v>108</v>
      </c>
      <c r="G163" s="1047">
        <v>313.56</v>
      </c>
      <c r="H163" s="1048">
        <v>317.60000000000002</v>
      </c>
      <c r="I163" s="1044">
        <f>ROUND(H163*G163,2)</f>
        <v>99586.66</v>
      </c>
      <c r="J163" s="775"/>
      <c r="K163" s="776">
        <f>ROUND(J163*$H163,2)</f>
        <v>0</v>
      </c>
      <c r="L163" s="775"/>
      <c r="M163" s="776">
        <f>ROUND(L163*$H163,2)</f>
        <v>0</v>
      </c>
      <c r="N163" s="775"/>
      <c r="O163" s="776">
        <f>ROUND(N163*$H163,2)</f>
        <v>0</v>
      </c>
      <c r="P163" s="775"/>
      <c r="Q163" s="776">
        <f>ROUND(P163*$H163,2)</f>
        <v>0</v>
      </c>
      <c r="R163" s="775"/>
      <c r="S163" s="776">
        <f>ROUND(R163*$H163,2)</f>
        <v>0</v>
      </c>
      <c r="T163" s="775"/>
      <c r="U163" s="776">
        <f>ROUND(T163*$H163,2)</f>
        <v>0</v>
      </c>
      <c r="V163" s="1749"/>
      <c r="W163" s="1750">
        <f>ROUND(V163*$H163,2)</f>
        <v>0</v>
      </c>
      <c r="X163" s="775"/>
      <c r="Y163" s="776">
        <f>ROUND(X163*$H163,2)</f>
        <v>0</v>
      </c>
      <c r="Z163" s="775"/>
      <c r="AA163" s="776">
        <f>ROUND(Z163*$H163,2)</f>
        <v>0</v>
      </c>
      <c r="AB163" s="1749"/>
      <c r="AC163" s="1750">
        <f>ROUND(AB163*$H163,2)</f>
        <v>0</v>
      </c>
      <c r="AD163" s="775"/>
      <c r="AE163" s="776">
        <f>ROUND(AD163*$H163,2)</f>
        <v>0</v>
      </c>
      <c r="AF163" s="775"/>
      <c r="AG163" s="776">
        <f>ROUND(AF163*$H163,2)</f>
        <v>0</v>
      </c>
      <c r="AH163" s="775"/>
      <c r="AI163" s="776">
        <f>ROUND(AH163*$H163,2)</f>
        <v>0</v>
      </c>
      <c r="AJ163" s="775"/>
      <c r="AK163" s="776">
        <f>ROUND(AJ163*$H163,2)</f>
        <v>0</v>
      </c>
      <c r="AL163" s="1749"/>
      <c r="AM163" s="1750">
        <f>ROUND(AL163*$H163,2)</f>
        <v>0</v>
      </c>
      <c r="AN163" s="1749"/>
      <c r="AO163" s="1750">
        <f>ROUND(AN163*$H163,2)</f>
        <v>0</v>
      </c>
      <c r="AP163" s="1992"/>
      <c r="AQ163" s="2114">
        <f>ROUND(AP163*$H163,2)</f>
        <v>0</v>
      </c>
      <c r="AR163" s="850">
        <f>AP163+AN163+AL163+AJ163+AH163+AF163+AD163+AB163+Z163+X163+V163+T163+R163+P163+N163+L163+J163</f>
        <v>0</v>
      </c>
      <c r="AS163" s="776">
        <f>ROUND(AR163*H163,2)</f>
        <v>0</v>
      </c>
      <c r="AT163" s="2396">
        <f>G163-AR163</f>
        <v>313.56</v>
      </c>
      <c r="AU163" s="2399">
        <f>ROUND(AT163*H163,2)</f>
        <v>99586.66</v>
      </c>
      <c r="AV163" s="2398">
        <f>AU163/I163</f>
        <v>1</v>
      </c>
      <c r="AW163" s="453" t="s">
        <v>2616</v>
      </c>
      <c r="EU163" s="25"/>
      <c r="EV163" s="128"/>
      <c r="EW163" s="129"/>
      <c r="EX163" s="33"/>
      <c r="EY163" s="33"/>
      <c r="EZ163" s="33"/>
      <c r="FA163" s="33"/>
      <c r="FB163" s="33"/>
      <c r="FC163" s="34"/>
      <c r="FD163" s="22"/>
      <c r="FE163" s="22"/>
      <c r="FF163" s="22"/>
      <c r="FG163" s="22"/>
      <c r="FH163" s="22"/>
      <c r="FI163" s="22"/>
      <c r="FJ163" s="22"/>
      <c r="FK163" s="22"/>
      <c r="FL163" s="22"/>
      <c r="FM163" s="22"/>
      <c r="FN163" s="22"/>
      <c r="GC163" s="13" t="s">
        <v>112</v>
      </c>
      <c r="GD163" s="13" t="s">
        <v>46</v>
      </c>
    </row>
    <row r="164" spans="1:204" s="10" customFormat="1" ht="27.9" customHeight="1" x14ac:dyDescent="0.2">
      <c r="A164" s="137"/>
      <c r="B164" s="856"/>
      <c r="C164" s="857" t="s">
        <v>112</v>
      </c>
      <c r="D164" s="851"/>
      <c r="E164" s="858" t="s">
        <v>398</v>
      </c>
      <c r="F164" s="851"/>
      <c r="G164" s="851"/>
      <c r="H164" s="852"/>
      <c r="I164" s="859"/>
      <c r="J164" s="897"/>
      <c r="K164" s="898"/>
      <c r="L164" s="897"/>
      <c r="M164" s="898"/>
      <c r="N164" s="897"/>
      <c r="O164" s="898"/>
      <c r="P164" s="897"/>
      <c r="Q164" s="898"/>
      <c r="R164" s="897"/>
      <c r="S164" s="898"/>
      <c r="T164" s="897"/>
      <c r="U164" s="898"/>
      <c r="V164" s="1853"/>
      <c r="W164" s="1854"/>
      <c r="X164" s="897"/>
      <c r="Y164" s="898"/>
      <c r="Z164" s="897"/>
      <c r="AA164" s="898"/>
      <c r="AB164" s="1853"/>
      <c r="AC164" s="1854"/>
      <c r="AD164" s="897"/>
      <c r="AE164" s="898"/>
      <c r="AF164" s="897"/>
      <c r="AG164" s="898"/>
      <c r="AH164" s="897"/>
      <c r="AI164" s="898"/>
      <c r="AJ164" s="897"/>
      <c r="AK164" s="898"/>
      <c r="AL164" s="1853"/>
      <c r="AM164" s="1854"/>
      <c r="AN164" s="1853"/>
      <c r="AO164" s="1854"/>
      <c r="AP164" s="2006"/>
      <c r="AQ164" s="2007"/>
      <c r="AR164" s="897"/>
      <c r="AS164" s="898"/>
      <c r="AT164" s="897"/>
      <c r="AU164" s="898"/>
      <c r="AV164" s="917"/>
      <c r="EU164" s="139"/>
      <c r="EV164" s="140"/>
      <c r="EW164" s="141"/>
      <c r="EX164" s="141"/>
      <c r="EY164" s="141"/>
      <c r="EZ164" s="141"/>
      <c r="FA164" s="141"/>
      <c r="FB164" s="141"/>
      <c r="FC164" s="142"/>
      <c r="GC164" s="143" t="s">
        <v>114</v>
      </c>
      <c r="GD164" s="143" t="s">
        <v>46</v>
      </c>
      <c r="GE164" s="10" t="s">
        <v>46</v>
      </c>
      <c r="GF164" s="10" t="s">
        <v>23</v>
      </c>
      <c r="GG164" s="10" t="s">
        <v>45</v>
      </c>
      <c r="GH164" s="143" t="s">
        <v>103</v>
      </c>
    </row>
    <row r="165" spans="1:204" s="1" customFormat="1" ht="27.9" customHeight="1" x14ac:dyDescent="0.2">
      <c r="A165" s="23"/>
      <c r="B165" s="866"/>
      <c r="C165" s="857" t="s">
        <v>114</v>
      </c>
      <c r="D165" s="867" t="s">
        <v>7</v>
      </c>
      <c r="E165" s="868" t="s">
        <v>1858</v>
      </c>
      <c r="F165" s="869"/>
      <c r="G165" s="870">
        <v>313.56</v>
      </c>
      <c r="H165" s="871"/>
      <c r="I165" s="872"/>
      <c r="J165" s="901"/>
      <c r="K165" s="902"/>
      <c r="L165" s="901"/>
      <c r="M165" s="902"/>
      <c r="N165" s="901"/>
      <c r="O165" s="902"/>
      <c r="P165" s="901"/>
      <c r="Q165" s="902"/>
      <c r="R165" s="901"/>
      <c r="S165" s="902"/>
      <c r="T165" s="901"/>
      <c r="U165" s="902"/>
      <c r="V165" s="1857"/>
      <c r="W165" s="1858"/>
      <c r="X165" s="901"/>
      <c r="Y165" s="902"/>
      <c r="Z165" s="901"/>
      <c r="AA165" s="902"/>
      <c r="AB165" s="1857"/>
      <c r="AC165" s="1858"/>
      <c r="AD165" s="901"/>
      <c r="AE165" s="902"/>
      <c r="AF165" s="901"/>
      <c r="AG165" s="902"/>
      <c r="AH165" s="901"/>
      <c r="AI165" s="902"/>
      <c r="AJ165" s="901"/>
      <c r="AK165" s="902"/>
      <c r="AL165" s="1857"/>
      <c r="AM165" s="1858"/>
      <c r="AN165" s="1857"/>
      <c r="AO165" s="1858"/>
      <c r="AP165" s="2010"/>
      <c r="AQ165" s="2011"/>
      <c r="AR165" s="901"/>
      <c r="AS165" s="902"/>
      <c r="AT165" s="901"/>
      <c r="AU165" s="902"/>
      <c r="AV165" s="919"/>
      <c r="EU165" s="25"/>
      <c r="EV165" s="122" t="s">
        <v>7</v>
      </c>
      <c r="EW165" s="123" t="s">
        <v>31</v>
      </c>
      <c r="EX165" s="33"/>
      <c r="EY165" s="124">
        <f>EX165*G169</f>
        <v>0</v>
      </c>
      <c r="EZ165" s="124">
        <v>0</v>
      </c>
      <c r="FA165" s="124">
        <f>EZ165*G169</f>
        <v>0</v>
      </c>
      <c r="FB165" s="124">
        <v>0</v>
      </c>
      <c r="FC165" s="125">
        <f>FB165*G169</f>
        <v>0</v>
      </c>
      <c r="FD165" s="22"/>
      <c r="FE165" s="22"/>
      <c r="FF165" s="22"/>
      <c r="FG165" s="22"/>
      <c r="FH165" s="22"/>
      <c r="FI165" s="22"/>
      <c r="FJ165" s="22"/>
      <c r="FK165" s="22"/>
      <c r="FL165" s="22"/>
      <c r="FM165" s="22"/>
      <c r="FN165" s="22"/>
      <c r="GA165" s="126" t="s">
        <v>110</v>
      </c>
      <c r="GC165" s="126" t="s">
        <v>105</v>
      </c>
      <c r="GD165" s="126" t="s">
        <v>46</v>
      </c>
      <c r="GH165" s="13" t="s">
        <v>103</v>
      </c>
      <c r="GN165" s="127">
        <f>IF(EW165="základní",I169,0)</f>
        <v>26831.62</v>
      </c>
      <c r="GO165" s="127">
        <f>IF(EW165="snížená",I169,0)</f>
        <v>0</v>
      </c>
      <c r="GP165" s="127">
        <f>IF(EW165="zákl. přenesená",I169,0)</f>
        <v>0</v>
      </c>
      <c r="GQ165" s="127">
        <f>IF(EW165="sníž. přenesená",I169,0)</f>
        <v>0</v>
      </c>
      <c r="GR165" s="127">
        <f>IF(EW165="nulová",I169,0)</f>
        <v>0</v>
      </c>
      <c r="GS165" s="13" t="s">
        <v>45</v>
      </c>
      <c r="GT165" s="127">
        <f>ROUND(H169*G169,2)</f>
        <v>26831.62</v>
      </c>
      <c r="GU165" s="13" t="s">
        <v>110</v>
      </c>
      <c r="GV165" s="126" t="s">
        <v>1865</v>
      </c>
    </row>
    <row r="166" spans="1:204" s="1" customFormat="1" ht="27.9" customHeight="1" x14ac:dyDescent="0.2">
      <c r="A166" s="23"/>
      <c r="B166" s="854" t="s">
        <v>350</v>
      </c>
      <c r="C166" s="838" t="s">
        <v>105</v>
      </c>
      <c r="D166" s="839" t="s">
        <v>1859</v>
      </c>
      <c r="E166" s="840" t="s">
        <v>1860</v>
      </c>
      <c r="F166" s="841" t="s">
        <v>108</v>
      </c>
      <c r="G166" s="842">
        <v>75.709999999999994</v>
      </c>
      <c r="H166" s="843">
        <v>412.6</v>
      </c>
      <c r="I166" s="855">
        <f>ROUND(H166*G166,2)</f>
        <v>31237.95</v>
      </c>
      <c r="J166" s="850"/>
      <c r="K166" s="776">
        <f>ROUND(J166*$H166,2)</f>
        <v>0</v>
      </c>
      <c r="L166" s="850"/>
      <c r="M166" s="776">
        <f>ROUND(L166*$H166,2)</f>
        <v>0</v>
      </c>
      <c r="N166" s="850"/>
      <c r="O166" s="776">
        <f>ROUND(N166*$H166,2)</f>
        <v>0</v>
      </c>
      <c r="P166" s="850"/>
      <c r="Q166" s="776">
        <f>ROUND(P166*$H166,2)</f>
        <v>0</v>
      </c>
      <c r="R166" s="850"/>
      <c r="S166" s="776">
        <f>ROUND(R166*$H166,2)</f>
        <v>0</v>
      </c>
      <c r="T166" s="850"/>
      <c r="U166" s="776">
        <f>ROUND(T166*$H166,2)</f>
        <v>0</v>
      </c>
      <c r="V166" s="1861"/>
      <c r="W166" s="1750">
        <f>ROUND(V166*$H166,2)</f>
        <v>0</v>
      </c>
      <c r="X166" s="850"/>
      <c r="Y166" s="776">
        <f>ROUND(X166*$H166,2)</f>
        <v>0</v>
      </c>
      <c r="Z166" s="850"/>
      <c r="AA166" s="776">
        <f>ROUND(Z166*$H166,2)</f>
        <v>0</v>
      </c>
      <c r="AB166" s="1861"/>
      <c r="AC166" s="1750">
        <f>ROUND(AB166*$H166,2)</f>
        <v>0</v>
      </c>
      <c r="AD166" s="850"/>
      <c r="AE166" s="776">
        <f>ROUND(AD166*$H166,2)</f>
        <v>0</v>
      </c>
      <c r="AF166" s="850"/>
      <c r="AG166" s="776">
        <f>ROUND(AF166*$H166,2)</f>
        <v>0</v>
      </c>
      <c r="AH166" s="850"/>
      <c r="AI166" s="776">
        <f>ROUND(AH166*$H166,2)</f>
        <v>0</v>
      </c>
      <c r="AJ166" s="850"/>
      <c r="AK166" s="776">
        <f>ROUND(AJ166*$H166,2)</f>
        <v>0</v>
      </c>
      <c r="AL166" s="1861"/>
      <c r="AM166" s="1750">
        <f>ROUND(AL166*$H166,2)</f>
        <v>0</v>
      </c>
      <c r="AN166" s="1861"/>
      <c r="AO166" s="1750">
        <f>ROUND(AN166*$H166,2)</f>
        <v>0</v>
      </c>
      <c r="AP166" s="2014">
        <v>75.709999999999994</v>
      </c>
      <c r="AQ166" s="2114">
        <f>ROUND(AP166*$H166,2)</f>
        <v>31237.95</v>
      </c>
      <c r="AR166" s="850">
        <f>AP166+AN166+AL166+AJ166+AH166+AF166+AD166+AB166+Z166+X166+V166+T166+R166+P166+N166+L166+J166</f>
        <v>75.709999999999994</v>
      </c>
      <c r="AS166" s="776">
        <f>ROUND(AR166*H166,2)</f>
        <v>31237.95</v>
      </c>
      <c r="AT166" s="850">
        <f>G166-AR166</f>
        <v>0</v>
      </c>
      <c r="AU166" s="776">
        <f>ROUND(AT166*H166,2)</f>
        <v>0</v>
      </c>
      <c r="AV166" s="914">
        <f>AU166/I166</f>
        <v>0</v>
      </c>
      <c r="EU166" s="25"/>
      <c r="EV166" s="128"/>
      <c r="EW166" s="129"/>
      <c r="EX166" s="33"/>
      <c r="EY166" s="33"/>
      <c r="EZ166" s="33"/>
      <c r="FA166" s="33"/>
      <c r="FB166" s="33"/>
      <c r="FC166" s="34"/>
      <c r="FD166" s="22"/>
      <c r="FE166" s="22"/>
      <c r="FF166" s="22"/>
      <c r="FG166" s="22"/>
      <c r="FH166" s="22"/>
      <c r="FI166" s="22"/>
      <c r="FJ166" s="22"/>
      <c r="FK166" s="22"/>
      <c r="FL166" s="22"/>
      <c r="FM166" s="22"/>
      <c r="FN166" s="22"/>
      <c r="GC166" s="13" t="s">
        <v>112</v>
      </c>
      <c r="GD166" s="13" t="s">
        <v>46</v>
      </c>
    </row>
    <row r="167" spans="1:204" s="10" customFormat="1" ht="27.9" customHeight="1" x14ac:dyDescent="0.2">
      <c r="A167" s="137"/>
      <c r="B167" s="856"/>
      <c r="C167" s="857" t="s">
        <v>112</v>
      </c>
      <c r="D167" s="851"/>
      <c r="E167" s="858" t="s">
        <v>381</v>
      </c>
      <c r="F167" s="851"/>
      <c r="G167" s="851"/>
      <c r="H167" s="852"/>
      <c r="I167" s="859"/>
      <c r="J167" s="897"/>
      <c r="K167" s="898"/>
      <c r="L167" s="897"/>
      <c r="M167" s="898"/>
      <c r="N167" s="897"/>
      <c r="O167" s="898"/>
      <c r="P167" s="897"/>
      <c r="Q167" s="898"/>
      <c r="R167" s="897"/>
      <c r="S167" s="898"/>
      <c r="T167" s="897"/>
      <c r="U167" s="898"/>
      <c r="V167" s="1853"/>
      <c r="W167" s="1854"/>
      <c r="X167" s="897"/>
      <c r="Y167" s="898"/>
      <c r="Z167" s="897"/>
      <c r="AA167" s="898"/>
      <c r="AB167" s="1853"/>
      <c r="AC167" s="1854"/>
      <c r="AD167" s="897"/>
      <c r="AE167" s="898"/>
      <c r="AF167" s="897"/>
      <c r="AG167" s="898"/>
      <c r="AH167" s="897"/>
      <c r="AI167" s="898"/>
      <c r="AJ167" s="897"/>
      <c r="AK167" s="898"/>
      <c r="AL167" s="1853"/>
      <c r="AM167" s="1854"/>
      <c r="AN167" s="1853"/>
      <c r="AO167" s="1854"/>
      <c r="AP167" s="2006"/>
      <c r="AQ167" s="2007"/>
      <c r="AR167" s="897"/>
      <c r="AS167" s="898"/>
      <c r="AT167" s="897"/>
      <c r="AU167" s="898"/>
      <c r="AV167" s="917"/>
      <c r="EU167" s="139"/>
      <c r="EV167" s="140"/>
      <c r="EW167" s="141"/>
      <c r="EX167" s="141"/>
      <c r="EY167" s="141"/>
      <c r="EZ167" s="141"/>
      <c r="FA167" s="141"/>
      <c r="FB167" s="141"/>
      <c r="FC167" s="142"/>
      <c r="GC167" s="143" t="s">
        <v>114</v>
      </c>
      <c r="GD167" s="143" t="s">
        <v>46</v>
      </c>
      <c r="GE167" s="10" t="s">
        <v>46</v>
      </c>
      <c r="GF167" s="10" t="s">
        <v>23</v>
      </c>
      <c r="GG167" s="10" t="s">
        <v>45</v>
      </c>
      <c r="GH167" s="143" t="s">
        <v>103</v>
      </c>
    </row>
    <row r="168" spans="1:204" s="1" customFormat="1" ht="27.9" customHeight="1" x14ac:dyDescent="0.2">
      <c r="A168" s="23"/>
      <c r="B168" s="866"/>
      <c r="C168" s="857" t="s">
        <v>114</v>
      </c>
      <c r="D168" s="867" t="s">
        <v>7</v>
      </c>
      <c r="E168" s="868" t="s">
        <v>1862</v>
      </c>
      <c r="F168" s="869"/>
      <c r="G168" s="870">
        <v>75.709999999999994</v>
      </c>
      <c r="H168" s="871"/>
      <c r="I168" s="872"/>
      <c r="J168" s="901"/>
      <c r="K168" s="902"/>
      <c r="L168" s="901"/>
      <c r="M168" s="902"/>
      <c r="N168" s="901"/>
      <c r="O168" s="902"/>
      <c r="P168" s="901"/>
      <c r="Q168" s="902"/>
      <c r="R168" s="901"/>
      <c r="S168" s="902"/>
      <c r="T168" s="901"/>
      <c r="U168" s="902"/>
      <c r="V168" s="1857"/>
      <c r="W168" s="1858"/>
      <c r="X168" s="901"/>
      <c r="Y168" s="902"/>
      <c r="Z168" s="901"/>
      <c r="AA168" s="902"/>
      <c r="AB168" s="1857"/>
      <c r="AC168" s="1858"/>
      <c r="AD168" s="901"/>
      <c r="AE168" s="902"/>
      <c r="AF168" s="901"/>
      <c r="AG168" s="902"/>
      <c r="AH168" s="901"/>
      <c r="AI168" s="902"/>
      <c r="AJ168" s="901"/>
      <c r="AK168" s="902"/>
      <c r="AL168" s="1857"/>
      <c r="AM168" s="1858"/>
      <c r="AN168" s="1857"/>
      <c r="AO168" s="1858"/>
      <c r="AP168" s="2010"/>
      <c r="AQ168" s="2011"/>
      <c r="AR168" s="901"/>
      <c r="AS168" s="902"/>
      <c r="AT168" s="901"/>
      <c r="AU168" s="902"/>
      <c r="AV168" s="919"/>
      <c r="EU168" s="25"/>
      <c r="EV168" s="122" t="s">
        <v>7</v>
      </c>
      <c r="EW168" s="123" t="s">
        <v>31</v>
      </c>
      <c r="EX168" s="33"/>
      <c r="EY168" s="124">
        <f>EX168*G172</f>
        <v>0</v>
      </c>
      <c r="EZ168" s="124">
        <v>0</v>
      </c>
      <c r="FA168" s="124">
        <f>EZ168*G172</f>
        <v>0</v>
      </c>
      <c r="FB168" s="124">
        <v>0</v>
      </c>
      <c r="FC168" s="125">
        <f>FB168*G172</f>
        <v>0</v>
      </c>
      <c r="FD168" s="22"/>
      <c r="FE168" s="22"/>
      <c r="FF168" s="22"/>
      <c r="FG168" s="22"/>
      <c r="FH168" s="22"/>
      <c r="FI168" s="22"/>
      <c r="FJ168" s="22"/>
      <c r="FK168" s="22"/>
      <c r="FL168" s="22"/>
      <c r="FM168" s="22"/>
      <c r="FN168" s="22"/>
      <c r="GA168" s="126" t="s">
        <v>110</v>
      </c>
      <c r="GC168" s="126" t="s">
        <v>105</v>
      </c>
      <c r="GD168" s="126" t="s">
        <v>46</v>
      </c>
      <c r="GH168" s="13" t="s">
        <v>103</v>
      </c>
      <c r="GN168" s="127">
        <f>IF(EW168="základní",I172,0)</f>
        <v>3308.8</v>
      </c>
      <c r="GO168" s="127">
        <f>IF(EW168="snížená",I172,0)</f>
        <v>0</v>
      </c>
      <c r="GP168" s="127">
        <f>IF(EW168="zákl. přenesená",I172,0)</f>
        <v>0</v>
      </c>
      <c r="GQ168" s="127">
        <f>IF(EW168="sníž. přenesená",I172,0)</f>
        <v>0</v>
      </c>
      <c r="GR168" s="127">
        <f>IF(EW168="nulová",I172,0)</f>
        <v>0</v>
      </c>
      <c r="GS168" s="13" t="s">
        <v>45</v>
      </c>
      <c r="GT168" s="127">
        <f>ROUND(H172*G172,2)</f>
        <v>3308.8</v>
      </c>
      <c r="GU168" s="13" t="s">
        <v>110</v>
      </c>
      <c r="GV168" s="126" t="s">
        <v>1866</v>
      </c>
    </row>
    <row r="169" spans="1:204" s="10" customFormat="1" ht="27.9" customHeight="1" x14ac:dyDescent="0.2">
      <c r="A169" s="137"/>
      <c r="B169" s="854" t="s">
        <v>358</v>
      </c>
      <c r="C169" s="838" t="s">
        <v>105</v>
      </c>
      <c r="D169" s="839" t="s">
        <v>1863</v>
      </c>
      <c r="E169" s="840" t="s">
        <v>1864</v>
      </c>
      <c r="F169" s="841" t="s">
        <v>108</v>
      </c>
      <c r="G169" s="842">
        <v>75.709999999999994</v>
      </c>
      <c r="H169" s="843">
        <v>354.4</v>
      </c>
      <c r="I169" s="855">
        <f>ROUND(H169*G169,2)</f>
        <v>26831.62</v>
      </c>
      <c r="J169" s="850"/>
      <c r="K169" s="776">
        <f>ROUND(J169*$H169,2)</f>
        <v>0</v>
      </c>
      <c r="L169" s="850"/>
      <c r="M169" s="776">
        <f>ROUND(L169*$H169,2)</f>
        <v>0</v>
      </c>
      <c r="N169" s="850"/>
      <c r="O169" s="776">
        <f>ROUND(N169*$H169,2)</f>
        <v>0</v>
      </c>
      <c r="P169" s="850"/>
      <c r="Q169" s="776">
        <f>ROUND(P169*$H169,2)</f>
        <v>0</v>
      </c>
      <c r="R169" s="850"/>
      <c r="S169" s="776">
        <f>ROUND(R169*$H169,2)</f>
        <v>0</v>
      </c>
      <c r="T169" s="850"/>
      <c r="U169" s="776">
        <f>ROUND(T169*$H169,2)</f>
        <v>0</v>
      </c>
      <c r="V169" s="1861"/>
      <c r="W169" s="1750">
        <f>ROUND(V169*$H169,2)</f>
        <v>0</v>
      </c>
      <c r="X169" s="850"/>
      <c r="Y169" s="776">
        <f>ROUND(X169*$H169,2)</f>
        <v>0</v>
      </c>
      <c r="Z169" s="850"/>
      <c r="AA169" s="776">
        <f>ROUND(Z169*$H169,2)</f>
        <v>0</v>
      </c>
      <c r="AB169" s="1861"/>
      <c r="AC169" s="1750">
        <f>ROUND(AB169*$H169,2)</f>
        <v>0</v>
      </c>
      <c r="AD169" s="850"/>
      <c r="AE169" s="776">
        <f>ROUND(AD169*$H169,2)</f>
        <v>0</v>
      </c>
      <c r="AF169" s="850"/>
      <c r="AG169" s="776">
        <f>ROUND(AF169*$H169,2)</f>
        <v>0</v>
      </c>
      <c r="AH169" s="850"/>
      <c r="AI169" s="776">
        <f>ROUND(AH169*$H169,2)</f>
        <v>0</v>
      </c>
      <c r="AJ169" s="850"/>
      <c r="AK169" s="776">
        <f>ROUND(AJ169*$H169,2)</f>
        <v>0</v>
      </c>
      <c r="AL169" s="1861"/>
      <c r="AM169" s="1750">
        <f>ROUND(AL169*$H169,2)</f>
        <v>0</v>
      </c>
      <c r="AN169" s="1861"/>
      <c r="AO169" s="1750">
        <f>ROUND(AN169*$H169,2)</f>
        <v>0</v>
      </c>
      <c r="AP169" s="2014"/>
      <c r="AQ169" s="2114">
        <f>ROUND(AP169*$H169,2)</f>
        <v>0</v>
      </c>
      <c r="AR169" s="850">
        <f>AP169+AN169+AL169+AJ169+AH169+AF169+AD169+AB169+Z169+X169+V169+T169+R169+P169+N169+L169+J169</f>
        <v>0</v>
      </c>
      <c r="AS169" s="776">
        <f>ROUND(AR169*H169,2)</f>
        <v>0</v>
      </c>
      <c r="AT169" s="2396">
        <f>G169-AR169</f>
        <v>75.709999999999994</v>
      </c>
      <c r="AU169" s="2399">
        <f>ROUND(AT169*H169,2)</f>
        <v>26831.62</v>
      </c>
      <c r="AV169" s="2398">
        <f>AU169/I169</f>
        <v>1</v>
      </c>
      <c r="AW169" s="453" t="s">
        <v>2616</v>
      </c>
      <c r="EU169" s="139"/>
      <c r="EV169" s="140"/>
      <c r="EW169" s="141"/>
      <c r="EX169" s="141"/>
      <c r="EY169" s="141"/>
      <c r="EZ169" s="141"/>
      <c r="FA169" s="141"/>
      <c r="FB169" s="141"/>
      <c r="FC169" s="142"/>
      <c r="GC169" s="143" t="s">
        <v>114</v>
      </c>
      <c r="GD169" s="143" t="s">
        <v>46</v>
      </c>
      <c r="GE169" s="10" t="s">
        <v>46</v>
      </c>
      <c r="GF169" s="10" t="s">
        <v>23</v>
      </c>
      <c r="GG169" s="10" t="s">
        <v>44</v>
      </c>
      <c r="GH169" s="143" t="s">
        <v>103</v>
      </c>
    </row>
    <row r="170" spans="1:204" s="10" customFormat="1" ht="27.9" customHeight="1" x14ac:dyDescent="0.2">
      <c r="A170" s="137"/>
      <c r="B170" s="856"/>
      <c r="C170" s="857" t="s">
        <v>112</v>
      </c>
      <c r="D170" s="851"/>
      <c r="E170" s="858" t="s">
        <v>381</v>
      </c>
      <c r="F170" s="851"/>
      <c r="G170" s="851"/>
      <c r="H170" s="852"/>
      <c r="I170" s="859"/>
      <c r="J170" s="897"/>
      <c r="K170" s="898"/>
      <c r="L170" s="897"/>
      <c r="M170" s="898"/>
      <c r="N170" s="897"/>
      <c r="O170" s="898"/>
      <c r="P170" s="897"/>
      <c r="Q170" s="898"/>
      <c r="R170" s="897"/>
      <c r="S170" s="898"/>
      <c r="T170" s="897"/>
      <c r="U170" s="898"/>
      <c r="V170" s="1853"/>
      <c r="W170" s="1854"/>
      <c r="X170" s="897"/>
      <c r="Y170" s="898"/>
      <c r="Z170" s="897"/>
      <c r="AA170" s="898"/>
      <c r="AB170" s="1853"/>
      <c r="AC170" s="1854"/>
      <c r="AD170" s="897"/>
      <c r="AE170" s="898"/>
      <c r="AF170" s="897"/>
      <c r="AG170" s="898"/>
      <c r="AH170" s="897"/>
      <c r="AI170" s="898"/>
      <c r="AJ170" s="897"/>
      <c r="AK170" s="898"/>
      <c r="AL170" s="1853"/>
      <c r="AM170" s="1854"/>
      <c r="AN170" s="1853"/>
      <c r="AO170" s="1854"/>
      <c r="AP170" s="2006"/>
      <c r="AQ170" s="2007"/>
      <c r="AR170" s="897"/>
      <c r="AS170" s="898"/>
      <c r="AT170" s="897"/>
      <c r="AU170" s="898"/>
      <c r="AV170" s="917"/>
      <c r="EU170" s="139"/>
      <c r="EV170" s="140"/>
      <c r="EW170" s="141"/>
      <c r="EX170" s="141"/>
      <c r="EY170" s="141"/>
      <c r="EZ170" s="141"/>
      <c r="FA170" s="141"/>
      <c r="FB170" s="141"/>
      <c r="FC170" s="142"/>
      <c r="GC170" s="143" t="s">
        <v>114</v>
      </c>
      <c r="GD170" s="143" t="s">
        <v>46</v>
      </c>
      <c r="GE170" s="10" t="s">
        <v>46</v>
      </c>
      <c r="GF170" s="10" t="s">
        <v>23</v>
      </c>
      <c r="GG170" s="10" t="s">
        <v>44</v>
      </c>
      <c r="GH170" s="143" t="s">
        <v>103</v>
      </c>
    </row>
    <row r="171" spans="1:204" s="12" customFormat="1" ht="27.9" customHeight="1" x14ac:dyDescent="0.2">
      <c r="A171" s="151"/>
      <c r="B171" s="866"/>
      <c r="C171" s="857" t="s">
        <v>114</v>
      </c>
      <c r="D171" s="867" t="s">
        <v>7</v>
      </c>
      <c r="E171" s="868" t="s">
        <v>1862</v>
      </c>
      <c r="F171" s="869"/>
      <c r="G171" s="870">
        <v>75.709999999999994</v>
      </c>
      <c r="H171" s="871"/>
      <c r="I171" s="872"/>
      <c r="J171" s="901"/>
      <c r="K171" s="902"/>
      <c r="L171" s="901"/>
      <c r="M171" s="902"/>
      <c r="N171" s="901"/>
      <c r="O171" s="902"/>
      <c r="P171" s="901"/>
      <c r="Q171" s="902"/>
      <c r="R171" s="901"/>
      <c r="S171" s="902"/>
      <c r="T171" s="901"/>
      <c r="U171" s="902"/>
      <c r="V171" s="1857"/>
      <c r="W171" s="1858"/>
      <c r="X171" s="901"/>
      <c r="Y171" s="902"/>
      <c r="Z171" s="901"/>
      <c r="AA171" s="902"/>
      <c r="AB171" s="1857"/>
      <c r="AC171" s="1858"/>
      <c r="AD171" s="901"/>
      <c r="AE171" s="902"/>
      <c r="AF171" s="901"/>
      <c r="AG171" s="902"/>
      <c r="AH171" s="901"/>
      <c r="AI171" s="902"/>
      <c r="AJ171" s="901"/>
      <c r="AK171" s="902"/>
      <c r="AL171" s="1857"/>
      <c r="AM171" s="1858"/>
      <c r="AN171" s="1857"/>
      <c r="AO171" s="1858"/>
      <c r="AP171" s="2010"/>
      <c r="AQ171" s="2011"/>
      <c r="AR171" s="901"/>
      <c r="AS171" s="902"/>
      <c r="AT171" s="901"/>
      <c r="AU171" s="902"/>
      <c r="AV171" s="919"/>
      <c r="EU171" s="153"/>
      <c r="EV171" s="154"/>
      <c r="EW171" s="155"/>
      <c r="EX171" s="155"/>
      <c r="EY171" s="155"/>
      <c r="EZ171" s="155"/>
      <c r="FA171" s="155"/>
      <c r="FB171" s="155"/>
      <c r="FC171" s="156"/>
      <c r="GC171" s="157" t="s">
        <v>114</v>
      </c>
      <c r="GD171" s="157" t="s">
        <v>46</v>
      </c>
      <c r="GE171" s="12" t="s">
        <v>110</v>
      </c>
      <c r="GF171" s="12" t="s">
        <v>23</v>
      </c>
      <c r="GG171" s="12" t="s">
        <v>45</v>
      </c>
      <c r="GH171" s="157" t="s">
        <v>103</v>
      </c>
    </row>
    <row r="172" spans="1:204" s="1" customFormat="1" ht="27.9" customHeight="1" x14ac:dyDescent="0.2">
      <c r="A172" s="23"/>
      <c r="B172" s="854" t="s">
        <v>365</v>
      </c>
      <c r="C172" s="838" t="s">
        <v>105</v>
      </c>
      <c r="D172" s="839" t="s">
        <v>389</v>
      </c>
      <c r="E172" s="840" t="s">
        <v>810</v>
      </c>
      <c r="F172" s="841" t="s">
        <v>108</v>
      </c>
      <c r="G172" s="842">
        <v>389.27</v>
      </c>
      <c r="H172" s="843">
        <v>8.5</v>
      </c>
      <c r="I172" s="855">
        <f>ROUND(H172*G172,2)</f>
        <v>3308.8</v>
      </c>
      <c r="J172" s="850"/>
      <c r="K172" s="776">
        <f>ROUND(J172*$H172,2)</f>
        <v>0</v>
      </c>
      <c r="L172" s="850"/>
      <c r="M172" s="776">
        <f>ROUND(L172*$H172,2)</f>
        <v>0</v>
      </c>
      <c r="N172" s="850"/>
      <c r="O172" s="776">
        <f>ROUND(N172*$H172,2)</f>
        <v>0</v>
      </c>
      <c r="P172" s="850"/>
      <c r="Q172" s="776">
        <f>ROUND(P172*$H172,2)</f>
        <v>0</v>
      </c>
      <c r="R172" s="850"/>
      <c r="S172" s="776">
        <f>ROUND(R172*$H172,2)</f>
        <v>0</v>
      </c>
      <c r="T172" s="850"/>
      <c r="U172" s="776">
        <f>ROUND(T172*$H172,2)</f>
        <v>0</v>
      </c>
      <c r="V172" s="1861"/>
      <c r="W172" s="1750">
        <f>ROUND(V172*$H172,2)</f>
        <v>0</v>
      </c>
      <c r="X172" s="850"/>
      <c r="Y172" s="776">
        <f>ROUND(X172*$H172,2)</f>
        <v>0</v>
      </c>
      <c r="Z172" s="850"/>
      <c r="AA172" s="776">
        <f>ROUND(Z172*$H172,2)</f>
        <v>0</v>
      </c>
      <c r="AB172" s="1861"/>
      <c r="AC172" s="1750">
        <f>ROUND(AB172*$H172,2)</f>
        <v>0</v>
      </c>
      <c r="AD172" s="850"/>
      <c r="AE172" s="776">
        <f>ROUND(AD172*$H172,2)</f>
        <v>0</v>
      </c>
      <c r="AF172" s="850"/>
      <c r="AG172" s="776">
        <f>ROUND(AF172*$H172,2)</f>
        <v>0</v>
      </c>
      <c r="AH172" s="850"/>
      <c r="AI172" s="776">
        <f>ROUND(AH172*$H172,2)</f>
        <v>0</v>
      </c>
      <c r="AJ172" s="850"/>
      <c r="AK172" s="776">
        <f>ROUND(AJ172*$H172,2)</f>
        <v>0</v>
      </c>
      <c r="AL172" s="1861"/>
      <c r="AM172" s="1750">
        <f>ROUND(AL172*$H172,2)</f>
        <v>0</v>
      </c>
      <c r="AN172" s="1861"/>
      <c r="AO172" s="1750">
        <f>ROUND(AN172*$H172,2)</f>
        <v>0</v>
      </c>
      <c r="AP172" s="2014">
        <v>389.27</v>
      </c>
      <c r="AQ172" s="2114">
        <f>ROUND(AP172*$H172,2)</f>
        <v>3308.8</v>
      </c>
      <c r="AR172" s="850">
        <f>AP172+AN172+AL172+AJ172+AH172+AF172+AD172+AB172+Z172+X172+V172+T172+R172+P172+N172+L172+J172</f>
        <v>389.27</v>
      </c>
      <c r="AS172" s="776">
        <f>ROUND(AR172*H172,2)</f>
        <v>3308.8</v>
      </c>
      <c r="AT172" s="850">
        <f>G172-AR172</f>
        <v>0</v>
      </c>
      <c r="AU172" s="776">
        <f>ROUND(AT172*H172,2)</f>
        <v>0</v>
      </c>
      <c r="AV172" s="914">
        <f>AU172/I172</f>
        <v>0</v>
      </c>
      <c r="EU172" s="25"/>
      <c r="EV172" s="122" t="s">
        <v>7</v>
      </c>
      <c r="EW172" s="123" t="s">
        <v>31</v>
      </c>
      <c r="EX172" s="33"/>
      <c r="EY172" s="124">
        <f>EX172*G176</f>
        <v>0</v>
      </c>
      <c r="EZ172" s="124">
        <v>0</v>
      </c>
      <c r="FA172" s="124">
        <f>EZ172*G176</f>
        <v>0</v>
      </c>
      <c r="FB172" s="124">
        <v>0</v>
      </c>
      <c r="FC172" s="125">
        <f>FB172*G176</f>
        <v>0</v>
      </c>
      <c r="FD172" s="22"/>
      <c r="FE172" s="22"/>
      <c r="FF172" s="22"/>
      <c r="FG172" s="22"/>
      <c r="FH172" s="22"/>
      <c r="FI172" s="22"/>
      <c r="FJ172" s="22"/>
      <c r="FK172" s="22"/>
      <c r="FL172" s="22"/>
      <c r="FM172" s="22"/>
      <c r="FN172" s="22"/>
      <c r="GA172" s="126" t="s">
        <v>110</v>
      </c>
      <c r="GC172" s="126" t="s">
        <v>105</v>
      </c>
      <c r="GD172" s="126" t="s">
        <v>46</v>
      </c>
      <c r="GH172" s="13" t="s">
        <v>103</v>
      </c>
      <c r="GN172" s="127">
        <f>IF(EW172="základní",I176,0)</f>
        <v>10107.290000000001</v>
      </c>
      <c r="GO172" s="127">
        <f>IF(EW172="snížená",I176,0)</f>
        <v>0</v>
      </c>
      <c r="GP172" s="127">
        <f>IF(EW172="zákl. přenesená",I176,0)</f>
        <v>0</v>
      </c>
      <c r="GQ172" s="127">
        <f>IF(EW172="sníž. přenesená",I176,0)</f>
        <v>0</v>
      </c>
      <c r="GR172" s="127">
        <f>IF(EW172="nulová",I176,0)</f>
        <v>0</v>
      </c>
      <c r="GS172" s="13" t="s">
        <v>45</v>
      </c>
      <c r="GT172" s="127">
        <f>ROUND(H176*G176,2)</f>
        <v>10107.290000000001</v>
      </c>
      <c r="GU172" s="13" t="s">
        <v>110</v>
      </c>
      <c r="GV172" s="126" t="s">
        <v>1869</v>
      </c>
    </row>
    <row r="173" spans="1:204" s="9" customFormat="1" ht="27.9" customHeight="1" x14ac:dyDescent="0.2">
      <c r="A173" s="130"/>
      <c r="B173" s="866"/>
      <c r="C173" s="857" t="s">
        <v>114</v>
      </c>
      <c r="D173" s="867" t="s">
        <v>7</v>
      </c>
      <c r="E173" s="868" t="s">
        <v>1867</v>
      </c>
      <c r="F173" s="869"/>
      <c r="G173" s="870">
        <v>313.56</v>
      </c>
      <c r="H173" s="871"/>
      <c r="I173" s="872"/>
      <c r="J173" s="901"/>
      <c r="K173" s="902"/>
      <c r="L173" s="901"/>
      <c r="M173" s="902"/>
      <c r="N173" s="901"/>
      <c r="O173" s="902"/>
      <c r="P173" s="901"/>
      <c r="Q173" s="902"/>
      <c r="R173" s="901"/>
      <c r="S173" s="902"/>
      <c r="T173" s="901"/>
      <c r="U173" s="902"/>
      <c r="V173" s="1857"/>
      <c r="W173" s="1858"/>
      <c r="X173" s="901"/>
      <c r="Y173" s="902"/>
      <c r="Z173" s="901"/>
      <c r="AA173" s="902"/>
      <c r="AB173" s="1857"/>
      <c r="AC173" s="1858"/>
      <c r="AD173" s="901"/>
      <c r="AE173" s="902"/>
      <c r="AF173" s="901"/>
      <c r="AG173" s="902"/>
      <c r="AH173" s="901"/>
      <c r="AI173" s="902"/>
      <c r="AJ173" s="901"/>
      <c r="AK173" s="902"/>
      <c r="AL173" s="1857"/>
      <c r="AM173" s="1858"/>
      <c r="AN173" s="1857"/>
      <c r="AO173" s="1858"/>
      <c r="AP173" s="2010"/>
      <c r="AQ173" s="2011"/>
      <c r="AR173" s="901"/>
      <c r="AS173" s="902"/>
      <c r="AT173" s="901"/>
      <c r="AU173" s="902"/>
      <c r="AV173" s="919"/>
      <c r="EU173" s="132"/>
      <c r="EV173" s="133"/>
      <c r="EW173" s="134"/>
      <c r="EX173" s="134"/>
      <c r="EY173" s="134"/>
      <c r="EZ173" s="134"/>
      <c r="FA173" s="134"/>
      <c r="FB173" s="134"/>
      <c r="FC173" s="135"/>
      <c r="GC173" s="136" t="s">
        <v>114</v>
      </c>
      <c r="GD173" s="136" t="s">
        <v>46</v>
      </c>
      <c r="GE173" s="9" t="s">
        <v>45</v>
      </c>
      <c r="GF173" s="9" t="s">
        <v>23</v>
      </c>
      <c r="GG173" s="9" t="s">
        <v>44</v>
      </c>
      <c r="GH173" s="136" t="s">
        <v>103</v>
      </c>
    </row>
    <row r="174" spans="1:204" s="10" customFormat="1" ht="27.9" customHeight="1" x14ac:dyDescent="0.2">
      <c r="A174" s="137"/>
      <c r="B174" s="866"/>
      <c r="C174" s="857" t="s">
        <v>114</v>
      </c>
      <c r="D174" s="867" t="s">
        <v>7</v>
      </c>
      <c r="E174" s="868" t="s">
        <v>1868</v>
      </c>
      <c r="F174" s="869"/>
      <c r="G174" s="870">
        <v>75.709999999999994</v>
      </c>
      <c r="H174" s="871"/>
      <c r="I174" s="872"/>
      <c r="J174" s="901"/>
      <c r="K174" s="902"/>
      <c r="L174" s="901"/>
      <c r="M174" s="902"/>
      <c r="N174" s="901"/>
      <c r="O174" s="902"/>
      <c r="P174" s="901"/>
      <c r="Q174" s="902"/>
      <c r="R174" s="901"/>
      <c r="S174" s="902"/>
      <c r="T174" s="901"/>
      <c r="U174" s="902"/>
      <c r="V174" s="1857"/>
      <c r="W174" s="1858"/>
      <c r="X174" s="901"/>
      <c r="Y174" s="902"/>
      <c r="Z174" s="901"/>
      <c r="AA174" s="902"/>
      <c r="AB174" s="1857"/>
      <c r="AC174" s="1858"/>
      <c r="AD174" s="901"/>
      <c r="AE174" s="902"/>
      <c r="AF174" s="901"/>
      <c r="AG174" s="902"/>
      <c r="AH174" s="901"/>
      <c r="AI174" s="902"/>
      <c r="AJ174" s="901"/>
      <c r="AK174" s="902"/>
      <c r="AL174" s="1857"/>
      <c r="AM174" s="1858"/>
      <c r="AN174" s="1857"/>
      <c r="AO174" s="1858"/>
      <c r="AP174" s="2010"/>
      <c r="AQ174" s="2011"/>
      <c r="AR174" s="901"/>
      <c r="AS174" s="902"/>
      <c r="AT174" s="901"/>
      <c r="AU174" s="902"/>
      <c r="AV174" s="919"/>
      <c r="EU174" s="139"/>
      <c r="EV174" s="140"/>
      <c r="EW174" s="141"/>
      <c r="EX174" s="141"/>
      <c r="EY174" s="141"/>
      <c r="EZ174" s="141"/>
      <c r="FA174" s="141"/>
      <c r="FB174" s="141"/>
      <c r="FC174" s="142"/>
      <c r="GC174" s="143" t="s">
        <v>114</v>
      </c>
      <c r="GD174" s="143" t="s">
        <v>46</v>
      </c>
      <c r="GE174" s="10" t="s">
        <v>46</v>
      </c>
      <c r="GF174" s="10" t="s">
        <v>23</v>
      </c>
      <c r="GG174" s="10" t="s">
        <v>45</v>
      </c>
      <c r="GH174" s="143" t="s">
        <v>103</v>
      </c>
    </row>
    <row r="175" spans="1:204" s="1" customFormat="1" ht="27.9" customHeight="1" x14ac:dyDescent="0.2">
      <c r="A175" s="23"/>
      <c r="B175" s="873"/>
      <c r="C175" s="857" t="s">
        <v>114</v>
      </c>
      <c r="D175" s="874" t="s">
        <v>7</v>
      </c>
      <c r="E175" s="875" t="s">
        <v>132</v>
      </c>
      <c r="F175" s="876"/>
      <c r="G175" s="877">
        <v>389.27</v>
      </c>
      <c r="H175" s="878"/>
      <c r="I175" s="879"/>
      <c r="J175" s="903"/>
      <c r="K175" s="904"/>
      <c r="L175" s="903"/>
      <c r="M175" s="904"/>
      <c r="N175" s="903"/>
      <c r="O175" s="904"/>
      <c r="P175" s="903"/>
      <c r="Q175" s="904"/>
      <c r="R175" s="903"/>
      <c r="S175" s="904"/>
      <c r="T175" s="903"/>
      <c r="U175" s="904"/>
      <c r="V175" s="1859"/>
      <c r="W175" s="1860"/>
      <c r="X175" s="903"/>
      <c r="Y175" s="904"/>
      <c r="Z175" s="903"/>
      <c r="AA175" s="904"/>
      <c r="AB175" s="1859"/>
      <c r="AC175" s="1860"/>
      <c r="AD175" s="903"/>
      <c r="AE175" s="904"/>
      <c r="AF175" s="903"/>
      <c r="AG175" s="904"/>
      <c r="AH175" s="903"/>
      <c r="AI175" s="904"/>
      <c r="AJ175" s="903"/>
      <c r="AK175" s="904"/>
      <c r="AL175" s="1859"/>
      <c r="AM175" s="1860"/>
      <c r="AN175" s="1859"/>
      <c r="AO175" s="1860"/>
      <c r="AP175" s="2012"/>
      <c r="AQ175" s="2013"/>
      <c r="AR175" s="903"/>
      <c r="AS175" s="904"/>
      <c r="AT175" s="903"/>
      <c r="AU175" s="904"/>
      <c r="AV175" s="920"/>
      <c r="EU175" s="25"/>
      <c r="EV175" s="122" t="s">
        <v>7</v>
      </c>
      <c r="EW175" s="123" t="s">
        <v>31</v>
      </c>
      <c r="EX175" s="33"/>
      <c r="EY175" s="124">
        <f>EX175*G179</f>
        <v>0</v>
      </c>
      <c r="EZ175" s="124">
        <v>0</v>
      </c>
      <c r="FA175" s="124">
        <f>EZ175*G179</f>
        <v>0</v>
      </c>
      <c r="FB175" s="124">
        <v>0</v>
      </c>
      <c r="FC175" s="125">
        <f>FB175*G179</f>
        <v>0</v>
      </c>
      <c r="FD175" s="22"/>
      <c r="FE175" s="22"/>
      <c r="FF175" s="22"/>
      <c r="FG175" s="22"/>
      <c r="FH175" s="22"/>
      <c r="FI175" s="22"/>
      <c r="FJ175" s="22"/>
      <c r="FK175" s="22"/>
      <c r="FL175" s="22"/>
      <c r="FM175" s="22"/>
      <c r="FN175" s="22"/>
      <c r="GA175" s="126" t="s">
        <v>110</v>
      </c>
      <c r="GC175" s="126" t="s">
        <v>105</v>
      </c>
      <c r="GD175" s="126" t="s">
        <v>46</v>
      </c>
      <c r="GH175" s="13" t="s">
        <v>103</v>
      </c>
      <c r="GN175" s="127">
        <f>IF(EW175="základní",I179,0)</f>
        <v>2306.3000000000002</v>
      </c>
      <c r="GO175" s="127">
        <f>IF(EW175="snížená",I179,0)</f>
        <v>0</v>
      </c>
      <c r="GP175" s="127">
        <f>IF(EW175="zákl. přenesená",I179,0)</f>
        <v>0</v>
      </c>
      <c r="GQ175" s="127">
        <f>IF(EW175="sníž. přenesená",I179,0)</f>
        <v>0</v>
      </c>
      <c r="GR175" s="127">
        <f>IF(EW175="nulová",I179,0)</f>
        <v>0</v>
      </c>
      <c r="GS175" s="13" t="s">
        <v>45</v>
      </c>
      <c r="GT175" s="127">
        <f>ROUND(H179*G179,2)</f>
        <v>2306.3000000000002</v>
      </c>
      <c r="GU175" s="13" t="s">
        <v>110</v>
      </c>
      <c r="GV175" s="126" t="s">
        <v>1872</v>
      </c>
    </row>
    <row r="176" spans="1:204" s="1" customFormat="1" ht="27.9" customHeight="1" x14ac:dyDescent="0.2">
      <c r="A176" s="23"/>
      <c r="B176" s="854" t="s">
        <v>372</v>
      </c>
      <c r="C176" s="838" t="s">
        <v>105</v>
      </c>
      <c r="D176" s="839" t="s">
        <v>366</v>
      </c>
      <c r="E176" s="840" t="s">
        <v>800</v>
      </c>
      <c r="F176" s="841" t="s">
        <v>108</v>
      </c>
      <c r="G176" s="842">
        <v>75.709999999999994</v>
      </c>
      <c r="H176" s="843">
        <v>133.5</v>
      </c>
      <c r="I176" s="855">
        <f>ROUND(H176*G176,2)</f>
        <v>10107.290000000001</v>
      </c>
      <c r="J176" s="850"/>
      <c r="K176" s="776">
        <f>ROUND(J176*$H176,2)</f>
        <v>0</v>
      </c>
      <c r="L176" s="850"/>
      <c r="M176" s="776">
        <f>ROUND(L176*$H176,2)</f>
        <v>0</v>
      </c>
      <c r="N176" s="850"/>
      <c r="O176" s="776">
        <f>ROUND(N176*$H176,2)</f>
        <v>0</v>
      </c>
      <c r="P176" s="850"/>
      <c r="Q176" s="776">
        <f>ROUND(P176*$H176,2)</f>
        <v>0</v>
      </c>
      <c r="R176" s="850"/>
      <c r="S176" s="776">
        <f>ROUND(R176*$H176,2)</f>
        <v>0</v>
      </c>
      <c r="T176" s="850"/>
      <c r="U176" s="776">
        <f>ROUND(T176*$H176,2)</f>
        <v>0</v>
      </c>
      <c r="V176" s="1861"/>
      <c r="W176" s="1750">
        <f>ROUND(V176*$H176,2)</f>
        <v>0</v>
      </c>
      <c r="X176" s="850"/>
      <c r="Y176" s="776">
        <f>ROUND(X176*$H176,2)</f>
        <v>0</v>
      </c>
      <c r="Z176" s="850"/>
      <c r="AA176" s="776">
        <f>ROUND(Z176*$H176,2)</f>
        <v>0</v>
      </c>
      <c r="AB176" s="1861"/>
      <c r="AC176" s="1750">
        <f>ROUND(AB176*$H176,2)</f>
        <v>0</v>
      </c>
      <c r="AD176" s="850"/>
      <c r="AE176" s="776">
        <f>ROUND(AD176*$H176,2)</f>
        <v>0</v>
      </c>
      <c r="AF176" s="850"/>
      <c r="AG176" s="776">
        <f>ROUND(AF176*$H176,2)</f>
        <v>0</v>
      </c>
      <c r="AH176" s="850"/>
      <c r="AI176" s="776">
        <f>ROUND(AH176*$H176,2)</f>
        <v>0</v>
      </c>
      <c r="AJ176" s="850"/>
      <c r="AK176" s="776">
        <f>ROUND(AJ176*$H176,2)</f>
        <v>0</v>
      </c>
      <c r="AL176" s="1861">
        <v>75.709999999999994</v>
      </c>
      <c r="AM176" s="1750">
        <f>ROUND(AL176*$H176,2)</f>
        <v>10107.290000000001</v>
      </c>
      <c r="AN176" s="1861"/>
      <c r="AO176" s="1750">
        <f>ROUND(AN176*$H176,2)</f>
        <v>0</v>
      </c>
      <c r="AP176" s="2014"/>
      <c r="AQ176" s="2114">
        <f>ROUND(AP176*$H176,2)</f>
        <v>0</v>
      </c>
      <c r="AR176" s="850">
        <f>AP176+AN176+AL176+AJ176+AH176+AF176+AD176+AB176+Z176+X176+V176+T176+R176+P176+N176+L176+J176</f>
        <v>75.709999999999994</v>
      </c>
      <c r="AS176" s="776">
        <f>ROUND(AR176*H176,2)</f>
        <v>10107.290000000001</v>
      </c>
      <c r="AT176" s="850">
        <f>G176-AR176</f>
        <v>0</v>
      </c>
      <c r="AU176" s="776">
        <f>ROUND(AT176*H176,2)</f>
        <v>0</v>
      </c>
      <c r="AV176" s="914">
        <f>AU176/I176</f>
        <v>0</v>
      </c>
      <c r="EU176" s="25"/>
      <c r="EV176" s="128"/>
      <c r="EW176" s="129"/>
      <c r="EX176" s="33"/>
      <c r="EY176" s="33"/>
      <c r="EZ176" s="33"/>
      <c r="FA176" s="33"/>
      <c r="FB176" s="33"/>
      <c r="FC176" s="34"/>
      <c r="FD176" s="22"/>
      <c r="FE176" s="22"/>
      <c r="FF176" s="22"/>
      <c r="FG176" s="22"/>
      <c r="FH176" s="22"/>
      <c r="FI176" s="22"/>
      <c r="FJ176" s="22"/>
      <c r="FK176" s="22"/>
      <c r="FL176" s="22"/>
      <c r="FM176" s="22"/>
      <c r="FN176" s="22"/>
      <c r="GC176" s="13" t="s">
        <v>112</v>
      </c>
      <c r="GD176" s="13" t="s">
        <v>46</v>
      </c>
    </row>
    <row r="177" spans="1:204" s="10" customFormat="1" ht="27.9" customHeight="1" x14ac:dyDescent="0.2">
      <c r="A177" s="137"/>
      <c r="B177" s="860"/>
      <c r="C177" s="857" t="s">
        <v>114</v>
      </c>
      <c r="D177" s="861" t="s">
        <v>7</v>
      </c>
      <c r="E177" s="862" t="s">
        <v>1870</v>
      </c>
      <c r="F177" s="863"/>
      <c r="G177" s="861" t="s">
        <v>7</v>
      </c>
      <c r="H177" s="864"/>
      <c r="I177" s="865"/>
      <c r="J177" s="899"/>
      <c r="K177" s="900"/>
      <c r="L177" s="899"/>
      <c r="M177" s="900"/>
      <c r="N177" s="899"/>
      <c r="O177" s="900"/>
      <c r="P177" s="899"/>
      <c r="Q177" s="900"/>
      <c r="R177" s="899"/>
      <c r="S177" s="900"/>
      <c r="T177" s="899"/>
      <c r="U177" s="900"/>
      <c r="V177" s="1855"/>
      <c r="W177" s="1856"/>
      <c r="X177" s="899"/>
      <c r="Y177" s="900"/>
      <c r="Z177" s="899"/>
      <c r="AA177" s="900"/>
      <c r="AB177" s="1855"/>
      <c r="AC177" s="1856"/>
      <c r="AD177" s="899"/>
      <c r="AE177" s="900"/>
      <c r="AF177" s="899"/>
      <c r="AG177" s="900"/>
      <c r="AH177" s="899"/>
      <c r="AI177" s="900"/>
      <c r="AJ177" s="899"/>
      <c r="AK177" s="900"/>
      <c r="AL177" s="1855"/>
      <c r="AM177" s="1856"/>
      <c r="AN177" s="1855"/>
      <c r="AO177" s="1856"/>
      <c r="AP177" s="2008"/>
      <c r="AQ177" s="2009"/>
      <c r="AR177" s="899"/>
      <c r="AS177" s="900"/>
      <c r="AT177" s="899"/>
      <c r="AU177" s="900"/>
      <c r="AV177" s="918"/>
      <c r="EU177" s="139"/>
      <c r="EV177" s="140"/>
      <c r="EW177" s="141"/>
      <c r="EX177" s="141"/>
      <c r="EY177" s="141"/>
      <c r="EZ177" s="141"/>
      <c r="FA177" s="141"/>
      <c r="FB177" s="141"/>
      <c r="FC177" s="142"/>
      <c r="GC177" s="143" t="s">
        <v>114</v>
      </c>
      <c r="GD177" s="143" t="s">
        <v>46</v>
      </c>
      <c r="GE177" s="10" t="s">
        <v>46</v>
      </c>
      <c r="GF177" s="10" t="s">
        <v>23</v>
      </c>
      <c r="GG177" s="10" t="s">
        <v>45</v>
      </c>
      <c r="GH177" s="143" t="s">
        <v>103</v>
      </c>
    </row>
    <row r="178" spans="1:204" s="1" customFormat="1" ht="27.9" customHeight="1" x14ac:dyDescent="0.2">
      <c r="A178" s="23"/>
      <c r="B178" s="866"/>
      <c r="C178" s="857" t="s">
        <v>114</v>
      </c>
      <c r="D178" s="867" t="s">
        <v>7</v>
      </c>
      <c r="E178" s="868" t="s">
        <v>1871</v>
      </c>
      <c r="F178" s="869"/>
      <c r="G178" s="870">
        <v>75.709999999999994</v>
      </c>
      <c r="H178" s="871"/>
      <c r="I178" s="872"/>
      <c r="J178" s="901"/>
      <c r="K178" s="902"/>
      <c r="L178" s="901"/>
      <c r="M178" s="902"/>
      <c r="N178" s="901"/>
      <c r="O178" s="902"/>
      <c r="P178" s="901"/>
      <c r="Q178" s="902"/>
      <c r="R178" s="901"/>
      <c r="S178" s="902"/>
      <c r="T178" s="901"/>
      <c r="U178" s="902"/>
      <c r="V178" s="1857"/>
      <c r="W178" s="1858"/>
      <c r="X178" s="901"/>
      <c r="Y178" s="902"/>
      <c r="Z178" s="901"/>
      <c r="AA178" s="902"/>
      <c r="AB178" s="1857"/>
      <c r="AC178" s="1858"/>
      <c r="AD178" s="901"/>
      <c r="AE178" s="902"/>
      <c r="AF178" s="901"/>
      <c r="AG178" s="902"/>
      <c r="AH178" s="901"/>
      <c r="AI178" s="902"/>
      <c r="AJ178" s="901"/>
      <c r="AK178" s="902"/>
      <c r="AL178" s="1857"/>
      <c r="AM178" s="1858"/>
      <c r="AN178" s="1857"/>
      <c r="AO178" s="1858"/>
      <c r="AP178" s="2010"/>
      <c r="AQ178" s="2011"/>
      <c r="AR178" s="901"/>
      <c r="AS178" s="902"/>
      <c r="AT178" s="901"/>
      <c r="AU178" s="902"/>
      <c r="AV178" s="919"/>
      <c r="EU178" s="25"/>
      <c r="EV178" s="122" t="s">
        <v>7</v>
      </c>
      <c r="EW178" s="123" t="s">
        <v>31</v>
      </c>
      <c r="EX178" s="33"/>
      <c r="EY178" s="124">
        <f>EX178*G182</f>
        <v>0</v>
      </c>
      <c r="EZ178" s="124">
        <v>0</v>
      </c>
      <c r="FA178" s="124">
        <f>EZ178*G182</f>
        <v>0</v>
      </c>
      <c r="FB178" s="124">
        <v>0</v>
      </c>
      <c r="FC178" s="125">
        <f>FB178*G182</f>
        <v>0</v>
      </c>
      <c r="FD178" s="22"/>
      <c r="FE178" s="22"/>
      <c r="FF178" s="22"/>
      <c r="FG178" s="22"/>
      <c r="FH178" s="22"/>
      <c r="FI178" s="22"/>
      <c r="FJ178" s="22"/>
      <c r="FK178" s="22"/>
      <c r="FL178" s="22"/>
      <c r="FM178" s="22"/>
      <c r="FN178" s="22"/>
      <c r="GA178" s="126" t="s">
        <v>110</v>
      </c>
      <c r="GC178" s="126" t="s">
        <v>105</v>
      </c>
      <c r="GD178" s="126" t="s">
        <v>46</v>
      </c>
      <c r="GH178" s="13" t="s">
        <v>103</v>
      </c>
      <c r="GN178" s="127">
        <f>IF(EW178="základní",I182,0)</f>
        <v>547.26</v>
      </c>
      <c r="GO178" s="127">
        <f>IF(EW178="snížená",I182,0)</f>
        <v>0</v>
      </c>
      <c r="GP178" s="127">
        <f>IF(EW178="zákl. přenesená",I182,0)</f>
        <v>0</v>
      </c>
      <c r="GQ178" s="127">
        <f>IF(EW178="sníž. přenesená",I182,0)</f>
        <v>0</v>
      </c>
      <c r="GR178" s="127">
        <f>IF(EW178="nulová",I182,0)</f>
        <v>0</v>
      </c>
      <c r="GS178" s="13" t="s">
        <v>45</v>
      </c>
      <c r="GT178" s="127">
        <f>ROUND(H182*G182,2)</f>
        <v>547.26</v>
      </c>
      <c r="GU178" s="13" t="s">
        <v>110</v>
      </c>
      <c r="GV178" s="126" t="s">
        <v>1874</v>
      </c>
    </row>
    <row r="179" spans="1:204" s="1" customFormat="1" ht="27.9" customHeight="1" x14ac:dyDescent="0.2">
      <c r="A179" s="23"/>
      <c r="B179" s="854" t="s">
        <v>377</v>
      </c>
      <c r="C179" s="838" t="s">
        <v>105</v>
      </c>
      <c r="D179" s="839" t="s">
        <v>1675</v>
      </c>
      <c r="E179" s="840" t="s">
        <v>1676</v>
      </c>
      <c r="F179" s="841" t="s">
        <v>108</v>
      </c>
      <c r="G179" s="842">
        <v>3.36</v>
      </c>
      <c r="H179" s="843">
        <v>686.4</v>
      </c>
      <c r="I179" s="855">
        <f>ROUND(H179*G179,2)</f>
        <v>2306.3000000000002</v>
      </c>
      <c r="J179" s="850"/>
      <c r="K179" s="776">
        <f>ROUND(J179*$H179,2)</f>
        <v>0</v>
      </c>
      <c r="L179" s="850"/>
      <c r="M179" s="776">
        <f>ROUND(L179*$H179,2)</f>
        <v>0</v>
      </c>
      <c r="N179" s="850"/>
      <c r="O179" s="776">
        <f>ROUND(N179*$H179,2)</f>
        <v>0</v>
      </c>
      <c r="P179" s="850"/>
      <c r="Q179" s="776">
        <f>ROUND(P179*$H179,2)</f>
        <v>0</v>
      </c>
      <c r="R179" s="850"/>
      <c r="S179" s="776">
        <f>ROUND(R179*$H179,2)</f>
        <v>0</v>
      </c>
      <c r="T179" s="850"/>
      <c r="U179" s="776">
        <f>ROUND(T179*$H179,2)</f>
        <v>0</v>
      </c>
      <c r="V179" s="1861"/>
      <c r="W179" s="1750">
        <f>ROUND(V179*$H179,2)</f>
        <v>0</v>
      </c>
      <c r="X179" s="850"/>
      <c r="Y179" s="776">
        <f>ROUND(X179*$H179,2)</f>
        <v>0</v>
      </c>
      <c r="Z179" s="850"/>
      <c r="AA179" s="776">
        <f>ROUND(Z179*$H179,2)</f>
        <v>0</v>
      </c>
      <c r="AB179" s="1861"/>
      <c r="AC179" s="1750">
        <f>ROUND(AB179*$H179,2)</f>
        <v>0</v>
      </c>
      <c r="AD179" s="850"/>
      <c r="AE179" s="776">
        <f>ROUND(AD179*$H179,2)</f>
        <v>0</v>
      </c>
      <c r="AF179" s="850"/>
      <c r="AG179" s="776">
        <f>ROUND(AF179*$H179,2)</f>
        <v>0</v>
      </c>
      <c r="AH179" s="850"/>
      <c r="AI179" s="776">
        <f>ROUND(AH179*$H179,2)</f>
        <v>0</v>
      </c>
      <c r="AJ179" s="850"/>
      <c r="AK179" s="776">
        <f>ROUND(AJ179*$H179,2)</f>
        <v>0</v>
      </c>
      <c r="AL179" s="1861"/>
      <c r="AM179" s="1750">
        <f>ROUND(AL179*$H179,2)</f>
        <v>0</v>
      </c>
      <c r="AN179" s="1861"/>
      <c r="AO179" s="1750">
        <f>ROUND(AN179*$H179,2)</f>
        <v>0</v>
      </c>
      <c r="AP179" s="2014"/>
      <c r="AQ179" s="2114">
        <f>ROUND(AP179*$H179,2)</f>
        <v>0</v>
      </c>
      <c r="AR179" s="850">
        <f>AP179+AN179+AL179+AJ179+AH179+AF179+AD179+AB179+Z179+X179+V179+T179+R179+P179+N179+L179+J179</f>
        <v>0</v>
      </c>
      <c r="AS179" s="776">
        <f>ROUND(AR179*H179,2)</f>
        <v>0</v>
      </c>
      <c r="AT179" s="850">
        <f>G179-AR179</f>
        <v>3.36</v>
      </c>
      <c r="AU179" s="776">
        <f>ROUND(AT179*H179,2)</f>
        <v>2306.3000000000002</v>
      </c>
      <c r="AV179" s="914">
        <f>AU179/I179</f>
        <v>1</v>
      </c>
      <c r="EU179" s="25"/>
      <c r="EV179" s="128"/>
      <c r="EW179" s="129"/>
      <c r="EX179" s="33"/>
      <c r="EY179" s="33"/>
      <c r="EZ179" s="33"/>
      <c r="FA179" s="33"/>
      <c r="FB179" s="33"/>
      <c r="FC179" s="34"/>
      <c r="FD179" s="22"/>
      <c r="FE179" s="22"/>
      <c r="FF179" s="22"/>
      <c r="FG179" s="22"/>
      <c r="FH179" s="22"/>
      <c r="FI179" s="22"/>
      <c r="FJ179" s="22"/>
      <c r="FK179" s="22"/>
      <c r="FL179" s="22"/>
      <c r="FM179" s="22"/>
      <c r="FN179" s="22"/>
      <c r="GC179" s="13" t="s">
        <v>112</v>
      </c>
      <c r="GD179" s="13" t="s">
        <v>46</v>
      </c>
    </row>
    <row r="180" spans="1:204" s="9" customFormat="1" ht="27.9" customHeight="1" x14ac:dyDescent="0.2">
      <c r="A180" s="130"/>
      <c r="B180" s="856"/>
      <c r="C180" s="857" t="s">
        <v>112</v>
      </c>
      <c r="D180" s="851"/>
      <c r="E180" s="858" t="s">
        <v>1678</v>
      </c>
      <c r="F180" s="851"/>
      <c r="G180" s="851"/>
      <c r="H180" s="852"/>
      <c r="I180" s="859"/>
      <c r="J180" s="897"/>
      <c r="K180" s="898"/>
      <c r="L180" s="897"/>
      <c r="M180" s="898"/>
      <c r="N180" s="897"/>
      <c r="O180" s="898"/>
      <c r="P180" s="897"/>
      <c r="Q180" s="898"/>
      <c r="R180" s="897"/>
      <c r="S180" s="898"/>
      <c r="T180" s="897"/>
      <c r="U180" s="898"/>
      <c r="V180" s="1853"/>
      <c r="W180" s="1854"/>
      <c r="X180" s="897"/>
      <c r="Y180" s="898"/>
      <c r="Z180" s="897"/>
      <c r="AA180" s="898"/>
      <c r="AB180" s="1853"/>
      <c r="AC180" s="1854"/>
      <c r="AD180" s="897"/>
      <c r="AE180" s="898"/>
      <c r="AF180" s="897"/>
      <c r="AG180" s="898"/>
      <c r="AH180" s="897"/>
      <c r="AI180" s="898"/>
      <c r="AJ180" s="897"/>
      <c r="AK180" s="898"/>
      <c r="AL180" s="1853"/>
      <c r="AM180" s="1854"/>
      <c r="AN180" s="1853"/>
      <c r="AO180" s="1854"/>
      <c r="AP180" s="2006"/>
      <c r="AQ180" s="2007"/>
      <c r="AR180" s="897"/>
      <c r="AS180" s="898"/>
      <c r="AT180" s="897"/>
      <c r="AU180" s="898"/>
      <c r="AV180" s="917"/>
      <c r="EU180" s="132"/>
      <c r="EV180" s="133"/>
      <c r="EW180" s="134"/>
      <c r="EX180" s="134"/>
      <c r="EY180" s="134"/>
      <c r="EZ180" s="134"/>
      <c r="FA180" s="134"/>
      <c r="FB180" s="134"/>
      <c r="FC180" s="135"/>
      <c r="GC180" s="136" t="s">
        <v>114</v>
      </c>
      <c r="GD180" s="136" t="s">
        <v>46</v>
      </c>
      <c r="GE180" s="9" t="s">
        <v>45</v>
      </c>
      <c r="GF180" s="9" t="s">
        <v>23</v>
      </c>
      <c r="GG180" s="9" t="s">
        <v>44</v>
      </c>
      <c r="GH180" s="136" t="s">
        <v>103</v>
      </c>
    </row>
    <row r="181" spans="1:204" s="10" customFormat="1" ht="27.9" customHeight="1" x14ac:dyDescent="0.2">
      <c r="A181" s="137"/>
      <c r="B181" s="866"/>
      <c r="C181" s="857" t="s">
        <v>114</v>
      </c>
      <c r="D181" s="867" t="s">
        <v>7</v>
      </c>
      <c r="E181" s="868" t="s">
        <v>1873</v>
      </c>
      <c r="F181" s="869"/>
      <c r="G181" s="870">
        <v>3.36</v>
      </c>
      <c r="H181" s="871"/>
      <c r="I181" s="872"/>
      <c r="J181" s="901"/>
      <c r="K181" s="902"/>
      <c r="L181" s="901"/>
      <c r="M181" s="902"/>
      <c r="N181" s="901"/>
      <c r="O181" s="902"/>
      <c r="P181" s="901"/>
      <c r="Q181" s="902"/>
      <c r="R181" s="901"/>
      <c r="S181" s="902"/>
      <c r="T181" s="901"/>
      <c r="U181" s="902"/>
      <c r="V181" s="1857"/>
      <c r="W181" s="1858"/>
      <c r="X181" s="901"/>
      <c r="Y181" s="902"/>
      <c r="Z181" s="901"/>
      <c r="AA181" s="902"/>
      <c r="AB181" s="1857"/>
      <c r="AC181" s="1858"/>
      <c r="AD181" s="901"/>
      <c r="AE181" s="902"/>
      <c r="AF181" s="901"/>
      <c r="AG181" s="902"/>
      <c r="AH181" s="901"/>
      <c r="AI181" s="902"/>
      <c r="AJ181" s="901"/>
      <c r="AK181" s="902"/>
      <c r="AL181" s="1857"/>
      <c r="AM181" s="1858"/>
      <c r="AN181" s="1857"/>
      <c r="AO181" s="1858"/>
      <c r="AP181" s="2010"/>
      <c r="AQ181" s="2011"/>
      <c r="AR181" s="901"/>
      <c r="AS181" s="902"/>
      <c r="AT181" s="901"/>
      <c r="AU181" s="902"/>
      <c r="AV181" s="919"/>
      <c r="EU181" s="139"/>
      <c r="EV181" s="140"/>
      <c r="EW181" s="141"/>
      <c r="EX181" s="141"/>
      <c r="EY181" s="141"/>
      <c r="EZ181" s="141"/>
      <c r="FA181" s="141"/>
      <c r="FB181" s="141"/>
      <c r="FC181" s="142"/>
      <c r="GC181" s="143" t="s">
        <v>114</v>
      </c>
      <c r="GD181" s="143" t="s">
        <v>46</v>
      </c>
      <c r="GE181" s="10" t="s">
        <v>46</v>
      </c>
      <c r="GF181" s="10" t="s">
        <v>23</v>
      </c>
      <c r="GG181" s="10" t="s">
        <v>45</v>
      </c>
      <c r="GH181" s="143" t="s">
        <v>103</v>
      </c>
    </row>
    <row r="182" spans="1:204" s="8" customFormat="1" ht="27.9" customHeight="1" x14ac:dyDescent="0.2">
      <c r="A182" s="106"/>
      <c r="B182" s="854" t="s">
        <v>383</v>
      </c>
      <c r="C182" s="838" t="s">
        <v>105</v>
      </c>
      <c r="D182" s="839" t="s">
        <v>1680</v>
      </c>
      <c r="E182" s="840" t="s">
        <v>1681</v>
      </c>
      <c r="F182" s="841" t="s">
        <v>108</v>
      </c>
      <c r="G182" s="842">
        <v>2.1</v>
      </c>
      <c r="H182" s="843">
        <v>260.60000000000002</v>
      </c>
      <c r="I182" s="855">
        <f>ROUND(H182*G182,2)</f>
        <v>547.26</v>
      </c>
      <c r="J182" s="850"/>
      <c r="K182" s="776">
        <f>ROUND(J182*$H182,2)</f>
        <v>0</v>
      </c>
      <c r="L182" s="850"/>
      <c r="M182" s="776">
        <f>ROUND(L182*$H182,2)</f>
        <v>0</v>
      </c>
      <c r="N182" s="850"/>
      <c r="O182" s="776">
        <f>ROUND(N182*$H182,2)</f>
        <v>0</v>
      </c>
      <c r="P182" s="850"/>
      <c r="Q182" s="776">
        <f>ROUND(P182*$H182,2)</f>
        <v>0</v>
      </c>
      <c r="R182" s="850"/>
      <c r="S182" s="776">
        <f>ROUND(R182*$H182,2)</f>
        <v>0</v>
      </c>
      <c r="T182" s="850"/>
      <c r="U182" s="776">
        <f>ROUND(T182*$H182,2)</f>
        <v>0</v>
      </c>
      <c r="V182" s="1861"/>
      <c r="W182" s="1750">
        <f>ROUND(V182*$H182,2)</f>
        <v>0</v>
      </c>
      <c r="X182" s="850"/>
      <c r="Y182" s="776">
        <f>ROUND(X182*$H182,2)</f>
        <v>0</v>
      </c>
      <c r="Z182" s="850"/>
      <c r="AA182" s="776">
        <f>ROUND(Z182*$H182,2)</f>
        <v>0</v>
      </c>
      <c r="AB182" s="1861"/>
      <c r="AC182" s="1750">
        <f>ROUND(AB182*$H182,2)</f>
        <v>0</v>
      </c>
      <c r="AD182" s="850"/>
      <c r="AE182" s="776">
        <f>ROUND(AD182*$H182,2)</f>
        <v>0</v>
      </c>
      <c r="AF182" s="850"/>
      <c r="AG182" s="776">
        <f>ROUND(AF182*$H182,2)</f>
        <v>0</v>
      </c>
      <c r="AH182" s="850"/>
      <c r="AI182" s="776">
        <f>ROUND(AH182*$H182,2)</f>
        <v>0</v>
      </c>
      <c r="AJ182" s="850"/>
      <c r="AK182" s="776">
        <f>ROUND(AJ182*$H182,2)</f>
        <v>0</v>
      </c>
      <c r="AL182" s="1861"/>
      <c r="AM182" s="1750">
        <f>ROUND(AL182*$H182,2)</f>
        <v>0</v>
      </c>
      <c r="AN182" s="1861"/>
      <c r="AO182" s="1750">
        <f>ROUND(AN182*$H182,2)</f>
        <v>0</v>
      </c>
      <c r="AP182" s="2014"/>
      <c r="AQ182" s="2114">
        <f>ROUND(AP182*$H182,2)</f>
        <v>0</v>
      </c>
      <c r="AR182" s="850">
        <f>AP182+AN182+AL182+AJ182+AH182+AF182+AD182+AB182+Z182+X182+V182+T182+R182+P182+N182+L182+J182</f>
        <v>0</v>
      </c>
      <c r="AS182" s="776">
        <f>ROUND(AR182*H182,2)</f>
        <v>0</v>
      </c>
      <c r="AT182" s="850">
        <f>G182-AR182</f>
        <v>2.1</v>
      </c>
      <c r="AU182" s="776">
        <f>ROUND(AT182*H182,2)</f>
        <v>547.26</v>
      </c>
      <c r="AV182" s="914">
        <f>AU182/I182</f>
        <v>1</v>
      </c>
      <c r="EU182" s="108"/>
      <c r="EV182" s="109"/>
      <c r="EW182" s="110"/>
      <c r="EX182" s="110"/>
      <c r="EY182" s="111">
        <f>SUM(EY183:EY237)</f>
        <v>0</v>
      </c>
      <c r="EZ182" s="110"/>
      <c r="FA182" s="111">
        <f>SUM(FA183:FA237)</f>
        <v>5.3239918999999993</v>
      </c>
      <c r="FB182" s="110"/>
      <c r="FC182" s="112">
        <f>SUM(FC183:FC237)</f>
        <v>0</v>
      </c>
      <c r="GA182" s="113" t="s">
        <v>45</v>
      </c>
      <c r="GC182" s="114" t="s">
        <v>43</v>
      </c>
      <c r="GD182" s="114" t="s">
        <v>45</v>
      </c>
      <c r="GH182" s="113" t="s">
        <v>103</v>
      </c>
      <c r="GT182" s="115">
        <f>SUM(GT183:GT237)</f>
        <v>82441.13</v>
      </c>
    </row>
    <row r="183" spans="1:204" s="1" customFormat="1" ht="27.9" customHeight="1" x14ac:dyDescent="0.2">
      <c r="A183" s="23"/>
      <c r="B183" s="856"/>
      <c r="C183" s="857" t="s">
        <v>112</v>
      </c>
      <c r="D183" s="851"/>
      <c r="E183" s="858" t="s">
        <v>1683</v>
      </c>
      <c r="F183" s="851"/>
      <c r="G183" s="851"/>
      <c r="H183" s="852"/>
      <c r="I183" s="859"/>
      <c r="J183" s="897"/>
      <c r="K183" s="898"/>
      <c r="L183" s="897"/>
      <c r="M183" s="898"/>
      <c r="N183" s="897"/>
      <c r="O183" s="898"/>
      <c r="P183" s="897"/>
      <c r="Q183" s="898"/>
      <c r="R183" s="897"/>
      <c r="S183" s="898"/>
      <c r="T183" s="897"/>
      <c r="U183" s="898"/>
      <c r="V183" s="1853"/>
      <c r="W183" s="1854"/>
      <c r="X183" s="897"/>
      <c r="Y183" s="898"/>
      <c r="Z183" s="897"/>
      <c r="AA183" s="898"/>
      <c r="AB183" s="1853"/>
      <c r="AC183" s="1854"/>
      <c r="AD183" s="897"/>
      <c r="AE183" s="898"/>
      <c r="AF183" s="897"/>
      <c r="AG183" s="898"/>
      <c r="AH183" s="897"/>
      <c r="AI183" s="898"/>
      <c r="AJ183" s="897"/>
      <c r="AK183" s="898"/>
      <c r="AL183" s="1853"/>
      <c r="AM183" s="1854"/>
      <c r="AN183" s="1853"/>
      <c r="AO183" s="1854"/>
      <c r="AP183" s="2006"/>
      <c r="AQ183" s="2007"/>
      <c r="AR183" s="897"/>
      <c r="AS183" s="898"/>
      <c r="AT183" s="897"/>
      <c r="AU183" s="898"/>
      <c r="AV183" s="917"/>
      <c r="EU183" s="25"/>
      <c r="EV183" s="122" t="s">
        <v>7</v>
      </c>
      <c r="EW183" s="123" t="s">
        <v>31</v>
      </c>
      <c r="EX183" s="33"/>
      <c r="EY183" s="124">
        <f>EX183*G189</f>
        <v>0</v>
      </c>
      <c r="EZ183" s="124">
        <v>2.6800000000000001E-3</v>
      </c>
      <c r="FA183" s="124">
        <f>EZ183*G189</f>
        <v>2.8676E-2</v>
      </c>
      <c r="FB183" s="124">
        <v>0</v>
      </c>
      <c r="FC183" s="125">
        <f>FB183*G189</f>
        <v>0</v>
      </c>
      <c r="FD183" s="22"/>
      <c r="FE183" s="22"/>
      <c r="FF183" s="22"/>
      <c r="FG183" s="22"/>
      <c r="FH183" s="22"/>
      <c r="FI183" s="22"/>
      <c r="FJ183" s="22"/>
      <c r="FK183" s="22"/>
      <c r="FL183" s="22"/>
      <c r="FM183" s="22"/>
      <c r="FN183" s="22"/>
      <c r="GA183" s="126" t="s">
        <v>110</v>
      </c>
      <c r="GC183" s="126" t="s">
        <v>105</v>
      </c>
      <c r="GD183" s="126" t="s">
        <v>46</v>
      </c>
      <c r="GH183" s="13" t="s">
        <v>103</v>
      </c>
      <c r="GN183" s="127">
        <f>IF(EW183="základní",I189,0)</f>
        <v>4636.3100000000004</v>
      </c>
      <c r="GO183" s="127">
        <f>IF(EW183="snížená",I189,0)</f>
        <v>0</v>
      </c>
      <c r="GP183" s="127">
        <f>IF(EW183="zákl. přenesená",I189,0)</f>
        <v>0</v>
      </c>
      <c r="GQ183" s="127">
        <f>IF(EW183="sníž. přenesená",I189,0)</f>
        <v>0</v>
      </c>
      <c r="GR183" s="127">
        <f>IF(EW183="nulová",I189,0)</f>
        <v>0</v>
      </c>
      <c r="GS183" s="13" t="s">
        <v>45</v>
      </c>
      <c r="GT183" s="127">
        <f>ROUND(H189*G189,2)</f>
        <v>4636.3100000000004</v>
      </c>
      <c r="GU183" s="13" t="s">
        <v>110</v>
      </c>
      <c r="GV183" s="126" t="s">
        <v>1876</v>
      </c>
    </row>
    <row r="184" spans="1:204" s="1" customFormat="1" ht="27.9" customHeight="1" x14ac:dyDescent="0.2">
      <c r="A184" s="23"/>
      <c r="B184" s="860"/>
      <c r="C184" s="857" t="s">
        <v>114</v>
      </c>
      <c r="D184" s="861" t="s">
        <v>7</v>
      </c>
      <c r="E184" s="862" t="s">
        <v>1684</v>
      </c>
      <c r="F184" s="863"/>
      <c r="G184" s="861" t="s">
        <v>7</v>
      </c>
      <c r="H184" s="864"/>
      <c r="I184" s="865"/>
      <c r="J184" s="899"/>
      <c r="K184" s="900"/>
      <c r="L184" s="899"/>
      <c r="M184" s="900"/>
      <c r="N184" s="899"/>
      <c r="O184" s="900"/>
      <c r="P184" s="899"/>
      <c r="Q184" s="900"/>
      <c r="R184" s="899"/>
      <c r="S184" s="900"/>
      <c r="T184" s="899"/>
      <c r="U184" s="900"/>
      <c r="V184" s="1855"/>
      <c r="W184" s="1856"/>
      <c r="X184" s="899"/>
      <c r="Y184" s="900"/>
      <c r="Z184" s="899"/>
      <c r="AA184" s="900"/>
      <c r="AB184" s="1855"/>
      <c r="AC184" s="1856"/>
      <c r="AD184" s="899"/>
      <c r="AE184" s="900"/>
      <c r="AF184" s="899"/>
      <c r="AG184" s="900"/>
      <c r="AH184" s="899"/>
      <c r="AI184" s="900"/>
      <c r="AJ184" s="899"/>
      <c r="AK184" s="900"/>
      <c r="AL184" s="1855"/>
      <c r="AM184" s="1856"/>
      <c r="AN184" s="1855"/>
      <c r="AO184" s="1856"/>
      <c r="AP184" s="2008"/>
      <c r="AQ184" s="2009"/>
      <c r="AR184" s="899"/>
      <c r="AS184" s="900"/>
      <c r="AT184" s="899"/>
      <c r="AU184" s="900"/>
      <c r="AV184" s="918"/>
      <c r="EU184" s="25"/>
      <c r="EV184" s="128"/>
      <c r="EW184" s="129"/>
      <c r="EX184" s="33"/>
      <c r="EY184" s="33"/>
      <c r="EZ184" s="33"/>
      <c r="FA184" s="33"/>
      <c r="FB184" s="33"/>
      <c r="FC184" s="34"/>
      <c r="FD184" s="22"/>
      <c r="FE184" s="22"/>
      <c r="FF184" s="22"/>
      <c r="FG184" s="22"/>
      <c r="FH184" s="22"/>
      <c r="FI184" s="22"/>
      <c r="FJ184" s="22"/>
      <c r="FK184" s="22"/>
      <c r="FL184" s="22"/>
      <c r="FM184" s="22"/>
      <c r="FN184" s="22"/>
      <c r="GC184" s="13" t="s">
        <v>112</v>
      </c>
      <c r="GD184" s="13" t="s">
        <v>46</v>
      </c>
    </row>
    <row r="185" spans="1:204" s="9" customFormat="1" ht="27.9" customHeight="1" thickBot="1" x14ac:dyDescent="0.25">
      <c r="A185" s="130"/>
      <c r="B185" s="866"/>
      <c r="C185" s="857" t="s">
        <v>114</v>
      </c>
      <c r="D185" s="867" t="s">
        <v>7</v>
      </c>
      <c r="E185" s="868" t="s">
        <v>1875</v>
      </c>
      <c r="F185" s="869"/>
      <c r="G185" s="870">
        <v>2.1</v>
      </c>
      <c r="H185" s="871"/>
      <c r="I185" s="872"/>
      <c r="J185" s="901"/>
      <c r="K185" s="902"/>
      <c r="L185" s="901"/>
      <c r="M185" s="902"/>
      <c r="N185" s="901"/>
      <c r="O185" s="902"/>
      <c r="P185" s="901"/>
      <c r="Q185" s="902"/>
      <c r="R185" s="901"/>
      <c r="S185" s="902"/>
      <c r="T185" s="901"/>
      <c r="U185" s="902"/>
      <c r="V185" s="1857"/>
      <c r="W185" s="1858"/>
      <c r="X185" s="901"/>
      <c r="Y185" s="902"/>
      <c r="Z185" s="901"/>
      <c r="AA185" s="902"/>
      <c r="AB185" s="1857"/>
      <c r="AC185" s="1858"/>
      <c r="AD185" s="901"/>
      <c r="AE185" s="902"/>
      <c r="AF185" s="901"/>
      <c r="AG185" s="902"/>
      <c r="AH185" s="901"/>
      <c r="AI185" s="902"/>
      <c r="AJ185" s="901"/>
      <c r="AK185" s="902"/>
      <c r="AL185" s="1857"/>
      <c r="AM185" s="1858"/>
      <c r="AN185" s="1857"/>
      <c r="AO185" s="1858"/>
      <c r="AP185" s="2010"/>
      <c r="AQ185" s="2011"/>
      <c r="AR185" s="901"/>
      <c r="AS185" s="902"/>
      <c r="AT185" s="901"/>
      <c r="AU185" s="902"/>
      <c r="AV185" s="919"/>
      <c r="EU185" s="132"/>
      <c r="EV185" s="133"/>
      <c r="EW185" s="134"/>
      <c r="EX185" s="134"/>
      <c r="EY185" s="134"/>
      <c r="EZ185" s="134"/>
      <c r="FA185" s="134"/>
      <c r="FB185" s="134"/>
      <c r="FC185" s="135"/>
      <c r="GC185" s="136" t="s">
        <v>114</v>
      </c>
      <c r="GD185" s="136" t="s">
        <v>46</v>
      </c>
      <c r="GE185" s="9" t="s">
        <v>45</v>
      </c>
      <c r="GF185" s="9" t="s">
        <v>23</v>
      </c>
      <c r="GG185" s="9" t="s">
        <v>44</v>
      </c>
      <c r="GH185" s="136" t="s">
        <v>103</v>
      </c>
    </row>
    <row r="186" spans="1:204" s="10" customFormat="1" ht="27.9" customHeight="1" thickBot="1" x14ac:dyDescent="0.25">
      <c r="A186" s="137"/>
      <c r="B186" s="408"/>
      <c r="C186" s="174"/>
      <c r="D186" s="174"/>
      <c r="E186" s="174"/>
      <c r="F186" s="174"/>
      <c r="G186" s="174"/>
      <c r="H186" s="174"/>
      <c r="I186" s="409"/>
      <c r="J186" s="2300" t="s">
        <v>2484</v>
      </c>
      <c r="K186" s="2301"/>
      <c r="L186" s="2305" t="s">
        <v>2485</v>
      </c>
      <c r="M186" s="2301"/>
      <c r="N186" s="2300" t="s">
        <v>2486</v>
      </c>
      <c r="O186" s="2301"/>
      <c r="P186" s="2300" t="s">
        <v>2487</v>
      </c>
      <c r="Q186" s="2301"/>
      <c r="R186" s="2300" t="s">
        <v>2488</v>
      </c>
      <c r="S186" s="2301"/>
      <c r="T186" s="2300" t="s">
        <v>2489</v>
      </c>
      <c r="U186" s="2301"/>
      <c r="V186" s="2306" t="s">
        <v>2490</v>
      </c>
      <c r="W186" s="2307"/>
      <c r="X186" s="2300" t="s">
        <v>2491</v>
      </c>
      <c r="Y186" s="2301"/>
      <c r="Z186" s="2300" t="s">
        <v>2492</v>
      </c>
      <c r="AA186" s="2301"/>
      <c r="AB186" s="2306" t="s">
        <v>2493</v>
      </c>
      <c r="AC186" s="2307"/>
      <c r="AD186" s="2300" t="s">
        <v>2494</v>
      </c>
      <c r="AE186" s="2301"/>
      <c r="AF186" s="2300" t="s">
        <v>2495</v>
      </c>
      <c r="AG186" s="2301"/>
      <c r="AH186" s="2300" t="s">
        <v>2496</v>
      </c>
      <c r="AI186" s="2301"/>
      <c r="AJ186" s="2300" t="s">
        <v>2497</v>
      </c>
      <c r="AK186" s="2301"/>
      <c r="AL186" s="2306" t="s">
        <v>2498</v>
      </c>
      <c r="AM186" s="2307"/>
      <c r="AN186" s="2306" t="s">
        <v>2499</v>
      </c>
      <c r="AO186" s="2307"/>
      <c r="AP186" s="2302" t="s">
        <v>2504</v>
      </c>
      <c r="AQ186" s="2303"/>
      <c r="AR186" s="2300" t="s">
        <v>2500</v>
      </c>
      <c r="AS186" s="2301"/>
      <c r="AT186" s="2300" t="s">
        <v>2501</v>
      </c>
      <c r="AU186" s="2304"/>
      <c r="AV186" s="916" t="s">
        <v>2502</v>
      </c>
      <c r="EU186" s="139"/>
      <c r="EV186" s="140"/>
      <c r="EW186" s="141"/>
      <c r="EX186" s="141"/>
      <c r="EY186" s="141"/>
      <c r="EZ186" s="141"/>
      <c r="FA186" s="141"/>
      <c r="FB186" s="141"/>
      <c r="FC186" s="142"/>
      <c r="GC186" s="143" t="s">
        <v>114</v>
      </c>
      <c r="GD186" s="143" t="s">
        <v>46</v>
      </c>
      <c r="GE186" s="10" t="s">
        <v>46</v>
      </c>
      <c r="GF186" s="10" t="s">
        <v>23</v>
      </c>
      <c r="GG186" s="10" t="s">
        <v>45</v>
      </c>
      <c r="GH186" s="143" t="s">
        <v>103</v>
      </c>
    </row>
    <row r="187" spans="1:204" s="1" customFormat="1" ht="27.9" customHeight="1" thickBot="1" x14ac:dyDescent="0.25">
      <c r="A187" s="23"/>
      <c r="B187" s="258"/>
      <c r="C187" s="245"/>
      <c r="D187" s="245"/>
      <c r="E187" s="245"/>
      <c r="F187" s="245"/>
      <c r="G187" s="245"/>
      <c r="H187" s="245"/>
      <c r="I187" s="259"/>
      <c r="J187" s="789" t="s">
        <v>91</v>
      </c>
      <c r="K187" s="790" t="s">
        <v>2503</v>
      </c>
      <c r="L187" s="789" t="s">
        <v>91</v>
      </c>
      <c r="M187" s="790" t="s">
        <v>2503</v>
      </c>
      <c r="N187" s="789" t="s">
        <v>91</v>
      </c>
      <c r="O187" s="790" t="s">
        <v>2503</v>
      </c>
      <c r="P187" s="789" t="s">
        <v>91</v>
      </c>
      <c r="Q187" s="790" t="s">
        <v>2503</v>
      </c>
      <c r="R187" s="789" t="s">
        <v>91</v>
      </c>
      <c r="S187" s="790" t="s">
        <v>2503</v>
      </c>
      <c r="T187" s="789" t="s">
        <v>91</v>
      </c>
      <c r="U187" s="790" t="s">
        <v>2503</v>
      </c>
      <c r="V187" s="1763" t="s">
        <v>91</v>
      </c>
      <c r="W187" s="1764" t="s">
        <v>2503</v>
      </c>
      <c r="X187" s="789" t="s">
        <v>91</v>
      </c>
      <c r="Y187" s="790" t="s">
        <v>2503</v>
      </c>
      <c r="Z187" s="789" t="s">
        <v>91</v>
      </c>
      <c r="AA187" s="790" t="s">
        <v>2503</v>
      </c>
      <c r="AB187" s="1763" t="s">
        <v>91</v>
      </c>
      <c r="AC187" s="1764" t="s">
        <v>2503</v>
      </c>
      <c r="AD187" s="789" t="s">
        <v>91</v>
      </c>
      <c r="AE187" s="790" t="s">
        <v>2503</v>
      </c>
      <c r="AF187" s="789" t="s">
        <v>91</v>
      </c>
      <c r="AG187" s="790" t="s">
        <v>2503</v>
      </c>
      <c r="AH187" s="789" t="s">
        <v>91</v>
      </c>
      <c r="AI187" s="790" t="s">
        <v>2503</v>
      </c>
      <c r="AJ187" s="789" t="s">
        <v>91</v>
      </c>
      <c r="AK187" s="790" t="s">
        <v>2503</v>
      </c>
      <c r="AL187" s="1763" t="s">
        <v>91</v>
      </c>
      <c r="AM187" s="1764" t="s">
        <v>2503</v>
      </c>
      <c r="AN187" s="1763" t="s">
        <v>91</v>
      </c>
      <c r="AO187" s="1764" t="s">
        <v>2503</v>
      </c>
      <c r="AP187" s="1997" t="s">
        <v>91</v>
      </c>
      <c r="AQ187" s="1998" t="s">
        <v>2503</v>
      </c>
      <c r="AR187" s="789" t="s">
        <v>91</v>
      </c>
      <c r="AS187" s="790" t="s">
        <v>2503</v>
      </c>
      <c r="AT187" s="789" t="s">
        <v>91</v>
      </c>
      <c r="AU187" s="790" t="s">
        <v>2503</v>
      </c>
      <c r="AV187" s="922" t="s">
        <v>91</v>
      </c>
      <c r="EU187" s="25"/>
      <c r="EV187" s="122" t="s">
        <v>7</v>
      </c>
      <c r="EW187" s="123" t="s">
        <v>31</v>
      </c>
      <c r="EX187" s="33"/>
      <c r="EY187" s="124">
        <f>EX187*G193</f>
        <v>0</v>
      </c>
      <c r="EZ187" s="124">
        <v>2.0000000000000002E-5</v>
      </c>
      <c r="FA187" s="124">
        <f>EZ187*G193</f>
        <v>8.6000000000000009E-4</v>
      </c>
      <c r="FB187" s="124">
        <v>0</v>
      </c>
      <c r="FC187" s="125">
        <f>FB187*G193</f>
        <v>0</v>
      </c>
      <c r="FD187" s="22"/>
      <c r="FE187" s="22"/>
      <c r="FF187" s="22"/>
      <c r="FG187" s="22"/>
      <c r="FH187" s="22"/>
      <c r="FI187" s="22"/>
      <c r="FJ187" s="22"/>
      <c r="FK187" s="22"/>
      <c r="FL187" s="22"/>
      <c r="FM187" s="22"/>
      <c r="FN187" s="22"/>
      <c r="GA187" s="126" t="s">
        <v>110</v>
      </c>
      <c r="GC187" s="126" t="s">
        <v>105</v>
      </c>
      <c r="GD187" s="126" t="s">
        <v>46</v>
      </c>
      <c r="GH187" s="13" t="s">
        <v>103</v>
      </c>
      <c r="GN187" s="127">
        <f>IF(EW187="základní",I193,0)</f>
        <v>4773</v>
      </c>
      <c r="GO187" s="127">
        <f>IF(EW187="snížená",I193,0)</f>
        <v>0</v>
      </c>
      <c r="GP187" s="127">
        <f>IF(EW187="zákl. přenesená",I193,0)</f>
        <v>0</v>
      </c>
      <c r="GQ187" s="127">
        <f>IF(EW187="sníž. přenesená",I193,0)</f>
        <v>0</v>
      </c>
      <c r="GR187" s="127">
        <f>IF(EW187="nulová",I193,0)</f>
        <v>0</v>
      </c>
      <c r="GS187" s="13" t="s">
        <v>45</v>
      </c>
      <c r="GT187" s="127">
        <f>ROUND(H193*G193,2)</f>
        <v>4773</v>
      </c>
      <c r="GU187" s="13" t="s">
        <v>110</v>
      </c>
      <c r="GV187" s="126" t="s">
        <v>1879</v>
      </c>
    </row>
    <row r="188" spans="1:204" s="1131" customFormat="1" ht="27.9" customHeight="1" thickBot="1" x14ac:dyDescent="0.35">
      <c r="A188" s="1156"/>
      <c r="B188" s="1151"/>
      <c r="C188" s="1152" t="s">
        <v>43</v>
      </c>
      <c r="D188" s="1152" t="s">
        <v>166</v>
      </c>
      <c r="E188" s="1153" t="s">
        <v>425</v>
      </c>
      <c r="F188" s="1154"/>
      <c r="G188" s="1154"/>
      <c r="H188" s="1155"/>
      <c r="I188" s="686">
        <f>GT182</f>
        <v>82441.13</v>
      </c>
      <c r="J188" s="1122"/>
      <c r="K188" s="1123">
        <f>K189+K193+K196+K198+K204+K205+K206+K209+K210+K212+K214+K216+K218+K220+K222+K224+K226+K229+K232+K235+K237+K239+K241</f>
        <v>0</v>
      </c>
      <c r="L188" s="791"/>
      <c r="M188" s="791">
        <f>M189+M193+M196+M198+M204+M205+M206+M209+M210+M212+M214+M216+M218+M220+M222+M224+M226+M229+M232+M235+M237+M239+M241</f>
        <v>0</v>
      </c>
      <c r="N188" s="791"/>
      <c r="O188" s="791">
        <f>O189+O193+O196+O198+O204+O205+O206+O209+O210+O212+O214+O216+O218+O220+O222+O224+O226+O229+O232+O235+O237+O239+O241</f>
        <v>0</v>
      </c>
      <c r="P188" s="791"/>
      <c r="Q188" s="791">
        <f>Q189+Q193+Q196+Q198+Q204+Q205+Q206+Q209+Q210+Q212+Q214+Q216+Q218+Q220+Q222+Q224+Q226+Q229+Q232+Q235+Q237+Q239+Q241</f>
        <v>0</v>
      </c>
      <c r="R188" s="791"/>
      <c r="S188" s="791">
        <f>S189+S193+S196+S198+S204+S205+S206+S209+S210+S212+S214+S216+S218+S220+S222+S224+S226+S229+S232+S235+S237+S239+S241</f>
        <v>0</v>
      </c>
      <c r="T188" s="791"/>
      <c r="U188" s="791">
        <f>U189+U193+U196+U198+U204+U205+U206+U209+U210+U212+U214+U216+U218+U220+U222+U224+U226+U229+U232+U235+U237+U239+U241</f>
        <v>0</v>
      </c>
      <c r="V188" s="1765"/>
      <c r="W188" s="1765">
        <f>W189+W193+W196+W198+W204+W205+W206+W209+W210+W212+W214+W216+W218+W220+W222+W224+W226+W229+W232+W235+W237+W239+W241</f>
        <v>69580.12</v>
      </c>
      <c r="X188" s="791"/>
      <c r="Y188" s="791">
        <f>Y189+Y193+Y196+Y198+Y204+Y205+Y206+Y209+Y210+Y212+Y214+Y216+Y218+Y220+Y222+Y224+Y226+Y229+Y232+Y235+Y237+Y239+Y241</f>
        <v>0</v>
      </c>
      <c r="Z188" s="791"/>
      <c r="AA188" s="791">
        <f>AA189+AA193+AA196+AA198+AA204+AA205+AA206+AA209+AA210+AA212+AA214+AA216+AA218+AA220+AA222+AA224+AA226+AA229+AA232+AA235+AA237+AA239+AA241</f>
        <v>0</v>
      </c>
      <c r="AB188" s="1765"/>
      <c r="AC188" s="1765">
        <f>AC189+AC193+AC196+AC198+AC204+AC205+AC206+AC209+AC210+AC212+AC214+AC216+AC218+AC220+AC222+AC224+AC226+AC229+AC232+AC235+AC237+AC239+AC241</f>
        <v>7102.51</v>
      </c>
      <c r="AD188" s="791"/>
      <c r="AE188" s="791">
        <f>AE189+AE193+AE196+AE198+AE204+AE205+AE206+AE209+AE210+AE212+AE214+AE216+AE218+AE220+AE222+AE224+AE226+AE229+AE232+AE235+AE237+AE239+AE241</f>
        <v>0</v>
      </c>
      <c r="AF188" s="791"/>
      <c r="AG188" s="791">
        <f>AG189+AG193+AG196+AG198+AG204+AG205+AG206+AG209+AG210+AG212+AG214+AG216+AG218+AG220+AG222+AG224+AG226+AG229+AG232+AG235+AG237+AG239+AG241</f>
        <v>0</v>
      </c>
      <c r="AH188" s="791"/>
      <c r="AI188" s="791">
        <f>AI189+AI193+AI196+AI198+AI204+AI205+AI206+AI209+AI210+AI212+AI214+AI216+AI218+AI220+AI222+AI224+AI226+AI229+AI232+AI235+AI237+AI239+AI241</f>
        <v>0</v>
      </c>
      <c r="AJ188" s="791"/>
      <c r="AK188" s="791">
        <f>AK189+AK193+AK196+AK198+AK204+AK205+AK206+AK209+AK210+AK212+AK214+AK216+AK218+AK220+AK222+AK224+AK226+AK229+AK232+AK235+AK237+AK239+AK241</f>
        <v>0</v>
      </c>
      <c r="AL188" s="1765"/>
      <c r="AM188" s="1765">
        <f>AM189+AM193+AM196+AM198+AM204+AM205+AM206+AM209+AM210+AM212+AM214+AM216+AM218+AM220+AM222+AM224+AM226+AM229+AM232+AM235+AM237+AM239+AM241</f>
        <v>0</v>
      </c>
      <c r="AN188" s="1765"/>
      <c r="AO188" s="1765">
        <f>AO189+AO193+AO196+AO198+AO204+AO205+AO206+AO209+AO210+AO212+AO214+AO216+AO218+AO220+AO222+AO224+AO226+AO229+AO232+AO235+AO237+AO239+AO241</f>
        <v>0</v>
      </c>
      <c r="AP188" s="2127"/>
      <c r="AQ188" s="2127">
        <f>AQ189+AQ193+AQ196+AQ198+AQ204+AQ205+AQ206+AQ209+AQ210+AQ212+AQ214+AQ216+AQ218+AQ220+AQ222+AQ224+AQ226+AQ229+AQ232+AQ235+AQ237+AQ239+AQ241</f>
        <v>4977.3999999999996</v>
      </c>
      <c r="AR188" s="1123"/>
      <c r="AS188" s="1123">
        <f>AS189+AS193+AS196+AS198+AS204+AS205+AS206+AS209+AS210+AS212+AS214+AS216+AS218+AS220+AS222+AS224+AS226+AS229+AS232+AS235+AS237+AS239+AS241</f>
        <v>81660.03</v>
      </c>
      <c r="AT188" s="1123"/>
      <c r="AU188" s="1123">
        <f>AU189+AU193+AU196+AU198+AU204+AU205+AU206+AU209+AU210+AU212+AU214+AU216+AU218+AU220+AU222+AU224+AU226+AU229+AU232+AU235+AU237+AU239+AU241</f>
        <v>781.1</v>
      </c>
      <c r="AV188" s="1124">
        <f>AU188/I188</f>
        <v>9.4746396610526813E-3</v>
      </c>
      <c r="EU188" s="1132"/>
      <c r="EV188" s="1133"/>
      <c r="EW188" s="1134"/>
      <c r="EX188" s="1134"/>
      <c r="EY188" s="1134"/>
      <c r="EZ188" s="1134"/>
      <c r="FA188" s="1134"/>
      <c r="FB188" s="1134"/>
      <c r="FC188" s="1135"/>
      <c r="GC188" s="1136" t="s">
        <v>112</v>
      </c>
      <c r="GD188" s="1136" t="s">
        <v>46</v>
      </c>
    </row>
    <row r="189" spans="1:204" s="10" customFormat="1" ht="27.9" customHeight="1" x14ac:dyDescent="0.2">
      <c r="A189" s="137"/>
      <c r="B189" s="854" t="s">
        <v>388</v>
      </c>
      <c r="C189" s="1050" t="s">
        <v>105</v>
      </c>
      <c r="D189" s="1049" t="s">
        <v>427</v>
      </c>
      <c r="E189" s="1045" t="s">
        <v>428</v>
      </c>
      <c r="F189" s="1046" t="s">
        <v>153</v>
      </c>
      <c r="G189" s="1047">
        <v>10.7</v>
      </c>
      <c r="H189" s="1048">
        <v>433.3</v>
      </c>
      <c r="I189" s="1044">
        <f>ROUND(H189*G189,2)</f>
        <v>4636.3100000000004</v>
      </c>
      <c r="J189" s="775"/>
      <c r="K189" s="776">
        <f>ROUND(J189*$H189,2)</f>
        <v>0</v>
      </c>
      <c r="L189" s="775"/>
      <c r="M189" s="776">
        <f>ROUND(L189*$H189,2)</f>
        <v>0</v>
      </c>
      <c r="N189" s="775"/>
      <c r="O189" s="776">
        <f>ROUND(N189*$H189,2)</f>
        <v>0</v>
      </c>
      <c r="P189" s="775"/>
      <c r="Q189" s="776">
        <f>ROUND(P189*$H189,2)</f>
        <v>0</v>
      </c>
      <c r="R189" s="775"/>
      <c r="S189" s="776">
        <f>ROUND(R189*$H189,2)</f>
        <v>0</v>
      </c>
      <c r="T189" s="775"/>
      <c r="U189" s="776">
        <f>ROUND(T189*$H189,2)</f>
        <v>0</v>
      </c>
      <c r="V189" s="1749"/>
      <c r="W189" s="1750">
        <f>ROUND(V189*$H189,2)</f>
        <v>0</v>
      </c>
      <c r="X189" s="775"/>
      <c r="Y189" s="776">
        <f>ROUND(X189*$H189,2)</f>
        <v>0</v>
      </c>
      <c r="Z189" s="775"/>
      <c r="AA189" s="776">
        <f>ROUND(Z189*$H189,2)</f>
        <v>0</v>
      </c>
      <c r="AB189" s="1749">
        <v>10.7</v>
      </c>
      <c r="AC189" s="1750">
        <f>ROUND(AB189*$H189,2)</f>
        <v>4636.3100000000004</v>
      </c>
      <c r="AD189" s="775"/>
      <c r="AE189" s="776">
        <f>ROUND(AD189*$H189,2)</f>
        <v>0</v>
      </c>
      <c r="AF189" s="775"/>
      <c r="AG189" s="776">
        <f>ROUND(AF189*$H189,2)</f>
        <v>0</v>
      </c>
      <c r="AH189" s="775"/>
      <c r="AI189" s="776">
        <f>ROUND(AH189*$H189,2)</f>
        <v>0</v>
      </c>
      <c r="AJ189" s="775"/>
      <c r="AK189" s="776">
        <f>ROUND(AJ189*$H189,2)</f>
        <v>0</v>
      </c>
      <c r="AL189" s="1749"/>
      <c r="AM189" s="1750">
        <f>ROUND(AL189*$H189,2)</f>
        <v>0</v>
      </c>
      <c r="AN189" s="1749"/>
      <c r="AO189" s="1750">
        <f>ROUND(AN189*$H189,2)</f>
        <v>0</v>
      </c>
      <c r="AP189" s="1992"/>
      <c r="AQ189" s="2114">
        <f>ROUND(AP189*$H189,2)</f>
        <v>0</v>
      </c>
      <c r="AR189" s="850">
        <f>AP189+AN189+AL189+AJ189+AH189+AF189+AD189+AB189+Z189+X189+V189+T189+R189+P189+N189+L189+J189</f>
        <v>10.7</v>
      </c>
      <c r="AS189" s="776">
        <f>ROUND(AR189*H189,2)</f>
        <v>4636.3100000000004</v>
      </c>
      <c r="AT189" s="850">
        <f>G189-AR189</f>
        <v>0</v>
      </c>
      <c r="AU189" s="776">
        <f>ROUND(AT189*H189,2)</f>
        <v>0</v>
      </c>
      <c r="AV189" s="914">
        <f>AU189/I189</f>
        <v>0</v>
      </c>
      <c r="EU189" s="139"/>
      <c r="EV189" s="140"/>
      <c r="EW189" s="141"/>
      <c r="EX189" s="141"/>
      <c r="EY189" s="141"/>
      <c r="EZ189" s="141"/>
      <c r="FA189" s="141"/>
      <c r="FB189" s="141"/>
      <c r="FC189" s="142"/>
      <c r="GC189" s="143" t="s">
        <v>114</v>
      </c>
      <c r="GD189" s="143" t="s">
        <v>46</v>
      </c>
      <c r="GE189" s="10" t="s">
        <v>46</v>
      </c>
      <c r="GF189" s="10" t="s">
        <v>23</v>
      </c>
      <c r="GG189" s="10" t="s">
        <v>45</v>
      </c>
      <c r="GH189" s="143" t="s">
        <v>103</v>
      </c>
    </row>
    <row r="190" spans="1:204" s="1" customFormat="1" ht="27.9" customHeight="1" x14ac:dyDescent="0.2">
      <c r="A190" s="23"/>
      <c r="B190" s="856"/>
      <c r="C190" s="857" t="s">
        <v>112</v>
      </c>
      <c r="D190" s="851"/>
      <c r="E190" s="858" t="s">
        <v>430</v>
      </c>
      <c r="F190" s="851"/>
      <c r="G190" s="851"/>
      <c r="H190" s="852"/>
      <c r="I190" s="859"/>
      <c r="J190" s="897"/>
      <c r="K190" s="898"/>
      <c r="L190" s="897"/>
      <c r="M190" s="898"/>
      <c r="N190" s="897"/>
      <c r="O190" s="898"/>
      <c r="P190" s="897"/>
      <c r="Q190" s="898"/>
      <c r="R190" s="897"/>
      <c r="S190" s="898"/>
      <c r="T190" s="897"/>
      <c r="U190" s="898"/>
      <c r="V190" s="1853"/>
      <c r="W190" s="1854"/>
      <c r="X190" s="897"/>
      <c r="Y190" s="898"/>
      <c r="Z190" s="897"/>
      <c r="AA190" s="898"/>
      <c r="AB190" s="1853"/>
      <c r="AC190" s="1854"/>
      <c r="AD190" s="897"/>
      <c r="AE190" s="898"/>
      <c r="AF190" s="897"/>
      <c r="AG190" s="898"/>
      <c r="AH190" s="897"/>
      <c r="AI190" s="898"/>
      <c r="AJ190" s="897"/>
      <c r="AK190" s="898"/>
      <c r="AL190" s="1853"/>
      <c r="AM190" s="1854"/>
      <c r="AN190" s="1853"/>
      <c r="AO190" s="1854"/>
      <c r="AP190" s="2006"/>
      <c r="AQ190" s="2007"/>
      <c r="AR190" s="897"/>
      <c r="AS190" s="898"/>
      <c r="AT190" s="897"/>
      <c r="AU190" s="898"/>
      <c r="AV190" s="917"/>
      <c r="EU190" s="163"/>
      <c r="EV190" s="164" t="s">
        <v>7</v>
      </c>
      <c r="EW190" s="165" t="s">
        <v>31</v>
      </c>
      <c r="EX190" s="33"/>
      <c r="EY190" s="124">
        <f>EX190*G196</f>
        <v>0</v>
      </c>
      <c r="EZ190" s="124">
        <v>5.0099999999999997E-3</v>
      </c>
      <c r="FA190" s="124">
        <f>EZ190*G196</f>
        <v>0.22189289999999998</v>
      </c>
      <c r="FB190" s="124">
        <v>0</v>
      </c>
      <c r="FC190" s="125">
        <f>FB190*G196</f>
        <v>0</v>
      </c>
      <c r="FD190" s="22"/>
      <c r="FE190" s="22"/>
      <c r="FF190" s="22"/>
      <c r="FG190" s="22"/>
      <c r="FH190" s="22"/>
      <c r="FI190" s="22"/>
      <c r="FJ190" s="22"/>
      <c r="FK190" s="22"/>
      <c r="FL190" s="22"/>
      <c r="FM190" s="22"/>
      <c r="FN190" s="22"/>
      <c r="GA190" s="126" t="s">
        <v>166</v>
      </c>
      <c r="GC190" s="126" t="s">
        <v>238</v>
      </c>
      <c r="GD190" s="126" t="s">
        <v>46</v>
      </c>
      <c r="GH190" s="13" t="s">
        <v>103</v>
      </c>
      <c r="GN190" s="127">
        <f>IF(EW190="základní",I196,0)</f>
        <v>29940.04</v>
      </c>
      <c r="GO190" s="127">
        <f>IF(EW190="snížená",I196,0)</f>
        <v>0</v>
      </c>
      <c r="GP190" s="127">
        <f>IF(EW190="zákl. přenesená",I196,0)</f>
        <v>0</v>
      </c>
      <c r="GQ190" s="127">
        <f>IF(EW190="sníž. přenesená",I196,0)</f>
        <v>0</v>
      </c>
      <c r="GR190" s="127">
        <f>IF(EW190="nulová",I196,0)</f>
        <v>0</v>
      </c>
      <c r="GS190" s="13" t="s">
        <v>45</v>
      </c>
      <c r="GT190" s="127">
        <f>ROUND(H196*G196,2)</f>
        <v>29940.04</v>
      </c>
      <c r="GU190" s="13" t="s">
        <v>110</v>
      </c>
      <c r="GV190" s="126" t="s">
        <v>1881</v>
      </c>
    </row>
    <row r="191" spans="1:204" s="10" customFormat="1" ht="27.9" customHeight="1" x14ac:dyDescent="0.2">
      <c r="A191" s="137"/>
      <c r="B191" s="860"/>
      <c r="C191" s="857" t="s">
        <v>114</v>
      </c>
      <c r="D191" s="861" t="s">
        <v>7</v>
      </c>
      <c r="E191" s="862" t="s">
        <v>1877</v>
      </c>
      <c r="F191" s="863"/>
      <c r="G191" s="861" t="s">
        <v>7</v>
      </c>
      <c r="H191" s="864"/>
      <c r="I191" s="865"/>
      <c r="J191" s="899"/>
      <c r="K191" s="900"/>
      <c r="L191" s="899"/>
      <c r="M191" s="900"/>
      <c r="N191" s="899"/>
      <c r="O191" s="900"/>
      <c r="P191" s="899"/>
      <c r="Q191" s="900"/>
      <c r="R191" s="899"/>
      <c r="S191" s="900"/>
      <c r="T191" s="899"/>
      <c r="U191" s="900"/>
      <c r="V191" s="1855"/>
      <c r="W191" s="1856"/>
      <c r="X191" s="899"/>
      <c r="Y191" s="900"/>
      <c r="Z191" s="899"/>
      <c r="AA191" s="900"/>
      <c r="AB191" s="1855"/>
      <c r="AC191" s="1856"/>
      <c r="AD191" s="899"/>
      <c r="AE191" s="900"/>
      <c r="AF191" s="899"/>
      <c r="AG191" s="900"/>
      <c r="AH191" s="899"/>
      <c r="AI191" s="900"/>
      <c r="AJ191" s="899"/>
      <c r="AK191" s="900"/>
      <c r="AL191" s="1855"/>
      <c r="AM191" s="1856"/>
      <c r="AN191" s="1855"/>
      <c r="AO191" s="1856"/>
      <c r="AP191" s="2008"/>
      <c r="AQ191" s="2009"/>
      <c r="AR191" s="899"/>
      <c r="AS191" s="900"/>
      <c r="AT191" s="899"/>
      <c r="AU191" s="900"/>
      <c r="AV191" s="918"/>
      <c r="EU191" s="139"/>
      <c r="EV191" s="140"/>
      <c r="EW191" s="141"/>
      <c r="EX191" s="141"/>
      <c r="EY191" s="141"/>
      <c r="EZ191" s="141"/>
      <c r="FA191" s="141"/>
      <c r="FB191" s="141"/>
      <c r="FC191" s="142"/>
      <c r="GC191" s="143" t="s">
        <v>114</v>
      </c>
      <c r="GD191" s="143" t="s">
        <v>46</v>
      </c>
      <c r="GE191" s="10" t="s">
        <v>46</v>
      </c>
      <c r="GF191" s="10" t="s">
        <v>23</v>
      </c>
      <c r="GG191" s="10" t="s">
        <v>45</v>
      </c>
      <c r="GH191" s="143" t="s">
        <v>103</v>
      </c>
    </row>
    <row r="192" spans="1:204" s="1" customFormat="1" ht="27.9" customHeight="1" x14ac:dyDescent="0.2">
      <c r="A192" s="23"/>
      <c r="B192" s="866"/>
      <c r="C192" s="857" t="s">
        <v>114</v>
      </c>
      <c r="D192" s="867" t="s">
        <v>7</v>
      </c>
      <c r="E192" s="868" t="s">
        <v>1878</v>
      </c>
      <c r="F192" s="869"/>
      <c r="G192" s="870">
        <v>10.7</v>
      </c>
      <c r="H192" s="871"/>
      <c r="I192" s="872"/>
      <c r="J192" s="901"/>
      <c r="K192" s="902"/>
      <c r="L192" s="901"/>
      <c r="M192" s="902"/>
      <c r="N192" s="901"/>
      <c r="O192" s="902"/>
      <c r="P192" s="901"/>
      <c r="Q192" s="902"/>
      <c r="R192" s="901"/>
      <c r="S192" s="902"/>
      <c r="T192" s="901"/>
      <c r="U192" s="902"/>
      <c r="V192" s="1857"/>
      <c r="W192" s="1858"/>
      <c r="X192" s="901"/>
      <c r="Y192" s="902"/>
      <c r="Z192" s="901"/>
      <c r="AA192" s="902"/>
      <c r="AB192" s="1857"/>
      <c r="AC192" s="1858"/>
      <c r="AD192" s="901"/>
      <c r="AE192" s="902"/>
      <c r="AF192" s="901"/>
      <c r="AG192" s="902"/>
      <c r="AH192" s="901"/>
      <c r="AI192" s="902"/>
      <c r="AJ192" s="901"/>
      <c r="AK192" s="902"/>
      <c r="AL192" s="1857"/>
      <c r="AM192" s="1858"/>
      <c r="AN192" s="1857"/>
      <c r="AO192" s="1858"/>
      <c r="AP192" s="2010"/>
      <c r="AQ192" s="2011"/>
      <c r="AR192" s="901"/>
      <c r="AS192" s="902"/>
      <c r="AT192" s="901"/>
      <c r="AU192" s="902"/>
      <c r="AV192" s="919"/>
      <c r="EU192" s="25"/>
      <c r="EV192" s="122" t="s">
        <v>7</v>
      </c>
      <c r="EW192" s="123" t="s">
        <v>31</v>
      </c>
      <c r="EX192" s="33"/>
      <c r="EY192" s="124">
        <f>EX192*G198</f>
        <v>0</v>
      </c>
      <c r="EZ192" s="124">
        <v>0</v>
      </c>
      <c r="FA192" s="124">
        <f>EZ192*G198</f>
        <v>0</v>
      </c>
      <c r="FB192" s="124">
        <v>0</v>
      </c>
      <c r="FC192" s="125">
        <f>FB192*G198</f>
        <v>0</v>
      </c>
      <c r="FD192" s="22"/>
      <c r="FE192" s="22"/>
      <c r="FF192" s="22"/>
      <c r="FG192" s="22"/>
      <c r="FH192" s="22"/>
      <c r="FI192" s="22"/>
      <c r="FJ192" s="22"/>
      <c r="FK192" s="22"/>
      <c r="FL192" s="22"/>
      <c r="FM192" s="22"/>
      <c r="FN192" s="22"/>
      <c r="GA192" s="126" t="s">
        <v>110</v>
      </c>
      <c r="GC192" s="126" t="s">
        <v>105</v>
      </c>
      <c r="GD192" s="126" t="s">
        <v>46</v>
      </c>
      <c r="GH192" s="13" t="s">
        <v>103</v>
      </c>
      <c r="GN192" s="127">
        <f>IF(EW192="základní",I198,0)</f>
        <v>425.6</v>
      </c>
      <c r="GO192" s="127">
        <f>IF(EW192="snížená",I198,0)</f>
        <v>0</v>
      </c>
      <c r="GP192" s="127">
        <f>IF(EW192="zákl. přenesená",I198,0)</f>
        <v>0</v>
      </c>
      <c r="GQ192" s="127">
        <f>IF(EW192="sníž. přenesená",I198,0)</f>
        <v>0</v>
      </c>
      <c r="GR192" s="127">
        <f>IF(EW192="nulová",I198,0)</f>
        <v>0</v>
      </c>
      <c r="GS192" s="13" t="s">
        <v>45</v>
      </c>
      <c r="GT192" s="127">
        <f>ROUND(H198*G198,2)</f>
        <v>425.6</v>
      </c>
      <c r="GU192" s="13" t="s">
        <v>110</v>
      </c>
      <c r="GV192" s="126" t="s">
        <v>1883</v>
      </c>
    </row>
    <row r="193" spans="1:204" s="1" customFormat="1" ht="27.9" customHeight="1" x14ac:dyDescent="0.2">
      <c r="A193" s="23"/>
      <c r="B193" s="854" t="s">
        <v>394</v>
      </c>
      <c r="C193" s="838" t="s">
        <v>105</v>
      </c>
      <c r="D193" s="839" t="s">
        <v>434</v>
      </c>
      <c r="E193" s="840" t="s">
        <v>435</v>
      </c>
      <c r="F193" s="841" t="s">
        <v>153</v>
      </c>
      <c r="G193" s="842">
        <v>43</v>
      </c>
      <c r="H193" s="843">
        <v>111</v>
      </c>
      <c r="I193" s="855">
        <f>ROUND(H193*G193,2)</f>
        <v>4773</v>
      </c>
      <c r="J193" s="850"/>
      <c r="K193" s="776">
        <f>ROUND(J193*$H193,2)</f>
        <v>0</v>
      </c>
      <c r="L193" s="850"/>
      <c r="M193" s="776">
        <f>ROUND(L193*$H193,2)</f>
        <v>0</v>
      </c>
      <c r="N193" s="850"/>
      <c r="O193" s="776">
        <f>ROUND(N193*$H193,2)</f>
        <v>0</v>
      </c>
      <c r="P193" s="850"/>
      <c r="Q193" s="776">
        <f>ROUND(P193*$H193,2)</f>
        <v>0</v>
      </c>
      <c r="R193" s="850"/>
      <c r="S193" s="776">
        <f>ROUND(R193*$H193,2)</f>
        <v>0</v>
      </c>
      <c r="T193" s="850"/>
      <c r="U193" s="776">
        <f>ROUND(T193*$H193,2)</f>
        <v>0</v>
      </c>
      <c r="V193" s="1861">
        <f>G193</f>
        <v>43</v>
      </c>
      <c r="W193" s="1750">
        <f>ROUND(V193*$H193,2)</f>
        <v>4773</v>
      </c>
      <c r="X193" s="850"/>
      <c r="Y193" s="776">
        <f>ROUND(X193*$H193,2)</f>
        <v>0</v>
      </c>
      <c r="Z193" s="850"/>
      <c r="AA193" s="776">
        <f>ROUND(Z193*$H193,2)</f>
        <v>0</v>
      </c>
      <c r="AB193" s="1861"/>
      <c r="AC193" s="1750">
        <f>ROUND(AB193*$H193,2)</f>
        <v>0</v>
      </c>
      <c r="AD193" s="850"/>
      <c r="AE193" s="776">
        <f>ROUND(AD193*$H193,2)</f>
        <v>0</v>
      </c>
      <c r="AF193" s="850"/>
      <c r="AG193" s="776">
        <f>ROUND(AF193*$H193,2)</f>
        <v>0</v>
      </c>
      <c r="AH193" s="850"/>
      <c r="AI193" s="776">
        <f>ROUND(AH193*$H193,2)</f>
        <v>0</v>
      </c>
      <c r="AJ193" s="850"/>
      <c r="AK193" s="776">
        <f>ROUND(AJ193*$H193,2)</f>
        <v>0</v>
      </c>
      <c r="AL193" s="1861"/>
      <c r="AM193" s="1750">
        <f>ROUND(AL193*$H193,2)</f>
        <v>0</v>
      </c>
      <c r="AN193" s="1861"/>
      <c r="AO193" s="1750">
        <f>ROUND(AN193*$H193,2)</f>
        <v>0</v>
      </c>
      <c r="AP193" s="2014"/>
      <c r="AQ193" s="2114">
        <f>ROUND(AP193*$H193,2)</f>
        <v>0</v>
      </c>
      <c r="AR193" s="850">
        <f>AP193+AN193+AL193+AJ193+AH193+AF193+AD193+AB193+Z193+X193+V193+T193+R193+P193+N193+L193+J193</f>
        <v>43</v>
      </c>
      <c r="AS193" s="776">
        <f>ROUND(AR193*H193,2)</f>
        <v>4773</v>
      </c>
      <c r="AT193" s="850">
        <f>G193-AR193</f>
        <v>0</v>
      </c>
      <c r="AU193" s="776">
        <f>ROUND(AT193*H193,2)</f>
        <v>0</v>
      </c>
      <c r="AV193" s="914">
        <f>AU193/I193</f>
        <v>0</v>
      </c>
      <c r="EU193" s="25"/>
      <c r="EV193" s="128"/>
      <c r="EW193" s="129"/>
      <c r="EX193" s="33"/>
      <c r="EY193" s="33"/>
      <c r="EZ193" s="33"/>
      <c r="FA193" s="33"/>
      <c r="FB193" s="33"/>
      <c r="FC193" s="34"/>
      <c r="FD193" s="22"/>
      <c r="FE193" s="22"/>
      <c r="FF193" s="22"/>
      <c r="FG193" s="22"/>
      <c r="FH193" s="22"/>
      <c r="FI193" s="22"/>
      <c r="FJ193" s="22"/>
      <c r="FK193" s="22"/>
      <c r="FL193" s="22"/>
      <c r="FM193" s="22"/>
      <c r="FN193" s="22"/>
      <c r="GC193" s="13" t="s">
        <v>112</v>
      </c>
      <c r="GD193" s="13" t="s">
        <v>46</v>
      </c>
    </row>
    <row r="194" spans="1:204" s="9" customFormat="1" ht="27.9" customHeight="1" x14ac:dyDescent="0.2">
      <c r="A194" s="130"/>
      <c r="B194" s="856"/>
      <c r="C194" s="857" t="s">
        <v>112</v>
      </c>
      <c r="D194" s="851"/>
      <c r="E194" s="858" t="s">
        <v>437</v>
      </c>
      <c r="F194" s="851"/>
      <c r="G194" s="851"/>
      <c r="H194" s="852"/>
      <c r="I194" s="859"/>
      <c r="J194" s="897"/>
      <c r="K194" s="898"/>
      <c r="L194" s="897"/>
      <c r="M194" s="898"/>
      <c r="N194" s="897"/>
      <c r="O194" s="898"/>
      <c r="P194" s="897"/>
      <c r="Q194" s="898"/>
      <c r="R194" s="897"/>
      <c r="S194" s="898"/>
      <c r="T194" s="897"/>
      <c r="U194" s="898"/>
      <c r="V194" s="1853"/>
      <c r="W194" s="1854"/>
      <c r="X194" s="897"/>
      <c r="Y194" s="898"/>
      <c r="Z194" s="897"/>
      <c r="AA194" s="898"/>
      <c r="AB194" s="1853"/>
      <c r="AC194" s="1854"/>
      <c r="AD194" s="897"/>
      <c r="AE194" s="898"/>
      <c r="AF194" s="897"/>
      <c r="AG194" s="898"/>
      <c r="AH194" s="897"/>
      <c r="AI194" s="898"/>
      <c r="AJ194" s="897"/>
      <c r="AK194" s="898"/>
      <c r="AL194" s="1853"/>
      <c r="AM194" s="1854"/>
      <c r="AN194" s="1853"/>
      <c r="AO194" s="1854"/>
      <c r="AP194" s="2006"/>
      <c r="AQ194" s="2007"/>
      <c r="AR194" s="897"/>
      <c r="AS194" s="898"/>
      <c r="AT194" s="897"/>
      <c r="AU194" s="898"/>
      <c r="AV194" s="917"/>
      <c r="EU194" s="132"/>
      <c r="EV194" s="133"/>
      <c r="EW194" s="134"/>
      <c r="EX194" s="134"/>
      <c r="EY194" s="134"/>
      <c r="EZ194" s="134"/>
      <c r="FA194" s="134"/>
      <c r="FB194" s="134"/>
      <c r="FC194" s="135"/>
      <c r="GC194" s="136" t="s">
        <v>114</v>
      </c>
      <c r="GD194" s="136" t="s">
        <v>46</v>
      </c>
      <c r="GE194" s="9" t="s">
        <v>45</v>
      </c>
      <c r="GF194" s="9" t="s">
        <v>23</v>
      </c>
      <c r="GG194" s="9" t="s">
        <v>44</v>
      </c>
      <c r="GH194" s="136" t="s">
        <v>103</v>
      </c>
    </row>
    <row r="195" spans="1:204" s="10" customFormat="1" ht="27.9" customHeight="1" x14ac:dyDescent="0.2">
      <c r="A195" s="137"/>
      <c r="B195" s="866"/>
      <c r="C195" s="857" t="s">
        <v>114</v>
      </c>
      <c r="D195" s="867" t="s">
        <v>7</v>
      </c>
      <c r="E195" s="868" t="s">
        <v>1880</v>
      </c>
      <c r="F195" s="869"/>
      <c r="G195" s="870">
        <v>43</v>
      </c>
      <c r="H195" s="871"/>
      <c r="I195" s="872"/>
      <c r="J195" s="901"/>
      <c r="K195" s="902"/>
      <c r="L195" s="901"/>
      <c r="M195" s="902"/>
      <c r="N195" s="901"/>
      <c r="O195" s="902"/>
      <c r="P195" s="901"/>
      <c r="Q195" s="902"/>
      <c r="R195" s="901"/>
      <c r="S195" s="902"/>
      <c r="T195" s="901"/>
      <c r="U195" s="902"/>
      <c r="V195" s="1857"/>
      <c r="W195" s="1858"/>
      <c r="X195" s="901"/>
      <c r="Y195" s="902"/>
      <c r="Z195" s="901"/>
      <c r="AA195" s="902"/>
      <c r="AB195" s="1857"/>
      <c r="AC195" s="1858"/>
      <c r="AD195" s="901"/>
      <c r="AE195" s="902"/>
      <c r="AF195" s="901"/>
      <c r="AG195" s="902"/>
      <c r="AH195" s="901"/>
      <c r="AI195" s="902"/>
      <c r="AJ195" s="901"/>
      <c r="AK195" s="902"/>
      <c r="AL195" s="1857"/>
      <c r="AM195" s="1858"/>
      <c r="AN195" s="1857"/>
      <c r="AO195" s="1858"/>
      <c r="AP195" s="2010"/>
      <c r="AQ195" s="2011"/>
      <c r="AR195" s="901"/>
      <c r="AS195" s="902"/>
      <c r="AT195" s="901"/>
      <c r="AU195" s="902"/>
      <c r="AV195" s="919"/>
      <c r="EU195" s="139"/>
      <c r="EV195" s="140"/>
      <c r="EW195" s="141"/>
      <c r="EX195" s="141"/>
      <c r="EY195" s="141"/>
      <c r="EZ195" s="141"/>
      <c r="FA195" s="141"/>
      <c r="FB195" s="141"/>
      <c r="FC195" s="142"/>
      <c r="GC195" s="143" t="s">
        <v>114</v>
      </c>
      <c r="GD195" s="143" t="s">
        <v>46</v>
      </c>
      <c r="GE195" s="10" t="s">
        <v>46</v>
      </c>
      <c r="GF195" s="10" t="s">
        <v>23</v>
      </c>
      <c r="GG195" s="10" t="s">
        <v>44</v>
      </c>
      <c r="GH195" s="143" t="s">
        <v>103</v>
      </c>
    </row>
    <row r="196" spans="1:204" s="10" customFormat="1" ht="27.9" customHeight="1" x14ac:dyDescent="0.2">
      <c r="A196" s="137"/>
      <c r="B196" s="887" t="s">
        <v>402</v>
      </c>
      <c r="C196" s="844" t="s">
        <v>238</v>
      </c>
      <c r="D196" s="845" t="s">
        <v>440</v>
      </c>
      <c r="E196" s="846" t="s">
        <v>441</v>
      </c>
      <c r="F196" s="847" t="s">
        <v>153</v>
      </c>
      <c r="G196" s="848">
        <v>44.29</v>
      </c>
      <c r="H196" s="849">
        <v>676</v>
      </c>
      <c r="I196" s="888">
        <f>ROUND(H196*G196,2)</f>
        <v>29940.04</v>
      </c>
      <c r="J196" s="850"/>
      <c r="K196" s="776">
        <f>ROUND(J196*$H196,2)</f>
        <v>0</v>
      </c>
      <c r="L196" s="850"/>
      <c r="M196" s="776">
        <f>ROUND(L196*$H196,2)</f>
        <v>0</v>
      </c>
      <c r="N196" s="850"/>
      <c r="O196" s="776">
        <f>ROUND(N196*$H196,2)</f>
        <v>0</v>
      </c>
      <c r="P196" s="850"/>
      <c r="Q196" s="776">
        <f>ROUND(P196*$H196,2)</f>
        <v>0</v>
      </c>
      <c r="R196" s="850"/>
      <c r="S196" s="776">
        <f>ROUND(R196*$H196,2)</f>
        <v>0</v>
      </c>
      <c r="T196" s="850"/>
      <c r="U196" s="776">
        <f>ROUND(T196*$H196,2)</f>
        <v>0</v>
      </c>
      <c r="V196" s="1861">
        <f>G196</f>
        <v>44.29</v>
      </c>
      <c r="W196" s="1750">
        <f>ROUND(V196*$H196,2)</f>
        <v>29940.04</v>
      </c>
      <c r="X196" s="850"/>
      <c r="Y196" s="776">
        <f>ROUND(X196*$H196,2)</f>
        <v>0</v>
      </c>
      <c r="Z196" s="850"/>
      <c r="AA196" s="776">
        <f>ROUND(Z196*$H196,2)</f>
        <v>0</v>
      </c>
      <c r="AB196" s="1861"/>
      <c r="AC196" s="1750">
        <f>ROUND(AB196*$H196,2)</f>
        <v>0</v>
      </c>
      <c r="AD196" s="850"/>
      <c r="AE196" s="776">
        <f>ROUND(AD196*$H196,2)</f>
        <v>0</v>
      </c>
      <c r="AF196" s="850"/>
      <c r="AG196" s="776">
        <f>ROUND(AF196*$H196,2)</f>
        <v>0</v>
      </c>
      <c r="AH196" s="850"/>
      <c r="AI196" s="776">
        <f>ROUND(AH196*$H196,2)</f>
        <v>0</v>
      </c>
      <c r="AJ196" s="850"/>
      <c r="AK196" s="776">
        <f>ROUND(AJ196*$H196,2)</f>
        <v>0</v>
      </c>
      <c r="AL196" s="1861"/>
      <c r="AM196" s="1750">
        <f>ROUND(AL196*$H196,2)</f>
        <v>0</v>
      </c>
      <c r="AN196" s="1861"/>
      <c r="AO196" s="1750">
        <f>ROUND(AN196*$H196,2)</f>
        <v>0</v>
      </c>
      <c r="AP196" s="2014"/>
      <c r="AQ196" s="2114">
        <f>ROUND(AP196*$H196,2)</f>
        <v>0</v>
      </c>
      <c r="AR196" s="850">
        <f>AP196+AN196+AL196+AJ196+AH196+AF196+AD196+AB196+Z196+X196+V196+T196+R196+P196+N196+L196+J196</f>
        <v>44.29</v>
      </c>
      <c r="AS196" s="776">
        <f>ROUND(AR196*H196,2)</f>
        <v>29940.04</v>
      </c>
      <c r="AT196" s="850">
        <f>G196-AR196</f>
        <v>0</v>
      </c>
      <c r="AU196" s="776">
        <f>ROUND(AT196*H196,2)</f>
        <v>0</v>
      </c>
      <c r="AV196" s="914">
        <f>AU196/I196</f>
        <v>0</v>
      </c>
      <c r="EU196" s="139"/>
      <c r="EV196" s="140"/>
      <c r="EW196" s="141"/>
      <c r="EX196" s="141"/>
      <c r="EY196" s="141"/>
      <c r="EZ196" s="141"/>
      <c r="FA196" s="141"/>
      <c r="FB196" s="141"/>
      <c r="FC196" s="142"/>
      <c r="GC196" s="143" t="s">
        <v>114</v>
      </c>
      <c r="GD196" s="143" t="s">
        <v>46</v>
      </c>
      <c r="GE196" s="10" t="s">
        <v>46</v>
      </c>
      <c r="GF196" s="10" t="s">
        <v>23</v>
      </c>
      <c r="GG196" s="10" t="s">
        <v>44</v>
      </c>
      <c r="GH196" s="143" t="s">
        <v>103</v>
      </c>
    </row>
    <row r="197" spans="1:204" s="12" customFormat="1" ht="27.9" customHeight="1" x14ac:dyDescent="0.2">
      <c r="A197" s="151"/>
      <c r="B197" s="866"/>
      <c r="C197" s="857" t="s">
        <v>114</v>
      </c>
      <c r="D197" s="867" t="s">
        <v>7</v>
      </c>
      <c r="E197" s="868" t="s">
        <v>1882</v>
      </c>
      <c r="F197" s="869"/>
      <c r="G197" s="870">
        <v>44.29</v>
      </c>
      <c r="H197" s="871"/>
      <c r="I197" s="872"/>
      <c r="J197" s="901"/>
      <c r="K197" s="902"/>
      <c r="L197" s="901"/>
      <c r="M197" s="902"/>
      <c r="N197" s="901"/>
      <c r="O197" s="902"/>
      <c r="P197" s="901"/>
      <c r="Q197" s="902"/>
      <c r="R197" s="901"/>
      <c r="S197" s="902"/>
      <c r="T197" s="901"/>
      <c r="U197" s="902"/>
      <c r="V197" s="1857"/>
      <c r="W197" s="1858"/>
      <c r="X197" s="901"/>
      <c r="Y197" s="902"/>
      <c r="Z197" s="901"/>
      <c r="AA197" s="902"/>
      <c r="AB197" s="1857"/>
      <c r="AC197" s="1858"/>
      <c r="AD197" s="901"/>
      <c r="AE197" s="902"/>
      <c r="AF197" s="901"/>
      <c r="AG197" s="902"/>
      <c r="AH197" s="901"/>
      <c r="AI197" s="902"/>
      <c r="AJ197" s="901"/>
      <c r="AK197" s="902"/>
      <c r="AL197" s="1857"/>
      <c r="AM197" s="1858"/>
      <c r="AN197" s="1857"/>
      <c r="AO197" s="1858"/>
      <c r="AP197" s="2010"/>
      <c r="AQ197" s="2011"/>
      <c r="AR197" s="901"/>
      <c r="AS197" s="902"/>
      <c r="AT197" s="901"/>
      <c r="AU197" s="902"/>
      <c r="AV197" s="919"/>
      <c r="EU197" s="153"/>
      <c r="EV197" s="154"/>
      <c r="EW197" s="155"/>
      <c r="EX197" s="155"/>
      <c r="EY197" s="155"/>
      <c r="EZ197" s="155"/>
      <c r="FA197" s="155"/>
      <c r="FB197" s="155"/>
      <c r="FC197" s="156"/>
      <c r="GC197" s="157" t="s">
        <v>114</v>
      </c>
      <c r="GD197" s="157" t="s">
        <v>46</v>
      </c>
      <c r="GE197" s="12" t="s">
        <v>110</v>
      </c>
      <c r="GF197" s="12" t="s">
        <v>23</v>
      </c>
      <c r="GG197" s="12" t="s">
        <v>45</v>
      </c>
      <c r="GH197" s="157" t="s">
        <v>103</v>
      </c>
    </row>
    <row r="198" spans="1:204" s="1" customFormat="1" ht="27.9" customHeight="1" x14ac:dyDescent="0.2">
      <c r="A198" s="23"/>
      <c r="B198" s="854" t="s">
        <v>408</v>
      </c>
      <c r="C198" s="838" t="s">
        <v>105</v>
      </c>
      <c r="D198" s="839" t="s">
        <v>455</v>
      </c>
      <c r="E198" s="840" t="s">
        <v>456</v>
      </c>
      <c r="F198" s="841" t="s">
        <v>341</v>
      </c>
      <c r="G198" s="842">
        <v>4</v>
      </c>
      <c r="H198" s="843">
        <v>106.4</v>
      </c>
      <c r="I198" s="855">
        <f>ROUND(H198*G198,2)</f>
        <v>425.6</v>
      </c>
      <c r="J198" s="850"/>
      <c r="K198" s="776">
        <f>ROUND(J198*$H198,2)</f>
        <v>0</v>
      </c>
      <c r="L198" s="850"/>
      <c r="M198" s="776">
        <f>ROUND(L198*$H198,2)</f>
        <v>0</v>
      </c>
      <c r="N198" s="850"/>
      <c r="O198" s="776">
        <f>ROUND(N198*$H198,2)</f>
        <v>0</v>
      </c>
      <c r="P198" s="850"/>
      <c r="Q198" s="776">
        <f>ROUND(P198*$H198,2)</f>
        <v>0</v>
      </c>
      <c r="R198" s="850"/>
      <c r="S198" s="776">
        <f>ROUND(R198*$H198,2)</f>
        <v>0</v>
      </c>
      <c r="T198" s="850"/>
      <c r="U198" s="776">
        <f>ROUND(T198*$H198,2)</f>
        <v>0</v>
      </c>
      <c r="V198" s="1861">
        <f>G198</f>
        <v>4</v>
      </c>
      <c r="W198" s="1750">
        <f>ROUND(V198*$H198,2)</f>
        <v>425.6</v>
      </c>
      <c r="X198" s="850"/>
      <c r="Y198" s="776">
        <f>ROUND(X198*$H198,2)</f>
        <v>0</v>
      </c>
      <c r="Z198" s="850"/>
      <c r="AA198" s="776">
        <f>ROUND(Z198*$H198,2)</f>
        <v>0</v>
      </c>
      <c r="AB198" s="1861"/>
      <c r="AC198" s="1750">
        <f>ROUND(AB198*$H198,2)</f>
        <v>0</v>
      </c>
      <c r="AD198" s="850"/>
      <c r="AE198" s="776">
        <f>ROUND(AD198*$H198,2)</f>
        <v>0</v>
      </c>
      <c r="AF198" s="850"/>
      <c r="AG198" s="776">
        <f>ROUND(AF198*$H198,2)</f>
        <v>0</v>
      </c>
      <c r="AH198" s="850"/>
      <c r="AI198" s="776">
        <f>ROUND(AH198*$H198,2)</f>
        <v>0</v>
      </c>
      <c r="AJ198" s="850"/>
      <c r="AK198" s="776">
        <f>ROUND(AJ198*$H198,2)</f>
        <v>0</v>
      </c>
      <c r="AL198" s="1861"/>
      <c r="AM198" s="1750">
        <f>ROUND(AL198*$H198,2)</f>
        <v>0</v>
      </c>
      <c r="AN198" s="1861"/>
      <c r="AO198" s="1750">
        <f>ROUND(AN198*$H198,2)</f>
        <v>0</v>
      </c>
      <c r="AP198" s="2014"/>
      <c r="AQ198" s="2114">
        <f>ROUND(AP198*$H198,2)</f>
        <v>0</v>
      </c>
      <c r="AR198" s="850">
        <f>AP198+AN198+AL198+AJ198+AH198+AF198+AD198+AB198+Z198+X198+V198+T198+R198+P198+N198+L198+J198</f>
        <v>4</v>
      </c>
      <c r="AS198" s="776">
        <f>ROUND(AR198*H198,2)</f>
        <v>425.6</v>
      </c>
      <c r="AT198" s="850">
        <f>G198-AR198</f>
        <v>0</v>
      </c>
      <c r="AU198" s="776">
        <f>ROUND(AT198*H198,2)</f>
        <v>0</v>
      </c>
      <c r="AV198" s="914">
        <f>AU198/I198</f>
        <v>0</v>
      </c>
      <c r="EU198" s="163"/>
      <c r="EV198" s="164" t="s">
        <v>7</v>
      </c>
      <c r="EW198" s="165" t="s">
        <v>31</v>
      </c>
      <c r="EX198" s="33"/>
      <c r="EY198" s="124">
        <f>EX198*G204</f>
        <v>0</v>
      </c>
      <c r="EZ198" s="124">
        <v>6.4999999999999997E-4</v>
      </c>
      <c r="FA198" s="124">
        <f>EZ198*G204</f>
        <v>1.2999999999999999E-3</v>
      </c>
      <c r="FB198" s="124">
        <v>0</v>
      </c>
      <c r="FC198" s="125">
        <f>FB198*G204</f>
        <v>0</v>
      </c>
      <c r="FD198" s="22"/>
      <c r="FE198" s="22"/>
      <c r="FF198" s="22"/>
      <c r="FG198" s="22"/>
      <c r="FH198" s="22"/>
      <c r="FI198" s="22"/>
      <c r="FJ198" s="22"/>
      <c r="FK198" s="22"/>
      <c r="FL198" s="22"/>
      <c r="FM198" s="22"/>
      <c r="FN198" s="22"/>
      <c r="GA198" s="126" t="s">
        <v>166</v>
      </c>
      <c r="GC198" s="126" t="s">
        <v>238</v>
      </c>
      <c r="GD198" s="126" t="s">
        <v>46</v>
      </c>
      <c r="GH198" s="13" t="s">
        <v>103</v>
      </c>
      <c r="GN198" s="127">
        <f>IF(EW198="základní",I204,0)</f>
        <v>224</v>
      </c>
      <c r="GO198" s="127">
        <f>IF(EW198="snížená",I204,0)</f>
        <v>0</v>
      </c>
      <c r="GP198" s="127">
        <f>IF(EW198="zákl. přenesená",I204,0)</f>
        <v>0</v>
      </c>
      <c r="GQ198" s="127">
        <f>IF(EW198="sníž. přenesená",I204,0)</f>
        <v>0</v>
      </c>
      <c r="GR198" s="127">
        <f>IF(EW198="nulová",I204,0)</f>
        <v>0</v>
      </c>
      <c r="GS198" s="13" t="s">
        <v>45</v>
      </c>
      <c r="GT198" s="127">
        <f>ROUND(H204*G204,2)</f>
        <v>224</v>
      </c>
      <c r="GU198" s="13" t="s">
        <v>110</v>
      </c>
      <c r="GV198" s="126" t="s">
        <v>1886</v>
      </c>
    </row>
    <row r="199" spans="1:204" s="1" customFormat="1" ht="27.9" customHeight="1" x14ac:dyDescent="0.2">
      <c r="A199" s="23"/>
      <c r="B199" s="856"/>
      <c r="C199" s="857" t="s">
        <v>112</v>
      </c>
      <c r="D199" s="851"/>
      <c r="E199" s="858" t="s">
        <v>458</v>
      </c>
      <c r="F199" s="851"/>
      <c r="G199" s="851"/>
      <c r="H199" s="852"/>
      <c r="I199" s="859"/>
      <c r="J199" s="897"/>
      <c r="K199" s="898"/>
      <c r="L199" s="897"/>
      <c r="M199" s="898"/>
      <c r="N199" s="897"/>
      <c r="O199" s="898"/>
      <c r="P199" s="897"/>
      <c r="Q199" s="898"/>
      <c r="R199" s="897"/>
      <c r="S199" s="898"/>
      <c r="T199" s="897"/>
      <c r="U199" s="898"/>
      <c r="V199" s="1853"/>
      <c r="W199" s="1854"/>
      <c r="X199" s="897"/>
      <c r="Y199" s="898"/>
      <c r="Z199" s="897"/>
      <c r="AA199" s="898"/>
      <c r="AB199" s="1853"/>
      <c r="AC199" s="1854"/>
      <c r="AD199" s="897"/>
      <c r="AE199" s="898"/>
      <c r="AF199" s="897"/>
      <c r="AG199" s="898"/>
      <c r="AH199" s="897"/>
      <c r="AI199" s="898"/>
      <c r="AJ199" s="897"/>
      <c r="AK199" s="898"/>
      <c r="AL199" s="1853"/>
      <c r="AM199" s="1854"/>
      <c r="AN199" s="1853"/>
      <c r="AO199" s="1854"/>
      <c r="AP199" s="2006"/>
      <c r="AQ199" s="2007"/>
      <c r="AR199" s="897"/>
      <c r="AS199" s="898"/>
      <c r="AT199" s="897"/>
      <c r="AU199" s="898"/>
      <c r="AV199" s="917"/>
      <c r="EU199" s="163"/>
      <c r="EV199" s="164" t="s">
        <v>7</v>
      </c>
      <c r="EW199" s="165" t="s">
        <v>31</v>
      </c>
      <c r="EX199" s="33"/>
      <c r="EY199" s="124">
        <f>EX199*G205</f>
        <v>0</v>
      </c>
      <c r="EZ199" s="124">
        <v>2.9E-4</v>
      </c>
      <c r="FA199" s="124">
        <f>EZ199*G205</f>
        <v>5.8E-4</v>
      </c>
      <c r="FB199" s="124">
        <v>0</v>
      </c>
      <c r="FC199" s="125">
        <f>FB199*G205</f>
        <v>0</v>
      </c>
      <c r="FD199" s="22"/>
      <c r="FE199" s="22"/>
      <c r="FF199" s="22"/>
      <c r="FG199" s="22"/>
      <c r="FH199" s="22"/>
      <c r="FI199" s="22"/>
      <c r="FJ199" s="22"/>
      <c r="FK199" s="22"/>
      <c r="FL199" s="22"/>
      <c r="FM199" s="22"/>
      <c r="FN199" s="22"/>
      <c r="GA199" s="126" t="s">
        <v>166</v>
      </c>
      <c r="GC199" s="126" t="s">
        <v>238</v>
      </c>
      <c r="GD199" s="126" t="s">
        <v>46</v>
      </c>
      <c r="GH199" s="13" t="s">
        <v>103</v>
      </c>
      <c r="GN199" s="127">
        <f>IF(EW199="základní",I205,0)</f>
        <v>96</v>
      </c>
      <c r="GO199" s="127">
        <f>IF(EW199="snížená",I205,0)</f>
        <v>0</v>
      </c>
      <c r="GP199" s="127">
        <f>IF(EW199="zákl. přenesená",I205,0)</f>
        <v>0</v>
      </c>
      <c r="GQ199" s="127">
        <f>IF(EW199="sníž. přenesená",I205,0)</f>
        <v>0</v>
      </c>
      <c r="GR199" s="127">
        <f>IF(EW199="nulová",I205,0)</f>
        <v>0</v>
      </c>
      <c r="GS199" s="13" t="s">
        <v>45</v>
      </c>
      <c r="GT199" s="127">
        <f>ROUND(H205*G205,2)</f>
        <v>96</v>
      </c>
      <c r="GU199" s="13" t="s">
        <v>110</v>
      </c>
      <c r="GV199" s="126" t="s">
        <v>1887</v>
      </c>
    </row>
    <row r="200" spans="1:204" s="1" customFormat="1" ht="27.9" customHeight="1" x14ac:dyDescent="0.2">
      <c r="A200" s="23"/>
      <c r="B200" s="860"/>
      <c r="C200" s="857" t="s">
        <v>114</v>
      </c>
      <c r="D200" s="861" t="s">
        <v>7</v>
      </c>
      <c r="E200" s="862" t="s">
        <v>459</v>
      </c>
      <c r="F200" s="863"/>
      <c r="G200" s="861" t="s">
        <v>7</v>
      </c>
      <c r="H200" s="864"/>
      <c r="I200" s="865"/>
      <c r="J200" s="899"/>
      <c r="K200" s="900"/>
      <c r="L200" s="899"/>
      <c r="M200" s="900"/>
      <c r="N200" s="899"/>
      <c r="O200" s="900"/>
      <c r="P200" s="899"/>
      <c r="Q200" s="900"/>
      <c r="R200" s="899"/>
      <c r="S200" s="900"/>
      <c r="T200" s="899"/>
      <c r="U200" s="900"/>
      <c r="V200" s="1855"/>
      <c r="W200" s="1856"/>
      <c r="X200" s="899"/>
      <c r="Y200" s="900"/>
      <c r="Z200" s="899"/>
      <c r="AA200" s="900"/>
      <c r="AB200" s="1855"/>
      <c r="AC200" s="1856"/>
      <c r="AD200" s="899"/>
      <c r="AE200" s="900"/>
      <c r="AF200" s="899"/>
      <c r="AG200" s="900"/>
      <c r="AH200" s="899"/>
      <c r="AI200" s="900"/>
      <c r="AJ200" s="899"/>
      <c r="AK200" s="900"/>
      <c r="AL200" s="1855"/>
      <c r="AM200" s="1856"/>
      <c r="AN200" s="1855"/>
      <c r="AO200" s="1856"/>
      <c r="AP200" s="2008"/>
      <c r="AQ200" s="2009"/>
      <c r="AR200" s="899"/>
      <c r="AS200" s="900"/>
      <c r="AT200" s="899"/>
      <c r="AU200" s="900"/>
      <c r="AV200" s="918"/>
      <c r="EU200" s="25"/>
      <c r="EV200" s="122" t="s">
        <v>7</v>
      </c>
      <c r="EW200" s="123" t="s">
        <v>31</v>
      </c>
      <c r="EX200" s="33"/>
      <c r="EY200" s="124">
        <f>EX200*G206</f>
        <v>0</v>
      </c>
      <c r="EZ200" s="124">
        <v>1E-4</v>
      </c>
      <c r="FA200" s="124">
        <f>EZ200*G206</f>
        <v>1E-4</v>
      </c>
      <c r="FB200" s="124">
        <v>0</v>
      </c>
      <c r="FC200" s="125">
        <f>FB200*G206</f>
        <v>0</v>
      </c>
      <c r="FD200" s="22"/>
      <c r="FE200" s="22"/>
      <c r="FF200" s="22"/>
      <c r="FG200" s="22"/>
      <c r="FH200" s="22"/>
      <c r="FI200" s="22"/>
      <c r="FJ200" s="22"/>
      <c r="FK200" s="22"/>
      <c r="FL200" s="22"/>
      <c r="FM200" s="22"/>
      <c r="FN200" s="22"/>
      <c r="GA200" s="126" t="s">
        <v>110</v>
      </c>
      <c r="GC200" s="126" t="s">
        <v>105</v>
      </c>
      <c r="GD200" s="126" t="s">
        <v>46</v>
      </c>
      <c r="GH200" s="13" t="s">
        <v>103</v>
      </c>
      <c r="GN200" s="127">
        <f>IF(EW200="základní",I206,0)</f>
        <v>230.4</v>
      </c>
      <c r="GO200" s="127">
        <f>IF(EW200="snížená",I206,0)</f>
        <v>0</v>
      </c>
      <c r="GP200" s="127">
        <f>IF(EW200="zákl. přenesená",I206,0)</f>
        <v>0</v>
      </c>
      <c r="GQ200" s="127">
        <f>IF(EW200="sníž. přenesená",I206,0)</f>
        <v>0</v>
      </c>
      <c r="GR200" s="127">
        <f>IF(EW200="nulová",I206,0)</f>
        <v>0</v>
      </c>
      <c r="GS200" s="13" t="s">
        <v>45</v>
      </c>
      <c r="GT200" s="127">
        <f>ROUND(H206*G206,2)</f>
        <v>230.4</v>
      </c>
      <c r="GU200" s="13" t="s">
        <v>110</v>
      </c>
      <c r="GV200" s="126" t="s">
        <v>1888</v>
      </c>
    </row>
    <row r="201" spans="1:204" s="1" customFormat="1" ht="27.9" customHeight="1" x14ac:dyDescent="0.2">
      <c r="A201" s="23"/>
      <c r="B201" s="866"/>
      <c r="C201" s="857" t="s">
        <v>114</v>
      </c>
      <c r="D201" s="867" t="s">
        <v>7</v>
      </c>
      <c r="E201" s="868" t="s">
        <v>1884</v>
      </c>
      <c r="F201" s="869"/>
      <c r="G201" s="870">
        <v>2</v>
      </c>
      <c r="H201" s="871"/>
      <c r="I201" s="872"/>
      <c r="J201" s="901"/>
      <c r="K201" s="902"/>
      <c r="L201" s="901"/>
      <c r="M201" s="902"/>
      <c r="N201" s="901"/>
      <c r="O201" s="902"/>
      <c r="P201" s="901"/>
      <c r="Q201" s="902"/>
      <c r="R201" s="901"/>
      <c r="S201" s="902"/>
      <c r="T201" s="901"/>
      <c r="U201" s="902"/>
      <c r="V201" s="1857"/>
      <c r="W201" s="1858"/>
      <c r="X201" s="901"/>
      <c r="Y201" s="902"/>
      <c r="Z201" s="901"/>
      <c r="AA201" s="902"/>
      <c r="AB201" s="1857"/>
      <c r="AC201" s="1858"/>
      <c r="AD201" s="901"/>
      <c r="AE201" s="902"/>
      <c r="AF201" s="901"/>
      <c r="AG201" s="902"/>
      <c r="AH201" s="901"/>
      <c r="AI201" s="902"/>
      <c r="AJ201" s="901"/>
      <c r="AK201" s="902"/>
      <c r="AL201" s="1857"/>
      <c r="AM201" s="1858"/>
      <c r="AN201" s="1857"/>
      <c r="AO201" s="1858"/>
      <c r="AP201" s="2010"/>
      <c r="AQ201" s="2011"/>
      <c r="AR201" s="901"/>
      <c r="AS201" s="902"/>
      <c r="AT201" s="901"/>
      <c r="AU201" s="902"/>
      <c r="AV201" s="919"/>
      <c r="EU201" s="25"/>
      <c r="EV201" s="128"/>
      <c r="EW201" s="129"/>
      <c r="EX201" s="33"/>
      <c r="EY201" s="33"/>
      <c r="EZ201" s="33"/>
      <c r="FA201" s="33"/>
      <c r="FB201" s="33"/>
      <c r="FC201" s="34"/>
      <c r="FD201" s="22"/>
      <c r="FE201" s="22"/>
      <c r="FF201" s="22"/>
      <c r="FG201" s="22"/>
      <c r="FH201" s="22"/>
      <c r="FI201" s="22"/>
      <c r="FJ201" s="22"/>
      <c r="FK201" s="22"/>
      <c r="FL201" s="22"/>
      <c r="FM201" s="22"/>
      <c r="FN201" s="22"/>
      <c r="GC201" s="13" t="s">
        <v>112</v>
      </c>
      <c r="GD201" s="13" t="s">
        <v>46</v>
      </c>
    </row>
    <row r="202" spans="1:204" s="10" customFormat="1" ht="27.9" customHeight="1" x14ac:dyDescent="0.2">
      <c r="A202" s="137"/>
      <c r="B202" s="866"/>
      <c r="C202" s="857" t="s">
        <v>114</v>
      </c>
      <c r="D202" s="867" t="s">
        <v>7</v>
      </c>
      <c r="E202" s="868" t="s">
        <v>1885</v>
      </c>
      <c r="F202" s="869"/>
      <c r="G202" s="870">
        <v>2</v>
      </c>
      <c r="H202" s="871"/>
      <c r="I202" s="872"/>
      <c r="J202" s="901"/>
      <c r="K202" s="902"/>
      <c r="L202" s="901"/>
      <c r="M202" s="902"/>
      <c r="N202" s="901"/>
      <c r="O202" s="902"/>
      <c r="P202" s="901"/>
      <c r="Q202" s="902"/>
      <c r="R202" s="901"/>
      <c r="S202" s="902"/>
      <c r="T202" s="901"/>
      <c r="U202" s="902"/>
      <c r="V202" s="1857"/>
      <c r="W202" s="1858"/>
      <c r="X202" s="901"/>
      <c r="Y202" s="902"/>
      <c r="Z202" s="901"/>
      <c r="AA202" s="902"/>
      <c r="AB202" s="1857"/>
      <c r="AC202" s="1858"/>
      <c r="AD202" s="901"/>
      <c r="AE202" s="902"/>
      <c r="AF202" s="901"/>
      <c r="AG202" s="902"/>
      <c r="AH202" s="901"/>
      <c r="AI202" s="902"/>
      <c r="AJ202" s="901"/>
      <c r="AK202" s="902"/>
      <c r="AL202" s="1857"/>
      <c r="AM202" s="1858"/>
      <c r="AN202" s="1857"/>
      <c r="AO202" s="1858"/>
      <c r="AP202" s="2010"/>
      <c r="AQ202" s="2011"/>
      <c r="AR202" s="901"/>
      <c r="AS202" s="902"/>
      <c r="AT202" s="901"/>
      <c r="AU202" s="902"/>
      <c r="AV202" s="919"/>
      <c r="EU202" s="139"/>
      <c r="EV202" s="140"/>
      <c r="EW202" s="141"/>
      <c r="EX202" s="141"/>
      <c r="EY202" s="141"/>
      <c r="EZ202" s="141"/>
      <c r="FA202" s="141"/>
      <c r="FB202" s="141"/>
      <c r="FC202" s="142"/>
      <c r="GC202" s="143" t="s">
        <v>114</v>
      </c>
      <c r="GD202" s="143" t="s">
        <v>46</v>
      </c>
      <c r="GE202" s="10" t="s">
        <v>46</v>
      </c>
      <c r="GF202" s="10" t="s">
        <v>23</v>
      </c>
      <c r="GG202" s="10" t="s">
        <v>45</v>
      </c>
      <c r="GH202" s="143" t="s">
        <v>103</v>
      </c>
    </row>
    <row r="203" spans="1:204" s="1" customFormat="1" ht="27.9" customHeight="1" x14ac:dyDescent="0.2">
      <c r="A203" s="23"/>
      <c r="B203" s="873"/>
      <c r="C203" s="857" t="s">
        <v>114</v>
      </c>
      <c r="D203" s="874" t="s">
        <v>7</v>
      </c>
      <c r="E203" s="875" t="s">
        <v>132</v>
      </c>
      <c r="F203" s="876"/>
      <c r="G203" s="877">
        <v>4</v>
      </c>
      <c r="H203" s="878"/>
      <c r="I203" s="879"/>
      <c r="J203" s="903"/>
      <c r="K203" s="904"/>
      <c r="L203" s="903"/>
      <c r="M203" s="904"/>
      <c r="N203" s="903"/>
      <c r="O203" s="904"/>
      <c r="P203" s="903"/>
      <c r="Q203" s="904"/>
      <c r="R203" s="903"/>
      <c r="S203" s="904"/>
      <c r="T203" s="903"/>
      <c r="U203" s="904"/>
      <c r="V203" s="1859"/>
      <c r="W203" s="1860"/>
      <c r="X203" s="903"/>
      <c r="Y203" s="904"/>
      <c r="Z203" s="903"/>
      <c r="AA203" s="904"/>
      <c r="AB203" s="1859"/>
      <c r="AC203" s="1860"/>
      <c r="AD203" s="903"/>
      <c r="AE203" s="904"/>
      <c r="AF203" s="903"/>
      <c r="AG203" s="904"/>
      <c r="AH203" s="903"/>
      <c r="AI203" s="904"/>
      <c r="AJ203" s="903"/>
      <c r="AK203" s="904"/>
      <c r="AL203" s="1859"/>
      <c r="AM203" s="1860"/>
      <c r="AN203" s="1859"/>
      <c r="AO203" s="1860"/>
      <c r="AP203" s="2012"/>
      <c r="AQ203" s="2013"/>
      <c r="AR203" s="903"/>
      <c r="AS203" s="904"/>
      <c r="AT203" s="903"/>
      <c r="AU203" s="904"/>
      <c r="AV203" s="920"/>
      <c r="EU203" s="163"/>
      <c r="EV203" s="164" t="s">
        <v>7</v>
      </c>
      <c r="EW203" s="165" t="s">
        <v>31</v>
      </c>
      <c r="EX203" s="33"/>
      <c r="EY203" s="124">
        <f>EX203*G209</f>
        <v>0</v>
      </c>
      <c r="EZ203" s="124">
        <v>2.8E-3</v>
      </c>
      <c r="FA203" s="124">
        <f>EZ203*G209</f>
        <v>2.8E-3</v>
      </c>
      <c r="FB203" s="124">
        <v>0</v>
      </c>
      <c r="FC203" s="125">
        <f>FB203*G209</f>
        <v>0</v>
      </c>
      <c r="FD203" s="22"/>
      <c r="FE203" s="22"/>
      <c r="FF203" s="22"/>
      <c r="FG203" s="22"/>
      <c r="FH203" s="22"/>
      <c r="FI203" s="22"/>
      <c r="FJ203" s="22"/>
      <c r="FK203" s="22"/>
      <c r="FL203" s="22"/>
      <c r="FM203" s="22"/>
      <c r="FN203" s="22"/>
      <c r="GA203" s="126" t="s">
        <v>166</v>
      </c>
      <c r="GC203" s="126" t="s">
        <v>238</v>
      </c>
      <c r="GD203" s="126" t="s">
        <v>46</v>
      </c>
      <c r="GH203" s="13" t="s">
        <v>103</v>
      </c>
      <c r="GN203" s="127">
        <f>IF(EW203="základní",I209,0)</f>
        <v>970</v>
      </c>
      <c r="GO203" s="127">
        <f>IF(EW203="snížená",I209,0)</f>
        <v>0</v>
      </c>
      <c r="GP203" s="127">
        <f>IF(EW203="zákl. přenesená",I209,0)</f>
        <v>0</v>
      </c>
      <c r="GQ203" s="127">
        <f>IF(EW203="sníž. přenesená",I209,0)</f>
        <v>0</v>
      </c>
      <c r="GR203" s="127">
        <f>IF(EW203="nulová",I209,0)</f>
        <v>0</v>
      </c>
      <c r="GS203" s="13" t="s">
        <v>45</v>
      </c>
      <c r="GT203" s="127">
        <f>ROUND(H209*G209,2)</f>
        <v>970</v>
      </c>
      <c r="GU203" s="13" t="s">
        <v>110</v>
      </c>
      <c r="GV203" s="126" t="s">
        <v>1890</v>
      </c>
    </row>
    <row r="204" spans="1:204" s="1" customFormat="1" ht="27.9" customHeight="1" x14ac:dyDescent="0.2">
      <c r="A204" s="23"/>
      <c r="B204" s="887" t="s">
        <v>415</v>
      </c>
      <c r="C204" s="844" t="s">
        <v>238</v>
      </c>
      <c r="D204" s="845" t="s">
        <v>463</v>
      </c>
      <c r="E204" s="846" t="s">
        <v>464</v>
      </c>
      <c r="F204" s="847" t="s">
        <v>341</v>
      </c>
      <c r="G204" s="848">
        <v>2</v>
      </c>
      <c r="H204" s="849">
        <v>112</v>
      </c>
      <c r="I204" s="888">
        <f>ROUND(H204*G204,2)</f>
        <v>224</v>
      </c>
      <c r="J204" s="850"/>
      <c r="K204" s="776">
        <f>ROUND(J204*$H204,2)</f>
        <v>0</v>
      </c>
      <c r="L204" s="850"/>
      <c r="M204" s="776">
        <f>ROUND(L204*$H204,2)</f>
        <v>0</v>
      </c>
      <c r="N204" s="850"/>
      <c r="O204" s="776">
        <f>ROUND(N204*$H204,2)</f>
        <v>0</v>
      </c>
      <c r="P204" s="850"/>
      <c r="Q204" s="776">
        <f>ROUND(P204*$H204,2)</f>
        <v>0</v>
      </c>
      <c r="R204" s="850"/>
      <c r="S204" s="776">
        <f>ROUND(R204*$H204,2)</f>
        <v>0</v>
      </c>
      <c r="T204" s="850"/>
      <c r="U204" s="776">
        <f>ROUND(T204*$H204,2)</f>
        <v>0</v>
      </c>
      <c r="V204" s="1861"/>
      <c r="W204" s="1750">
        <f>ROUND(V204*$H204,2)</f>
        <v>0</v>
      </c>
      <c r="X204" s="850"/>
      <c r="Y204" s="776">
        <f>ROUND(X204*$H204,2)</f>
        <v>0</v>
      </c>
      <c r="Z204" s="850"/>
      <c r="AA204" s="776">
        <f>ROUND(Z204*$H204,2)</f>
        <v>0</v>
      </c>
      <c r="AB204" s="1861">
        <v>2</v>
      </c>
      <c r="AC204" s="1750">
        <f>ROUND(AB204*$H204,2)</f>
        <v>224</v>
      </c>
      <c r="AD204" s="850"/>
      <c r="AE204" s="776">
        <f>ROUND(AD204*$H204,2)</f>
        <v>0</v>
      </c>
      <c r="AF204" s="850"/>
      <c r="AG204" s="776">
        <f>ROUND(AF204*$H204,2)</f>
        <v>0</v>
      </c>
      <c r="AH204" s="850"/>
      <c r="AI204" s="776">
        <f>ROUND(AH204*$H204,2)</f>
        <v>0</v>
      </c>
      <c r="AJ204" s="850"/>
      <c r="AK204" s="776">
        <f>ROUND(AJ204*$H204,2)</f>
        <v>0</v>
      </c>
      <c r="AL204" s="1861"/>
      <c r="AM204" s="1750">
        <f>ROUND(AL204*$H204,2)</f>
        <v>0</v>
      </c>
      <c r="AN204" s="1861"/>
      <c r="AO204" s="1750">
        <f>ROUND(AN204*$H204,2)</f>
        <v>0</v>
      </c>
      <c r="AP204" s="2014"/>
      <c r="AQ204" s="2114">
        <f>ROUND(AP204*$H204,2)</f>
        <v>0</v>
      </c>
      <c r="AR204" s="850">
        <f t="shared" ref="AR204:AR206" si="0">AP204+AN204+AL204+AJ204+AH204+AF204+AD204+AB204+Z204+X204+V204+T204+R204+P204+N204+L204+J204</f>
        <v>2</v>
      </c>
      <c r="AS204" s="776">
        <f t="shared" ref="AS204:AS206" si="1">ROUND(AR204*H204,2)</f>
        <v>224</v>
      </c>
      <c r="AT204" s="850">
        <f t="shared" ref="AT204:AT206" si="2">G204-AR204</f>
        <v>0</v>
      </c>
      <c r="AU204" s="776">
        <f t="shared" ref="AU204:AU206" si="3">ROUND(AT204*H204,2)</f>
        <v>0</v>
      </c>
      <c r="AV204" s="914">
        <f t="shared" ref="AV204:AV206" si="4">AU204/I204</f>
        <v>0</v>
      </c>
      <c r="EU204" s="25"/>
      <c r="EV204" s="122" t="s">
        <v>7</v>
      </c>
      <c r="EW204" s="123" t="s">
        <v>31</v>
      </c>
      <c r="EX204" s="33"/>
      <c r="EY204" s="124">
        <f>EX204*G210</f>
        <v>0</v>
      </c>
      <c r="EZ204" s="124">
        <v>1</v>
      </c>
      <c r="FA204" s="124">
        <f>EZ204*G210</f>
        <v>1</v>
      </c>
      <c r="FB204" s="124">
        <v>0</v>
      </c>
      <c r="FC204" s="125">
        <f>FB204*G210</f>
        <v>0</v>
      </c>
      <c r="FD204" s="22"/>
      <c r="FE204" s="22"/>
      <c r="FF204" s="22"/>
      <c r="FG204" s="22"/>
      <c r="FH204" s="22"/>
      <c r="FI204" s="22"/>
      <c r="FJ204" s="22"/>
      <c r="FK204" s="22"/>
      <c r="FL204" s="22"/>
      <c r="FM204" s="22"/>
      <c r="FN204" s="22"/>
      <c r="GA204" s="126" t="s">
        <v>110</v>
      </c>
      <c r="GC204" s="126" t="s">
        <v>105</v>
      </c>
      <c r="GD204" s="126" t="s">
        <v>46</v>
      </c>
      <c r="GH204" s="13" t="s">
        <v>103</v>
      </c>
      <c r="GN204" s="127">
        <f>IF(EW204="základní",I210,0)</f>
        <v>12141.6</v>
      </c>
      <c r="GO204" s="127">
        <f>IF(EW204="snížená",I210,0)</f>
        <v>0</v>
      </c>
      <c r="GP204" s="127">
        <f>IF(EW204="zákl. přenesená",I210,0)</f>
        <v>0</v>
      </c>
      <c r="GQ204" s="127">
        <f>IF(EW204="sníž. přenesená",I210,0)</f>
        <v>0</v>
      </c>
      <c r="GR204" s="127">
        <f>IF(EW204="nulová",I210,0)</f>
        <v>0</v>
      </c>
      <c r="GS204" s="13" t="s">
        <v>45</v>
      </c>
      <c r="GT204" s="127">
        <f>ROUND(H210*G210,2)</f>
        <v>12141.6</v>
      </c>
      <c r="GU204" s="13" t="s">
        <v>110</v>
      </c>
      <c r="GV204" s="126" t="s">
        <v>1891</v>
      </c>
    </row>
    <row r="205" spans="1:204" s="10" customFormat="1" ht="27.9" customHeight="1" x14ac:dyDescent="0.2">
      <c r="A205" s="137"/>
      <c r="B205" s="887" t="s">
        <v>420</v>
      </c>
      <c r="C205" s="844" t="s">
        <v>238</v>
      </c>
      <c r="D205" s="845" t="s">
        <v>467</v>
      </c>
      <c r="E205" s="846" t="s">
        <v>468</v>
      </c>
      <c r="F205" s="847" t="s">
        <v>341</v>
      </c>
      <c r="G205" s="848">
        <v>2</v>
      </c>
      <c r="H205" s="849">
        <v>48</v>
      </c>
      <c r="I205" s="888">
        <f>ROUND(H205*G205,2)</f>
        <v>96</v>
      </c>
      <c r="J205" s="850"/>
      <c r="K205" s="776">
        <f>ROUND(J205*$H205,2)</f>
        <v>0</v>
      </c>
      <c r="L205" s="850"/>
      <c r="M205" s="776">
        <f>ROUND(L205*$H205,2)</f>
        <v>0</v>
      </c>
      <c r="N205" s="850"/>
      <c r="O205" s="776">
        <f>ROUND(N205*$H205,2)</f>
        <v>0</v>
      </c>
      <c r="P205" s="850"/>
      <c r="Q205" s="776">
        <f>ROUND(P205*$H205,2)</f>
        <v>0</v>
      </c>
      <c r="R205" s="850"/>
      <c r="S205" s="776">
        <f>ROUND(R205*$H205,2)</f>
        <v>0</v>
      </c>
      <c r="T205" s="850"/>
      <c r="U205" s="776">
        <f>ROUND(T205*$H205,2)</f>
        <v>0</v>
      </c>
      <c r="V205" s="1861"/>
      <c r="W205" s="1750">
        <f>ROUND(V205*$H205,2)</f>
        <v>0</v>
      </c>
      <c r="X205" s="850"/>
      <c r="Y205" s="776">
        <f>ROUND(X205*$H205,2)</f>
        <v>0</v>
      </c>
      <c r="Z205" s="850"/>
      <c r="AA205" s="776">
        <f>ROUND(Z205*$H205,2)</f>
        <v>0</v>
      </c>
      <c r="AB205" s="1861">
        <v>2</v>
      </c>
      <c r="AC205" s="1750">
        <f>ROUND(AB205*$H205,2)</f>
        <v>96</v>
      </c>
      <c r="AD205" s="850"/>
      <c r="AE205" s="776">
        <f>ROUND(AD205*$H205,2)</f>
        <v>0</v>
      </c>
      <c r="AF205" s="850"/>
      <c r="AG205" s="776">
        <f>ROUND(AF205*$H205,2)</f>
        <v>0</v>
      </c>
      <c r="AH205" s="850"/>
      <c r="AI205" s="776">
        <f>ROUND(AH205*$H205,2)</f>
        <v>0</v>
      </c>
      <c r="AJ205" s="850"/>
      <c r="AK205" s="776">
        <f>ROUND(AJ205*$H205,2)</f>
        <v>0</v>
      </c>
      <c r="AL205" s="1861"/>
      <c r="AM205" s="1750">
        <f>ROUND(AL205*$H205,2)</f>
        <v>0</v>
      </c>
      <c r="AN205" s="1861"/>
      <c r="AO205" s="1750">
        <f>ROUND(AN205*$H205,2)</f>
        <v>0</v>
      </c>
      <c r="AP205" s="2014"/>
      <c r="AQ205" s="2114">
        <f>ROUND(AP205*$H205,2)</f>
        <v>0</v>
      </c>
      <c r="AR205" s="850">
        <f t="shared" si="0"/>
        <v>2</v>
      </c>
      <c r="AS205" s="776">
        <f t="shared" si="1"/>
        <v>96</v>
      </c>
      <c r="AT205" s="850">
        <f t="shared" si="2"/>
        <v>0</v>
      </c>
      <c r="AU205" s="776">
        <f t="shared" si="3"/>
        <v>0</v>
      </c>
      <c r="AV205" s="914">
        <f t="shared" si="4"/>
        <v>0</v>
      </c>
      <c r="EU205" s="139"/>
      <c r="EV205" s="140"/>
      <c r="EW205" s="141"/>
      <c r="EX205" s="141"/>
      <c r="EY205" s="141"/>
      <c r="EZ205" s="141"/>
      <c r="FA205" s="141"/>
      <c r="FB205" s="141"/>
      <c r="FC205" s="142"/>
      <c r="GC205" s="143" t="s">
        <v>114</v>
      </c>
      <c r="GD205" s="143" t="s">
        <v>46</v>
      </c>
      <c r="GE205" s="10" t="s">
        <v>46</v>
      </c>
      <c r="GF205" s="10" t="s">
        <v>23</v>
      </c>
      <c r="GG205" s="10" t="s">
        <v>45</v>
      </c>
      <c r="GH205" s="143" t="s">
        <v>103</v>
      </c>
    </row>
    <row r="206" spans="1:204" s="1" customFormat="1" ht="27.9" customHeight="1" x14ac:dyDescent="0.2">
      <c r="A206" s="23"/>
      <c r="B206" s="854" t="s">
        <v>426</v>
      </c>
      <c r="C206" s="838" t="s">
        <v>105</v>
      </c>
      <c r="D206" s="839" t="s">
        <v>471</v>
      </c>
      <c r="E206" s="840" t="s">
        <v>472</v>
      </c>
      <c r="F206" s="841" t="s">
        <v>341</v>
      </c>
      <c r="G206" s="842">
        <v>1</v>
      </c>
      <c r="H206" s="843">
        <v>230.4</v>
      </c>
      <c r="I206" s="855">
        <f>ROUND(H206*G206,2)</f>
        <v>230.4</v>
      </c>
      <c r="J206" s="850"/>
      <c r="K206" s="776">
        <f>ROUND(J206*$H206,2)</f>
        <v>0</v>
      </c>
      <c r="L206" s="850"/>
      <c r="M206" s="776">
        <f>ROUND(L206*$H206,2)</f>
        <v>0</v>
      </c>
      <c r="N206" s="850"/>
      <c r="O206" s="776">
        <f>ROUND(N206*$H206,2)</f>
        <v>0</v>
      </c>
      <c r="P206" s="850"/>
      <c r="Q206" s="776">
        <f>ROUND(P206*$H206,2)</f>
        <v>0</v>
      </c>
      <c r="R206" s="850"/>
      <c r="S206" s="776">
        <f>ROUND(R206*$H206,2)</f>
        <v>0</v>
      </c>
      <c r="T206" s="850"/>
      <c r="U206" s="776">
        <f>ROUND(T206*$H206,2)</f>
        <v>0</v>
      </c>
      <c r="V206" s="1861">
        <f>G206</f>
        <v>1</v>
      </c>
      <c r="W206" s="1750">
        <f>ROUND(V206*$H206,2)</f>
        <v>230.4</v>
      </c>
      <c r="X206" s="850"/>
      <c r="Y206" s="776">
        <f>ROUND(X206*$H206,2)</f>
        <v>0</v>
      </c>
      <c r="Z206" s="850"/>
      <c r="AA206" s="776">
        <f>ROUND(Z206*$H206,2)</f>
        <v>0</v>
      </c>
      <c r="AB206" s="1861"/>
      <c r="AC206" s="1750">
        <f>ROUND(AB206*$H206,2)</f>
        <v>0</v>
      </c>
      <c r="AD206" s="850"/>
      <c r="AE206" s="776">
        <f>ROUND(AD206*$H206,2)</f>
        <v>0</v>
      </c>
      <c r="AF206" s="850"/>
      <c r="AG206" s="776">
        <f>ROUND(AF206*$H206,2)</f>
        <v>0</v>
      </c>
      <c r="AH206" s="850"/>
      <c r="AI206" s="776">
        <f>ROUND(AH206*$H206,2)</f>
        <v>0</v>
      </c>
      <c r="AJ206" s="850"/>
      <c r="AK206" s="776">
        <f>ROUND(AJ206*$H206,2)</f>
        <v>0</v>
      </c>
      <c r="AL206" s="1861"/>
      <c r="AM206" s="1750">
        <f>ROUND(AL206*$H206,2)</f>
        <v>0</v>
      </c>
      <c r="AN206" s="1861"/>
      <c r="AO206" s="1750">
        <f>ROUND(AN206*$H206,2)</f>
        <v>0</v>
      </c>
      <c r="AP206" s="2014"/>
      <c r="AQ206" s="2114">
        <f>ROUND(AP206*$H206,2)</f>
        <v>0</v>
      </c>
      <c r="AR206" s="850">
        <f t="shared" si="0"/>
        <v>1</v>
      </c>
      <c r="AS206" s="776">
        <f t="shared" si="1"/>
        <v>230.4</v>
      </c>
      <c r="AT206" s="850">
        <f t="shared" si="2"/>
        <v>0</v>
      </c>
      <c r="AU206" s="776">
        <f t="shared" si="3"/>
        <v>0</v>
      </c>
      <c r="AV206" s="914">
        <f t="shared" si="4"/>
        <v>0</v>
      </c>
      <c r="EU206" s="163"/>
      <c r="EV206" s="164" t="s">
        <v>7</v>
      </c>
      <c r="EW206" s="165" t="s">
        <v>31</v>
      </c>
      <c r="EX206" s="33"/>
      <c r="EY206" s="124">
        <f>EX206*G212</f>
        <v>0</v>
      </c>
      <c r="EZ206" s="124">
        <v>3.9E-2</v>
      </c>
      <c r="FA206" s="124">
        <f>EZ206*G212</f>
        <v>3.9E-2</v>
      </c>
      <c r="FB206" s="124">
        <v>0</v>
      </c>
      <c r="FC206" s="125">
        <f>FB206*G212</f>
        <v>0</v>
      </c>
      <c r="FD206" s="22"/>
      <c r="FE206" s="22"/>
      <c r="FF206" s="22"/>
      <c r="FG206" s="22"/>
      <c r="FH206" s="22"/>
      <c r="FI206" s="22"/>
      <c r="FJ206" s="22"/>
      <c r="FK206" s="22"/>
      <c r="FL206" s="22"/>
      <c r="FM206" s="22"/>
      <c r="FN206" s="22"/>
      <c r="GA206" s="126" t="s">
        <v>166</v>
      </c>
      <c r="GC206" s="126" t="s">
        <v>238</v>
      </c>
      <c r="GD206" s="126" t="s">
        <v>46</v>
      </c>
      <c r="GH206" s="13" t="s">
        <v>103</v>
      </c>
      <c r="GN206" s="127">
        <f>IF(EW206="základní",I212,0)</f>
        <v>225</v>
      </c>
      <c r="GO206" s="127">
        <f>IF(EW206="snížená",I212,0)</f>
        <v>0</v>
      </c>
      <c r="GP206" s="127">
        <f>IF(EW206="zákl. přenesená",I212,0)</f>
        <v>0</v>
      </c>
      <c r="GQ206" s="127">
        <f>IF(EW206="sníž. přenesená",I212,0)</f>
        <v>0</v>
      </c>
      <c r="GR206" s="127">
        <f>IF(EW206="nulová",I212,0)</f>
        <v>0</v>
      </c>
      <c r="GS206" s="13" t="s">
        <v>45</v>
      </c>
      <c r="GT206" s="127">
        <f>ROUND(H212*G212,2)</f>
        <v>225</v>
      </c>
      <c r="GU206" s="13" t="s">
        <v>110</v>
      </c>
      <c r="GV206" s="126" t="s">
        <v>1893</v>
      </c>
    </row>
    <row r="207" spans="1:204" s="10" customFormat="1" ht="27.9" customHeight="1" x14ac:dyDescent="0.2">
      <c r="A207" s="137"/>
      <c r="B207" s="856"/>
      <c r="C207" s="857" t="s">
        <v>112</v>
      </c>
      <c r="D207" s="851"/>
      <c r="E207" s="858" t="s">
        <v>474</v>
      </c>
      <c r="F207" s="851"/>
      <c r="G207" s="851"/>
      <c r="H207" s="852"/>
      <c r="I207" s="859"/>
      <c r="J207" s="897"/>
      <c r="K207" s="898"/>
      <c r="L207" s="897"/>
      <c r="M207" s="898"/>
      <c r="N207" s="897"/>
      <c r="O207" s="898"/>
      <c r="P207" s="897"/>
      <c r="Q207" s="898"/>
      <c r="R207" s="897"/>
      <c r="S207" s="898"/>
      <c r="T207" s="897"/>
      <c r="U207" s="898"/>
      <c r="V207" s="1853"/>
      <c r="W207" s="1854"/>
      <c r="X207" s="897"/>
      <c r="Y207" s="898"/>
      <c r="Z207" s="897"/>
      <c r="AA207" s="898"/>
      <c r="AB207" s="1853"/>
      <c r="AC207" s="1854"/>
      <c r="AD207" s="897"/>
      <c r="AE207" s="898"/>
      <c r="AF207" s="897"/>
      <c r="AG207" s="898"/>
      <c r="AH207" s="897"/>
      <c r="AI207" s="898"/>
      <c r="AJ207" s="897"/>
      <c r="AK207" s="898"/>
      <c r="AL207" s="1853"/>
      <c r="AM207" s="1854"/>
      <c r="AN207" s="1853"/>
      <c r="AO207" s="1854"/>
      <c r="AP207" s="2006"/>
      <c r="AQ207" s="2007"/>
      <c r="AR207" s="897"/>
      <c r="AS207" s="898"/>
      <c r="AT207" s="897"/>
      <c r="AU207" s="898"/>
      <c r="AV207" s="917"/>
      <c r="EU207" s="139"/>
      <c r="EV207" s="140"/>
      <c r="EW207" s="141"/>
      <c r="EX207" s="141"/>
      <c r="EY207" s="141"/>
      <c r="EZ207" s="141"/>
      <c r="FA207" s="141"/>
      <c r="FB207" s="141"/>
      <c r="FC207" s="142"/>
      <c r="GC207" s="143" t="s">
        <v>114</v>
      </c>
      <c r="GD207" s="143" t="s">
        <v>46</v>
      </c>
      <c r="GE207" s="10" t="s">
        <v>46</v>
      </c>
      <c r="GF207" s="10" t="s">
        <v>23</v>
      </c>
      <c r="GG207" s="10" t="s">
        <v>45</v>
      </c>
      <c r="GH207" s="143" t="s">
        <v>103</v>
      </c>
    </row>
    <row r="208" spans="1:204" s="1" customFormat="1" ht="27.9" customHeight="1" x14ac:dyDescent="0.2">
      <c r="A208" s="23"/>
      <c r="B208" s="866"/>
      <c r="C208" s="857" t="s">
        <v>114</v>
      </c>
      <c r="D208" s="867" t="s">
        <v>7</v>
      </c>
      <c r="E208" s="868" t="s">
        <v>1889</v>
      </c>
      <c r="F208" s="869"/>
      <c r="G208" s="870">
        <v>1</v>
      </c>
      <c r="H208" s="871"/>
      <c r="I208" s="872"/>
      <c r="J208" s="901"/>
      <c r="K208" s="902"/>
      <c r="L208" s="901"/>
      <c r="M208" s="902"/>
      <c r="N208" s="901"/>
      <c r="O208" s="902"/>
      <c r="P208" s="901"/>
      <c r="Q208" s="902"/>
      <c r="R208" s="901"/>
      <c r="S208" s="902"/>
      <c r="T208" s="901"/>
      <c r="U208" s="902"/>
      <c r="V208" s="1857"/>
      <c r="W208" s="1858"/>
      <c r="X208" s="901"/>
      <c r="Y208" s="902"/>
      <c r="Z208" s="901"/>
      <c r="AA208" s="902"/>
      <c r="AB208" s="1857"/>
      <c r="AC208" s="1858"/>
      <c r="AD208" s="901"/>
      <c r="AE208" s="902"/>
      <c r="AF208" s="901"/>
      <c r="AG208" s="902"/>
      <c r="AH208" s="901"/>
      <c r="AI208" s="902"/>
      <c r="AJ208" s="901"/>
      <c r="AK208" s="902"/>
      <c r="AL208" s="1857"/>
      <c r="AM208" s="1858"/>
      <c r="AN208" s="1857"/>
      <c r="AO208" s="1858"/>
      <c r="AP208" s="2010"/>
      <c r="AQ208" s="2011"/>
      <c r="AR208" s="901"/>
      <c r="AS208" s="902"/>
      <c r="AT208" s="901"/>
      <c r="AU208" s="902"/>
      <c r="AV208" s="919"/>
      <c r="EU208" s="163"/>
      <c r="EV208" s="164" t="s">
        <v>7</v>
      </c>
      <c r="EW208" s="165" t="s">
        <v>31</v>
      </c>
      <c r="EX208" s="33"/>
      <c r="EY208" s="124">
        <f>EX208*G214</f>
        <v>0</v>
      </c>
      <c r="EZ208" s="124">
        <v>6.4000000000000001E-2</v>
      </c>
      <c r="FA208" s="124">
        <f>EZ208*G214</f>
        <v>6.4000000000000001E-2</v>
      </c>
      <c r="FB208" s="124">
        <v>0</v>
      </c>
      <c r="FC208" s="125">
        <f>FB208*G214</f>
        <v>0</v>
      </c>
      <c r="FD208" s="22"/>
      <c r="FE208" s="22"/>
      <c r="FF208" s="22"/>
      <c r="FG208" s="22"/>
      <c r="FH208" s="22"/>
      <c r="FI208" s="22"/>
      <c r="FJ208" s="22"/>
      <c r="FK208" s="22"/>
      <c r="FL208" s="22"/>
      <c r="FM208" s="22"/>
      <c r="FN208" s="22"/>
      <c r="GA208" s="126" t="s">
        <v>166</v>
      </c>
      <c r="GC208" s="126" t="s">
        <v>238</v>
      </c>
      <c r="GD208" s="126" t="s">
        <v>46</v>
      </c>
      <c r="GH208" s="13" t="s">
        <v>103</v>
      </c>
      <c r="GN208" s="127">
        <f>IF(EW208="základní",I214,0)</f>
        <v>300</v>
      </c>
      <c r="GO208" s="127">
        <f>IF(EW208="snížená",I214,0)</f>
        <v>0</v>
      </c>
      <c r="GP208" s="127">
        <f>IF(EW208="zákl. přenesená",I214,0)</f>
        <v>0</v>
      </c>
      <c r="GQ208" s="127">
        <f>IF(EW208="sníž. přenesená",I214,0)</f>
        <v>0</v>
      </c>
      <c r="GR208" s="127">
        <f>IF(EW208="nulová",I214,0)</f>
        <v>0</v>
      </c>
      <c r="GS208" s="13" t="s">
        <v>45</v>
      </c>
      <c r="GT208" s="127">
        <f>ROUND(H214*G214,2)</f>
        <v>300</v>
      </c>
      <c r="GU208" s="13" t="s">
        <v>110</v>
      </c>
      <c r="GV208" s="126" t="s">
        <v>1894</v>
      </c>
    </row>
    <row r="209" spans="1:204" s="10" customFormat="1" ht="27.9" customHeight="1" x14ac:dyDescent="0.2">
      <c r="A209" s="137"/>
      <c r="B209" s="887" t="s">
        <v>433</v>
      </c>
      <c r="C209" s="844" t="s">
        <v>238</v>
      </c>
      <c r="D209" s="845" t="s">
        <v>477</v>
      </c>
      <c r="E209" s="846" t="s">
        <v>478</v>
      </c>
      <c r="F209" s="847" t="s">
        <v>341</v>
      </c>
      <c r="G209" s="848">
        <v>1</v>
      </c>
      <c r="H209" s="849">
        <v>970</v>
      </c>
      <c r="I209" s="888">
        <f>ROUND(H209*G209,2)</f>
        <v>970</v>
      </c>
      <c r="J209" s="850"/>
      <c r="K209" s="776">
        <f>ROUND(J209*$H209,2)</f>
        <v>0</v>
      </c>
      <c r="L209" s="850"/>
      <c r="M209" s="776">
        <f>ROUND(L209*$H209,2)</f>
        <v>0</v>
      </c>
      <c r="N209" s="850"/>
      <c r="O209" s="776">
        <f>ROUND(N209*$H209,2)</f>
        <v>0</v>
      </c>
      <c r="P209" s="850"/>
      <c r="Q209" s="776">
        <f>ROUND(P209*$H209,2)</f>
        <v>0</v>
      </c>
      <c r="R209" s="850"/>
      <c r="S209" s="776">
        <f>ROUND(R209*$H209,2)</f>
        <v>0</v>
      </c>
      <c r="T209" s="850"/>
      <c r="U209" s="776">
        <f>ROUND(T209*$H209,2)</f>
        <v>0</v>
      </c>
      <c r="V209" s="1861"/>
      <c r="W209" s="1750">
        <f>ROUND(V209*$H209,2)</f>
        <v>0</v>
      </c>
      <c r="X209" s="850"/>
      <c r="Y209" s="776">
        <f>ROUND(X209*$H209,2)</f>
        <v>0</v>
      </c>
      <c r="Z209" s="850"/>
      <c r="AA209" s="776">
        <f>ROUND(Z209*$H209,2)</f>
        <v>0</v>
      </c>
      <c r="AB209" s="1861">
        <v>1</v>
      </c>
      <c r="AC209" s="1750">
        <f>ROUND(AB209*$H209,2)</f>
        <v>970</v>
      </c>
      <c r="AD209" s="850"/>
      <c r="AE209" s="776">
        <f>ROUND(AD209*$H209,2)</f>
        <v>0</v>
      </c>
      <c r="AF209" s="850"/>
      <c r="AG209" s="776">
        <f>ROUND(AF209*$H209,2)</f>
        <v>0</v>
      </c>
      <c r="AH209" s="850"/>
      <c r="AI209" s="776">
        <f>ROUND(AH209*$H209,2)</f>
        <v>0</v>
      </c>
      <c r="AJ209" s="850"/>
      <c r="AK209" s="776">
        <f>ROUND(AJ209*$H209,2)</f>
        <v>0</v>
      </c>
      <c r="AL209" s="1861"/>
      <c r="AM209" s="1750">
        <f>ROUND(AL209*$H209,2)</f>
        <v>0</v>
      </c>
      <c r="AN209" s="1861"/>
      <c r="AO209" s="1750">
        <f>ROUND(AN209*$H209,2)</f>
        <v>0</v>
      </c>
      <c r="AP209" s="2014"/>
      <c r="AQ209" s="2114">
        <f>ROUND(AP209*$H209,2)</f>
        <v>0</v>
      </c>
      <c r="AR209" s="850">
        <f t="shared" ref="AR209:AR210" si="5">AP209+AN209+AL209+AJ209+AH209+AF209+AD209+AB209+Z209+X209+V209+T209+R209+P209+N209+L209+J209</f>
        <v>1</v>
      </c>
      <c r="AS209" s="776">
        <f t="shared" ref="AS209:AS210" si="6">ROUND(AR209*H209,2)</f>
        <v>970</v>
      </c>
      <c r="AT209" s="850">
        <f t="shared" ref="AT209:AT210" si="7">G209-AR209</f>
        <v>0</v>
      </c>
      <c r="AU209" s="776">
        <f t="shared" ref="AU209:AU210" si="8">ROUND(AT209*H209,2)</f>
        <v>0</v>
      </c>
      <c r="AV209" s="914">
        <f t="shared" ref="AV209:AV210" si="9">AU209/I209</f>
        <v>0</v>
      </c>
      <c r="EU209" s="139"/>
      <c r="EV209" s="140"/>
      <c r="EW209" s="141"/>
      <c r="EX209" s="141"/>
      <c r="EY209" s="141"/>
      <c r="EZ209" s="141"/>
      <c r="FA209" s="141"/>
      <c r="FB209" s="141"/>
      <c r="FC209" s="142"/>
      <c r="GC209" s="143" t="s">
        <v>114</v>
      </c>
      <c r="GD209" s="143" t="s">
        <v>46</v>
      </c>
      <c r="GE209" s="10" t="s">
        <v>46</v>
      </c>
      <c r="GF209" s="10" t="s">
        <v>23</v>
      </c>
      <c r="GG209" s="10" t="s">
        <v>45</v>
      </c>
      <c r="GH209" s="143" t="s">
        <v>103</v>
      </c>
    </row>
    <row r="210" spans="1:204" s="1" customFormat="1" ht="27.9" customHeight="1" x14ac:dyDescent="0.2">
      <c r="A210" s="23"/>
      <c r="B210" s="854" t="s">
        <v>439</v>
      </c>
      <c r="C210" s="838" t="s">
        <v>105</v>
      </c>
      <c r="D210" s="839" t="s">
        <v>490</v>
      </c>
      <c r="E210" s="840" t="s">
        <v>491</v>
      </c>
      <c r="F210" s="841" t="s">
        <v>341</v>
      </c>
      <c r="G210" s="842">
        <v>1</v>
      </c>
      <c r="H210" s="843">
        <v>12141.6</v>
      </c>
      <c r="I210" s="855">
        <f>ROUND(H210*G210,2)</f>
        <v>12141.6</v>
      </c>
      <c r="J210" s="850"/>
      <c r="K210" s="776">
        <f>ROUND(J210*$H210,2)</f>
        <v>0</v>
      </c>
      <c r="L210" s="850"/>
      <c r="M210" s="776">
        <f>ROUND(L210*$H210,2)</f>
        <v>0</v>
      </c>
      <c r="N210" s="850"/>
      <c r="O210" s="776">
        <f>ROUND(N210*$H210,2)</f>
        <v>0</v>
      </c>
      <c r="P210" s="850"/>
      <c r="Q210" s="776">
        <f>ROUND(P210*$H210,2)</f>
        <v>0</v>
      </c>
      <c r="R210" s="850"/>
      <c r="S210" s="776">
        <f>ROUND(R210*$H210,2)</f>
        <v>0</v>
      </c>
      <c r="T210" s="850"/>
      <c r="U210" s="776">
        <f>ROUND(T210*$H210,2)</f>
        <v>0</v>
      </c>
      <c r="V210" s="1861">
        <f>G210</f>
        <v>1</v>
      </c>
      <c r="W210" s="1750">
        <f>ROUND(V210*$H210,2)</f>
        <v>12141.6</v>
      </c>
      <c r="X210" s="850"/>
      <c r="Y210" s="776">
        <f>ROUND(X210*$H210,2)</f>
        <v>0</v>
      </c>
      <c r="Z210" s="850"/>
      <c r="AA210" s="776">
        <f>ROUND(Z210*$H210,2)</f>
        <v>0</v>
      </c>
      <c r="AB210" s="1861"/>
      <c r="AC210" s="1750">
        <f>ROUND(AB210*$H210,2)</f>
        <v>0</v>
      </c>
      <c r="AD210" s="850"/>
      <c r="AE210" s="776">
        <f>ROUND(AD210*$H210,2)</f>
        <v>0</v>
      </c>
      <c r="AF210" s="850"/>
      <c r="AG210" s="776">
        <f>ROUND(AF210*$H210,2)</f>
        <v>0</v>
      </c>
      <c r="AH210" s="850"/>
      <c r="AI210" s="776">
        <f>ROUND(AH210*$H210,2)</f>
        <v>0</v>
      </c>
      <c r="AJ210" s="850"/>
      <c r="AK210" s="776">
        <f>ROUND(AJ210*$H210,2)</f>
        <v>0</v>
      </c>
      <c r="AL210" s="1861"/>
      <c r="AM210" s="1750">
        <f>ROUND(AL210*$H210,2)</f>
        <v>0</v>
      </c>
      <c r="AN210" s="1861"/>
      <c r="AO210" s="1750">
        <f>ROUND(AN210*$H210,2)</f>
        <v>0</v>
      </c>
      <c r="AP210" s="2014"/>
      <c r="AQ210" s="2114">
        <f>ROUND(AP210*$H210,2)</f>
        <v>0</v>
      </c>
      <c r="AR210" s="850">
        <f t="shared" si="5"/>
        <v>1</v>
      </c>
      <c r="AS210" s="776">
        <f t="shared" si="6"/>
        <v>12141.6</v>
      </c>
      <c r="AT210" s="850">
        <f t="shared" si="7"/>
        <v>0</v>
      </c>
      <c r="AU210" s="776">
        <f t="shared" si="8"/>
        <v>0</v>
      </c>
      <c r="AV210" s="914">
        <f t="shared" si="9"/>
        <v>0</v>
      </c>
      <c r="EU210" s="163"/>
      <c r="EV210" s="164" t="s">
        <v>7</v>
      </c>
      <c r="EW210" s="165" t="s">
        <v>31</v>
      </c>
      <c r="EX210" s="33"/>
      <c r="EY210" s="124">
        <f>EX210*G216</f>
        <v>0</v>
      </c>
      <c r="EZ210" s="124">
        <v>0.54800000000000004</v>
      </c>
      <c r="FA210" s="124">
        <f>EZ210*G216</f>
        <v>0.54800000000000004</v>
      </c>
      <c r="FB210" s="124">
        <v>0</v>
      </c>
      <c r="FC210" s="125">
        <f>FB210*G216</f>
        <v>0</v>
      </c>
      <c r="FD210" s="22"/>
      <c r="FE210" s="22"/>
      <c r="FF210" s="22"/>
      <c r="FG210" s="22"/>
      <c r="FH210" s="22"/>
      <c r="FI210" s="22"/>
      <c r="FJ210" s="22"/>
      <c r="FK210" s="22"/>
      <c r="FL210" s="22"/>
      <c r="FM210" s="22"/>
      <c r="FN210" s="22"/>
      <c r="GA210" s="126" t="s">
        <v>166</v>
      </c>
      <c r="GC210" s="126" t="s">
        <v>238</v>
      </c>
      <c r="GD210" s="126" t="s">
        <v>46</v>
      </c>
      <c r="GH210" s="13" t="s">
        <v>103</v>
      </c>
      <c r="GN210" s="127">
        <f>IF(EW210="základní",I216,0)</f>
        <v>1920</v>
      </c>
      <c r="GO210" s="127">
        <f>IF(EW210="snížená",I216,0)</f>
        <v>0</v>
      </c>
      <c r="GP210" s="127">
        <f>IF(EW210="zákl. přenesená",I216,0)</f>
        <v>0</v>
      </c>
      <c r="GQ210" s="127">
        <f>IF(EW210="sníž. přenesená",I216,0)</f>
        <v>0</v>
      </c>
      <c r="GR210" s="127">
        <f>IF(EW210="nulová",I216,0)</f>
        <v>0</v>
      </c>
      <c r="GS210" s="13" t="s">
        <v>45</v>
      </c>
      <c r="GT210" s="127">
        <f>ROUND(H216*G216,2)</f>
        <v>1920</v>
      </c>
      <c r="GU210" s="13" t="s">
        <v>110</v>
      </c>
      <c r="GV210" s="126" t="s">
        <v>1895</v>
      </c>
    </row>
    <row r="211" spans="1:204" s="10" customFormat="1" ht="27.9" customHeight="1" x14ac:dyDescent="0.2">
      <c r="A211" s="137"/>
      <c r="B211" s="866"/>
      <c r="C211" s="857" t="s">
        <v>114</v>
      </c>
      <c r="D211" s="867" t="s">
        <v>7</v>
      </c>
      <c r="E211" s="868" t="s">
        <v>1892</v>
      </c>
      <c r="F211" s="869"/>
      <c r="G211" s="870">
        <v>1</v>
      </c>
      <c r="H211" s="871"/>
      <c r="I211" s="872"/>
      <c r="J211" s="901"/>
      <c r="K211" s="902"/>
      <c r="L211" s="901"/>
      <c r="M211" s="902"/>
      <c r="N211" s="901"/>
      <c r="O211" s="902"/>
      <c r="P211" s="901"/>
      <c r="Q211" s="902"/>
      <c r="R211" s="901"/>
      <c r="S211" s="902"/>
      <c r="T211" s="901"/>
      <c r="U211" s="902"/>
      <c r="V211" s="1857"/>
      <c r="W211" s="1858"/>
      <c r="X211" s="901"/>
      <c r="Y211" s="902"/>
      <c r="Z211" s="901"/>
      <c r="AA211" s="902"/>
      <c r="AB211" s="1857"/>
      <c r="AC211" s="1858"/>
      <c r="AD211" s="901"/>
      <c r="AE211" s="902"/>
      <c r="AF211" s="901"/>
      <c r="AG211" s="902"/>
      <c r="AH211" s="901"/>
      <c r="AI211" s="902"/>
      <c r="AJ211" s="901"/>
      <c r="AK211" s="902"/>
      <c r="AL211" s="1857"/>
      <c r="AM211" s="1858"/>
      <c r="AN211" s="1857"/>
      <c r="AO211" s="1858"/>
      <c r="AP211" s="2010"/>
      <c r="AQ211" s="2011"/>
      <c r="AR211" s="901"/>
      <c r="AS211" s="902"/>
      <c r="AT211" s="901"/>
      <c r="AU211" s="902"/>
      <c r="AV211" s="919"/>
      <c r="EU211" s="139"/>
      <c r="EV211" s="140"/>
      <c r="EW211" s="141"/>
      <c r="EX211" s="141"/>
      <c r="EY211" s="141"/>
      <c r="EZ211" s="141"/>
      <c r="FA211" s="141"/>
      <c r="FB211" s="141"/>
      <c r="FC211" s="142"/>
      <c r="GC211" s="143" t="s">
        <v>114</v>
      </c>
      <c r="GD211" s="143" t="s">
        <v>46</v>
      </c>
      <c r="GE211" s="10" t="s">
        <v>46</v>
      </c>
      <c r="GF211" s="10" t="s">
        <v>23</v>
      </c>
      <c r="GG211" s="10" t="s">
        <v>45</v>
      </c>
      <c r="GH211" s="143" t="s">
        <v>103</v>
      </c>
    </row>
    <row r="212" spans="1:204" s="1" customFormat="1" ht="27.9" customHeight="1" x14ac:dyDescent="0.2">
      <c r="A212" s="23"/>
      <c r="B212" s="887" t="s">
        <v>444</v>
      </c>
      <c r="C212" s="844" t="s">
        <v>238</v>
      </c>
      <c r="D212" s="845" t="s">
        <v>496</v>
      </c>
      <c r="E212" s="846" t="s">
        <v>497</v>
      </c>
      <c r="F212" s="847" t="s">
        <v>341</v>
      </c>
      <c r="G212" s="848">
        <v>1</v>
      </c>
      <c r="H212" s="849">
        <v>225</v>
      </c>
      <c r="I212" s="888">
        <f>ROUND(H212*G212,2)</f>
        <v>225</v>
      </c>
      <c r="J212" s="850"/>
      <c r="K212" s="776">
        <f>ROUND(J212*$H212,2)</f>
        <v>0</v>
      </c>
      <c r="L212" s="850"/>
      <c r="M212" s="776">
        <f>ROUND(L212*$H212,2)</f>
        <v>0</v>
      </c>
      <c r="N212" s="850"/>
      <c r="O212" s="776">
        <f>ROUND(N212*$H212,2)</f>
        <v>0</v>
      </c>
      <c r="P212" s="850"/>
      <c r="Q212" s="776">
        <f>ROUND(P212*$H212,2)</f>
        <v>0</v>
      </c>
      <c r="R212" s="850"/>
      <c r="S212" s="776">
        <f>ROUND(R212*$H212,2)</f>
        <v>0</v>
      </c>
      <c r="T212" s="850"/>
      <c r="U212" s="776">
        <f>ROUND(T212*$H212,2)</f>
        <v>0</v>
      </c>
      <c r="V212" s="1861">
        <f>G212</f>
        <v>1</v>
      </c>
      <c r="W212" s="1750">
        <f>ROUND(V212*$H212,2)</f>
        <v>225</v>
      </c>
      <c r="X212" s="850"/>
      <c r="Y212" s="776">
        <f>ROUND(X212*$H212,2)</f>
        <v>0</v>
      </c>
      <c r="Z212" s="850"/>
      <c r="AA212" s="776">
        <f>ROUND(Z212*$H212,2)</f>
        <v>0</v>
      </c>
      <c r="AB212" s="1861"/>
      <c r="AC212" s="1750">
        <f>ROUND(AB212*$H212,2)</f>
        <v>0</v>
      </c>
      <c r="AD212" s="850"/>
      <c r="AE212" s="776">
        <f>ROUND(AD212*$H212,2)</f>
        <v>0</v>
      </c>
      <c r="AF212" s="850"/>
      <c r="AG212" s="776">
        <f>ROUND(AF212*$H212,2)</f>
        <v>0</v>
      </c>
      <c r="AH212" s="850"/>
      <c r="AI212" s="776">
        <f>ROUND(AH212*$H212,2)</f>
        <v>0</v>
      </c>
      <c r="AJ212" s="850"/>
      <c r="AK212" s="776">
        <f>ROUND(AJ212*$H212,2)</f>
        <v>0</v>
      </c>
      <c r="AL212" s="1861"/>
      <c r="AM212" s="1750">
        <f>ROUND(AL212*$H212,2)</f>
        <v>0</v>
      </c>
      <c r="AN212" s="1861"/>
      <c r="AO212" s="1750">
        <f>ROUND(AN212*$H212,2)</f>
        <v>0</v>
      </c>
      <c r="AP212" s="2014"/>
      <c r="AQ212" s="2114">
        <f>ROUND(AP212*$H212,2)</f>
        <v>0</v>
      </c>
      <c r="AR212" s="850">
        <f>AP212+AN212+AL212+AJ212+AH212+AF212+AD212+AB212+Z212+X212+V212+T212+R212+P212+N212+L212+J212</f>
        <v>1</v>
      </c>
      <c r="AS212" s="776">
        <f>ROUND(AR212*H212,2)</f>
        <v>225</v>
      </c>
      <c r="AT212" s="850">
        <f>G212-AR212</f>
        <v>0</v>
      </c>
      <c r="AU212" s="776">
        <f>ROUND(AT212*H212,2)</f>
        <v>0</v>
      </c>
      <c r="AV212" s="914">
        <f>AU212/I212</f>
        <v>0</v>
      </c>
      <c r="EU212" s="163"/>
      <c r="EV212" s="164" t="s">
        <v>7</v>
      </c>
      <c r="EW212" s="165" t="s">
        <v>31</v>
      </c>
      <c r="EX212" s="33"/>
      <c r="EY212" s="124">
        <f>EX212*G218</f>
        <v>0</v>
      </c>
      <c r="EZ212" s="124">
        <v>0.50600000000000001</v>
      </c>
      <c r="FA212" s="124">
        <f>EZ212*G218</f>
        <v>0.50600000000000001</v>
      </c>
      <c r="FB212" s="124">
        <v>0</v>
      </c>
      <c r="FC212" s="125">
        <f>FB212*G218</f>
        <v>0</v>
      </c>
      <c r="FD212" s="22"/>
      <c r="FE212" s="22"/>
      <c r="FF212" s="22"/>
      <c r="FG212" s="22"/>
      <c r="FH212" s="22"/>
      <c r="FI212" s="22"/>
      <c r="FJ212" s="22"/>
      <c r="FK212" s="22"/>
      <c r="FL212" s="22"/>
      <c r="FM212" s="22"/>
      <c r="FN212" s="22"/>
      <c r="GA212" s="126" t="s">
        <v>166</v>
      </c>
      <c r="GC212" s="126" t="s">
        <v>238</v>
      </c>
      <c r="GD212" s="126" t="s">
        <v>46</v>
      </c>
      <c r="GH212" s="13" t="s">
        <v>103</v>
      </c>
      <c r="GN212" s="127">
        <f>IF(EW212="základní",I218,0)</f>
        <v>1545</v>
      </c>
      <c r="GO212" s="127">
        <f>IF(EW212="snížená",I218,0)</f>
        <v>0</v>
      </c>
      <c r="GP212" s="127">
        <f>IF(EW212="zákl. přenesená",I218,0)</f>
        <v>0</v>
      </c>
      <c r="GQ212" s="127">
        <f>IF(EW212="sníž. přenesená",I218,0)</f>
        <v>0</v>
      </c>
      <c r="GR212" s="127">
        <f>IF(EW212="nulová",I218,0)</f>
        <v>0</v>
      </c>
      <c r="GS212" s="13" t="s">
        <v>45</v>
      </c>
      <c r="GT212" s="127">
        <f>ROUND(H218*G218,2)</f>
        <v>1545</v>
      </c>
      <c r="GU212" s="13" t="s">
        <v>110</v>
      </c>
      <c r="GV212" s="126" t="s">
        <v>1896</v>
      </c>
    </row>
    <row r="213" spans="1:204" s="10" customFormat="1" ht="27.9" customHeight="1" x14ac:dyDescent="0.2">
      <c r="A213" s="137"/>
      <c r="B213" s="866"/>
      <c r="C213" s="857" t="s">
        <v>114</v>
      </c>
      <c r="D213" s="867" t="s">
        <v>7</v>
      </c>
      <c r="E213" s="868" t="s">
        <v>570</v>
      </c>
      <c r="F213" s="869"/>
      <c r="G213" s="870">
        <v>1</v>
      </c>
      <c r="H213" s="871"/>
      <c r="I213" s="872"/>
      <c r="J213" s="901"/>
      <c r="K213" s="902"/>
      <c r="L213" s="901"/>
      <c r="M213" s="902"/>
      <c r="N213" s="901"/>
      <c r="O213" s="902"/>
      <c r="P213" s="901"/>
      <c r="Q213" s="902"/>
      <c r="R213" s="901"/>
      <c r="S213" s="902"/>
      <c r="T213" s="901"/>
      <c r="U213" s="902"/>
      <c r="V213" s="1857"/>
      <c r="W213" s="1858"/>
      <c r="X213" s="901"/>
      <c r="Y213" s="902"/>
      <c r="Z213" s="901"/>
      <c r="AA213" s="902"/>
      <c r="AB213" s="1857"/>
      <c r="AC213" s="1858"/>
      <c r="AD213" s="901"/>
      <c r="AE213" s="902"/>
      <c r="AF213" s="901"/>
      <c r="AG213" s="902"/>
      <c r="AH213" s="901"/>
      <c r="AI213" s="902"/>
      <c r="AJ213" s="901"/>
      <c r="AK213" s="902"/>
      <c r="AL213" s="1857"/>
      <c r="AM213" s="1858"/>
      <c r="AN213" s="1857"/>
      <c r="AO213" s="1858"/>
      <c r="AP213" s="2010"/>
      <c r="AQ213" s="2011"/>
      <c r="AR213" s="901"/>
      <c r="AS213" s="902"/>
      <c r="AT213" s="901"/>
      <c r="AU213" s="902"/>
      <c r="AV213" s="919"/>
      <c r="EU213" s="139"/>
      <c r="EV213" s="140"/>
      <c r="EW213" s="141"/>
      <c r="EX213" s="141"/>
      <c r="EY213" s="141"/>
      <c r="EZ213" s="141"/>
      <c r="FA213" s="141"/>
      <c r="FB213" s="141"/>
      <c r="FC213" s="142"/>
      <c r="GC213" s="143" t="s">
        <v>114</v>
      </c>
      <c r="GD213" s="143" t="s">
        <v>46</v>
      </c>
      <c r="GE213" s="10" t="s">
        <v>46</v>
      </c>
      <c r="GF213" s="10" t="s">
        <v>23</v>
      </c>
      <c r="GG213" s="10" t="s">
        <v>45</v>
      </c>
      <c r="GH213" s="143" t="s">
        <v>103</v>
      </c>
    </row>
    <row r="214" spans="1:204" s="1" customFormat="1" ht="27.9" customHeight="1" x14ac:dyDescent="0.2">
      <c r="A214" s="23"/>
      <c r="B214" s="887" t="s">
        <v>449</v>
      </c>
      <c r="C214" s="844" t="s">
        <v>238</v>
      </c>
      <c r="D214" s="845" t="s">
        <v>510</v>
      </c>
      <c r="E214" s="846" t="s">
        <v>511</v>
      </c>
      <c r="F214" s="847" t="s">
        <v>341</v>
      </c>
      <c r="G214" s="848">
        <v>1</v>
      </c>
      <c r="H214" s="849">
        <v>300</v>
      </c>
      <c r="I214" s="888">
        <f>ROUND(H214*G214,2)</f>
        <v>300</v>
      </c>
      <c r="J214" s="850"/>
      <c r="K214" s="776">
        <f>ROUND(J214*$H214,2)</f>
        <v>0</v>
      </c>
      <c r="L214" s="850"/>
      <c r="M214" s="776">
        <f>ROUND(L214*$H214,2)</f>
        <v>0</v>
      </c>
      <c r="N214" s="850"/>
      <c r="O214" s="776">
        <f>ROUND(N214*$H214,2)</f>
        <v>0</v>
      </c>
      <c r="P214" s="850"/>
      <c r="Q214" s="776">
        <f>ROUND(P214*$H214,2)</f>
        <v>0</v>
      </c>
      <c r="R214" s="850"/>
      <c r="S214" s="776">
        <f>ROUND(R214*$H214,2)</f>
        <v>0</v>
      </c>
      <c r="T214" s="850"/>
      <c r="U214" s="776">
        <f>ROUND(T214*$H214,2)</f>
        <v>0</v>
      </c>
      <c r="V214" s="1861">
        <v>1</v>
      </c>
      <c r="W214" s="1750">
        <f>ROUND(V214*$H214,2)</f>
        <v>300</v>
      </c>
      <c r="X214" s="850"/>
      <c r="Y214" s="776">
        <f>ROUND(X214*$H214,2)</f>
        <v>0</v>
      </c>
      <c r="Z214" s="850"/>
      <c r="AA214" s="776">
        <f>ROUND(Z214*$H214,2)</f>
        <v>0</v>
      </c>
      <c r="AB214" s="1861"/>
      <c r="AC214" s="1750">
        <f>ROUND(AB214*$H214,2)</f>
        <v>0</v>
      </c>
      <c r="AD214" s="850"/>
      <c r="AE214" s="776">
        <f>ROUND(AD214*$H214,2)</f>
        <v>0</v>
      </c>
      <c r="AF214" s="850"/>
      <c r="AG214" s="776">
        <f>ROUND(AF214*$H214,2)</f>
        <v>0</v>
      </c>
      <c r="AH214" s="850"/>
      <c r="AI214" s="776">
        <f>ROUND(AH214*$H214,2)</f>
        <v>0</v>
      </c>
      <c r="AJ214" s="850"/>
      <c r="AK214" s="776">
        <f>ROUND(AJ214*$H214,2)</f>
        <v>0</v>
      </c>
      <c r="AL214" s="1861"/>
      <c r="AM214" s="1750">
        <f>ROUND(AL214*$H214,2)</f>
        <v>0</v>
      </c>
      <c r="AN214" s="1861"/>
      <c r="AO214" s="1750">
        <f>ROUND(AN214*$H214,2)</f>
        <v>0</v>
      </c>
      <c r="AP214" s="2014"/>
      <c r="AQ214" s="2114">
        <f>ROUND(AP214*$H214,2)</f>
        <v>0</v>
      </c>
      <c r="AR214" s="850">
        <f>AP214+AN214+AL214+AJ214+AH214+AF214+AD214+AB214+Z214+X214+V214+T214+R214+P214+N214+L214+J214</f>
        <v>1</v>
      </c>
      <c r="AS214" s="776">
        <f>ROUND(AR214*H214,2)</f>
        <v>300</v>
      </c>
      <c r="AT214" s="850">
        <f>G214-AR214</f>
        <v>0</v>
      </c>
      <c r="AU214" s="776">
        <f>ROUND(AT214*H214,2)</f>
        <v>0</v>
      </c>
      <c r="AV214" s="914">
        <f>AU214/I214</f>
        <v>0</v>
      </c>
      <c r="EU214" s="163"/>
      <c r="EV214" s="164" t="s">
        <v>7</v>
      </c>
      <c r="EW214" s="165" t="s">
        <v>31</v>
      </c>
      <c r="EX214" s="33"/>
      <c r="EY214" s="124">
        <f>EX214*G220</f>
        <v>0</v>
      </c>
      <c r="EZ214" s="124">
        <v>1.0129999999999999</v>
      </c>
      <c r="FA214" s="124">
        <f>EZ214*G220</f>
        <v>1.0129999999999999</v>
      </c>
      <c r="FB214" s="124">
        <v>0</v>
      </c>
      <c r="FC214" s="125">
        <f>FB214*G220</f>
        <v>0</v>
      </c>
      <c r="FD214" s="22"/>
      <c r="FE214" s="22"/>
      <c r="FF214" s="22"/>
      <c r="FG214" s="22"/>
      <c r="FH214" s="22"/>
      <c r="FI214" s="22"/>
      <c r="FJ214" s="22"/>
      <c r="FK214" s="22"/>
      <c r="FL214" s="22"/>
      <c r="FM214" s="22"/>
      <c r="FN214" s="22"/>
      <c r="GA214" s="126" t="s">
        <v>166</v>
      </c>
      <c r="GC214" s="126" t="s">
        <v>238</v>
      </c>
      <c r="GD214" s="126" t="s">
        <v>46</v>
      </c>
      <c r="GH214" s="13" t="s">
        <v>103</v>
      </c>
      <c r="GN214" s="127">
        <f>IF(EW214="základní",I220,0)</f>
        <v>2620</v>
      </c>
      <c r="GO214" s="127">
        <f>IF(EW214="snížená",I220,0)</f>
        <v>0</v>
      </c>
      <c r="GP214" s="127">
        <f>IF(EW214="zákl. přenesená",I220,0)</f>
        <v>0</v>
      </c>
      <c r="GQ214" s="127">
        <f>IF(EW214="sníž. přenesená",I220,0)</f>
        <v>0</v>
      </c>
      <c r="GR214" s="127">
        <f>IF(EW214="nulová",I220,0)</f>
        <v>0</v>
      </c>
      <c r="GS214" s="13" t="s">
        <v>45</v>
      </c>
      <c r="GT214" s="127">
        <f>ROUND(H220*G220,2)</f>
        <v>2620</v>
      </c>
      <c r="GU214" s="13" t="s">
        <v>110</v>
      </c>
      <c r="GV214" s="126" t="s">
        <v>1897</v>
      </c>
    </row>
    <row r="215" spans="1:204" s="10" customFormat="1" ht="27.9" customHeight="1" x14ac:dyDescent="0.2">
      <c r="A215" s="137"/>
      <c r="B215" s="866"/>
      <c r="C215" s="857" t="s">
        <v>114</v>
      </c>
      <c r="D215" s="867" t="s">
        <v>7</v>
      </c>
      <c r="E215" s="868" t="s">
        <v>570</v>
      </c>
      <c r="F215" s="869"/>
      <c r="G215" s="870">
        <v>1</v>
      </c>
      <c r="H215" s="871"/>
      <c r="I215" s="872"/>
      <c r="J215" s="901"/>
      <c r="K215" s="902"/>
      <c r="L215" s="901"/>
      <c r="M215" s="902"/>
      <c r="N215" s="901"/>
      <c r="O215" s="902"/>
      <c r="P215" s="901"/>
      <c r="Q215" s="902"/>
      <c r="R215" s="901"/>
      <c r="S215" s="902"/>
      <c r="T215" s="901"/>
      <c r="U215" s="902"/>
      <c r="V215" s="1857"/>
      <c r="W215" s="1858"/>
      <c r="X215" s="901"/>
      <c r="Y215" s="902"/>
      <c r="Z215" s="901"/>
      <c r="AA215" s="902"/>
      <c r="AB215" s="1857"/>
      <c r="AC215" s="1858"/>
      <c r="AD215" s="901"/>
      <c r="AE215" s="902"/>
      <c r="AF215" s="901"/>
      <c r="AG215" s="902"/>
      <c r="AH215" s="901"/>
      <c r="AI215" s="902"/>
      <c r="AJ215" s="901"/>
      <c r="AK215" s="902"/>
      <c r="AL215" s="1857"/>
      <c r="AM215" s="1858"/>
      <c r="AN215" s="1857"/>
      <c r="AO215" s="1858"/>
      <c r="AP215" s="2010"/>
      <c r="AQ215" s="2011"/>
      <c r="AR215" s="901"/>
      <c r="AS215" s="902"/>
      <c r="AT215" s="901"/>
      <c r="AU215" s="902"/>
      <c r="AV215" s="919"/>
      <c r="EU215" s="139"/>
      <c r="EV215" s="140"/>
      <c r="EW215" s="141"/>
      <c r="EX215" s="141"/>
      <c r="EY215" s="141"/>
      <c r="EZ215" s="141"/>
      <c r="FA215" s="141"/>
      <c r="FB215" s="141"/>
      <c r="FC215" s="142"/>
      <c r="GC215" s="143" t="s">
        <v>114</v>
      </c>
      <c r="GD215" s="143" t="s">
        <v>46</v>
      </c>
      <c r="GE215" s="10" t="s">
        <v>46</v>
      </c>
      <c r="GF215" s="10" t="s">
        <v>23</v>
      </c>
      <c r="GG215" s="10" t="s">
        <v>45</v>
      </c>
      <c r="GH215" s="143" t="s">
        <v>103</v>
      </c>
    </row>
    <row r="216" spans="1:204" s="1" customFormat="1" ht="27.9" customHeight="1" x14ac:dyDescent="0.2">
      <c r="A216" s="23"/>
      <c r="B216" s="887" t="s">
        <v>454</v>
      </c>
      <c r="C216" s="844" t="s">
        <v>238</v>
      </c>
      <c r="D216" s="845" t="s">
        <v>520</v>
      </c>
      <c r="E216" s="846" t="s">
        <v>521</v>
      </c>
      <c r="F216" s="847" t="s">
        <v>341</v>
      </c>
      <c r="G216" s="848">
        <v>1</v>
      </c>
      <c r="H216" s="849">
        <v>1920</v>
      </c>
      <c r="I216" s="888">
        <f>ROUND(H216*G216,2)</f>
        <v>1920</v>
      </c>
      <c r="J216" s="850"/>
      <c r="K216" s="776">
        <f>ROUND(J216*$H216,2)</f>
        <v>0</v>
      </c>
      <c r="L216" s="850"/>
      <c r="M216" s="776">
        <f>ROUND(L216*$H216,2)</f>
        <v>0</v>
      </c>
      <c r="N216" s="850"/>
      <c r="O216" s="776">
        <f>ROUND(N216*$H216,2)</f>
        <v>0</v>
      </c>
      <c r="P216" s="850"/>
      <c r="Q216" s="776">
        <f>ROUND(P216*$H216,2)</f>
        <v>0</v>
      </c>
      <c r="R216" s="850"/>
      <c r="S216" s="776">
        <f>ROUND(R216*$H216,2)</f>
        <v>0</v>
      </c>
      <c r="T216" s="850"/>
      <c r="U216" s="776">
        <f>ROUND(T216*$H216,2)</f>
        <v>0</v>
      </c>
      <c r="V216" s="1861">
        <f>G216</f>
        <v>1</v>
      </c>
      <c r="W216" s="1750">
        <f>ROUND(V216*$H216,2)</f>
        <v>1920</v>
      </c>
      <c r="X216" s="850"/>
      <c r="Y216" s="776">
        <f>ROUND(X216*$H216,2)</f>
        <v>0</v>
      </c>
      <c r="Z216" s="850"/>
      <c r="AA216" s="776">
        <f>ROUND(Z216*$H216,2)</f>
        <v>0</v>
      </c>
      <c r="AB216" s="1861"/>
      <c r="AC216" s="1750">
        <f>ROUND(AB216*$H216,2)</f>
        <v>0</v>
      </c>
      <c r="AD216" s="850"/>
      <c r="AE216" s="776">
        <f>ROUND(AD216*$H216,2)</f>
        <v>0</v>
      </c>
      <c r="AF216" s="850"/>
      <c r="AG216" s="776">
        <f>ROUND(AF216*$H216,2)</f>
        <v>0</v>
      </c>
      <c r="AH216" s="850"/>
      <c r="AI216" s="776">
        <f>ROUND(AH216*$H216,2)</f>
        <v>0</v>
      </c>
      <c r="AJ216" s="850"/>
      <c r="AK216" s="776">
        <f>ROUND(AJ216*$H216,2)</f>
        <v>0</v>
      </c>
      <c r="AL216" s="1861"/>
      <c r="AM216" s="1750">
        <f>ROUND(AL216*$H216,2)</f>
        <v>0</v>
      </c>
      <c r="AN216" s="1861"/>
      <c r="AO216" s="1750">
        <f>ROUND(AN216*$H216,2)</f>
        <v>0</v>
      </c>
      <c r="AP216" s="2014"/>
      <c r="AQ216" s="2114">
        <f>ROUND(AP216*$H216,2)</f>
        <v>0</v>
      </c>
      <c r="AR216" s="850">
        <f>AP216+AN216+AL216+AJ216+AH216+AF216+AD216+AB216+Z216+X216+V216+T216+R216+P216+N216+L216+J216</f>
        <v>1</v>
      </c>
      <c r="AS216" s="776">
        <f>ROUND(AR216*H216,2)</f>
        <v>1920</v>
      </c>
      <c r="AT216" s="850">
        <f>G216-AR216</f>
        <v>0</v>
      </c>
      <c r="AU216" s="776">
        <f>ROUND(AT216*H216,2)</f>
        <v>0</v>
      </c>
      <c r="AV216" s="914">
        <f>AU216/I216</f>
        <v>0</v>
      </c>
      <c r="EU216" s="163"/>
      <c r="EV216" s="164" t="s">
        <v>7</v>
      </c>
      <c r="EW216" s="165" t="s">
        <v>31</v>
      </c>
      <c r="EX216" s="33"/>
      <c r="EY216" s="124">
        <f>EX216*G222</f>
        <v>0</v>
      </c>
      <c r="EZ216" s="124">
        <v>1.6</v>
      </c>
      <c r="FA216" s="124">
        <f>EZ216*G222</f>
        <v>1.6</v>
      </c>
      <c r="FB216" s="124">
        <v>0</v>
      </c>
      <c r="FC216" s="125">
        <f>FB216*G222</f>
        <v>0</v>
      </c>
      <c r="FD216" s="22"/>
      <c r="FE216" s="22"/>
      <c r="FF216" s="22"/>
      <c r="FG216" s="22"/>
      <c r="FH216" s="22"/>
      <c r="FI216" s="22"/>
      <c r="FJ216" s="22"/>
      <c r="FK216" s="22"/>
      <c r="FL216" s="22"/>
      <c r="FM216" s="22"/>
      <c r="FN216" s="22"/>
      <c r="GA216" s="126" t="s">
        <v>166</v>
      </c>
      <c r="GC216" s="126" t="s">
        <v>238</v>
      </c>
      <c r="GD216" s="126" t="s">
        <v>46</v>
      </c>
      <c r="GH216" s="13" t="s">
        <v>103</v>
      </c>
      <c r="GN216" s="127">
        <f>IF(EW216="základní",I222,0)</f>
        <v>7450</v>
      </c>
      <c r="GO216" s="127">
        <f>IF(EW216="snížená",I222,0)</f>
        <v>0</v>
      </c>
      <c r="GP216" s="127">
        <f>IF(EW216="zákl. přenesená",I222,0)</f>
        <v>0</v>
      </c>
      <c r="GQ216" s="127">
        <f>IF(EW216="sníž. přenesená",I222,0)</f>
        <v>0</v>
      </c>
      <c r="GR216" s="127">
        <f>IF(EW216="nulová",I222,0)</f>
        <v>0</v>
      </c>
      <c r="GS216" s="13" t="s">
        <v>45</v>
      </c>
      <c r="GT216" s="127">
        <f>ROUND(H222*G222,2)</f>
        <v>7450</v>
      </c>
      <c r="GU216" s="13" t="s">
        <v>110</v>
      </c>
      <c r="GV216" s="126" t="s">
        <v>1898</v>
      </c>
    </row>
    <row r="217" spans="1:204" s="10" customFormat="1" ht="27.9" customHeight="1" x14ac:dyDescent="0.2">
      <c r="A217" s="137"/>
      <c r="B217" s="866"/>
      <c r="C217" s="857" t="s">
        <v>114</v>
      </c>
      <c r="D217" s="867" t="s">
        <v>7</v>
      </c>
      <c r="E217" s="868" t="s">
        <v>1892</v>
      </c>
      <c r="F217" s="869"/>
      <c r="G217" s="870">
        <v>1</v>
      </c>
      <c r="H217" s="871"/>
      <c r="I217" s="872"/>
      <c r="J217" s="901"/>
      <c r="K217" s="902"/>
      <c r="L217" s="901"/>
      <c r="M217" s="902"/>
      <c r="N217" s="901"/>
      <c r="O217" s="902"/>
      <c r="P217" s="901"/>
      <c r="Q217" s="902"/>
      <c r="R217" s="901"/>
      <c r="S217" s="902"/>
      <c r="T217" s="901"/>
      <c r="U217" s="902"/>
      <c r="V217" s="1857"/>
      <c r="W217" s="1858"/>
      <c r="X217" s="901"/>
      <c r="Y217" s="902"/>
      <c r="Z217" s="901"/>
      <c r="AA217" s="902"/>
      <c r="AB217" s="1857"/>
      <c r="AC217" s="1858"/>
      <c r="AD217" s="901"/>
      <c r="AE217" s="902"/>
      <c r="AF217" s="901"/>
      <c r="AG217" s="902"/>
      <c r="AH217" s="901"/>
      <c r="AI217" s="902"/>
      <c r="AJ217" s="901"/>
      <c r="AK217" s="902"/>
      <c r="AL217" s="1857"/>
      <c r="AM217" s="1858"/>
      <c r="AN217" s="1857"/>
      <c r="AO217" s="1858"/>
      <c r="AP217" s="2010"/>
      <c r="AQ217" s="2011"/>
      <c r="AR217" s="901"/>
      <c r="AS217" s="902"/>
      <c r="AT217" s="901"/>
      <c r="AU217" s="902"/>
      <c r="AV217" s="919"/>
      <c r="EU217" s="139"/>
      <c r="EV217" s="140"/>
      <c r="EW217" s="141"/>
      <c r="EX217" s="141"/>
      <c r="EY217" s="141"/>
      <c r="EZ217" s="141"/>
      <c r="FA217" s="141"/>
      <c r="FB217" s="141"/>
      <c r="FC217" s="142"/>
      <c r="GC217" s="143" t="s">
        <v>114</v>
      </c>
      <c r="GD217" s="143" t="s">
        <v>46</v>
      </c>
      <c r="GE217" s="10" t="s">
        <v>46</v>
      </c>
      <c r="GF217" s="10" t="s">
        <v>23</v>
      </c>
      <c r="GG217" s="10" t="s">
        <v>45</v>
      </c>
      <c r="GH217" s="143" t="s">
        <v>103</v>
      </c>
    </row>
    <row r="218" spans="1:204" s="1" customFormat="1" ht="27.9" customHeight="1" x14ac:dyDescent="0.2">
      <c r="A218" s="23"/>
      <c r="B218" s="887" t="s">
        <v>462</v>
      </c>
      <c r="C218" s="844" t="s">
        <v>238</v>
      </c>
      <c r="D218" s="845" t="s">
        <v>529</v>
      </c>
      <c r="E218" s="846" t="s">
        <v>530</v>
      </c>
      <c r="F218" s="847" t="s">
        <v>341</v>
      </c>
      <c r="G218" s="848">
        <v>1</v>
      </c>
      <c r="H218" s="849">
        <v>1545</v>
      </c>
      <c r="I218" s="888">
        <f>ROUND(H218*G218,2)</f>
        <v>1545</v>
      </c>
      <c r="J218" s="850"/>
      <c r="K218" s="776">
        <f>ROUND(J218*$H218,2)</f>
        <v>0</v>
      </c>
      <c r="L218" s="850"/>
      <c r="M218" s="776">
        <f>ROUND(L218*$H218,2)</f>
        <v>0</v>
      </c>
      <c r="N218" s="850"/>
      <c r="O218" s="776">
        <f>ROUND(N218*$H218,2)</f>
        <v>0</v>
      </c>
      <c r="P218" s="850"/>
      <c r="Q218" s="776">
        <f>ROUND(P218*$H218,2)</f>
        <v>0</v>
      </c>
      <c r="R218" s="850"/>
      <c r="S218" s="776">
        <f>ROUND(R218*$H218,2)</f>
        <v>0</v>
      </c>
      <c r="T218" s="850"/>
      <c r="U218" s="776">
        <f>ROUND(T218*$H218,2)</f>
        <v>0</v>
      </c>
      <c r="V218" s="1861">
        <f>G218</f>
        <v>1</v>
      </c>
      <c r="W218" s="1750">
        <f>ROUND(V218*$H218,2)</f>
        <v>1545</v>
      </c>
      <c r="X218" s="850"/>
      <c r="Y218" s="776">
        <f>ROUND(X218*$H218,2)</f>
        <v>0</v>
      </c>
      <c r="Z218" s="850"/>
      <c r="AA218" s="776">
        <f>ROUND(Z218*$H218,2)</f>
        <v>0</v>
      </c>
      <c r="AB218" s="1861"/>
      <c r="AC218" s="1750">
        <f>ROUND(AB218*$H218,2)</f>
        <v>0</v>
      </c>
      <c r="AD218" s="850"/>
      <c r="AE218" s="776">
        <f>ROUND(AD218*$H218,2)</f>
        <v>0</v>
      </c>
      <c r="AF218" s="850"/>
      <c r="AG218" s="776">
        <f>ROUND(AF218*$H218,2)</f>
        <v>0</v>
      </c>
      <c r="AH218" s="850"/>
      <c r="AI218" s="776">
        <f>ROUND(AH218*$H218,2)</f>
        <v>0</v>
      </c>
      <c r="AJ218" s="850"/>
      <c r="AK218" s="776">
        <f>ROUND(AJ218*$H218,2)</f>
        <v>0</v>
      </c>
      <c r="AL218" s="1861"/>
      <c r="AM218" s="1750">
        <f>ROUND(AL218*$H218,2)</f>
        <v>0</v>
      </c>
      <c r="AN218" s="1861"/>
      <c r="AO218" s="1750">
        <f>ROUND(AN218*$H218,2)</f>
        <v>0</v>
      </c>
      <c r="AP218" s="2014"/>
      <c r="AQ218" s="2114">
        <f>ROUND(AP218*$H218,2)</f>
        <v>0</v>
      </c>
      <c r="AR218" s="850">
        <f>AP218+AN218+AL218+AJ218+AH218+AF218+AD218+AB218+Z218+X218+V218+T218+R218+P218+N218+L218+J218</f>
        <v>1</v>
      </c>
      <c r="AS218" s="776">
        <f>ROUND(AR218*H218,2)</f>
        <v>1545</v>
      </c>
      <c r="AT218" s="850">
        <f>G218-AR218</f>
        <v>0</v>
      </c>
      <c r="AU218" s="776">
        <f>ROUND(AT218*H218,2)</f>
        <v>0</v>
      </c>
      <c r="AV218" s="914">
        <f>AU218/I218</f>
        <v>0</v>
      </c>
      <c r="EU218" s="163"/>
      <c r="EV218" s="164" t="s">
        <v>7</v>
      </c>
      <c r="EW218" s="165" t="s">
        <v>31</v>
      </c>
      <c r="EX218" s="33"/>
      <c r="EY218" s="124">
        <f>EX218*G224</f>
        <v>0</v>
      </c>
      <c r="EZ218" s="124">
        <v>2E-3</v>
      </c>
      <c r="FA218" s="124">
        <f>EZ218*G224</f>
        <v>6.0000000000000001E-3</v>
      </c>
      <c r="FB218" s="124">
        <v>0</v>
      </c>
      <c r="FC218" s="125">
        <f>FB218*G224</f>
        <v>0</v>
      </c>
      <c r="FD218" s="22"/>
      <c r="FE218" s="22"/>
      <c r="FF218" s="22"/>
      <c r="FG218" s="22"/>
      <c r="FH218" s="22"/>
      <c r="FI218" s="22"/>
      <c r="FJ218" s="22"/>
      <c r="FK218" s="22"/>
      <c r="FL218" s="22"/>
      <c r="FM218" s="22"/>
      <c r="FN218" s="22"/>
      <c r="GA218" s="126" t="s">
        <v>166</v>
      </c>
      <c r="GC218" s="126" t="s">
        <v>238</v>
      </c>
      <c r="GD218" s="126" t="s">
        <v>46</v>
      </c>
      <c r="GH218" s="13" t="s">
        <v>103</v>
      </c>
      <c r="GN218" s="127">
        <f>IF(EW218="základní",I224,0)</f>
        <v>645</v>
      </c>
      <c r="GO218" s="127">
        <f>IF(EW218="snížená",I224,0)</f>
        <v>0</v>
      </c>
      <c r="GP218" s="127">
        <f>IF(EW218="zákl. přenesená",I224,0)</f>
        <v>0</v>
      </c>
      <c r="GQ218" s="127">
        <f>IF(EW218="sníž. přenesená",I224,0)</f>
        <v>0</v>
      </c>
      <c r="GR218" s="127">
        <f>IF(EW218="nulová",I224,0)</f>
        <v>0</v>
      </c>
      <c r="GS218" s="13" t="s">
        <v>45</v>
      </c>
      <c r="GT218" s="127">
        <f>ROUND(H224*G224,2)</f>
        <v>645</v>
      </c>
      <c r="GU218" s="13" t="s">
        <v>110</v>
      </c>
      <c r="GV218" s="126" t="s">
        <v>1899</v>
      </c>
    </row>
    <row r="219" spans="1:204" s="10" customFormat="1" ht="27.9" customHeight="1" x14ac:dyDescent="0.2">
      <c r="A219" s="137"/>
      <c r="B219" s="866"/>
      <c r="C219" s="857" t="s">
        <v>114</v>
      </c>
      <c r="D219" s="867" t="s">
        <v>7</v>
      </c>
      <c r="E219" s="868" t="s">
        <v>570</v>
      </c>
      <c r="F219" s="869"/>
      <c r="G219" s="870">
        <v>1</v>
      </c>
      <c r="H219" s="871"/>
      <c r="I219" s="872"/>
      <c r="J219" s="901"/>
      <c r="K219" s="902"/>
      <c r="L219" s="901"/>
      <c r="M219" s="902"/>
      <c r="N219" s="901"/>
      <c r="O219" s="902"/>
      <c r="P219" s="901"/>
      <c r="Q219" s="902"/>
      <c r="R219" s="901"/>
      <c r="S219" s="902"/>
      <c r="T219" s="901"/>
      <c r="U219" s="902"/>
      <c r="V219" s="1857"/>
      <c r="W219" s="1858"/>
      <c r="X219" s="901"/>
      <c r="Y219" s="902"/>
      <c r="Z219" s="901"/>
      <c r="AA219" s="902"/>
      <c r="AB219" s="1857"/>
      <c r="AC219" s="1858"/>
      <c r="AD219" s="901"/>
      <c r="AE219" s="902"/>
      <c r="AF219" s="901"/>
      <c r="AG219" s="902"/>
      <c r="AH219" s="901"/>
      <c r="AI219" s="902"/>
      <c r="AJ219" s="901"/>
      <c r="AK219" s="902"/>
      <c r="AL219" s="1857"/>
      <c r="AM219" s="1858"/>
      <c r="AN219" s="1857"/>
      <c r="AO219" s="1858"/>
      <c r="AP219" s="2010"/>
      <c r="AQ219" s="2011"/>
      <c r="AR219" s="901"/>
      <c r="AS219" s="902"/>
      <c r="AT219" s="901"/>
      <c r="AU219" s="902"/>
      <c r="AV219" s="919"/>
      <c r="EU219" s="139"/>
      <c r="EV219" s="140"/>
      <c r="EW219" s="141"/>
      <c r="EX219" s="141"/>
      <c r="EY219" s="141"/>
      <c r="EZ219" s="141"/>
      <c r="FA219" s="141"/>
      <c r="FB219" s="141"/>
      <c r="FC219" s="142"/>
      <c r="GC219" s="143" t="s">
        <v>114</v>
      </c>
      <c r="GD219" s="143" t="s">
        <v>46</v>
      </c>
      <c r="GE219" s="10" t="s">
        <v>46</v>
      </c>
      <c r="GF219" s="10" t="s">
        <v>23</v>
      </c>
      <c r="GG219" s="10" t="s">
        <v>45</v>
      </c>
      <c r="GH219" s="143" t="s">
        <v>103</v>
      </c>
    </row>
    <row r="220" spans="1:204" s="1" customFormat="1" ht="27.9" customHeight="1" x14ac:dyDescent="0.2">
      <c r="A220" s="23"/>
      <c r="B220" s="887" t="s">
        <v>466</v>
      </c>
      <c r="C220" s="844" t="s">
        <v>238</v>
      </c>
      <c r="D220" s="845" t="s">
        <v>533</v>
      </c>
      <c r="E220" s="846" t="s">
        <v>534</v>
      </c>
      <c r="F220" s="847" t="s">
        <v>341</v>
      </c>
      <c r="G220" s="848">
        <v>1</v>
      </c>
      <c r="H220" s="849">
        <v>2620</v>
      </c>
      <c r="I220" s="888">
        <f>ROUND(H220*G220,2)</f>
        <v>2620</v>
      </c>
      <c r="J220" s="850"/>
      <c r="K220" s="776">
        <f>ROUND(J220*$H220,2)</f>
        <v>0</v>
      </c>
      <c r="L220" s="850"/>
      <c r="M220" s="776">
        <f>ROUND(L220*$H220,2)</f>
        <v>0</v>
      </c>
      <c r="N220" s="850"/>
      <c r="O220" s="776">
        <f>ROUND(N220*$H220,2)</f>
        <v>0</v>
      </c>
      <c r="P220" s="850"/>
      <c r="Q220" s="776">
        <f>ROUND(P220*$H220,2)</f>
        <v>0</v>
      </c>
      <c r="R220" s="850"/>
      <c r="S220" s="776">
        <f>ROUND(R220*$H220,2)</f>
        <v>0</v>
      </c>
      <c r="T220" s="850"/>
      <c r="U220" s="776">
        <f>ROUND(T220*$H220,2)</f>
        <v>0</v>
      </c>
      <c r="V220" s="1861">
        <v>1</v>
      </c>
      <c r="W220" s="1750">
        <f>ROUND(V220*$H220,2)</f>
        <v>2620</v>
      </c>
      <c r="X220" s="850"/>
      <c r="Y220" s="776">
        <f>ROUND(X220*$H220,2)</f>
        <v>0</v>
      </c>
      <c r="Z220" s="850"/>
      <c r="AA220" s="776">
        <f>ROUND(Z220*$H220,2)</f>
        <v>0</v>
      </c>
      <c r="AB220" s="1861"/>
      <c r="AC220" s="1750">
        <f>ROUND(AB220*$H220,2)</f>
        <v>0</v>
      </c>
      <c r="AD220" s="850"/>
      <c r="AE220" s="776">
        <f>ROUND(AD220*$H220,2)</f>
        <v>0</v>
      </c>
      <c r="AF220" s="850"/>
      <c r="AG220" s="776">
        <f>ROUND(AF220*$H220,2)</f>
        <v>0</v>
      </c>
      <c r="AH220" s="850"/>
      <c r="AI220" s="776">
        <f>ROUND(AH220*$H220,2)</f>
        <v>0</v>
      </c>
      <c r="AJ220" s="850"/>
      <c r="AK220" s="776">
        <f>ROUND(AJ220*$H220,2)</f>
        <v>0</v>
      </c>
      <c r="AL220" s="1861"/>
      <c r="AM220" s="1750">
        <f>ROUND(AL220*$H220,2)</f>
        <v>0</v>
      </c>
      <c r="AN220" s="1861"/>
      <c r="AO220" s="1750">
        <f>ROUND(AN220*$H220,2)</f>
        <v>0</v>
      </c>
      <c r="AP220" s="2014"/>
      <c r="AQ220" s="2114">
        <f>ROUND(AP220*$H220,2)</f>
        <v>0</v>
      </c>
      <c r="AR220" s="850">
        <f>AP220+AN220+AL220+AJ220+AH220+AF220+AD220+AB220+Z220+X220+V220+T220+R220+P220+N220+L220+J220</f>
        <v>1</v>
      </c>
      <c r="AS220" s="776">
        <f>ROUND(AR220*H220,2)</f>
        <v>2620</v>
      </c>
      <c r="AT220" s="850">
        <f>G220-AR220</f>
        <v>0</v>
      </c>
      <c r="AU220" s="776">
        <f>ROUND(AT220*H220,2)</f>
        <v>0</v>
      </c>
      <c r="AV220" s="914">
        <f>AU220/I220</f>
        <v>0</v>
      </c>
      <c r="EU220" s="163"/>
      <c r="EV220" s="164" t="s">
        <v>7</v>
      </c>
      <c r="EW220" s="165" t="s">
        <v>31</v>
      </c>
      <c r="EX220" s="33"/>
      <c r="EY220" s="124">
        <f>EX220*G226</f>
        <v>0</v>
      </c>
      <c r="EZ220" s="124">
        <v>8.0000000000000004E-4</v>
      </c>
      <c r="FA220" s="124">
        <f>EZ220*G226</f>
        <v>8.0000000000000004E-4</v>
      </c>
      <c r="FB220" s="124">
        <v>0</v>
      </c>
      <c r="FC220" s="125">
        <f>FB220*G226</f>
        <v>0</v>
      </c>
      <c r="FD220" s="22"/>
      <c r="FE220" s="22"/>
      <c r="FF220" s="22"/>
      <c r="FG220" s="22"/>
      <c r="FH220" s="22"/>
      <c r="FI220" s="22"/>
      <c r="FJ220" s="22"/>
      <c r="FK220" s="22"/>
      <c r="FL220" s="22"/>
      <c r="FM220" s="22"/>
      <c r="FN220" s="22"/>
      <c r="GA220" s="126" t="s">
        <v>166</v>
      </c>
      <c r="GC220" s="126" t="s">
        <v>238</v>
      </c>
      <c r="GD220" s="126" t="s">
        <v>46</v>
      </c>
      <c r="GH220" s="13" t="s">
        <v>103</v>
      </c>
      <c r="GN220" s="127">
        <f>IF(EW220="základní",I226,0)</f>
        <v>1187.5</v>
      </c>
      <c r="GO220" s="127">
        <f>IF(EW220="snížená",I226,0)</f>
        <v>0</v>
      </c>
      <c r="GP220" s="127">
        <f>IF(EW220="zákl. přenesená",I226,0)</f>
        <v>0</v>
      </c>
      <c r="GQ220" s="127">
        <f>IF(EW220="sníž. přenesená",I226,0)</f>
        <v>0</v>
      </c>
      <c r="GR220" s="127">
        <f>IF(EW220="nulová",I226,0)</f>
        <v>0</v>
      </c>
      <c r="GS220" s="13" t="s">
        <v>45</v>
      </c>
      <c r="GT220" s="127">
        <f>ROUND(H226*G226,2)</f>
        <v>1187.5</v>
      </c>
      <c r="GU220" s="13" t="s">
        <v>110</v>
      </c>
      <c r="GV220" s="126" t="s">
        <v>1900</v>
      </c>
    </row>
    <row r="221" spans="1:204" s="10" customFormat="1" ht="27.9" customHeight="1" x14ac:dyDescent="0.2">
      <c r="A221" s="137"/>
      <c r="B221" s="866"/>
      <c r="C221" s="857" t="s">
        <v>114</v>
      </c>
      <c r="D221" s="867" t="s">
        <v>7</v>
      </c>
      <c r="E221" s="868" t="s">
        <v>570</v>
      </c>
      <c r="F221" s="869"/>
      <c r="G221" s="870">
        <v>1</v>
      </c>
      <c r="H221" s="871"/>
      <c r="I221" s="872"/>
      <c r="J221" s="901"/>
      <c r="K221" s="902"/>
      <c r="L221" s="901"/>
      <c r="M221" s="902"/>
      <c r="N221" s="901"/>
      <c r="O221" s="902"/>
      <c r="P221" s="901"/>
      <c r="Q221" s="902"/>
      <c r="R221" s="901"/>
      <c r="S221" s="902"/>
      <c r="T221" s="901"/>
      <c r="U221" s="902"/>
      <c r="V221" s="1857"/>
      <c r="W221" s="1858"/>
      <c r="X221" s="901"/>
      <c r="Y221" s="902"/>
      <c r="Z221" s="901"/>
      <c r="AA221" s="902"/>
      <c r="AB221" s="1857"/>
      <c r="AC221" s="1858"/>
      <c r="AD221" s="901"/>
      <c r="AE221" s="902"/>
      <c r="AF221" s="901"/>
      <c r="AG221" s="902"/>
      <c r="AH221" s="901"/>
      <c r="AI221" s="902"/>
      <c r="AJ221" s="901"/>
      <c r="AK221" s="902"/>
      <c r="AL221" s="1857"/>
      <c r="AM221" s="1858"/>
      <c r="AN221" s="1857"/>
      <c r="AO221" s="1858"/>
      <c r="AP221" s="2010"/>
      <c r="AQ221" s="2011"/>
      <c r="AR221" s="901"/>
      <c r="AS221" s="902"/>
      <c r="AT221" s="901"/>
      <c r="AU221" s="902"/>
      <c r="AV221" s="919"/>
      <c r="EU221" s="139"/>
      <c r="EV221" s="140"/>
      <c r="EW221" s="141"/>
      <c r="EX221" s="141"/>
      <c r="EY221" s="141"/>
      <c r="EZ221" s="141"/>
      <c r="FA221" s="141"/>
      <c r="FB221" s="141"/>
      <c r="FC221" s="142"/>
      <c r="GC221" s="143" t="s">
        <v>114</v>
      </c>
      <c r="GD221" s="143" t="s">
        <v>46</v>
      </c>
      <c r="GE221" s="10" t="s">
        <v>46</v>
      </c>
      <c r="GF221" s="10" t="s">
        <v>23</v>
      </c>
      <c r="GG221" s="10" t="s">
        <v>45</v>
      </c>
      <c r="GH221" s="143" t="s">
        <v>103</v>
      </c>
    </row>
    <row r="222" spans="1:204" s="9" customFormat="1" ht="27.9" customHeight="1" x14ac:dyDescent="0.2">
      <c r="A222" s="130"/>
      <c r="B222" s="887" t="s">
        <v>470</v>
      </c>
      <c r="C222" s="844" t="s">
        <v>238</v>
      </c>
      <c r="D222" s="845" t="s">
        <v>538</v>
      </c>
      <c r="E222" s="846" t="s">
        <v>539</v>
      </c>
      <c r="F222" s="847" t="s">
        <v>341</v>
      </c>
      <c r="G222" s="848">
        <v>1</v>
      </c>
      <c r="H222" s="849">
        <v>7450</v>
      </c>
      <c r="I222" s="888">
        <f>ROUND(H222*G222,2)</f>
        <v>7450</v>
      </c>
      <c r="J222" s="850"/>
      <c r="K222" s="776">
        <f>ROUND(J222*$H222,2)</f>
        <v>0</v>
      </c>
      <c r="L222" s="850"/>
      <c r="M222" s="776">
        <f>ROUND(L222*$H222,2)</f>
        <v>0</v>
      </c>
      <c r="N222" s="850"/>
      <c r="O222" s="776">
        <f>ROUND(N222*$H222,2)</f>
        <v>0</v>
      </c>
      <c r="P222" s="850"/>
      <c r="Q222" s="776">
        <f>ROUND(P222*$H222,2)</f>
        <v>0</v>
      </c>
      <c r="R222" s="850"/>
      <c r="S222" s="776">
        <f>ROUND(R222*$H222,2)</f>
        <v>0</v>
      </c>
      <c r="T222" s="850"/>
      <c r="U222" s="776">
        <f>ROUND(T222*$H222,2)</f>
        <v>0</v>
      </c>
      <c r="V222" s="1861">
        <v>1</v>
      </c>
      <c r="W222" s="1750">
        <f>ROUND(V222*$H222,2)</f>
        <v>7450</v>
      </c>
      <c r="X222" s="850"/>
      <c r="Y222" s="776">
        <f>ROUND(X222*$H222,2)</f>
        <v>0</v>
      </c>
      <c r="Z222" s="850"/>
      <c r="AA222" s="776">
        <f>ROUND(Z222*$H222,2)</f>
        <v>0</v>
      </c>
      <c r="AB222" s="1861"/>
      <c r="AC222" s="1750">
        <f>ROUND(AB222*$H222,2)</f>
        <v>0</v>
      </c>
      <c r="AD222" s="850"/>
      <c r="AE222" s="776">
        <f>ROUND(AD222*$H222,2)</f>
        <v>0</v>
      </c>
      <c r="AF222" s="850"/>
      <c r="AG222" s="776">
        <f>ROUND(AF222*$H222,2)</f>
        <v>0</v>
      </c>
      <c r="AH222" s="850"/>
      <c r="AI222" s="776">
        <f>ROUND(AH222*$H222,2)</f>
        <v>0</v>
      </c>
      <c r="AJ222" s="850"/>
      <c r="AK222" s="776">
        <f>ROUND(AJ222*$H222,2)</f>
        <v>0</v>
      </c>
      <c r="AL222" s="1861"/>
      <c r="AM222" s="1750">
        <f>ROUND(AL222*$H222,2)</f>
        <v>0</v>
      </c>
      <c r="AN222" s="1861"/>
      <c r="AO222" s="1750">
        <f>ROUND(AN222*$H222,2)</f>
        <v>0</v>
      </c>
      <c r="AP222" s="2014"/>
      <c r="AQ222" s="2114">
        <f>ROUND(AP222*$H222,2)</f>
        <v>0</v>
      </c>
      <c r="AR222" s="850">
        <f>AP222+AN222+AL222+AJ222+AH222+AF222+AD222+AB222+Z222+X222+V222+T222+R222+P222+N222+L222+J222</f>
        <v>1</v>
      </c>
      <c r="AS222" s="776">
        <f>ROUND(AR222*H222,2)</f>
        <v>7450</v>
      </c>
      <c r="AT222" s="850">
        <f>G222-AR222</f>
        <v>0</v>
      </c>
      <c r="AU222" s="776">
        <f>ROUND(AT222*H222,2)</f>
        <v>0</v>
      </c>
      <c r="AV222" s="914">
        <f>AU222/I222</f>
        <v>0</v>
      </c>
      <c r="EU222" s="132"/>
      <c r="EV222" s="133"/>
      <c r="EW222" s="134"/>
      <c r="EX222" s="134"/>
      <c r="EY222" s="134"/>
      <c r="EZ222" s="134"/>
      <c r="FA222" s="134"/>
      <c r="FB222" s="134"/>
      <c r="FC222" s="135"/>
      <c r="GC222" s="136" t="s">
        <v>114</v>
      </c>
      <c r="GD222" s="136" t="s">
        <v>46</v>
      </c>
      <c r="GE222" s="9" t="s">
        <v>45</v>
      </c>
      <c r="GF222" s="9" t="s">
        <v>23</v>
      </c>
      <c r="GG222" s="9" t="s">
        <v>44</v>
      </c>
      <c r="GH222" s="136" t="s">
        <v>103</v>
      </c>
    </row>
    <row r="223" spans="1:204" s="1" customFormat="1" ht="27.9" customHeight="1" x14ac:dyDescent="0.2">
      <c r="A223" s="23"/>
      <c r="B223" s="866"/>
      <c r="C223" s="857" t="s">
        <v>114</v>
      </c>
      <c r="D223" s="867" t="s">
        <v>7</v>
      </c>
      <c r="E223" s="868" t="s">
        <v>1892</v>
      </c>
      <c r="F223" s="869"/>
      <c r="G223" s="870">
        <v>1</v>
      </c>
      <c r="H223" s="871"/>
      <c r="I223" s="872"/>
      <c r="J223" s="901"/>
      <c r="K223" s="902"/>
      <c r="L223" s="901"/>
      <c r="M223" s="902"/>
      <c r="N223" s="901"/>
      <c r="O223" s="902"/>
      <c r="P223" s="901"/>
      <c r="Q223" s="902"/>
      <c r="R223" s="901"/>
      <c r="S223" s="902"/>
      <c r="T223" s="901"/>
      <c r="U223" s="902"/>
      <c r="V223" s="1857"/>
      <c r="W223" s="1858"/>
      <c r="X223" s="901"/>
      <c r="Y223" s="902"/>
      <c r="Z223" s="901"/>
      <c r="AA223" s="902"/>
      <c r="AB223" s="1857"/>
      <c r="AC223" s="1858"/>
      <c r="AD223" s="901"/>
      <c r="AE223" s="902"/>
      <c r="AF223" s="901"/>
      <c r="AG223" s="902"/>
      <c r="AH223" s="901"/>
      <c r="AI223" s="902"/>
      <c r="AJ223" s="901"/>
      <c r="AK223" s="902"/>
      <c r="AL223" s="1857"/>
      <c r="AM223" s="1858"/>
      <c r="AN223" s="1857"/>
      <c r="AO223" s="1858"/>
      <c r="AP223" s="2010"/>
      <c r="AQ223" s="2011"/>
      <c r="AR223" s="901"/>
      <c r="AS223" s="902"/>
      <c r="AT223" s="901"/>
      <c r="AU223" s="902"/>
      <c r="AV223" s="919"/>
      <c r="EU223" s="163"/>
      <c r="EV223" s="164" t="s">
        <v>7</v>
      </c>
      <c r="EW223" s="165" t="s">
        <v>31</v>
      </c>
      <c r="EX223" s="33"/>
      <c r="EY223" s="124">
        <f>EX223*G229</f>
        <v>0</v>
      </c>
      <c r="EZ223" s="124">
        <v>5.0000000000000001E-4</v>
      </c>
      <c r="FA223" s="124">
        <f>EZ223*G229</f>
        <v>5.0000000000000001E-4</v>
      </c>
      <c r="FB223" s="124">
        <v>0</v>
      </c>
      <c r="FC223" s="125">
        <f>FB223*G229</f>
        <v>0</v>
      </c>
      <c r="FD223" s="22"/>
      <c r="FE223" s="22"/>
      <c r="FF223" s="22"/>
      <c r="FG223" s="22"/>
      <c r="FH223" s="22"/>
      <c r="FI223" s="22"/>
      <c r="FJ223" s="22"/>
      <c r="FK223" s="22"/>
      <c r="FL223" s="22"/>
      <c r="FM223" s="22"/>
      <c r="FN223" s="22"/>
      <c r="GA223" s="126" t="s">
        <v>166</v>
      </c>
      <c r="GC223" s="126" t="s">
        <v>238</v>
      </c>
      <c r="GD223" s="126" t="s">
        <v>46</v>
      </c>
      <c r="GH223" s="13" t="s">
        <v>103</v>
      </c>
      <c r="GN223" s="127">
        <f>IF(EW223="základní",I229,0)</f>
        <v>513</v>
      </c>
      <c r="GO223" s="127">
        <f>IF(EW223="snížená",I229,0)</f>
        <v>0</v>
      </c>
      <c r="GP223" s="127">
        <f>IF(EW223="zákl. přenesená",I229,0)</f>
        <v>0</v>
      </c>
      <c r="GQ223" s="127">
        <f>IF(EW223="sníž. přenesená",I229,0)</f>
        <v>0</v>
      </c>
      <c r="GR223" s="127">
        <f>IF(EW223="nulová",I229,0)</f>
        <v>0</v>
      </c>
      <c r="GS223" s="13" t="s">
        <v>45</v>
      </c>
      <c r="GT223" s="127">
        <f>ROUND(H229*G229,2)</f>
        <v>513</v>
      </c>
      <c r="GU223" s="13" t="s">
        <v>110</v>
      </c>
      <c r="GV223" s="126" t="s">
        <v>1901</v>
      </c>
    </row>
    <row r="224" spans="1:204" s="10" customFormat="1" ht="27.9" customHeight="1" x14ac:dyDescent="0.2">
      <c r="A224" s="137"/>
      <c r="B224" s="887" t="s">
        <v>476</v>
      </c>
      <c r="C224" s="844" t="s">
        <v>238</v>
      </c>
      <c r="D224" s="845" t="s">
        <v>551</v>
      </c>
      <c r="E224" s="846" t="s">
        <v>552</v>
      </c>
      <c r="F224" s="847" t="s">
        <v>341</v>
      </c>
      <c r="G224" s="848">
        <v>3</v>
      </c>
      <c r="H224" s="849">
        <v>215</v>
      </c>
      <c r="I224" s="888">
        <f>ROUND(H224*G224,2)</f>
        <v>645</v>
      </c>
      <c r="J224" s="850"/>
      <c r="K224" s="776">
        <f>ROUND(J224*$H224,2)</f>
        <v>0</v>
      </c>
      <c r="L224" s="850"/>
      <c r="M224" s="776">
        <f>ROUND(L224*$H224,2)</f>
        <v>0</v>
      </c>
      <c r="N224" s="850"/>
      <c r="O224" s="776">
        <f>ROUND(N224*$H224,2)</f>
        <v>0</v>
      </c>
      <c r="P224" s="850"/>
      <c r="Q224" s="776">
        <f>ROUND(P224*$H224,2)</f>
        <v>0</v>
      </c>
      <c r="R224" s="850"/>
      <c r="S224" s="776">
        <f>ROUND(R224*$H224,2)</f>
        <v>0</v>
      </c>
      <c r="T224" s="850"/>
      <c r="U224" s="776">
        <f>ROUND(T224*$H224,2)</f>
        <v>0</v>
      </c>
      <c r="V224" s="1861">
        <v>3</v>
      </c>
      <c r="W224" s="1750">
        <f>ROUND(V224*$H224,2)</f>
        <v>645</v>
      </c>
      <c r="X224" s="850"/>
      <c r="Y224" s="776">
        <f>ROUND(X224*$H224,2)</f>
        <v>0</v>
      </c>
      <c r="Z224" s="850"/>
      <c r="AA224" s="776">
        <f>ROUND(Z224*$H224,2)</f>
        <v>0</v>
      </c>
      <c r="AB224" s="1861"/>
      <c r="AC224" s="1750">
        <f>ROUND(AB224*$H224,2)</f>
        <v>0</v>
      </c>
      <c r="AD224" s="850"/>
      <c r="AE224" s="776">
        <f>ROUND(AD224*$H224,2)</f>
        <v>0</v>
      </c>
      <c r="AF224" s="850"/>
      <c r="AG224" s="776">
        <f>ROUND(AF224*$H224,2)</f>
        <v>0</v>
      </c>
      <c r="AH224" s="850"/>
      <c r="AI224" s="776">
        <f>ROUND(AH224*$H224,2)</f>
        <v>0</v>
      </c>
      <c r="AJ224" s="850"/>
      <c r="AK224" s="776">
        <f>ROUND(AJ224*$H224,2)</f>
        <v>0</v>
      </c>
      <c r="AL224" s="1861"/>
      <c r="AM224" s="1750">
        <f>ROUND(AL224*$H224,2)</f>
        <v>0</v>
      </c>
      <c r="AN224" s="1861"/>
      <c r="AO224" s="1750">
        <f>ROUND(AN224*$H224,2)</f>
        <v>0</v>
      </c>
      <c r="AP224" s="2014"/>
      <c r="AQ224" s="2114">
        <f>ROUND(AP224*$H224,2)</f>
        <v>0</v>
      </c>
      <c r="AR224" s="850">
        <f>AP224+AN224+AL224+AJ224+AH224+AF224+AD224+AB224+Z224+X224+V224+T224+R224+P224+N224+L224+J224</f>
        <v>3</v>
      </c>
      <c r="AS224" s="776">
        <f>ROUND(AR224*H224,2)</f>
        <v>645</v>
      </c>
      <c r="AT224" s="850">
        <f>G224-AR224</f>
        <v>0</v>
      </c>
      <c r="AU224" s="776">
        <f>ROUND(AT224*H224,2)</f>
        <v>0</v>
      </c>
      <c r="AV224" s="914">
        <f>AU224/I224</f>
        <v>0</v>
      </c>
      <c r="EU224" s="139"/>
      <c r="EV224" s="140"/>
      <c r="EW224" s="141"/>
      <c r="EX224" s="141"/>
      <c r="EY224" s="141"/>
      <c r="EZ224" s="141"/>
      <c r="FA224" s="141"/>
      <c r="FB224" s="141"/>
      <c r="FC224" s="142"/>
      <c r="GC224" s="143" t="s">
        <v>114</v>
      </c>
      <c r="GD224" s="143" t="s">
        <v>46</v>
      </c>
      <c r="GE224" s="10" t="s">
        <v>46</v>
      </c>
      <c r="GF224" s="10" t="s">
        <v>23</v>
      </c>
      <c r="GG224" s="10" t="s">
        <v>45</v>
      </c>
      <c r="GH224" s="143" t="s">
        <v>103</v>
      </c>
    </row>
    <row r="225" spans="1:204" s="9" customFormat="1" ht="27.9" customHeight="1" x14ac:dyDescent="0.2">
      <c r="A225" s="130"/>
      <c r="B225" s="866"/>
      <c r="C225" s="857" t="s">
        <v>114</v>
      </c>
      <c r="D225" s="867" t="s">
        <v>7</v>
      </c>
      <c r="E225" s="868" t="s">
        <v>504</v>
      </c>
      <c r="F225" s="869"/>
      <c r="G225" s="870">
        <v>3</v>
      </c>
      <c r="H225" s="871"/>
      <c r="I225" s="872"/>
      <c r="J225" s="901"/>
      <c r="K225" s="902"/>
      <c r="L225" s="901"/>
      <c r="M225" s="902"/>
      <c r="N225" s="901"/>
      <c r="O225" s="902"/>
      <c r="P225" s="901"/>
      <c r="Q225" s="902"/>
      <c r="R225" s="901"/>
      <c r="S225" s="902"/>
      <c r="T225" s="901"/>
      <c r="U225" s="902"/>
      <c r="V225" s="1857"/>
      <c r="W225" s="1858"/>
      <c r="X225" s="901"/>
      <c r="Y225" s="902"/>
      <c r="Z225" s="901"/>
      <c r="AA225" s="902"/>
      <c r="AB225" s="1857"/>
      <c r="AC225" s="1858"/>
      <c r="AD225" s="901"/>
      <c r="AE225" s="902"/>
      <c r="AF225" s="901"/>
      <c r="AG225" s="902"/>
      <c r="AH225" s="901"/>
      <c r="AI225" s="902"/>
      <c r="AJ225" s="901"/>
      <c r="AK225" s="902"/>
      <c r="AL225" s="1857"/>
      <c r="AM225" s="1858"/>
      <c r="AN225" s="1857"/>
      <c r="AO225" s="1858"/>
      <c r="AP225" s="2010"/>
      <c r="AQ225" s="2011"/>
      <c r="AR225" s="901"/>
      <c r="AS225" s="902"/>
      <c r="AT225" s="901"/>
      <c r="AU225" s="902"/>
      <c r="AV225" s="919"/>
      <c r="EU225" s="132"/>
      <c r="EV225" s="133"/>
      <c r="EW225" s="134"/>
      <c r="EX225" s="134"/>
      <c r="EY225" s="134"/>
      <c r="EZ225" s="134"/>
      <c r="FA225" s="134"/>
      <c r="FB225" s="134"/>
      <c r="FC225" s="135"/>
      <c r="GC225" s="136" t="s">
        <v>114</v>
      </c>
      <c r="GD225" s="136" t="s">
        <v>46</v>
      </c>
      <c r="GE225" s="9" t="s">
        <v>45</v>
      </c>
      <c r="GF225" s="9" t="s">
        <v>23</v>
      </c>
      <c r="GG225" s="9" t="s">
        <v>44</v>
      </c>
      <c r="GH225" s="136" t="s">
        <v>103</v>
      </c>
    </row>
    <row r="226" spans="1:204" s="1" customFormat="1" ht="27.9" customHeight="1" x14ac:dyDescent="0.2">
      <c r="A226" s="23"/>
      <c r="B226" s="887" t="s">
        <v>480</v>
      </c>
      <c r="C226" s="844" t="s">
        <v>238</v>
      </c>
      <c r="D226" s="845" t="s">
        <v>562</v>
      </c>
      <c r="E226" s="846" t="s">
        <v>563</v>
      </c>
      <c r="F226" s="847" t="s">
        <v>341</v>
      </c>
      <c r="G226" s="848">
        <v>1</v>
      </c>
      <c r="H226" s="849">
        <v>1187.5</v>
      </c>
      <c r="I226" s="888">
        <f>ROUND(H226*G226,2)</f>
        <v>1187.5</v>
      </c>
      <c r="J226" s="850"/>
      <c r="K226" s="776">
        <f>ROUND(J226*$H226,2)</f>
        <v>0</v>
      </c>
      <c r="L226" s="850"/>
      <c r="M226" s="776">
        <f>ROUND(L226*$H226,2)</f>
        <v>0</v>
      </c>
      <c r="N226" s="850"/>
      <c r="O226" s="776">
        <f>ROUND(N226*$H226,2)</f>
        <v>0</v>
      </c>
      <c r="P226" s="850"/>
      <c r="Q226" s="776">
        <f>ROUND(P226*$H226,2)</f>
        <v>0</v>
      </c>
      <c r="R226" s="850"/>
      <c r="S226" s="776">
        <f>ROUND(R226*$H226,2)</f>
        <v>0</v>
      </c>
      <c r="T226" s="850"/>
      <c r="U226" s="776">
        <f>ROUND(T226*$H226,2)</f>
        <v>0</v>
      </c>
      <c r="V226" s="1861">
        <v>1</v>
      </c>
      <c r="W226" s="1750">
        <f>ROUND(V226*$H226,2)</f>
        <v>1187.5</v>
      </c>
      <c r="X226" s="850"/>
      <c r="Y226" s="776">
        <f>ROUND(X226*$H226,2)</f>
        <v>0</v>
      </c>
      <c r="Z226" s="850"/>
      <c r="AA226" s="776">
        <f>ROUND(Z226*$H226,2)</f>
        <v>0</v>
      </c>
      <c r="AB226" s="1861"/>
      <c r="AC226" s="1750">
        <f>ROUND(AB226*$H226,2)</f>
        <v>0</v>
      </c>
      <c r="AD226" s="850"/>
      <c r="AE226" s="776">
        <f>ROUND(AD226*$H226,2)</f>
        <v>0</v>
      </c>
      <c r="AF226" s="850"/>
      <c r="AG226" s="776">
        <f>ROUND(AF226*$H226,2)</f>
        <v>0</v>
      </c>
      <c r="AH226" s="850"/>
      <c r="AI226" s="776">
        <f>ROUND(AH226*$H226,2)</f>
        <v>0</v>
      </c>
      <c r="AJ226" s="850"/>
      <c r="AK226" s="776">
        <f>ROUND(AJ226*$H226,2)</f>
        <v>0</v>
      </c>
      <c r="AL226" s="1861"/>
      <c r="AM226" s="1750">
        <f>ROUND(AL226*$H226,2)</f>
        <v>0</v>
      </c>
      <c r="AN226" s="1861"/>
      <c r="AO226" s="1750">
        <f>ROUND(AN226*$H226,2)</f>
        <v>0</v>
      </c>
      <c r="AP226" s="2014"/>
      <c r="AQ226" s="2114">
        <f>ROUND(AP226*$H226,2)</f>
        <v>0</v>
      </c>
      <c r="AR226" s="850">
        <f>AP226+AN226+AL226+AJ226+AH226+AF226+AD226+AB226+Z226+X226+V226+T226+R226+P226+N226+L226+J226</f>
        <v>1</v>
      </c>
      <c r="AS226" s="776">
        <f>ROUND(AR226*H226,2)</f>
        <v>1187.5</v>
      </c>
      <c r="AT226" s="850">
        <f>G226-AR226</f>
        <v>0</v>
      </c>
      <c r="AU226" s="776">
        <f>ROUND(AT226*H226,2)</f>
        <v>0</v>
      </c>
      <c r="AV226" s="914">
        <f>AU226/I226</f>
        <v>0</v>
      </c>
      <c r="EU226" s="25"/>
      <c r="EV226" s="122" t="s">
        <v>7</v>
      </c>
      <c r="EW226" s="123" t="s">
        <v>31</v>
      </c>
      <c r="EX226" s="33"/>
      <c r="EY226" s="124">
        <f>EX226*G232</f>
        <v>0</v>
      </c>
      <c r="EZ226" s="124">
        <v>0.21734000000000001</v>
      </c>
      <c r="FA226" s="124">
        <f>EZ226*G232</f>
        <v>0.21734000000000001</v>
      </c>
      <c r="FB226" s="124">
        <v>0</v>
      </c>
      <c r="FC226" s="125">
        <f>FB226*G232</f>
        <v>0</v>
      </c>
      <c r="FD226" s="22"/>
      <c r="FE226" s="22"/>
      <c r="FF226" s="22"/>
      <c r="FG226" s="22"/>
      <c r="FH226" s="22"/>
      <c r="FI226" s="22"/>
      <c r="FJ226" s="22"/>
      <c r="FK226" s="22"/>
      <c r="FL226" s="22"/>
      <c r="FM226" s="22"/>
      <c r="FN226" s="22"/>
      <c r="GA226" s="126" t="s">
        <v>110</v>
      </c>
      <c r="GC226" s="126" t="s">
        <v>105</v>
      </c>
      <c r="GD226" s="126" t="s">
        <v>46</v>
      </c>
      <c r="GH226" s="13" t="s">
        <v>103</v>
      </c>
      <c r="GN226" s="127">
        <f>IF(EW226="základní",I232,0)</f>
        <v>1176.2</v>
      </c>
      <c r="GO226" s="127">
        <f>IF(EW226="snížená",I232,0)</f>
        <v>0</v>
      </c>
      <c r="GP226" s="127">
        <f>IF(EW226="zákl. přenesená",I232,0)</f>
        <v>0</v>
      </c>
      <c r="GQ226" s="127">
        <f>IF(EW226="sníž. přenesená",I232,0)</f>
        <v>0</v>
      </c>
      <c r="GR226" s="127">
        <f>IF(EW226="nulová",I232,0)</f>
        <v>0</v>
      </c>
      <c r="GS226" s="13" t="s">
        <v>45</v>
      </c>
      <c r="GT226" s="127">
        <f>ROUND(H232*G232,2)</f>
        <v>1176.2</v>
      </c>
      <c r="GU226" s="13" t="s">
        <v>110</v>
      </c>
      <c r="GV226" s="126" t="s">
        <v>1902</v>
      </c>
    </row>
    <row r="227" spans="1:204" s="1" customFormat="1" ht="27.9" customHeight="1" x14ac:dyDescent="0.2">
      <c r="A227" s="23"/>
      <c r="B227" s="866"/>
      <c r="C227" s="857" t="s">
        <v>114</v>
      </c>
      <c r="D227" s="867" t="s">
        <v>7</v>
      </c>
      <c r="E227" s="868" t="s">
        <v>570</v>
      </c>
      <c r="F227" s="869"/>
      <c r="G227" s="870">
        <v>1</v>
      </c>
      <c r="H227" s="871"/>
      <c r="I227" s="872"/>
      <c r="J227" s="901"/>
      <c r="K227" s="902"/>
      <c r="L227" s="901"/>
      <c r="M227" s="902"/>
      <c r="N227" s="901"/>
      <c r="O227" s="902"/>
      <c r="P227" s="901"/>
      <c r="Q227" s="902"/>
      <c r="R227" s="901"/>
      <c r="S227" s="902"/>
      <c r="T227" s="901"/>
      <c r="U227" s="902"/>
      <c r="V227" s="1857"/>
      <c r="W227" s="1858"/>
      <c r="X227" s="901"/>
      <c r="Y227" s="902"/>
      <c r="Z227" s="901"/>
      <c r="AA227" s="902"/>
      <c r="AB227" s="1857"/>
      <c r="AC227" s="1858"/>
      <c r="AD227" s="901"/>
      <c r="AE227" s="902"/>
      <c r="AF227" s="901"/>
      <c r="AG227" s="902"/>
      <c r="AH227" s="901"/>
      <c r="AI227" s="902"/>
      <c r="AJ227" s="901"/>
      <c r="AK227" s="902"/>
      <c r="AL227" s="1857"/>
      <c r="AM227" s="1858"/>
      <c r="AN227" s="1857"/>
      <c r="AO227" s="1858"/>
      <c r="AP227" s="2010"/>
      <c r="AQ227" s="2011"/>
      <c r="AR227" s="901"/>
      <c r="AS227" s="902"/>
      <c r="AT227" s="901"/>
      <c r="AU227" s="902"/>
      <c r="AV227" s="919"/>
      <c r="EU227" s="25"/>
      <c r="EV227" s="128"/>
      <c r="EW227" s="129"/>
      <c r="EX227" s="33"/>
      <c r="EY227" s="33"/>
      <c r="EZ227" s="33"/>
      <c r="FA227" s="33"/>
      <c r="FB227" s="33"/>
      <c r="FC227" s="34"/>
      <c r="FD227" s="22"/>
      <c r="FE227" s="22"/>
      <c r="FF227" s="22"/>
      <c r="FG227" s="22"/>
      <c r="FH227" s="22"/>
      <c r="FI227" s="22"/>
      <c r="FJ227" s="22"/>
      <c r="FK227" s="22"/>
      <c r="FL227" s="22"/>
      <c r="FM227" s="22"/>
      <c r="FN227" s="22"/>
      <c r="GC227" s="13" t="s">
        <v>112</v>
      </c>
      <c r="GD227" s="13" t="s">
        <v>46</v>
      </c>
    </row>
    <row r="228" spans="1:204" s="10" customFormat="1" ht="27.9" customHeight="1" x14ac:dyDescent="0.2">
      <c r="A228" s="137"/>
      <c r="B228" s="860"/>
      <c r="C228" s="857" t="s">
        <v>114</v>
      </c>
      <c r="D228" s="861" t="s">
        <v>7</v>
      </c>
      <c r="E228" s="862" t="s">
        <v>560</v>
      </c>
      <c r="F228" s="863"/>
      <c r="G228" s="861" t="s">
        <v>7</v>
      </c>
      <c r="H228" s="864"/>
      <c r="I228" s="865"/>
      <c r="J228" s="899"/>
      <c r="K228" s="900"/>
      <c r="L228" s="899"/>
      <c r="M228" s="900"/>
      <c r="N228" s="899"/>
      <c r="O228" s="900"/>
      <c r="P228" s="899"/>
      <c r="Q228" s="900"/>
      <c r="R228" s="899"/>
      <c r="S228" s="900"/>
      <c r="T228" s="899"/>
      <c r="U228" s="900"/>
      <c r="V228" s="1855"/>
      <c r="W228" s="1856"/>
      <c r="X228" s="899"/>
      <c r="Y228" s="900"/>
      <c r="Z228" s="899"/>
      <c r="AA228" s="900"/>
      <c r="AB228" s="1855"/>
      <c r="AC228" s="1856"/>
      <c r="AD228" s="899"/>
      <c r="AE228" s="900"/>
      <c r="AF228" s="899"/>
      <c r="AG228" s="900"/>
      <c r="AH228" s="899"/>
      <c r="AI228" s="900"/>
      <c r="AJ228" s="899"/>
      <c r="AK228" s="900"/>
      <c r="AL228" s="1855"/>
      <c r="AM228" s="1856"/>
      <c r="AN228" s="1855"/>
      <c r="AO228" s="1856"/>
      <c r="AP228" s="2008"/>
      <c r="AQ228" s="2009"/>
      <c r="AR228" s="899"/>
      <c r="AS228" s="900"/>
      <c r="AT228" s="899"/>
      <c r="AU228" s="900"/>
      <c r="AV228" s="918"/>
      <c r="EU228" s="139"/>
      <c r="EV228" s="140"/>
      <c r="EW228" s="141"/>
      <c r="EX228" s="141"/>
      <c r="EY228" s="141"/>
      <c r="EZ228" s="141"/>
      <c r="FA228" s="141"/>
      <c r="FB228" s="141"/>
      <c r="FC228" s="142"/>
      <c r="GC228" s="143" t="s">
        <v>114</v>
      </c>
      <c r="GD228" s="143" t="s">
        <v>46</v>
      </c>
      <c r="GE228" s="10" t="s">
        <v>46</v>
      </c>
      <c r="GF228" s="10" t="s">
        <v>23</v>
      </c>
      <c r="GG228" s="10" t="s">
        <v>45</v>
      </c>
      <c r="GH228" s="143" t="s">
        <v>103</v>
      </c>
    </row>
    <row r="229" spans="1:204" s="1" customFormat="1" ht="27.9" customHeight="1" x14ac:dyDescent="0.2">
      <c r="A229" s="23"/>
      <c r="B229" s="887" t="s">
        <v>485</v>
      </c>
      <c r="C229" s="844" t="s">
        <v>238</v>
      </c>
      <c r="D229" s="845" t="s">
        <v>567</v>
      </c>
      <c r="E229" s="846" t="s">
        <v>568</v>
      </c>
      <c r="F229" s="847" t="s">
        <v>341</v>
      </c>
      <c r="G229" s="848">
        <v>1</v>
      </c>
      <c r="H229" s="849">
        <v>513</v>
      </c>
      <c r="I229" s="888">
        <f>ROUND(H229*G229,2)</f>
        <v>513</v>
      </c>
      <c r="J229" s="850"/>
      <c r="K229" s="776">
        <f>ROUND(J229*$H229,2)</f>
        <v>0</v>
      </c>
      <c r="L229" s="850"/>
      <c r="M229" s="776">
        <f>ROUND(L229*$H229,2)</f>
        <v>0</v>
      </c>
      <c r="N229" s="850"/>
      <c r="O229" s="776">
        <f>ROUND(N229*$H229,2)</f>
        <v>0</v>
      </c>
      <c r="P229" s="850"/>
      <c r="Q229" s="776">
        <f>ROUND(P229*$H229,2)</f>
        <v>0</v>
      </c>
      <c r="R229" s="850"/>
      <c r="S229" s="776">
        <f>ROUND(R229*$H229,2)</f>
        <v>0</v>
      </c>
      <c r="T229" s="850"/>
      <c r="U229" s="776">
        <f>ROUND(T229*$H229,2)</f>
        <v>0</v>
      </c>
      <c r="V229" s="1861">
        <v>1</v>
      </c>
      <c r="W229" s="1750">
        <f>ROUND(V229*$H229,2)</f>
        <v>513</v>
      </c>
      <c r="X229" s="850"/>
      <c r="Y229" s="776">
        <f>ROUND(X229*$H229,2)</f>
        <v>0</v>
      </c>
      <c r="Z229" s="850"/>
      <c r="AA229" s="776">
        <f>ROUND(Z229*$H229,2)</f>
        <v>0</v>
      </c>
      <c r="AB229" s="1861"/>
      <c r="AC229" s="1750">
        <f>ROUND(AB229*$H229,2)</f>
        <v>0</v>
      </c>
      <c r="AD229" s="850"/>
      <c r="AE229" s="776">
        <f>ROUND(AD229*$H229,2)</f>
        <v>0</v>
      </c>
      <c r="AF229" s="850"/>
      <c r="AG229" s="776">
        <f>ROUND(AF229*$H229,2)</f>
        <v>0</v>
      </c>
      <c r="AH229" s="850"/>
      <c r="AI229" s="776">
        <f>ROUND(AH229*$H229,2)</f>
        <v>0</v>
      </c>
      <c r="AJ229" s="850"/>
      <c r="AK229" s="776">
        <f>ROUND(AJ229*$H229,2)</f>
        <v>0</v>
      </c>
      <c r="AL229" s="1861"/>
      <c r="AM229" s="1750">
        <f>ROUND(AL229*$H229,2)</f>
        <v>0</v>
      </c>
      <c r="AN229" s="1861"/>
      <c r="AO229" s="1750">
        <f>ROUND(AN229*$H229,2)</f>
        <v>0</v>
      </c>
      <c r="AP229" s="2014"/>
      <c r="AQ229" s="2114">
        <f>ROUND(AP229*$H229,2)</f>
        <v>0</v>
      </c>
      <c r="AR229" s="850">
        <f>AP229+AN229+AL229+AJ229+AH229+AF229+AD229+AB229+Z229+X229+V229+T229+R229+P229+N229+L229+J229</f>
        <v>1</v>
      </c>
      <c r="AS229" s="776">
        <f>ROUND(AR229*H229,2)</f>
        <v>513</v>
      </c>
      <c r="AT229" s="850">
        <f>G229-AR229</f>
        <v>0</v>
      </c>
      <c r="AU229" s="776">
        <f>ROUND(AT229*H229,2)</f>
        <v>0</v>
      </c>
      <c r="AV229" s="914">
        <f>AU229/I229</f>
        <v>0</v>
      </c>
      <c r="EU229" s="163"/>
      <c r="EV229" s="164" t="s">
        <v>7</v>
      </c>
      <c r="EW229" s="165" t="s">
        <v>31</v>
      </c>
      <c r="EX229" s="33"/>
      <c r="EY229" s="124">
        <f>EX229*G235</f>
        <v>0</v>
      </c>
      <c r="EZ229" s="124">
        <v>6.8000000000000005E-2</v>
      </c>
      <c r="FA229" s="124">
        <f>EZ229*G235</f>
        <v>6.8000000000000005E-2</v>
      </c>
      <c r="FB229" s="124">
        <v>0</v>
      </c>
      <c r="FC229" s="125">
        <f>FB229*G235</f>
        <v>0</v>
      </c>
      <c r="FD229" s="22"/>
      <c r="FE229" s="22"/>
      <c r="FF229" s="22"/>
      <c r="FG229" s="22"/>
      <c r="FH229" s="22"/>
      <c r="FI229" s="22"/>
      <c r="FJ229" s="22"/>
      <c r="FK229" s="22"/>
      <c r="FL229" s="22"/>
      <c r="FM229" s="22"/>
      <c r="FN229" s="22"/>
      <c r="GA229" s="126" t="s">
        <v>166</v>
      </c>
      <c r="GC229" s="126" t="s">
        <v>238</v>
      </c>
      <c r="GD229" s="126" t="s">
        <v>46</v>
      </c>
      <c r="GH229" s="13" t="s">
        <v>103</v>
      </c>
      <c r="GN229" s="127">
        <f>IF(EW229="základní",I235,0)</f>
        <v>4300</v>
      </c>
      <c r="GO229" s="127">
        <f>IF(EW229="snížená",I235,0)</f>
        <v>0</v>
      </c>
      <c r="GP229" s="127">
        <f>IF(EW229="zákl. přenesená",I235,0)</f>
        <v>0</v>
      </c>
      <c r="GQ229" s="127">
        <f>IF(EW229="sníž. přenesená",I235,0)</f>
        <v>0</v>
      </c>
      <c r="GR229" s="127">
        <f>IF(EW229="nulová",I235,0)</f>
        <v>0</v>
      </c>
      <c r="GS229" s="13" t="s">
        <v>45</v>
      </c>
      <c r="GT229" s="127">
        <f>ROUND(H235*G235,2)</f>
        <v>4300</v>
      </c>
      <c r="GU229" s="13" t="s">
        <v>110</v>
      </c>
      <c r="GV229" s="126" t="s">
        <v>1903</v>
      </c>
    </row>
    <row r="230" spans="1:204" s="10" customFormat="1" ht="27.9" customHeight="1" x14ac:dyDescent="0.2">
      <c r="A230" s="137"/>
      <c r="B230" s="866"/>
      <c r="C230" s="857" t="s">
        <v>114</v>
      </c>
      <c r="D230" s="867" t="s">
        <v>7</v>
      </c>
      <c r="E230" s="868" t="s">
        <v>570</v>
      </c>
      <c r="F230" s="869"/>
      <c r="G230" s="870">
        <v>1</v>
      </c>
      <c r="H230" s="871"/>
      <c r="I230" s="872"/>
      <c r="J230" s="901"/>
      <c r="K230" s="902"/>
      <c r="L230" s="901"/>
      <c r="M230" s="902"/>
      <c r="N230" s="901"/>
      <c r="O230" s="902"/>
      <c r="P230" s="901"/>
      <c r="Q230" s="902"/>
      <c r="R230" s="901"/>
      <c r="S230" s="902"/>
      <c r="T230" s="901"/>
      <c r="U230" s="902"/>
      <c r="V230" s="1857"/>
      <c r="W230" s="1858"/>
      <c r="X230" s="901"/>
      <c r="Y230" s="902"/>
      <c r="Z230" s="901"/>
      <c r="AA230" s="902"/>
      <c r="AB230" s="1857"/>
      <c r="AC230" s="1858"/>
      <c r="AD230" s="901"/>
      <c r="AE230" s="902"/>
      <c r="AF230" s="901"/>
      <c r="AG230" s="902"/>
      <c r="AH230" s="901"/>
      <c r="AI230" s="902"/>
      <c r="AJ230" s="901"/>
      <c r="AK230" s="902"/>
      <c r="AL230" s="1857"/>
      <c r="AM230" s="1858"/>
      <c r="AN230" s="1857"/>
      <c r="AO230" s="1858"/>
      <c r="AP230" s="2010"/>
      <c r="AQ230" s="2011"/>
      <c r="AR230" s="901"/>
      <c r="AS230" s="902"/>
      <c r="AT230" s="901"/>
      <c r="AU230" s="902"/>
      <c r="AV230" s="919"/>
      <c r="EU230" s="139"/>
      <c r="EV230" s="140"/>
      <c r="EW230" s="141"/>
      <c r="EX230" s="141"/>
      <c r="EY230" s="141"/>
      <c r="EZ230" s="141"/>
      <c r="FA230" s="141"/>
      <c r="FB230" s="141"/>
      <c r="FC230" s="142"/>
      <c r="GC230" s="143" t="s">
        <v>114</v>
      </c>
      <c r="GD230" s="143" t="s">
        <v>46</v>
      </c>
      <c r="GE230" s="10" t="s">
        <v>46</v>
      </c>
      <c r="GF230" s="10" t="s">
        <v>23</v>
      </c>
      <c r="GG230" s="10" t="s">
        <v>45</v>
      </c>
      <c r="GH230" s="143" t="s">
        <v>103</v>
      </c>
    </row>
    <row r="231" spans="1:204" s="1" customFormat="1" ht="27.9" customHeight="1" x14ac:dyDescent="0.2">
      <c r="A231" s="23"/>
      <c r="B231" s="860"/>
      <c r="C231" s="857" t="s">
        <v>114</v>
      </c>
      <c r="D231" s="861" t="s">
        <v>7</v>
      </c>
      <c r="E231" s="862" t="s">
        <v>560</v>
      </c>
      <c r="F231" s="863"/>
      <c r="G231" s="861" t="s">
        <v>7</v>
      </c>
      <c r="H231" s="864"/>
      <c r="I231" s="865"/>
      <c r="J231" s="899"/>
      <c r="K231" s="900"/>
      <c r="L231" s="899"/>
      <c r="M231" s="900"/>
      <c r="N231" s="899"/>
      <c r="O231" s="900"/>
      <c r="P231" s="899"/>
      <c r="Q231" s="900"/>
      <c r="R231" s="899"/>
      <c r="S231" s="900"/>
      <c r="T231" s="899"/>
      <c r="U231" s="900"/>
      <c r="V231" s="1855"/>
      <c r="W231" s="1856"/>
      <c r="X231" s="899"/>
      <c r="Y231" s="900"/>
      <c r="Z231" s="899"/>
      <c r="AA231" s="900"/>
      <c r="AB231" s="1855"/>
      <c r="AC231" s="1856"/>
      <c r="AD231" s="899"/>
      <c r="AE231" s="900"/>
      <c r="AF231" s="899"/>
      <c r="AG231" s="900"/>
      <c r="AH231" s="899"/>
      <c r="AI231" s="900"/>
      <c r="AJ231" s="899"/>
      <c r="AK231" s="900"/>
      <c r="AL231" s="1855"/>
      <c r="AM231" s="1856"/>
      <c r="AN231" s="1855"/>
      <c r="AO231" s="1856"/>
      <c r="AP231" s="2008"/>
      <c r="AQ231" s="2009"/>
      <c r="AR231" s="899"/>
      <c r="AS231" s="900"/>
      <c r="AT231" s="899"/>
      <c r="AU231" s="900"/>
      <c r="AV231" s="918"/>
      <c r="EU231" s="25"/>
      <c r="EV231" s="122" t="s">
        <v>7</v>
      </c>
      <c r="EW231" s="123" t="s">
        <v>31</v>
      </c>
      <c r="EX231" s="33"/>
      <c r="EY231" s="124">
        <f>EX231*G237</f>
        <v>0</v>
      </c>
      <c r="EZ231" s="124">
        <v>3.1E-4</v>
      </c>
      <c r="FA231" s="124">
        <f>EZ231*G237</f>
        <v>3.1E-4</v>
      </c>
      <c r="FB231" s="124">
        <v>0</v>
      </c>
      <c r="FC231" s="125">
        <f>FB231*G237</f>
        <v>0</v>
      </c>
      <c r="FD231" s="22"/>
      <c r="FE231" s="22"/>
      <c r="FF231" s="22"/>
      <c r="FG231" s="22"/>
      <c r="FH231" s="22"/>
      <c r="FI231" s="22"/>
      <c r="FJ231" s="22"/>
      <c r="FK231" s="22"/>
      <c r="FL231" s="22"/>
      <c r="FM231" s="22"/>
      <c r="FN231" s="22"/>
      <c r="GA231" s="126" t="s">
        <v>110</v>
      </c>
      <c r="GC231" s="126" t="s">
        <v>105</v>
      </c>
      <c r="GD231" s="126" t="s">
        <v>46</v>
      </c>
      <c r="GH231" s="13" t="s">
        <v>103</v>
      </c>
      <c r="GN231" s="127">
        <f>IF(EW231="základní",I237,0)</f>
        <v>1838.4</v>
      </c>
      <c r="GO231" s="127">
        <f>IF(EW231="snížená",I237,0)</f>
        <v>0</v>
      </c>
      <c r="GP231" s="127">
        <f>IF(EW231="zákl. přenesená",I237,0)</f>
        <v>0</v>
      </c>
      <c r="GQ231" s="127">
        <f>IF(EW231="sníž. přenesená",I237,0)</f>
        <v>0</v>
      </c>
      <c r="GR231" s="127">
        <f>IF(EW231="nulová",I237,0)</f>
        <v>0</v>
      </c>
      <c r="GS231" s="13" t="s">
        <v>45</v>
      </c>
      <c r="GT231" s="127">
        <f>ROUND(H237*G237,2)</f>
        <v>1838.4</v>
      </c>
      <c r="GU231" s="13" t="s">
        <v>110</v>
      </c>
      <c r="GV231" s="126" t="s">
        <v>1904</v>
      </c>
    </row>
    <row r="232" spans="1:204" s="1" customFormat="1" ht="27.9" customHeight="1" x14ac:dyDescent="0.2">
      <c r="A232" s="23"/>
      <c r="B232" s="854" t="s">
        <v>489</v>
      </c>
      <c r="C232" s="838" t="s">
        <v>105</v>
      </c>
      <c r="D232" s="839" t="s">
        <v>572</v>
      </c>
      <c r="E232" s="840" t="s">
        <v>573</v>
      </c>
      <c r="F232" s="841" t="s">
        <v>341</v>
      </c>
      <c r="G232" s="842">
        <v>1</v>
      </c>
      <c r="H232" s="843">
        <v>1176.2</v>
      </c>
      <c r="I232" s="855">
        <f>ROUND(H232*G232,2)</f>
        <v>1176.2</v>
      </c>
      <c r="J232" s="850"/>
      <c r="K232" s="776">
        <f>ROUND(J232*$H232,2)</f>
        <v>0</v>
      </c>
      <c r="L232" s="850"/>
      <c r="M232" s="776">
        <f>ROUND(L232*$H232,2)</f>
        <v>0</v>
      </c>
      <c r="N232" s="850"/>
      <c r="O232" s="776">
        <f>ROUND(N232*$H232,2)</f>
        <v>0</v>
      </c>
      <c r="P232" s="850"/>
      <c r="Q232" s="776">
        <f>ROUND(P232*$H232,2)</f>
        <v>0</v>
      </c>
      <c r="R232" s="850"/>
      <c r="S232" s="776">
        <f>ROUND(R232*$H232,2)</f>
        <v>0</v>
      </c>
      <c r="T232" s="850"/>
      <c r="U232" s="776">
        <f>ROUND(T232*$H232,2)</f>
        <v>0</v>
      </c>
      <c r="V232" s="1861">
        <v>0</v>
      </c>
      <c r="W232" s="1750">
        <f>ROUND(V232*$H232,2)</f>
        <v>0</v>
      </c>
      <c r="X232" s="850"/>
      <c r="Y232" s="776">
        <f>ROUND(X232*$H232,2)</f>
        <v>0</v>
      </c>
      <c r="Z232" s="850"/>
      <c r="AA232" s="776">
        <f>ROUND(Z232*$H232,2)</f>
        <v>0</v>
      </c>
      <c r="AB232" s="1861">
        <v>1</v>
      </c>
      <c r="AC232" s="1750">
        <f>ROUND(AB232*$H232,2)</f>
        <v>1176.2</v>
      </c>
      <c r="AD232" s="850"/>
      <c r="AE232" s="776">
        <f>ROUND(AD232*$H232,2)</f>
        <v>0</v>
      </c>
      <c r="AF232" s="850"/>
      <c r="AG232" s="776">
        <f>ROUND(AF232*$H232,2)</f>
        <v>0</v>
      </c>
      <c r="AH232" s="850"/>
      <c r="AI232" s="776">
        <f>ROUND(AH232*$H232,2)</f>
        <v>0</v>
      </c>
      <c r="AJ232" s="850"/>
      <c r="AK232" s="776">
        <f>ROUND(AJ232*$H232,2)</f>
        <v>0</v>
      </c>
      <c r="AL232" s="1861"/>
      <c r="AM232" s="1750">
        <f>ROUND(AL232*$H232,2)</f>
        <v>0</v>
      </c>
      <c r="AN232" s="1861"/>
      <c r="AO232" s="1750">
        <f>ROUND(AN232*$H232,2)</f>
        <v>0</v>
      </c>
      <c r="AP232" s="2014"/>
      <c r="AQ232" s="2114">
        <f>ROUND(AP232*$H232,2)</f>
        <v>0</v>
      </c>
      <c r="AR232" s="850">
        <f>AP232+AN232+AL232+AJ232+AH232+AF232+AD232+AB232+Z232+X232+V232+T232+R232+P232+N232+L232+J232</f>
        <v>1</v>
      </c>
      <c r="AS232" s="776">
        <f>ROUND(AR232*H232,2)</f>
        <v>1176.2</v>
      </c>
      <c r="AT232" s="850">
        <f>G232-AR232</f>
        <v>0</v>
      </c>
      <c r="AU232" s="776">
        <f>ROUND(AT232*H232,2)</f>
        <v>0</v>
      </c>
      <c r="AV232" s="914">
        <f>AU232/I232</f>
        <v>0</v>
      </c>
      <c r="EU232" s="25"/>
      <c r="EV232" s="128"/>
      <c r="EW232" s="129"/>
      <c r="EX232" s="33"/>
      <c r="EY232" s="33"/>
      <c r="EZ232" s="33"/>
      <c r="FA232" s="33"/>
      <c r="FB232" s="33"/>
      <c r="FC232" s="34"/>
      <c r="FD232" s="22"/>
      <c r="FE232" s="22"/>
      <c r="FF232" s="22"/>
      <c r="FG232" s="22"/>
      <c r="FH232" s="22"/>
      <c r="FI232" s="22"/>
      <c r="FJ232" s="22"/>
      <c r="FK232" s="22"/>
      <c r="FL232" s="22"/>
      <c r="FM232" s="22"/>
      <c r="FN232" s="22"/>
      <c r="GC232" s="13" t="s">
        <v>112</v>
      </c>
      <c r="GD232" s="13" t="s">
        <v>46</v>
      </c>
    </row>
    <row r="233" spans="1:204" s="1" customFormat="1" ht="27.9" customHeight="1" x14ac:dyDescent="0.2">
      <c r="A233" s="23"/>
      <c r="B233" s="856"/>
      <c r="C233" s="857" t="s">
        <v>112</v>
      </c>
      <c r="D233" s="851"/>
      <c r="E233" s="858" t="s">
        <v>575</v>
      </c>
      <c r="F233" s="851"/>
      <c r="G233" s="851"/>
      <c r="H233" s="852"/>
      <c r="I233" s="859"/>
      <c r="J233" s="897"/>
      <c r="K233" s="898"/>
      <c r="L233" s="897"/>
      <c r="M233" s="898"/>
      <c r="N233" s="897"/>
      <c r="O233" s="898"/>
      <c r="P233" s="897"/>
      <c r="Q233" s="898"/>
      <c r="R233" s="897"/>
      <c r="S233" s="898"/>
      <c r="T233" s="897"/>
      <c r="U233" s="898"/>
      <c r="V233" s="1853"/>
      <c r="W233" s="1854"/>
      <c r="X233" s="897"/>
      <c r="Y233" s="898"/>
      <c r="Z233" s="897"/>
      <c r="AA233" s="898"/>
      <c r="AB233" s="1853"/>
      <c r="AC233" s="1854"/>
      <c r="AD233" s="897"/>
      <c r="AE233" s="898"/>
      <c r="AF233" s="897"/>
      <c r="AG233" s="898"/>
      <c r="AH233" s="897"/>
      <c r="AI233" s="898"/>
      <c r="AJ233" s="897"/>
      <c r="AK233" s="898"/>
      <c r="AL233" s="1853"/>
      <c r="AM233" s="1854"/>
      <c r="AN233" s="1853"/>
      <c r="AO233" s="1854"/>
      <c r="AP233" s="2006"/>
      <c r="AQ233" s="2007"/>
      <c r="AR233" s="897"/>
      <c r="AS233" s="898"/>
      <c r="AT233" s="897"/>
      <c r="AU233" s="898"/>
      <c r="AV233" s="917"/>
      <c r="EU233" s="25"/>
      <c r="EV233" s="122" t="s">
        <v>7</v>
      </c>
      <c r="EW233" s="123" t="s">
        <v>31</v>
      </c>
      <c r="EX233" s="33"/>
      <c r="EY233" s="124">
        <f>EX233*G239</f>
        <v>0</v>
      </c>
      <c r="EZ233" s="124">
        <v>9.0000000000000006E-5</v>
      </c>
      <c r="FA233" s="124">
        <f>EZ233*G239</f>
        <v>4.8330000000000005E-3</v>
      </c>
      <c r="FB233" s="124">
        <v>0</v>
      </c>
      <c r="FC233" s="125">
        <f>FB233*G239</f>
        <v>0</v>
      </c>
      <c r="FD233" s="22"/>
      <c r="FE233" s="22"/>
      <c r="FF233" s="22"/>
      <c r="FG233" s="22"/>
      <c r="FH233" s="22"/>
      <c r="FI233" s="22"/>
      <c r="FJ233" s="22"/>
      <c r="FK233" s="22"/>
      <c r="FL233" s="22"/>
      <c r="FM233" s="22"/>
      <c r="FN233" s="22"/>
      <c r="GA233" s="126" t="s">
        <v>110</v>
      </c>
      <c r="GC233" s="126" t="s">
        <v>105</v>
      </c>
      <c r="GD233" s="126" t="s">
        <v>46</v>
      </c>
      <c r="GH233" s="13" t="s">
        <v>103</v>
      </c>
      <c r="GN233" s="127">
        <f>IF(EW233="základní",I239,0)</f>
        <v>1363.98</v>
      </c>
      <c r="GO233" s="127">
        <f>IF(EW233="snížená",I239,0)</f>
        <v>0</v>
      </c>
      <c r="GP233" s="127">
        <f>IF(EW233="zákl. přenesená",I239,0)</f>
        <v>0</v>
      </c>
      <c r="GQ233" s="127">
        <f>IF(EW233="sníž. přenesená",I239,0)</f>
        <v>0</v>
      </c>
      <c r="GR233" s="127">
        <f>IF(EW233="nulová",I239,0)</f>
        <v>0</v>
      </c>
      <c r="GS233" s="13" t="s">
        <v>45</v>
      </c>
      <c r="GT233" s="127">
        <f>ROUND(H239*G239,2)</f>
        <v>1363.98</v>
      </c>
      <c r="GU233" s="13" t="s">
        <v>110</v>
      </c>
      <c r="GV233" s="126" t="s">
        <v>1905</v>
      </c>
    </row>
    <row r="234" spans="1:204" s="10" customFormat="1" ht="27.9" customHeight="1" x14ac:dyDescent="0.2">
      <c r="A234" s="137"/>
      <c r="B234" s="866"/>
      <c r="C234" s="857" t="s">
        <v>114</v>
      </c>
      <c r="D234" s="867" t="s">
        <v>7</v>
      </c>
      <c r="E234" s="868" t="s">
        <v>570</v>
      </c>
      <c r="F234" s="869"/>
      <c r="G234" s="870">
        <v>1</v>
      </c>
      <c r="H234" s="871"/>
      <c r="I234" s="872"/>
      <c r="J234" s="901"/>
      <c r="K234" s="902"/>
      <c r="L234" s="901"/>
      <c r="M234" s="902"/>
      <c r="N234" s="901"/>
      <c r="O234" s="902"/>
      <c r="P234" s="901"/>
      <c r="Q234" s="902"/>
      <c r="R234" s="901"/>
      <c r="S234" s="902"/>
      <c r="T234" s="901"/>
      <c r="U234" s="902"/>
      <c r="V234" s="1857"/>
      <c r="W234" s="1858"/>
      <c r="X234" s="901"/>
      <c r="Y234" s="902"/>
      <c r="Z234" s="901"/>
      <c r="AA234" s="902"/>
      <c r="AB234" s="1857"/>
      <c r="AC234" s="1858"/>
      <c r="AD234" s="901"/>
      <c r="AE234" s="902"/>
      <c r="AF234" s="901"/>
      <c r="AG234" s="902"/>
      <c r="AH234" s="901"/>
      <c r="AI234" s="902"/>
      <c r="AJ234" s="901"/>
      <c r="AK234" s="902"/>
      <c r="AL234" s="1857"/>
      <c r="AM234" s="1858"/>
      <c r="AN234" s="1857"/>
      <c r="AO234" s="1858"/>
      <c r="AP234" s="2010"/>
      <c r="AQ234" s="2011"/>
      <c r="AR234" s="901"/>
      <c r="AS234" s="902"/>
      <c r="AT234" s="901"/>
      <c r="AU234" s="902"/>
      <c r="AV234" s="919"/>
      <c r="EU234" s="139"/>
      <c r="EV234" s="140"/>
      <c r="EW234" s="141"/>
      <c r="EX234" s="141"/>
      <c r="EY234" s="141"/>
      <c r="EZ234" s="141"/>
      <c r="FA234" s="141"/>
      <c r="FB234" s="141"/>
      <c r="FC234" s="142"/>
      <c r="GC234" s="143" t="s">
        <v>114</v>
      </c>
      <c r="GD234" s="143" t="s">
        <v>46</v>
      </c>
      <c r="GE234" s="10" t="s">
        <v>46</v>
      </c>
      <c r="GF234" s="10" t="s">
        <v>23</v>
      </c>
      <c r="GG234" s="10" t="s">
        <v>45</v>
      </c>
      <c r="GH234" s="143" t="s">
        <v>103</v>
      </c>
    </row>
    <row r="235" spans="1:204" s="1" customFormat="1" ht="27.9" customHeight="1" x14ac:dyDescent="0.2">
      <c r="A235" s="23"/>
      <c r="B235" s="887" t="s">
        <v>495</v>
      </c>
      <c r="C235" s="844" t="s">
        <v>238</v>
      </c>
      <c r="D235" s="845" t="s">
        <v>592</v>
      </c>
      <c r="E235" s="846" t="s">
        <v>593</v>
      </c>
      <c r="F235" s="847" t="s">
        <v>341</v>
      </c>
      <c r="G235" s="848">
        <v>1</v>
      </c>
      <c r="H235" s="849">
        <v>4300</v>
      </c>
      <c r="I235" s="888">
        <f>ROUND(H235*G235,2)</f>
        <v>4300</v>
      </c>
      <c r="J235" s="850"/>
      <c r="K235" s="776">
        <f>ROUND(J235*$H235,2)</f>
        <v>0</v>
      </c>
      <c r="L235" s="850"/>
      <c r="M235" s="776">
        <f>ROUND(L235*$H235,2)</f>
        <v>0</v>
      </c>
      <c r="N235" s="850"/>
      <c r="O235" s="776">
        <f>ROUND(N235*$H235,2)</f>
        <v>0</v>
      </c>
      <c r="P235" s="850"/>
      <c r="Q235" s="776">
        <f>ROUND(P235*$H235,2)</f>
        <v>0</v>
      </c>
      <c r="R235" s="850"/>
      <c r="S235" s="776">
        <f>ROUND(R235*$H235,2)</f>
        <v>0</v>
      </c>
      <c r="T235" s="850"/>
      <c r="U235" s="776">
        <f>ROUND(T235*$H235,2)</f>
        <v>0</v>
      </c>
      <c r="V235" s="1861">
        <v>1</v>
      </c>
      <c r="W235" s="1750">
        <f>ROUND(V235*$H235,2)</f>
        <v>4300</v>
      </c>
      <c r="X235" s="850"/>
      <c r="Y235" s="776">
        <f>ROUND(X235*$H235,2)</f>
        <v>0</v>
      </c>
      <c r="Z235" s="850"/>
      <c r="AA235" s="776">
        <f>ROUND(Z235*$H235,2)</f>
        <v>0</v>
      </c>
      <c r="AB235" s="1861"/>
      <c r="AC235" s="1750">
        <f>ROUND(AB235*$H235,2)</f>
        <v>0</v>
      </c>
      <c r="AD235" s="850"/>
      <c r="AE235" s="776">
        <f>ROUND(AD235*$H235,2)</f>
        <v>0</v>
      </c>
      <c r="AF235" s="850"/>
      <c r="AG235" s="776">
        <f>ROUND(AF235*$H235,2)</f>
        <v>0</v>
      </c>
      <c r="AH235" s="850"/>
      <c r="AI235" s="776">
        <f>ROUND(AH235*$H235,2)</f>
        <v>0</v>
      </c>
      <c r="AJ235" s="850"/>
      <c r="AK235" s="776">
        <f>ROUND(AJ235*$H235,2)</f>
        <v>0</v>
      </c>
      <c r="AL235" s="1861"/>
      <c r="AM235" s="1750">
        <f>ROUND(AL235*$H235,2)</f>
        <v>0</v>
      </c>
      <c r="AN235" s="1861"/>
      <c r="AO235" s="1750">
        <f>ROUND(AN235*$H235,2)</f>
        <v>0</v>
      </c>
      <c r="AP235" s="2014"/>
      <c r="AQ235" s="2114">
        <f>ROUND(AP235*$H235,2)</f>
        <v>0</v>
      </c>
      <c r="AR235" s="850">
        <f>AP235+AN235+AL235+AJ235+AH235+AF235+AD235+AB235+Z235+X235+V235+T235+R235+P235+N235+L235+J235</f>
        <v>1</v>
      </c>
      <c r="AS235" s="776">
        <f>ROUND(AR235*H235,2)</f>
        <v>4300</v>
      </c>
      <c r="AT235" s="850">
        <f>G235-AR235</f>
        <v>0</v>
      </c>
      <c r="AU235" s="776">
        <f>ROUND(AT235*H235,2)</f>
        <v>0</v>
      </c>
      <c r="AV235" s="914">
        <f>AU235/I235</f>
        <v>0</v>
      </c>
      <c r="EU235" s="25"/>
      <c r="EV235" s="122" t="s">
        <v>7</v>
      </c>
      <c r="EW235" s="123" t="s">
        <v>31</v>
      </c>
      <c r="EX235" s="33"/>
      <c r="EY235" s="124">
        <f>EX235*G241</f>
        <v>0</v>
      </c>
      <c r="EZ235" s="124">
        <v>0</v>
      </c>
      <c r="FA235" s="124">
        <f>EZ235*G241</f>
        <v>0</v>
      </c>
      <c r="FB235" s="124">
        <v>0</v>
      </c>
      <c r="FC235" s="125">
        <f>FB235*G241</f>
        <v>0</v>
      </c>
      <c r="FD235" s="22"/>
      <c r="FE235" s="22"/>
      <c r="FF235" s="22"/>
      <c r="FG235" s="22"/>
      <c r="FH235" s="22"/>
      <c r="FI235" s="22"/>
      <c r="FJ235" s="22"/>
      <c r="FK235" s="22"/>
      <c r="FL235" s="22"/>
      <c r="FM235" s="22"/>
      <c r="FN235" s="22"/>
      <c r="GA235" s="126" t="s">
        <v>110</v>
      </c>
      <c r="GC235" s="126" t="s">
        <v>105</v>
      </c>
      <c r="GD235" s="126" t="s">
        <v>46</v>
      </c>
      <c r="GH235" s="13" t="s">
        <v>103</v>
      </c>
      <c r="GN235" s="127">
        <f>IF(EW235="základní",I241,0)</f>
        <v>3920.1</v>
      </c>
      <c r="GO235" s="127">
        <f>IF(EW235="snížená",I241,0)</f>
        <v>0</v>
      </c>
      <c r="GP235" s="127">
        <f>IF(EW235="zákl. přenesená",I241,0)</f>
        <v>0</v>
      </c>
      <c r="GQ235" s="127">
        <f>IF(EW235="sníž. přenesená",I241,0)</f>
        <v>0</v>
      </c>
      <c r="GR235" s="127">
        <f>IF(EW235="nulová",I241,0)</f>
        <v>0</v>
      </c>
      <c r="GS235" s="13" t="s">
        <v>45</v>
      </c>
      <c r="GT235" s="127">
        <f>ROUND(H241*G241,2)</f>
        <v>3920.1</v>
      </c>
      <c r="GU235" s="13" t="s">
        <v>110</v>
      </c>
      <c r="GV235" s="126" t="s">
        <v>1907</v>
      </c>
    </row>
    <row r="236" spans="1:204" s="1" customFormat="1" ht="27.9" customHeight="1" x14ac:dyDescent="0.2">
      <c r="A236" s="23"/>
      <c r="B236" s="866"/>
      <c r="C236" s="857" t="s">
        <v>114</v>
      </c>
      <c r="D236" s="867" t="s">
        <v>7</v>
      </c>
      <c r="E236" s="868" t="s">
        <v>570</v>
      </c>
      <c r="F236" s="869"/>
      <c r="G236" s="870">
        <v>1</v>
      </c>
      <c r="H236" s="871"/>
      <c r="I236" s="872"/>
      <c r="J236" s="901"/>
      <c r="K236" s="902"/>
      <c r="L236" s="901"/>
      <c r="M236" s="902"/>
      <c r="N236" s="901"/>
      <c r="O236" s="902"/>
      <c r="P236" s="901"/>
      <c r="Q236" s="902"/>
      <c r="R236" s="901"/>
      <c r="S236" s="902"/>
      <c r="T236" s="901"/>
      <c r="U236" s="902"/>
      <c r="V236" s="1857"/>
      <c r="W236" s="1858"/>
      <c r="X236" s="901"/>
      <c r="Y236" s="902"/>
      <c r="Z236" s="901"/>
      <c r="AA236" s="902"/>
      <c r="AB236" s="1857"/>
      <c r="AC236" s="1858"/>
      <c r="AD236" s="901"/>
      <c r="AE236" s="902"/>
      <c r="AF236" s="901"/>
      <c r="AG236" s="902"/>
      <c r="AH236" s="901"/>
      <c r="AI236" s="902"/>
      <c r="AJ236" s="901"/>
      <c r="AK236" s="902"/>
      <c r="AL236" s="1857"/>
      <c r="AM236" s="1858"/>
      <c r="AN236" s="1857"/>
      <c r="AO236" s="1858"/>
      <c r="AP236" s="2010"/>
      <c r="AQ236" s="2011"/>
      <c r="AR236" s="901"/>
      <c r="AS236" s="902"/>
      <c r="AT236" s="901"/>
      <c r="AU236" s="902"/>
      <c r="AV236" s="919"/>
      <c r="EU236" s="25"/>
      <c r="EV236" s="128"/>
      <c r="EW236" s="129"/>
      <c r="EX236" s="33"/>
      <c r="EY236" s="33"/>
      <c r="EZ236" s="33"/>
      <c r="FA236" s="33"/>
      <c r="FB236" s="33"/>
      <c r="FC236" s="34"/>
      <c r="FD236" s="22"/>
      <c r="FE236" s="22"/>
      <c r="FF236" s="22"/>
      <c r="FG236" s="22"/>
      <c r="FH236" s="22"/>
      <c r="FI236" s="22"/>
      <c r="FJ236" s="22"/>
      <c r="FK236" s="22"/>
      <c r="FL236" s="22"/>
      <c r="FM236" s="22"/>
      <c r="FN236" s="22"/>
      <c r="GC236" s="13" t="s">
        <v>112</v>
      </c>
      <c r="GD236" s="13" t="s">
        <v>46</v>
      </c>
    </row>
    <row r="237" spans="1:204" s="10" customFormat="1" ht="27.9" customHeight="1" x14ac:dyDescent="0.2">
      <c r="A237" s="137"/>
      <c r="B237" s="854" t="s">
        <v>500</v>
      </c>
      <c r="C237" s="838" t="s">
        <v>105</v>
      </c>
      <c r="D237" s="839" t="s">
        <v>610</v>
      </c>
      <c r="E237" s="840" t="s">
        <v>611</v>
      </c>
      <c r="F237" s="841" t="s">
        <v>612</v>
      </c>
      <c r="G237" s="842">
        <v>1</v>
      </c>
      <c r="H237" s="843">
        <v>1838.4</v>
      </c>
      <c r="I237" s="855">
        <f>ROUND(H237*G237,2)</f>
        <v>1838.4</v>
      </c>
      <c r="J237" s="850"/>
      <c r="K237" s="776">
        <f>ROUND(J237*$H237,2)</f>
        <v>0</v>
      </c>
      <c r="L237" s="850"/>
      <c r="M237" s="776">
        <f>ROUND(L237*$H237,2)</f>
        <v>0</v>
      </c>
      <c r="N237" s="850"/>
      <c r="O237" s="776">
        <f>ROUND(N237*$H237,2)</f>
        <v>0</v>
      </c>
      <c r="P237" s="850"/>
      <c r="Q237" s="776">
        <f>ROUND(P237*$H237,2)</f>
        <v>0</v>
      </c>
      <c r="R237" s="850"/>
      <c r="S237" s="776">
        <f>ROUND(R237*$H237,2)</f>
        <v>0</v>
      </c>
      <c r="T237" s="850"/>
      <c r="U237" s="776">
        <f>ROUND(T237*$H237,2)</f>
        <v>0</v>
      </c>
      <c r="V237" s="1861"/>
      <c r="W237" s="1750">
        <f>ROUND(V237*$H237,2)</f>
        <v>0</v>
      </c>
      <c r="X237" s="850"/>
      <c r="Y237" s="776">
        <f>ROUND(X237*$H237,2)</f>
        <v>0</v>
      </c>
      <c r="Z237" s="850"/>
      <c r="AA237" s="776">
        <f>ROUND(Z237*$H237,2)</f>
        <v>0</v>
      </c>
      <c r="AB237" s="1861"/>
      <c r="AC237" s="1750">
        <f>ROUND(AB237*$H237,2)</f>
        <v>0</v>
      </c>
      <c r="AD237" s="850"/>
      <c r="AE237" s="776">
        <f>ROUND(AD237*$H237,2)</f>
        <v>0</v>
      </c>
      <c r="AF237" s="850"/>
      <c r="AG237" s="776">
        <f>ROUND(AF237*$H237,2)</f>
        <v>0</v>
      </c>
      <c r="AH237" s="850"/>
      <c r="AI237" s="776">
        <f>ROUND(AH237*$H237,2)</f>
        <v>0</v>
      </c>
      <c r="AJ237" s="850"/>
      <c r="AK237" s="776">
        <f>ROUND(AJ237*$H237,2)</f>
        <v>0</v>
      </c>
      <c r="AL237" s="1861"/>
      <c r="AM237" s="1750">
        <f>ROUND(AL237*$H237,2)</f>
        <v>0</v>
      </c>
      <c r="AN237" s="1861"/>
      <c r="AO237" s="1750">
        <f>ROUND(AN237*$H237,2)</f>
        <v>0</v>
      </c>
      <c r="AP237" s="2014">
        <v>1</v>
      </c>
      <c r="AQ237" s="2114">
        <f>ROUND(AP237*$H237,2)</f>
        <v>1838.4</v>
      </c>
      <c r="AR237" s="850">
        <f>AP237+AN237+AL237+AJ237+AH237+AF237+AD237+AB237+Z237+X237+V237+T237+R237+P237+N237+L237+J237</f>
        <v>1</v>
      </c>
      <c r="AS237" s="776">
        <f>ROUND(AR237*H237,2)</f>
        <v>1838.4</v>
      </c>
      <c r="AT237" s="850">
        <f>G237-AR237</f>
        <v>0</v>
      </c>
      <c r="AU237" s="776">
        <f>ROUND(AT237*H237,2)</f>
        <v>0</v>
      </c>
      <c r="AV237" s="914">
        <f>AU237/I237</f>
        <v>0</v>
      </c>
      <c r="EU237" s="139"/>
      <c r="EV237" s="140"/>
      <c r="EW237" s="141"/>
      <c r="EX237" s="141"/>
      <c r="EY237" s="141"/>
      <c r="EZ237" s="141"/>
      <c r="FA237" s="141"/>
      <c r="FB237" s="141"/>
      <c r="FC237" s="142"/>
      <c r="GC237" s="143" t="s">
        <v>114</v>
      </c>
      <c r="GD237" s="143" t="s">
        <v>46</v>
      </c>
      <c r="GE237" s="10" t="s">
        <v>46</v>
      </c>
      <c r="GF237" s="10" t="s">
        <v>23</v>
      </c>
      <c r="GG237" s="10" t="s">
        <v>45</v>
      </c>
      <c r="GH237" s="143" t="s">
        <v>103</v>
      </c>
    </row>
    <row r="238" spans="1:204" s="8" customFormat="1" ht="27.9" customHeight="1" x14ac:dyDescent="0.2">
      <c r="A238" s="106"/>
      <c r="B238" s="856"/>
      <c r="C238" s="857" t="s">
        <v>112</v>
      </c>
      <c r="D238" s="851"/>
      <c r="E238" s="858" t="s">
        <v>614</v>
      </c>
      <c r="F238" s="851"/>
      <c r="G238" s="851"/>
      <c r="H238" s="852"/>
      <c r="I238" s="859"/>
      <c r="J238" s="897"/>
      <c r="K238" s="898"/>
      <c r="L238" s="897"/>
      <c r="M238" s="898"/>
      <c r="N238" s="897"/>
      <c r="O238" s="898"/>
      <c r="P238" s="897"/>
      <c r="Q238" s="898"/>
      <c r="R238" s="897"/>
      <c r="S238" s="898"/>
      <c r="T238" s="897"/>
      <c r="U238" s="898"/>
      <c r="V238" s="1853"/>
      <c r="W238" s="1854"/>
      <c r="X238" s="897"/>
      <c r="Y238" s="898"/>
      <c r="Z238" s="897"/>
      <c r="AA238" s="898"/>
      <c r="AB238" s="1853"/>
      <c r="AC238" s="1854"/>
      <c r="AD238" s="897"/>
      <c r="AE238" s="898"/>
      <c r="AF238" s="897"/>
      <c r="AG238" s="898"/>
      <c r="AH238" s="897"/>
      <c r="AI238" s="898"/>
      <c r="AJ238" s="897"/>
      <c r="AK238" s="898"/>
      <c r="AL238" s="1853"/>
      <c r="AM238" s="1854"/>
      <c r="AN238" s="1853"/>
      <c r="AO238" s="1854"/>
      <c r="AP238" s="2006"/>
      <c r="AQ238" s="2007"/>
      <c r="AR238" s="897"/>
      <c r="AS238" s="898"/>
      <c r="AT238" s="897"/>
      <c r="AU238" s="898"/>
      <c r="AV238" s="917"/>
      <c r="EU238" s="108"/>
      <c r="EV238" s="109"/>
      <c r="EW238" s="110"/>
      <c r="EX238" s="110"/>
      <c r="EY238" s="111">
        <f>SUM(EY239:EY258)</f>
        <v>0</v>
      </c>
      <c r="EZ238" s="110"/>
      <c r="FA238" s="111">
        <f>SUM(FA239:FA258)</f>
        <v>0.393654</v>
      </c>
      <c r="FB238" s="110"/>
      <c r="FC238" s="112">
        <f>SUM(FC239:FC258)</f>
        <v>0</v>
      </c>
      <c r="GA238" s="113" t="s">
        <v>45</v>
      </c>
      <c r="GC238" s="114" t="s">
        <v>43</v>
      </c>
      <c r="GD238" s="114" t="s">
        <v>45</v>
      </c>
      <c r="GH238" s="113" t="s">
        <v>103</v>
      </c>
      <c r="GT238" s="115">
        <f>SUM(GT239:GT258)</f>
        <v>14203.320000000002</v>
      </c>
    </row>
    <row r="239" spans="1:204" s="1" customFormat="1" ht="27.9" customHeight="1" x14ac:dyDescent="0.2">
      <c r="A239" s="23"/>
      <c r="B239" s="854" t="s">
        <v>505</v>
      </c>
      <c r="C239" s="838" t="s">
        <v>105</v>
      </c>
      <c r="D239" s="839" t="s">
        <v>626</v>
      </c>
      <c r="E239" s="840" t="s">
        <v>627</v>
      </c>
      <c r="F239" s="841" t="s">
        <v>153</v>
      </c>
      <c r="G239" s="842">
        <v>53.7</v>
      </c>
      <c r="H239" s="843">
        <v>25.4</v>
      </c>
      <c r="I239" s="855">
        <f>ROUND(H239*G239,2)</f>
        <v>1363.98</v>
      </c>
      <c r="J239" s="850"/>
      <c r="K239" s="776">
        <f>ROUND(J239*$H239,2)</f>
        <v>0</v>
      </c>
      <c r="L239" s="850"/>
      <c r="M239" s="776">
        <f>ROUND(L239*$H239,2)</f>
        <v>0</v>
      </c>
      <c r="N239" s="850"/>
      <c r="O239" s="776">
        <f>ROUND(N239*$H239,2)</f>
        <v>0</v>
      </c>
      <c r="P239" s="850"/>
      <c r="Q239" s="776">
        <f>ROUND(P239*$H239,2)</f>
        <v>0</v>
      </c>
      <c r="R239" s="850"/>
      <c r="S239" s="776">
        <f>ROUND(R239*$H239,2)</f>
        <v>0</v>
      </c>
      <c r="T239" s="850"/>
      <c r="U239" s="776">
        <f>ROUND(T239*$H239,2)</f>
        <v>0</v>
      </c>
      <c r="V239" s="1861">
        <f>G239</f>
        <v>53.7</v>
      </c>
      <c r="W239" s="1750">
        <f>ROUND(V239*$H239,2)</f>
        <v>1363.98</v>
      </c>
      <c r="X239" s="850"/>
      <c r="Y239" s="776">
        <f>ROUND(X239*$H239,2)</f>
        <v>0</v>
      </c>
      <c r="Z239" s="850"/>
      <c r="AA239" s="776">
        <f>ROUND(Z239*$H239,2)</f>
        <v>0</v>
      </c>
      <c r="AB239" s="1861"/>
      <c r="AC239" s="1750">
        <f>ROUND(AB239*$H239,2)</f>
        <v>0</v>
      </c>
      <c r="AD239" s="850"/>
      <c r="AE239" s="776">
        <f>ROUND(AD239*$H239,2)</f>
        <v>0</v>
      </c>
      <c r="AF239" s="850"/>
      <c r="AG239" s="776">
        <f>ROUND(AF239*$H239,2)</f>
        <v>0</v>
      </c>
      <c r="AH239" s="850"/>
      <c r="AI239" s="776">
        <f>ROUND(AH239*$H239,2)</f>
        <v>0</v>
      </c>
      <c r="AJ239" s="850"/>
      <c r="AK239" s="776">
        <f>ROUND(AJ239*$H239,2)</f>
        <v>0</v>
      </c>
      <c r="AL239" s="1861"/>
      <c r="AM239" s="1750">
        <f>ROUND(AL239*$H239,2)</f>
        <v>0</v>
      </c>
      <c r="AN239" s="1861"/>
      <c r="AO239" s="1750">
        <f>ROUND(AN239*$H239,2)</f>
        <v>0</v>
      </c>
      <c r="AP239" s="2014"/>
      <c r="AQ239" s="2114">
        <f>ROUND(AP239*$H239,2)</f>
        <v>0</v>
      </c>
      <c r="AR239" s="850">
        <f>AP239+AN239+AL239+AJ239+AH239+AF239+AD239+AB239+Z239+X239+V239+T239+R239+P239+N239+L239+J239</f>
        <v>53.7</v>
      </c>
      <c r="AS239" s="776">
        <f>ROUND(AR239*H239,2)</f>
        <v>1363.98</v>
      </c>
      <c r="AT239" s="850">
        <f>G239-AR239</f>
        <v>0</v>
      </c>
      <c r="AU239" s="776">
        <f>ROUND(AT239*H239,2)</f>
        <v>0</v>
      </c>
      <c r="AV239" s="914">
        <f>AU239/I239</f>
        <v>0</v>
      </c>
      <c r="EU239" s="25"/>
      <c r="EV239" s="122" t="s">
        <v>7</v>
      </c>
      <c r="EW239" s="123" t="s">
        <v>31</v>
      </c>
      <c r="EX239" s="33"/>
      <c r="EY239" s="124">
        <f>EX239*G247</f>
        <v>0</v>
      </c>
      <c r="EZ239" s="124">
        <v>0</v>
      </c>
      <c r="FA239" s="124">
        <f>EZ239*G247</f>
        <v>0</v>
      </c>
      <c r="FB239" s="124">
        <v>0</v>
      </c>
      <c r="FC239" s="125">
        <f>FB239*G247</f>
        <v>0</v>
      </c>
      <c r="FD239" s="22"/>
      <c r="FE239" s="22"/>
      <c r="FF239" s="22"/>
      <c r="FG239" s="22"/>
      <c r="FH239" s="22"/>
      <c r="FI239" s="22"/>
      <c r="FJ239" s="22"/>
      <c r="FK239" s="22"/>
      <c r="FL239" s="22"/>
      <c r="FM239" s="22"/>
      <c r="FN239" s="22"/>
      <c r="GA239" s="126" t="s">
        <v>110</v>
      </c>
      <c r="GC239" s="126" t="s">
        <v>105</v>
      </c>
      <c r="GD239" s="126" t="s">
        <v>46</v>
      </c>
      <c r="GH239" s="13" t="s">
        <v>103</v>
      </c>
      <c r="GN239" s="127">
        <f>IF(EW239="základní",I247,0)</f>
        <v>223.2</v>
      </c>
      <c r="GO239" s="127">
        <f>IF(EW239="snížená",I247,0)</f>
        <v>0</v>
      </c>
      <c r="GP239" s="127">
        <f>IF(EW239="zákl. přenesená",I247,0)</f>
        <v>0</v>
      </c>
      <c r="GQ239" s="127">
        <f>IF(EW239="sníž. přenesená",I247,0)</f>
        <v>0</v>
      </c>
      <c r="GR239" s="127">
        <f>IF(EW239="nulová",I247,0)</f>
        <v>0</v>
      </c>
      <c r="GS239" s="13" t="s">
        <v>45</v>
      </c>
      <c r="GT239" s="127">
        <f>ROUND(H247*G247,2)</f>
        <v>223.2</v>
      </c>
      <c r="GU239" s="13" t="s">
        <v>110</v>
      </c>
      <c r="GV239" s="126" t="s">
        <v>1908</v>
      </c>
    </row>
    <row r="240" spans="1:204" s="1" customFormat="1" ht="27.9" customHeight="1" x14ac:dyDescent="0.2">
      <c r="A240" s="23"/>
      <c r="B240" s="866"/>
      <c r="C240" s="857" t="s">
        <v>114</v>
      </c>
      <c r="D240" s="867" t="s">
        <v>7</v>
      </c>
      <c r="E240" s="868" t="s">
        <v>1906</v>
      </c>
      <c r="F240" s="869"/>
      <c r="G240" s="870">
        <v>53.7</v>
      </c>
      <c r="H240" s="871"/>
      <c r="I240" s="872"/>
      <c r="J240" s="901"/>
      <c r="K240" s="902"/>
      <c r="L240" s="901"/>
      <c r="M240" s="902"/>
      <c r="N240" s="901"/>
      <c r="O240" s="902"/>
      <c r="P240" s="901"/>
      <c r="Q240" s="902"/>
      <c r="R240" s="901"/>
      <c r="S240" s="902"/>
      <c r="T240" s="901"/>
      <c r="U240" s="902"/>
      <c r="V240" s="1857"/>
      <c r="W240" s="1858"/>
      <c r="X240" s="901"/>
      <c r="Y240" s="902"/>
      <c r="Z240" s="901"/>
      <c r="AA240" s="902"/>
      <c r="AB240" s="1857"/>
      <c r="AC240" s="1858"/>
      <c r="AD240" s="901"/>
      <c r="AE240" s="902"/>
      <c r="AF240" s="901"/>
      <c r="AG240" s="902"/>
      <c r="AH240" s="901"/>
      <c r="AI240" s="902"/>
      <c r="AJ240" s="901"/>
      <c r="AK240" s="902"/>
      <c r="AL240" s="1857"/>
      <c r="AM240" s="1858"/>
      <c r="AN240" s="1857"/>
      <c r="AO240" s="1858"/>
      <c r="AP240" s="2010"/>
      <c r="AQ240" s="2011"/>
      <c r="AR240" s="901"/>
      <c r="AS240" s="902"/>
      <c r="AT240" s="901"/>
      <c r="AU240" s="902"/>
      <c r="AV240" s="919"/>
      <c r="EU240" s="25"/>
      <c r="EV240" s="128"/>
      <c r="EW240" s="129"/>
      <c r="EX240" s="33"/>
      <c r="EY240" s="33"/>
      <c r="EZ240" s="33"/>
      <c r="FA240" s="33"/>
      <c r="FB240" s="33"/>
      <c r="FC240" s="34"/>
      <c r="FD240" s="22"/>
      <c r="FE240" s="22"/>
      <c r="FF240" s="22"/>
      <c r="FG240" s="22"/>
      <c r="FH240" s="22"/>
      <c r="FI240" s="22"/>
      <c r="FJ240" s="22"/>
      <c r="FK240" s="22"/>
      <c r="FL240" s="22"/>
      <c r="FM240" s="22"/>
      <c r="FN240" s="22"/>
      <c r="GC240" s="13" t="s">
        <v>112</v>
      </c>
      <c r="GD240" s="13" t="s">
        <v>46</v>
      </c>
    </row>
    <row r="241" spans="1:204" s="10" customFormat="1" ht="27.9" customHeight="1" x14ac:dyDescent="0.2">
      <c r="A241" s="137"/>
      <c r="B241" s="854" t="s">
        <v>509</v>
      </c>
      <c r="C241" s="838" t="s">
        <v>105</v>
      </c>
      <c r="D241" s="839" t="s">
        <v>620</v>
      </c>
      <c r="E241" s="840" t="s">
        <v>621</v>
      </c>
      <c r="F241" s="841" t="s">
        <v>153</v>
      </c>
      <c r="G241" s="842">
        <v>53.7</v>
      </c>
      <c r="H241" s="843">
        <v>73</v>
      </c>
      <c r="I241" s="855">
        <f>ROUND(H241*G241,2)</f>
        <v>3920.1</v>
      </c>
      <c r="J241" s="850"/>
      <c r="K241" s="776">
        <f>ROUND(J241*$H241,2)</f>
        <v>0</v>
      </c>
      <c r="L241" s="850"/>
      <c r="M241" s="776">
        <f>ROUND(L241*$H241,2)</f>
        <v>0</v>
      </c>
      <c r="N241" s="850"/>
      <c r="O241" s="776">
        <f>ROUND(N241*$H241,2)</f>
        <v>0</v>
      </c>
      <c r="P241" s="850"/>
      <c r="Q241" s="776">
        <f>ROUND(P241*$H241,2)</f>
        <v>0</v>
      </c>
      <c r="R241" s="850"/>
      <c r="S241" s="776">
        <f>ROUND(R241*$H241,2)</f>
        <v>0</v>
      </c>
      <c r="T241" s="850"/>
      <c r="U241" s="776">
        <f>ROUND(T241*$H241,2)</f>
        <v>0</v>
      </c>
      <c r="V241" s="1861"/>
      <c r="W241" s="1750">
        <f>ROUND(V241*$H241,2)</f>
        <v>0</v>
      </c>
      <c r="X241" s="850"/>
      <c r="Y241" s="776">
        <f>ROUND(X241*$H241,2)</f>
        <v>0</v>
      </c>
      <c r="Z241" s="850"/>
      <c r="AA241" s="776">
        <f>ROUND(Z241*$H241,2)</f>
        <v>0</v>
      </c>
      <c r="AB241" s="1861"/>
      <c r="AC241" s="1750">
        <f>ROUND(AB241*$H241,2)</f>
        <v>0</v>
      </c>
      <c r="AD241" s="850"/>
      <c r="AE241" s="776">
        <f>ROUND(AD241*$H241,2)</f>
        <v>0</v>
      </c>
      <c r="AF241" s="850"/>
      <c r="AG241" s="776">
        <f>ROUND(AF241*$H241,2)</f>
        <v>0</v>
      </c>
      <c r="AH241" s="850"/>
      <c r="AI241" s="776">
        <f>ROUND(AH241*$H241,2)</f>
        <v>0</v>
      </c>
      <c r="AJ241" s="850"/>
      <c r="AK241" s="776">
        <f>ROUND(AJ241*$H241,2)</f>
        <v>0</v>
      </c>
      <c r="AL241" s="1861"/>
      <c r="AM241" s="1750">
        <f>ROUND(AL241*$H241,2)</f>
        <v>0</v>
      </c>
      <c r="AN241" s="1861"/>
      <c r="AO241" s="1750">
        <f>ROUND(AN241*$H241,2)</f>
        <v>0</v>
      </c>
      <c r="AP241" s="2014">
        <v>43</v>
      </c>
      <c r="AQ241" s="2114">
        <f>ROUND(AP241*$H241,2)</f>
        <v>3139</v>
      </c>
      <c r="AR241" s="850">
        <f>AP241+AN241+AL241+AJ241+AH241+AF241+AD241+AB241+Z241+X241+V241+T241+R241+P241+N241+L241+J241</f>
        <v>43</v>
      </c>
      <c r="AS241" s="776">
        <f>ROUND(AR241*H241,2)</f>
        <v>3139</v>
      </c>
      <c r="AT241" s="2396">
        <f>G241-AR241</f>
        <v>10.700000000000003</v>
      </c>
      <c r="AU241" s="2399">
        <f>ROUND(AT241*H241,2)</f>
        <v>781.1</v>
      </c>
      <c r="AV241" s="2398">
        <f>AU241/I241</f>
        <v>0.19925512104283055</v>
      </c>
      <c r="AW241" s="2400" t="s">
        <v>2616</v>
      </c>
      <c r="EU241" s="139"/>
      <c r="EV241" s="140"/>
      <c r="EW241" s="141"/>
      <c r="EX241" s="141"/>
      <c r="EY241" s="141"/>
      <c r="EZ241" s="141"/>
      <c r="FA241" s="141"/>
      <c r="FB241" s="141"/>
      <c r="FC241" s="142"/>
      <c r="GC241" s="143" t="s">
        <v>114</v>
      </c>
      <c r="GD241" s="143" t="s">
        <v>46</v>
      </c>
      <c r="GE241" s="10" t="s">
        <v>46</v>
      </c>
      <c r="GF241" s="10" t="s">
        <v>23</v>
      </c>
      <c r="GG241" s="10" t="s">
        <v>45</v>
      </c>
      <c r="GH241" s="143" t="s">
        <v>103</v>
      </c>
    </row>
    <row r="242" spans="1:204" s="1" customFormat="1" ht="27.9" customHeight="1" x14ac:dyDescent="0.2">
      <c r="A242" s="23"/>
      <c r="B242" s="856"/>
      <c r="C242" s="857" t="s">
        <v>112</v>
      </c>
      <c r="D242" s="851"/>
      <c r="E242" s="858" t="s">
        <v>623</v>
      </c>
      <c r="F242" s="851"/>
      <c r="G242" s="851"/>
      <c r="H242" s="852"/>
      <c r="I242" s="859"/>
      <c r="J242" s="897"/>
      <c r="K242" s="898"/>
      <c r="L242" s="897"/>
      <c r="M242" s="898"/>
      <c r="N242" s="897"/>
      <c r="O242" s="898"/>
      <c r="P242" s="897"/>
      <c r="Q242" s="898"/>
      <c r="R242" s="897"/>
      <c r="S242" s="898"/>
      <c r="T242" s="897"/>
      <c r="U242" s="898"/>
      <c r="V242" s="1853"/>
      <c r="W242" s="1854"/>
      <c r="X242" s="897"/>
      <c r="Y242" s="898"/>
      <c r="Z242" s="897"/>
      <c r="AA242" s="898"/>
      <c r="AB242" s="1853"/>
      <c r="AC242" s="1854"/>
      <c r="AD242" s="897"/>
      <c r="AE242" s="898"/>
      <c r="AF242" s="897"/>
      <c r="AG242" s="898"/>
      <c r="AH242" s="897"/>
      <c r="AI242" s="898"/>
      <c r="AJ242" s="897"/>
      <c r="AK242" s="898"/>
      <c r="AL242" s="1853"/>
      <c r="AM242" s="1854"/>
      <c r="AN242" s="1853"/>
      <c r="AO242" s="1854"/>
      <c r="AP242" s="2006"/>
      <c r="AQ242" s="2007"/>
      <c r="AR242" s="897"/>
      <c r="AS242" s="898"/>
      <c r="AT242" s="897"/>
      <c r="AU242" s="898"/>
      <c r="AV242" s="917"/>
      <c r="EU242" s="25"/>
      <c r="EV242" s="122" t="s">
        <v>7</v>
      </c>
      <c r="EW242" s="123" t="s">
        <v>31</v>
      </c>
      <c r="EX242" s="33"/>
      <c r="EY242" s="124">
        <f>EX242*G250</f>
        <v>0</v>
      </c>
      <c r="EZ242" s="124">
        <v>0.15540000000000001</v>
      </c>
      <c r="FA242" s="124">
        <f>EZ242*G250</f>
        <v>0.31080000000000002</v>
      </c>
      <c r="FB242" s="124">
        <v>0</v>
      </c>
      <c r="FC242" s="125">
        <f>FB242*G250</f>
        <v>0</v>
      </c>
      <c r="FD242" s="22"/>
      <c r="FE242" s="22"/>
      <c r="FF242" s="22"/>
      <c r="FG242" s="22"/>
      <c r="FH242" s="22"/>
      <c r="FI242" s="22"/>
      <c r="FJ242" s="22"/>
      <c r="FK242" s="22"/>
      <c r="FL242" s="22"/>
      <c r="FM242" s="22"/>
      <c r="FN242" s="22"/>
      <c r="GA242" s="126" t="s">
        <v>110</v>
      </c>
      <c r="GC242" s="126" t="s">
        <v>105</v>
      </c>
      <c r="GD242" s="126" t="s">
        <v>46</v>
      </c>
      <c r="GH242" s="13" t="s">
        <v>103</v>
      </c>
      <c r="GN242" s="127">
        <f>IF(EW242="základní",I250,0)</f>
        <v>552.6</v>
      </c>
      <c r="GO242" s="127">
        <f>IF(EW242="snížená",I250,0)</f>
        <v>0</v>
      </c>
      <c r="GP242" s="127">
        <f>IF(EW242="zákl. přenesená",I250,0)</f>
        <v>0</v>
      </c>
      <c r="GQ242" s="127">
        <f>IF(EW242="sníž. přenesená",I250,0)</f>
        <v>0</v>
      </c>
      <c r="GR242" s="127">
        <f>IF(EW242="nulová",I250,0)</f>
        <v>0</v>
      </c>
      <c r="GS242" s="13" t="s">
        <v>45</v>
      </c>
      <c r="GT242" s="127">
        <f>ROUND(H250*G250,2)</f>
        <v>552.6</v>
      </c>
      <c r="GU242" s="13" t="s">
        <v>110</v>
      </c>
      <c r="GV242" s="126" t="s">
        <v>1910</v>
      </c>
    </row>
    <row r="243" spans="1:204" s="1" customFormat="1" ht="27.9" customHeight="1" thickBot="1" x14ac:dyDescent="0.25">
      <c r="A243" s="23"/>
      <c r="B243" s="866"/>
      <c r="C243" s="857" t="s">
        <v>114</v>
      </c>
      <c r="D243" s="867" t="s">
        <v>7</v>
      </c>
      <c r="E243" s="868" t="s">
        <v>1906</v>
      </c>
      <c r="F243" s="869"/>
      <c r="G243" s="870">
        <v>53.7</v>
      </c>
      <c r="H243" s="871"/>
      <c r="I243" s="872"/>
      <c r="J243" s="901"/>
      <c r="K243" s="902"/>
      <c r="L243" s="901"/>
      <c r="M243" s="902"/>
      <c r="N243" s="901"/>
      <c r="O243" s="902"/>
      <c r="P243" s="901"/>
      <c r="Q243" s="902"/>
      <c r="R243" s="901"/>
      <c r="S243" s="902"/>
      <c r="T243" s="901"/>
      <c r="U243" s="902"/>
      <c r="V243" s="1857"/>
      <c r="W243" s="1858"/>
      <c r="X243" s="901"/>
      <c r="Y243" s="902"/>
      <c r="Z243" s="901"/>
      <c r="AA243" s="902"/>
      <c r="AB243" s="1857"/>
      <c r="AC243" s="1858"/>
      <c r="AD243" s="901"/>
      <c r="AE243" s="902"/>
      <c r="AF243" s="901"/>
      <c r="AG243" s="902"/>
      <c r="AH243" s="901"/>
      <c r="AI243" s="902"/>
      <c r="AJ243" s="901"/>
      <c r="AK243" s="902"/>
      <c r="AL243" s="1857"/>
      <c r="AM243" s="1858"/>
      <c r="AN243" s="1857"/>
      <c r="AO243" s="1858"/>
      <c r="AP243" s="2010"/>
      <c r="AQ243" s="2011"/>
      <c r="AR243" s="901"/>
      <c r="AS243" s="902"/>
      <c r="AT243" s="901"/>
      <c r="AU243" s="902"/>
      <c r="AV243" s="919"/>
      <c r="EU243" s="25"/>
      <c r="EV243" s="128"/>
      <c r="EW243" s="129"/>
      <c r="EX243" s="33"/>
      <c r="EY243" s="33"/>
      <c r="EZ243" s="33"/>
      <c r="FA243" s="33"/>
      <c r="FB243" s="33"/>
      <c r="FC243" s="34"/>
      <c r="FD243" s="22"/>
      <c r="FE243" s="22"/>
      <c r="FF243" s="22"/>
      <c r="FG243" s="22"/>
      <c r="FH243" s="22"/>
      <c r="FI243" s="22"/>
      <c r="FJ243" s="22"/>
      <c r="FK243" s="22"/>
      <c r="FL243" s="22"/>
      <c r="FM243" s="22"/>
      <c r="FN243" s="22"/>
      <c r="GC243" s="13" t="s">
        <v>112</v>
      </c>
      <c r="GD243" s="13" t="s">
        <v>46</v>
      </c>
    </row>
    <row r="244" spans="1:204" s="10" customFormat="1" ht="27.9" customHeight="1" thickBot="1" x14ac:dyDescent="0.25">
      <c r="A244" s="137"/>
      <c r="B244" s="408"/>
      <c r="C244" s="174"/>
      <c r="D244" s="174"/>
      <c r="E244" s="174"/>
      <c r="F244" s="174"/>
      <c r="G244" s="174"/>
      <c r="H244" s="174"/>
      <c r="I244" s="409"/>
      <c r="J244" s="2300" t="s">
        <v>2484</v>
      </c>
      <c r="K244" s="2301"/>
      <c r="L244" s="2305" t="s">
        <v>2485</v>
      </c>
      <c r="M244" s="2301"/>
      <c r="N244" s="2300" t="s">
        <v>2486</v>
      </c>
      <c r="O244" s="2301"/>
      <c r="P244" s="2300" t="s">
        <v>2487</v>
      </c>
      <c r="Q244" s="2301"/>
      <c r="R244" s="2300" t="s">
        <v>2488</v>
      </c>
      <c r="S244" s="2301"/>
      <c r="T244" s="2300" t="s">
        <v>2489</v>
      </c>
      <c r="U244" s="2301"/>
      <c r="V244" s="2306" t="s">
        <v>2490</v>
      </c>
      <c r="W244" s="2307"/>
      <c r="X244" s="2300" t="s">
        <v>2491</v>
      </c>
      <c r="Y244" s="2301"/>
      <c r="Z244" s="2300" t="s">
        <v>2492</v>
      </c>
      <c r="AA244" s="2301"/>
      <c r="AB244" s="2306" t="s">
        <v>2493</v>
      </c>
      <c r="AC244" s="2307"/>
      <c r="AD244" s="2300" t="s">
        <v>2494</v>
      </c>
      <c r="AE244" s="2301"/>
      <c r="AF244" s="2300" t="s">
        <v>2495</v>
      </c>
      <c r="AG244" s="2301"/>
      <c r="AH244" s="2300" t="s">
        <v>2496</v>
      </c>
      <c r="AI244" s="2301"/>
      <c r="AJ244" s="2300" t="s">
        <v>2497</v>
      </c>
      <c r="AK244" s="2301"/>
      <c r="AL244" s="2306" t="s">
        <v>2498</v>
      </c>
      <c r="AM244" s="2307"/>
      <c r="AN244" s="2306" t="s">
        <v>2499</v>
      </c>
      <c r="AO244" s="2307"/>
      <c r="AP244" s="2302" t="s">
        <v>2504</v>
      </c>
      <c r="AQ244" s="2303"/>
      <c r="AR244" s="2300" t="s">
        <v>2500</v>
      </c>
      <c r="AS244" s="2301"/>
      <c r="AT244" s="2300" t="s">
        <v>2501</v>
      </c>
      <c r="AU244" s="2304"/>
      <c r="AV244" s="916" t="s">
        <v>2502</v>
      </c>
      <c r="EU244" s="139"/>
      <c r="EV244" s="140"/>
      <c r="EW244" s="141"/>
      <c r="EX244" s="141"/>
      <c r="EY244" s="141"/>
      <c r="EZ244" s="141"/>
      <c r="FA244" s="141"/>
      <c r="FB244" s="141"/>
      <c r="FC244" s="142"/>
      <c r="GC244" s="143" t="s">
        <v>114</v>
      </c>
      <c r="GD244" s="143" t="s">
        <v>46</v>
      </c>
      <c r="GE244" s="10" t="s">
        <v>46</v>
      </c>
      <c r="GF244" s="10" t="s">
        <v>23</v>
      </c>
      <c r="GG244" s="10" t="s">
        <v>45</v>
      </c>
      <c r="GH244" s="143" t="s">
        <v>103</v>
      </c>
    </row>
    <row r="245" spans="1:204" s="1" customFormat="1" ht="27.9" customHeight="1" thickBot="1" x14ac:dyDescent="0.25">
      <c r="A245" s="23"/>
      <c r="B245" s="408"/>
      <c r="C245" s="174"/>
      <c r="D245" s="174"/>
      <c r="E245" s="174"/>
      <c r="F245" s="174"/>
      <c r="G245" s="174"/>
      <c r="H245" s="174"/>
      <c r="I245" s="409"/>
      <c r="J245" s="789" t="s">
        <v>91</v>
      </c>
      <c r="K245" s="790" t="s">
        <v>2503</v>
      </c>
      <c r="L245" s="789" t="s">
        <v>91</v>
      </c>
      <c r="M245" s="790" t="s">
        <v>2503</v>
      </c>
      <c r="N245" s="789" t="s">
        <v>91</v>
      </c>
      <c r="O245" s="790" t="s">
        <v>2503</v>
      </c>
      <c r="P245" s="789" t="s">
        <v>91</v>
      </c>
      <c r="Q245" s="790" t="s">
        <v>2503</v>
      </c>
      <c r="R245" s="789" t="s">
        <v>91</v>
      </c>
      <c r="S245" s="790" t="s">
        <v>2503</v>
      </c>
      <c r="T245" s="789" t="s">
        <v>91</v>
      </c>
      <c r="U245" s="790" t="s">
        <v>2503</v>
      </c>
      <c r="V245" s="1763" t="s">
        <v>91</v>
      </c>
      <c r="W245" s="1764" t="s">
        <v>2503</v>
      </c>
      <c r="X245" s="789" t="s">
        <v>91</v>
      </c>
      <c r="Y245" s="790" t="s">
        <v>2503</v>
      </c>
      <c r="Z245" s="789" t="s">
        <v>91</v>
      </c>
      <c r="AA245" s="790" t="s">
        <v>2503</v>
      </c>
      <c r="AB245" s="1763" t="s">
        <v>91</v>
      </c>
      <c r="AC245" s="1764" t="s">
        <v>2503</v>
      </c>
      <c r="AD245" s="789" t="s">
        <v>91</v>
      </c>
      <c r="AE245" s="790" t="s">
        <v>2503</v>
      </c>
      <c r="AF245" s="789" t="s">
        <v>91</v>
      </c>
      <c r="AG245" s="790" t="s">
        <v>2503</v>
      </c>
      <c r="AH245" s="789" t="s">
        <v>91</v>
      </c>
      <c r="AI245" s="790" t="s">
        <v>2503</v>
      </c>
      <c r="AJ245" s="789" t="s">
        <v>91</v>
      </c>
      <c r="AK245" s="790" t="s">
        <v>2503</v>
      </c>
      <c r="AL245" s="1763" t="s">
        <v>91</v>
      </c>
      <c r="AM245" s="1764" t="s">
        <v>2503</v>
      </c>
      <c r="AN245" s="1763" t="s">
        <v>91</v>
      </c>
      <c r="AO245" s="1764" t="s">
        <v>2503</v>
      </c>
      <c r="AP245" s="1997" t="s">
        <v>91</v>
      </c>
      <c r="AQ245" s="1998" t="s">
        <v>2503</v>
      </c>
      <c r="AR245" s="789" t="s">
        <v>91</v>
      </c>
      <c r="AS245" s="790" t="s">
        <v>2503</v>
      </c>
      <c r="AT245" s="789" t="s">
        <v>91</v>
      </c>
      <c r="AU245" s="790" t="s">
        <v>2503</v>
      </c>
      <c r="AV245" s="922" t="s">
        <v>91</v>
      </c>
      <c r="EU245" s="163"/>
      <c r="EV245" s="164" t="s">
        <v>7</v>
      </c>
      <c r="EW245" s="165" t="s">
        <v>31</v>
      </c>
      <c r="EX245" s="33"/>
      <c r="EY245" s="124">
        <f>EX245*G253</f>
        <v>0</v>
      </c>
      <c r="EZ245" s="124">
        <v>8.2100000000000006E-2</v>
      </c>
      <c r="FA245" s="124">
        <f>EZ245*G253</f>
        <v>8.2100000000000006E-2</v>
      </c>
      <c r="FB245" s="124">
        <v>0</v>
      </c>
      <c r="FC245" s="125">
        <f>FB245*G253</f>
        <v>0</v>
      </c>
      <c r="FD245" s="22"/>
      <c r="FE245" s="22"/>
      <c r="FF245" s="22"/>
      <c r="FG245" s="22"/>
      <c r="FH245" s="22"/>
      <c r="FI245" s="22"/>
      <c r="FJ245" s="22"/>
      <c r="FK245" s="22"/>
      <c r="FL245" s="22"/>
      <c r="FM245" s="22"/>
      <c r="FN245" s="22"/>
      <c r="GA245" s="126" t="s">
        <v>166</v>
      </c>
      <c r="GC245" s="126" t="s">
        <v>238</v>
      </c>
      <c r="GD245" s="126" t="s">
        <v>46</v>
      </c>
      <c r="GH245" s="13" t="s">
        <v>103</v>
      </c>
      <c r="GN245" s="127">
        <f>IF(EW245="základní",I253,0)</f>
        <v>139</v>
      </c>
      <c r="GO245" s="127">
        <f>IF(EW245="snížená",I253,0)</f>
        <v>0</v>
      </c>
      <c r="GP245" s="127">
        <f>IF(EW245="zákl. přenesená",I253,0)</f>
        <v>0</v>
      </c>
      <c r="GQ245" s="127">
        <f>IF(EW245="sníž. přenesená",I253,0)</f>
        <v>0</v>
      </c>
      <c r="GR245" s="127">
        <f>IF(EW245="nulová",I253,0)</f>
        <v>0</v>
      </c>
      <c r="GS245" s="13" t="s">
        <v>45</v>
      </c>
      <c r="GT245" s="127">
        <f>ROUND(H253*G253,2)</f>
        <v>139</v>
      </c>
      <c r="GU245" s="13" t="s">
        <v>110</v>
      </c>
      <c r="GV245" s="126" t="s">
        <v>1912</v>
      </c>
    </row>
    <row r="246" spans="1:204" s="1160" customFormat="1" ht="27.9" customHeight="1" thickBot="1" x14ac:dyDescent="0.35">
      <c r="A246" s="1159"/>
      <c r="B246" s="1151"/>
      <c r="C246" s="1152" t="s">
        <v>43</v>
      </c>
      <c r="D246" s="1152" t="s">
        <v>173</v>
      </c>
      <c r="E246" s="1153" t="s">
        <v>642</v>
      </c>
      <c r="F246" s="1154"/>
      <c r="G246" s="1154"/>
      <c r="H246" s="1155"/>
      <c r="I246" s="686">
        <f>GT238</f>
        <v>14203.320000000002</v>
      </c>
      <c r="J246" s="1122"/>
      <c r="K246" s="1123">
        <f>K247+K250+K253+K255+K258+K261+K264</f>
        <v>0</v>
      </c>
      <c r="L246" s="791"/>
      <c r="M246" s="791">
        <f>M247+M250+M253+M255+M258+M261+M264</f>
        <v>0</v>
      </c>
      <c r="N246" s="791"/>
      <c r="O246" s="791">
        <f>O247+O250+O253+O255+O258+O261+O264</f>
        <v>0</v>
      </c>
      <c r="P246" s="791"/>
      <c r="Q246" s="791">
        <f>Q247+Q250+Q253+Q255+Q258+Q261+Q264</f>
        <v>0</v>
      </c>
      <c r="R246" s="791"/>
      <c r="S246" s="791">
        <f>S247+S250+S253+S255+S258+S261+S264</f>
        <v>0</v>
      </c>
      <c r="T246" s="791"/>
      <c r="U246" s="791">
        <f>U247+U250+U253+U255+U258+U261+U264</f>
        <v>0</v>
      </c>
      <c r="V246" s="1765"/>
      <c r="W246" s="1765">
        <f>W247+W250+W253+W255+W258+W261+W264</f>
        <v>0</v>
      </c>
      <c r="X246" s="791"/>
      <c r="Y246" s="791">
        <f>Y247+Y250+Y253+Y255+Y258+Y261+Y264</f>
        <v>0</v>
      </c>
      <c r="Z246" s="791"/>
      <c r="AA246" s="791">
        <f>AA247+AA250+AA253+AA255+AA258+AA261+AA264</f>
        <v>0</v>
      </c>
      <c r="AB246" s="1765"/>
      <c r="AC246" s="1765">
        <f>AC247+AC250+AC253+AC255+AC258+AC261+AC264</f>
        <v>0</v>
      </c>
      <c r="AD246" s="791"/>
      <c r="AE246" s="791">
        <f>AE247+AE250+AE253+AE255+AE258+AE261+AE264</f>
        <v>0</v>
      </c>
      <c r="AF246" s="791"/>
      <c r="AG246" s="791">
        <f>AG247+AG250+AG253+AG255+AG258+AG261+AG264</f>
        <v>0</v>
      </c>
      <c r="AH246" s="791"/>
      <c r="AI246" s="791">
        <f>AI247+AI250+AI253+AI255+AI258+AI261+AI264</f>
        <v>0</v>
      </c>
      <c r="AJ246" s="791"/>
      <c r="AK246" s="791">
        <f>AK247+AK250+AK253+AK255+AK258+AK261+AK264</f>
        <v>0</v>
      </c>
      <c r="AL246" s="1765"/>
      <c r="AM246" s="1765">
        <f>AM247+AM250+AM253+AM255+AM258+AM261+AM264</f>
        <v>0</v>
      </c>
      <c r="AN246" s="1765"/>
      <c r="AO246" s="1765">
        <f>AO247+AO250+AO253+AO255+AO258+AO261+AO264</f>
        <v>0</v>
      </c>
      <c r="AP246" s="2127"/>
      <c r="AQ246" s="2127">
        <f>AQ247+AQ250+AQ253+AQ255+AQ258+AQ261+AQ264</f>
        <v>13036.76</v>
      </c>
      <c r="AR246" s="1123"/>
      <c r="AS246" s="1123">
        <f>AS247+AS250+AS253+AS255+AS258+AS261+AS264</f>
        <v>13036.76</v>
      </c>
      <c r="AT246" s="1123"/>
      <c r="AU246" s="1123">
        <f>AU247+AU250+AU253+AU255+AU258+AU261+AU264</f>
        <v>1166.56</v>
      </c>
      <c r="AV246" s="1124">
        <f>AU246/I246</f>
        <v>8.2132909770391699E-2</v>
      </c>
      <c r="EU246" s="1166"/>
      <c r="EV246" s="1161"/>
      <c r="EW246" s="1162"/>
      <c r="EX246" s="1162"/>
      <c r="EY246" s="1162"/>
      <c r="EZ246" s="1162"/>
      <c r="FA246" s="1162"/>
      <c r="FB246" s="1162"/>
      <c r="FC246" s="1163"/>
      <c r="GC246" s="1164" t="s">
        <v>114</v>
      </c>
      <c r="GD246" s="1164" t="s">
        <v>46</v>
      </c>
      <c r="GE246" s="1160" t="s">
        <v>46</v>
      </c>
      <c r="GF246" s="1160" t="s">
        <v>23</v>
      </c>
      <c r="GG246" s="1160" t="s">
        <v>45</v>
      </c>
      <c r="GH246" s="1164" t="s">
        <v>103</v>
      </c>
    </row>
    <row r="247" spans="1:204" s="1" customFormat="1" ht="27.9" customHeight="1" x14ac:dyDescent="0.2">
      <c r="A247" s="23"/>
      <c r="B247" s="854" t="s">
        <v>514</v>
      </c>
      <c r="C247" s="1050" t="s">
        <v>105</v>
      </c>
      <c r="D247" s="1049" t="s">
        <v>649</v>
      </c>
      <c r="E247" s="1045" t="s">
        <v>650</v>
      </c>
      <c r="F247" s="1046" t="s">
        <v>153</v>
      </c>
      <c r="G247" s="1047">
        <v>2</v>
      </c>
      <c r="H247" s="1048">
        <v>111.6</v>
      </c>
      <c r="I247" s="1044">
        <f>ROUND(H247*G247,2)</f>
        <v>223.2</v>
      </c>
      <c r="J247" s="775"/>
      <c r="K247" s="776">
        <f>ROUND(J247*$H247,2)</f>
        <v>0</v>
      </c>
      <c r="L247" s="775"/>
      <c r="M247" s="776">
        <f>ROUND(L247*$H247,2)</f>
        <v>0</v>
      </c>
      <c r="N247" s="775"/>
      <c r="O247" s="776">
        <f>ROUND(N247*$H247,2)</f>
        <v>0</v>
      </c>
      <c r="P247" s="775"/>
      <c r="Q247" s="776">
        <f>ROUND(P247*$H247,2)</f>
        <v>0</v>
      </c>
      <c r="R247" s="775"/>
      <c r="S247" s="776">
        <f>ROUND(R247*$H247,2)</f>
        <v>0</v>
      </c>
      <c r="T247" s="775"/>
      <c r="U247" s="776">
        <f>ROUND(T247*$H247,2)</f>
        <v>0</v>
      </c>
      <c r="V247" s="1749"/>
      <c r="W247" s="1750">
        <f>ROUND(V247*$H247,2)</f>
        <v>0</v>
      </c>
      <c r="X247" s="775"/>
      <c r="Y247" s="776">
        <f>ROUND(X247*$H247,2)</f>
        <v>0</v>
      </c>
      <c r="Z247" s="775"/>
      <c r="AA247" s="776">
        <f>ROUND(Z247*$H247,2)</f>
        <v>0</v>
      </c>
      <c r="AB247" s="1749"/>
      <c r="AC247" s="1750">
        <f>ROUND(AB247*$H247,2)</f>
        <v>0</v>
      </c>
      <c r="AD247" s="775"/>
      <c r="AE247" s="776">
        <f>ROUND(AD247*$H247,2)</f>
        <v>0</v>
      </c>
      <c r="AF247" s="775"/>
      <c r="AG247" s="776">
        <f>ROUND(AF247*$H247,2)</f>
        <v>0</v>
      </c>
      <c r="AH247" s="775"/>
      <c r="AI247" s="776">
        <f>ROUND(AH247*$H247,2)</f>
        <v>0</v>
      </c>
      <c r="AJ247" s="775"/>
      <c r="AK247" s="776">
        <f>ROUND(AJ247*$H247,2)</f>
        <v>0</v>
      </c>
      <c r="AL247" s="1749"/>
      <c r="AM247" s="1750">
        <f>ROUND(AL247*$H247,2)</f>
        <v>0</v>
      </c>
      <c r="AN247" s="1749"/>
      <c r="AO247" s="1750">
        <f>ROUND(AN247*$H247,2)</f>
        <v>0</v>
      </c>
      <c r="AP247" s="1992"/>
      <c r="AQ247" s="2114">
        <f>ROUND(AP247*$H247,2)</f>
        <v>0</v>
      </c>
      <c r="AR247" s="850">
        <f>AP247+AN247+AL247+AJ247+AH247+AF247+AD247+AB247+Z247+X247+V247+T247+R247+P247+N247+L247+J247</f>
        <v>0</v>
      </c>
      <c r="AS247" s="776">
        <f>ROUND(AR247*H247,2)</f>
        <v>0</v>
      </c>
      <c r="AT247" s="850">
        <f>G247-AR247</f>
        <v>2</v>
      </c>
      <c r="AU247" s="776">
        <f>ROUND(AT247*H247,2)</f>
        <v>223.2</v>
      </c>
      <c r="AV247" s="914">
        <f>AU247/I247</f>
        <v>1</v>
      </c>
      <c r="EU247" s="25"/>
      <c r="EV247" s="122" t="s">
        <v>7</v>
      </c>
      <c r="EW247" s="123" t="s">
        <v>31</v>
      </c>
      <c r="EX247" s="33"/>
      <c r="EY247" s="124">
        <f>EX247*G255</f>
        <v>0</v>
      </c>
      <c r="EZ247" s="124">
        <v>0</v>
      </c>
      <c r="FA247" s="124">
        <f>EZ247*G255</f>
        <v>0</v>
      </c>
      <c r="FB247" s="124">
        <v>0</v>
      </c>
      <c r="FC247" s="125">
        <f>FB247*G255</f>
        <v>0</v>
      </c>
      <c r="FD247" s="22"/>
      <c r="FE247" s="22"/>
      <c r="FF247" s="22"/>
      <c r="FG247" s="22"/>
      <c r="FH247" s="22"/>
      <c r="FI247" s="22"/>
      <c r="FJ247" s="22"/>
      <c r="FK247" s="22"/>
      <c r="FL247" s="22"/>
      <c r="FM247" s="22"/>
      <c r="FN247" s="22"/>
      <c r="GA247" s="126" t="s">
        <v>110</v>
      </c>
      <c r="GC247" s="126" t="s">
        <v>105</v>
      </c>
      <c r="GD247" s="126" t="s">
        <v>46</v>
      </c>
      <c r="GH247" s="13" t="s">
        <v>103</v>
      </c>
      <c r="GN247" s="127">
        <f>IF(EW247="základní",I255,0)</f>
        <v>718.24</v>
      </c>
      <c r="GO247" s="127">
        <f>IF(EW247="snížená",I255,0)</f>
        <v>0</v>
      </c>
      <c r="GP247" s="127">
        <f>IF(EW247="zákl. přenesená",I255,0)</f>
        <v>0</v>
      </c>
      <c r="GQ247" s="127">
        <f>IF(EW247="sníž. přenesená",I255,0)</f>
        <v>0</v>
      </c>
      <c r="GR247" s="127">
        <f>IF(EW247="nulová",I255,0)</f>
        <v>0</v>
      </c>
      <c r="GS247" s="13" t="s">
        <v>45</v>
      </c>
      <c r="GT247" s="127">
        <f>ROUND(H255*G255,2)</f>
        <v>718.24</v>
      </c>
      <c r="GU247" s="13" t="s">
        <v>110</v>
      </c>
      <c r="GV247" s="126" t="s">
        <v>1914</v>
      </c>
    </row>
    <row r="248" spans="1:204" s="1" customFormat="1" ht="27.9" customHeight="1" x14ac:dyDescent="0.2">
      <c r="A248" s="23"/>
      <c r="B248" s="856"/>
      <c r="C248" s="857" t="s">
        <v>112</v>
      </c>
      <c r="D248" s="851"/>
      <c r="E248" s="858" t="s">
        <v>652</v>
      </c>
      <c r="F248" s="851"/>
      <c r="G248" s="851"/>
      <c r="H248" s="852"/>
      <c r="I248" s="859"/>
      <c r="J248" s="897"/>
      <c r="K248" s="898"/>
      <c r="L248" s="897"/>
      <c r="M248" s="898"/>
      <c r="N248" s="897"/>
      <c r="O248" s="898"/>
      <c r="P248" s="897"/>
      <c r="Q248" s="898"/>
      <c r="R248" s="897"/>
      <c r="S248" s="898"/>
      <c r="T248" s="897"/>
      <c r="U248" s="898"/>
      <c r="V248" s="1853"/>
      <c r="W248" s="1854"/>
      <c r="X248" s="897"/>
      <c r="Y248" s="898"/>
      <c r="Z248" s="897"/>
      <c r="AA248" s="898"/>
      <c r="AB248" s="1853"/>
      <c r="AC248" s="1854"/>
      <c r="AD248" s="897"/>
      <c r="AE248" s="898"/>
      <c r="AF248" s="897"/>
      <c r="AG248" s="898"/>
      <c r="AH248" s="897"/>
      <c r="AI248" s="898"/>
      <c r="AJ248" s="897"/>
      <c r="AK248" s="898"/>
      <c r="AL248" s="1853"/>
      <c r="AM248" s="1854"/>
      <c r="AN248" s="1853"/>
      <c r="AO248" s="1854"/>
      <c r="AP248" s="2006"/>
      <c r="AQ248" s="2007"/>
      <c r="AR248" s="897"/>
      <c r="AS248" s="898"/>
      <c r="AT248" s="897"/>
      <c r="AU248" s="898"/>
      <c r="AV248" s="917"/>
      <c r="EU248" s="25"/>
      <c r="EV248" s="128"/>
      <c r="EW248" s="129"/>
      <c r="EX248" s="33"/>
      <c r="EY248" s="33"/>
      <c r="EZ248" s="33"/>
      <c r="FA248" s="33"/>
      <c r="FB248" s="33"/>
      <c r="FC248" s="34"/>
      <c r="FD248" s="22"/>
      <c r="FE248" s="22"/>
      <c r="FF248" s="22"/>
      <c r="FG248" s="22"/>
      <c r="FH248" s="22"/>
      <c r="FI248" s="22"/>
      <c r="FJ248" s="22"/>
      <c r="FK248" s="22"/>
      <c r="FL248" s="22"/>
      <c r="FM248" s="22"/>
      <c r="FN248" s="22"/>
      <c r="GC248" s="13" t="s">
        <v>112</v>
      </c>
      <c r="GD248" s="13" t="s">
        <v>46</v>
      </c>
    </row>
    <row r="249" spans="1:204" s="10" customFormat="1" ht="27.9" customHeight="1" x14ac:dyDescent="0.2">
      <c r="A249" s="137"/>
      <c r="B249" s="866"/>
      <c r="C249" s="857" t="s">
        <v>114</v>
      </c>
      <c r="D249" s="867" t="s">
        <v>7</v>
      </c>
      <c r="E249" s="868" t="s">
        <v>1909</v>
      </c>
      <c r="F249" s="869"/>
      <c r="G249" s="870">
        <v>2</v>
      </c>
      <c r="H249" s="871"/>
      <c r="I249" s="872"/>
      <c r="J249" s="901"/>
      <c r="K249" s="902"/>
      <c r="L249" s="901"/>
      <c r="M249" s="902"/>
      <c r="N249" s="901"/>
      <c r="O249" s="902"/>
      <c r="P249" s="901"/>
      <c r="Q249" s="902"/>
      <c r="R249" s="901"/>
      <c r="S249" s="902"/>
      <c r="T249" s="901"/>
      <c r="U249" s="902"/>
      <c r="V249" s="1857"/>
      <c r="W249" s="1858"/>
      <c r="X249" s="901"/>
      <c r="Y249" s="902"/>
      <c r="Z249" s="901"/>
      <c r="AA249" s="902"/>
      <c r="AB249" s="1857"/>
      <c r="AC249" s="1858"/>
      <c r="AD249" s="901"/>
      <c r="AE249" s="902"/>
      <c r="AF249" s="901"/>
      <c r="AG249" s="902"/>
      <c r="AH249" s="901"/>
      <c r="AI249" s="902"/>
      <c r="AJ249" s="901"/>
      <c r="AK249" s="902"/>
      <c r="AL249" s="1857"/>
      <c r="AM249" s="1858"/>
      <c r="AN249" s="1857"/>
      <c r="AO249" s="1858"/>
      <c r="AP249" s="2010"/>
      <c r="AQ249" s="2011"/>
      <c r="AR249" s="901"/>
      <c r="AS249" s="902"/>
      <c r="AT249" s="901"/>
      <c r="AU249" s="902"/>
      <c r="AV249" s="919"/>
      <c r="EU249" s="139"/>
      <c r="EV249" s="140"/>
      <c r="EW249" s="141"/>
      <c r="EX249" s="141"/>
      <c r="EY249" s="141"/>
      <c r="EZ249" s="141"/>
      <c r="FA249" s="141"/>
      <c r="FB249" s="141"/>
      <c r="FC249" s="142"/>
      <c r="GC249" s="143" t="s">
        <v>114</v>
      </c>
      <c r="GD249" s="143" t="s">
        <v>46</v>
      </c>
      <c r="GE249" s="10" t="s">
        <v>46</v>
      </c>
      <c r="GF249" s="10" t="s">
        <v>23</v>
      </c>
      <c r="GG249" s="10" t="s">
        <v>45</v>
      </c>
      <c r="GH249" s="143" t="s">
        <v>103</v>
      </c>
    </row>
    <row r="250" spans="1:204" s="1" customFormat="1" ht="27.9" customHeight="1" x14ac:dyDescent="0.2">
      <c r="A250" s="23"/>
      <c r="B250" s="854" t="s">
        <v>519</v>
      </c>
      <c r="C250" s="838" t="s">
        <v>105</v>
      </c>
      <c r="D250" s="839" t="s">
        <v>655</v>
      </c>
      <c r="E250" s="840" t="s">
        <v>656</v>
      </c>
      <c r="F250" s="841" t="s">
        <v>153</v>
      </c>
      <c r="G250" s="842">
        <v>2</v>
      </c>
      <c r="H250" s="843">
        <v>276.3</v>
      </c>
      <c r="I250" s="855">
        <f>ROUND(H250*G250,2)</f>
        <v>552.6</v>
      </c>
      <c r="J250" s="850"/>
      <c r="K250" s="776">
        <f>ROUND(J250*$H250,2)</f>
        <v>0</v>
      </c>
      <c r="L250" s="850"/>
      <c r="M250" s="776">
        <f>ROUND(L250*$H250,2)</f>
        <v>0</v>
      </c>
      <c r="N250" s="850"/>
      <c r="O250" s="776">
        <f>ROUND(N250*$H250,2)</f>
        <v>0</v>
      </c>
      <c r="P250" s="850"/>
      <c r="Q250" s="776">
        <f>ROUND(P250*$H250,2)</f>
        <v>0</v>
      </c>
      <c r="R250" s="850"/>
      <c r="S250" s="776">
        <f>ROUND(R250*$H250,2)</f>
        <v>0</v>
      </c>
      <c r="T250" s="850"/>
      <c r="U250" s="776">
        <f>ROUND(T250*$H250,2)</f>
        <v>0</v>
      </c>
      <c r="V250" s="1861"/>
      <c r="W250" s="1750">
        <f>ROUND(V250*$H250,2)</f>
        <v>0</v>
      </c>
      <c r="X250" s="850"/>
      <c r="Y250" s="776">
        <f>ROUND(X250*$H250,2)</f>
        <v>0</v>
      </c>
      <c r="Z250" s="850"/>
      <c r="AA250" s="776">
        <f>ROUND(Z250*$H250,2)</f>
        <v>0</v>
      </c>
      <c r="AB250" s="1861"/>
      <c r="AC250" s="1750">
        <f>ROUND(AB250*$H250,2)</f>
        <v>0</v>
      </c>
      <c r="AD250" s="850"/>
      <c r="AE250" s="776">
        <f>ROUND(AD250*$H250,2)</f>
        <v>0</v>
      </c>
      <c r="AF250" s="850"/>
      <c r="AG250" s="776">
        <f>ROUND(AF250*$H250,2)</f>
        <v>0</v>
      </c>
      <c r="AH250" s="850"/>
      <c r="AI250" s="776">
        <f>ROUND(AH250*$H250,2)</f>
        <v>0</v>
      </c>
      <c r="AJ250" s="850"/>
      <c r="AK250" s="776">
        <f>ROUND(AJ250*$H250,2)</f>
        <v>0</v>
      </c>
      <c r="AL250" s="1861"/>
      <c r="AM250" s="1750">
        <f>ROUND(AL250*$H250,2)</f>
        <v>0</v>
      </c>
      <c r="AN250" s="1861"/>
      <c r="AO250" s="1750">
        <f>ROUND(AN250*$H250,2)</f>
        <v>0</v>
      </c>
      <c r="AP250" s="2014">
        <v>2</v>
      </c>
      <c r="AQ250" s="2114">
        <f>ROUND(AP250*$H250,2)</f>
        <v>552.6</v>
      </c>
      <c r="AR250" s="850">
        <f>AP250+AN250+AL250+AJ250+AH250+AF250+AD250+AB250+Z250+X250+V250+T250+R250+P250+N250+L250+J250</f>
        <v>2</v>
      </c>
      <c r="AS250" s="776">
        <f>ROUND(AR250*H250,2)</f>
        <v>552.6</v>
      </c>
      <c r="AT250" s="850">
        <f>G250-AR250</f>
        <v>0</v>
      </c>
      <c r="AU250" s="776">
        <f>ROUND(AT250*H250,2)</f>
        <v>0</v>
      </c>
      <c r="AV250" s="914">
        <f>AU250/I250</f>
        <v>0</v>
      </c>
      <c r="EU250" s="25"/>
      <c r="EV250" s="122" t="s">
        <v>7</v>
      </c>
      <c r="EW250" s="123" t="s">
        <v>31</v>
      </c>
      <c r="EX250" s="33"/>
      <c r="EY250" s="124">
        <f>EX250*G258</f>
        <v>0</v>
      </c>
      <c r="EZ250" s="124">
        <v>0</v>
      </c>
      <c r="FA250" s="124">
        <f>EZ250*G258</f>
        <v>0</v>
      </c>
      <c r="FB250" s="124">
        <v>0</v>
      </c>
      <c r="FC250" s="125">
        <f>FB250*G258</f>
        <v>0</v>
      </c>
      <c r="FD250" s="22"/>
      <c r="FE250" s="22"/>
      <c r="FF250" s="22"/>
      <c r="FG250" s="22"/>
      <c r="FH250" s="22"/>
      <c r="FI250" s="22"/>
      <c r="FJ250" s="22"/>
      <c r="FK250" s="22"/>
      <c r="FL250" s="22"/>
      <c r="FM250" s="22"/>
      <c r="FN250" s="22"/>
      <c r="GA250" s="126" t="s">
        <v>110</v>
      </c>
      <c r="GC250" s="126" t="s">
        <v>105</v>
      </c>
      <c r="GD250" s="126" t="s">
        <v>46</v>
      </c>
      <c r="GH250" s="13" t="s">
        <v>103</v>
      </c>
      <c r="GN250" s="127">
        <f>IF(EW250="základní",I258,0)</f>
        <v>11083.02</v>
      </c>
      <c r="GO250" s="127">
        <f>IF(EW250="snížená",I258,0)</f>
        <v>0</v>
      </c>
      <c r="GP250" s="127">
        <f>IF(EW250="zákl. přenesená",I258,0)</f>
        <v>0</v>
      </c>
      <c r="GQ250" s="127">
        <f>IF(EW250="sníž. přenesená",I258,0)</f>
        <v>0</v>
      </c>
      <c r="GR250" s="127">
        <f>IF(EW250="nulová",I258,0)</f>
        <v>0</v>
      </c>
      <c r="GS250" s="13" t="s">
        <v>45</v>
      </c>
      <c r="GT250" s="127">
        <f>ROUND(H258*G258,2)</f>
        <v>11083.02</v>
      </c>
      <c r="GU250" s="13" t="s">
        <v>110</v>
      </c>
      <c r="GV250" s="126" t="s">
        <v>1916</v>
      </c>
    </row>
    <row r="251" spans="1:204" s="1" customFormat="1" ht="27.9" customHeight="1" x14ac:dyDescent="0.2">
      <c r="A251" s="23"/>
      <c r="B251" s="856"/>
      <c r="C251" s="857" t="s">
        <v>112</v>
      </c>
      <c r="D251" s="851"/>
      <c r="E251" s="858" t="s">
        <v>658</v>
      </c>
      <c r="F251" s="851"/>
      <c r="G251" s="851"/>
      <c r="H251" s="852"/>
      <c r="I251" s="859"/>
      <c r="J251" s="897"/>
      <c r="K251" s="898"/>
      <c r="L251" s="897"/>
      <c r="M251" s="898"/>
      <c r="N251" s="897"/>
      <c r="O251" s="898"/>
      <c r="P251" s="897"/>
      <c r="Q251" s="898"/>
      <c r="R251" s="897"/>
      <c r="S251" s="898"/>
      <c r="T251" s="897"/>
      <c r="U251" s="898"/>
      <c r="V251" s="1853"/>
      <c r="W251" s="1854"/>
      <c r="X251" s="897"/>
      <c r="Y251" s="898"/>
      <c r="Z251" s="897"/>
      <c r="AA251" s="898"/>
      <c r="AB251" s="1853"/>
      <c r="AC251" s="1854"/>
      <c r="AD251" s="897"/>
      <c r="AE251" s="898"/>
      <c r="AF251" s="897"/>
      <c r="AG251" s="898"/>
      <c r="AH251" s="897"/>
      <c r="AI251" s="898"/>
      <c r="AJ251" s="897"/>
      <c r="AK251" s="898"/>
      <c r="AL251" s="1853"/>
      <c r="AM251" s="1854"/>
      <c r="AN251" s="1853"/>
      <c r="AO251" s="1854"/>
      <c r="AP251" s="2006"/>
      <c r="AQ251" s="2007"/>
      <c r="AR251" s="897"/>
      <c r="AS251" s="898"/>
      <c r="AT251" s="897"/>
      <c r="AU251" s="898"/>
      <c r="AV251" s="917"/>
      <c r="EU251" s="25"/>
      <c r="EV251" s="128"/>
      <c r="EW251" s="129"/>
      <c r="EX251" s="33"/>
      <c r="EY251" s="33"/>
      <c r="EZ251" s="33"/>
      <c r="FA251" s="33"/>
      <c r="FB251" s="33"/>
      <c r="FC251" s="34"/>
      <c r="FD251" s="22"/>
      <c r="FE251" s="22"/>
      <c r="FF251" s="22"/>
      <c r="FG251" s="22"/>
      <c r="FH251" s="22"/>
      <c r="FI251" s="22"/>
      <c r="FJ251" s="22"/>
      <c r="FK251" s="22"/>
      <c r="FL251" s="22"/>
      <c r="FM251" s="22"/>
      <c r="FN251" s="22"/>
      <c r="GC251" s="13" t="s">
        <v>112</v>
      </c>
      <c r="GD251" s="13" t="s">
        <v>46</v>
      </c>
    </row>
    <row r="252" spans="1:204" s="10" customFormat="1" ht="27.9" customHeight="1" x14ac:dyDescent="0.2">
      <c r="A252" s="137"/>
      <c r="B252" s="866"/>
      <c r="C252" s="857" t="s">
        <v>114</v>
      </c>
      <c r="D252" s="867" t="s">
        <v>7</v>
      </c>
      <c r="E252" s="868" t="s">
        <v>1911</v>
      </c>
      <c r="F252" s="869"/>
      <c r="G252" s="870">
        <v>2</v>
      </c>
      <c r="H252" s="871"/>
      <c r="I252" s="872"/>
      <c r="J252" s="901"/>
      <c r="K252" s="902"/>
      <c r="L252" s="901"/>
      <c r="M252" s="902"/>
      <c r="N252" s="901"/>
      <c r="O252" s="902"/>
      <c r="P252" s="901"/>
      <c r="Q252" s="902"/>
      <c r="R252" s="901"/>
      <c r="S252" s="902"/>
      <c r="T252" s="901"/>
      <c r="U252" s="902"/>
      <c r="V252" s="1857"/>
      <c r="W252" s="1858"/>
      <c r="X252" s="901"/>
      <c r="Y252" s="902"/>
      <c r="Z252" s="901"/>
      <c r="AA252" s="902"/>
      <c r="AB252" s="1857"/>
      <c r="AC252" s="1858"/>
      <c r="AD252" s="901"/>
      <c r="AE252" s="902"/>
      <c r="AF252" s="901"/>
      <c r="AG252" s="902"/>
      <c r="AH252" s="901"/>
      <c r="AI252" s="902"/>
      <c r="AJ252" s="901"/>
      <c r="AK252" s="902"/>
      <c r="AL252" s="1857"/>
      <c r="AM252" s="1858"/>
      <c r="AN252" s="1857"/>
      <c r="AO252" s="1858"/>
      <c r="AP252" s="2010"/>
      <c r="AQ252" s="2011"/>
      <c r="AR252" s="901"/>
      <c r="AS252" s="902"/>
      <c r="AT252" s="901"/>
      <c r="AU252" s="902"/>
      <c r="AV252" s="919"/>
      <c r="EU252" s="139"/>
      <c r="EV252" s="140"/>
      <c r="EW252" s="141"/>
      <c r="EX252" s="141"/>
      <c r="EY252" s="141"/>
      <c r="EZ252" s="141"/>
      <c r="FA252" s="141"/>
      <c r="FB252" s="141"/>
      <c r="FC252" s="142"/>
      <c r="GC252" s="143" t="s">
        <v>114</v>
      </c>
      <c r="GD252" s="143" t="s">
        <v>46</v>
      </c>
      <c r="GE252" s="10" t="s">
        <v>46</v>
      </c>
      <c r="GF252" s="10" t="s">
        <v>23</v>
      </c>
      <c r="GG252" s="10" t="s">
        <v>45</v>
      </c>
      <c r="GH252" s="143" t="s">
        <v>103</v>
      </c>
    </row>
    <row r="253" spans="1:204" s="1" customFormat="1" ht="27.9" customHeight="1" x14ac:dyDescent="0.2">
      <c r="A253" s="23"/>
      <c r="B253" s="887" t="s">
        <v>523</v>
      </c>
      <c r="C253" s="844" t="s">
        <v>238</v>
      </c>
      <c r="D253" s="845" t="s">
        <v>661</v>
      </c>
      <c r="E253" s="846" t="s">
        <v>662</v>
      </c>
      <c r="F253" s="847" t="s">
        <v>341</v>
      </c>
      <c r="G253" s="848">
        <v>1</v>
      </c>
      <c r="H253" s="849">
        <v>139</v>
      </c>
      <c r="I253" s="888">
        <f>ROUND(H253*G253,2)</f>
        <v>139</v>
      </c>
      <c r="J253" s="850"/>
      <c r="K253" s="776">
        <f>ROUND(J253*$H253,2)</f>
        <v>0</v>
      </c>
      <c r="L253" s="850"/>
      <c r="M253" s="776">
        <f>ROUND(L253*$H253,2)</f>
        <v>0</v>
      </c>
      <c r="N253" s="850"/>
      <c r="O253" s="776">
        <f>ROUND(N253*$H253,2)</f>
        <v>0</v>
      </c>
      <c r="P253" s="850"/>
      <c r="Q253" s="776">
        <f>ROUND(P253*$H253,2)</f>
        <v>0</v>
      </c>
      <c r="R253" s="850"/>
      <c r="S253" s="776">
        <f>ROUND(R253*$H253,2)</f>
        <v>0</v>
      </c>
      <c r="T253" s="850"/>
      <c r="U253" s="776">
        <f>ROUND(T253*$H253,2)</f>
        <v>0</v>
      </c>
      <c r="V253" s="1861"/>
      <c r="W253" s="1750">
        <f>ROUND(V253*$H253,2)</f>
        <v>0</v>
      </c>
      <c r="X253" s="850"/>
      <c r="Y253" s="776">
        <f>ROUND(X253*$H253,2)</f>
        <v>0</v>
      </c>
      <c r="Z253" s="850"/>
      <c r="AA253" s="776">
        <f>ROUND(Z253*$H253,2)</f>
        <v>0</v>
      </c>
      <c r="AB253" s="1861"/>
      <c r="AC253" s="1750">
        <f>ROUND(AB253*$H253,2)</f>
        <v>0</v>
      </c>
      <c r="AD253" s="850"/>
      <c r="AE253" s="776">
        <f>ROUND(AD253*$H253,2)</f>
        <v>0</v>
      </c>
      <c r="AF253" s="850"/>
      <c r="AG253" s="776">
        <f>ROUND(AF253*$H253,2)</f>
        <v>0</v>
      </c>
      <c r="AH253" s="850"/>
      <c r="AI253" s="776">
        <f>ROUND(AH253*$H253,2)</f>
        <v>0</v>
      </c>
      <c r="AJ253" s="850"/>
      <c r="AK253" s="776">
        <f>ROUND(AJ253*$H253,2)</f>
        <v>0</v>
      </c>
      <c r="AL253" s="1861"/>
      <c r="AM253" s="1750">
        <f>ROUND(AL253*$H253,2)</f>
        <v>0</v>
      </c>
      <c r="AN253" s="1861"/>
      <c r="AO253" s="1750">
        <f>ROUND(AN253*$H253,2)</f>
        <v>0</v>
      </c>
      <c r="AP253" s="2014">
        <v>1</v>
      </c>
      <c r="AQ253" s="2114">
        <f>ROUND(AP253*$H253,2)</f>
        <v>139</v>
      </c>
      <c r="AR253" s="850">
        <f>AP253+AN253+AL253+AJ253+AH253+AF253+AD253+AB253+Z253+X253+V253+T253+R253+P253+N253+L253+J253</f>
        <v>1</v>
      </c>
      <c r="AS253" s="776">
        <f>ROUND(AR253*H253,2)</f>
        <v>139</v>
      </c>
      <c r="AT253" s="850">
        <f>G253-AR253</f>
        <v>0</v>
      </c>
      <c r="AU253" s="776">
        <f>ROUND(AT253*H253,2)</f>
        <v>0</v>
      </c>
      <c r="AV253" s="914">
        <f>AU253/I253</f>
        <v>0</v>
      </c>
      <c r="EU253" s="25"/>
      <c r="EV253" s="122" t="s">
        <v>7</v>
      </c>
      <c r="EW253" s="123" t="s">
        <v>31</v>
      </c>
      <c r="EX253" s="33"/>
      <c r="EY253" s="124">
        <f>EX253*G261</f>
        <v>0</v>
      </c>
      <c r="EZ253" s="124">
        <v>2.0000000000000002E-5</v>
      </c>
      <c r="FA253" s="124">
        <f>EZ253*G261</f>
        <v>8.4000000000000009E-5</v>
      </c>
      <c r="FB253" s="124">
        <v>0</v>
      </c>
      <c r="FC253" s="125">
        <f>FB253*G261</f>
        <v>0</v>
      </c>
      <c r="FD253" s="22"/>
      <c r="FE253" s="22"/>
      <c r="FF253" s="22"/>
      <c r="FG253" s="22"/>
      <c r="FH253" s="22"/>
      <c r="FI253" s="22"/>
      <c r="FJ253" s="22"/>
      <c r="FK253" s="22"/>
      <c r="FL253" s="22"/>
      <c r="FM253" s="22"/>
      <c r="FN253" s="22"/>
      <c r="GA253" s="126" t="s">
        <v>110</v>
      </c>
      <c r="GC253" s="126" t="s">
        <v>105</v>
      </c>
      <c r="GD253" s="126" t="s">
        <v>46</v>
      </c>
      <c r="GH253" s="13" t="s">
        <v>103</v>
      </c>
      <c r="GN253" s="127">
        <f>IF(EW253="základní",I261,0)</f>
        <v>543.9</v>
      </c>
      <c r="GO253" s="127">
        <f>IF(EW253="snížená",I261,0)</f>
        <v>0</v>
      </c>
      <c r="GP253" s="127">
        <f>IF(EW253="zákl. přenesená",I261,0)</f>
        <v>0</v>
      </c>
      <c r="GQ253" s="127">
        <f>IF(EW253="sníž. přenesená",I261,0)</f>
        <v>0</v>
      </c>
      <c r="GR253" s="127">
        <f>IF(EW253="nulová",I261,0)</f>
        <v>0</v>
      </c>
      <c r="GS253" s="13" t="s">
        <v>45</v>
      </c>
      <c r="GT253" s="127">
        <f>ROUND(H261*G261,2)</f>
        <v>543.9</v>
      </c>
      <c r="GU253" s="13" t="s">
        <v>110</v>
      </c>
      <c r="GV253" s="126" t="s">
        <v>1918</v>
      </c>
    </row>
    <row r="254" spans="1:204" s="1" customFormat="1" ht="27.9" customHeight="1" x14ac:dyDescent="0.2">
      <c r="A254" s="23"/>
      <c r="B254" s="866"/>
      <c r="C254" s="857" t="s">
        <v>114</v>
      </c>
      <c r="D254" s="867" t="s">
        <v>7</v>
      </c>
      <c r="E254" s="868" t="s">
        <v>1913</v>
      </c>
      <c r="F254" s="869"/>
      <c r="G254" s="870">
        <v>1</v>
      </c>
      <c r="H254" s="871"/>
      <c r="I254" s="872"/>
      <c r="J254" s="901"/>
      <c r="K254" s="902"/>
      <c r="L254" s="901"/>
      <c r="M254" s="902"/>
      <c r="N254" s="901"/>
      <c r="O254" s="902"/>
      <c r="P254" s="901"/>
      <c r="Q254" s="902"/>
      <c r="R254" s="901"/>
      <c r="S254" s="902"/>
      <c r="T254" s="901"/>
      <c r="U254" s="902"/>
      <c r="V254" s="1857"/>
      <c r="W254" s="1858"/>
      <c r="X254" s="901"/>
      <c r="Y254" s="902"/>
      <c r="Z254" s="901"/>
      <c r="AA254" s="902"/>
      <c r="AB254" s="1857"/>
      <c r="AC254" s="1858"/>
      <c r="AD254" s="901"/>
      <c r="AE254" s="902"/>
      <c r="AF254" s="901"/>
      <c r="AG254" s="902"/>
      <c r="AH254" s="901"/>
      <c r="AI254" s="902"/>
      <c r="AJ254" s="901"/>
      <c r="AK254" s="902"/>
      <c r="AL254" s="1857"/>
      <c r="AM254" s="1858"/>
      <c r="AN254" s="1857"/>
      <c r="AO254" s="1858"/>
      <c r="AP254" s="2010"/>
      <c r="AQ254" s="2011"/>
      <c r="AR254" s="901"/>
      <c r="AS254" s="902"/>
      <c r="AT254" s="901"/>
      <c r="AU254" s="902"/>
      <c r="AV254" s="919"/>
      <c r="EU254" s="25"/>
      <c r="EV254" s="128"/>
      <c r="EW254" s="129"/>
      <c r="EX254" s="33"/>
      <c r="EY254" s="33"/>
      <c r="EZ254" s="33"/>
      <c r="FA254" s="33"/>
      <c r="FB254" s="33"/>
      <c r="FC254" s="34"/>
      <c r="FD254" s="22"/>
      <c r="FE254" s="22"/>
      <c r="FF254" s="22"/>
      <c r="FG254" s="22"/>
      <c r="FH254" s="22"/>
      <c r="FI254" s="22"/>
      <c r="FJ254" s="22"/>
      <c r="FK254" s="22"/>
      <c r="FL254" s="22"/>
      <c r="FM254" s="22"/>
      <c r="FN254" s="22"/>
      <c r="GC254" s="13" t="s">
        <v>112</v>
      </c>
      <c r="GD254" s="13" t="s">
        <v>46</v>
      </c>
    </row>
    <row r="255" spans="1:204" s="10" customFormat="1" ht="27.9" customHeight="1" x14ac:dyDescent="0.2">
      <c r="A255" s="137"/>
      <c r="B255" s="854" t="s">
        <v>528</v>
      </c>
      <c r="C255" s="838" t="s">
        <v>105</v>
      </c>
      <c r="D255" s="839" t="s">
        <v>671</v>
      </c>
      <c r="E255" s="840" t="s">
        <v>672</v>
      </c>
      <c r="F255" s="841" t="s">
        <v>153</v>
      </c>
      <c r="G255" s="842">
        <v>13.4</v>
      </c>
      <c r="H255" s="843">
        <v>53.6</v>
      </c>
      <c r="I255" s="855">
        <f>ROUND(H255*G255,2)</f>
        <v>718.24</v>
      </c>
      <c r="J255" s="850"/>
      <c r="K255" s="776">
        <f>ROUND(J255*$H255,2)</f>
        <v>0</v>
      </c>
      <c r="L255" s="850"/>
      <c r="M255" s="776">
        <f>ROUND(L255*$H255,2)</f>
        <v>0</v>
      </c>
      <c r="N255" s="850"/>
      <c r="O255" s="776">
        <f>ROUND(N255*$H255,2)</f>
        <v>0</v>
      </c>
      <c r="P255" s="850"/>
      <c r="Q255" s="776">
        <f>ROUND(P255*$H255,2)</f>
        <v>0</v>
      </c>
      <c r="R255" s="850"/>
      <c r="S255" s="776">
        <f>ROUND(R255*$H255,2)</f>
        <v>0</v>
      </c>
      <c r="T255" s="850"/>
      <c r="U255" s="776">
        <f>ROUND(T255*$H255,2)</f>
        <v>0</v>
      </c>
      <c r="V255" s="1861"/>
      <c r="W255" s="1750">
        <f>ROUND(V255*$H255,2)</f>
        <v>0</v>
      </c>
      <c r="X255" s="850"/>
      <c r="Y255" s="776">
        <f>ROUND(X255*$H255,2)</f>
        <v>0</v>
      </c>
      <c r="Z255" s="850"/>
      <c r="AA255" s="776">
        <f>ROUND(Z255*$H255,2)</f>
        <v>0</v>
      </c>
      <c r="AB255" s="1861"/>
      <c r="AC255" s="1750">
        <f>ROUND(AB255*$H255,2)</f>
        <v>0</v>
      </c>
      <c r="AD255" s="850"/>
      <c r="AE255" s="776">
        <f>ROUND(AD255*$H255,2)</f>
        <v>0</v>
      </c>
      <c r="AF255" s="850"/>
      <c r="AG255" s="776">
        <f>ROUND(AF255*$H255,2)</f>
        <v>0</v>
      </c>
      <c r="AH255" s="850"/>
      <c r="AI255" s="776">
        <f>ROUND(AH255*$H255,2)</f>
        <v>0</v>
      </c>
      <c r="AJ255" s="850"/>
      <c r="AK255" s="776">
        <f>ROUND(AJ255*$H255,2)</f>
        <v>0</v>
      </c>
      <c r="AL255" s="1861"/>
      <c r="AM255" s="1750">
        <f>ROUND(AL255*$H255,2)</f>
        <v>0</v>
      </c>
      <c r="AN255" s="1861"/>
      <c r="AO255" s="1750">
        <f>ROUND(AN255*$H255,2)</f>
        <v>0</v>
      </c>
      <c r="AP255" s="2014">
        <v>13.4</v>
      </c>
      <c r="AQ255" s="2114">
        <f>ROUND(AP255*$H255,2)</f>
        <v>718.24</v>
      </c>
      <c r="AR255" s="850">
        <f>AP255+AN255+AL255+AJ255+AH255+AF255+AD255+AB255+Z255+X255+V255+T255+R255+P255+N255+L255+J255</f>
        <v>13.4</v>
      </c>
      <c r="AS255" s="776">
        <f>ROUND(AR255*H255,2)</f>
        <v>718.24</v>
      </c>
      <c r="AT255" s="850">
        <f>G255-AR255</f>
        <v>0</v>
      </c>
      <c r="AU255" s="776">
        <f>ROUND(AT255*H255,2)</f>
        <v>0</v>
      </c>
      <c r="AV255" s="914">
        <f>AU255/I255</f>
        <v>0</v>
      </c>
      <c r="EU255" s="139"/>
      <c r="EV255" s="140"/>
      <c r="EW255" s="141"/>
      <c r="EX255" s="141"/>
      <c r="EY255" s="141"/>
      <c r="EZ255" s="141"/>
      <c r="FA255" s="141"/>
      <c r="FB255" s="141"/>
      <c r="FC255" s="142"/>
      <c r="GC255" s="143" t="s">
        <v>114</v>
      </c>
      <c r="GD255" s="143" t="s">
        <v>46</v>
      </c>
      <c r="GE255" s="10" t="s">
        <v>46</v>
      </c>
      <c r="GF255" s="10" t="s">
        <v>23</v>
      </c>
      <c r="GG255" s="10" t="s">
        <v>45</v>
      </c>
      <c r="GH255" s="143" t="s">
        <v>103</v>
      </c>
    </row>
    <row r="256" spans="1:204" s="1" customFormat="1" ht="27.9" customHeight="1" x14ac:dyDescent="0.2">
      <c r="A256" s="23"/>
      <c r="B256" s="856"/>
      <c r="C256" s="857" t="s">
        <v>112</v>
      </c>
      <c r="D256" s="851"/>
      <c r="E256" s="858" t="s">
        <v>674</v>
      </c>
      <c r="F256" s="851"/>
      <c r="G256" s="851"/>
      <c r="H256" s="852"/>
      <c r="I256" s="859"/>
      <c r="J256" s="897"/>
      <c r="K256" s="898"/>
      <c r="L256" s="897"/>
      <c r="M256" s="898"/>
      <c r="N256" s="897"/>
      <c r="O256" s="898"/>
      <c r="P256" s="897"/>
      <c r="Q256" s="898"/>
      <c r="R256" s="897"/>
      <c r="S256" s="898"/>
      <c r="T256" s="897"/>
      <c r="U256" s="898"/>
      <c r="V256" s="1853"/>
      <c r="W256" s="1854"/>
      <c r="X256" s="897"/>
      <c r="Y256" s="898"/>
      <c r="Z256" s="897"/>
      <c r="AA256" s="898"/>
      <c r="AB256" s="1853"/>
      <c r="AC256" s="1854"/>
      <c r="AD256" s="897"/>
      <c r="AE256" s="898"/>
      <c r="AF256" s="897"/>
      <c r="AG256" s="898"/>
      <c r="AH256" s="897"/>
      <c r="AI256" s="898"/>
      <c r="AJ256" s="897"/>
      <c r="AK256" s="898"/>
      <c r="AL256" s="1853"/>
      <c r="AM256" s="1854"/>
      <c r="AN256" s="1853"/>
      <c r="AO256" s="1854"/>
      <c r="AP256" s="2006"/>
      <c r="AQ256" s="2007"/>
      <c r="AR256" s="897"/>
      <c r="AS256" s="898"/>
      <c r="AT256" s="897"/>
      <c r="AU256" s="898"/>
      <c r="AV256" s="917"/>
      <c r="EU256" s="25"/>
      <c r="EV256" s="122" t="s">
        <v>7</v>
      </c>
      <c r="EW256" s="123" t="s">
        <v>31</v>
      </c>
      <c r="EX256" s="33"/>
      <c r="EY256" s="124">
        <f>EX256*G264</f>
        <v>0</v>
      </c>
      <c r="EZ256" s="124">
        <v>5.0000000000000002E-5</v>
      </c>
      <c r="FA256" s="124">
        <f>EZ256*G264</f>
        <v>6.7000000000000002E-4</v>
      </c>
      <c r="FB256" s="124">
        <v>0</v>
      </c>
      <c r="FC256" s="125">
        <f>FB256*G264</f>
        <v>0</v>
      </c>
      <c r="FD256" s="22"/>
      <c r="FE256" s="22"/>
      <c r="FF256" s="22"/>
      <c r="FG256" s="22"/>
      <c r="FH256" s="22"/>
      <c r="FI256" s="22"/>
      <c r="FJ256" s="22"/>
      <c r="FK256" s="22"/>
      <c r="FL256" s="22"/>
      <c r="FM256" s="22"/>
      <c r="FN256" s="22"/>
      <c r="GA256" s="126" t="s">
        <v>110</v>
      </c>
      <c r="GC256" s="126" t="s">
        <v>105</v>
      </c>
      <c r="GD256" s="126" t="s">
        <v>46</v>
      </c>
      <c r="GH256" s="13" t="s">
        <v>103</v>
      </c>
      <c r="GN256" s="127">
        <f>IF(EW256="základní",I264,0)</f>
        <v>943.36</v>
      </c>
      <c r="GO256" s="127">
        <f>IF(EW256="snížená",I264,0)</f>
        <v>0</v>
      </c>
      <c r="GP256" s="127">
        <f>IF(EW256="zákl. přenesená",I264,0)</f>
        <v>0</v>
      </c>
      <c r="GQ256" s="127">
        <f>IF(EW256="sníž. přenesená",I264,0)</f>
        <v>0</v>
      </c>
      <c r="GR256" s="127">
        <f>IF(EW256="nulová",I264,0)</f>
        <v>0</v>
      </c>
      <c r="GS256" s="13" t="s">
        <v>45</v>
      </c>
      <c r="GT256" s="127">
        <f>ROUND(H264*G264,2)</f>
        <v>943.36</v>
      </c>
      <c r="GU256" s="13" t="s">
        <v>110</v>
      </c>
      <c r="GV256" s="126" t="s">
        <v>1920</v>
      </c>
    </row>
    <row r="257" spans="1:204" s="1" customFormat="1" ht="27.9" customHeight="1" x14ac:dyDescent="0.2">
      <c r="A257" s="23"/>
      <c r="B257" s="866"/>
      <c r="C257" s="857" t="s">
        <v>114</v>
      </c>
      <c r="D257" s="867" t="s">
        <v>7</v>
      </c>
      <c r="E257" s="868" t="s">
        <v>1915</v>
      </c>
      <c r="F257" s="869"/>
      <c r="G257" s="870">
        <v>13.4</v>
      </c>
      <c r="H257" s="871"/>
      <c r="I257" s="872"/>
      <c r="J257" s="901"/>
      <c r="K257" s="902"/>
      <c r="L257" s="901"/>
      <c r="M257" s="902"/>
      <c r="N257" s="901"/>
      <c r="O257" s="902"/>
      <c r="P257" s="901"/>
      <c r="Q257" s="902"/>
      <c r="R257" s="901"/>
      <c r="S257" s="902"/>
      <c r="T257" s="901"/>
      <c r="U257" s="902"/>
      <c r="V257" s="1857"/>
      <c r="W257" s="1858"/>
      <c r="X257" s="901"/>
      <c r="Y257" s="902"/>
      <c r="Z257" s="901"/>
      <c r="AA257" s="902"/>
      <c r="AB257" s="1857"/>
      <c r="AC257" s="1858"/>
      <c r="AD257" s="901"/>
      <c r="AE257" s="902"/>
      <c r="AF257" s="901"/>
      <c r="AG257" s="902"/>
      <c r="AH257" s="901"/>
      <c r="AI257" s="902"/>
      <c r="AJ257" s="901"/>
      <c r="AK257" s="902"/>
      <c r="AL257" s="1857"/>
      <c r="AM257" s="1858"/>
      <c r="AN257" s="1857"/>
      <c r="AO257" s="1858"/>
      <c r="AP257" s="2010"/>
      <c r="AQ257" s="2011"/>
      <c r="AR257" s="901"/>
      <c r="AS257" s="902"/>
      <c r="AT257" s="901"/>
      <c r="AU257" s="902"/>
      <c r="AV257" s="919"/>
      <c r="EU257" s="25"/>
      <c r="EV257" s="128"/>
      <c r="EW257" s="129"/>
      <c r="EX257" s="33"/>
      <c r="EY257" s="33"/>
      <c r="EZ257" s="33"/>
      <c r="FA257" s="33"/>
      <c r="FB257" s="33"/>
      <c r="FC257" s="34"/>
      <c r="FD257" s="22"/>
      <c r="FE257" s="22"/>
      <c r="FF257" s="22"/>
      <c r="FG257" s="22"/>
      <c r="FH257" s="22"/>
      <c r="FI257" s="22"/>
      <c r="FJ257" s="22"/>
      <c r="FK257" s="22"/>
      <c r="FL257" s="22"/>
      <c r="FM257" s="22"/>
      <c r="FN257" s="22"/>
      <c r="GC257" s="13" t="s">
        <v>112</v>
      </c>
      <c r="GD257" s="13" t="s">
        <v>46</v>
      </c>
    </row>
    <row r="258" spans="1:204" s="10" customFormat="1" ht="27.9" customHeight="1" x14ac:dyDescent="0.2">
      <c r="A258" s="137"/>
      <c r="B258" s="854" t="s">
        <v>532</v>
      </c>
      <c r="C258" s="838" t="s">
        <v>105</v>
      </c>
      <c r="D258" s="839" t="s">
        <v>677</v>
      </c>
      <c r="E258" s="840" t="s">
        <v>678</v>
      </c>
      <c r="F258" s="841" t="s">
        <v>153</v>
      </c>
      <c r="G258" s="842">
        <v>109.3</v>
      </c>
      <c r="H258" s="843">
        <v>101.4</v>
      </c>
      <c r="I258" s="855">
        <f>ROUND(H258*G258,2)</f>
        <v>11083.02</v>
      </c>
      <c r="J258" s="850"/>
      <c r="K258" s="776">
        <f>ROUND(J258*$H258,2)</f>
        <v>0</v>
      </c>
      <c r="L258" s="850"/>
      <c r="M258" s="776">
        <f>ROUND(L258*$H258,2)</f>
        <v>0</v>
      </c>
      <c r="N258" s="850"/>
      <c r="O258" s="776">
        <f>ROUND(N258*$H258,2)</f>
        <v>0</v>
      </c>
      <c r="P258" s="850"/>
      <c r="Q258" s="776">
        <f>ROUND(P258*$H258,2)</f>
        <v>0</v>
      </c>
      <c r="R258" s="850"/>
      <c r="S258" s="776">
        <f>ROUND(R258*$H258,2)</f>
        <v>0</v>
      </c>
      <c r="T258" s="850"/>
      <c r="U258" s="776">
        <f>ROUND(T258*$H258,2)</f>
        <v>0</v>
      </c>
      <c r="V258" s="1861"/>
      <c r="W258" s="1750">
        <f>ROUND(V258*$H258,2)</f>
        <v>0</v>
      </c>
      <c r="X258" s="850"/>
      <c r="Y258" s="776">
        <f>ROUND(X258*$H258,2)</f>
        <v>0</v>
      </c>
      <c r="Z258" s="850"/>
      <c r="AA258" s="776">
        <f>ROUND(Z258*$H258,2)</f>
        <v>0</v>
      </c>
      <c r="AB258" s="1861"/>
      <c r="AC258" s="1750">
        <f>ROUND(AB258*$H258,2)</f>
        <v>0</v>
      </c>
      <c r="AD258" s="850"/>
      <c r="AE258" s="776">
        <f>ROUND(AD258*$H258,2)</f>
        <v>0</v>
      </c>
      <c r="AF258" s="850"/>
      <c r="AG258" s="776">
        <f>ROUND(AF258*$H258,2)</f>
        <v>0</v>
      </c>
      <c r="AH258" s="850"/>
      <c r="AI258" s="776">
        <f>ROUND(AH258*$H258,2)</f>
        <v>0</v>
      </c>
      <c r="AJ258" s="850"/>
      <c r="AK258" s="776">
        <f>ROUND(AJ258*$H258,2)</f>
        <v>0</v>
      </c>
      <c r="AL258" s="1861"/>
      <c r="AM258" s="1750">
        <f>ROUND(AL258*$H258,2)</f>
        <v>0</v>
      </c>
      <c r="AN258" s="1861"/>
      <c r="AO258" s="1750">
        <f>ROUND(AN258*$H258,2)</f>
        <v>0</v>
      </c>
      <c r="AP258" s="2014">
        <v>109.3</v>
      </c>
      <c r="AQ258" s="2114">
        <f>ROUND(AP258*$H258,2)</f>
        <v>11083.02</v>
      </c>
      <c r="AR258" s="850">
        <f>AP258+AN258+AL258+AJ258+AH258+AF258+AD258+AB258+Z258+X258+V258+T258+R258+P258+N258+L258+J258</f>
        <v>109.3</v>
      </c>
      <c r="AS258" s="776">
        <f>ROUND(AR258*H258,2)</f>
        <v>11083.02</v>
      </c>
      <c r="AT258" s="850">
        <f>G258-AR258</f>
        <v>0</v>
      </c>
      <c r="AU258" s="776">
        <f>ROUND(AT258*H258,2)</f>
        <v>0</v>
      </c>
      <c r="AV258" s="914">
        <f>AU258/I258</f>
        <v>0</v>
      </c>
      <c r="EU258" s="139"/>
      <c r="EV258" s="140"/>
      <c r="EW258" s="141"/>
      <c r="EX258" s="141"/>
      <c r="EY258" s="141"/>
      <c r="EZ258" s="141"/>
      <c r="FA258" s="141"/>
      <c r="FB258" s="141"/>
      <c r="FC258" s="142"/>
      <c r="GC258" s="143" t="s">
        <v>114</v>
      </c>
      <c r="GD258" s="143" t="s">
        <v>46</v>
      </c>
      <c r="GE258" s="10" t="s">
        <v>46</v>
      </c>
      <c r="GF258" s="10" t="s">
        <v>23</v>
      </c>
      <c r="GG258" s="10" t="s">
        <v>45</v>
      </c>
      <c r="GH258" s="143" t="s">
        <v>103</v>
      </c>
    </row>
    <row r="259" spans="1:204" s="8" customFormat="1" ht="27.9" customHeight="1" x14ac:dyDescent="0.2">
      <c r="A259" s="106"/>
      <c r="B259" s="856"/>
      <c r="C259" s="857" t="s">
        <v>112</v>
      </c>
      <c r="D259" s="851"/>
      <c r="E259" s="858" t="s">
        <v>680</v>
      </c>
      <c r="F259" s="851"/>
      <c r="G259" s="851"/>
      <c r="H259" s="852"/>
      <c r="I259" s="859"/>
      <c r="J259" s="897"/>
      <c r="K259" s="898"/>
      <c r="L259" s="897"/>
      <c r="M259" s="898"/>
      <c r="N259" s="897"/>
      <c r="O259" s="898"/>
      <c r="P259" s="897"/>
      <c r="Q259" s="898"/>
      <c r="R259" s="897"/>
      <c r="S259" s="898"/>
      <c r="T259" s="897"/>
      <c r="U259" s="898"/>
      <c r="V259" s="1853"/>
      <c r="W259" s="1854"/>
      <c r="X259" s="897"/>
      <c r="Y259" s="898"/>
      <c r="Z259" s="897"/>
      <c r="AA259" s="898"/>
      <c r="AB259" s="1853"/>
      <c r="AC259" s="1854"/>
      <c r="AD259" s="897"/>
      <c r="AE259" s="898"/>
      <c r="AF259" s="897"/>
      <c r="AG259" s="898"/>
      <c r="AH259" s="897"/>
      <c r="AI259" s="898"/>
      <c r="AJ259" s="897"/>
      <c r="AK259" s="898"/>
      <c r="AL259" s="1853"/>
      <c r="AM259" s="1854"/>
      <c r="AN259" s="1853"/>
      <c r="AO259" s="1854"/>
      <c r="AP259" s="2006"/>
      <c r="AQ259" s="2007"/>
      <c r="AR259" s="897"/>
      <c r="AS259" s="898"/>
      <c r="AT259" s="897"/>
      <c r="AU259" s="898"/>
      <c r="AV259" s="917"/>
      <c r="EU259" s="108"/>
      <c r="EV259" s="109"/>
      <c r="EW259" s="110"/>
      <c r="EX259" s="110"/>
      <c r="EY259" s="111">
        <f>SUM(EY260:EY282)</f>
        <v>0</v>
      </c>
      <c r="EZ259" s="110"/>
      <c r="FA259" s="111">
        <f>SUM(FA260:FA282)</f>
        <v>0</v>
      </c>
      <c r="FB259" s="110"/>
      <c r="FC259" s="112">
        <f>SUM(FC260:FC282)</f>
        <v>0</v>
      </c>
      <c r="GA259" s="113" t="s">
        <v>45</v>
      </c>
      <c r="GC259" s="114" t="s">
        <v>43</v>
      </c>
      <c r="GD259" s="114" t="s">
        <v>45</v>
      </c>
      <c r="GH259" s="113" t="s">
        <v>103</v>
      </c>
      <c r="GT259" s="115">
        <f>SUM(GT260:GT282)</f>
        <v>61353.64</v>
      </c>
    </row>
    <row r="260" spans="1:204" s="1" customFormat="1" ht="27.9" customHeight="1" x14ac:dyDescent="0.2">
      <c r="A260" s="23"/>
      <c r="B260" s="866"/>
      <c r="C260" s="857" t="s">
        <v>114</v>
      </c>
      <c r="D260" s="867" t="s">
        <v>7</v>
      </c>
      <c r="E260" s="868" t="s">
        <v>1917</v>
      </c>
      <c r="F260" s="869"/>
      <c r="G260" s="870">
        <v>109.3</v>
      </c>
      <c r="H260" s="871"/>
      <c r="I260" s="872"/>
      <c r="J260" s="901"/>
      <c r="K260" s="902"/>
      <c r="L260" s="901"/>
      <c r="M260" s="902"/>
      <c r="N260" s="901"/>
      <c r="O260" s="902"/>
      <c r="P260" s="901"/>
      <c r="Q260" s="902"/>
      <c r="R260" s="901"/>
      <c r="S260" s="902"/>
      <c r="T260" s="901"/>
      <c r="U260" s="902"/>
      <c r="V260" s="1857"/>
      <c r="W260" s="1858"/>
      <c r="X260" s="901"/>
      <c r="Y260" s="902"/>
      <c r="Z260" s="901"/>
      <c r="AA260" s="902"/>
      <c r="AB260" s="1857"/>
      <c r="AC260" s="1858"/>
      <c r="AD260" s="901"/>
      <c r="AE260" s="902"/>
      <c r="AF260" s="901"/>
      <c r="AG260" s="902"/>
      <c r="AH260" s="901"/>
      <c r="AI260" s="902"/>
      <c r="AJ260" s="901"/>
      <c r="AK260" s="902"/>
      <c r="AL260" s="1857"/>
      <c r="AM260" s="1858"/>
      <c r="AN260" s="1857"/>
      <c r="AO260" s="1858"/>
      <c r="AP260" s="2010"/>
      <c r="AQ260" s="2011"/>
      <c r="AR260" s="901"/>
      <c r="AS260" s="902"/>
      <c r="AT260" s="901"/>
      <c r="AU260" s="902"/>
      <c r="AV260" s="919"/>
      <c r="EU260" s="25"/>
      <c r="EV260" s="122" t="s">
        <v>7</v>
      </c>
      <c r="EW260" s="123" t="s">
        <v>31</v>
      </c>
      <c r="EX260" s="33"/>
      <c r="EY260" s="124">
        <f>EX260*G270</f>
        <v>0</v>
      </c>
      <c r="EZ260" s="124">
        <v>0</v>
      </c>
      <c r="FA260" s="124">
        <f>EZ260*G270</f>
        <v>0</v>
      </c>
      <c r="FB260" s="124">
        <v>0</v>
      </c>
      <c r="FC260" s="125">
        <f>FB260*G270</f>
        <v>0</v>
      </c>
      <c r="FD260" s="22"/>
      <c r="FE260" s="22"/>
      <c r="FF260" s="22"/>
      <c r="FG260" s="22"/>
      <c r="FH260" s="22"/>
      <c r="FI260" s="22"/>
      <c r="FJ260" s="22"/>
      <c r="FK260" s="22"/>
      <c r="FL260" s="22"/>
      <c r="FM260" s="22"/>
      <c r="FN260" s="22"/>
      <c r="GA260" s="126" t="s">
        <v>110</v>
      </c>
      <c r="GC260" s="126" t="s">
        <v>105</v>
      </c>
      <c r="GD260" s="126" t="s">
        <v>46</v>
      </c>
      <c r="GH260" s="13" t="s">
        <v>103</v>
      </c>
      <c r="GN260" s="127">
        <f>IF(EW260="základní",I270,0)</f>
        <v>8106.08</v>
      </c>
      <c r="GO260" s="127">
        <f>IF(EW260="snížená",I270,0)</f>
        <v>0</v>
      </c>
      <c r="GP260" s="127">
        <f>IF(EW260="zákl. přenesená",I270,0)</f>
        <v>0</v>
      </c>
      <c r="GQ260" s="127">
        <f>IF(EW260="sníž. přenesená",I270,0)</f>
        <v>0</v>
      </c>
      <c r="GR260" s="127">
        <f>IF(EW260="nulová",I270,0)</f>
        <v>0</v>
      </c>
      <c r="GS260" s="13" t="s">
        <v>45</v>
      </c>
      <c r="GT260" s="127">
        <f>ROUND(H270*G270,2)</f>
        <v>8106.08</v>
      </c>
      <c r="GU260" s="13" t="s">
        <v>110</v>
      </c>
      <c r="GV260" s="126" t="s">
        <v>1922</v>
      </c>
    </row>
    <row r="261" spans="1:204" s="1" customFormat="1" ht="27.9" customHeight="1" x14ac:dyDescent="0.2">
      <c r="A261" s="23"/>
      <c r="B261" s="854" t="s">
        <v>537</v>
      </c>
      <c r="C261" s="838" t="s">
        <v>105</v>
      </c>
      <c r="D261" s="839" t="s">
        <v>1749</v>
      </c>
      <c r="E261" s="840" t="s">
        <v>1750</v>
      </c>
      <c r="F261" s="841" t="s">
        <v>153</v>
      </c>
      <c r="G261" s="842">
        <v>4.2</v>
      </c>
      <c r="H261" s="843">
        <v>129.5</v>
      </c>
      <c r="I261" s="855">
        <f>ROUND(H261*G261,2)</f>
        <v>543.9</v>
      </c>
      <c r="J261" s="850"/>
      <c r="K261" s="776">
        <f>ROUND(J261*$H261,2)</f>
        <v>0</v>
      </c>
      <c r="L261" s="850"/>
      <c r="M261" s="776">
        <f>ROUND(L261*$H261,2)</f>
        <v>0</v>
      </c>
      <c r="N261" s="850"/>
      <c r="O261" s="776">
        <f>ROUND(N261*$H261,2)</f>
        <v>0</v>
      </c>
      <c r="P261" s="850"/>
      <c r="Q261" s="776">
        <f>ROUND(P261*$H261,2)</f>
        <v>0</v>
      </c>
      <c r="R261" s="850"/>
      <c r="S261" s="776">
        <f>ROUND(R261*$H261,2)</f>
        <v>0</v>
      </c>
      <c r="T261" s="850"/>
      <c r="U261" s="776">
        <f>ROUND(T261*$H261,2)</f>
        <v>0</v>
      </c>
      <c r="V261" s="1861"/>
      <c r="W261" s="1750">
        <f>ROUND(V261*$H261,2)</f>
        <v>0</v>
      </c>
      <c r="X261" s="850"/>
      <c r="Y261" s="776">
        <f>ROUND(X261*$H261,2)</f>
        <v>0</v>
      </c>
      <c r="Z261" s="850"/>
      <c r="AA261" s="776">
        <f>ROUND(Z261*$H261,2)</f>
        <v>0</v>
      </c>
      <c r="AB261" s="1861"/>
      <c r="AC261" s="1750">
        <f>ROUND(AB261*$H261,2)</f>
        <v>0</v>
      </c>
      <c r="AD261" s="850"/>
      <c r="AE261" s="776">
        <f>ROUND(AD261*$H261,2)</f>
        <v>0</v>
      </c>
      <c r="AF261" s="850"/>
      <c r="AG261" s="776">
        <f>ROUND(AF261*$H261,2)</f>
        <v>0</v>
      </c>
      <c r="AH261" s="850"/>
      <c r="AI261" s="776">
        <f>ROUND(AH261*$H261,2)</f>
        <v>0</v>
      </c>
      <c r="AJ261" s="850"/>
      <c r="AK261" s="776">
        <f>ROUND(AJ261*$H261,2)</f>
        <v>0</v>
      </c>
      <c r="AL261" s="1861"/>
      <c r="AM261" s="1750">
        <f>ROUND(AL261*$H261,2)</f>
        <v>0</v>
      </c>
      <c r="AN261" s="1861"/>
      <c r="AO261" s="1750">
        <f>ROUND(AN261*$H261,2)</f>
        <v>0</v>
      </c>
      <c r="AP261" s="2014">
        <v>4.2</v>
      </c>
      <c r="AQ261" s="2114">
        <f>ROUND(AP261*$H261,2)</f>
        <v>543.9</v>
      </c>
      <c r="AR261" s="850">
        <f>AP261+AN261+AL261+AJ261+AH261+AF261+AD261+AB261+Z261+X261+V261+T261+R261+P261+N261+L261+J261</f>
        <v>4.2</v>
      </c>
      <c r="AS261" s="776">
        <f>ROUND(AR261*H261,2)</f>
        <v>543.9</v>
      </c>
      <c r="AT261" s="850">
        <f>G261-AR261</f>
        <v>0</v>
      </c>
      <c r="AU261" s="776">
        <f>ROUND(AT261*H261,2)</f>
        <v>0</v>
      </c>
      <c r="AV261" s="914">
        <f>AU261/I261</f>
        <v>0</v>
      </c>
      <c r="EU261" s="25"/>
      <c r="EV261" s="128"/>
      <c r="EW261" s="129"/>
      <c r="EX261" s="33"/>
      <c r="EY261" s="33"/>
      <c r="EZ261" s="33"/>
      <c r="FA261" s="33"/>
      <c r="FB261" s="33"/>
      <c r="FC261" s="34"/>
      <c r="FD261" s="22"/>
      <c r="FE261" s="22"/>
      <c r="FF261" s="22"/>
      <c r="FG261" s="22"/>
      <c r="FH261" s="22"/>
      <c r="FI261" s="22"/>
      <c r="FJ261" s="22"/>
      <c r="FK261" s="22"/>
      <c r="FL261" s="22"/>
      <c r="FM261" s="22"/>
      <c r="FN261" s="22"/>
      <c r="GC261" s="13" t="s">
        <v>112</v>
      </c>
      <c r="GD261" s="13" t="s">
        <v>46</v>
      </c>
    </row>
    <row r="262" spans="1:204" s="9" customFormat="1" ht="27.9" customHeight="1" x14ac:dyDescent="0.2">
      <c r="A262" s="130"/>
      <c r="B262" s="856"/>
      <c r="C262" s="857" t="s">
        <v>112</v>
      </c>
      <c r="D262" s="851"/>
      <c r="E262" s="858" t="s">
        <v>680</v>
      </c>
      <c r="F262" s="851"/>
      <c r="G262" s="851"/>
      <c r="H262" s="852"/>
      <c r="I262" s="859"/>
      <c r="J262" s="897"/>
      <c r="K262" s="898"/>
      <c r="L262" s="897"/>
      <c r="M262" s="898"/>
      <c r="N262" s="897"/>
      <c r="O262" s="898"/>
      <c r="P262" s="897"/>
      <c r="Q262" s="898"/>
      <c r="R262" s="897"/>
      <c r="S262" s="898"/>
      <c r="T262" s="897"/>
      <c r="U262" s="898"/>
      <c r="V262" s="1853"/>
      <c r="W262" s="1854"/>
      <c r="X262" s="897"/>
      <c r="Y262" s="898"/>
      <c r="Z262" s="897"/>
      <c r="AA262" s="898"/>
      <c r="AB262" s="1853"/>
      <c r="AC262" s="1854"/>
      <c r="AD262" s="897"/>
      <c r="AE262" s="898"/>
      <c r="AF262" s="897"/>
      <c r="AG262" s="898"/>
      <c r="AH262" s="897"/>
      <c r="AI262" s="898"/>
      <c r="AJ262" s="897"/>
      <c r="AK262" s="898"/>
      <c r="AL262" s="1853"/>
      <c r="AM262" s="1854"/>
      <c r="AN262" s="1853"/>
      <c r="AO262" s="1854"/>
      <c r="AP262" s="2006"/>
      <c r="AQ262" s="2007"/>
      <c r="AR262" s="897"/>
      <c r="AS262" s="898"/>
      <c r="AT262" s="897"/>
      <c r="AU262" s="898"/>
      <c r="AV262" s="917"/>
      <c r="EU262" s="132"/>
      <c r="EV262" s="133"/>
      <c r="EW262" s="134"/>
      <c r="EX262" s="134"/>
      <c r="EY262" s="134"/>
      <c r="EZ262" s="134"/>
      <c r="FA262" s="134"/>
      <c r="FB262" s="134"/>
      <c r="FC262" s="135"/>
      <c r="GC262" s="136" t="s">
        <v>114</v>
      </c>
      <c r="GD262" s="136" t="s">
        <v>46</v>
      </c>
      <c r="GE262" s="9" t="s">
        <v>45</v>
      </c>
      <c r="GF262" s="9" t="s">
        <v>23</v>
      </c>
      <c r="GG262" s="9" t="s">
        <v>44</v>
      </c>
      <c r="GH262" s="136" t="s">
        <v>103</v>
      </c>
    </row>
    <row r="263" spans="1:204" s="10" customFormat="1" ht="27.9" customHeight="1" x14ac:dyDescent="0.2">
      <c r="A263" s="137"/>
      <c r="B263" s="866"/>
      <c r="C263" s="857" t="s">
        <v>114</v>
      </c>
      <c r="D263" s="867" t="s">
        <v>7</v>
      </c>
      <c r="E263" s="868" t="s">
        <v>1919</v>
      </c>
      <c r="F263" s="869"/>
      <c r="G263" s="870">
        <v>4.2</v>
      </c>
      <c r="H263" s="871"/>
      <c r="I263" s="872"/>
      <c r="J263" s="901"/>
      <c r="K263" s="902"/>
      <c r="L263" s="901"/>
      <c r="M263" s="902"/>
      <c r="N263" s="901"/>
      <c r="O263" s="902"/>
      <c r="P263" s="901"/>
      <c r="Q263" s="902"/>
      <c r="R263" s="901"/>
      <c r="S263" s="902"/>
      <c r="T263" s="901"/>
      <c r="U263" s="902"/>
      <c r="V263" s="1857"/>
      <c r="W263" s="1858"/>
      <c r="X263" s="901"/>
      <c r="Y263" s="902"/>
      <c r="Z263" s="901"/>
      <c r="AA263" s="902"/>
      <c r="AB263" s="1857"/>
      <c r="AC263" s="1858"/>
      <c r="AD263" s="901"/>
      <c r="AE263" s="902"/>
      <c r="AF263" s="901"/>
      <c r="AG263" s="902"/>
      <c r="AH263" s="901"/>
      <c r="AI263" s="902"/>
      <c r="AJ263" s="901"/>
      <c r="AK263" s="902"/>
      <c r="AL263" s="1857"/>
      <c r="AM263" s="1858"/>
      <c r="AN263" s="1857"/>
      <c r="AO263" s="1858"/>
      <c r="AP263" s="2010"/>
      <c r="AQ263" s="2011"/>
      <c r="AR263" s="901"/>
      <c r="AS263" s="902"/>
      <c r="AT263" s="901"/>
      <c r="AU263" s="902"/>
      <c r="AV263" s="919"/>
      <c r="EU263" s="139"/>
      <c r="EV263" s="140"/>
      <c r="EW263" s="141"/>
      <c r="EX263" s="141"/>
      <c r="EY263" s="141"/>
      <c r="EZ263" s="141"/>
      <c r="FA263" s="141"/>
      <c r="FB263" s="141"/>
      <c r="FC263" s="142"/>
      <c r="GC263" s="143" t="s">
        <v>114</v>
      </c>
      <c r="GD263" s="143" t="s">
        <v>46</v>
      </c>
      <c r="GE263" s="10" t="s">
        <v>46</v>
      </c>
      <c r="GF263" s="10" t="s">
        <v>23</v>
      </c>
      <c r="GG263" s="10" t="s">
        <v>44</v>
      </c>
      <c r="GH263" s="143" t="s">
        <v>103</v>
      </c>
    </row>
    <row r="264" spans="1:204" s="9" customFormat="1" ht="27.9" customHeight="1" x14ac:dyDescent="0.2">
      <c r="A264" s="130"/>
      <c r="B264" s="854" t="s">
        <v>541</v>
      </c>
      <c r="C264" s="838" t="s">
        <v>105</v>
      </c>
      <c r="D264" s="839" t="s">
        <v>666</v>
      </c>
      <c r="E264" s="840" t="s">
        <v>667</v>
      </c>
      <c r="F264" s="841" t="s">
        <v>153</v>
      </c>
      <c r="G264" s="842">
        <v>13.4</v>
      </c>
      <c r="H264" s="843">
        <v>70.400000000000006</v>
      </c>
      <c r="I264" s="855">
        <f>ROUND(H264*G264,2)</f>
        <v>943.36</v>
      </c>
      <c r="J264" s="850"/>
      <c r="K264" s="776">
        <f>ROUND(J264*$H264,2)</f>
        <v>0</v>
      </c>
      <c r="L264" s="850"/>
      <c r="M264" s="776">
        <f>ROUND(L264*$H264,2)</f>
        <v>0</v>
      </c>
      <c r="N264" s="850"/>
      <c r="O264" s="776">
        <f>ROUND(N264*$H264,2)</f>
        <v>0</v>
      </c>
      <c r="P264" s="850"/>
      <c r="Q264" s="776">
        <f>ROUND(P264*$H264,2)</f>
        <v>0</v>
      </c>
      <c r="R264" s="850"/>
      <c r="S264" s="776">
        <f>ROUND(R264*$H264,2)</f>
        <v>0</v>
      </c>
      <c r="T264" s="850"/>
      <c r="U264" s="776">
        <f>ROUND(T264*$H264,2)</f>
        <v>0</v>
      </c>
      <c r="V264" s="1861"/>
      <c r="W264" s="1750">
        <f>ROUND(V264*$H264,2)</f>
        <v>0</v>
      </c>
      <c r="X264" s="850"/>
      <c r="Y264" s="776">
        <f>ROUND(X264*$H264,2)</f>
        <v>0</v>
      </c>
      <c r="Z264" s="850"/>
      <c r="AA264" s="776">
        <f>ROUND(Z264*$H264,2)</f>
        <v>0</v>
      </c>
      <c r="AB264" s="1861"/>
      <c r="AC264" s="1750">
        <f>ROUND(AB264*$H264,2)</f>
        <v>0</v>
      </c>
      <c r="AD264" s="850"/>
      <c r="AE264" s="776">
        <f>ROUND(AD264*$H264,2)</f>
        <v>0</v>
      </c>
      <c r="AF264" s="850"/>
      <c r="AG264" s="776">
        <f>ROUND(AF264*$H264,2)</f>
        <v>0</v>
      </c>
      <c r="AH264" s="850"/>
      <c r="AI264" s="776">
        <f>ROUND(AH264*$H264,2)</f>
        <v>0</v>
      </c>
      <c r="AJ264" s="850"/>
      <c r="AK264" s="776">
        <f>ROUND(AJ264*$H264,2)</f>
        <v>0</v>
      </c>
      <c r="AL264" s="1861"/>
      <c r="AM264" s="1750">
        <f>ROUND(AL264*$H264,2)</f>
        <v>0</v>
      </c>
      <c r="AN264" s="1861"/>
      <c r="AO264" s="1750">
        <f>ROUND(AN264*$H264,2)</f>
        <v>0</v>
      </c>
      <c r="AP264" s="2014"/>
      <c r="AQ264" s="2114">
        <f>ROUND(AP264*$H264,2)</f>
        <v>0</v>
      </c>
      <c r="AR264" s="850">
        <f>AP264+AN264+AL264+AJ264+AH264+AF264+AD264+AB264+Z264+X264+V264+T264+R264+P264+N264+L264+J264</f>
        <v>0</v>
      </c>
      <c r="AS264" s="776">
        <f>ROUND(AR264*H264,2)</f>
        <v>0</v>
      </c>
      <c r="AT264" s="850">
        <f>G264-AR264</f>
        <v>13.4</v>
      </c>
      <c r="AU264" s="776">
        <f>ROUND(AT264*H264,2)</f>
        <v>943.36</v>
      </c>
      <c r="AV264" s="914">
        <f>AU264/I264</f>
        <v>1</v>
      </c>
      <c r="EU264" s="132"/>
      <c r="EV264" s="133"/>
      <c r="EW264" s="134"/>
      <c r="EX264" s="134"/>
      <c r="EY264" s="134"/>
      <c r="EZ264" s="134"/>
      <c r="FA264" s="134"/>
      <c r="FB264" s="134"/>
      <c r="FC264" s="135"/>
      <c r="GC264" s="136" t="s">
        <v>114</v>
      </c>
      <c r="GD264" s="136" t="s">
        <v>46</v>
      </c>
      <c r="GE264" s="9" t="s">
        <v>45</v>
      </c>
      <c r="GF264" s="9" t="s">
        <v>23</v>
      </c>
      <c r="GG264" s="9" t="s">
        <v>44</v>
      </c>
      <c r="GH264" s="136" t="s">
        <v>103</v>
      </c>
    </row>
    <row r="265" spans="1:204" s="10" customFormat="1" ht="27.9" customHeight="1" x14ac:dyDescent="0.2">
      <c r="A265" s="137"/>
      <c r="B265" s="856"/>
      <c r="C265" s="857" t="s">
        <v>112</v>
      </c>
      <c r="D265" s="851"/>
      <c r="E265" s="858" t="s">
        <v>669</v>
      </c>
      <c r="F265" s="851"/>
      <c r="G265" s="851"/>
      <c r="H265" s="852"/>
      <c r="I265" s="859"/>
      <c r="J265" s="897"/>
      <c r="K265" s="898"/>
      <c r="L265" s="897"/>
      <c r="M265" s="898"/>
      <c r="N265" s="897"/>
      <c r="O265" s="898"/>
      <c r="P265" s="897"/>
      <c r="Q265" s="898"/>
      <c r="R265" s="897"/>
      <c r="S265" s="898"/>
      <c r="T265" s="897"/>
      <c r="U265" s="898"/>
      <c r="V265" s="1853"/>
      <c r="W265" s="1854"/>
      <c r="X265" s="897"/>
      <c r="Y265" s="898"/>
      <c r="Z265" s="897"/>
      <c r="AA265" s="898"/>
      <c r="AB265" s="1853"/>
      <c r="AC265" s="1854"/>
      <c r="AD265" s="897"/>
      <c r="AE265" s="898"/>
      <c r="AF265" s="897"/>
      <c r="AG265" s="898"/>
      <c r="AH265" s="897"/>
      <c r="AI265" s="898"/>
      <c r="AJ265" s="897"/>
      <c r="AK265" s="898"/>
      <c r="AL265" s="1853"/>
      <c r="AM265" s="1854"/>
      <c r="AN265" s="1853"/>
      <c r="AO265" s="1854"/>
      <c r="AP265" s="2006"/>
      <c r="AQ265" s="2007"/>
      <c r="AR265" s="897"/>
      <c r="AS265" s="898"/>
      <c r="AT265" s="897"/>
      <c r="AU265" s="898"/>
      <c r="AV265" s="917"/>
      <c r="EU265" s="139"/>
      <c r="EV265" s="140"/>
      <c r="EW265" s="141"/>
      <c r="EX265" s="141"/>
      <c r="EY265" s="141"/>
      <c r="EZ265" s="141"/>
      <c r="FA265" s="141"/>
      <c r="FB265" s="141"/>
      <c r="FC265" s="142"/>
      <c r="GC265" s="143" t="s">
        <v>114</v>
      </c>
      <c r="GD265" s="143" t="s">
        <v>46</v>
      </c>
      <c r="GE265" s="10" t="s">
        <v>46</v>
      </c>
      <c r="GF265" s="10" t="s">
        <v>23</v>
      </c>
      <c r="GG265" s="10" t="s">
        <v>44</v>
      </c>
      <c r="GH265" s="143" t="s">
        <v>103</v>
      </c>
    </row>
    <row r="266" spans="1:204" s="10" customFormat="1" ht="27.9" customHeight="1" thickBot="1" x14ac:dyDescent="0.25">
      <c r="A266" s="137"/>
      <c r="B266" s="866"/>
      <c r="C266" s="857" t="s">
        <v>114</v>
      </c>
      <c r="D266" s="867" t="s">
        <v>7</v>
      </c>
      <c r="E266" s="868" t="s">
        <v>1921</v>
      </c>
      <c r="F266" s="869"/>
      <c r="G266" s="870">
        <v>13.4</v>
      </c>
      <c r="H266" s="871"/>
      <c r="I266" s="872"/>
      <c r="J266" s="901"/>
      <c r="K266" s="902"/>
      <c r="L266" s="901"/>
      <c r="M266" s="902"/>
      <c r="N266" s="901"/>
      <c r="O266" s="902"/>
      <c r="P266" s="901"/>
      <c r="Q266" s="902"/>
      <c r="R266" s="901"/>
      <c r="S266" s="902"/>
      <c r="T266" s="901"/>
      <c r="U266" s="902"/>
      <c r="V266" s="1857"/>
      <c r="W266" s="1858"/>
      <c r="X266" s="901"/>
      <c r="Y266" s="902"/>
      <c r="Z266" s="901"/>
      <c r="AA266" s="902"/>
      <c r="AB266" s="1857"/>
      <c r="AC266" s="1858"/>
      <c r="AD266" s="901"/>
      <c r="AE266" s="902"/>
      <c r="AF266" s="901"/>
      <c r="AG266" s="902"/>
      <c r="AH266" s="901"/>
      <c r="AI266" s="902"/>
      <c r="AJ266" s="901"/>
      <c r="AK266" s="902"/>
      <c r="AL266" s="1857"/>
      <c r="AM266" s="1858"/>
      <c r="AN266" s="1857"/>
      <c r="AO266" s="1858"/>
      <c r="AP266" s="2010"/>
      <c r="AQ266" s="2011"/>
      <c r="AR266" s="901"/>
      <c r="AS266" s="902"/>
      <c r="AT266" s="901"/>
      <c r="AU266" s="902"/>
      <c r="AV266" s="919"/>
      <c r="EU266" s="139"/>
      <c r="EV266" s="140"/>
      <c r="EW266" s="141"/>
      <c r="EX266" s="141"/>
      <c r="EY266" s="141"/>
      <c r="EZ266" s="141"/>
      <c r="FA266" s="141"/>
      <c r="FB266" s="141"/>
      <c r="FC266" s="142"/>
      <c r="GC266" s="143" t="s">
        <v>114</v>
      </c>
      <c r="GD266" s="143" t="s">
        <v>46</v>
      </c>
      <c r="GE266" s="10" t="s">
        <v>46</v>
      </c>
      <c r="GF266" s="10" t="s">
        <v>23</v>
      </c>
      <c r="GG266" s="10" t="s">
        <v>44</v>
      </c>
      <c r="GH266" s="143" t="s">
        <v>103</v>
      </c>
    </row>
    <row r="267" spans="1:204" s="12" customFormat="1" ht="27.9" customHeight="1" thickBot="1" x14ac:dyDescent="0.25">
      <c r="A267" s="151"/>
      <c r="B267" s="260"/>
      <c r="C267" s="239"/>
      <c r="D267" s="239"/>
      <c r="E267" s="239"/>
      <c r="F267" s="239"/>
      <c r="G267" s="239"/>
      <c r="H267" s="239"/>
      <c r="I267" s="261"/>
      <c r="J267" s="2300" t="s">
        <v>2484</v>
      </c>
      <c r="K267" s="2301"/>
      <c r="L267" s="2305" t="s">
        <v>2485</v>
      </c>
      <c r="M267" s="2301"/>
      <c r="N267" s="2300" t="s">
        <v>2486</v>
      </c>
      <c r="O267" s="2301"/>
      <c r="P267" s="2300" t="s">
        <v>2487</v>
      </c>
      <c r="Q267" s="2301"/>
      <c r="R267" s="2300" t="s">
        <v>2488</v>
      </c>
      <c r="S267" s="2301"/>
      <c r="T267" s="2300" t="s">
        <v>2489</v>
      </c>
      <c r="U267" s="2301"/>
      <c r="V267" s="2306" t="s">
        <v>2490</v>
      </c>
      <c r="W267" s="2307"/>
      <c r="X267" s="2300" t="s">
        <v>2491</v>
      </c>
      <c r="Y267" s="2301"/>
      <c r="Z267" s="2300" t="s">
        <v>2492</v>
      </c>
      <c r="AA267" s="2301"/>
      <c r="AB267" s="2306" t="s">
        <v>2493</v>
      </c>
      <c r="AC267" s="2307"/>
      <c r="AD267" s="2300" t="s">
        <v>2494</v>
      </c>
      <c r="AE267" s="2301"/>
      <c r="AF267" s="2300" t="s">
        <v>2495</v>
      </c>
      <c r="AG267" s="2301"/>
      <c r="AH267" s="2300" t="s">
        <v>2496</v>
      </c>
      <c r="AI267" s="2301"/>
      <c r="AJ267" s="2300" t="s">
        <v>2497</v>
      </c>
      <c r="AK267" s="2301"/>
      <c r="AL267" s="2306" t="s">
        <v>2498</v>
      </c>
      <c r="AM267" s="2307"/>
      <c r="AN267" s="2306" t="s">
        <v>2499</v>
      </c>
      <c r="AO267" s="2307"/>
      <c r="AP267" s="2302" t="s">
        <v>2504</v>
      </c>
      <c r="AQ267" s="2303"/>
      <c r="AR267" s="2300" t="s">
        <v>2500</v>
      </c>
      <c r="AS267" s="2301"/>
      <c r="AT267" s="2300" t="s">
        <v>2501</v>
      </c>
      <c r="AU267" s="2304"/>
      <c r="AV267" s="916" t="s">
        <v>2502</v>
      </c>
      <c r="EU267" s="153"/>
      <c r="EV267" s="154"/>
      <c r="EW267" s="155"/>
      <c r="EX267" s="155"/>
      <c r="EY267" s="155"/>
      <c r="EZ267" s="155"/>
      <c r="FA267" s="155"/>
      <c r="FB267" s="155"/>
      <c r="FC267" s="156"/>
      <c r="GC267" s="157" t="s">
        <v>114</v>
      </c>
      <c r="GD267" s="157" t="s">
        <v>46</v>
      </c>
      <c r="GE267" s="12" t="s">
        <v>110</v>
      </c>
      <c r="GF267" s="12" t="s">
        <v>23</v>
      </c>
      <c r="GG267" s="12" t="s">
        <v>45</v>
      </c>
      <c r="GH267" s="157" t="s">
        <v>103</v>
      </c>
    </row>
    <row r="268" spans="1:204" s="1" customFormat="1" ht="27.9" customHeight="1" thickBot="1" x14ac:dyDescent="0.25">
      <c r="A268" s="23"/>
      <c r="B268" s="260"/>
      <c r="C268" s="239"/>
      <c r="D268" s="239"/>
      <c r="E268" s="239"/>
      <c r="F268" s="239"/>
      <c r="G268" s="239"/>
      <c r="H268" s="239"/>
      <c r="I268" s="261"/>
      <c r="J268" s="789" t="s">
        <v>91</v>
      </c>
      <c r="K268" s="790" t="s">
        <v>2503</v>
      </c>
      <c r="L268" s="789" t="s">
        <v>91</v>
      </c>
      <c r="M268" s="790" t="s">
        <v>2503</v>
      </c>
      <c r="N268" s="789" t="s">
        <v>91</v>
      </c>
      <c r="O268" s="790" t="s">
        <v>2503</v>
      </c>
      <c r="P268" s="789" t="s">
        <v>91</v>
      </c>
      <c r="Q268" s="790" t="s">
        <v>2503</v>
      </c>
      <c r="R268" s="789" t="s">
        <v>91</v>
      </c>
      <c r="S268" s="790" t="s">
        <v>2503</v>
      </c>
      <c r="T268" s="789" t="s">
        <v>91</v>
      </c>
      <c r="U268" s="790" t="s">
        <v>2503</v>
      </c>
      <c r="V268" s="1763" t="s">
        <v>91</v>
      </c>
      <c r="W268" s="1764" t="s">
        <v>2503</v>
      </c>
      <c r="X268" s="789" t="s">
        <v>91</v>
      </c>
      <c r="Y268" s="790" t="s">
        <v>2503</v>
      </c>
      <c r="Z268" s="789" t="s">
        <v>91</v>
      </c>
      <c r="AA268" s="790" t="s">
        <v>2503</v>
      </c>
      <c r="AB268" s="1763" t="s">
        <v>91</v>
      </c>
      <c r="AC268" s="1764" t="s">
        <v>2503</v>
      </c>
      <c r="AD268" s="789" t="s">
        <v>91</v>
      </c>
      <c r="AE268" s="790" t="s">
        <v>2503</v>
      </c>
      <c r="AF268" s="789" t="s">
        <v>91</v>
      </c>
      <c r="AG268" s="790" t="s">
        <v>2503</v>
      </c>
      <c r="AH268" s="789" t="s">
        <v>91</v>
      </c>
      <c r="AI268" s="790" t="s">
        <v>2503</v>
      </c>
      <c r="AJ268" s="789" t="s">
        <v>91</v>
      </c>
      <c r="AK268" s="790" t="s">
        <v>2503</v>
      </c>
      <c r="AL268" s="1763" t="s">
        <v>91</v>
      </c>
      <c r="AM268" s="1764" t="s">
        <v>2503</v>
      </c>
      <c r="AN268" s="1763" t="s">
        <v>91</v>
      </c>
      <c r="AO268" s="1764" t="s">
        <v>2503</v>
      </c>
      <c r="AP268" s="1997" t="s">
        <v>91</v>
      </c>
      <c r="AQ268" s="1998" t="s">
        <v>2503</v>
      </c>
      <c r="AR268" s="789" t="s">
        <v>91</v>
      </c>
      <c r="AS268" s="790" t="s">
        <v>2503</v>
      </c>
      <c r="AT268" s="789" t="s">
        <v>91</v>
      </c>
      <c r="AU268" s="790" t="s">
        <v>2503</v>
      </c>
      <c r="AV268" s="922" t="s">
        <v>91</v>
      </c>
      <c r="EU268" s="25"/>
      <c r="EV268" s="122" t="s">
        <v>7</v>
      </c>
      <c r="EW268" s="123" t="s">
        <v>31</v>
      </c>
      <c r="EX268" s="33"/>
      <c r="EY268" s="124">
        <f>EX268*G278</f>
        <v>0</v>
      </c>
      <c r="EZ268" s="124">
        <v>0</v>
      </c>
      <c r="FA268" s="124">
        <f>EZ268*G278</f>
        <v>0</v>
      </c>
      <c r="FB268" s="124">
        <v>0</v>
      </c>
      <c r="FC268" s="125">
        <f>FB268*G278</f>
        <v>0</v>
      </c>
      <c r="FD268" s="22"/>
      <c r="FE268" s="22"/>
      <c r="FF268" s="22"/>
      <c r="FG268" s="22"/>
      <c r="FH268" s="22"/>
      <c r="FI268" s="22"/>
      <c r="FJ268" s="22"/>
      <c r="FK268" s="22"/>
      <c r="FL268" s="22"/>
      <c r="FM268" s="22"/>
      <c r="FN268" s="22"/>
      <c r="GA268" s="126" t="s">
        <v>110</v>
      </c>
      <c r="GC268" s="126" t="s">
        <v>105</v>
      </c>
      <c r="GD268" s="126" t="s">
        <v>46</v>
      </c>
      <c r="GH268" s="13" t="s">
        <v>103</v>
      </c>
      <c r="GN268" s="127">
        <f>IF(EW268="základní",I278,0)</f>
        <v>11275.79</v>
      </c>
      <c r="GO268" s="127">
        <f>IF(EW268="snížená",I278,0)</f>
        <v>0</v>
      </c>
      <c r="GP268" s="127">
        <f>IF(EW268="zákl. přenesená",I278,0)</f>
        <v>0</v>
      </c>
      <c r="GQ268" s="127">
        <f>IF(EW268="sníž. přenesená",I278,0)</f>
        <v>0</v>
      </c>
      <c r="GR268" s="127">
        <f>IF(EW268="nulová",I278,0)</f>
        <v>0</v>
      </c>
      <c r="GS268" s="13" t="s">
        <v>45</v>
      </c>
      <c r="GT268" s="127">
        <f>ROUND(H278*G278,2)</f>
        <v>11275.79</v>
      </c>
      <c r="GU268" s="13" t="s">
        <v>110</v>
      </c>
      <c r="GV268" s="126" t="s">
        <v>1927</v>
      </c>
    </row>
    <row r="269" spans="1:204" s="1131" customFormat="1" ht="27.9" customHeight="1" thickBot="1" x14ac:dyDescent="0.35">
      <c r="A269" s="1156"/>
      <c r="B269" s="1151"/>
      <c r="C269" s="1152" t="s">
        <v>43</v>
      </c>
      <c r="D269" s="1152" t="s">
        <v>682</v>
      </c>
      <c r="E269" s="1153" t="s">
        <v>683</v>
      </c>
      <c r="F269" s="1154"/>
      <c r="G269" s="1154"/>
      <c r="H269" s="1155"/>
      <c r="I269" s="686">
        <f>GT259</f>
        <v>61353.64</v>
      </c>
      <c r="J269" s="1122"/>
      <c r="K269" s="1123">
        <f>K270+K278+K284+K287+K290</f>
        <v>0</v>
      </c>
      <c r="L269" s="791"/>
      <c r="M269" s="791">
        <f>M270+M278+M284+M287+M290</f>
        <v>0</v>
      </c>
      <c r="N269" s="791"/>
      <c r="O269" s="791">
        <f>O270+O278+O284+O287+O290</f>
        <v>0</v>
      </c>
      <c r="P269" s="791"/>
      <c r="Q269" s="791">
        <f>Q270+Q278+Q284+Q287+Q290</f>
        <v>0</v>
      </c>
      <c r="R269" s="791"/>
      <c r="S269" s="791">
        <f>S270+S278+S284+S287+S290</f>
        <v>0</v>
      </c>
      <c r="T269" s="791"/>
      <c r="U269" s="791">
        <f>U270+U278+U284+U287+U290</f>
        <v>0</v>
      </c>
      <c r="V269" s="1765"/>
      <c r="W269" s="1765">
        <f>W270+W278+W284+W287+W290</f>
        <v>7278.89</v>
      </c>
      <c r="X269" s="791"/>
      <c r="Y269" s="791">
        <f>Y270+Y278+Y284+Y287+Y290</f>
        <v>0</v>
      </c>
      <c r="Z269" s="791"/>
      <c r="AA269" s="791">
        <f>AA270+AA278+AA284+AA287+AA290</f>
        <v>0</v>
      </c>
      <c r="AB269" s="1765"/>
      <c r="AC269" s="1765">
        <f>AC270+AC278+AC284+AC287+AC290</f>
        <v>0</v>
      </c>
      <c r="AD269" s="791"/>
      <c r="AE269" s="791">
        <f>AE270+AE278+AE284+AE287+AE290</f>
        <v>0</v>
      </c>
      <c r="AF269" s="791"/>
      <c r="AG269" s="791">
        <f>AG270+AG278+AG284+AG287+AG290</f>
        <v>0</v>
      </c>
      <c r="AH269" s="791"/>
      <c r="AI269" s="791">
        <f>AI270+AI278+AI284+AI287+AI290</f>
        <v>0</v>
      </c>
      <c r="AJ269" s="791"/>
      <c r="AK269" s="791">
        <f>AK270+AK278+AK284+AK287+AK290</f>
        <v>0</v>
      </c>
      <c r="AL269" s="1765"/>
      <c r="AM269" s="1765">
        <f>AM270+AM278+AM284+AM287+AM290</f>
        <v>827.19</v>
      </c>
      <c r="AN269" s="1765"/>
      <c r="AO269" s="1765">
        <f>AO270+AO278+AO284+AO287+AO290</f>
        <v>0</v>
      </c>
      <c r="AP269" s="2127"/>
      <c r="AQ269" s="2127">
        <f>AQ270+AQ278+AQ284+AQ287+AQ290</f>
        <v>0</v>
      </c>
      <c r="AR269" s="1123"/>
      <c r="AS269" s="1123">
        <f>AS270+AS278+AS284+AS287+AS290</f>
        <v>8106.08</v>
      </c>
      <c r="AT269" s="1123"/>
      <c r="AU269" s="1123">
        <f>AU270+AU278+AU284+AU287+AU290</f>
        <v>53247.56</v>
      </c>
      <c r="AV269" s="1124">
        <f>AU269/I269</f>
        <v>0.86787939558272331</v>
      </c>
      <c r="EU269" s="1132"/>
      <c r="EV269" s="1133"/>
      <c r="EW269" s="1134"/>
      <c r="EX269" s="1134"/>
      <c r="EY269" s="1134"/>
      <c r="EZ269" s="1134"/>
      <c r="FA269" s="1134"/>
      <c r="FB269" s="1134"/>
      <c r="FC269" s="1135"/>
      <c r="GC269" s="1136" t="s">
        <v>112</v>
      </c>
      <c r="GD269" s="1136" t="s">
        <v>46</v>
      </c>
    </row>
    <row r="270" spans="1:204" s="9" customFormat="1" ht="27.9" customHeight="1" x14ac:dyDescent="0.2">
      <c r="A270" s="130"/>
      <c r="B270" s="854" t="s">
        <v>546</v>
      </c>
      <c r="C270" s="1050" t="s">
        <v>105</v>
      </c>
      <c r="D270" s="1049" t="s">
        <v>684</v>
      </c>
      <c r="E270" s="1045" t="s">
        <v>685</v>
      </c>
      <c r="F270" s="1046" t="s">
        <v>283</v>
      </c>
      <c r="G270" s="1047">
        <v>88.98</v>
      </c>
      <c r="H270" s="1048">
        <v>91.1</v>
      </c>
      <c r="I270" s="1044">
        <f>ROUND(H270*G270,2)</f>
        <v>8106.08</v>
      </c>
      <c r="J270" s="775"/>
      <c r="K270" s="776">
        <f>ROUND(J270*$H270,2)</f>
        <v>0</v>
      </c>
      <c r="L270" s="775"/>
      <c r="M270" s="776">
        <f>ROUND(L270*$H270,2)</f>
        <v>0</v>
      </c>
      <c r="N270" s="775"/>
      <c r="O270" s="776">
        <f>ROUND(N270*$H270,2)</f>
        <v>0</v>
      </c>
      <c r="P270" s="775"/>
      <c r="Q270" s="776">
        <f>ROUND(P270*$H270,2)</f>
        <v>0</v>
      </c>
      <c r="R270" s="775"/>
      <c r="S270" s="776">
        <f>ROUND(R270*$H270,2)</f>
        <v>0</v>
      </c>
      <c r="T270" s="775"/>
      <c r="U270" s="776">
        <f>ROUND(T270*$H270,2)</f>
        <v>0</v>
      </c>
      <c r="V270" s="1749">
        <v>79.900000000000006</v>
      </c>
      <c r="W270" s="1750">
        <f>ROUND(V270*$H270,2)</f>
        <v>7278.89</v>
      </c>
      <c r="X270" s="775"/>
      <c r="Y270" s="776">
        <f>ROUND(X270*$H270,2)</f>
        <v>0</v>
      </c>
      <c r="Z270" s="775"/>
      <c r="AA270" s="776">
        <f>ROUND(Z270*$H270,2)</f>
        <v>0</v>
      </c>
      <c r="AB270" s="1749"/>
      <c r="AC270" s="1750">
        <f>ROUND(AB270*$H270,2)</f>
        <v>0</v>
      </c>
      <c r="AD270" s="775"/>
      <c r="AE270" s="776">
        <f>ROUND(AD270*$H270,2)</f>
        <v>0</v>
      </c>
      <c r="AF270" s="775"/>
      <c r="AG270" s="776">
        <f>ROUND(AF270*$H270,2)</f>
        <v>0</v>
      </c>
      <c r="AH270" s="775"/>
      <c r="AI270" s="776">
        <f>ROUND(AH270*$H270,2)</f>
        <v>0</v>
      </c>
      <c r="AJ270" s="775"/>
      <c r="AK270" s="776">
        <f>ROUND(AJ270*$H270,2)</f>
        <v>0</v>
      </c>
      <c r="AL270" s="1749">
        <v>9.08</v>
      </c>
      <c r="AM270" s="1750">
        <f>ROUND(AL270*$H270,2)</f>
        <v>827.19</v>
      </c>
      <c r="AN270" s="1749"/>
      <c r="AO270" s="1750">
        <f>ROUND(AN270*$H270,2)</f>
        <v>0</v>
      </c>
      <c r="AP270" s="1992"/>
      <c r="AQ270" s="2114">
        <f>ROUND(AP270*$H270,2)</f>
        <v>0</v>
      </c>
      <c r="AR270" s="850">
        <f>AP270+AN270+AL270+AJ270+AH270+AF270+AD270+AB270+Z270+X270+V270+T270+R270+P270+N270+L270+J270</f>
        <v>88.98</v>
      </c>
      <c r="AS270" s="776">
        <f>ROUND(AR270*H270,2)</f>
        <v>8106.08</v>
      </c>
      <c r="AT270" s="850">
        <f>G270-AR270</f>
        <v>0</v>
      </c>
      <c r="AU270" s="776">
        <f>ROUND(AT270*H270,2)</f>
        <v>0</v>
      </c>
      <c r="AV270" s="914">
        <f>AU270/I270</f>
        <v>0</v>
      </c>
      <c r="EU270" s="132"/>
      <c r="EV270" s="133"/>
      <c r="EW270" s="134"/>
      <c r="EX270" s="134"/>
      <c r="EY270" s="134"/>
      <c r="EZ270" s="134"/>
      <c r="FA270" s="134"/>
      <c r="FB270" s="134"/>
      <c r="FC270" s="135"/>
      <c r="GC270" s="136" t="s">
        <v>114</v>
      </c>
      <c r="GD270" s="136" t="s">
        <v>46</v>
      </c>
      <c r="GE270" s="9" t="s">
        <v>45</v>
      </c>
      <c r="GF270" s="9" t="s">
        <v>23</v>
      </c>
      <c r="GG270" s="9" t="s">
        <v>44</v>
      </c>
      <c r="GH270" s="136" t="s">
        <v>103</v>
      </c>
    </row>
    <row r="271" spans="1:204" s="10" customFormat="1" ht="27.9" customHeight="1" x14ac:dyDescent="0.2">
      <c r="A271" s="137"/>
      <c r="B271" s="856"/>
      <c r="C271" s="857" t="s">
        <v>112</v>
      </c>
      <c r="D271" s="851"/>
      <c r="E271" s="858" t="s">
        <v>687</v>
      </c>
      <c r="F271" s="851"/>
      <c r="G271" s="851"/>
      <c r="H271" s="852"/>
      <c r="I271" s="859"/>
      <c r="J271" s="897"/>
      <c r="K271" s="898"/>
      <c r="L271" s="897"/>
      <c r="M271" s="898"/>
      <c r="N271" s="897"/>
      <c r="O271" s="898"/>
      <c r="P271" s="897"/>
      <c r="Q271" s="898"/>
      <c r="R271" s="897"/>
      <c r="S271" s="898"/>
      <c r="T271" s="897"/>
      <c r="U271" s="898"/>
      <c r="V271" s="1853"/>
      <c r="W271" s="1854"/>
      <c r="X271" s="897"/>
      <c r="Y271" s="898"/>
      <c r="Z271" s="897"/>
      <c r="AA271" s="898"/>
      <c r="AB271" s="1853"/>
      <c r="AC271" s="1854"/>
      <c r="AD271" s="897"/>
      <c r="AE271" s="898"/>
      <c r="AF271" s="897"/>
      <c r="AG271" s="898"/>
      <c r="AH271" s="897"/>
      <c r="AI271" s="898"/>
      <c r="AJ271" s="897"/>
      <c r="AK271" s="898"/>
      <c r="AL271" s="1853"/>
      <c r="AM271" s="1854"/>
      <c r="AN271" s="1853"/>
      <c r="AO271" s="1854"/>
      <c r="AP271" s="2006"/>
      <c r="AQ271" s="2007"/>
      <c r="AR271" s="897"/>
      <c r="AS271" s="898"/>
      <c r="AT271" s="897"/>
      <c r="AU271" s="898"/>
      <c r="AV271" s="917"/>
      <c r="EU271" s="139"/>
      <c r="EV271" s="140"/>
      <c r="EW271" s="141"/>
      <c r="EX271" s="141"/>
      <c r="EY271" s="141"/>
      <c r="EZ271" s="141"/>
      <c r="FA271" s="141"/>
      <c r="FB271" s="141"/>
      <c r="FC271" s="142"/>
      <c r="GC271" s="143" t="s">
        <v>114</v>
      </c>
      <c r="GD271" s="143" t="s">
        <v>46</v>
      </c>
      <c r="GE271" s="10" t="s">
        <v>46</v>
      </c>
      <c r="GF271" s="10" t="s">
        <v>23</v>
      </c>
      <c r="GG271" s="10" t="s">
        <v>44</v>
      </c>
      <c r="GH271" s="143" t="s">
        <v>103</v>
      </c>
    </row>
    <row r="272" spans="1:204" s="10" customFormat="1" ht="27.9" customHeight="1" x14ac:dyDescent="0.2">
      <c r="A272" s="137"/>
      <c r="B272" s="860"/>
      <c r="C272" s="857" t="s">
        <v>114</v>
      </c>
      <c r="D272" s="861" t="s">
        <v>7</v>
      </c>
      <c r="E272" s="862" t="s">
        <v>688</v>
      </c>
      <c r="F272" s="863"/>
      <c r="G272" s="861" t="s">
        <v>7</v>
      </c>
      <c r="H272" s="864"/>
      <c r="I272" s="865"/>
      <c r="J272" s="899"/>
      <c r="K272" s="900"/>
      <c r="L272" s="899"/>
      <c r="M272" s="900"/>
      <c r="N272" s="899"/>
      <c r="O272" s="900"/>
      <c r="P272" s="899"/>
      <c r="Q272" s="900"/>
      <c r="R272" s="899"/>
      <c r="S272" s="900"/>
      <c r="T272" s="899"/>
      <c r="U272" s="900"/>
      <c r="V272" s="1855"/>
      <c r="W272" s="1856"/>
      <c r="X272" s="899"/>
      <c r="Y272" s="900"/>
      <c r="Z272" s="899"/>
      <c r="AA272" s="900"/>
      <c r="AB272" s="1855"/>
      <c r="AC272" s="1856"/>
      <c r="AD272" s="899"/>
      <c r="AE272" s="900"/>
      <c r="AF272" s="899"/>
      <c r="AG272" s="900"/>
      <c r="AH272" s="899"/>
      <c r="AI272" s="900"/>
      <c r="AJ272" s="899"/>
      <c r="AK272" s="900"/>
      <c r="AL272" s="1855"/>
      <c r="AM272" s="1856"/>
      <c r="AN272" s="1855"/>
      <c r="AO272" s="1856"/>
      <c r="AP272" s="2008"/>
      <c r="AQ272" s="2009"/>
      <c r="AR272" s="899"/>
      <c r="AS272" s="900"/>
      <c r="AT272" s="899"/>
      <c r="AU272" s="900"/>
      <c r="AV272" s="918"/>
      <c r="EU272" s="139"/>
      <c r="EV272" s="140"/>
      <c r="EW272" s="141"/>
      <c r="EX272" s="141"/>
      <c r="EY272" s="141"/>
      <c r="EZ272" s="141"/>
      <c r="FA272" s="141"/>
      <c r="FB272" s="141"/>
      <c r="FC272" s="142"/>
      <c r="GC272" s="143" t="s">
        <v>114</v>
      </c>
      <c r="GD272" s="143" t="s">
        <v>46</v>
      </c>
      <c r="GE272" s="10" t="s">
        <v>46</v>
      </c>
      <c r="GF272" s="10" t="s">
        <v>23</v>
      </c>
      <c r="GG272" s="10" t="s">
        <v>44</v>
      </c>
      <c r="GH272" s="143" t="s">
        <v>103</v>
      </c>
    </row>
    <row r="273" spans="1:204" s="12" customFormat="1" ht="27.9" customHeight="1" x14ac:dyDescent="0.2">
      <c r="A273" s="151"/>
      <c r="B273" s="866"/>
      <c r="C273" s="857" t="s">
        <v>114</v>
      </c>
      <c r="D273" s="867" t="s">
        <v>7</v>
      </c>
      <c r="E273" s="868" t="s">
        <v>1923</v>
      </c>
      <c r="F273" s="869"/>
      <c r="G273" s="870">
        <v>22.56</v>
      </c>
      <c r="H273" s="871"/>
      <c r="I273" s="872"/>
      <c r="J273" s="901"/>
      <c r="K273" s="902"/>
      <c r="L273" s="901"/>
      <c r="M273" s="902"/>
      <c r="N273" s="901"/>
      <c r="O273" s="902"/>
      <c r="P273" s="901"/>
      <c r="Q273" s="902"/>
      <c r="R273" s="901"/>
      <c r="S273" s="902"/>
      <c r="T273" s="901"/>
      <c r="U273" s="902"/>
      <c r="V273" s="1857"/>
      <c r="W273" s="1858"/>
      <c r="X273" s="901"/>
      <c r="Y273" s="902"/>
      <c r="Z273" s="901"/>
      <c r="AA273" s="902"/>
      <c r="AB273" s="1857"/>
      <c r="AC273" s="1858"/>
      <c r="AD273" s="901"/>
      <c r="AE273" s="902"/>
      <c r="AF273" s="901"/>
      <c r="AG273" s="902"/>
      <c r="AH273" s="901"/>
      <c r="AI273" s="902"/>
      <c r="AJ273" s="901"/>
      <c r="AK273" s="902"/>
      <c r="AL273" s="1857"/>
      <c r="AM273" s="1858"/>
      <c r="AN273" s="1857"/>
      <c r="AO273" s="1858"/>
      <c r="AP273" s="2010"/>
      <c r="AQ273" s="2011"/>
      <c r="AR273" s="901"/>
      <c r="AS273" s="902"/>
      <c r="AT273" s="901"/>
      <c r="AU273" s="902"/>
      <c r="AV273" s="919"/>
      <c r="EU273" s="153"/>
      <c r="EV273" s="154"/>
      <c r="EW273" s="155"/>
      <c r="EX273" s="155"/>
      <c r="EY273" s="155"/>
      <c r="EZ273" s="155"/>
      <c r="FA273" s="155"/>
      <c r="FB273" s="155"/>
      <c r="FC273" s="156"/>
      <c r="GC273" s="157" t="s">
        <v>114</v>
      </c>
      <c r="GD273" s="157" t="s">
        <v>46</v>
      </c>
      <c r="GE273" s="12" t="s">
        <v>110</v>
      </c>
      <c r="GF273" s="12" t="s">
        <v>23</v>
      </c>
      <c r="GG273" s="12" t="s">
        <v>45</v>
      </c>
      <c r="GH273" s="157" t="s">
        <v>103</v>
      </c>
    </row>
    <row r="274" spans="1:204" s="1" customFormat="1" ht="27.9" customHeight="1" x14ac:dyDescent="0.2">
      <c r="A274" s="23"/>
      <c r="B274" s="860"/>
      <c r="C274" s="857" t="s">
        <v>114</v>
      </c>
      <c r="D274" s="861" t="s">
        <v>7</v>
      </c>
      <c r="E274" s="862" t="s">
        <v>1924</v>
      </c>
      <c r="F274" s="863"/>
      <c r="G274" s="861" t="s">
        <v>7</v>
      </c>
      <c r="H274" s="864"/>
      <c r="I274" s="865"/>
      <c r="J274" s="899"/>
      <c r="K274" s="900"/>
      <c r="L274" s="899"/>
      <c r="M274" s="900"/>
      <c r="N274" s="899"/>
      <c r="O274" s="900"/>
      <c r="P274" s="899"/>
      <c r="Q274" s="900"/>
      <c r="R274" s="899"/>
      <c r="S274" s="900"/>
      <c r="T274" s="899"/>
      <c r="U274" s="900"/>
      <c r="V274" s="1855"/>
      <c r="W274" s="1856"/>
      <c r="X274" s="899"/>
      <c r="Y274" s="900"/>
      <c r="Z274" s="899"/>
      <c r="AA274" s="900"/>
      <c r="AB274" s="1855"/>
      <c r="AC274" s="1856"/>
      <c r="AD274" s="899"/>
      <c r="AE274" s="900"/>
      <c r="AF274" s="899"/>
      <c r="AG274" s="900"/>
      <c r="AH274" s="899"/>
      <c r="AI274" s="900"/>
      <c r="AJ274" s="899"/>
      <c r="AK274" s="900"/>
      <c r="AL274" s="1855"/>
      <c r="AM274" s="1856"/>
      <c r="AN274" s="1855"/>
      <c r="AO274" s="1856"/>
      <c r="AP274" s="2008"/>
      <c r="AQ274" s="2009"/>
      <c r="AR274" s="899"/>
      <c r="AS274" s="900"/>
      <c r="AT274" s="899"/>
      <c r="AU274" s="900"/>
      <c r="AV274" s="918"/>
      <c r="EU274" s="25"/>
      <c r="EV274" s="122" t="s">
        <v>7</v>
      </c>
      <c r="EW274" s="123" t="s">
        <v>31</v>
      </c>
      <c r="EX274" s="33"/>
      <c r="EY274" s="124">
        <f>EX274*G284</f>
        <v>0</v>
      </c>
      <c r="EZ274" s="124">
        <v>0</v>
      </c>
      <c r="FA274" s="124">
        <f>EZ274*G284</f>
        <v>0</v>
      </c>
      <c r="FB274" s="124">
        <v>0</v>
      </c>
      <c r="FC274" s="125">
        <f>FB274*G284</f>
        <v>0</v>
      </c>
      <c r="FD274" s="22"/>
      <c r="FE274" s="22"/>
      <c r="FF274" s="22"/>
      <c r="FG274" s="22"/>
      <c r="FH274" s="22"/>
      <c r="FI274" s="22"/>
      <c r="FJ274" s="22"/>
      <c r="FK274" s="22"/>
      <c r="FL274" s="22"/>
      <c r="FM274" s="22"/>
      <c r="FN274" s="22"/>
      <c r="GA274" s="126" t="s">
        <v>110</v>
      </c>
      <c r="GC274" s="126" t="s">
        <v>105</v>
      </c>
      <c r="GD274" s="126" t="s">
        <v>46</v>
      </c>
      <c r="GH274" s="13" t="s">
        <v>103</v>
      </c>
      <c r="GN274" s="127">
        <f>IF(EW274="základní",I284,0)</f>
        <v>112.59</v>
      </c>
      <c r="GO274" s="127">
        <f>IF(EW274="snížená",I284,0)</f>
        <v>0</v>
      </c>
      <c r="GP274" s="127">
        <f>IF(EW274="zákl. přenesená",I284,0)</f>
        <v>0</v>
      </c>
      <c r="GQ274" s="127">
        <f>IF(EW274="sníž. přenesená",I284,0)</f>
        <v>0</v>
      </c>
      <c r="GR274" s="127">
        <f>IF(EW274="nulová",I284,0)</f>
        <v>0</v>
      </c>
      <c r="GS274" s="13" t="s">
        <v>45</v>
      </c>
      <c r="GT274" s="127">
        <f>ROUND(H284*G284,2)</f>
        <v>112.59</v>
      </c>
      <c r="GU274" s="13" t="s">
        <v>110</v>
      </c>
      <c r="GV274" s="126" t="s">
        <v>1930</v>
      </c>
    </row>
    <row r="275" spans="1:204" s="1" customFormat="1" ht="27.9" customHeight="1" x14ac:dyDescent="0.2">
      <c r="A275" s="23"/>
      <c r="B275" s="866"/>
      <c r="C275" s="857" t="s">
        <v>114</v>
      </c>
      <c r="D275" s="867" t="s">
        <v>7</v>
      </c>
      <c r="E275" s="868" t="s">
        <v>1925</v>
      </c>
      <c r="F275" s="869"/>
      <c r="G275" s="870">
        <v>65.61</v>
      </c>
      <c r="H275" s="871"/>
      <c r="I275" s="872"/>
      <c r="J275" s="901"/>
      <c r="K275" s="902"/>
      <c r="L275" s="901"/>
      <c r="M275" s="902"/>
      <c r="N275" s="901"/>
      <c r="O275" s="902"/>
      <c r="P275" s="901"/>
      <c r="Q275" s="902"/>
      <c r="R275" s="901"/>
      <c r="S275" s="902"/>
      <c r="T275" s="901"/>
      <c r="U275" s="902"/>
      <c r="V275" s="1857"/>
      <c r="W275" s="1858"/>
      <c r="X275" s="901"/>
      <c r="Y275" s="902"/>
      <c r="Z275" s="901"/>
      <c r="AA275" s="902"/>
      <c r="AB275" s="1857"/>
      <c r="AC275" s="1858"/>
      <c r="AD275" s="901"/>
      <c r="AE275" s="902"/>
      <c r="AF275" s="901"/>
      <c r="AG275" s="902"/>
      <c r="AH275" s="901"/>
      <c r="AI275" s="902"/>
      <c r="AJ275" s="901"/>
      <c r="AK275" s="902"/>
      <c r="AL275" s="1857"/>
      <c r="AM275" s="1858"/>
      <c r="AN275" s="1857"/>
      <c r="AO275" s="1858"/>
      <c r="AP275" s="2010"/>
      <c r="AQ275" s="2011"/>
      <c r="AR275" s="901"/>
      <c r="AS275" s="902"/>
      <c r="AT275" s="901"/>
      <c r="AU275" s="902"/>
      <c r="AV275" s="919"/>
      <c r="EU275" s="25"/>
      <c r="EV275" s="128"/>
      <c r="EW275" s="129"/>
      <c r="EX275" s="33"/>
      <c r="EY275" s="33"/>
      <c r="EZ275" s="33"/>
      <c r="FA275" s="33"/>
      <c r="FB275" s="33"/>
      <c r="FC275" s="34"/>
      <c r="FD275" s="22"/>
      <c r="FE275" s="22"/>
      <c r="FF275" s="22"/>
      <c r="FG275" s="22"/>
      <c r="FH275" s="22"/>
      <c r="FI275" s="22"/>
      <c r="FJ275" s="22"/>
      <c r="FK275" s="22"/>
      <c r="FL275" s="22"/>
      <c r="FM275" s="22"/>
      <c r="FN275" s="22"/>
      <c r="GC275" s="13" t="s">
        <v>112</v>
      </c>
      <c r="GD275" s="13" t="s">
        <v>46</v>
      </c>
    </row>
    <row r="276" spans="1:204" s="10" customFormat="1" ht="27.9" customHeight="1" x14ac:dyDescent="0.2">
      <c r="A276" s="137"/>
      <c r="B276" s="866"/>
      <c r="C276" s="857" t="s">
        <v>114</v>
      </c>
      <c r="D276" s="867" t="s">
        <v>7</v>
      </c>
      <c r="E276" s="868" t="s">
        <v>1926</v>
      </c>
      <c r="F276" s="869"/>
      <c r="G276" s="870">
        <v>0.81</v>
      </c>
      <c r="H276" s="871"/>
      <c r="I276" s="872"/>
      <c r="J276" s="901"/>
      <c r="K276" s="902"/>
      <c r="L276" s="901"/>
      <c r="M276" s="902"/>
      <c r="N276" s="901"/>
      <c r="O276" s="902"/>
      <c r="P276" s="901"/>
      <c r="Q276" s="902"/>
      <c r="R276" s="901"/>
      <c r="S276" s="902"/>
      <c r="T276" s="901"/>
      <c r="U276" s="902"/>
      <c r="V276" s="1857"/>
      <c r="W276" s="1858"/>
      <c r="X276" s="901"/>
      <c r="Y276" s="902"/>
      <c r="Z276" s="901"/>
      <c r="AA276" s="902"/>
      <c r="AB276" s="1857"/>
      <c r="AC276" s="1858"/>
      <c r="AD276" s="901"/>
      <c r="AE276" s="902"/>
      <c r="AF276" s="901"/>
      <c r="AG276" s="902"/>
      <c r="AH276" s="901"/>
      <c r="AI276" s="902"/>
      <c r="AJ276" s="901"/>
      <c r="AK276" s="902"/>
      <c r="AL276" s="1857"/>
      <c r="AM276" s="1858"/>
      <c r="AN276" s="1857"/>
      <c r="AO276" s="1858"/>
      <c r="AP276" s="2010"/>
      <c r="AQ276" s="2011"/>
      <c r="AR276" s="901"/>
      <c r="AS276" s="902"/>
      <c r="AT276" s="901"/>
      <c r="AU276" s="902"/>
      <c r="AV276" s="919"/>
      <c r="EU276" s="139"/>
      <c r="EV276" s="140"/>
      <c r="EW276" s="141"/>
      <c r="EX276" s="141"/>
      <c r="EY276" s="141"/>
      <c r="EZ276" s="141"/>
      <c r="FA276" s="141"/>
      <c r="FB276" s="141"/>
      <c r="FC276" s="142"/>
      <c r="GC276" s="143" t="s">
        <v>114</v>
      </c>
      <c r="GD276" s="143" t="s">
        <v>46</v>
      </c>
      <c r="GE276" s="10" t="s">
        <v>46</v>
      </c>
      <c r="GF276" s="10" t="s">
        <v>23</v>
      </c>
      <c r="GG276" s="10" t="s">
        <v>45</v>
      </c>
      <c r="GH276" s="143" t="s">
        <v>103</v>
      </c>
    </row>
    <row r="277" spans="1:204" s="1" customFormat="1" ht="27.9" customHeight="1" x14ac:dyDescent="0.2">
      <c r="A277" s="23"/>
      <c r="B277" s="873"/>
      <c r="C277" s="857" t="s">
        <v>114</v>
      </c>
      <c r="D277" s="874" t="s">
        <v>7</v>
      </c>
      <c r="E277" s="875" t="s">
        <v>132</v>
      </c>
      <c r="F277" s="876"/>
      <c r="G277" s="877">
        <v>88.98</v>
      </c>
      <c r="H277" s="878"/>
      <c r="I277" s="879"/>
      <c r="J277" s="903"/>
      <c r="K277" s="904"/>
      <c r="L277" s="903"/>
      <c r="M277" s="904"/>
      <c r="N277" s="903"/>
      <c r="O277" s="904"/>
      <c r="P277" s="903"/>
      <c r="Q277" s="904"/>
      <c r="R277" s="903"/>
      <c r="S277" s="904"/>
      <c r="T277" s="903"/>
      <c r="U277" s="904"/>
      <c r="V277" s="1859"/>
      <c r="W277" s="1860"/>
      <c r="X277" s="903"/>
      <c r="Y277" s="904"/>
      <c r="Z277" s="903"/>
      <c r="AA277" s="904"/>
      <c r="AB277" s="1859"/>
      <c r="AC277" s="1860"/>
      <c r="AD277" s="903"/>
      <c r="AE277" s="904"/>
      <c r="AF277" s="903"/>
      <c r="AG277" s="904"/>
      <c r="AH277" s="903"/>
      <c r="AI277" s="904"/>
      <c r="AJ277" s="903"/>
      <c r="AK277" s="904"/>
      <c r="AL277" s="1859"/>
      <c r="AM277" s="1860"/>
      <c r="AN277" s="1859"/>
      <c r="AO277" s="1860"/>
      <c r="AP277" s="2012"/>
      <c r="AQ277" s="2013"/>
      <c r="AR277" s="903"/>
      <c r="AS277" s="904"/>
      <c r="AT277" s="903"/>
      <c r="AU277" s="904"/>
      <c r="AV277" s="920"/>
      <c r="EU277" s="25"/>
      <c r="EV277" s="122" t="s">
        <v>7</v>
      </c>
      <c r="EW277" s="123" t="s">
        <v>31</v>
      </c>
      <c r="EX277" s="33"/>
      <c r="EY277" s="124">
        <f>EX277*G287</f>
        <v>0</v>
      </c>
      <c r="EZ277" s="124">
        <v>0</v>
      </c>
      <c r="FA277" s="124">
        <f>EZ277*G287</f>
        <v>0</v>
      </c>
      <c r="FB277" s="124">
        <v>0</v>
      </c>
      <c r="FC277" s="125">
        <f>FB277*G287</f>
        <v>0</v>
      </c>
      <c r="FD277" s="22"/>
      <c r="FE277" s="22"/>
      <c r="FF277" s="22"/>
      <c r="FG277" s="22"/>
      <c r="FH277" s="22"/>
      <c r="FI277" s="22"/>
      <c r="FJ277" s="22"/>
      <c r="FK277" s="22"/>
      <c r="FL277" s="22"/>
      <c r="FM277" s="22"/>
      <c r="FN277" s="22"/>
      <c r="GA277" s="126" t="s">
        <v>110</v>
      </c>
      <c r="GC277" s="126" t="s">
        <v>105</v>
      </c>
      <c r="GD277" s="126" t="s">
        <v>46</v>
      </c>
      <c r="GH277" s="13" t="s">
        <v>103</v>
      </c>
      <c r="GN277" s="127">
        <f>IF(EW277="základní",I287,0)</f>
        <v>9119.7900000000009</v>
      </c>
      <c r="GO277" s="127">
        <f>IF(EW277="snížená",I287,0)</f>
        <v>0</v>
      </c>
      <c r="GP277" s="127">
        <f>IF(EW277="zákl. přenesená",I287,0)</f>
        <v>0</v>
      </c>
      <c r="GQ277" s="127">
        <f>IF(EW277="sníž. přenesená",I287,0)</f>
        <v>0</v>
      </c>
      <c r="GR277" s="127">
        <f>IF(EW277="nulová",I287,0)</f>
        <v>0</v>
      </c>
      <c r="GS277" s="13" t="s">
        <v>45</v>
      </c>
      <c r="GT277" s="127">
        <f>ROUND(H287*G287,2)</f>
        <v>9119.7900000000009</v>
      </c>
      <c r="GU277" s="13" t="s">
        <v>110</v>
      </c>
      <c r="GV277" s="126" t="s">
        <v>1932</v>
      </c>
    </row>
    <row r="278" spans="1:204" s="1" customFormat="1" ht="27.9" customHeight="1" x14ac:dyDescent="0.2">
      <c r="A278" s="23"/>
      <c r="B278" s="1661" t="s">
        <v>550</v>
      </c>
      <c r="C278" s="1662" t="s">
        <v>105</v>
      </c>
      <c r="D278" s="1663" t="s">
        <v>692</v>
      </c>
      <c r="E278" s="1664" t="s">
        <v>693</v>
      </c>
      <c r="F278" s="1665" t="s">
        <v>283</v>
      </c>
      <c r="G278" s="1666">
        <v>1588.14</v>
      </c>
      <c r="H278" s="1667">
        <v>7.1</v>
      </c>
      <c r="I278" s="1668">
        <f>ROUND(H278*G278,2)</f>
        <v>11275.79</v>
      </c>
      <c r="J278" s="850"/>
      <c r="K278" s="776">
        <f>ROUND(J278*$H278,2)</f>
        <v>0</v>
      </c>
      <c r="L278" s="850"/>
      <c r="M278" s="776">
        <f>ROUND(L278*$H278,2)</f>
        <v>0</v>
      </c>
      <c r="N278" s="850"/>
      <c r="O278" s="776">
        <f>ROUND(N278*$H278,2)</f>
        <v>0</v>
      </c>
      <c r="P278" s="850"/>
      <c r="Q278" s="776">
        <f>ROUND(P278*$H278,2)</f>
        <v>0</v>
      </c>
      <c r="R278" s="850"/>
      <c r="S278" s="776">
        <f>ROUND(R278*$H278,2)</f>
        <v>0</v>
      </c>
      <c r="T278" s="850"/>
      <c r="U278" s="776">
        <f>ROUND(T278*$H278,2)</f>
        <v>0</v>
      </c>
      <c r="V278" s="1861"/>
      <c r="W278" s="1750">
        <f>ROUND(V278*$H278,2)</f>
        <v>0</v>
      </c>
      <c r="X278" s="850"/>
      <c r="Y278" s="776">
        <f>ROUND(X278*$H278,2)</f>
        <v>0</v>
      </c>
      <c r="Z278" s="850"/>
      <c r="AA278" s="776">
        <f>ROUND(Z278*$H278,2)</f>
        <v>0</v>
      </c>
      <c r="AB278" s="1861"/>
      <c r="AC278" s="1750">
        <f>ROUND(AB278*$H278,2)</f>
        <v>0</v>
      </c>
      <c r="AD278" s="850"/>
      <c r="AE278" s="776">
        <f>ROUND(AD278*$H278,2)</f>
        <v>0</v>
      </c>
      <c r="AF278" s="850"/>
      <c r="AG278" s="776">
        <f>ROUND(AF278*$H278,2)</f>
        <v>0</v>
      </c>
      <c r="AH278" s="850"/>
      <c r="AI278" s="776">
        <f>ROUND(AH278*$H278,2)</f>
        <v>0</v>
      </c>
      <c r="AJ278" s="850"/>
      <c r="AK278" s="776">
        <f>ROUND(AJ278*$H278,2)</f>
        <v>0</v>
      </c>
      <c r="AL278" s="1861"/>
      <c r="AM278" s="1750">
        <f>ROUND(AL278*$H278,2)</f>
        <v>0</v>
      </c>
      <c r="AN278" s="1861"/>
      <c r="AO278" s="1750">
        <f>ROUND(AN278*$H278,2)</f>
        <v>0</v>
      </c>
      <c r="AP278" s="2014"/>
      <c r="AQ278" s="2114">
        <f>ROUND(AP278*$H278,2)</f>
        <v>0</v>
      </c>
      <c r="AR278" s="850">
        <f>AP278+AN278+AL278+AJ278+AH278+AF278+AD278+AB278+Z278+X278+V278+T278+R278+P278+N278+L278+J278</f>
        <v>0</v>
      </c>
      <c r="AS278" s="776">
        <f>ROUND(AR278*H278,2)</f>
        <v>0</v>
      </c>
      <c r="AT278" s="2021">
        <f>G278-AR278</f>
        <v>1588.14</v>
      </c>
      <c r="AU278" s="2140">
        <f>ROUND(AT278*H278,2)</f>
        <v>11275.79</v>
      </c>
      <c r="AV278" s="2023">
        <f>AU278/I278</f>
        <v>1</v>
      </c>
      <c r="EU278" s="25"/>
      <c r="EV278" s="128"/>
      <c r="EW278" s="129"/>
      <c r="EX278" s="33"/>
      <c r="EY278" s="33"/>
      <c r="EZ278" s="33"/>
      <c r="FA278" s="33"/>
      <c r="FB278" s="33"/>
      <c r="FC278" s="34"/>
      <c r="FD278" s="22"/>
      <c r="FE278" s="22"/>
      <c r="FF278" s="22"/>
      <c r="FG278" s="22"/>
      <c r="FH278" s="22"/>
      <c r="FI278" s="22"/>
      <c r="FJ278" s="22"/>
      <c r="FK278" s="22"/>
      <c r="FL278" s="22"/>
      <c r="FM278" s="22"/>
      <c r="FN278" s="22"/>
      <c r="GC278" s="13" t="s">
        <v>112</v>
      </c>
      <c r="GD278" s="13" t="s">
        <v>46</v>
      </c>
    </row>
    <row r="279" spans="1:204" s="10" customFormat="1" ht="27.9" customHeight="1" x14ac:dyDescent="0.2">
      <c r="A279" s="137"/>
      <c r="B279" s="856"/>
      <c r="C279" s="857" t="s">
        <v>112</v>
      </c>
      <c r="D279" s="851"/>
      <c r="E279" s="858" t="s">
        <v>687</v>
      </c>
      <c r="F279" s="851"/>
      <c r="G279" s="851"/>
      <c r="H279" s="852"/>
      <c r="I279" s="859"/>
      <c r="J279" s="897"/>
      <c r="K279" s="898"/>
      <c r="L279" s="897"/>
      <c r="M279" s="898"/>
      <c r="N279" s="897"/>
      <c r="O279" s="898"/>
      <c r="P279" s="897"/>
      <c r="Q279" s="898"/>
      <c r="R279" s="897"/>
      <c r="S279" s="898"/>
      <c r="T279" s="897"/>
      <c r="U279" s="898"/>
      <c r="V279" s="1853"/>
      <c r="W279" s="1854"/>
      <c r="X279" s="897"/>
      <c r="Y279" s="898"/>
      <c r="Z279" s="897"/>
      <c r="AA279" s="898"/>
      <c r="AB279" s="1853"/>
      <c r="AC279" s="1854"/>
      <c r="AD279" s="897"/>
      <c r="AE279" s="898"/>
      <c r="AF279" s="897"/>
      <c r="AG279" s="898"/>
      <c r="AH279" s="897"/>
      <c r="AI279" s="898"/>
      <c r="AJ279" s="897"/>
      <c r="AK279" s="898"/>
      <c r="AL279" s="1853"/>
      <c r="AM279" s="1854"/>
      <c r="AN279" s="1853"/>
      <c r="AO279" s="1854"/>
      <c r="AP279" s="2006"/>
      <c r="AQ279" s="2007"/>
      <c r="AR279" s="897"/>
      <c r="AS279" s="898"/>
      <c r="AT279" s="897"/>
      <c r="AU279" s="898"/>
      <c r="AV279" s="917"/>
      <c r="EU279" s="139"/>
      <c r="EV279" s="140"/>
      <c r="EW279" s="141"/>
      <c r="EX279" s="141"/>
      <c r="EY279" s="141"/>
      <c r="EZ279" s="141"/>
      <c r="FA279" s="141"/>
      <c r="FB279" s="141"/>
      <c r="FC279" s="142"/>
      <c r="GC279" s="143" t="s">
        <v>114</v>
      </c>
      <c r="GD279" s="143" t="s">
        <v>46</v>
      </c>
      <c r="GE279" s="10" t="s">
        <v>46</v>
      </c>
      <c r="GF279" s="10" t="s">
        <v>23</v>
      </c>
      <c r="GG279" s="10" t="s">
        <v>45</v>
      </c>
      <c r="GH279" s="143" t="s">
        <v>103</v>
      </c>
    </row>
    <row r="280" spans="1:204" s="1" customFormat="1" ht="27.9" customHeight="1" x14ac:dyDescent="0.2">
      <c r="A280" s="23"/>
      <c r="B280" s="860"/>
      <c r="C280" s="857" t="s">
        <v>114</v>
      </c>
      <c r="D280" s="861" t="s">
        <v>7</v>
      </c>
      <c r="E280" s="862" t="s">
        <v>695</v>
      </c>
      <c r="F280" s="863"/>
      <c r="G280" s="861" t="s">
        <v>7</v>
      </c>
      <c r="H280" s="864"/>
      <c r="I280" s="865"/>
      <c r="J280" s="899"/>
      <c r="K280" s="900"/>
      <c r="L280" s="899"/>
      <c r="M280" s="900"/>
      <c r="N280" s="899"/>
      <c r="O280" s="900"/>
      <c r="P280" s="899"/>
      <c r="Q280" s="900"/>
      <c r="R280" s="899"/>
      <c r="S280" s="900"/>
      <c r="T280" s="899"/>
      <c r="U280" s="900"/>
      <c r="V280" s="1855"/>
      <c r="W280" s="1856"/>
      <c r="X280" s="899"/>
      <c r="Y280" s="900"/>
      <c r="Z280" s="899"/>
      <c r="AA280" s="900"/>
      <c r="AB280" s="1855"/>
      <c r="AC280" s="1856"/>
      <c r="AD280" s="899"/>
      <c r="AE280" s="900"/>
      <c r="AF280" s="899"/>
      <c r="AG280" s="900"/>
      <c r="AH280" s="899"/>
      <c r="AI280" s="900"/>
      <c r="AJ280" s="899"/>
      <c r="AK280" s="900"/>
      <c r="AL280" s="1855"/>
      <c r="AM280" s="1856"/>
      <c r="AN280" s="1855"/>
      <c r="AO280" s="1856"/>
      <c r="AP280" s="2008"/>
      <c r="AQ280" s="2009"/>
      <c r="AR280" s="899"/>
      <c r="AS280" s="900"/>
      <c r="AT280" s="899"/>
      <c r="AU280" s="900"/>
      <c r="AV280" s="918"/>
      <c r="EU280" s="25"/>
      <c r="EV280" s="122" t="s">
        <v>7</v>
      </c>
      <c r="EW280" s="123" t="s">
        <v>31</v>
      </c>
      <c r="EX280" s="33"/>
      <c r="EY280" s="124">
        <f>EX280*G290</f>
        <v>0</v>
      </c>
      <c r="EZ280" s="124">
        <v>0</v>
      </c>
      <c r="FA280" s="124">
        <f>EZ280*G290</f>
        <v>0</v>
      </c>
      <c r="FB280" s="124">
        <v>0</v>
      </c>
      <c r="FC280" s="125">
        <f>FB280*G290</f>
        <v>0</v>
      </c>
      <c r="FD280" s="22"/>
      <c r="FE280" s="22"/>
      <c r="FF280" s="22"/>
      <c r="FG280" s="22"/>
      <c r="FH280" s="22"/>
      <c r="FI280" s="22"/>
      <c r="FJ280" s="22"/>
      <c r="FK280" s="22"/>
      <c r="FL280" s="22"/>
      <c r="FM280" s="22"/>
      <c r="FN280" s="22"/>
      <c r="GA280" s="126" t="s">
        <v>110</v>
      </c>
      <c r="GC280" s="126" t="s">
        <v>105</v>
      </c>
      <c r="GD280" s="126" t="s">
        <v>46</v>
      </c>
      <c r="GH280" s="13" t="s">
        <v>103</v>
      </c>
      <c r="GN280" s="127">
        <f>IF(EW280="základní",I290,0)</f>
        <v>32739.39</v>
      </c>
      <c r="GO280" s="127">
        <f>IF(EW280="snížená",I290,0)</f>
        <v>0</v>
      </c>
      <c r="GP280" s="127">
        <f>IF(EW280="zákl. přenesená",I290,0)</f>
        <v>0</v>
      </c>
      <c r="GQ280" s="127">
        <f>IF(EW280="sníž. přenesená",I290,0)</f>
        <v>0</v>
      </c>
      <c r="GR280" s="127">
        <f>IF(EW280="nulová",I290,0)</f>
        <v>0</v>
      </c>
      <c r="GS280" s="13" t="s">
        <v>45</v>
      </c>
      <c r="GT280" s="127">
        <f>ROUND(H290*G290,2)</f>
        <v>32739.39</v>
      </c>
      <c r="GU280" s="13" t="s">
        <v>110</v>
      </c>
      <c r="GV280" s="126" t="s">
        <v>1934</v>
      </c>
    </row>
    <row r="281" spans="1:204" s="1" customFormat="1" ht="27.9" customHeight="1" x14ac:dyDescent="0.2">
      <c r="A281" s="23"/>
      <c r="B281" s="866"/>
      <c r="C281" s="857" t="s">
        <v>114</v>
      </c>
      <c r="D281" s="867" t="s">
        <v>7</v>
      </c>
      <c r="E281" s="868" t="s">
        <v>1928</v>
      </c>
      <c r="F281" s="869"/>
      <c r="G281" s="870">
        <v>210.33</v>
      </c>
      <c r="H281" s="871"/>
      <c r="I281" s="872"/>
      <c r="J281" s="901"/>
      <c r="K281" s="902"/>
      <c r="L281" s="901"/>
      <c r="M281" s="902"/>
      <c r="N281" s="901"/>
      <c r="O281" s="902"/>
      <c r="P281" s="901"/>
      <c r="Q281" s="902"/>
      <c r="R281" s="901"/>
      <c r="S281" s="902"/>
      <c r="T281" s="901"/>
      <c r="U281" s="902"/>
      <c r="V281" s="1857"/>
      <c r="W281" s="1858"/>
      <c r="X281" s="901"/>
      <c r="Y281" s="902"/>
      <c r="Z281" s="901"/>
      <c r="AA281" s="902"/>
      <c r="AB281" s="1857"/>
      <c r="AC281" s="1858"/>
      <c r="AD281" s="901"/>
      <c r="AE281" s="902"/>
      <c r="AF281" s="901"/>
      <c r="AG281" s="902"/>
      <c r="AH281" s="901"/>
      <c r="AI281" s="902"/>
      <c r="AJ281" s="901"/>
      <c r="AK281" s="902"/>
      <c r="AL281" s="1857"/>
      <c r="AM281" s="1858"/>
      <c r="AN281" s="1857"/>
      <c r="AO281" s="1858"/>
      <c r="AP281" s="2010"/>
      <c r="AQ281" s="2011"/>
      <c r="AR281" s="901"/>
      <c r="AS281" s="902"/>
      <c r="AT281" s="901"/>
      <c r="AU281" s="902"/>
      <c r="AV281" s="919"/>
      <c r="EU281" s="25"/>
      <c r="EV281" s="128"/>
      <c r="EW281" s="129"/>
      <c r="EX281" s="33"/>
      <c r="EY281" s="33"/>
      <c r="EZ281" s="33"/>
      <c r="FA281" s="33"/>
      <c r="FB281" s="33"/>
      <c r="FC281" s="34"/>
      <c r="FD281" s="22"/>
      <c r="FE281" s="22"/>
      <c r="FF281" s="22"/>
      <c r="FG281" s="22"/>
      <c r="FH281" s="22"/>
      <c r="FI281" s="22"/>
      <c r="FJ281" s="22"/>
      <c r="FK281" s="22"/>
      <c r="FL281" s="22"/>
      <c r="FM281" s="22"/>
      <c r="FN281" s="22"/>
      <c r="GC281" s="13" t="s">
        <v>112</v>
      </c>
      <c r="GD281" s="13" t="s">
        <v>46</v>
      </c>
    </row>
    <row r="282" spans="1:204" s="10" customFormat="1" ht="27.9" customHeight="1" x14ac:dyDescent="0.2">
      <c r="A282" s="137"/>
      <c r="B282" s="866"/>
      <c r="C282" s="857" t="s">
        <v>114</v>
      </c>
      <c r="D282" s="867" t="s">
        <v>7</v>
      </c>
      <c r="E282" s="868" t="s">
        <v>1929</v>
      </c>
      <c r="F282" s="869"/>
      <c r="G282" s="870">
        <v>1377.81</v>
      </c>
      <c r="H282" s="871"/>
      <c r="I282" s="872"/>
      <c r="J282" s="901"/>
      <c r="K282" s="902"/>
      <c r="L282" s="901"/>
      <c r="M282" s="902"/>
      <c r="N282" s="901"/>
      <c r="O282" s="902"/>
      <c r="P282" s="901"/>
      <c r="Q282" s="902"/>
      <c r="R282" s="901"/>
      <c r="S282" s="902"/>
      <c r="T282" s="901"/>
      <c r="U282" s="902"/>
      <c r="V282" s="1857"/>
      <c r="W282" s="1858"/>
      <c r="X282" s="901"/>
      <c r="Y282" s="902"/>
      <c r="Z282" s="901"/>
      <c r="AA282" s="902"/>
      <c r="AB282" s="1857"/>
      <c r="AC282" s="1858"/>
      <c r="AD282" s="901"/>
      <c r="AE282" s="902"/>
      <c r="AF282" s="901"/>
      <c r="AG282" s="902"/>
      <c r="AH282" s="901"/>
      <c r="AI282" s="902"/>
      <c r="AJ282" s="901"/>
      <c r="AK282" s="902"/>
      <c r="AL282" s="1857"/>
      <c r="AM282" s="1858"/>
      <c r="AN282" s="1857"/>
      <c r="AO282" s="1858"/>
      <c r="AP282" s="2010"/>
      <c r="AQ282" s="2011"/>
      <c r="AR282" s="901"/>
      <c r="AS282" s="902"/>
      <c r="AT282" s="901"/>
      <c r="AU282" s="902"/>
      <c r="AV282" s="919"/>
      <c r="EU282" s="139"/>
      <c r="EV282" s="140"/>
      <c r="EW282" s="141"/>
      <c r="EX282" s="141"/>
      <c r="EY282" s="141"/>
      <c r="EZ282" s="141"/>
      <c r="FA282" s="141"/>
      <c r="FB282" s="141"/>
      <c r="FC282" s="142"/>
      <c r="GC282" s="143" t="s">
        <v>114</v>
      </c>
      <c r="GD282" s="143" t="s">
        <v>46</v>
      </c>
      <c r="GE282" s="10" t="s">
        <v>46</v>
      </c>
      <c r="GF282" s="10" t="s">
        <v>23</v>
      </c>
      <c r="GG282" s="10" t="s">
        <v>45</v>
      </c>
      <c r="GH282" s="143" t="s">
        <v>103</v>
      </c>
    </row>
    <row r="283" spans="1:204" s="8" customFormat="1" ht="27.9" customHeight="1" x14ac:dyDescent="0.2">
      <c r="A283" s="106"/>
      <c r="B283" s="873"/>
      <c r="C283" s="857" t="s">
        <v>114</v>
      </c>
      <c r="D283" s="874" t="s">
        <v>7</v>
      </c>
      <c r="E283" s="875" t="s">
        <v>132</v>
      </c>
      <c r="F283" s="876"/>
      <c r="G283" s="877">
        <v>1588.1399999999999</v>
      </c>
      <c r="H283" s="878"/>
      <c r="I283" s="879"/>
      <c r="J283" s="903"/>
      <c r="K283" s="904"/>
      <c r="L283" s="903"/>
      <c r="M283" s="904"/>
      <c r="N283" s="903"/>
      <c r="O283" s="904"/>
      <c r="P283" s="903"/>
      <c r="Q283" s="904"/>
      <c r="R283" s="903"/>
      <c r="S283" s="904"/>
      <c r="T283" s="903"/>
      <c r="U283" s="904"/>
      <c r="V283" s="1859"/>
      <c r="W283" s="1860"/>
      <c r="X283" s="903"/>
      <c r="Y283" s="904"/>
      <c r="Z283" s="903"/>
      <c r="AA283" s="904"/>
      <c r="AB283" s="1859"/>
      <c r="AC283" s="1860"/>
      <c r="AD283" s="903"/>
      <c r="AE283" s="904"/>
      <c r="AF283" s="903"/>
      <c r="AG283" s="904"/>
      <c r="AH283" s="903"/>
      <c r="AI283" s="904"/>
      <c r="AJ283" s="903"/>
      <c r="AK283" s="904"/>
      <c r="AL283" s="1859"/>
      <c r="AM283" s="1860"/>
      <c r="AN283" s="1859"/>
      <c r="AO283" s="1860"/>
      <c r="AP283" s="2012"/>
      <c r="AQ283" s="2013"/>
      <c r="AR283" s="903"/>
      <c r="AS283" s="904"/>
      <c r="AT283" s="903"/>
      <c r="AU283" s="904"/>
      <c r="AV283" s="920"/>
      <c r="EU283" s="108"/>
      <c r="EV283" s="109"/>
      <c r="EW283" s="110"/>
      <c r="EX283" s="110"/>
      <c r="EY283" s="111">
        <f>SUM(EY284:EY285)</f>
        <v>0</v>
      </c>
      <c r="EZ283" s="110"/>
      <c r="FA283" s="111">
        <f>SUM(FA284:FA285)</f>
        <v>0</v>
      </c>
      <c r="FB283" s="110"/>
      <c r="FC283" s="112">
        <f>SUM(FC284:FC285)</f>
        <v>0</v>
      </c>
      <c r="GA283" s="113" t="s">
        <v>45</v>
      </c>
      <c r="GC283" s="114" t="s">
        <v>43</v>
      </c>
      <c r="GD283" s="114" t="s">
        <v>45</v>
      </c>
      <c r="GH283" s="113" t="s">
        <v>103</v>
      </c>
      <c r="GT283" s="115">
        <f>SUM(GT284:GT285)</f>
        <v>18566.53</v>
      </c>
    </row>
    <row r="284" spans="1:204" s="1" customFormat="1" ht="27.9" customHeight="1" x14ac:dyDescent="0.2">
      <c r="A284" s="23"/>
      <c r="B284" s="1661" t="s">
        <v>555</v>
      </c>
      <c r="C284" s="1662" t="s">
        <v>105</v>
      </c>
      <c r="D284" s="1663" t="s">
        <v>1540</v>
      </c>
      <c r="E284" s="1664" t="s">
        <v>1541</v>
      </c>
      <c r="F284" s="1665" t="s">
        <v>283</v>
      </c>
      <c r="G284" s="1666">
        <v>0.81</v>
      </c>
      <c r="H284" s="1667">
        <v>139</v>
      </c>
      <c r="I284" s="1668">
        <f>ROUND(H284*G284,2)</f>
        <v>112.59</v>
      </c>
      <c r="J284" s="850"/>
      <c r="K284" s="776">
        <f>ROUND(J284*$H284,2)</f>
        <v>0</v>
      </c>
      <c r="L284" s="850"/>
      <c r="M284" s="776">
        <f>ROUND(L284*$H284,2)</f>
        <v>0</v>
      </c>
      <c r="N284" s="850"/>
      <c r="O284" s="776">
        <f>ROUND(N284*$H284,2)</f>
        <v>0</v>
      </c>
      <c r="P284" s="850"/>
      <c r="Q284" s="776">
        <f>ROUND(P284*$H284,2)</f>
        <v>0</v>
      </c>
      <c r="R284" s="850"/>
      <c r="S284" s="776">
        <f>ROUND(R284*$H284,2)</f>
        <v>0</v>
      </c>
      <c r="T284" s="850"/>
      <c r="U284" s="776">
        <f>ROUND(T284*$H284,2)</f>
        <v>0</v>
      </c>
      <c r="V284" s="1861"/>
      <c r="W284" s="1750">
        <f>ROUND(V284*$H284,2)</f>
        <v>0</v>
      </c>
      <c r="X284" s="850"/>
      <c r="Y284" s="776">
        <f>ROUND(X284*$H284,2)</f>
        <v>0</v>
      </c>
      <c r="Z284" s="850"/>
      <c r="AA284" s="776">
        <f>ROUND(Z284*$H284,2)</f>
        <v>0</v>
      </c>
      <c r="AB284" s="1861"/>
      <c r="AC284" s="1750">
        <f>ROUND(AB284*$H284,2)</f>
        <v>0</v>
      </c>
      <c r="AD284" s="850"/>
      <c r="AE284" s="776">
        <f>ROUND(AD284*$H284,2)</f>
        <v>0</v>
      </c>
      <c r="AF284" s="850"/>
      <c r="AG284" s="776">
        <f>ROUND(AF284*$H284,2)</f>
        <v>0</v>
      </c>
      <c r="AH284" s="850"/>
      <c r="AI284" s="776">
        <f>ROUND(AH284*$H284,2)</f>
        <v>0</v>
      </c>
      <c r="AJ284" s="850"/>
      <c r="AK284" s="776">
        <f>ROUND(AJ284*$H284,2)</f>
        <v>0</v>
      </c>
      <c r="AL284" s="1861"/>
      <c r="AM284" s="1750">
        <f>ROUND(AL284*$H284,2)</f>
        <v>0</v>
      </c>
      <c r="AN284" s="1861"/>
      <c r="AO284" s="1750">
        <f>ROUND(AN284*$H284,2)</f>
        <v>0</v>
      </c>
      <c r="AP284" s="2014"/>
      <c r="AQ284" s="2114">
        <f>ROUND(AP284*$H284,2)</f>
        <v>0</v>
      </c>
      <c r="AR284" s="850">
        <f>AP284+AN284+AL284+AJ284+AH284+AF284+AD284+AB284+Z284+X284+V284+T284+R284+P284+N284+L284+J284</f>
        <v>0</v>
      </c>
      <c r="AS284" s="776">
        <f>ROUND(AR284*H284,2)</f>
        <v>0</v>
      </c>
      <c r="AT284" s="2021">
        <f>G284-AR284</f>
        <v>0.81</v>
      </c>
      <c r="AU284" s="2140">
        <f>ROUND(AT284*H284,2)</f>
        <v>112.59</v>
      </c>
      <c r="AV284" s="2023">
        <f>AU284/I284</f>
        <v>1</v>
      </c>
      <c r="EU284" s="25"/>
      <c r="EV284" s="122" t="s">
        <v>7</v>
      </c>
      <c r="EW284" s="123" t="s">
        <v>31</v>
      </c>
      <c r="EX284" s="33"/>
      <c r="EY284" s="124">
        <f>EX284*G296</f>
        <v>0</v>
      </c>
      <c r="EZ284" s="124">
        <v>0</v>
      </c>
      <c r="FA284" s="124">
        <f>EZ284*G296</f>
        <v>0</v>
      </c>
      <c r="FB284" s="124">
        <v>0</v>
      </c>
      <c r="FC284" s="125">
        <f>FB284*G296</f>
        <v>0</v>
      </c>
      <c r="FD284" s="22"/>
      <c r="FE284" s="22"/>
      <c r="FF284" s="22"/>
      <c r="FG284" s="22"/>
      <c r="FH284" s="22"/>
      <c r="FI284" s="22"/>
      <c r="FJ284" s="22"/>
      <c r="FK284" s="22"/>
      <c r="FL284" s="22"/>
      <c r="FM284" s="22"/>
      <c r="FN284" s="22"/>
      <c r="GA284" s="126" t="s">
        <v>110</v>
      </c>
      <c r="GC284" s="126" t="s">
        <v>105</v>
      </c>
      <c r="GD284" s="126" t="s">
        <v>46</v>
      </c>
      <c r="GH284" s="13" t="s">
        <v>103</v>
      </c>
      <c r="GN284" s="127">
        <f>IF(EW284="základní",I296,0)</f>
        <v>18566.53</v>
      </c>
      <c r="GO284" s="127">
        <f>IF(EW284="snížená",I296,0)</f>
        <v>0</v>
      </c>
      <c r="GP284" s="127">
        <f>IF(EW284="zákl. přenesená",I296,0)</f>
        <v>0</v>
      </c>
      <c r="GQ284" s="127">
        <f>IF(EW284="sníž. přenesená",I296,0)</f>
        <v>0</v>
      </c>
      <c r="GR284" s="127">
        <f>IF(EW284="nulová",I296,0)</f>
        <v>0</v>
      </c>
      <c r="GS284" s="13" t="s">
        <v>45</v>
      </c>
      <c r="GT284" s="127">
        <f>ROUND(H296*G296,2)</f>
        <v>18566.53</v>
      </c>
      <c r="GU284" s="13" t="s">
        <v>110</v>
      </c>
      <c r="GV284" s="126" t="s">
        <v>1935</v>
      </c>
    </row>
    <row r="285" spans="1:204" s="1" customFormat="1" ht="27.9" customHeight="1" x14ac:dyDescent="0.2">
      <c r="A285" s="23"/>
      <c r="B285" s="856"/>
      <c r="C285" s="857" t="s">
        <v>112</v>
      </c>
      <c r="D285" s="851"/>
      <c r="E285" s="858" t="s">
        <v>701</v>
      </c>
      <c r="F285" s="851"/>
      <c r="G285" s="851"/>
      <c r="H285" s="852"/>
      <c r="I285" s="859"/>
      <c r="J285" s="897"/>
      <c r="K285" s="898"/>
      <c r="L285" s="897"/>
      <c r="M285" s="898"/>
      <c r="N285" s="897"/>
      <c r="O285" s="898"/>
      <c r="P285" s="897"/>
      <c r="Q285" s="898"/>
      <c r="R285" s="897"/>
      <c r="S285" s="898"/>
      <c r="T285" s="897"/>
      <c r="U285" s="898"/>
      <c r="V285" s="1853"/>
      <c r="W285" s="1854"/>
      <c r="X285" s="897"/>
      <c r="Y285" s="898"/>
      <c r="Z285" s="897"/>
      <c r="AA285" s="898"/>
      <c r="AB285" s="1853"/>
      <c r="AC285" s="1854"/>
      <c r="AD285" s="897"/>
      <c r="AE285" s="898"/>
      <c r="AF285" s="897"/>
      <c r="AG285" s="898"/>
      <c r="AH285" s="897"/>
      <c r="AI285" s="898"/>
      <c r="AJ285" s="897"/>
      <c r="AK285" s="898"/>
      <c r="AL285" s="1853"/>
      <c r="AM285" s="1854"/>
      <c r="AN285" s="1853"/>
      <c r="AO285" s="1854"/>
      <c r="AP285" s="2006"/>
      <c r="AQ285" s="2007"/>
      <c r="AR285" s="897"/>
      <c r="AS285" s="898"/>
      <c r="AT285" s="897"/>
      <c r="AU285" s="898"/>
      <c r="AV285" s="917"/>
      <c r="EU285" s="25"/>
      <c r="EV285" s="166"/>
      <c r="EW285" s="167"/>
      <c r="EX285" s="168"/>
      <c r="EY285" s="168"/>
      <c r="EZ285" s="168"/>
      <c r="FA285" s="168"/>
      <c r="FB285" s="168"/>
      <c r="FC285" s="169"/>
      <c r="FD285" s="22"/>
      <c r="FE285" s="22"/>
      <c r="FF285" s="22"/>
      <c r="FG285" s="22"/>
      <c r="FH285" s="22"/>
      <c r="FI285" s="22"/>
      <c r="FJ285" s="22"/>
      <c r="FK285" s="22"/>
      <c r="FL285" s="22"/>
      <c r="FM285" s="22"/>
      <c r="FN285" s="22"/>
      <c r="GC285" s="13" t="s">
        <v>112</v>
      </c>
      <c r="GD285" s="13" t="s">
        <v>46</v>
      </c>
    </row>
    <row r="286" spans="1:204" s="1" customFormat="1" ht="27.9" customHeight="1" x14ac:dyDescent="0.2">
      <c r="A286" s="26"/>
      <c r="B286" s="866"/>
      <c r="C286" s="857" t="s">
        <v>114</v>
      </c>
      <c r="D286" s="867" t="s">
        <v>7</v>
      </c>
      <c r="E286" s="868" t="s">
        <v>1931</v>
      </c>
      <c r="F286" s="869"/>
      <c r="G286" s="870">
        <v>0.81</v>
      </c>
      <c r="H286" s="871"/>
      <c r="I286" s="872"/>
      <c r="J286" s="901"/>
      <c r="K286" s="902"/>
      <c r="L286" s="901"/>
      <c r="M286" s="902"/>
      <c r="N286" s="901"/>
      <c r="O286" s="902"/>
      <c r="P286" s="901"/>
      <c r="Q286" s="902"/>
      <c r="R286" s="901"/>
      <c r="S286" s="902"/>
      <c r="T286" s="901"/>
      <c r="U286" s="902"/>
      <c r="V286" s="1857"/>
      <c r="W286" s="1858"/>
      <c r="X286" s="901"/>
      <c r="Y286" s="902"/>
      <c r="Z286" s="901"/>
      <c r="AA286" s="902"/>
      <c r="AB286" s="1857"/>
      <c r="AC286" s="1858"/>
      <c r="AD286" s="901"/>
      <c r="AE286" s="902"/>
      <c r="AF286" s="901"/>
      <c r="AG286" s="902"/>
      <c r="AH286" s="901"/>
      <c r="AI286" s="902"/>
      <c r="AJ286" s="901"/>
      <c r="AK286" s="902"/>
      <c r="AL286" s="1857"/>
      <c r="AM286" s="1858"/>
      <c r="AN286" s="1857"/>
      <c r="AO286" s="1858"/>
      <c r="AP286" s="2010"/>
      <c r="AQ286" s="2011"/>
      <c r="AR286" s="901"/>
      <c r="AS286" s="902"/>
      <c r="AT286" s="901"/>
      <c r="AU286" s="902"/>
      <c r="AV286" s="919"/>
      <c r="EU286" s="25"/>
      <c r="EV286" s="22"/>
      <c r="EX286" s="22"/>
      <c r="EY286" s="22"/>
      <c r="EZ286" s="22"/>
      <c r="FA286" s="22"/>
      <c r="FB286" s="22"/>
      <c r="FC286" s="22"/>
      <c r="FD286" s="22"/>
      <c r="FE286" s="22"/>
      <c r="FF286" s="22"/>
      <c r="FG286" s="22"/>
      <c r="FH286" s="22"/>
      <c r="FI286" s="22"/>
      <c r="FJ286" s="22"/>
      <c r="FK286" s="22"/>
      <c r="FL286" s="22"/>
      <c r="FM286" s="22"/>
      <c r="FN286" s="22"/>
    </row>
    <row r="287" spans="1:204" ht="27.9" customHeight="1" x14ac:dyDescent="0.2">
      <c r="B287" s="1661" t="s">
        <v>561</v>
      </c>
      <c r="C287" s="1662" t="s">
        <v>105</v>
      </c>
      <c r="D287" s="1663" t="s">
        <v>698</v>
      </c>
      <c r="E287" s="1664" t="s">
        <v>699</v>
      </c>
      <c r="F287" s="1665" t="s">
        <v>283</v>
      </c>
      <c r="G287" s="1666">
        <v>65.61</v>
      </c>
      <c r="H287" s="1667">
        <v>139</v>
      </c>
      <c r="I287" s="1668">
        <f>ROUND(H287*G287,2)</f>
        <v>9119.7900000000009</v>
      </c>
      <c r="J287" s="850"/>
      <c r="K287" s="776">
        <f>ROUND(J287*$H287,2)</f>
        <v>0</v>
      </c>
      <c r="L287" s="850"/>
      <c r="M287" s="776">
        <f>ROUND(L287*$H287,2)</f>
        <v>0</v>
      </c>
      <c r="N287" s="850"/>
      <c r="O287" s="776">
        <f>ROUND(N287*$H287,2)</f>
        <v>0</v>
      </c>
      <c r="P287" s="850"/>
      <c r="Q287" s="776">
        <f>ROUND(P287*$H287,2)</f>
        <v>0</v>
      </c>
      <c r="R287" s="850"/>
      <c r="S287" s="776">
        <f>ROUND(R287*$H287,2)</f>
        <v>0</v>
      </c>
      <c r="T287" s="850"/>
      <c r="U287" s="776">
        <f>ROUND(T287*$H287,2)</f>
        <v>0</v>
      </c>
      <c r="V287" s="1861"/>
      <c r="W287" s="1750">
        <f>ROUND(V287*$H287,2)</f>
        <v>0</v>
      </c>
      <c r="X287" s="850"/>
      <c r="Y287" s="776">
        <f>ROUND(X287*$H287,2)</f>
        <v>0</v>
      </c>
      <c r="Z287" s="850"/>
      <c r="AA287" s="776">
        <f>ROUND(Z287*$H287,2)</f>
        <v>0</v>
      </c>
      <c r="AB287" s="1861"/>
      <c r="AC287" s="1750">
        <f>ROUND(AB287*$H287,2)</f>
        <v>0</v>
      </c>
      <c r="AD287" s="850"/>
      <c r="AE287" s="776">
        <f>ROUND(AD287*$H287,2)</f>
        <v>0</v>
      </c>
      <c r="AF287" s="850"/>
      <c r="AG287" s="776">
        <f>ROUND(AF287*$H287,2)</f>
        <v>0</v>
      </c>
      <c r="AH287" s="850"/>
      <c r="AI287" s="776">
        <f>ROUND(AH287*$H287,2)</f>
        <v>0</v>
      </c>
      <c r="AJ287" s="850"/>
      <c r="AK287" s="776">
        <f>ROUND(AJ287*$H287,2)</f>
        <v>0</v>
      </c>
      <c r="AL287" s="1861"/>
      <c r="AM287" s="1750">
        <f>ROUND(AL287*$H287,2)</f>
        <v>0</v>
      </c>
      <c r="AN287" s="1861"/>
      <c r="AO287" s="1750">
        <f>ROUND(AN287*$H287,2)</f>
        <v>0</v>
      </c>
      <c r="AP287" s="2014"/>
      <c r="AQ287" s="2114">
        <f>ROUND(AP287*$H287,2)</f>
        <v>0</v>
      </c>
      <c r="AR287" s="850">
        <f>AP287+AN287+AL287+AJ287+AH287+AF287+AD287+AB287+Z287+X287+V287+T287+R287+P287+N287+L287+J287</f>
        <v>0</v>
      </c>
      <c r="AS287" s="776">
        <f>ROUND(AR287*H287,2)</f>
        <v>0</v>
      </c>
      <c r="AT287" s="2021">
        <f>G287-AR287</f>
        <v>65.61</v>
      </c>
      <c r="AU287" s="2140">
        <f>ROUND(AT287*H287,2)</f>
        <v>9119.7900000000009</v>
      </c>
      <c r="AV287" s="2023">
        <f>AU287/I287</f>
        <v>1</v>
      </c>
    </row>
    <row r="288" spans="1:204" ht="27.9" customHeight="1" x14ac:dyDescent="0.2">
      <c r="B288" s="856"/>
      <c r="C288" s="857" t="s">
        <v>112</v>
      </c>
      <c r="D288" s="851"/>
      <c r="E288" s="858" t="s">
        <v>701</v>
      </c>
      <c r="F288" s="851"/>
      <c r="G288" s="851"/>
      <c r="H288" s="852"/>
      <c r="I288" s="859"/>
      <c r="J288" s="897"/>
      <c r="K288" s="898"/>
      <c r="L288" s="897"/>
      <c r="M288" s="898"/>
      <c r="N288" s="897"/>
      <c r="O288" s="898"/>
      <c r="P288" s="897"/>
      <c r="Q288" s="898"/>
      <c r="R288" s="897"/>
      <c r="S288" s="898"/>
      <c r="T288" s="897"/>
      <c r="U288" s="898"/>
      <c r="V288" s="1853"/>
      <c r="W288" s="1854"/>
      <c r="X288" s="897"/>
      <c r="Y288" s="898"/>
      <c r="Z288" s="897"/>
      <c r="AA288" s="898"/>
      <c r="AB288" s="1853"/>
      <c r="AC288" s="1854"/>
      <c r="AD288" s="897"/>
      <c r="AE288" s="898"/>
      <c r="AF288" s="897"/>
      <c r="AG288" s="898"/>
      <c r="AH288" s="897"/>
      <c r="AI288" s="898"/>
      <c r="AJ288" s="897"/>
      <c r="AK288" s="898"/>
      <c r="AL288" s="1853"/>
      <c r="AM288" s="1854"/>
      <c r="AN288" s="1853"/>
      <c r="AO288" s="1854"/>
      <c r="AP288" s="2006"/>
      <c r="AQ288" s="2007"/>
      <c r="AR288" s="897"/>
      <c r="AS288" s="898"/>
      <c r="AT288" s="897"/>
      <c r="AU288" s="898"/>
      <c r="AV288" s="917"/>
    </row>
    <row r="289" spans="2:48" ht="27.9" customHeight="1" x14ac:dyDescent="0.2">
      <c r="B289" s="866"/>
      <c r="C289" s="857" t="s">
        <v>114</v>
      </c>
      <c r="D289" s="867" t="s">
        <v>7</v>
      </c>
      <c r="E289" s="868" t="s">
        <v>1933</v>
      </c>
      <c r="F289" s="869"/>
      <c r="G289" s="870">
        <v>65.61</v>
      </c>
      <c r="H289" s="871"/>
      <c r="I289" s="872"/>
      <c r="J289" s="901"/>
      <c r="K289" s="902"/>
      <c r="L289" s="901"/>
      <c r="M289" s="902"/>
      <c r="N289" s="901"/>
      <c r="O289" s="902"/>
      <c r="P289" s="901"/>
      <c r="Q289" s="902"/>
      <c r="R289" s="901"/>
      <c r="S289" s="902"/>
      <c r="T289" s="901"/>
      <c r="U289" s="902"/>
      <c r="V289" s="1857"/>
      <c r="W289" s="1858"/>
      <c r="X289" s="901"/>
      <c r="Y289" s="902"/>
      <c r="Z289" s="901"/>
      <c r="AA289" s="902"/>
      <c r="AB289" s="1857"/>
      <c r="AC289" s="1858"/>
      <c r="AD289" s="901"/>
      <c r="AE289" s="902"/>
      <c r="AF289" s="901"/>
      <c r="AG289" s="902"/>
      <c r="AH289" s="901"/>
      <c r="AI289" s="902"/>
      <c r="AJ289" s="901"/>
      <c r="AK289" s="902"/>
      <c r="AL289" s="1857"/>
      <c r="AM289" s="1858"/>
      <c r="AN289" s="1857"/>
      <c r="AO289" s="1858"/>
      <c r="AP289" s="2010"/>
      <c r="AQ289" s="2011"/>
      <c r="AR289" s="901"/>
      <c r="AS289" s="902"/>
      <c r="AT289" s="901"/>
      <c r="AU289" s="902"/>
      <c r="AV289" s="919"/>
    </row>
    <row r="290" spans="2:48" ht="27.9" customHeight="1" x14ac:dyDescent="0.2">
      <c r="B290" s="1661" t="s">
        <v>566</v>
      </c>
      <c r="C290" s="1662" t="s">
        <v>105</v>
      </c>
      <c r="D290" s="1663" t="s">
        <v>703</v>
      </c>
      <c r="E290" s="1664" t="s">
        <v>704</v>
      </c>
      <c r="F290" s="1665" t="s">
        <v>283</v>
      </c>
      <c r="G290" s="1666">
        <v>65.61</v>
      </c>
      <c r="H290" s="1667">
        <v>499</v>
      </c>
      <c r="I290" s="1668">
        <f>ROUND(H290*G290,2)</f>
        <v>32739.39</v>
      </c>
      <c r="J290" s="850"/>
      <c r="K290" s="776">
        <f>ROUND(J290*$H290,2)</f>
        <v>0</v>
      </c>
      <c r="L290" s="850"/>
      <c r="M290" s="776">
        <f>ROUND(L290*$H290,2)</f>
        <v>0</v>
      </c>
      <c r="N290" s="850"/>
      <c r="O290" s="776">
        <f>ROUND(N290*$H290,2)</f>
        <v>0</v>
      </c>
      <c r="P290" s="850"/>
      <c r="Q290" s="776">
        <f>ROUND(P290*$H290,2)</f>
        <v>0</v>
      </c>
      <c r="R290" s="850"/>
      <c r="S290" s="776">
        <f>ROUND(R290*$H290,2)</f>
        <v>0</v>
      </c>
      <c r="T290" s="850"/>
      <c r="U290" s="776">
        <f>ROUND(T290*$H290,2)</f>
        <v>0</v>
      </c>
      <c r="V290" s="1861"/>
      <c r="W290" s="1750">
        <f>ROUND(V290*$H290,2)</f>
        <v>0</v>
      </c>
      <c r="X290" s="850"/>
      <c r="Y290" s="776">
        <f>ROUND(X290*$H290,2)</f>
        <v>0</v>
      </c>
      <c r="Z290" s="850"/>
      <c r="AA290" s="776">
        <f>ROUND(Z290*$H290,2)</f>
        <v>0</v>
      </c>
      <c r="AB290" s="1861"/>
      <c r="AC290" s="1750">
        <f>ROUND(AB290*$H290,2)</f>
        <v>0</v>
      </c>
      <c r="AD290" s="850"/>
      <c r="AE290" s="776">
        <f>ROUND(AD290*$H290,2)</f>
        <v>0</v>
      </c>
      <c r="AF290" s="850"/>
      <c r="AG290" s="776">
        <f>ROUND(AF290*$H290,2)</f>
        <v>0</v>
      </c>
      <c r="AH290" s="850"/>
      <c r="AI290" s="776">
        <f>ROUND(AH290*$H290,2)</f>
        <v>0</v>
      </c>
      <c r="AJ290" s="850"/>
      <c r="AK290" s="776">
        <f>ROUND(AJ290*$H290,2)</f>
        <v>0</v>
      </c>
      <c r="AL290" s="1861"/>
      <c r="AM290" s="1750">
        <f>ROUND(AL290*$H290,2)</f>
        <v>0</v>
      </c>
      <c r="AN290" s="1861"/>
      <c r="AO290" s="1750">
        <f>ROUND(AN290*$H290,2)</f>
        <v>0</v>
      </c>
      <c r="AP290" s="2014"/>
      <c r="AQ290" s="2114">
        <f>ROUND(AP290*$H290,2)</f>
        <v>0</v>
      </c>
      <c r="AR290" s="850">
        <f>AP290+AN290+AL290+AJ290+AH290+AF290+AD290+AB290+Z290+X290+V290+T290+R290+P290+N290+L290+J290</f>
        <v>0</v>
      </c>
      <c r="AS290" s="776">
        <f>ROUND(AR290*H290,2)</f>
        <v>0</v>
      </c>
      <c r="AT290" s="2021">
        <f>G290-AR290</f>
        <v>65.61</v>
      </c>
      <c r="AU290" s="2140">
        <f>ROUND(AT290*H290,2)</f>
        <v>32739.39</v>
      </c>
      <c r="AV290" s="2023">
        <f>AU290/I290</f>
        <v>1</v>
      </c>
    </row>
    <row r="291" spans="2:48" ht="27.9" customHeight="1" x14ac:dyDescent="0.2">
      <c r="B291" s="856"/>
      <c r="C291" s="857" t="s">
        <v>112</v>
      </c>
      <c r="D291" s="851"/>
      <c r="E291" s="858" t="s">
        <v>701</v>
      </c>
      <c r="F291" s="851"/>
      <c r="G291" s="851"/>
      <c r="H291" s="852"/>
      <c r="I291" s="859"/>
      <c r="J291" s="897"/>
      <c r="K291" s="898"/>
      <c r="L291" s="897"/>
      <c r="M291" s="898"/>
      <c r="N291" s="897"/>
      <c r="O291" s="898"/>
      <c r="P291" s="897"/>
      <c r="Q291" s="898"/>
      <c r="R291" s="897"/>
      <c r="S291" s="898"/>
      <c r="T291" s="897"/>
      <c r="U291" s="898"/>
      <c r="V291" s="1853"/>
      <c r="W291" s="1854"/>
      <c r="X291" s="897"/>
      <c r="Y291" s="898"/>
      <c r="Z291" s="897"/>
      <c r="AA291" s="898"/>
      <c r="AB291" s="1853"/>
      <c r="AC291" s="1854"/>
      <c r="AD291" s="897"/>
      <c r="AE291" s="898"/>
      <c r="AF291" s="897"/>
      <c r="AG291" s="898"/>
      <c r="AH291" s="897"/>
      <c r="AI291" s="898"/>
      <c r="AJ291" s="897"/>
      <c r="AK291" s="898"/>
      <c r="AL291" s="1853"/>
      <c r="AM291" s="1854"/>
      <c r="AN291" s="1853"/>
      <c r="AO291" s="1854"/>
      <c r="AP291" s="2006"/>
      <c r="AQ291" s="2007"/>
      <c r="AR291" s="897"/>
      <c r="AS291" s="898"/>
      <c r="AT291" s="897"/>
      <c r="AU291" s="898"/>
      <c r="AV291" s="917"/>
    </row>
    <row r="292" spans="2:48" ht="27.9" customHeight="1" thickBot="1" x14ac:dyDescent="0.25">
      <c r="B292" s="866"/>
      <c r="C292" s="857" t="s">
        <v>114</v>
      </c>
      <c r="D292" s="867" t="s">
        <v>7</v>
      </c>
      <c r="E292" s="868" t="s">
        <v>1933</v>
      </c>
      <c r="F292" s="869"/>
      <c r="G292" s="870">
        <v>65.61</v>
      </c>
      <c r="H292" s="871"/>
      <c r="I292" s="872"/>
      <c r="J292" s="901"/>
      <c r="K292" s="902"/>
      <c r="L292" s="901"/>
      <c r="M292" s="902"/>
      <c r="N292" s="901"/>
      <c r="O292" s="902"/>
      <c r="P292" s="901"/>
      <c r="Q292" s="902"/>
      <c r="R292" s="901"/>
      <c r="S292" s="902"/>
      <c r="T292" s="901"/>
      <c r="U292" s="902"/>
      <c r="V292" s="1857"/>
      <c r="W292" s="1858"/>
      <c r="X292" s="901"/>
      <c r="Y292" s="902"/>
      <c r="Z292" s="901"/>
      <c r="AA292" s="902"/>
      <c r="AB292" s="1857"/>
      <c r="AC292" s="1858"/>
      <c r="AD292" s="901"/>
      <c r="AE292" s="902"/>
      <c r="AF292" s="901"/>
      <c r="AG292" s="902"/>
      <c r="AH292" s="901"/>
      <c r="AI292" s="902"/>
      <c r="AJ292" s="901"/>
      <c r="AK292" s="902"/>
      <c r="AL292" s="1857"/>
      <c r="AM292" s="1858"/>
      <c r="AN292" s="1857"/>
      <c r="AO292" s="1858"/>
      <c r="AP292" s="2010"/>
      <c r="AQ292" s="2011"/>
      <c r="AR292" s="901"/>
      <c r="AS292" s="902"/>
      <c r="AT292" s="901"/>
      <c r="AU292" s="902"/>
      <c r="AV292" s="919"/>
    </row>
    <row r="293" spans="2:48" ht="27.9" customHeight="1" thickBot="1" x14ac:dyDescent="0.3">
      <c r="B293" s="889"/>
      <c r="C293" s="890"/>
      <c r="D293" s="890"/>
      <c r="E293" s="890"/>
      <c r="F293" s="890"/>
      <c r="G293" s="890"/>
      <c r="H293" s="891"/>
      <c r="I293" s="892"/>
      <c r="J293" s="2300" t="s">
        <v>2484</v>
      </c>
      <c r="K293" s="2301"/>
      <c r="L293" s="2305" t="s">
        <v>2485</v>
      </c>
      <c r="M293" s="2301"/>
      <c r="N293" s="2300" t="s">
        <v>2486</v>
      </c>
      <c r="O293" s="2301"/>
      <c r="P293" s="2300" t="s">
        <v>2487</v>
      </c>
      <c r="Q293" s="2301"/>
      <c r="R293" s="2300" t="s">
        <v>2488</v>
      </c>
      <c r="S293" s="2301"/>
      <c r="T293" s="2300" t="s">
        <v>2489</v>
      </c>
      <c r="U293" s="2301"/>
      <c r="V293" s="2306" t="s">
        <v>2490</v>
      </c>
      <c r="W293" s="2307"/>
      <c r="X293" s="2300" t="s">
        <v>2491</v>
      </c>
      <c r="Y293" s="2301"/>
      <c r="Z293" s="2300" t="s">
        <v>2492</v>
      </c>
      <c r="AA293" s="2301"/>
      <c r="AB293" s="2306" t="s">
        <v>2493</v>
      </c>
      <c r="AC293" s="2307"/>
      <c r="AD293" s="2300" t="s">
        <v>2494</v>
      </c>
      <c r="AE293" s="2301"/>
      <c r="AF293" s="2300" t="s">
        <v>2495</v>
      </c>
      <c r="AG293" s="2301"/>
      <c r="AH293" s="2300" t="s">
        <v>2496</v>
      </c>
      <c r="AI293" s="2301"/>
      <c r="AJ293" s="2300" t="s">
        <v>2497</v>
      </c>
      <c r="AK293" s="2301"/>
      <c r="AL293" s="2306" t="s">
        <v>2498</v>
      </c>
      <c r="AM293" s="2307"/>
      <c r="AN293" s="2306" t="s">
        <v>2499</v>
      </c>
      <c r="AO293" s="2307"/>
      <c r="AP293" s="2302" t="s">
        <v>2504</v>
      </c>
      <c r="AQ293" s="2303"/>
      <c r="AR293" s="2300" t="s">
        <v>2500</v>
      </c>
      <c r="AS293" s="2301"/>
      <c r="AT293" s="2300" t="s">
        <v>2501</v>
      </c>
      <c r="AU293" s="2304"/>
      <c r="AV293" s="916" t="s">
        <v>2502</v>
      </c>
    </row>
    <row r="294" spans="2:48" ht="27.9" customHeight="1" thickBot="1" x14ac:dyDescent="0.3">
      <c r="B294" s="889"/>
      <c r="C294" s="890"/>
      <c r="D294" s="890"/>
      <c r="E294" s="890"/>
      <c r="F294" s="890"/>
      <c r="G294" s="890"/>
      <c r="H294" s="891"/>
      <c r="I294" s="892"/>
      <c r="J294" s="789" t="s">
        <v>91</v>
      </c>
      <c r="K294" s="790" t="s">
        <v>2503</v>
      </c>
      <c r="L294" s="789" t="s">
        <v>91</v>
      </c>
      <c r="M294" s="790" t="s">
        <v>2503</v>
      </c>
      <c r="N294" s="789" t="s">
        <v>91</v>
      </c>
      <c r="O294" s="790" t="s">
        <v>2503</v>
      </c>
      <c r="P294" s="789" t="s">
        <v>91</v>
      </c>
      <c r="Q294" s="790" t="s">
        <v>2503</v>
      </c>
      <c r="R294" s="789" t="s">
        <v>91</v>
      </c>
      <c r="S294" s="790" t="s">
        <v>2503</v>
      </c>
      <c r="T294" s="789" t="s">
        <v>91</v>
      </c>
      <c r="U294" s="790" t="s">
        <v>2503</v>
      </c>
      <c r="V294" s="1763" t="s">
        <v>91</v>
      </c>
      <c r="W294" s="1764" t="s">
        <v>2503</v>
      </c>
      <c r="X294" s="789" t="s">
        <v>91</v>
      </c>
      <c r="Y294" s="790" t="s">
        <v>2503</v>
      </c>
      <c r="Z294" s="789" t="s">
        <v>91</v>
      </c>
      <c r="AA294" s="790" t="s">
        <v>2503</v>
      </c>
      <c r="AB294" s="1763" t="s">
        <v>91</v>
      </c>
      <c r="AC294" s="1764" t="s">
        <v>2503</v>
      </c>
      <c r="AD294" s="789" t="s">
        <v>91</v>
      </c>
      <c r="AE294" s="790" t="s">
        <v>2503</v>
      </c>
      <c r="AF294" s="789" t="s">
        <v>91</v>
      </c>
      <c r="AG294" s="790" t="s">
        <v>2503</v>
      </c>
      <c r="AH294" s="789" t="s">
        <v>91</v>
      </c>
      <c r="AI294" s="790" t="s">
        <v>2503</v>
      </c>
      <c r="AJ294" s="789" t="s">
        <v>91</v>
      </c>
      <c r="AK294" s="790" t="s">
        <v>2503</v>
      </c>
      <c r="AL294" s="1763" t="s">
        <v>91</v>
      </c>
      <c r="AM294" s="1764" t="s">
        <v>2503</v>
      </c>
      <c r="AN294" s="1763" t="s">
        <v>91</v>
      </c>
      <c r="AO294" s="1764" t="s">
        <v>2503</v>
      </c>
      <c r="AP294" s="1997" t="s">
        <v>91</v>
      </c>
      <c r="AQ294" s="1998" t="s">
        <v>2503</v>
      </c>
      <c r="AR294" s="789" t="s">
        <v>91</v>
      </c>
      <c r="AS294" s="790" t="s">
        <v>2503</v>
      </c>
      <c r="AT294" s="789" t="s">
        <v>91</v>
      </c>
      <c r="AU294" s="790" t="s">
        <v>2503</v>
      </c>
      <c r="AV294" s="922" t="s">
        <v>91</v>
      </c>
    </row>
    <row r="295" spans="2:48" s="1117" customFormat="1" ht="27.9" customHeight="1" thickBot="1" x14ac:dyDescent="0.35">
      <c r="B295" s="1151"/>
      <c r="C295" s="1152" t="s">
        <v>43</v>
      </c>
      <c r="D295" s="1152" t="s">
        <v>707</v>
      </c>
      <c r="E295" s="1153" t="s">
        <v>708</v>
      </c>
      <c r="F295" s="1154"/>
      <c r="G295" s="1154"/>
      <c r="H295" s="1155"/>
      <c r="I295" s="686">
        <f>GT283</f>
        <v>18566.53</v>
      </c>
      <c r="J295" s="1122"/>
      <c r="K295" s="1123">
        <f>K296</f>
        <v>0</v>
      </c>
      <c r="L295" s="791"/>
      <c r="M295" s="791">
        <f>M296</f>
        <v>0</v>
      </c>
      <c r="N295" s="791"/>
      <c r="O295" s="791">
        <f>O296</f>
        <v>0</v>
      </c>
      <c r="P295" s="791"/>
      <c r="Q295" s="791">
        <f>Q296</f>
        <v>0</v>
      </c>
      <c r="R295" s="791"/>
      <c r="S295" s="791">
        <f>S296</f>
        <v>0</v>
      </c>
      <c r="T295" s="791"/>
      <c r="U295" s="791">
        <f>U296</f>
        <v>0</v>
      </c>
      <c r="V295" s="1765"/>
      <c r="W295" s="1765">
        <f>W296</f>
        <v>12111</v>
      </c>
      <c r="X295" s="791"/>
      <c r="Y295" s="791">
        <f>Y296</f>
        <v>0</v>
      </c>
      <c r="Z295" s="791"/>
      <c r="AA295" s="791">
        <f>AA296</f>
        <v>0</v>
      </c>
      <c r="AB295" s="1765"/>
      <c r="AC295" s="1765">
        <f>AC296</f>
        <v>0</v>
      </c>
      <c r="AD295" s="791"/>
      <c r="AE295" s="791">
        <f>AE296</f>
        <v>0</v>
      </c>
      <c r="AF295" s="791"/>
      <c r="AG295" s="791">
        <f>AG296</f>
        <v>0</v>
      </c>
      <c r="AH295" s="791"/>
      <c r="AI295" s="791">
        <f>AI296</f>
        <v>0</v>
      </c>
      <c r="AJ295" s="791"/>
      <c r="AK295" s="791">
        <f>AK296</f>
        <v>0</v>
      </c>
      <c r="AL295" s="1765"/>
      <c r="AM295" s="1765">
        <f>AM296</f>
        <v>6455.53</v>
      </c>
      <c r="AN295" s="1765"/>
      <c r="AO295" s="1765">
        <f>AO296</f>
        <v>0</v>
      </c>
      <c r="AP295" s="2127"/>
      <c r="AQ295" s="2127">
        <f>AQ296</f>
        <v>0</v>
      </c>
      <c r="AR295" s="1123"/>
      <c r="AS295" s="1123">
        <f>AS296</f>
        <v>18566.53</v>
      </c>
      <c r="AT295" s="1123"/>
      <c r="AU295" s="1123">
        <f>AU296</f>
        <v>0</v>
      </c>
      <c r="AV295" s="1124">
        <f>AU295/I295</f>
        <v>0</v>
      </c>
    </row>
    <row r="296" spans="2:48" ht="27.9" customHeight="1" x14ac:dyDescent="0.2">
      <c r="B296" s="854" t="s">
        <v>571</v>
      </c>
      <c r="C296" s="1050" t="s">
        <v>105</v>
      </c>
      <c r="D296" s="1049" t="s">
        <v>709</v>
      </c>
      <c r="E296" s="1045" t="s">
        <v>710</v>
      </c>
      <c r="F296" s="1046" t="s">
        <v>283</v>
      </c>
      <c r="G296" s="1047">
        <v>50.59</v>
      </c>
      <c r="H296" s="1048">
        <v>367</v>
      </c>
      <c r="I296" s="1044">
        <f>ROUND(H296*G296,2)</f>
        <v>18566.53</v>
      </c>
      <c r="J296" s="909"/>
      <c r="K296" s="910">
        <f>ROUND(J296*$H296,2)</f>
        <v>0</v>
      </c>
      <c r="L296" s="909"/>
      <c r="M296" s="910">
        <f>ROUND(L296*$H296,2)</f>
        <v>0</v>
      </c>
      <c r="N296" s="909"/>
      <c r="O296" s="910">
        <f>ROUND(N296*$H296,2)</f>
        <v>0</v>
      </c>
      <c r="P296" s="909"/>
      <c r="Q296" s="910">
        <f>ROUND(P296*$H296,2)</f>
        <v>0</v>
      </c>
      <c r="R296" s="909"/>
      <c r="S296" s="910">
        <f>ROUND(R296*$H296,2)</f>
        <v>0</v>
      </c>
      <c r="T296" s="909"/>
      <c r="U296" s="910">
        <f>ROUND(T296*$H296,2)</f>
        <v>0</v>
      </c>
      <c r="V296" s="1864">
        <v>33</v>
      </c>
      <c r="W296" s="1865">
        <f>ROUND(V296*$H296,2)</f>
        <v>12111</v>
      </c>
      <c r="X296" s="909"/>
      <c r="Y296" s="910">
        <f>ROUND(X296*$H296,2)</f>
        <v>0</v>
      </c>
      <c r="Z296" s="909"/>
      <c r="AA296" s="910">
        <f>ROUND(Z296*$H296,2)</f>
        <v>0</v>
      </c>
      <c r="AB296" s="1864"/>
      <c r="AC296" s="1865">
        <f>ROUND(AB296*$H296,2)</f>
        <v>0</v>
      </c>
      <c r="AD296" s="909"/>
      <c r="AE296" s="910">
        <f>ROUND(AD296*$H296,2)</f>
        <v>0</v>
      </c>
      <c r="AF296" s="909"/>
      <c r="AG296" s="910">
        <f>ROUND(AF296*$H296,2)</f>
        <v>0</v>
      </c>
      <c r="AH296" s="909"/>
      <c r="AI296" s="910">
        <f>ROUND(AH296*$H296,2)</f>
        <v>0</v>
      </c>
      <c r="AJ296" s="909"/>
      <c r="AK296" s="910">
        <f>ROUND(AJ296*$H296,2)</f>
        <v>0</v>
      </c>
      <c r="AL296" s="1864">
        <v>17.59</v>
      </c>
      <c r="AM296" s="1865">
        <f>ROUND(AL296*$H296,2)</f>
        <v>6455.53</v>
      </c>
      <c r="AN296" s="1864"/>
      <c r="AO296" s="1865">
        <f>ROUND(AN296*$H296,2)</f>
        <v>0</v>
      </c>
      <c r="AP296" s="2139"/>
      <c r="AQ296" s="2035">
        <f>ROUND(AP296*$H296,2)</f>
        <v>0</v>
      </c>
      <c r="AR296" s="850">
        <f>AP296+AN296+AL296+AJ296+AH296+AF296+AD296+AB296+Z296+X296+V296+T296+R296+P296+N296+L296+J296</f>
        <v>50.59</v>
      </c>
      <c r="AS296" s="776">
        <f>ROUND(AR296*H296,2)</f>
        <v>18566.53</v>
      </c>
      <c r="AT296" s="850">
        <f>G296-AR296</f>
        <v>0</v>
      </c>
      <c r="AU296" s="776">
        <f>ROUND(AT296*H296,2)</f>
        <v>0</v>
      </c>
      <c r="AV296" s="914">
        <f>AU296/I296</f>
        <v>0</v>
      </c>
    </row>
    <row r="297" spans="2:48" ht="27.9" customHeight="1" x14ac:dyDescent="0.2">
      <c r="B297" s="856"/>
      <c r="C297" s="857" t="s">
        <v>112</v>
      </c>
      <c r="D297" s="851"/>
      <c r="E297" s="858" t="s">
        <v>712</v>
      </c>
      <c r="F297" s="851"/>
      <c r="G297" s="851"/>
      <c r="H297" s="852"/>
      <c r="I297" s="859"/>
      <c r="J297" s="897"/>
      <c r="K297" s="898"/>
      <c r="L297" s="897"/>
      <c r="M297" s="898"/>
      <c r="N297" s="897"/>
      <c r="O297" s="898"/>
      <c r="P297" s="897"/>
      <c r="Q297" s="898"/>
      <c r="R297" s="897"/>
      <c r="S297" s="898"/>
      <c r="T297" s="897"/>
      <c r="U297" s="898"/>
      <c r="V297" s="1853"/>
      <c r="W297" s="1854"/>
      <c r="X297" s="897"/>
      <c r="Y297" s="898"/>
      <c r="Z297" s="897"/>
      <c r="AA297" s="898"/>
      <c r="AB297" s="1853"/>
      <c r="AC297" s="1854"/>
      <c r="AD297" s="897"/>
      <c r="AE297" s="898"/>
      <c r="AF297" s="897"/>
      <c r="AG297" s="898"/>
      <c r="AH297" s="897"/>
      <c r="AI297" s="898"/>
      <c r="AJ297" s="897"/>
      <c r="AK297" s="898"/>
      <c r="AL297" s="1853"/>
      <c r="AM297" s="1854"/>
      <c r="AN297" s="1853"/>
      <c r="AO297" s="1854"/>
      <c r="AP297" s="2006"/>
      <c r="AQ297" s="2007"/>
      <c r="AR297" s="897"/>
      <c r="AS297" s="898"/>
      <c r="AT297" s="897"/>
      <c r="AU297" s="898"/>
      <c r="AV297" s="917"/>
    </row>
    <row r="298" spans="2:48" ht="27.9" customHeight="1" thickBot="1" x14ac:dyDescent="0.25">
      <c r="B298" s="893"/>
      <c r="C298" s="894"/>
      <c r="D298" s="894"/>
      <c r="E298" s="894"/>
      <c r="F298" s="894"/>
      <c r="G298" s="894"/>
      <c r="H298" s="895"/>
      <c r="I298" s="896"/>
      <c r="J298" s="907"/>
      <c r="K298" s="908"/>
      <c r="L298" s="907"/>
      <c r="M298" s="908"/>
      <c r="N298" s="907"/>
      <c r="O298" s="908"/>
      <c r="P298" s="907"/>
      <c r="Q298" s="908"/>
      <c r="R298" s="907"/>
      <c r="S298" s="908"/>
      <c r="T298" s="907"/>
      <c r="U298" s="908"/>
      <c r="V298" s="1866"/>
      <c r="W298" s="1867"/>
      <c r="X298" s="907"/>
      <c r="Y298" s="908"/>
      <c r="Z298" s="907"/>
      <c r="AA298" s="908"/>
      <c r="AB298" s="1866"/>
      <c r="AC298" s="1867"/>
      <c r="AD298" s="907"/>
      <c r="AE298" s="908"/>
      <c r="AF298" s="907"/>
      <c r="AG298" s="908"/>
      <c r="AH298" s="907"/>
      <c r="AI298" s="908"/>
      <c r="AJ298" s="907"/>
      <c r="AK298" s="908"/>
      <c r="AL298" s="1866"/>
      <c r="AM298" s="1867"/>
      <c r="AN298" s="1866"/>
      <c r="AO298" s="1867"/>
      <c r="AP298" s="2019"/>
      <c r="AQ298" s="2020"/>
      <c r="AR298" s="907"/>
      <c r="AS298" s="908"/>
      <c r="AT298" s="907"/>
      <c r="AU298" s="908"/>
      <c r="AV298" s="923"/>
    </row>
    <row r="299" spans="2:48" ht="27.9" customHeight="1" x14ac:dyDescent="0.25"/>
    <row r="300" spans="2:48" ht="27.9" customHeight="1" x14ac:dyDescent="0.25"/>
    <row r="301" spans="2:48" ht="27.9" customHeight="1" x14ac:dyDescent="0.25"/>
    <row r="302" spans="2:48" ht="27.9" customHeight="1" x14ac:dyDescent="0.25"/>
    <row r="303" spans="2:48" ht="27.9" customHeight="1" x14ac:dyDescent="0.25"/>
    <row r="304" spans="2:48" ht="27.9" customHeight="1" x14ac:dyDescent="0.25"/>
    <row r="305" ht="27.9" customHeight="1" x14ac:dyDescent="0.25"/>
    <row r="306" ht="27.9" customHeight="1" x14ac:dyDescent="0.25"/>
    <row r="307" ht="27.9" customHeight="1" x14ac:dyDescent="0.25"/>
    <row r="308" ht="27.9" customHeight="1" x14ac:dyDescent="0.25"/>
    <row r="309" ht="27.9" customHeight="1" x14ac:dyDescent="0.25"/>
    <row r="310" ht="27.9" customHeight="1" x14ac:dyDescent="0.25"/>
    <row r="311" ht="27.9" customHeight="1" x14ac:dyDescent="0.25"/>
    <row r="312" ht="27.9" customHeight="1" x14ac:dyDescent="0.25"/>
    <row r="313" ht="27.9" customHeight="1" x14ac:dyDescent="0.25"/>
    <row r="314" ht="27.9" customHeight="1" x14ac:dyDescent="0.25"/>
    <row r="315" ht="27.9" customHeight="1" x14ac:dyDescent="0.25"/>
    <row r="316" ht="27.9" customHeight="1" x14ac:dyDescent="0.25"/>
    <row r="317" ht="27.9" customHeight="1" x14ac:dyDescent="0.25"/>
    <row r="318" ht="27.9" customHeight="1" x14ac:dyDescent="0.25"/>
    <row r="319" ht="27.9" customHeight="1" x14ac:dyDescent="0.25"/>
    <row r="320" ht="27.9" customHeight="1" x14ac:dyDescent="0.25"/>
    <row r="321" ht="27.9" customHeight="1" x14ac:dyDescent="0.25"/>
    <row r="322" ht="27.9" customHeight="1" x14ac:dyDescent="0.25"/>
    <row r="323" ht="27.9" customHeight="1" x14ac:dyDescent="0.25"/>
    <row r="324" ht="27.9" customHeight="1" x14ac:dyDescent="0.25"/>
  </sheetData>
  <sheetProtection formatColumns="0" formatRows="0" autoFilter="0"/>
  <autoFilter ref="B8:AV299" xr:uid="{00000000-0009-0000-0000-000009000000}">
    <filterColumn colId="8" showButton="0"/>
    <filterColumn colId="10" showButton="0"/>
    <filterColumn colId="12" showButton="0"/>
    <filterColumn colId="14" showButton="0"/>
    <filterColumn colId="16" showButton="0"/>
    <filterColumn colId="18" showButton="0"/>
    <filterColumn colId="20" showButton="0"/>
    <filterColumn colId="22" showButton="0"/>
    <filterColumn colId="24" showButton="0"/>
    <filterColumn colId="26" showButton="0"/>
    <filterColumn colId="28" showButton="0"/>
    <filterColumn colId="30" showButton="0"/>
    <filterColumn colId="32" showButton="0"/>
    <filterColumn colId="34" showButton="0"/>
    <filterColumn colId="36" showButton="0"/>
    <filterColumn colId="38" showButton="0"/>
    <filterColumn colId="40" showButton="0"/>
    <filterColumn colId="42" showButton="0"/>
    <filterColumn colId="44" showButton="0"/>
  </autoFilter>
  <mergeCells count="143">
    <mergeCell ref="B3:C3"/>
    <mergeCell ref="D3:I3"/>
    <mergeCell ref="B4:C4"/>
    <mergeCell ref="D4:I4"/>
    <mergeCell ref="B5:D5"/>
    <mergeCell ref="E5:G5"/>
    <mergeCell ref="B6:D6"/>
    <mergeCell ref="E6:G6"/>
    <mergeCell ref="AL293:AM293"/>
    <mergeCell ref="X244:Y244"/>
    <mergeCell ref="Z244:AA244"/>
    <mergeCell ref="AB244:AC244"/>
    <mergeCell ref="J244:K244"/>
    <mergeCell ref="L244:M244"/>
    <mergeCell ref="N244:O244"/>
    <mergeCell ref="P244:Q244"/>
    <mergeCell ref="R244:S244"/>
    <mergeCell ref="AL186:AM186"/>
    <mergeCell ref="X148:Y148"/>
    <mergeCell ref="Z148:AA148"/>
    <mergeCell ref="AB148:AC148"/>
    <mergeCell ref="J148:K148"/>
    <mergeCell ref="L148:M148"/>
    <mergeCell ref="N148:O148"/>
    <mergeCell ref="AN293:AO293"/>
    <mergeCell ref="AP293:AQ293"/>
    <mergeCell ref="AR293:AS293"/>
    <mergeCell ref="AT293:AU293"/>
    <mergeCell ref="AR267:AS267"/>
    <mergeCell ref="AT267:AU267"/>
    <mergeCell ref="J293:K293"/>
    <mergeCell ref="L293:M293"/>
    <mergeCell ref="N293:O293"/>
    <mergeCell ref="P293:Q293"/>
    <mergeCell ref="R293:S293"/>
    <mergeCell ref="T293:U293"/>
    <mergeCell ref="V293:W293"/>
    <mergeCell ref="X293:Y293"/>
    <mergeCell ref="Z293:AA293"/>
    <mergeCell ref="AB293:AC293"/>
    <mergeCell ref="AD293:AE293"/>
    <mergeCell ref="AF293:AG293"/>
    <mergeCell ref="AH293:AI293"/>
    <mergeCell ref="AJ293:AK293"/>
    <mergeCell ref="AH267:AI267"/>
    <mergeCell ref="AJ267:AK267"/>
    <mergeCell ref="AL267:AM267"/>
    <mergeCell ref="AN267:AO267"/>
    <mergeCell ref="AP267:AQ267"/>
    <mergeCell ref="AN244:AO244"/>
    <mergeCell ref="AP244:AQ244"/>
    <mergeCell ref="AR244:AS244"/>
    <mergeCell ref="AT244:AU244"/>
    <mergeCell ref="J267:K267"/>
    <mergeCell ref="L267:M267"/>
    <mergeCell ref="N267:O267"/>
    <mergeCell ref="P267:Q267"/>
    <mergeCell ref="R267:S267"/>
    <mergeCell ref="T267:U267"/>
    <mergeCell ref="V267:W267"/>
    <mergeCell ref="X267:Y267"/>
    <mergeCell ref="Z267:AA267"/>
    <mergeCell ref="AB267:AC267"/>
    <mergeCell ref="AD267:AE267"/>
    <mergeCell ref="AF267:AG267"/>
    <mergeCell ref="AD244:AE244"/>
    <mergeCell ref="AF244:AG244"/>
    <mergeCell ref="AH244:AI244"/>
    <mergeCell ref="AJ244:AK244"/>
    <mergeCell ref="AL244:AM244"/>
    <mergeCell ref="T244:U244"/>
    <mergeCell ref="V244:W244"/>
    <mergeCell ref="AN186:AO186"/>
    <mergeCell ref="AP186:AQ186"/>
    <mergeCell ref="AR186:AS186"/>
    <mergeCell ref="AT186:AU186"/>
    <mergeCell ref="AR160:AS160"/>
    <mergeCell ref="AT160:AU160"/>
    <mergeCell ref="J186:K186"/>
    <mergeCell ref="L186:M186"/>
    <mergeCell ref="N186:O186"/>
    <mergeCell ref="P186:Q186"/>
    <mergeCell ref="R186:S186"/>
    <mergeCell ref="T186:U186"/>
    <mergeCell ref="V186:W186"/>
    <mergeCell ref="X186:Y186"/>
    <mergeCell ref="Z186:AA186"/>
    <mergeCell ref="AB186:AC186"/>
    <mergeCell ref="AD186:AE186"/>
    <mergeCell ref="AF186:AG186"/>
    <mergeCell ref="AH186:AI186"/>
    <mergeCell ref="AJ186:AK186"/>
    <mergeCell ref="AH160:AI160"/>
    <mergeCell ref="AJ160:AK160"/>
    <mergeCell ref="AL160:AM160"/>
    <mergeCell ref="AN160:AO160"/>
    <mergeCell ref="AP160:AQ160"/>
    <mergeCell ref="AN148:AO148"/>
    <mergeCell ref="AP148:AQ148"/>
    <mergeCell ref="AR148:AS148"/>
    <mergeCell ref="AT148:AU148"/>
    <mergeCell ref="J160:K160"/>
    <mergeCell ref="L160:M160"/>
    <mergeCell ref="N160:O160"/>
    <mergeCell ref="P160:Q160"/>
    <mergeCell ref="R160:S160"/>
    <mergeCell ref="T160:U160"/>
    <mergeCell ref="V160:W160"/>
    <mergeCell ref="X160:Y160"/>
    <mergeCell ref="Z160:AA160"/>
    <mergeCell ref="AB160:AC160"/>
    <mergeCell ref="AD160:AE160"/>
    <mergeCell ref="AF160:AG160"/>
    <mergeCell ref="AD148:AE148"/>
    <mergeCell ref="AF148:AG148"/>
    <mergeCell ref="AH148:AI148"/>
    <mergeCell ref="AJ148:AK148"/>
    <mergeCell ref="AL148:AM148"/>
    <mergeCell ref="T148:U148"/>
    <mergeCell ref="V148:W148"/>
    <mergeCell ref="P148:Q148"/>
    <mergeCell ref="R148:S148"/>
    <mergeCell ref="AN8:AO8"/>
    <mergeCell ref="AP8:AQ8"/>
    <mergeCell ref="AR8:AS8"/>
    <mergeCell ref="AT8:AU8"/>
    <mergeCell ref="AD8:AE8"/>
    <mergeCell ref="AF8:AG8"/>
    <mergeCell ref="AH8:AI8"/>
    <mergeCell ref="AJ8:AK8"/>
    <mergeCell ref="AL8:AM8"/>
    <mergeCell ref="B7:D7"/>
    <mergeCell ref="E7:I7"/>
    <mergeCell ref="T8:U8"/>
    <mergeCell ref="V8:W8"/>
    <mergeCell ref="X8:Y8"/>
    <mergeCell ref="Z8:AA8"/>
    <mergeCell ref="AB8:AC8"/>
    <mergeCell ref="J8:K8"/>
    <mergeCell ref="L8:M8"/>
    <mergeCell ref="N8:O8"/>
    <mergeCell ref="P8:Q8"/>
    <mergeCell ref="R8:S8"/>
  </mergeCells>
  <conditionalFormatting sqref="A1:XFD1048576">
    <cfRule type="cellIs" dxfId="0" priority="1" operator="lessThan">
      <formula>0</formula>
    </cfRule>
  </conditionalFormatting>
  <hyperlinks>
    <hyperlink ref="I2" location="'Rekapitulace stavby'!A1" display="Rekapitulace stavby" xr:uid="{00000000-0004-0000-09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LC350"/>
  <sheetViews>
    <sheetView showGridLines="0" zoomScale="55" zoomScaleNormal="55" zoomScaleSheetLayoutView="55" workbookViewId="0">
      <pane xSplit="9" ySplit="10" topLeftCell="AJ275" activePane="bottomRight" state="frozen"/>
      <selection activeCell="G206" sqref="G206"/>
      <selection pane="topRight" activeCell="G206" sqref="G206"/>
      <selection pane="bottomLeft" activeCell="G206" sqref="G206"/>
      <selection pane="bottomRight" activeCell="AP284" sqref="AP284"/>
    </sheetView>
  </sheetViews>
  <sheetFormatPr defaultRowHeight="13.8" x14ac:dyDescent="0.25"/>
  <cols>
    <col min="1" max="1" width="1.7109375" customWidth="1"/>
    <col min="2" max="2" width="6.85546875" style="584" customWidth="1"/>
    <col min="3" max="3" width="8.42578125" style="584" customWidth="1"/>
    <col min="4" max="4" width="17.140625" style="584" customWidth="1"/>
    <col min="5" max="5" width="152.28515625" style="584" customWidth="1"/>
    <col min="6" max="6" width="7" style="584" customWidth="1"/>
    <col min="7" max="7" width="13.28515625" style="584" customWidth="1"/>
    <col min="8" max="8" width="20.140625" style="585" customWidth="1"/>
    <col min="9" max="9" width="23.140625" style="584" customWidth="1"/>
    <col min="10" max="31" width="25.85546875" hidden="1" customWidth="1"/>
    <col min="32" max="33" width="25.85546875" style="1352" hidden="1" customWidth="1"/>
    <col min="34" max="35" width="25.85546875" hidden="1" customWidth="1"/>
    <col min="36" max="36" width="22" style="1352" hidden="1" customWidth="1"/>
    <col min="37" max="37" width="23.140625" style="1352" hidden="1" customWidth="1"/>
    <col min="38" max="39" width="25.85546875" hidden="1" customWidth="1"/>
    <col min="40" max="41" width="25.85546875" style="1352" hidden="1" customWidth="1"/>
    <col min="42" max="43" width="25.85546875" style="1935" customWidth="1"/>
    <col min="44" max="47" width="25.85546875" customWidth="1"/>
    <col min="48" max="48" width="25.85546875" style="520" customWidth="1"/>
    <col min="263" max="263" width="10.85546875" customWidth="1"/>
    <col min="265" max="270" width="14.140625" customWidth="1"/>
    <col min="271" max="271" width="16.28515625" customWidth="1"/>
    <col min="272" max="272" width="12.28515625" customWidth="1"/>
    <col min="273" max="273" width="16.28515625" customWidth="1"/>
    <col min="274" max="274" width="12.28515625" customWidth="1"/>
    <col min="275" max="275" width="15" customWidth="1"/>
    <col min="276" max="276" width="11" customWidth="1"/>
    <col min="277" max="277" width="15" customWidth="1"/>
    <col min="278" max="278" width="16.28515625" customWidth="1"/>
    <col min="279" max="279" width="11" customWidth="1"/>
    <col min="280" max="280" width="15" customWidth="1"/>
    <col min="281" max="281" width="16.28515625" customWidth="1"/>
    <col min="307" max="307" width="17.140625" bestFit="1" customWidth="1"/>
    <col min="308" max="311" width="9.7109375" bestFit="1" customWidth="1"/>
    <col min="313" max="313" width="22.28515625" bestFit="1" customWidth="1"/>
  </cols>
  <sheetData>
    <row r="1" spans="1:315" s="1" customFormat="1" ht="12.75" customHeight="1" thickBot="1" x14ac:dyDescent="0.25">
      <c r="A1" s="28"/>
      <c r="B1" s="924"/>
      <c r="C1" s="924"/>
      <c r="D1" s="924"/>
      <c r="E1" s="924"/>
      <c r="F1" s="924"/>
      <c r="G1" s="924"/>
      <c r="H1" s="925"/>
      <c r="I1" s="924"/>
      <c r="AF1" s="1383"/>
      <c r="AG1" s="1383"/>
      <c r="AJ1" s="1383"/>
      <c r="AK1" s="1383"/>
      <c r="AN1" s="1383"/>
      <c r="AO1" s="1383"/>
      <c r="AP1" s="1934"/>
      <c r="AQ1" s="1934"/>
      <c r="AV1" s="519"/>
      <c r="JB1" s="56"/>
      <c r="JI1" s="22"/>
      <c r="JJ1" s="22"/>
      <c r="JK1" s="22"/>
      <c r="JL1" s="22"/>
      <c r="JM1" s="22"/>
      <c r="JN1" s="22"/>
      <c r="JO1" s="22"/>
      <c r="JP1" s="22"/>
      <c r="JQ1" s="22"/>
      <c r="JR1" s="22"/>
      <c r="JS1" s="22"/>
      <c r="JT1" s="22"/>
      <c r="JU1" s="22"/>
    </row>
    <row r="2" spans="1:315" s="1" customFormat="1" ht="27.9" customHeight="1" thickBot="1" x14ac:dyDescent="0.25">
      <c r="A2" s="23"/>
      <c r="B2" s="1282" t="str">
        <f>'SO 01.1 - Stoka A'!B77</f>
        <v>SOUPIS PRACÍ</v>
      </c>
      <c r="C2" s="1283"/>
      <c r="D2" s="1283"/>
      <c r="E2" s="1283"/>
      <c r="F2" s="1283"/>
      <c r="G2" s="1283"/>
      <c r="H2" s="1283"/>
      <c r="I2" s="1281" t="s">
        <v>2553</v>
      </c>
      <c r="AF2" s="1383"/>
      <c r="AG2" s="1383"/>
      <c r="AJ2" s="1383"/>
      <c r="AK2" s="1383"/>
      <c r="AN2" s="1383"/>
      <c r="AO2" s="1383"/>
      <c r="AP2" s="1934"/>
      <c r="AQ2" s="1934"/>
      <c r="AV2" s="519"/>
      <c r="JB2" s="56"/>
      <c r="JI2" s="22"/>
      <c r="JJ2" s="22"/>
      <c r="JK2" s="22"/>
      <c r="JL2" s="22"/>
      <c r="JM2" s="22"/>
      <c r="JN2" s="22"/>
      <c r="JO2" s="22"/>
      <c r="JP2" s="22"/>
      <c r="JQ2" s="22"/>
      <c r="JR2" s="22"/>
      <c r="JS2" s="22"/>
      <c r="JT2" s="22"/>
      <c r="JU2" s="22"/>
    </row>
    <row r="3" spans="1:315" s="1" customFormat="1" ht="27.9" customHeight="1" x14ac:dyDescent="0.2">
      <c r="A3" s="23"/>
      <c r="B3" s="2279" t="str">
        <f>'SO 01.1 - Stoka A'!B78</f>
        <v>Stavba:</v>
      </c>
      <c r="C3" s="2269"/>
      <c r="D3" s="2268" t="str">
        <f>'SO 01.1 - Stoka A'!D78</f>
        <v>"Předslav - odkanalizování"</v>
      </c>
      <c r="E3" s="2268"/>
      <c r="F3" s="2268"/>
      <c r="G3" s="2268"/>
      <c r="H3" s="2268"/>
      <c r="I3" s="2286"/>
      <c r="AF3" s="1383"/>
      <c r="AG3" s="1383"/>
      <c r="AJ3" s="1383"/>
      <c r="AK3" s="1383"/>
      <c r="AN3" s="1383"/>
      <c r="AO3" s="1383"/>
      <c r="AP3" s="1934"/>
      <c r="AQ3" s="1934"/>
      <c r="AV3" s="519"/>
      <c r="JB3" s="56"/>
      <c r="JI3" s="22"/>
      <c r="JJ3" s="22"/>
      <c r="JK3" s="22"/>
      <c r="JL3" s="22"/>
      <c r="JM3" s="22"/>
      <c r="JN3" s="22"/>
      <c r="JO3" s="22"/>
      <c r="JP3" s="22"/>
      <c r="JQ3" s="22"/>
      <c r="JR3" s="22"/>
      <c r="JS3" s="22"/>
      <c r="JT3" s="22"/>
      <c r="JU3" s="22"/>
    </row>
    <row r="4" spans="1:315" s="1" customFormat="1" ht="27.9" customHeight="1" x14ac:dyDescent="0.2">
      <c r="A4" s="23"/>
      <c r="B4" s="2279" t="str">
        <f>'SO 01.1 - Stoka A'!B79</f>
        <v>Objekt:</v>
      </c>
      <c r="C4" s="2269"/>
      <c r="D4" s="2261" t="s">
        <v>2564</v>
      </c>
      <c r="E4" s="2261"/>
      <c r="F4" s="2261"/>
      <c r="G4" s="2261"/>
      <c r="H4" s="2261"/>
      <c r="I4" s="2277"/>
      <c r="AF4" s="1383"/>
      <c r="AG4" s="1383"/>
      <c r="AJ4" s="1383"/>
      <c r="AK4" s="1383"/>
      <c r="AN4" s="1383"/>
      <c r="AO4" s="1383"/>
      <c r="AP4" s="1934"/>
      <c r="AQ4" s="1934"/>
      <c r="AV4" s="519"/>
      <c r="JB4" s="56"/>
      <c r="JI4" s="22"/>
      <c r="JJ4" s="22"/>
      <c r="JK4" s="22"/>
      <c r="JL4" s="22"/>
      <c r="JM4" s="22"/>
      <c r="JN4" s="22"/>
      <c r="JO4" s="22"/>
      <c r="JP4" s="22"/>
      <c r="JQ4" s="22"/>
      <c r="JR4" s="22"/>
      <c r="JS4" s="22"/>
      <c r="JT4" s="22"/>
      <c r="JU4" s="22"/>
    </row>
    <row r="5" spans="1:315" s="1" customFormat="1" ht="27.9"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AF5" s="1383"/>
      <c r="AG5" s="1383"/>
      <c r="AJ5" s="1383"/>
      <c r="AK5" s="1383"/>
      <c r="AN5" s="1383"/>
      <c r="AO5" s="1383"/>
      <c r="AP5" s="1934"/>
      <c r="AQ5" s="1934"/>
      <c r="AV5" s="519"/>
      <c r="JB5" s="56"/>
      <c r="JI5" s="22"/>
      <c r="JJ5" s="22"/>
      <c r="JK5" s="22"/>
      <c r="JL5" s="22"/>
      <c r="JM5" s="22"/>
      <c r="JN5" s="22"/>
      <c r="JO5" s="22"/>
      <c r="JP5" s="22"/>
      <c r="JQ5" s="22"/>
      <c r="JR5" s="22"/>
      <c r="JS5" s="22"/>
      <c r="JT5" s="22"/>
      <c r="JU5" s="22"/>
    </row>
    <row r="6" spans="1:315" ht="27.9" customHeight="1" x14ac:dyDescent="0.2">
      <c r="A6" s="1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JB6" s="14"/>
    </row>
    <row r="7" spans="1:315" s="1" customFormat="1" ht="27.9" customHeight="1" thickBot="1" x14ac:dyDescent="0.25">
      <c r="A7" s="23"/>
      <c r="B7" s="2282" t="str">
        <f>'SO 01.1 - Stoka A'!B82</f>
        <v>Zhotovitel:</v>
      </c>
      <c r="C7" s="2283"/>
      <c r="D7" s="2283"/>
      <c r="E7" s="2280" t="str">
        <f>'SO 01.1 - Stoka A'!E82</f>
        <v>IMOS Brno a.s.</v>
      </c>
      <c r="F7" s="2280"/>
      <c r="G7" s="2280"/>
      <c r="H7" s="2280"/>
      <c r="I7" s="2281"/>
      <c r="AF7" s="1383"/>
      <c r="AG7" s="1383"/>
      <c r="AJ7" s="1383"/>
      <c r="AK7" s="1383"/>
      <c r="AN7" s="1383"/>
      <c r="AO7" s="1383"/>
      <c r="AP7" s="1934"/>
      <c r="AQ7" s="1934"/>
      <c r="AV7" s="519"/>
      <c r="JB7" s="56"/>
      <c r="JI7" s="22"/>
      <c r="JJ7" s="22"/>
      <c r="JK7" s="22"/>
      <c r="JL7" s="22"/>
      <c r="JM7" s="22"/>
      <c r="JN7" s="22"/>
      <c r="JO7" s="22"/>
      <c r="JP7" s="22"/>
      <c r="JQ7" s="22"/>
      <c r="JR7" s="22"/>
      <c r="JS7" s="22"/>
      <c r="JT7" s="22"/>
      <c r="JU7" s="22"/>
    </row>
    <row r="8" spans="1:315" s="7" customFormat="1" ht="27.9" customHeight="1" thickBot="1" x14ac:dyDescent="0.25">
      <c r="A8" s="97"/>
      <c r="B8" s="620" t="s">
        <v>89</v>
      </c>
      <c r="C8" s="621" t="s">
        <v>41</v>
      </c>
      <c r="D8" s="621" t="s">
        <v>39</v>
      </c>
      <c r="E8" s="621" t="s">
        <v>40</v>
      </c>
      <c r="F8" s="621" t="s">
        <v>90</v>
      </c>
      <c r="G8" s="621" t="s">
        <v>91</v>
      </c>
      <c r="H8" s="622" t="s">
        <v>92</v>
      </c>
      <c r="I8" s="623" t="s">
        <v>78</v>
      </c>
      <c r="J8" s="2300" t="s">
        <v>2484</v>
      </c>
      <c r="K8" s="2301"/>
      <c r="L8" s="2300" t="s">
        <v>2485</v>
      </c>
      <c r="M8" s="2301"/>
      <c r="N8" s="2300" t="s">
        <v>2486</v>
      </c>
      <c r="O8" s="2301"/>
      <c r="P8" s="2300" t="s">
        <v>2487</v>
      </c>
      <c r="Q8" s="2301"/>
      <c r="R8" s="2300" t="s">
        <v>2488</v>
      </c>
      <c r="S8" s="2301"/>
      <c r="T8" s="2300" t="s">
        <v>2489</v>
      </c>
      <c r="U8" s="2301"/>
      <c r="V8" s="2300" t="s">
        <v>2490</v>
      </c>
      <c r="W8" s="2301"/>
      <c r="X8" s="2300" t="s">
        <v>2491</v>
      </c>
      <c r="Y8" s="2301"/>
      <c r="Z8" s="2300" t="s">
        <v>2492</v>
      </c>
      <c r="AA8" s="2301"/>
      <c r="AB8" s="2300" t="s">
        <v>2493</v>
      </c>
      <c r="AC8" s="2301"/>
      <c r="AD8" s="2300" t="s">
        <v>2494</v>
      </c>
      <c r="AE8" s="2301"/>
      <c r="AF8" s="2306" t="s">
        <v>2495</v>
      </c>
      <c r="AG8" s="2307"/>
      <c r="AH8" s="2300" t="s">
        <v>2496</v>
      </c>
      <c r="AI8" s="2301"/>
      <c r="AJ8" s="2306" t="s">
        <v>2497</v>
      </c>
      <c r="AK8" s="2307"/>
      <c r="AL8" s="2300" t="s">
        <v>2498</v>
      </c>
      <c r="AM8" s="2301"/>
      <c r="AN8" s="2306" t="s">
        <v>2499</v>
      </c>
      <c r="AO8" s="2307"/>
      <c r="AP8" s="2302" t="s">
        <v>2504</v>
      </c>
      <c r="AQ8" s="2303"/>
      <c r="AR8" s="2300" t="s">
        <v>2500</v>
      </c>
      <c r="AS8" s="2301"/>
      <c r="AT8" s="2300" t="s">
        <v>2501</v>
      </c>
      <c r="AU8" s="2301"/>
      <c r="AV8" s="916" t="s">
        <v>2502</v>
      </c>
      <c r="JB8" s="101"/>
      <c r="JC8" s="35" t="s">
        <v>7</v>
      </c>
      <c r="JD8" s="36" t="s">
        <v>30</v>
      </c>
      <c r="JE8" s="36" t="s">
        <v>94</v>
      </c>
      <c r="JF8" s="36" t="s">
        <v>95</v>
      </c>
      <c r="JG8" s="36" t="s">
        <v>96</v>
      </c>
      <c r="JH8" s="36" t="s">
        <v>97</v>
      </c>
      <c r="JI8" s="36" t="s">
        <v>98</v>
      </c>
      <c r="JJ8" s="37" t="s">
        <v>99</v>
      </c>
      <c r="JK8" s="96"/>
      <c r="JL8" s="96"/>
      <c r="JM8" s="96"/>
      <c r="JN8" s="96"/>
      <c r="JO8" s="96"/>
      <c r="JP8" s="96"/>
      <c r="JQ8" s="96"/>
      <c r="JR8" s="96"/>
      <c r="JS8" s="96"/>
      <c r="JT8" s="96"/>
      <c r="JU8" s="96"/>
    </row>
    <row r="9" spans="1:315" s="677" customFormat="1" ht="18.600000000000001" thickBot="1" x14ac:dyDescent="0.35">
      <c r="A9" s="798"/>
      <c r="B9" s="670" t="s">
        <v>100</v>
      </c>
      <c r="C9" s="671"/>
      <c r="D9" s="671"/>
      <c r="E9" s="671"/>
      <c r="F9" s="671"/>
      <c r="G9" s="671"/>
      <c r="H9" s="672"/>
      <c r="I9" s="673">
        <f>LA9</f>
        <v>3008450.96</v>
      </c>
      <c r="J9" s="674" t="s">
        <v>91</v>
      </c>
      <c r="K9" s="675" t="s">
        <v>2503</v>
      </c>
      <c r="L9" s="676" t="s">
        <v>91</v>
      </c>
      <c r="M9" s="675" t="s">
        <v>2503</v>
      </c>
      <c r="N9" s="674" t="s">
        <v>91</v>
      </c>
      <c r="O9" s="675" t="s">
        <v>2503</v>
      </c>
      <c r="P9" s="674" t="s">
        <v>91</v>
      </c>
      <c r="Q9" s="675" t="s">
        <v>2503</v>
      </c>
      <c r="R9" s="674" t="s">
        <v>91</v>
      </c>
      <c r="S9" s="675" t="s">
        <v>2503</v>
      </c>
      <c r="T9" s="674" t="s">
        <v>91</v>
      </c>
      <c r="U9" s="675" t="s">
        <v>2503</v>
      </c>
      <c r="V9" s="674" t="s">
        <v>91</v>
      </c>
      <c r="W9" s="675" t="s">
        <v>2503</v>
      </c>
      <c r="X9" s="674" t="s">
        <v>91</v>
      </c>
      <c r="Y9" s="675" t="s">
        <v>2503</v>
      </c>
      <c r="Z9" s="674" t="s">
        <v>91</v>
      </c>
      <c r="AA9" s="675" t="s">
        <v>2503</v>
      </c>
      <c r="AB9" s="674" t="s">
        <v>91</v>
      </c>
      <c r="AC9" s="675" t="s">
        <v>2503</v>
      </c>
      <c r="AD9" s="674" t="s">
        <v>91</v>
      </c>
      <c r="AE9" s="675" t="s">
        <v>2503</v>
      </c>
      <c r="AF9" s="1679" t="s">
        <v>91</v>
      </c>
      <c r="AG9" s="1680" t="s">
        <v>2503</v>
      </c>
      <c r="AH9" s="674" t="s">
        <v>91</v>
      </c>
      <c r="AI9" s="675" t="s">
        <v>2503</v>
      </c>
      <c r="AJ9" s="1679" t="s">
        <v>91</v>
      </c>
      <c r="AK9" s="1680" t="s">
        <v>2503</v>
      </c>
      <c r="AL9" s="674" t="s">
        <v>91</v>
      </c>
      <c r="AM9" s="675" t="s">
        <v>2503</v>
      </c>
      <c r="AN9" s="1679" t="s">
        <v>91</v>
      </c>
      <c r="AO9" s="1680" t="s">
        <v>2503</v>
      </c>
      <c r="AP9" s="1956" t="s">
        <v>91</v>
      </c>
      <c r="AQ9" s="1957" t="s">
        <v>2503</v>
      </c>
      <c r="AR9" s="674" t="s">
        <v>91</v>
      </c>
      <c r="AS9" s="675" t="s">
        <v>2503</v>
      </c>
      <c r="AT9" s="674" t="s">
        <v>91</v>
      </c>
      <c r="AU9" s="799" t="s">
        <v>2503</v>
      </c>
      <c r="AV9" s="813"/>
      <c r="JB9" s="678"/>
      <c r="JC9" s="679"/>
      <c r="JD9" s="680"/>
      <c r="JE9" s="680"/>
      <c r="JF9" s="681">
        <f>JF10</f>
        <v>0</v>
      </c>
      <c r="JG9" s="680"/>
      <c r="JH9" s="681">
        <f>JH10</f>
        <v>203.95708399999995</v>
      </c>
      <c r="JI9" s="680"/>
      <c r="JJ9" s="682">
        <f>JJ10</f>
        <v>224.39193999999995</v>
      </c>
      <c r="KJ9" s="683" t="s">
        <v>43</v>
      </c>
      <c r="KK9" s="683" t="s">
        <v>79</v>
      </c>
      <c r="LA9" s="684">
        <f>LA10</f>
        <v>3008450.96</v>
      </c>
    </row>
    <row r="10" spans="1:315" s="936" customFormat="1" ht="18.600000000000001" thickBot="1" x14ac:dyDescent="0.4">
      <c r="A10" s="928"/>
      <c r="B10" s="974"/>
      <c r="C10" s="929" t="s">
        <v>43</v>
      </c>
      <c r="D10" s="929" t="s">
        <v>101</v>
      </c>
      <c r="E10" s="972" t="s">
        <v>102</v>
      </c>
      <c r="F10" s="930"/>
      <c r="G10" s="930"/>
      <c r="H10" s="931"/>
      <c r="I10" s="932">
        <f>LA10</f>
        <v>3008450.96</v>
      </c>
      <c r="J10" s="933"/>
      <c r="K10" s="934">
        <f>K11+K171+K183+K224+K288+K320+K347</f>
        <v>0</v>
      </c>
      <c r="L10" s="933"/>
      <c r="M10" s="934">
        <f>M11+M171+M183+M224+M288+M320+M347</f>
        <v>0</v>
      </c>
      <c r="N10" s="933"/>
      <c r="O10" s="934">
        <f>O11+O171+O183+O224+O288+O320+O347</f>
        <v>0</v>
      </c>
      <c r="P10" s="933"/>
      <c r="Q10" s="934">
        <f>Q11+Q171+Q183+Q224+Q288+Q320+Q347</f>
        <v>0</v>
      </c>
      <c r="R10" s="933"/>
      <c r="S10" s="934">
        <f>S11+S171+S183+S224+S288+S320+S347</f>
        <v>0</v>
      </c>
      <c r="T10" s="933"/>
      <c r="U10" s="934">
        <f>U11+U171+U183+U224+U288+U320+U347</f>
        <v>0</v>
      </c>
      <c r="V10" s="933"/>
      <c r="W10" s="934">
        <f>W11+W171+W183+W224+W288+W320+W347</f>
        <v>0</v>
      </c>
      <c r="X10" s="933"/>
      <c r="Y10" s="934">
        <f>Y11+Y171+Y183+Y224+Y288+Y320+Y347</f>
        <v>0</v>
      </c>
      <c r="Z10" s="933"/>
      <c r="AA10" s="934">
        <f>AA11+AA171+AA183+AA224+AA288+AA320+AA347</f>
        <v>0</v>
      </c>
      <c r="AB10" s="933"/>
      <c r="AC10" s="934">
        <f>AC11+AC171+AC183+AC224+AC288+AC320+AC347</f>
        <v>0</v>
      </c>
      <c r="AD10" s="933"/>
      <c r="AE10" s="934">
        <f>AE11+AE171+AE183+AE224+AE288+AE320+AE347</f>
        <v>1220801.29</v>
      </c>
      <c r="AF10" s="1981"/>
      <c r="AG10" s="1982">
        <f>AG11+AG171+AG183+AG224+AG288+AG320+AG347</f>
        <v>633450.43999999994</v>
      </c>
      <c r="AH10" s="933"/>
      <c r="AI10" s="934">
        <f>AI11+AI171+AI183+AI224+AI288+AI320+AI347</f>
        <v>212251.24</v>
      </c>
      <c r="AJ10" s="1981"/>
      <c r="AK10" s="1982">
        <f>AK11+AK171+AK183+AK224+AK288+AK320+AK347</f>
        <v>88025.280000000013</v>
      </c>
      <c r="AL10" s="933"/>
      <c r="AM10" s="934">
        <f>AM11+AM171+AM183+AM224+AM288+AM320+AM347</f>
        <v>0</v>
      </c>
      <c r="AN10" s="1981"/>
      <c r="AO10" s="1982">
        <f>AO11+AO171+AO183+AO224+AO288+AO320+AO347</f>
        <v>117998.57</v>
      </c>
      <c r="AP10" s="1988"/>
      <c r="AQ10" s="1989">
        <f>AQ11+AQ171+AQ183+AQ224+AQ288+AQ320+AQ347</f>
        <v>23513.4</v>
      </c>
      <c r="AR10" s="933"/>
      <c r="AS10" s="934">
        <f>AS11+AS171+AS183+AS224+AS288+AS320+AS347</f>
        <v>2296040.2199999997</v>
      </c>
      <c r="AT10" s="933"/>
      <c r="AU10" s="934">
        <f>AU11+AU171+AU183+AU224+AU288+AU320+AU347</f>
        <v>712410.74</v>
      </c>
      <c r="AV10" s="935">
        <f>AU10/I9</f>
        <v>0.2368031752792806</v>
      </c>
      <c r="JB10" s="937"/>
      <c r="JC10" s="938"/>
      <c r="JD10" s="939"/>
      <c r="JE10" s="939"/>
      <c r="JF10" s="940">
        <f>JF11+JF169+JF179+JF218+JF280+JF310+JF335</f>
        <v>0</v>
      </c>
      <c r="JG10" s="939"/>
      <c r="JH10" s="940">
        <f>JH11+JH169+JH179+JH218+JH280+JH310+JH335</f>
        <v>203.95708399999995</v>
      </c>
      <c r="JI10" s="939"/>
      <c r="JJ10" s="941">
        <f>JJ11+JJ169+JJ179+JJ218+JJ280+JJ310+JJ335</f>
        <v>224.39193999999995</v>
      </c>
      <c r="KH10" s="942" t="s">
        <v>45</v>
      </c>
      <c r="KJ10" s="943" t="s">
        <v>43</v>
      </c>
      <c r="KK10" s="943" t="s">
        <v>44</v>
      </c>
      <c r="KO10" s="942" t="s">
        <v>103</v>
      </c>
      <c r="LA10" s="944">
        <f>LA11+LA169+LA179+LA218+LA280+LA310+LA335</f>
        <v>3008450.96</v>
      </c>
    </row>
    <row r="11" spans="1:315" s="936" customFormat="1" ht="18.600000000000001" thickBot="1" x14ac:dyDescent="0.4">
      <c r="A11" s="928"/>
      <c r="B11" s="974"/>
      <c r="C11" s="945" t="s">
        <v>43</v>
      </c>
      <c r="D11" s="945" t="s">
        <v>45</v>
      </c>
      <c r="E11" s="973" t="s">
        <v>104</v>
      </c>
      <c r="F11" s="946"/>
      <c r="G11" s="946"/>
      <c r="H11" s="947"/>
      <c r="I11" s="948">
        <f>LA11</f>
        <v>2050247.2499999998</v>
      </c>
      <c r="J11" s="949"/>
      <c r="K11" s="950">
        <f>K12+K17+K21+K33+K39+K49+K55+K60+K63+K66+K72+K76+K80+K83+K99+K104+K109+K114+K119+K123+K125+K128+K131+K136+K139+K143+K147+K150+K159+K166+K168</f>
        <v>0</v>
      </c>
      <c r="L11" s="949"/>
      <c r="M11" s="950">
        <f>M12+M17+M21+M33+M39+M49+M55+M60+M63+M66+M72+M76+M80+M83+M99+M104+M109+M114+M119+M123+M125+M128+M131+M136+M139+M143+M147+M150+M159+M166+M168</f>
        <v>0</v>
      </c>
      <c r="N11" s="949"/>
      <c r="O11" s="950">
        <f>O12+O17+O21+O33+O39+O49+O55+O60+O63+O66+O72+O76+O80+O83+O99+O104+O109+O114+O119+O123+O125+O128+O131+O136+O139+O143+O147+O150+O159+O166+O168</f>
        <v>0</v>
      </c>
      <c r="P11" s="949"/>
      <c r="Q11" s="950">
        <f>Q12+Q17+Q21+Q33+Q39+Q49+Q55+Q60+Q63+Q66+Q72+Q76+Q80+Q83+Q99+Q104+Q109+Q114+Q119+Q123+Q125+Q128+Q131+Q136+Q139+Q143+Q147+Q150+Q159+Q166+Q168</f>
        <v>0</v>
      </c>
      <c r="R11" s="949"/>
      <c r="S11" s="950">
        <f>S12+S17+S21+S33+S39+S49+S55+S60+S63+S66+S72+S76+S80+S83+S99+S104+S109+S114+S119+S123+S125+S128+S131+S136+S139+S143+S147+S150+S159+S166+S168</f>
        <v>0</v>
      </c>
      <c r="T11" s="949"/>
      <c r="U11" s="950">
        <f>U12+U17+U21+U33+U39+U49+U55+U60+U63+U66+U72+U76+U80+U83+U99+U104+U109+U114+U119+U123+U125+U128+U131+U136+U139+U143+U147+U150+U159+U166+U168</f>
        <v>0</v>
      </c>
      <c r="V11" s="949"/>
      <c r="W11" s="950">
        <f>W12+W17+W21+W33+W39+W49+W55+W60+W63+W66+W72+W76+W80+W83+W99+W104+W109+W114+W119+W123+W125+W128+W131+W136+W139+W143+W147+W150+W159+W166+W168</f>
        <v>0</v>
      </c>
      <c r="X11" s="949"/>
      <c r="Y11" s="950">
        <f>Y12+Y17+Y21+Y33+Y39+Y49+Y55+Y60+Y63+Y66+Y72+Y76+Y80+Y83+Y99+Y104+Y109+Y114+Y119+Y123+Y125+Y128+Y131+Y136+Y139+Y143+Y147+Y150+Y159+Y166+Y168</f>
        <v>0</v>
      </c>
      <c r="Z11" s="949"/>
      <c r="AA11" s="950">
        <f>AA12+AA17+AA21+AA33+AA39+AA49+AA55+AA60+AA63+AA66+AA72+AA76+AA80+AA83+AA99+AA104+AA109+AA114+AA119+AA123+AA125+AA128+AA131+AA136+AA139+AA143+AA147+AA150+AA159+AA166+AA168</f>
        <v>0</v>
      </c>
      <c r="AB11" s="949"/>
      <c r="AC11" s="950">
        <f>AC12+AC17+AC21+AC33+AC39+AC49+AC55+AC60+AC63+AC66+AC72+AC76+AC80+AC83+AC99+AC104+AC109+AC114+AC119+AC123+AC125+AC128+AC131+AC136+AC139+AC143+AC147+AC150+AC159+AC166+AC168</f>
        <v>0</v>
      </c>
      <c r="AD11" s="949"/>
      <c r="AE11" s="950">
        <f>AE12+AE17+AE21+AE33+AE39+AE49+AE55+AE60+AE63+AE66+AE72+AE76+AE80+AE83+AE99+AE104+AE109+AE114+AE119+AE123+AE125+AE128+AE131+AE136+AE139+AE143+AE147+AE150+AE159+AE166+AE168</f>
        <v>967111.71000000008</v>
      </c>
      <c r="AF11" s="1983"/>
      <c r="AG11" s="1984">
        <f>AG12+AG17+AG21+AG33+AG39+AG49+AG55+AG60+AG63+AG66+AG72+AG76+AG80+AG83+AG99+AG104+AG109+AG114+AG119+AG123+AG125+AG128+AG131+AG136+AG139+AG143+AG147+AG150+AG159+AG166+AG168</f>
        <v>428410.18</v>
      </c>
      <c r="AH11" s="949"/>
      <c r="AI11" s="950">
        <f>AI12+AI17+AI21+AI33+AI39+AI49+AI55+AI60+AI63+AI66+AI72+AI76+AI80+AI83+AI99+AI104+AI109+AI114+AI119+AI123+AI125+AI128+AI131+AI136+AI139+AI143+AI147+AI150+AI159+AI166+AI168</f>
        <v>180346.34999999998</v>
      </c>
      <c r="AJ11" s="1983"/>
      <c r="AK11" s="1984">
        <f>AK12+AK17+AK21+AK33+AK39+AK49+AK55+AK60+AK63+AK66+AK72+AK76+AK80+AK83+AK99+AK104+AK109+AK114+AK119+AK123+AK125+AK128+AK131+AK136+AK139+AK143+AK147+AK150+AK159+AK166+AK168</f>
        <v>68983.260000000009</v>
      </c>
      <c r="AL11" s="949"/>
      <c r="AM11" s="950">
        <f>AM12+AM17+AM21+AM33+AM39+AM49+AM55+AM60+AM63+AM66+AM72+AM76+AM80+AM83+AM99+AM104+AM109+AM114+AM119+AM123+AM125+AM128+AM131+AM136+AM139+AM143+AM147+AM150+AM159+AM166+AM168</f>
        <v>0</v>
      </c>
      <c r="AN11" s="1983"/>
      <c r="AO11" s="1984">
        <f>AO12+AO17+AO21+AO33+AO39+AO49+AO55+AO60+AO63+AO66+AO72+AO76+AO80+AO83+AO99+AO104+AO109+AO114+AO119+AO123+AO125+AO128+AO131+AO136+AO139+AO143+AO147+AO150+AO159+AO166+AO168</f>
        <v>66744.63</v>
      </c>
      <c r="AP11" s="1990"/>
      <c r="AQ11" s="1991">
        <f>AQ12+AQ17+AQ21+AQ33+AQ39+AQ49+AQ55+AQ60+AQ63+AQ66+AQ72+AQ76+AQ80+AQ83+AQ99+AQ104+AQ109+AQ114+AQ119+AQ123+AQ125+AQ128+AQ131+AQ136+AQ139+AQ143+AQ147+AQ150+AQ159+AQ166+AQ168</f>
        <v>0</v>
      </c>
      <c r="AR11" s="949"/>
      <c r="AS11" s="950">
        <f>AS12+AS17+AS21+AS33+AS39+AS49+AS55+AS60+AS63+AS66+AS72+AS76+AS80+AS83+AS99+AS104+AS109+AS114+AS119+AS123+AS125+AS128+AS131+AS136+AS139+AS143+AS147+AS150+AS159+AS166+AS168</f>
        <v>1711596.13</v>
      </c>
      <c r="AT11" s="949"/>
      <c r="AU11" s="950">
        <f>AU12+AU17+AU21+AU33+AU39+AU49+AU55+AU60+AU63+AU66+AU72+AU76+AU80+AU83+AU99+AU104+AU109+AU114+AU119+AU123+AU125+AU128+AU131+AU136+AU139+AU143+AU147+AU150+AU159+AU166+AU168</f>
        <v>338651.12</v>
      </c>
      <c r="AV11" s="951">
        <f>AU11/I11</f>
        <v>0.16517574648618602</v>
      </c>
      <c r="JB11" s="937"/>
      <c r="JC11" s="938"/>
      <c r="JD11" s="939"/>
      <c r="JE11" s="939"/>
      <c r="JF11" s="940">
        <f>SUM(JF12:JF168)</f>
        <v>0</v>
      </c>
      <c r="JG11" s="939"/>
      <c r="JH11" s="940">
        <f>SUM(JH12:JH168)</f>
        <v>172.61573869999998</v>
      </c>
      <c r="JI11" s="939"/>
      <c r="JJ11" s="941">
        <f>SUM(JJ12:JJ168)</f>
        <v>224.39193999999995</v>
      </c>
      <c r="KH11" s="942" t="s">
        <v>45</v>
      </c>
      <c r="KJ11" s="943" t="s">
        <v>43</v>
      </c>
      <c r="KK11" s="943" t="s">
        <v>45</v>
      </c>
      <c r="KO11" s="942" t="s">
        <v>103</v>
      </c>
      <c r="LA11" s="944">
        <f>SUM(LA12:LA168)</f>
        <v>2050247.2499999998</v>
      </c>
    </row>
    <row r="12" spans="1:315" s="1" customFormat="1" ht="27.6" x14ac:dyDescent="0.2">
      <c r="A12" s="23"/>
      <c r="B12" s="550" t="s">
        <v>45</v>
      </c>
      <c r="C12" s="551" t="s">
        <v>105</v>
      </c>
      <c r="D12" s="552" t="s">
        <v>106</v>
      </c>
      <c r="E12" s="553" t="s">
        <v>107</v>
      </c>
      <c r="F12" s="554" t="s">
        <v>108</v>
      </c>
      <c r="G12" s="555">
        <v>3.34</v>
      </c>
      <c r="H12" s="556">
        <v>102</v>
      </c>
      <c r="I12" s="557">
        <f>ROUND(H12*G12,2)</f>
        <v>340.68</v>
      </c>
      <c r="J12" s="775"/>
      <c r="K12" s="911">
        <f>ROUND(J12*$H12,2)</f>
        <v>0</v>
      </c>
      <c r="L12" s="775"/>
      <c r="M12" s="911">
        <f>ROUND(L12*$H12,2)</f>
        <v>0</v>
      </c>
      <c r="N12" s="775"/>
      <c r="O12" s="911">
        <f>ROUND(N12*$H12,2)</f>
        <v>0</v>
      </c>
      <c r="P12" s="775"/>
      <c r="Q12" s="911">
        <f>ROUND(P12*$H12,2)</f>
        <v>0</v>
      </c>
      <c r="R12" s="775"/>
      <c r="S12" s="911">
        <f>ROUND(R12*$H12,2)</f>
        <v>0</v>
      </c>
      <c r="T12" s="775"/>
      <c r="U12" s="911">
        <f>ROUND(T12*$H12,2)</f>
        <v>0</v>
      </c>
      <c r="V12" s="775"/>
      <c r="W12" s="911">
        <f>ROUND(V12*$H12,2)</f>
        <v>0</v>
      </c>
      <c r="X12" s="775"/>
      <c r="Y12" s="911">
        <f>ROUND(X12*$H12,2)</f>
        <v>0</v>
      </c>
      <c r="Z12" s="775"/>
      <c r="AA12" s="911">
        <f>ROUND(Z12*$H12,2)</f>
        <v>0</v>
      </c>
      <c r="AB12" s="775"/>
      <c r="AC12" s="911">
        <f>ROUND(AB12*$H12,2)</f>
        <v>0</v>
      </c>
      <c r="AD12" s="775"/>
      <c r="AE12" s="911">
        <f>ROUND(AD12*$H12,2)</f>
        <v>0</v>
      </c>
      <c r="AF12" s="1749">
        <f>G12/2</f>
        <v>1.67</v>
      </c>
      <c r="AG12" s="1852">
        <f>ROUND(AF12*$H12,2)</f>
        <v>170.34</v>
      </c>
      <c r="AH12" s="775"/>
      <c r="AI12" s="911">
        <f>ROUND(AH12*$H12,2)</f>
        <v>0</v>
      </c>
      <c r="AJ12" s="1749">
        <v>1.67</v>
      </c>
      <c r="AK12" s="1852">
        <f>ROUND(AJ12*$H12,2)</f>
        <v>170.34</v>
      </c>
      <c r="AL12" s="775"/>
      <c r="AM12" s="911">
        <f>ROUND(AL12*$H12,2)</f>
        <v>0</v>
      </c>
      <c r="AN12" s="1749"/>
      <c r="AO12" s="1852">
        <f>ROUND(AN12*$H12,2)</f>
        <v>0</v>
      </c>
      <c r="AP12" s="1992"/>
      <c r="AQ12" s="1993">
        <f>ROUND(AP12*$H12,2)</f>
        <v>0</v>
      </c>
      <c r="AR12" s="775">
        <f>AP12+AN12+AL12+AJ12+AH12+AF12+AD12+AB12+Z12+X12+V12+T12+R12+P12+N12+L12+J12</f>
        <v>3.34</v>
      </c>
      <c r="AS12" s="911">
        <f>ROUND(AR12*H12,2)</f>
        <v>340.68</v>
      </c>
      <c r="AT12" s="775">
        <f>G12-AR12</f>
        <v>0</v>
      </c>
      <c r="AU12" s="911">
        <f>ROUND(AT12*H12,2)</f>
        <v>0</v>
      </c>
      <c r="AV12" s="913">
        <f>AU12/I12</f>
        <v>0</v>
      </c>
      <c r="JB12" s="25"/>
      <c r="JC12" s="122" t="s">
        <v>7</v>
      </c>
      <c r="JD12" s="123" t="s">
        <v>31</v>
      </c>
      <c r="JE12" s="33"/>
      <c r="JF12" s="124">
        <f>JE12*G12</f>
        <v>0</v>
      </c>
      <c r="JG12" s="124">
        <v>0</v>
      </c>
      <c r="JH12" s="124">
        <f>JG12*G12</f>
        <v>0</v>
      </c>
      <c r="JI12" s="124">
        <v>0.26</v>
      </c>
      <c r="JJ12" s="125">
        <f>JI12*G12</f>
        <v>0.86839999999999995</v>
      </c>
      <c r="JK12" s="22"/>
      <c r="JL12" s="22"/>
      <c r="JM12" s="22"/>
      <c r="JN12" s="22"/>
      <c r="JO12" s="22"/>
      <c r="JP12" s="22"/>
      <c r="JQ12" s="22"/>
      <c r="JR12" s="22"/>
      <c r="JS12" s="22"/>
      <c r="JT12" s="22"/>
      <c r="JU12" s="22"/>
      <c r="KH12" s="126" t="s">
        <v>110</v>
      </c>
      <c r="KJ12" s="126" t="s">
        <v>105</v>
      </c>
      <c r="KK12" s="126" t="s">
        <v>46</v>
      </c>
      <c r="KO12" s="13" t="s">
        <v>103</v>
      </c>
      <c r="KU12" s="127">
        <f>IF(JD12="základní",I12,0)</f>
        <v>340.68</v>
      </c>
      <c r="KV12" s="127">
        <f>IF(JD12="snížená",I12,0)</f>
        <v>0</v>
      </c>
      <c r="KW12" s="127">
        <f>IF(JD12="zákl. přenesená",I12,0)</f>
        <v>0</v>
      </c>
      <c r="KX12" s="127">
        <f>IF(JD12="sníž. přenesená",I12,0)</f>
        <v>0</v>
      </c>
      <c r="KY12" s="127">
        <f>IF(JD12="nulová",I12,0)</f>
        <v>0</v>
      </c>
      <c r="KZ12" s="13" t="s">
        <v>45</v>
      </c>
      <c r="LA12" s="127">
        <f>ROUND(H12*G12,2)</f>
        <v>340.68</v>
      </c>
      <c r="LB12" s="13" t="s">
        <v>110</v>
      </c>
      <c r="LC12" s="126" t="s">
        <v>1936</v>
      </c>
    </row>
    <row r="13" spans="1:315" s="1" customFormat="1" ht="244.8" x14ac:dyDescent="0.2">
      <c r="A13" s="23"/>
      <c r="B13" s="625"/>
      <c r="C13" s="806" t="s">
        <v>112</v>
      </c>
      <c r="D13" s="805"/>
      <c r="E13" s="626" t="s">
        <v>113</v>
      </c>
      <c r="F13" s="805"/>
      <c r="G13" s="805"/>
      <c r="H13" s="197"/>
      <c r="I13" s="498"/>
      <c r="J13" s="408"/>
      <c r="K13" s="409"/>
      <c r="L13" s="408"/>
      <c r="M13" s="409"/>
      <c r="N13" s="408"/>
      <c r="O13" s="409"/>
      <c r="P13" s="408"/>
      <c r="Q13" s="409"/>
      <c r="R13" s="408"/>
      <c r="S13" s="409"/>
      <c r="T13" s="408"/>
      <c r="U13" s="409"/>
      <c r="V13" s="408"/>
      <c r="W13" s="409"/>
      <c r="X13" s="408"/>
      <c r="Y13" s="409"/>
      <c r="Z13" s="408"/>
      <c r="AA13" s="409"/>
      <c r="AB13" s="408"/>
      <c r="AC13" s="409"/>
      <c r="AD13" s="408"/>
      <c r="AE13" s="409"/>
      <c r="AF13" s="1985"/>
      <c r="AG13" s="1684"/>
      <c r="AH13" s="408"/>
      <c r="AI13" s="409"/>
      <c r="AJ13" s="1985"/>
      <c r="AK13" s="1684"/>
      <c r="AL13" s="408"/>
      <c r="AM13" s="409"/>
      <c r="AN13" s="1985"/>
      <c r="AO13" s="1684"/>
      <c r="AP13" s="1994"/>
      <c r="AQ13" s="1959"/>
      <c r="AR13" s="408"/>
      <c r="AS13" s="409"/>
      <c r="AT13" s="408"/>
      <c r="AU13" s="409"/>
      <c r="AV13" s="815"/>
      <c r="JB13" s="25"/>
      <c r="JC13" s="128"/>
      <c r="JD13" s="129"/>
      <c r="JE13" s="33"/>
      <c r="JF13" s="33"/>
      <c r="JG13" s="33"/>
      <c r="JH13" s="33"/>
      <c r="JI13" s="33"/>
      <c r="JJ13" s="34"/>
      <c r="JK13" s="22"/>
      <c r="JL13" s="22"/>
      <c r="JM13" s="22"/>
      <c r="JN13" s="22"/>
      <c r="JO13" s="22"/>
      <c r="JP13" s="22"/>
      <c r="JQ13" s="22"/>
      <c r="JR13" s="22"/>
      <c r="JS13" s="22"/>
      <c r="JT13" s="22"/>
      <c r="JU13" s="22"/>
      <c r="KJ13" s="13" t="s">
        <v>112</v>
      </c>
      <c r="KK13" s="13" t="s">
        <v>46</v>
      </c>
    </row>
    <row r="14" spans="1:315" s="9" customFormat="1" x14ac:dyDescent="0.2">
      <c r="A14" s="130"/>
      <c r="B14" s="627"/>
      <c r="C14" s="806" t="s">
        <v>114</v>
      </c>
      <c r="D14" s="628" t="s">
        <v>7</v>
      </c>
      <c r="E14" s="629" t="s">
        <v>1552</v>
      </c>
      <c r="F14" s="630"/>
      <c r="G14" s="628" t="s">
        <v>7</v>
      </c>
      <c r="H14" s="631"/>
      <c r="I14" s="632"/>
      <c r="J14" s="258"/>
      <c r="K14" s="259"/>
      <c r="L14" s="258"/>
      <c r="M14" s="259"/>
      <c r="N14" s="258"/>
      <c r="O14" s="259"/>
      <c r="P14" s="258"/>
      <c r="Q14" s="259"/>
      <c r="R14" s="258"/>
      <c r="S14" s="259"/>
      <c r="T14" s="258"/>
      <c r="U14" s="259"/>
      <c r="V14" s="258"/>
      <c r="W14" s="259"/>
      <c r="X14" s="258"/>
      <c r="Y14" s="259"/>
      <c r="Z14" s="258"/>
      <c r="AA14" s="259"/>
      <c r="AB14" s="258"/>
      <c r="AC14" s="259"/>
      <c r="AD14" s="258"/>
      <c r="AE14" s="259"/>
      <c r="AF14" s="1685"/>
      <c r="AG14" s="1686"/>
      <c r="AH14" s="258"/>
      <c r="AI14" s="259"/>
      <c r="AJ14" s="1685"/>
      <c r="AK14" s="1686"/>
      <c r="AL14" s="258"/>
      <c r="AM14" s="259"/>
      <c r="AN14" s="1685"/>
      <c r="AO14" s="1686"/>
      <c r="AP14" s="1960"/>
      <c r="AQ14" s="1961"/>
      <c r="AR14" s="258"/>
      <c r="AS14" s="259"/>
      <c r="AT14" s="258"/>
      <c r="AU14" s="259"/>
      <c r="AV14" s="527"/>
      <c r="JB14" s="132"/>
      <c r="JC14" s="133"/>
      <c r="JD14" s="134"/>
      <c r="JE14" s="134"/>
      <c r="JF14" s="134"/>
      <c r="JG14" s="134"/>
      <c r="JH14" s="134"/>
      <c r="JI14" s="134"/>
      <c r="JJ14" s="135"/>
      <c r="KJ14" s="136" t="s">
        <v>114</v>
      </c>
      <c r="KK14" s="136" t="s">
        <v>46</v>
      </c>
      <c r="KL14" s="9" t="s">
        <v>45</v>
      </c>
      <c r="KM14" s="9" t="s">
        <v>23</v>
      </c>
      <c r="KN14" s="9" t="s">
        <v>44</v>
      </c>
      <c r="KO14" s="136" t="s">
        <v>103</v>
      </c>
    </row>
    <row r="15" spans="1:315" s="9" customFormat="1" x14ac:dyDescent="0.2">
      <c r="A15" s="130"/>
      <c r="B15" s="627"/>
      <c r="C15" s="806" t="s">
        <v>114</v>
      </c>
      <c r="D15" s="628" t="s">
        <v>7</v>
      </c>
      <c r="E15" s="629" t="s">
        <v>116</v>
      </c>
      <c r="F15" s="630"/>
      <c r="G15" s="628" t="s">
        <v>7</v>
      </c>
      <c r="H15" s="631"/>
      <c r="I15" s="632"/>
      <c r="J15" s="258"/>
      <c r="K15" s="259"/>
      <c r="L15" s="258"/>
      <c r="M15" s="259"/>
      <c r="N15" s="258"/>
      <c r="O15" s="259"/>
      <c r="P15" s="258"/>
      <c r="Q15" s="259"/>
      <c r="R15" s="258"/>
      <c r="S15" s="259"/>
      <c r="T15" s="258"/>
      <c r="U15" s="259"/>
      <c r="V15" s="258"/>
      <c r="W15" s="259"/>
      <c r="X15" s="258"/>
      <c r="Y15" s="259"/>
      <c r="Z15" s="258"/>
      <c r="AA15" s="259"/>
      <c r="AB15" s="258"/>
      <c r="AC15" s="259"/>
      <c r="AD15" s="258"/>
      <c r="AE15" s="259"/>
      <c r="AF15" s="1685"/>
      <c r="AG15" s="1686"/>
      <c r="AH15" s="258"/>
      <c r="AI15" s="259"/>
      <c r="AJ15" s="1685"/>
      <c r="AK15" s="1686"/>
      <c r="AL15" s="258"/>
      <c r="AM15" s="259"/>
      <c r="AN15" s="1685"/>
      <c r="AO15" s="1686"/>
      <c r="AP15" s="1960"/>
      <c r="AQ15" s="1961"/>
      <c r="AR15" s="258"/>
      <c r="AS15" s="259"/>
      <c r="AT15" s="258"/>
      <c r="AU15" s="259"/>
      <c r="AV15" s="527"/>
      <c r="JB15" s="132"/>
      <c r="JC15" s="133"/>
      <c r="JD15" s="134"/>
      <c r="JE15" s="134"/>
      <c r="JF15" s="134"/>
      <c r="JG15" s="134"/>
      <c r="JH15" s="134"/>
      <c r="JI15" s="134"/>
      <c r="JJ15" s="135"/>
      <c r="KJ15" s="136" t="s">
        <v>114</v>
      </c>
      <c r="KK15" s="136" t="s">
        <v>46</v>
      </c>
      <c r="KL15" s="9" t="s">
        <v>45</v>
      </c>
      <c r="KM15" s="9" t="s">
        <v>23</v>
      </c>
      <c r="KN15" s="9" t="s">
        <v>44</v>
      </c>
      <c r="KO15" s="136" t="s">
        <v>103</v>
      </c>
    </row>
    <row r="16" spans="1:315" s="10" customFormat="1" x14ac:dyDescent="0.2">
      <c r="A16" s="137"/>
      <c r="B16" s="633"/>
      <c r="C16" s="806" t="s">
        <v>114</v>
      </c>
      <c r="D16" s="634" t="s">
        <v>7</v>
      </c>
      <c r="E16" s="635" t="s">
        <v>1937</v>
      </c>
      <c r="F16" s="636"/>
      <c r="G16" s="637">
        <v>3.34</v>
      </c>
      <c r="H16" s="638"/>
      <c r="I16" s="639"/>
      <c r="J16" s="260"/>
      <c r="K16" s="261"/>
      <c r="L16" s="260"/>
      <c r="M16" s="261"/>
      <c r="N16" s="260"/>
      <c r="O16" s="261"/>
      <c r="P16" s="260"/>
      <c r="Q16" s="261"/>
      <c r="R16" s="260"/>
      <c r="S16" s="261"/>
      <c r="T16" s="260"/>
      <c r="U16" s="261"/>
      <c r="V16" s="260"/>
      <c r="W16" s="261"/>
      <c r="X16" s="260"/>
      <c r="Y16" s="261"/>
      <c r="Z16" s="260"/>
      <c r="AA16" s="261"/>
      <c r="AB16" s="260"/>
      <c r="AC16" s="261"/>
      <c r="AD16" s="260"/>
      <c r="AE16" s="261"/>
      <c r="AF16" s="1687"/>
      <c r="AG16" s="1688"/>
      <c r="AH16" s="260"/>
      <c r="AI16" s="261"/>
      <c r="AJ16" s="1687"/>
      <c r="AK16" s="1688"/>
      <c r="AL16" s="260"/>
      <c r="AM16" s="261"/>
      <c r="AN16" s="1687"/>
      <c r="AO16" s="1688"/>
      <c r="AP16" s="1962"/>
      <c r="AQ16" s="1963"/>
      <c r="AR16" s="260"/>
      <c r="AS16" s="261"/>
      <c r="AT16" s="260"/>
      <c r="AU16" s="261"/>
      <c r="AV16" s="528"/>
      <c r="JB16" s="139"/>
      <c r="JC16" s="140"/>
      <c r="JD16" s="141"/>
      <c r="JE16" s="141"/>
      <c r="JF16" s="141"/>
      <c r="JG16" s="141"/>
      <c r="JH16" s="141"/>
      <c r="JI16" s="141"/>
      <c r="JJ16" s="142"/>
      <c r="KJ16" s="143" t="s">
        <v>114</v>
      </c>
      <c r="KK16" s="143" t="s">
        <v>46</v>
      </c>
      <c r="KL16" s="10" t="s">
        <v>46</v>
      </c>
      <c r="KM16" s="10" t="s">
        <v>23</v>
      </c>
      <c r="KN16" s="10" t="s">
        <v>45</v>
      </c>
      <c r="KO16" s="143" t="s">
        <v>103</v>
      </c>
    </row>
    <row r="17" spans="1:315" s="1" customFormat="1" ht="27.6" x14ac:dyDescent="0.2">
      <c r="A17" s="23"/>
      <c r="B17" s="550" t="s">
        <v>46</v>
      </c>
      <c r="C17" s="558" t="s">
        <v>105</v>
      </c>
      <c r="D17" s="559" t="s">
        <v>1938</v>
      </c>
      <c r="E17" s="560" t="s">
        <v>1939</v>
      </c>
      <c r="F17" s="561" t="s">
        <v>108</v>
      </c>
      <c r="G17" s="562">
        <v>1.2</v>
      </c>
      <c r="H17" s="563">
        <v>613</v>
      </c>
      <c r="I17" s="564">
        <f>ROUND(H17*G17,2)</f>
        <v>735.6</v>
      </c>
      <c r="J17" s="926"/>
      <c r="K17" s="927">
        <f>ROUND(J17*$H17,2)</f>
        <v>0</v>
      </c>
      <c r="L17" s="926"/>
      <c r="M17" s="927">
        <f>ROUND(L17*$H17,2)</f>
        <v>0</v>
      </c>
      <c r="N17" s="926"/>
      <c r="O17" s="927">
        <f>ROUND(N17*$H17,2)</f>
        <v>0</v>
      </c>
      <c r="P17" s="926"/>
      <c r="Q17" s="927">
        <f>ROUND(P17*$H17,2)</f>
        <v>0</v>
      </c>
      <c r="R17" s="926"/>
      <c r="S17" s="927">
        <f>ROUND(R17*$H17,2)</f>
        <v>0</v>
      </c>
      <c r="T17" s="926"/>
      <c r="U17" s="927">
        <f>ROUND(T17*$H17,2)</f>
        <v>0</v>
      </c>
      <c r="V17" s="926"/>
      <c r="W17" s="927">
        <f>ROUND(V17*$H17,2)</f>
        <v>0</v>
      </c>
      <c r="X17" s="926"/>
      <c r="Y17" s="927">
        <f>ROUND(X17*$H17,2)</f>
        <v>0</v>
      </c>
      <c r="Z17" s="926"/>
      <c r="AA17" s="927">
        <f>ROUND(Z17*$H17,2)</f>
        <v>0</v>
      </c>
      <c r="AB17" s="926"/>
      <c r="AC17" s="927">
        <f>ROUND(AB17*$H17,2)</f>
        <v>0</v>
      </c>
      <c r="AD17" s="926"/>
      <c r="AE17" s="927">
        <f>ROUND(AD17*$H17,2)</f>
        <v>0</v>
      </c>
      <c r="AF17" s="1986">
        <v>0.6</v>
      </c>
      <c r="AG17" s="1987">
        <f>ROUND(AF17*$H17,2)</f>
        <v>367.8</v>
      </c>
      <c r="AH17" s="926"/>
      <c r="AI17" s="927">
        <f>ROUND(AH17*$H17,2)</f>
        <v>0</v>
      </c>
      <c r="AJ17" s="1986">
        <v>0.6</v>
      </c>
      <c r="AK17" s="1987">
        <f>ROUND(AJ17*$H17,2)</f>
        <v>367.8</v>
      </c>
      <c r="AL17" s="926"/>
      <c r="AM17" s="927">
        <f>ROUND(AL17*$H17,2)</f>
        <v>0</v>
      </c>
      <c r="AN17" s="1986"/>
      <c r="AO17" s="1987">
        <f>ROUND(AN17*$H17,2)</f>
        <v>0</v>
      </c>
      <c r="AP17" s="1995"/>
      <c r="AQ17" s="1996">
        <f>ROUND(AP17*$H17,2)</f>
        <v>0</v>
      </c>
      <c r="AR17" s="926">
        <f>AP17+AN17+AL17+AJ17+AH17+AF17+AD17+AB17+Z17+X17+V17+T17+R17+P17+N17+L17+J17</f>
        <v>1.2</v>
      </c>
      <c r="AS17" s="927">
        <f>ROUND(AR17*H17,2)</f>
        <v>735.6</v>
      </c>
      <c r="AT17" s="926">
        <f>G17-AR17</f>
        <v>0</v>
      </c>
      <c r="AU17" s="927">
        <f>ROUND(AT17*H17,2)</f>
        <v>0</v>
      </c>
      <c r="AV17" s="975">
        <f>AU17/I17</f>
        <v>0</v>
      </c>
      <c r="JB17" s="25"/>
      <c r="JC17" s="122" t="s">
        <v>7</v>
      </c>
      <c r="JD17" s="123" t="s">
        <v>31</v>
      </c>
      <c r="JE17" s="33"/>
      <c r="JF17" s="124">
        <f>JE17*G17</f>
        <v>0</v>
      </c>
      <c r="JG17" s="124">
        <v>0</v>
      </c>
      <c r="JH17" s="124">
        <f>JG17*G17</f>
        <v>0</v>
      </c>
      <c r="JI17" s="124">
        <v>0.32500000000000001</v>
      </c>
      <c r="JJ17" s="125">
        <f>JI17*G17</f>
        <v>0.39</v>
      </c>
      <c r="JK17" s="22"/>
      <c r="JL17" s="22"/>
      <c r="JM17" s="22"/>
      <c r="JN17" s="22"/>
      <c r="JO17" s="22"/>
      <c r="JP17" s="22"/>
      <c r="JQ17" s="22"/>
      <c r="JR17" s="22"/>
      <c r="JS17" s="22"/>
      <c r="JT17" s="22"/>
      <c r="JU17" s="22"/>
      <c r="KH17" s="126" t="s">
        <v>110</v>
      </c>
      <c r="KJ17" s="126" t="s">
        <v>105</v>
      </c>
      <c r="KK17" s="126" t="s">
        <v>46</v>
      </c>
      <c r="KO17" s="13" t="s">
        <v>103</v>
      </c>
      <c r="KU17" s="127">
        <f>IF(JD17="základní",I17,0)</f>
        <v>735.6</v>
      </c>
      <c r="KV17" s="127">
        <f>IF(JD17="snížená",I17,0)</f>
        <v>0</v>
      </c>
      <c r="KW17" s="127">
        <f>IF(JD17="zákl. přenesená",I17,0)</f>
        <v>0</v>
      </c>
      <c r="KX17" s="127">
        <f>IF(JD17="sníž. přenesená",I17,0)</f>
        <v>0</v>
      </c>
      <c r="KY17" s="127">
        <f>IF(JD17="nulová",I17,0)</f>
        <v>0</v>
      </c>
      <c r="KZ17" s="13" t="s">
        <v>45</v>
      </c>
      <c r="LA17" s="127">
        <f>ROUND(H17*G17,2)</f>
        <v>735.6</v>
      </c>
      <c r="LB17" s="13" t="s">
        <v>110</v>
      </c>
      <c r="LC17" s="126" t="s">
        <v>1940</v>
      </c>
    </row>
    <row r="18" spans="1:315" s="1" customFormat="1" ht="345.6" x14ac:dyDescent="0.2">
      <c r="A18" s="23"/>
      <c r="B18" s="625"/>
      <c r="C18" s="806" t="s">
        <v>112</v>
      </c>
      <c r="D18" s="805"/>
      <c r="E18" s="626" t="s">
        <v>121</v>
      </c>
      <c r="F18" s="805"/>
      <c r="G18" s="805"/>
      <c r="H18" s="197"/>
      <c r="I18" s="498"/>
      <c r="J18" s="408"/>
      <c r="K18" s="409"/>
      <c r="L18" s="408"/>
      <c r="M18" s="409"/>
      <c r="N18" s="408"/>
      <c r="O18" s="409"/>
      <c r="P18" s="408"/>
      <c r="Q18" s="409"/>
      <c r="R18" s="408"/>
      <c r="S18" s="409"/>
      <c r="T18" s="408"/>
      <c r="U18" s="409"/>
      <c r="V18" s="408"/>
      <c r="W18" s="409"/>
      <c r="X18" s="408"/>
      <c r="Y18" s="409"/>
      <c r="Z18" s="408"/>
      <c r="AA18" s="409"/>
      <c r="AB18" s="408"/>
      <c r="AC18" s="409"/>
      <c r="AD18" s="408"/>
      <c r="AE18" s="409"/>
      <c r="AF18" s="1985"/>
      <c r="AG18" s="1684"/>
      <c r="AH18" s="408"/>
      <c r="AI18" s="409"/>
      <c r="AJ18" s="1985"/>
      <c r="AK18" s="1684"/>
      <c r="AL18" s="408"/>
      <c r="AM18" s="409"/>
      <c r="AN18" s="1985"/>
      <c r="AO18" s="1684"/>
      <c r="AP18" s="1994"/>
      <c r="AQ18" s="1959"/>
      <c r="AR18" s="408"/>
      <c r="AS18" s="409"/>
      <c r="AT18" s="408"/>
      <c r="AU18" s="409"/>
      <c r="AV18" s="815"/>
      <c r="JB18" s="25"/>
      <c r="JC18" s="128"/>
      <c r="JD18" s="129"/>
      <c r="JE18" s="33"/>
      <c r="JF18" s="33"/>
      <c r="JG18" s="33"/>
      <c r="JH18" s="33"/>
      <c r="JI18" s="33"/>
      <c r="JJ18" s="34"/>
      <c r="JK18" s="22"/>
      <c r="JL18" s="22"/>
      <c r="JM18" s="22"/>
      <c r="JN18" s="22"/>
      <c r="JO18" s="22"/>
      <c r="JP18" s="22"/>
      <c r="JQ18" s="22"/>
      <c r="JR18" s="22"/>
      <c r="JS18" s="22"/>
      <c r="JT18" s="22"/>
      <c r="JU18" s="22"/>
      <c r="KJ18" s="13" t="s">
        <v>112</v>
      </c>
      <c r="KK18" s="13" t="s">
        <v>46</v>
      </c>
    </row>
    <row r="19" spans="1:315" s="9" customFormat="1" x14ac:dyDescent="0.2">
      <c r="A19" s="130"/>
      <c r="B19" s="627"/>
      <c r="C19" s="806" t="s">
        <v>114</v>
      </c>
      <c r="D19" s="628" t="s">
        <v>7</v>
      </c>
      <c r="E19" s="629" t="s">
        <v>1774</v>
      </c>
      <c r="F19" s="630"/>
      <c r="G19" s="628" t="s">
        <v>7</v>
      </c>
      <c r="H19" s="631"/>
      <c r="I19" s="632"/>
      <c r="J19" s="258"/>
      <c r="K19" s="259"/>
      <c r="L19" s="258"/>
      <c r="M19" s="259"/>
      <c r="N19" s="258"/>
      <c r="O19" s="259"/>
      <c r="P19" s="258"/>
      <c r="Q19" s="259"/>
      <c r="R19" s="258"/>
      <c r="S19" s="259"/>
      <c r="T19" s="258"/>
      <c r="U19" s="259"/>
      <c r="V19" s="258"/>
      <c r="W19" s="259"/>
      <c r="X19" s="258"/>
      <c r="Y19" s="259"/>
      <c r="Z19" s="258"/>
      <c r="AA19" s="259"/>
      <c r="AB19" s="258"/>
      <c r="AC19" s="259"/>
      <c r="AD19" s="258"/>
      <c r="AE19" s="259"/>
      <c r="AF19" s="1685"/>
      <c r="AG19" s="1686"/>
      <c r="AH19" s="258"/>
      <c r="AI19" s="259"/>
      <c r="AJ19" s="1685"/>
      <c r="AK19" s="1686"/>
      <c r="AL19" s="258"/>
      <c r="AM19" s="259"/>
      <c r="AN19" s="1685"/>
      <c r="AO19" s="1686"/>
      <c r="AP19" s="1960"/>
      <c r="AQ19" s="1961"/>
      <c r="AR19" s="258"/>
      <c r="AS19" s="259"/>
      <c r="AT19" s="258"/>
      <c r="AU19" s="259"/>
      <c r="AV19" s="527"/>
      <c r="JB19" s="132"/>
      <c r="JC19" s="133"/>
      <c r="JD19" s="134"/>
      <c r="JE19" s="134"/>
      <c r="JF19" s="134"/>
      <c r="JG19" s="134"/>
      <c r="JH19" s="134"/>
      <c r="JI19" s="134"/>
      <c r="JJ19" s="135"/>
      <c r="KJ19" s="136" t="s">
        <v>114</v>
      </c>
      <c r="KK19" s="136" t="s">
        <v>46</v>
      </c>
      <c r="KL19" s="9" t="s">
        <v>45</v>
      </c>
      <c r="KM19" s="9" t="s">
        <v>23</v>
      </c>
      <c r="KN19" s="9" t="s">
        <v>44</v>
      </c>
      <c r="KO19" s="136" t="s">
        <v>103</v>
      </c>
    </row>
    <row r="20" spans="1:315" s="10" customFormat="1" x14ac:dyDescent="0.2">
      <c r="A20" s="137"/>
      <c r="B20" s="633"/>
      <c r="C20" s="806" t="s">
        <v>114</v>
      </c>
      <c r="D20" s="634" t="s">
        <v>7</v>
      </c>
      <c r="E20" s="635" t="s">
        <v>1941</v>
      </c>
      <c r="F20" s="636"/>
      <c r="G20" s="637">
        <v>1.2</v>
      </c>
      <c r="H20" s="638"/>
      <c r="I20" s="639"/>
      <c r="J20" s="260"/>
      <c r="K20" s="261"/>
      <c r="L20" s="260"/>
      <c r="M20" s="261"/>
      <c r="N20" s="260"/>
      <c r="O20" s="261"/>
      <c r="P20" s="260"/>
      <c r="Q20" s="261"/>
      <c r="R20" s="260"/>
      <c r="S20" s="261"/>
      <c r="T20" s="260"/>
      <c r="U20" s="261"/>
      <c r="V20" s="260"/>
      <c r="W20" s="261"/>
      <c r="X20" s="260"/>
      <c r="Y20" s="261"/>
      <c r="Z20" s="260"/>
      <c r="AA20" s="261"/>
      <c r="AB20" s="260"/>
      <c r="AC20" s="261"/>
      <c r="AD20" s="260"/>
      <c r="AE20" s="261"/>
      <c r="AF20" s="1687"/>
      <c r="AG20" s="1688"/>
      <c r="AH20" s="260"/>
      <c r="AI20" s="261"/>
      <c r="AJ20" s="1687"/>
      <c r="AK20" s="1688"/>
      <c r="AL20" s="260"/>
      <c r="AM20" s="261"/>
      <c r="AN20" s="1687"/>
      <c r="AO20" s="1688"/>
      <c r="AP20" s="1962"/>
      <c r="AQ20" s="1963"/>
      <c r="AR20" s="260"/>
      <c r="AS20" s="261"/>
      <c r="AT20" s="260"/>
      <c r="AU20" s="261"/>
      <c r="AV20" s="528"/>
      <c r="JB20" s="139"/>
      <c r="JC20" s="140"/>
      <c r="JD20" s="141"/>
      <c r="JE20" s="141"/>
      <c r="JF20" s="141"/>
      <c r="JG20" s="141"/>
      <c r="JH20" s="141"/>
      <c r="JI20" s="141"/>
      <c r="JJ20" s="142"/>
      <c r="KJ20" s="143" t="s">
        <v>114</v>
      </c>
      <c r="KK20" s="143" t="s">
        <v>46</v>
      </c>
      <c r="KL20" s="10" t="s">
        <v>46</v>
      </c>
      <c r="KM20" s="10" t="s">
        <v>23</v>
      </c>
      <c r="KN20" s="10" t="s">
        <v>45</v>
      </c>
      <c r="KO20" s="143" t="s">
        <v>103</v>
      </c>
    </row>
    <row r="21" spans="1:315" s="1" customFormat="1" ht="27.9" customHeight="1" x14ac:dyDescent="0.2">
      <c r="A21" s="23"/>
      <c r="B21" s="550" t="s">
        <v>126</v>
      </c>
      <c r="C21" s="558" t="s">
        <v>105</v>
      </c>
      <c r="D21" s="559" t="s">
        <v>118</v>
      </c>
      <c r="E21" s="560" t="s">
        <v>119</v>
      </c>
      <c r="F21" s="561" t="s">
        <v>108</v>
      </c>
      <c r="G21" s="562">
        <v>455.71</v>
      </c>
      <c r="H21" s="563">
        <v>43.4</v>
      </c>
      <c r="I21" s="564">
        <f>ROUND(H21*G21,2)</f>
        <v>19777.810000000001</v>
      </c>
      <c r="J21" s="926"/>
      <c r="K21" s="927">
        <f>ROUND(J21*$H21,2)</f>
        <v>0</v>
      </c>
      <c r="L21" s="926"/>
      <c r="M21" s="927">
        <f>ROUND(L21*$H21,2)</f>
        <v>0</v>
      </c>
      <c r="N21" s="926"/>
      <c r="O21" s="927">
        <f>ROUND(N21*$H21,2)</f>
        <v>0</v>
      </c>
      <c r="P21" s="926"/>
      <c r="Q21" s="927">
        <f>ROUND(P21*$H21,2)</f>
        <v>0</v>
      </c>
      <c r="R21" s="926"/>
      <c r="S21" s="927">
        <f>ROUND(R21*$H21,2)</f>
        <v>0</v>
      </c>
      <c r="T21" s="926"/>
      <c r="U21" s="927">
        <f>ROUND(T21*$H21,2)</f>
        <v>0</v>
      </c>
      <c r="V21" s="926"/>
      <c r="W21" s="927">
        <f>ROUND(V21*$H21,2)</f>
        <v>0</v>
      </c>
      <c r="X21" s="926"/>
      <c r="Y21" s="927">
        <f>ROUND(X21*$H21,2)</f>
        <v>0</v>
      </c>
      <c r="Z21" s="926"/>
      <c r="AA21" s="927">
        <f>ROUND(Z21*$H21,2)</f>
        <v>0</v>
      </c>
      <c r="AB21" s="926"/>
      <c r="AC21" s="927">
        <f>ROUND(AB21*$H21,2)</f>
        <v>0</v>
      </c>
      <c r="AD21" s="783">
        <v>264.31</v>
      </c>
      <c r="AE21" s="927">
        <f>ROUND(AD21*$H21,2)</f>
        <v>11471.05</v>
      </c>
      <c r="AF21" s="1986">
        <v>110</v>
      </c>
      <c r="AG21" s="1987">
        <f>ROUND(AF21*$H21,2)</f>
        <v>4774</v>
      </c>
      <c r="AH21" s="926">
        <v>37.520000000000003</v>
      </c>
      <c r="AI21" s="927">
        <f>ROUND(AH21*$H21,2)</f>
        <v>1628.37</v>
      </c>
      <c r="AJ21" s="1986">
        <v>43.88</v>
      </c>
      <c r="AK21" s="1987">
        <f>ROUND(AJ21*$H21,2)</f>
        <v>1904.39</v>
      </c>
      <c r="AL21" s="926"/>
      <c r="AM21" s="927">
        <f>ROUND(AL21*$H21,2)</f>
        <v>0</v>
      </c>
      <c r="AN21" s="1986"/>
      <c r="AO21" s="1987">
        <f>ROUND(AN21*$H21,2)</f>
        <v>0</v>
      </c>
      <c r="AP21" s="1995"/>
      <c r="AQ21" s="1996">
        <f>ROUND(AP21*$H21,2)</f>
        <v>0</v>
      </c>
      <c r="AR21" s="926">
        <f>AP21+AN21+AL21+AJ21+AH21+AF21+AD21+AB21+Z21+X21+V21+T21+R21+P21+N21+L21+J21</f>
        <v>455.71000000000004</v>
      </c>
      <c r="AS21" s="927">
        <f>ROUND(AR21*$H21,2)</f>
        <v>19777.810000000001</v>
      </c>
      <c r="AT21" s="926">
        <f>G21-AR21</f>
        <v>0</v>
      </c>
      <c r="AU21" s="927">
        <f>ROUND(AT21*$H21,2)</f>
        <v>0</v>
      </c>
      <c r="AV21" s="975">
        <f>AU21/I21</f>
        <v>0</v>
      </c>
      <c r="JB21" s="25"/>
      <c r="JC21" s="122" t="s">
        <v>7</v>
      </c>
      <c r="JD21" s="123" t="s">
        <v>31</v>
      </c>
      <c r="JE21" s="33"/>
      <c r="JF21" s="124">
        <f>JE21*G21</f>
        <v>0</v>
      </c>
      <c r="JG21" s="124">
        <v>0</v>
      </c>
      <c r="JH21" s="124">
        <f>JG21*G21</f>
        <v>0</v>
      </c>
      <c r="JI21" s="124">
        <v>0.28999999999999998</v>
      </c>
      <c r="JJ21" s="125">
        <f>JI21*G21</f>
        <v>132.15589999999997</v>
      </c>
      <c r="JK21" s="22"/>
      <c r="JL21" s="22"/>
      <c r="JM21" s="22"/>
      <c r="JN21" s="22"/>
      <c r="JO21" s="22"/>
      <c r="JP21" s="22"/>
      <c r="JQ21" s="22"/>
      <c r="JR21" s="22"/>
      <c r="JS21" s="22"/>
      <c r="JT21" s="22"/>
      <c r="JU21" s="22"/>
      <c r="KH21" s="126" t="s">
        <v>110</v>
      </c>
      <c r="KJ21" s="126" t="s">
        <v>105</v>
      </c>
      <c r="KK21" s="126" t="s">
        <v>46</v>
      </c>
      <c r="KO21" s="13" t="s">
        <v>103</v>
      </c>
      <c r="KU21" s="127">
        <f>IF(JD21="základní",I21,0)</f>
        <v>19777.810000000001</v>
      </c>
      <c r="KV21" s="127">
        <f>IF(JD21="snížená",I21,0)</f>
        <v>0</v>
      </c>
      <c r="KW21" s="127">
        <f>IF(JD21="zákl. přenesená",I21,0)</f>
        <v>0</v>
      </c>
      <c r="KX21" s="127">
        <f>IF(JD21="sníž. přenesená",I21,0)</f>
        <v>0</v>
      </c>
      <c r="KY21" s="127">
        <f>IF(JD21="nulová",I21,0)</f>
        <v>0</v>
      </c>
      <c r="KZ21" s="13" t="s">
        <v>45</v>
      </c>
      <c r="LA21" s="127">
        <f>ROUND(H21*G21,2)</f>
        <v>19777.810000000001</v>
      </c>
      <c r="LB21" s="13" t="s">
        <v>110</v>
      </c>
      <c r="LC21" s="126" t="s">
        <v>1942</v>
      </c>
    </row>
    <row r="22" spans="1:315" s="1" customFormat="1" ht="27.9" customHeight="1" x14ac:dyDescent="0.2">
      <c r="A22" s="23"/>
      <c r="B22" s="625"/>
      <c r="C22" s="806" t="s">
        <v>112</v>
      </c>
      <c r="D22" s="805"/>
      <c r="E22" s="626" t="s">
        <v>121</v>
      </c>
      <c r="F22" s="805"/>
      <c r="G22" s="805"/>
      <c r="H22" s="197"/>
      <c r="I22" s="498"/>
      <c r="J22" s="408"/>
      <c r="K22" s="409"/>
      <c r="L22" s="408"/>
      <c r="M22" s="409"/>
      <c r="N22" s="408"/>
      <c r="O22" s="409"/>
      <c r="P22" s="408"/>
      <c r="Q22" s="409"/>
      <c r="R22" s="408"/>
      <c r="S22" s="409"/>
      <c r="T22" s="408"/>
      <c r="U22" s="409"/>
      <c r="V22" s="408"/>
      <c r="W22" s="409"/>
      <c r="X22" s="408"/>
      <c r="Y22" s="409"/>
      <c r="Z22" s="408"/>
      <c r="AA22" s="409"/>
      <c r="AB22" s="408"/>
      <c r="AC22" s="409"/>
      <c r="AD22" s="408"/>
      <c r="AE22" s="409"/>
      <c r="AF22" s="1985"/>
      <c r="AG22" s="1684"/>
      <c r="AH22" s="408"/>
      <c r="AI22" s="409"/>
      <c r="AJ22" s="1985"/>
      <c r="AK22" s="1684"/>
      <c r="AL22" s="408"/>
      <c r="AM22" s="409"/>
      <c r="AN22" s="1985"/>
      <c r="AO22" s="1684"/>
      <c r="AP22" s="1994"/>
      <c r="AQ22" s="1959"/>
      <c r="AR22" s="408"/>
      <c r="AS22" s="409"/>
      <c r="AT22" s="408"/>
      <c r="AU22" s="409"/>
      <c r="AV22" s="815"/>
      <c r="JB22" s="25"/>
      <c r="JC22" s="128"/>
      <c r="JD22" s="129"/>
      <c r="JE22" s="33"/>
      <c r="JF22" s="33"/>
      <c r="JG22" s="33"/>
      <c r="JH22" s="33"/>
      <c r="JI22" s="33"/>
      <c r="JJ22" s="34"/>
      <c r="JK22" s="22"/>
      <c r="JL22" s="22"/>
      <c r="JM22" s="22"/>
      <c r="JN22" s="22"/>
      <c r="JO22" s="22"/>
      <c r="JP22" s="22"/>
      <c r="JQ22" s="22"/>
      <c r="JR22" s="22"/>
      <c r="JS22" s="22"/>
      <c r="JT22" s="22"/>
      <c r="JU22" s="22"/>
      <c r="KJ22" s="13" t="s">
        <v>112</v>
      </c>
      <c r="KK22" s="13" t="s">
        <v>46</v>
      </c>
    </row>
    <row r="23" spans="1:315" s="9" customFormat="1" ht="27.9" customHeight="1" x14ac:dyDescent="0.2">
      <c r="A23" s="130"/>
      <c r="B23" s="627"/>
      <c r="C23" s="806" t="s">
        <v>114</v>
      </c>
      <c r="D23" s="628" t="s">
        <v>7</v>
      </c>
      <c r="E23" s="629" t="s">
        <v>1552</v>
      </c>
      <c r="F23" s="630"/>
      <c r="G23" s="628" t="s">
        <v>7</v>
      </c>
      <c r="H23" s="631"/>
      <c r="I23" s="632"/>
      <c r="J23" s="258"/>
      <c r="K23" s="259"/>
      <c r="L23" s="258"/>
      <c r="M23" s="259"/>
      <c r="N23" s="258"/>
      <c r="O23" s="259"/>
      <c r="P23" s="258"/>
      <c r="Q23" s="259"/>
      <c r="R23" s="258"/>
      <c r="S23" s="259"/>
      <c r="T23" s="258"/>
      <c r="U23" s="259"/>
      <c r="V23" s="258"/>
      <c r="W23" s="259"/>
      <c r="X23" s="258"/>
      <c r="Y23" s="259"/>
      <c r="Z23" s="258"/>
      <c r="AA23" s="259"/>
      <c r="AB23" s="258"/>
      <c r="AC23" s="259"/>
      <c r="AD23" s="258"/>
      <c r="AE23" s="259"/>
      <c r="AF23" s="1685"/>
      <c r="AG23" s="1686"/>
      <c r="AH23" s="258"/>
      <c r="AI23" s="259"/>
      <c r="AJ23" s="1685"/>
      <c r="AK23" s="1686"/>
      <c r="AL23" s="258"/>
      <c r="AM23" s="259"/>
      <c r="AN23" s="1685"/>
      <c r="AO23" s="1686"/>
      <c r="AP23" s="1960"/>
      <c r="AQ23" s="1961"/>
      <c r="AR23" s="258"/>
      <c r="AS23" s="259"/>
      <c r="AT23" s="258"/>
      <c r="AU23" s="259"/>
      <c r="AV23" s="527"/>
      <c r="JB23" s="132"/>
      <c r="JC23" s="133"/>
      <c r="JD23" s="134"/>
      <c r="JE23" s="134"/>
      <c r="JF23" s="134"/>
      <c r="JG23" s="134"/>
      <c r="JH23" s="134"/>
      <c r="JI23" s="134"/>
      <c r="JJ23" s="135"/>
      <c r="KJ23" s="136" t="s">
        <v>114</v>
      </c>
      <c r="KK23" s="136" t="s">
        <v>46</v>
      </c>
      <c r="KL23" s="9" t="s">
        <v>45</v>
      </c>
      <c r="KM23" s="9" t="s">
        <v>23</v>
      </c>
      <c r="KN23" s="9" t="s">
        <v>44</v>
      </c>
      <c r="KO23" s="136" t="s">
        <v>103</v>
      </c>
    </row>
    <row r="24" spans="1:315" s="9" customFormat="1" ht="27.9" customHeight="1" x14ac:dyDescent="0.2">
      <c r="A24" s="130"/>
      <c r="B24" s="627"/>
      <c r="C24" s="806" t="s">
        <v>114</v>
      </c>
      <c r="D24" s="628" t="s">
        <v>7</v>
      </c>
      <c r="E24" s="629" t="s">
        <v>122</v>
      </c>
      <c r="F24" s="630"/>
      <c r="G24" s="628" t="s">
        <v>7</v>
      </c>
      <c r="H24" s="631"/>
      <c r="I24" s="632"/>
      <c r="J24" s="258"/>
      <c r="K24" s="259"/>
      <c r="L24" s="258"/>
      <c r="M24" s="259"/>
      <c r="N24" s="258"/>
      <c r="O24" s="259"/>
      <c r="P24" s="258"/>
      <c r="Q24" s="259"/>
      <c r="R24" s="258"/>
      <c r="S24" s="259"/>
      <c r="T24" s="258"/>
      <c r="U24" s="259"/>
      <c r="V24" s="258"/>
      <c r="W24" s="259"/>
      <c r="X24" s="258"/>
      <c r="Y24" s="259"/>
      <c r="Z24" s="258"/>
      <c r="AA24" s="259"/>
      <c r="AB24" s="258"/>
      <c r="AC24" s="259"/>
      <c r="AD24" s="258"/>
      <c r="AE24" s="259"/>
      <c r="AF24" s="1685"/>
      <c r="AG24" s="1686"/>
      <c r="AH24" s="258"/>
      <c r="AI24" s="259"/>
      <c r="AJ24" s="1685"/>
      <c r="AK24" s="1686"/>
      <c r="AL24" s="258"/>
      <c r="AM24" s="259"/>
      <c r="AN24" s="1685"/>
      <c r="AO24" s="1686"/>
      <c r="AP24" s="1960"/>
      <c r="AQ24" s="1961"/>
      <c r="AR24" s="258"/>
      <c r="AS24" s="259"/>
      <c r="AT24" s="258"/>
      <c r="AU24" s="259"/>
      <c r="AV24" s="527"/>
      <c r="JB24" s="132"/>
      <c r="JC24" s="133"/>
      <c r="JD24" s="134"/>
      <c r="JE24" s="134"/>
      <c r="JF24" s="134"/>
      <c r="JG24" s="134"/>
      <c r="JH24" s="134"/>
      <c r="JI24" s="134"/>
      <c r="JJ24" s="135"/>
      <c r="KJ24" s="136" t="s">
        <v>114</v>
      </c>
      <c r="KK24" s="136" t="s">
        <v>46</v>
      </c>
      <c r="KL24" s="9" t="s">
        <v>45</v>
      </c>
      <c r="KM24" s="9" t="s">
        <v>23</v>
      </c>
      <c r="KN24" s="9" t="s">
        <v>44</v>
      </c>
      <c r="KO24" s="136" t="s">
        <v>103</v>
      </c>
    </row>
    <row r="25" spans="1:315" s="10" customFormat="1" ht="27.9" customHeight="1" x14ac:dyDescent="0.2">
      <c r="A25" s="137"/>
      <c r="B25" s="633"/>
      <c r="C25" s="806" t="s">
        <v>114</v>
      </c>
      <c r="D25" s="634" t="s">
        <v>7</v>
      </c>
      <c r="E25" s="635" t="s">
        <v>1943</v>
      </c>
      <c r="F25" s="636"/>
      <c r="G25" s="637">
        <v>389.5</v>
      </c>
      <c r="H25" s="638"/>
      <c r="I25" s="639"/>
      <c r="J25" s="260"/>
      <c r="K25" s="261"/>
      <c r="L25" s="260"/>
      <c r="M25" s="261"/>
      <c r="N25" s="260"/>
      <c r="O25" s="261"/>
      <c r="P25" s="260"/>
      <c r="Q25" s="261"/>
      <c r="R25" s="260"/>
      <c r="S25" s="261"/>
      <c r="T25" s="260"/>
      <c r="U25" s="261"/>
      <c r="V25" s="260"/>
      <c r="W25" s="261"/>
      <c r="X25" s="260"/>
      <c r="Y25" s="261"/>
      <c r="Z25" s="260"/>
      <c r="AA25" s="261"/>
      <c r="AB25" s="260"/>
      <c r="AC25" s="261"/>
      <c r="AD25" s="260"/>
      <c r="AE25" s="261"/>
      <c r="AF25" s="1687"/>
      <c r="AG25" s="1688"/>
      <c r="AH25" s="260"/>
      <c r="AI25" s="261"/>
      <c r="AJ25" s="1687"/>
      <c r="AK25" s="1688"/>
      <c r="AL25" s="260"/>
      <c r="AM25" s="261"/>
      <c r="AN25" s="1687"/>
      <c r="AO25" s="1688"/>
      <c r="AP25" s="1962"/>
      <c r="AQ25" s="1963"/>
      <c r="AR25" s="260"/>
      <c r="AS25" s="261"/>
      <c r="AT25" s="260"/>
      <c r="AU25" s="261"/>
      <c r="AV25" s="528"/>
      <c r="JB25" s="139"/>
      <c r="JC25" s="140"/>
      <c r="JD25" s="141"/>
      <c r="JE25" s="141"/>
      <c r="JF25" s="141"/>
      <c r="JG25" s="141"/>
      <c r="JH25" s="141"/>
      <c r="JI25" s="141"/>
      <c r="JJ25" s="142"/>
      <c r="KJ25" s="143" t="s">
        <v>114</v>
      </c>
      <c r="KK25" s="143" t="s">
        <v>46</v>
      </c>
      <c r="KL25" s="10" t="s">
        <v>46</v>
      </c>
      <c r="KM25" s="10" t="s">
        <v>23</v>
      </c>
      <c r="KN25" s="10" t="s">
        <v>44</v>
      </c>
      <c r="KO25" s="143" t="s">
        <v>103</v>
      </c>
    </row>
    <row r="26" spans="1:315" s="10" customFormat="1" ht="27.9" customHeight="1" x14ac:dyDescent="0.2">
      <c r="A26" s="137"/>
      <c r="B26" s="633"/>
      <c r="C26" s="806" t="s">
        <v>114</v>
      </c>
      <c r="D26" s="634" t="s">
        <v>7</v>
      </c>
      <c r="E26" s="635" t="s">
        <v>1944</v>
      </c>
      <c r="F26" s="636"/>
      <c r="G26" s="637">
        <v>55.4</v>
      </c>
      <c r="H26" s="638"/>
      <c r="I26" s="639"/>
      <c r="J26" s="260"/>
      <c r="K26" s="261"/>
      <c r="L26" s="260"/>
      <c r="M26" s="261"/>
      <c r="N26" s="260"/>
      <c r="O26" s="261"/>
      <c r="P26" s="260"/>
      <c r="Q26" s="261"/>
      <c r="R26" s="260"/>
      <c r="S26" s="261"/>
      <c r="T26" s="260"/>
      <c r="U26" s="261"/>
      <c r="V26" s="260"/>
      <c r="W26" s="261"/>
      <c r="X26" s="260"/>
      <c r="Y26" s="261"/>
      <c r="Z26" s="260"/>
      <c r="AA26" s="261"/>
      <c r="AB26" s="260"/>
      <c r="AC26" s="261"/>
      <c r="AD26" s="260"/>
      <c r="AE26" s="261"/>
      <c r="AF26" s="1687"/>
      <c r="AG26" s="1688"/>
      <c r="AH26" s="260"/>
      <c r="AI26" s="261"/>
      <c r="AJ26" s="1687"/>
      <c r="AK26" s="1688"/>
      <c r="AL26" s="260"/>
      <c r="AM26" s="261"/>
      <c r="AN26" s="1687"/>
      <c r="AO26" s="1688"/>
      <c r="AP26" s="1962"/>
      <c r="AQ26" s="1963"/>
      <c r="AR26" s="260"/>
      <c r="AS26" s="261"/>
      <c r="AT26" s="260"/>
      <c r="AU26" s="261"/>
      <c r="AV26" s="528"/>
      <c r="JB26" s="139"/>
      <c r="JC26" s="140"/>
      <c r="JD26" s="141"/>
      <c r="JE26" s="141"/>
      <c r="JF26" s="141"/>
      <c r="JG26" s="141"/>
      <c r="JH26" s="141"/>
      <c r="JI26" s="141"/>
      <c r="JJ26" s="142"/>
      <c r="KJ26" s="143" t="s">
        <v>114</v>
      </c>
      <c r="KK26" s="143" t="s">
        <v>46</v>
      </c>
      <c r="KL26" s="10" t="s">
        <v>46</v>
      </c>
      <c r="KM26" s="10" t="s">
        <v>23</v>
      </c>
      <c r="KN26" s="10" t="s">
        <v>44</v>
      </c>
      <c r="KO26" s="143" t="s">
        <v>103</v>
      </c>
    </row>
    <row r="27" spans="1:315" s="11" customFormat="1" ht="27.9" customHeight="1" x14ac:dyDescent="0.2">
      <c r="A27" s="144"/>
      <c r="B27" s="647"/>
      <c r="C27" s="806" t="s">
        <v>114</v>
      </c>
      <c r="D27" s="648" t="s">
        <v>7</v>
      </c>
      <c r="E27" s="649" t="s">
        <v>125</v>
      </c>
      <c r="F27" s="650"/>
      <c r="G27" s="651">
        <v>444.9</v>
      </c>
      <c r="H27" s="652"/>
      <c r="I27" s="653"/>
      <c r="J27" s="695"/>
      <c r="K27" s="696"/>
      <c r="L27" s="695"/>
      <c r="M27" s="696"/>
      <c r="N27" s="695"/>
      <c r="O27" s="696"/>
      <c r="P27" s="695"/>
      <c r="Q27" s="696"/>
      <c r="R27" s="695"/>
      <c r="S27" s="696"/>
      <c r="T27" s="695"/>
      <c r="U27" s="696"/>
      <c r="V27" s="695"/>
      <c r="W27" s="696"/>
      <c r="X27" s="695"/>
      <c r="Y27" s="696"/>
      <c r="Z27" s="695"/>
      <c r="AA27" s="696"/>
      <c r="AB27" s="695"/>
      <c r="AC27" s="696"/>
      <c r="AD27" s="695"/>
      <c r="AE27" s="696"/>
      <c r="AF27" s="1690"/>
      <c r="AG27" s="1691"/>
      <c r="AH27" s="695"/>
      <c r="AI27" s="696"/>
      <c r="AJ27" s="1690"/>
      <c r="AK27" s="1691"/>
      <c r="AL27" s="695"/>
      <c r="AM27" s="696"/>
      <c r="AN27" s="1690"/>
      <c r="AO27" s="1691"/>
      <c r="AP27" s="1964"/>
      <c r="AQ27" s="1965"/>
      <c r="AR27" s="695"/>
      <c r="AS27" s="696"/>
      <c r="AT27" s="695"/>
      <c r="AU27" s="696"/>
      <c r="AV27" s="531"/>
      <c r="JB27" s="146"/>
      <c r="JC27" s="147"/>
      <c r="JD27" s="148"/>
      <c r="JE27" s="148"/>
      <c r="JF27" s="148"/>
      <c r="JG27" s="148"/>
      <c r="JH27" s="148"/>
      <c r="JI27" s="148"/>
      <c r="JJ27" s="149"/>
      <c r="KJ27" s="150" t="s">
        <v>114</v>
      </c>
      <c r="KK27" s="150" t="s">
        <v>46</v>
      </c>
      <c r="KL27" s="11" t="s">
        <v>126</v>
      </c>
      <c r="KM27" s="11" t="s">
        <v>23</v>
      </c>
      <c r="KN27" s="11" t="s">
        <v>44</v>
      </c>
      <c r="KO27" s="150" t="s">
        <v>103</v>
      </c>
    </row>
    <row r="28" spans="1:315" s="9" customFormat="1" ht="27.9" customHeight="1" x14ac:dyDescent="0.2">
      <c r="A28" s="130"/>
      <c r="B28" s="627"/>
      <c r="C28" s="806" t="s">
        <v>114</v>
      </c>
      <c r="D28" s="628" t="s">
        <v>7</v>
      </c>
      <c r="E28" s="629" t="s">
        <v>130</v>
      </c>
      <c r="F28" s="630"/>
      <c r="G28" s="628" t="s">
        <v>7</v>
      </c>
      <c r="H28" s="631"/>
      <c r="I28" s="632"/>
      <c r="J28" s="258"/>
      <c r="K28" s="259"/>
      <c r="L28" s="258"/>
      <c r="M28" s="259"/>
      <c r="N28" s="258"/>
      <c r="O28" s="259"/>
      <c r="P28" s="258"/>
      <c r="Q28" s="259"/>
      <c r="R28" s="258"/>
      <c r="S28" s="259"/>
      <c r="T28" s="258"/>
      <c r="U28" s="259"/>
      <c r="V28" s="258"/>
      <c r="W28" s="259"/>
      <c r="X28" s="258"/>
      <c r="Y28" s="259"/>
      <c r="Z28" s="258"/>
      <c r="AA28" s="259"/>
      <c r="AB28" s="258"/>
      <c r="AC28" s="259"/>
      <c r="AD28" s="258"/>
      <c r="AE28" s="259"/>
      <c r="AF28" s="1685"/>
      <c r="AG28" s="1686"/>
      <c r="AH28" s="258"/>
      <c r="AI28" s="259"/>
      <c r="AJ28" s="1685"/>
      <c r="AK28" s="1686"/>
      <c r="AL28" s="258"/>
      <c r="AM28" s="259"/>
      <c r="AN28" s="1685"/>
      <c r="AO28" s="1686"/>
      <c r="AP28" s="1960"/>
      <c r="AQ28" s="1961"/>
      <c r="AR28" s="258"/>
      <c r="AS28" s="259"/>
      <c r="AT28" s="258"/>
      <c r="AU28" s="259"/>
      <c r="AV28" s="527"/>
      <c r="JB28" s="132"/>
      <c r="JC28" s="133"/>
      <c r="JD28" s="134"/>
      <c r="JE28" s="134"/>
      <c r="JF28" s="134"/>
      <c r="JG28" s="134"/>
      <c r="JH28" s="134"/>
      <c r="JI28" s="134"/>
      <c r="JJ28" s="135"/>
      <c r="KJ28" s="136" t="s">
        <v>114</v>
      </c>
      <c r="KK28" s="136" t="s">
        <v>46</v>
      </c>
      <c r="KL28" s="9" t="s">
        <v>45</v>
      </c>
      <c r="KM28" s="9" t="s">
        <v>23</v>
      </c>
      <c r="KN28" s="9" t="s">
        <v>44</v>
      </c>
      <c r="KO28" s="136" t="s">
        <v>103</v>
      </c>
    </row>
    <row r="29" spans="1:315" s="10" customFormat="1" ht="27.9" customHeight="1" x14ac:dyDescent="0.2">
      <c r="A29" s="137"/>
      <c r="B29" s="633"/>
      <c r="C29" s="806" t="s">
        <v>114</v>
      </c>
      <c r="D29" s="634" t="s">
        <v>7</v>
      </c>
      <c r="E29" s="635" t="s">
        <v>1945</v>
      </c>
      <c r="F29" s="636"/>
      <c r="G29" s="637">
        <v>2.09</v>
      </c>
      <c r="H29" s="638"/>
      <c r="I29" s="639"/>
      <c r="J29" s="260"/>
      <c r="K29" s="261"/>
      <c r="L29" s="260"/>
      <c r="M29" s="261"/>
      <c r="N29" s="260"/>
      <c r="O29" s="261"/>
      <c r="P29" s="260"/>
      <c r="Q29" s="261"/>
      <c r="R29" s="260"/>
      <c r="S29" s="261"/>
      <c r="T29" s="260"/>
      <c r="U29" s="261"/>
      <c r="V29" s="260"/>
      <c r="W29" s="261"/>
      <c r="X29" s="260"/>
      <c r="Y29" s="261"/>
      <c r="Z29" s="260"/>
      <c r="AA29" s="261"/>
      <c r="AB29" s="260"/>
      <c r="AC29" s="261"/>
      <c r="AD29" s="260"/>
      <c r="AE29" s="261"/>
      <c r="AF29" s="1687"/>
      <c r="AG29" s="1688"/>
      <c r="AH29" s="260"/>
      <c r="AI29" s="261"/>
      <c r="AJ29" s="1687"/>
      <c r="AK29" s="1688"/>
      <c r="AL29" s="260"/>
      <c r="AM29" s="261"/>
      <c r="AN29" s="1687"/>
      <c r="AO29" s="1688"/>
      <c r="AP29" s="1962"/>
      <c r="AQ29" s="1963"/>
      <c r="AR29" s="260"/>
      <c r="AS29" s="261"/>
      <c r="AT29" s="260"/>
      <c r="AU29" s="261"/>
      <c r="AV29" s="528"/>
      <c r="JB29" s="139"/>
      <c r="JC29" s="140"/>
      <c r="JD29" s="141"/>
      <c r="JE29" s="141"/>
      <c r="JF29" s="141"/>
      <c r="JG29" s="141"/>
      <c r="JH29" s="141"/>
      <c r="JI29" s="141"/>
      <c r="JJ29" s="142"/>
      <c r="KJ29" s="143" t="s">
        <v>114</v>
      </c>
      <c r="KK29" s="143" t="s">
        <v>46</v>
      </c>
      <c r="KL29" s="10" t="s">
        <v>46</v>
      </c>
      <c r="KM29" s="10" t="s">
        <v>23</v>
      </c>
      <c r="KN29" s="10" t="s">
        <v>44</v>
      </c>
      <c r="KO29" s="143" t="s">
        <v>103</v>
      </c>
    </row>
    <row r="30" spans="1:315" s="9" customFormat="1" ht="27.9" customHeight="1" x14ac:dyDescent="0.2">
      <c r="A30" s="130"/>
      <c r="B30" s="627"/>
      <c r="C30" s="806" t="s">
        <v>114</v>
      </c>
      <c r="D30" s="628" t="s">
        <v>7</v>
      </c>
      <c r="E30" s="629" t="s">
        <v>1562</v>
      </c>
      <c r="F30" s="630"/>
      <c r="G30" s="628" t="s">
        <v>7</v>
      </c>
      <c r="H30" s="631"/>
      <c r="I30" s="632"/>
      <c r="J30" s="258"/>
      <c r="K30" s="259"/>
      <c r="L30" s="258"/>
      <c r="M30" s="259"/>
      <c r="N30" s="258"/>
      <c r="O30" s="259"/>
      <c r="P30" s="258"/>
      <c r="Q30" s="259"/>
      <c r="R30" s="258"/>
      <c r="S30" s="259"/>
      <c r="T30" s="258"/>
      <c r="U30" s="259"/>
      <c r="V30" s="258"/>
      <c r="W30" s="259"/>
      <c r="X30" s="258"/>
      <c r="Y30" s="259"/>
      <c r="Z30" s="258"/>
      <c r="AA30" s="259"/>
      <c r="AB30" s="258"/>
      <c r="AC30" s="259"/>
      <c r="AD30" s="258"/>
      <c r="AE30" s="259"/>
      <c r="AF30" s="1685"/>
      <c r="AG30" s="1686"/>
      <c r="AH30" s="258"/>
      <c r="AI30" s="259"/>
      <c r="AJ30" s="1685"/>
      <c r="AK30" s="1686"/>
      <c r="AL30" s="258"/>
      <c r="AM30" s="259"/>
      <c r="AN30" s="1685"/>
      <c r="AO30" s="1686"/>
      <c r="AP30" s="1960"/>
      <c r="AQ30" s="1961"/>
      <c r="AR30" s="258"/>
      <c r="AS30" s="259"/>
      <c r="AT30" s="258"/>
      <c r="AU30" s="259"/>
      <c r="AV30" s="527"/>
      <c r="JB30" s="132"/>
      <c r="JC30" s="133"/>
      <c r="JD30" s="134"/>
      <c r="JE30" s="134"/>
      <c r="JF30" s="134"/>
      <c r="JG30" s="134"/>
      <c r="JH30" s="134"/>
      <c r="JI30" s="134"/>
      <c r="JJ30" s="135"/>
      <c r="KJ30" s="136" t="s">
        <v>114</v>
      </c>
      <c r="KK30" s="136" t="s">
        <v>46</v>
      </c>
      <c r="KL30" s="9" t="s">
        <v>45</v>
      </c>
      <c r="KM30" s="9" t="s">
        <v>23</v>
      </c>
      <c r="KN30" s="9" t="s">
        <v>44</v>
      </c>
      <c r="KO30" s="136" t="s">
        <v>103</v>
      </c>
    </row>
    <row r="31" spans="1:315" s="10" customFormat="1" ht="27.9" customHeight="1" x14ac:dyDescent="0.2">
      <c r="A31" s="137"/>
      <c r="B31" s="633"/>
      <c r="C31" s="806" t="s">
        <v>114</v>
      </c>
      <c r="D31" s="634" t="s">
        <v>7</v>
      </c>
      <c r="E31" s="635" t="s">
        <v>1946</v>
      </c>
      <c r="F31" s="636"/>
      <c r="G31" s="637">
        <v>8.7200000000000006</v>
      </c>
      <c r="H31" s="638"/>
      <c r="I31" s="639"/>
      <c r="J31" s="260"/>
      <c r="K31" s="261"/>
      <c r="L31" s="260"/>
      <c r="M31" s="261"/>
      <c r="N31" s="260"/>
      <c r="O31" s="261"/>
      <c r="P31" s="260"/>
      <c r="Q31" s="261"/>
      <c r="R31" s="260"/>
      <c r="S31" s="261"/>
      <c r="T31" s="260"/>
      <c r="U31" s="261"/>
      <c r="V31" s="260"/>
      <c r="W31" s="261"/>
      <c r="X31" s="260"/>
      <c r="Y31" s="261"/>
      <c r="Z31" s="260"/>
      <c r="AA31" s="261"/>
      <c r="AB31" s="260"/>
      <c r="AC31" s="261"/>
      <c r="AD31" s="260"/>
      <c r="AE31" s="261"/>
      <c r="AF31" s="1687"/>
      <c r="AG31" s="1688"/>
      <c r="AH31" s="260"/>
      <c r="AI31" s="261"/>
      <c r="AJ31" s="1687"/>
      <c r="AK31" s="1688"/>
      <c r="AL31" s="260"/>
      <c r="AM31" s="261"/>
      <c r="AN31" s="1687"/>
      <c r="AO31" s="1688"/>
      <c r="AP31" s="1962"/>
      <c r="AQ31" s="1963"/>
      <c r="AR31" s="260"/>
      <c r="AS31" s="261"/>
      <c r="AT31" s="260"/>
      <c r="AU31" s="261"/>
      <c r="AV31" s="528"/>
      <c r="JB31" s="139"/>
      <c r="JC31" s="140"/>
      <c r="JD31" s="141"/>
      <c r="JE31" s="141"/>
      <c r="JF31" s="141"/>
      <c r="JG31" s="141"/>
      <c r="JH31" s="141"/>
      <c r="JI31" s="141"/>
      <c r="JJ31" s="142"/>
      <c r="KJ31" s="143" t="s">
        <v>114</v>
      </c>
      <c r="KK31" s="143" t="s">
        <v>46</v>
      </c>
      <c r="KL31" s="10" t="s">
        <v>46</v>
      </c>
      <c r="KM31" s="10" t="s">
        <v>23</v>
      </c>
      <c r="KN31" s="10" t="s">
        <v>44</v>
      </c>
      <c r="KO31" s="143" t="s">
        <v>103</v>
      </c>
    </row>
    <row r="32" spans="1:315" s="12" customFormat="1" ht="27.9" customHeight="1" x14ac:dyDescent="0.2">
      <c r="A32" s="151"/>
      <c r="B32" s="640"/>
      <c r="C32" s="806" t="s">
        <v>114</v>
      </c>
      <c r="D32" s="641" t="s">
        <v>7</v>
      </c>
      <c r="E32" s="642" t="s">
        <v>132</v>
      </c>
      <c r="F32" s="643"/>
      <c r="G32" s="644">
        <v>455.71</v>
      </c>
      <c r="H32" s="645"/>
      <c r="I32" s="646"/>
      <c r="J32" s="697"/>
      <c r="K32" s="698"/>
      <c r="L32" s="697"/>
      <c r="M32" s="698"/>
      <c r="N32" s="697"/>
      <c r="O32" s="698"/>
      <c r="P32" s="697"/>
      <c r="Q32" s="698"/>
      <c r="R32" s="697"/>
      <c r="S32" s="698"/>
      <c r="T32" s="697"/>
      <c r="U32" s="698"/>
      <c r="V32" s="697"/>
      <c r="W32" s="698"/>
      <c r="X32" s="697"/>
      <c r="Y32" s="698"/>
      <c r="Z32" s="697"/>
      <c r="AA32" s="698"/>
      <c r="AB32" s="697"/>
      <c r="AC32" s="698"/>
      <c r="AD32" s="697"/>
      <c r="AE32" s="698"/>
      <c r="AF32" s="1692"/>
      <c r="AG32" s="1693"/>
      <c r="AH32" s="697"/>
      <c r="AI32" s="698"/>
      <c r="AJ32" s="1692"/>
      <c r="AK32" s="1693"/>
      <c r="AL32" s="697"/>
      <c r="AM32" s="698"/>
      <c r="AN32" s="1692"/>
      <c r="AO32" s="1693"/>
      <c r="AP32" s="1966"/>
      <c r="AQ32" s="1967"/>
      <c r="AR32" s="697"/>
      <c r="AS32" s="698"/>
      <c r="AT32" s="697"/>
      <c r="AU32" s="698"/>
      <c r="AV32" s="529"/>
      <c r="JB32" s="153"/>
      <c r="JC32" s="154"/>
      <c r="JD32" s="155"/>
      <c r="JE32" s="155"/>
      <c r="JF32" s="155"/>
      <c r="JG32" s="155"/>
      <c r="JH32" s="155"/>
      <c r="JI32" s="155"/>
      <c r="JJ32" s="156"/>
      <c r="KJ32" s="157" t="s">
        <v>114</v>
      </c>
      <c r="KK32" s="157" t="s">
        <v>46</v>
      </c>
      <c r="KL32" s="12" t="s">
        <v>110</v>
      </c>
      <c r="KM32" s="12" t="s">
        <v>23</v>
      </c>
      <c r="KN32" s="12" t="s">
        <v>45</v>
      </c>
      <c r="KO32" s="157" t="s">
        <v>103</v>
      </c>
    </row>
    <row r="33" spans="1:315" s="1" customFormat="1" ht="27.9" customHeight="1" x14ac:dyDescent="0.2">
      <c r="A33" s="23"/>
      <c r="B33" s="550" t="s">
        <v>110</v>
      </c>
      <c r="C33" s="558" t="s">
        <v>105</v>
      </c>
      <c r="D33" s="559" t="s">
        <v>133</v>
      </c>
      <c r="E33" s="560" t="s">
        <v>134</v>
      </c>
      <c r="F33" s="561" t="s">
        <v>108</v>
      </c>
      <c r="G33" s="562">
        <v>13.95</v>
      </c>
      <c r="H33" s="563">
        <v>25.8</v>
      </c>
      <c r="I33" s="564">
        <f>ROUND(H33*G33,2)</f>
        <v>359.91</v>
      </c>
      <c r="J33" s="926"/>
      <c r="K33" s="927">
        <f>ROUND(J33*$H33,2)</f>
        <v>0</v>
      </c>
      <c r="L33" s="926"/>
      <c r="M33" s="927">
        <f>ROUND(L33*$H33,2)</f>
        <v>0</v>
      </c>
      <c r="N33" s="926"/>
      <c r="O33" s="927">
        <f>ROUND(N33*$H33,2)</f>
        <v>0</v>
      </c>
      <c r="P33" s="926"/>
      <c r="Q33" s="927">
        <f>ROUND(P33*$H33,2)</f>
        <v>0</v>
      </c>
      <c r="R33" s="926"/>
      <c r="S33" s="927">
        <f>ROUND(R33*$H33,2)</f>
        <v>0</v>
      </c>
      <c r="T33" s="926"/>
      <c r="U33" s="927">
        <f>ROUND(T33*$H33,2)</f>
        <v>0</v>
      </c>
      <c r="V33" s="926"/>
      <c r="W33" s="927">
        <f>ROUND(V33*$H33,2)</f>
        <v>0</v>
      </c>
      <c r="X33" s="926"/>
      <c r="Y33" s="927">
        <f>ROUND(X33*$H33,2)</f>
        <v>0</v>
      </c>
      <c r="Z33" s="926"/>
      <c r="AA33" s="927">
        <f>ROUND(Z33*$H33,2)</f>
        <v>0</v>
      </c>
      <c r="AB33" s="926"/>
      <c r="AC33" s="927">
        <f>ROUND(AB33*$H33,2)</f>
        <v>0</v>
      </c>
      <c r="AD33" s="926"/>
      <c r="AE33" s="927">
        <f>ROUND(AD33*$H33,2)</f>
        <v>0</v>
      </c>
      <c r="AF33" s="1986">
        <f>G33/2</f>
        <v>6.9749999999999996</v>
      </c>
      <c r="AG33" s="1987">
        <f>ROUND(AF33*$H33,2)</f>
        <v>179.96</v>
      </c>
      <c r="AH33" s="926">
        <v>6</v>
      </c>
      <c r="AI33" s="927">
        <f>ROUND(AH33*$H33,2)</f>
        <v>154.80000000000001</v>
      </c>
      <c r="AJ33" s="1986">
        <v>0.97</v>
      </c>
      <c r="AK33" s="1987">
        <f>ROUND(AJ33*$H33,2)</f>
        <v>25.03</v>
      </c>
      <c r="AL33" s="926"/>
      <c r="AM33" s="927">
        <f>ROUND(AL33*$H33,2)</f>
        <v>0</v>
      </c>
      <c r="AN33" s="1986"/>
      <c r="AO33" s="1987">
        <f>ROUND(AN33*$H33,2)</f>
        <v>0</v>
      </c>
      <c r="AP33" s="1995"/>
      <c r="AQ33" s="1996">
        <f>ROUND(AP33*$H33,2)</f>
        <v>0</v>
      </c>
      <c r="AR33" s="926">
        <f>AP33+AN33+AL33+AJ33+AH33+AF33+AD33+AB33+Z33+X33+V33+T33+R33+P33+N33+L33+J33</f>
        <v>13.945</v>
      </c>
      <c r="AS33" s="927">
        <f>ROUND(AR33*$H33,2)</f>
        <v>359.78</v>
      </c>
      <c r="AT33" s="926">
        <f>G33-AR33</f>
        <v>4.9999999999990052E-3</v>
      </c>
      <c r="AU33" s="927">
        <f>ROUND(AT33*$H33,2)</f>
        <v>0.13</v>
      </c>
      <c r="AV33" s="975">
        <f>AU33/I33</f>
        <v>3.6120141146397711E-4</v>
      </c>
      <c r="JB33" s="25"/>
      <c r="JC33" s="122" t="s">
        <v>7</v>
      </c>
      <c r="JD33" s="123" t="s">
        <v>31</v>
      </c>
      <c r="JE33" s="33"/>
      <c r="JF33" s="124">
        <f>JE33*G33</f>
        <v>0</v>
      </c>
      <c r="JG33" s="124">
        <v>0</v>
      </c>
      <c r="JH33" s="124">
        <f>JG33*G33</f>
        <v>0</v>
      </c>
      <c r="JI33" s="124">
        <v>9.8000000000000004E-2</v>
      </c>
      <c r="JJ33" s="125">
        <f>JI33*G33</f>
        <v>1.3671</v>
      </c>
      <c r="JK33" s="22"/>
      <c r="JL33" s="22"/>
      <c r="JM33" s="22"/>
      <c r="JN33" s="22"/>
      <c r="JO33" s="22"/>
      <c r="JP33" s="22"/>
      <c r="JQ33" s="22"/>
      <c r="JR33" s="22"/>
      <c r="JS33" s="22"/>
      <c r="JT33" s="22"/>
      <c r="JU33" s="22"/>
      <c r="KH33" s="126" t="s">
        <v>110</v>
      </c>
      <c r="KJ33" s="126" t="s">
        <v>105</v>
      </c>
      <c r="KK33" s="126" t="s">
        <v>46</v>
      </c>
      <c r="KO33" s="13" t="s">
        <v>103</v>
      </c>
      <c r="KU33" s="127">
        <f>IF(JD33="základní",I33,0)</f>
        <v>359.91</v>
      </c>
      <c r="KV33" s="127">
        <f>IF(JD33="snížená",I33,0)</f>
        <v>0</v>
      </c>
      <c r="KW33" s="127">
        <f>IF(JD33="zákl. přenesená",I33,0)</f>
        <v>0</v>
      </c>
      <c r="KX33" s="127">
        <f>IF(JD33="sníž. přenesená",I33,0)</f>
        <v>0</v>
      </c>
      <c r="KY33" s="127">
        <f>IF(JD33="nulová",I33,0)</f>
        <v>0</v>
      </c>
      <c r="KZ33" s="13" t="s">
        <v>45</v>
      </c>
      <c r="LA33" s="127">
        <f>ROUND(H33*G33,2)</f>
        <v>359.91</v>
      </c>
      <c r="LB33" s="13" t="s">
        <v>110</v>
      </c>
      <c r="LC33" s="126" t="s">
        <v>1947</v>
      </c>
    </row>
    <row r="34" spans="1:315" s="1" customFormat="1" ht="27.9" customHeight="1" x14ac:dyDescent="0.2">
      <c r="A34" s="23"/>
      <c r="B34" s="625"/>
      <c r="C34" s="806" t="s">
        <v>112</v>
      </c>
      <c r="D34" s="805"/>
      <c r="E34" s="626" t="s">
        <v>121</v>
      </c>
      <c r="F34" s="805"/>
      <c r="G34" s="805"/>
      <c r="H34" s="197"/>
      <c r="I34" s="498"/>
      <c r="J34" s="408"/>
      <c r="K34" s="409"/>
      <c r="L34" s="408"/>
      <c r="M34" s="409"/>
      <c r="N34" s="408"/>
      <c r="O34" s="409"/>
      <c r="P34" s="408"/>
      <c r="Q34" s="409"/>
      <c r="R34" s="408"/>
      <c r="S34" s="409"/>
      <c r="T34" s="408"/>
      <c r="U34" s="409"/>
      <c r="V34" s="408"/>
      <c r="W34" s="409"/>
      <c r="X34" s="408"/>
      <c r="Y34" s="409"/>
      <c r="Z34" s="408"/>
      <c r="AA34" s="409"/>
      <c r="AB34" s="408"/>
      <c r="AC34" s="409"/>
      <c r="AD34" s="408"/>
      <c r="AE34" s="409"/>
      <c r="AF34" s="1985"/>
      <c r="AG34" s="1684"/>
      <c r="AH34" s="408"/>
      <c r="AI34" s="409"/>
      <c r="AJ34" s="1985"/>
      <c r="AK34" s="1684"/>
      <c r="AL34" s="408"/>
      <c r="AM34" s="409"/>
      <c r="AN34" s="1985"/>
      <c r="AO34" s="1684"/>
      <c r="AP34" s="1994"/>
      <c r="AQ34" s="1959"/>
      <c r="AR34" s="408"/>
      <c r="AS34" s="409"/>
      <c r="AT34" s="408"/>
      <c r="AU34" s="409"/>
      <c r="AV34" s="815"/>
      <c r="JB34" s="25"/>
      <c r="JC34" s="128"/>
      <c r="JD34" s="129"/>
      <c r="JE34" s="33"/>
      <c r="JF34" s="33"/>
      <c r="JG34" s="33"/>
      <c r="JH34" s="33"/>
      <c r="JI34" s="33"/>
      <c r="JJ34" s="34"/>
      <c r="JK34" s="22"/>
      <c r="JL34" s="22"/>
      <c r="JM34" s="22"/>
      <c r="JN34" s="22"/>
      <c r="JO34" s="22"/>
      <c r="JP34" s="22"/>
      <c r="JQ34" s="22"/>
      <c r="JR34" s="22"/>
      <c r="JS34" s="22"/>
      <c r="JT34" s="22"/>
      <c r="JU34" s="22"/>
      <c r="KJ34" s="13" t="s">
        <v>112</v>
      </c>
      <c r="KK34" s="13" t="s">
        <v>46</v>
      </c>
    </row>
    <row r="35" spans="1:315" s="9" customFormat="1" ht="27.9" customHeight="1" x14ac:dyDescent="0.2">
      <c r="A35" s="130"/>
      <c r="B35" s="627"/>
      <c r="C35" s="806" t="s">
        <v>114</v>
      </c>
      <c r="D35" s="628" t="s">
        <v>7</v>
      </c>
      <c r="E35" s="629" t="s">
        <v>1774</v>
      </c>
      <c r="F35" s="630"/>
      <c r="G35" s="628" t="s">
        <v>7</v>
      </c>
      <c r="H35" s="631"/>
      <c r="I35" s="632"/>
      <c r="J35" s="258"/>
      <c r="K35" s="259"/>
      <c r="L35" s="258"/>
      <c r="M35" s="259"/>
      <c r="N35" s="258"/>
      <c r="O35" s="259"/>
      <c r="P35" s="258"/>
      <c r="Q35" s="259"/>
      <c r="R35" s="258"/>
      <c r="S35" s="259"/>
      <c r="T35" s="258"/>
      <c r="U35" s="259"/>
      <c r="V35" s="258"/>
      <c r="W35" s="259"/>
      <c r="X35" s="258"/>
      <c r="Y35" s="259"/>
      <c r="Z35" s="258"/>
      <c r="AA35" s="259"/>
      <c r="AB35" s="258"/>
      <c r="AC35" s="259"/>
      <c r="AD35" s="258"/>
      <c r="AE35" s="259"/>
      <c r="AF35" s="1685"/>
      <c r="AG35" s="1686"/>
      <c r="AH35" s="258"/>
      <c r="AI35" s="259"/>
      <c r="AJ35" s="1685"/>
      <c r="AK35" s="1686"/>
      <c r="AL35" s="258"/>
      <c r="AM35" s="259"/>
      <c r="AN35" s="1685"/>
      <c r="AO35" s="1686"/>
      <c r="AP35" s="1960"/>
      <c r="AQ35" s="1961"/>
      <c r="AR35" s="258"/>
      <c r="AS35" s="259"/>
      <c r="AT35" s="258"/>
      <c r="AU35" s="259"/>
      <c r="AV35" s="527"/>
      <c r="JB35" s="132"/>
      <c r="JC35" s="133"/>
      <c r="JD35" s="134"/>
      <c r="JE35" s="134"/>
      <c r="JF35" s="134"/>
      <c r="JG35" s="134"/>
      <c r="JH35" s="134"/>
      <c r="JI35" s="134"/>
      <c r="JJ35" s="135"/>
      <c r="KJ35" s="136" t="s">
        <v>114</v>
      </c>
      <c r="KK35" s="136" t="s">
        <v>46</v>
      </c>
      <c r="KL35" s="9" t="s">
        <v>45</v>
      </c>
      <c r="KM35" s="9" t="s">
        <v>23</v>
      </c>
      <c r="KN35" s="9" t="s">
        <v>44</v>
      </c>
      <c r="KO35" s="136" t="s">
        <v>103</v>
      </c>
    </row>
    <row r="36" spans="1:315" s="9" customFormat="1" ht="27.9" customHeight="1" x14ac:dyDescent="0.2">
      <c r="A36" s="130"/>
      <c r="B36" s="627"/>
      <c r="C36" s="806" t="s">
        <v>114</v>
      </c>
      <c r="D36" s="628" t="s">
        <v>7</v>
      </c>
      <c r="E36" s="629" t="s">
        <v>1562</v>
      </c>
      <c r="F36" s="630"/>
      <c r="G36" s="628" t="s">
        <v>7</v>
      </c>
      <c r="H36" s="631"/>
      <c r="I36" s="632"/>
      <c r="J36" s="258"/>
      <c r="K36" s="259"/>
      <c r="L36" s="258"/>
      <c r="M36" s="259"/>
      <c r="N36" s="258"/>
      <c r="O36" s="259"/>
      <c r="P36" s="258"/>
      <c r="Q36" s="259"/>
      <c r="R36" s="258"/>
      <c r="S36" s="259"/>
      <c r="T36" s="258"/>
      <c r="U36" s="259"/>
      <c r="V36" s="258"/>
      <c r="W36" s="259"/>
      <c r="X36" s="258"/>
      <c r="Y36" s="259"/>
      <c r="Z36" s="258"/>
      <c r="AA36" s="259"/>
      <c r="AB36" s="258"/>
      <c r="AC36" s="259"/>
      <c r="AD36" s="258"/>
      <c r="AE36" s="259"/>
      <c r="AF36" s="1685"/>
      <c r="AG36" s="1686"/>
      <c r="AH36" s="258"/>
      <c r="AI36" s="259"/>
      <c r="AJ36" s="1685"/>
      <c r="AK36" s="1686"/>
      <c r="AL36" s="258"/>
      <c r="AM36" s="259"/>
      <c r="AN36" s="1685"/>
      <c r="AO36" s="1686"/>
      <c r="AP36" s="1960"/>
      <c r="AQ36" s="1961"/>
      <c r="AR36" s="258"/>
      <c r="AS36" s="259"/>
      <c r="AT36" s="258"/>
      <c r="AU36" s="259"/>
      <c r="AV36" s="527"/>
      <c r="JB36" s="132"/>
      <c r="JC36" s="133"/>
      <c r="JD36" s="134"/>
      <c r="JE36" s="134"/>
      <c r="JF36" s="134"/>
      <c r="JG36" s="134"/>
      <c r="JH36" s="134"/>
      <c r="JI36" s="134"/>
      <c r="JJ36" s="135"/>
      <c r="KJ36" s="136" t="s">
        <v>114</v>
      </c>
      <c r="KK36" s="136" t="s">
        <v>46</v>
      </c>
      <c r="KL36" s="9" t="s">
        <v>45</v>
      </c>
      <c r="KM36" s="9" t="s">
        <v>23</v>
      </c>
      <c r="KN36" s="9" t="s">
        <v>44</v>
      </c>
      <c r="KO36" s="136" t="s">
        <v>103</v>
      </c>
    </row>
    <row r="37" spans="1:315" s="10" customFormat="1" ht="27.9" customHeight="1" x14ac:dyDescent="0.2">
      <c r="A37" s="137"/>
      <c r="B37" s="633"/>
      <c r="C37" s="806" t="s">
        <v>114</v>
      </c>
      <c r="D37" s="634" t="s">
        <v>7</v>
      </c>
      <c r="E37" s="635" t="s">
        <v>1948</v>
      </c>
      <c r="F37" s="636"/>
      <c r="G37" s="637">
        <v>13.95</v>
      </c>
      <c r="H37" s="638"/>
      <c r="I37" s="639"/>
      <c r="J37" s="260"/>
      <c r="K37" s="261"/>
      <c r="L37" s="260"/>
      <c r="M37" s="261"/>
      <c r="N37" s="260"/>
      <c r="O37" s="261"/>
      <c r="P37" s="260"/>
      <c r="Q37" s="261"/>
      <c r="R37" s="260"/>
      <c r="S37" s="261"/>
      <c r="T37" s="260"/>
      <c r="U37" s="261"/>
      <c r="V37" s="260"/>
      <c r="W37" s="261"/>
      <c r="X37" s="260"/>
      <c r="Y37" s="261"/>
      <c r="Z37" s="260"/>
      <c r="AA37" s="261"/>
      <c r="AB37" s="260"/>
      <c r="AC37" s="261"/>
      <c r="AD37" s="260"/>
      <c r="AE37" s="261"/>
      <c r="AF37" s="1687"/>
      <c r="AG37" s="1688"/>
      <c r="AH37" s="260"/>
      <c r="AI37" s="261"/>
      <c r="AJ37" s="1687"/>
      <c r="AK37" s="1688"/>
      <c r="AL37" s="260"/>
      <c r="AM37" s="261"/>
      <c r="AN37" s="1687"/>
      <c r="AO37" s="1688"/>
      <c r="AP37" s="1962"/>
      <c r="AQ37" s="1963"/>
      <c r="AR37" s="260"/>
      <c r="AS37" s="261"/>
      <c r="AT37" s="260"/>
      <c r="AU37" s="261"/>
      <c r="AV37" s="528"/>
      <c r="JB37" s="139"/>
      <c r="JC37" s="140"/>
      <c r="JD37" s="141"/>
      <c r="JE37" s="141"/>
      <c r="JF37" s="141"/>
      <c r="JG37" s="141"/>
      <c r="JH37" s="141"/>
      <c r="JI37" s="141"/>
      <c r="JJ37" s="142"/>
      <c r="KJ37" s="143" t="s">
        <v>114</v>
      </c>
      <c r="KK37" s="143" t="s">
        <v>46</v>
      </c>
      <c r="KL37" s="10" t="s">
        <v>46</v>
      </c>
      <c r="KM37" s="10" t="s">
        <v>23</v>
      </c>
      <c r="KN37" s="10" t="s">
        <v>44</v>
      </c>
      <c r="KO37" s="143" t="s">
        <v>103</v>
      </c>
    </row>
    <row r="38" spans="1:315" s="12" customFormat="1" ht="27.9" customHeight="1" x14ac:dyDescent="0.2">
      <c r="A38" s="151"/>
      <c r="B38" s="640"/>
      <c r="C38" s="806" t="s">
        <v>114</v>
      </c>
      <c r="D38" s="641" t="s">
        <v>7</v>
      </c>
      <c r="E38" s="642" t="s">
        <v>132</v>
      </c>
      <c r="F38" s="643"/>
      <c r="G38" s="644">
        <v>13.95</v>
      </c>
      <c r="H38" s="645"/>
      <c r="I38" s="646"/>
      <c r="J38" s="697"/>
      <c r="K38" s="698"/>
      <c r="L38" s="697"/>
      <c r="M38" s="698"/>
      <c r="N38" s="697"/>
      <c r="O38" s="698"/>
      <c r="P38" s="697"/>
      <c r="Q38" s="698"/>
      <c r="R38" s="697"/>
      <c r="S38" s="698"/>
      <c r="T38" s="697"/>
      <c r="U38" s="698"/>
      <c r="V38" s="697"/>
      <c r="W38" s="698"/>
      <c r="X38" s="697"/>
      <c r="Y38" s="698"/>
      <c r="Z38" s="697"/>
      <c r="AA38" s="698"/>
      <c r="AB38" s="697"/>
      <c r="AC38" s="698"/>
      <c r="AD38" s="697"/>
      <c r="AE38" s="698"/>
      <c r="AF38" s="1692"/>
      <c r="AG38" s="1693"/>
      <c r="AH38" s="697"/>
      <c r="AI38" s="698"/>
      <c r="AJ38" s="1692"/>
      <c r="AK38" s="1693"/>
      <c r="AL38" s="697"/>
      <c r="AM38" s="698"/>
      <c r="AN38" s="1692"/>
      <c r="AO38" s="1693"/>
      <c r="AP38" s="1966"/>
      <c r="AQ38" s="1967"/>
      <c r="AR38" s="697"/>
      <c r="AS38" s="698"/>
      <c r="AT38" s="697"/>
      <c r="AU38" s="698"/>
      <c r="AV38" s="529"/>
      <c r="JB38" s="153"/>
      <c r="JC38" s="154"/>
      <c r="JD38" s="155"/>
      <c r="JE38" s="155"/>
      <c r="JF38" s="155"/>
      <c r="JG38" s="155"/>
      <c r="JH38" s="155"/>
      <c r="JI38" s="155"/>
      <c r="JJ38" s="156"/>
      <c r="KJ38" s="157" t="s">
        <v>114</v>
      </c>
      <c r="KK38" s="157" t="s">
        <v>46</v>
      </c>
      <c r="KL38" s="12" t="s">
        <v>110</v>
      </c>
      <c r="KM38" s="12" t="s">
        <v>23</v>
      </c>
      <c r="KN38" s="12" t="s">
        <v>45</v>
      </c>
      <c r="KO38" s="157" t="s">
        <v>103</v>
      </c>
    </row>
    <row r="39" spans="1:315" s="1" customFormat="1" ht="27.9" customHeight="1" x14ac:dyDescent="0.2">
      <c r="A39" s="23"/>
      <c r="B39" s="550" t="s">
        <v>142</v>
      </c>
      <c r="C39" s="558" t="s">
        <v>105</v>
      </c>
      <c r="D39" s="559" t="s">
        <v>136</v>
      </c>
      <c r="E39" s="560" t="s">
        <v>137</v>
      </c>
      <c r="F39" s="561" t="s">
        <v>108</v>
      </c>
      <c r="G39" s="562">
        <v>231.17</v>
      </c>
      <c r="H39" s="563">
        <v>41.9</v>
      </c>
      <c r="I39" s="564">
        <f>ROUND(H39*G39,2)</f>
        <v>9686.02</v>
      </c>
      <c r="J39" s="926"/>
      <c r="K39" s="927">
        <f>ROUND(J39*$H39,2)</f>
        <v>0</v>
      </c>
      <c r="L39" s="926"/>
      <c r="M39" s="927">
        <f>ROUND(L39*$H39,2)</f>
        <v>0</v>
      </c>
      <c r="N39" s="926"/>
      <c r="O39" s="927">
        <f>ROUND(N39*$H39,2)</f>
        <v>0</v>
      </c>
      <c r="P39" s="926"/>
      <c r="Q39" s="927">
        <f>ROUND(P39*$H39,2)</f>
        <v>0</v>
      </c>
      <c r="R39" s="926"/>
      <c r="S39" s="927">
        <f>ROUND(R39*$H39,2)</f>
        <v>0</v>
      </c>
      <c r="T39" s="926"/>
      <c r="U39" s="927">
        <f>ROUND(T39*$H39,2)</f>
        <v>0</v>
      </c>
      <c r="V39" s="926"/>
      <c r="W39" s="927">
        <f>ROUND(V39*$H39,2)</f>
        <v>0</v>
      </c>
      <c r="X39" s="926"/>
      <c r="Y39" s="927">
        <f>ROUND(X39*$H39,2)</f>
        <v>0</v>
      </c>
      <c r="Z39" s="926"/>
      <c r="AA39" s="927">
        <f>ROUND(Z39*$H39,2)</f>
        <v>0</v>
      </c>
      <c r="AB39" s="926"/>
      <c r="AC39" s="927">
        <f>ROUND(AB39*$H39,2)</f>
        <v>0</v>
      </c>
      <c r="AD39" s="783">
        <v>134.08000000000001</v>
      </c>
      <c r="AE39" s="927">
        <f>ROUND(AD39*$H39,2)</f>
        <v>5617.95</v>
      </c>
      <c r="AF39" s="1986">
        <f>60.67+4</f>
        <v>64.67</v>
      </c>
      <c r="AG39" s="1987">
        <f>ROUND(AF39*$H39,2)</f>
        <v>2709.67</v>
      </c>
      <c r="AH39" s="926">
        <v>14.96</v>
      </c>
      <c r="AI39" s="927">
        <f>ROUND(AH39*$H39,2)</f>
        <v>626.82000000000005</v>
      </c>
      <c r="AJ39" s="1986">
        <v>17.46</v>
      </c>
      <c r="AK39" s="1987">
        <f>ROUND(AJ39*$H39,2)</f>
        <v>731.57</v>
      </c>
      <c r="AL39" s="926"/>
      <c r="AM39" s="927">
        <f>ROUND(AL39*$H39,2)</f>
        <v>0</v>
      </c>
      <c r="AN39" s="1986"/>
      <c r="AO39" s="1987">
        <f>ROUND(AN39*$H39,2)</f>
        <v>0</v>
      </c>
      <c r="AP39" s="1995"/>
      <c r="AQ39" s="1996">
        <f>ROUND(AP39*$H39,2)</f>
        <v>0</v>
      </c>
      <c r="AR39" s="926">
        <f>AP39+AN39+AL39+AJ39+AH39+AF39+AD39+AB39+Z39+X39+V39+T39+R39+P39+N39+L39+J39</f>
        <v>231.17000000000002</v>
      </c>
      <c r="AS39" s="927">
        <f>ROUND(AR39*$H39,2)</f>
        <v>9686.02</v>
      </c>
      <c r="AT39" s="926">
        <f>G39-AR39</f>
        <v>0</v>
      </c>
      <c r="AU39" s="927">
        <f>ROUND(AT39*$H39,2)</f>
        <v>0</v>
      </c>
      <c r="AV39" s="975">
        <f>AU39/I39</f>
        <v>0</v>
      </c>
      <c r="JB39" s="25"/>
      <c r="JC39" s="122" t="s">
        <v>7</v>
      </c>
      <c r="JD39" s="123" t="s">
        <v>31</v>
      </c>
      <c r="JE39" s="33"/>
      <c r="JF39" s="124">
        <f>JE39*G39</f>
        <v>0</v>
      </c>
      <c r="JG39" s="124">
        <v>0</v>
      </c>
      <c r="JH39" s="124">
        <f>JG39*G39</f>
        <v>0</v>
      </c>
      <c r="JI39" s="124">
        <v>0.22</v>
      </c>
      <c r="JJ39" s="125">
        <f>JI39*G39</f>
        <v>50.857399999999998</v>
      </c>
      <c r="JK39" s="22"/>
      <c r="JL39" s="22"/>
      <c r="JM39" s="22"/>
      <c r="JN39" s="22"/>
      <c r="JO39" s="22"/>
      <c r="JP39" s="22"/>
      <c r="JQ39" s="22"/>
      <c r="JR39" s="22"/>
      <c r="JS39" s="22"/>
      <c r="JT39" s="22"/>
      <c r="JU39" s="22"/>
      <c r="KH39" s="126" t="s">
        <v>110</v>
      </c>
      <c r="KJ39" s="126" t="s">
        <v>105</v>
      </c>
      <c r="KK39" s="126" t="s">
        <v>46</v>
      </c>
      <c r="KO39" s="13" t="s">
        <v>103</v>
      </c>
      <c r="KU39" s="127">
        <f>IF(JD39="základní",I39,0)</f>
        <v>9686.02</v>
      </c>
      <c r="KV39" s="127">
        <f>IF(JD39="snížená",I39,0)</f>
        <v>0</v>
      </c>
      <c r="KW39" s="127">
        <f>IF(JD39="zákl. přenesená",I39,0)</f>
        <v>0</v>
      </c>
      <c r="KX39" s="127">
        <f>IF(JD39="sníž. přenesená",I39,0)</f>
        <v>0</v>
      </c>
      <c r="KY39" s="127">
        <f>IF(JD39="nulová",I39,0)</f>
        <v>0</v>
      </c>
      <c r="KZ39" s="13" t="s">
        <v>45</v>
      </c>
      <c r="LA39" s="127">
        <f>ROUND(H39*G39,2)</f>
        <v>9686.02</v>
      </c>
      <c r="LB39" s="13" t="s">
        <v>110</v>
      </c>
      <c r="LC39" s="126" t="s">
        <v>1949</v>
      </c>
    </row>
    <row r="40" spans="1:315" s="1" customFormat="1" ht="27.9" customHeight="1" x14ac:dyDescent="0.2">
      <c r="A40" s="23"/>
      <c r="B40" s="625"/>
      <c r="C40" s="806" t="s">
        <v>112</v>
      </c>
      <c r="D40" s="805"/>
      <c r="E40" s="626" t="s">
        <v>121</v>
      </c>
      <c r="F40" s="805"/>
      <c r="G40" s="805"/>
      <c r="H40" s="197"/>
      <c r="I40" s="498"/>
      <c r="J40" s="408"/>
      <c r="K40" s="409"/>
      <c r="L40" s="408"/>
      <c r="M40" s="409"/>
      <c r="N40" s="408"/>
      <c r="O40" s="409"/>
      <c r="P40" s="408"/>
      <c r="Q40" s="409"/>
      <c r="R40" s="408"/>
      <c r="S40" s="409"/>
      <c r="T40" s="408"/>
      <c r="U40" s="409"/>
      <c r="V40" s="408"/>
      <c r="W40" s="409"/>
      <c r="X40" s="408"/>
      <c r="Y40" s="409"/>
      <c r="Z40" s="408"/>
      <c r="AA40" s="409"/>
      <c r="AB40" s="408"/>
      <c r="AC40" s="409"/>
      <c r="AD40" s="408"/>
      <c r="AE40" s="409"/>
      <c r="AF40" s="1985"/>
      <c r="AG40" s="1684"/>
      <c r="AH40" s="408"/>
      <c r="AI40" s="409"/>
      <c r="AJ40" s="1985"/>
      <c r="AK40" s="1684"/>
      <c r="AL40" s="408"/>
      <c r="AM40" s="409"/>
      <c r="AN40" s="1985"/>
      <c r="AO40" s="1684"/>
      <c r="AP40" s="1994"/>
      <c r="AQ40" s="1959"/>
      <c r="AR40" s="408"/>
      <c r="AS40" s="409"/>
      <c r="AT40" s="408"/>
      <c r="AU40" s="409"/>
      <c r="AV40" s="815"/>
      <c r="JB40" s="25"/>
      <c r="JC40" s="128"/>
      <c r="JD40" s="129"/>
      <c r="JE40" s="33"/>
      <c r="JF40" s="33"/>
      <c r="JG40" s="33"/>
      <c r="JH40" s="33"/>
      <c r="JI40" s="33"/>
      <c r="JJ40" s="34"/>
      <c r="JK40" s="22"/>
      <c r="JL40" s="22"/>
      <c r="JM40" s="22"/>
      <c r="JN40" s="22"/>
      <c r="JO40" s="22"/>
      <c r="JP40" s="22"/>
      <c r="JQ40" s="22"/>
      <c r="JR40" s="22"/>
      <c r="JS40" s="22"/>
      <c r="JT40" s="22"/>
      <c r="JU40" s="22"/>
      <c r="KJ40" s="13" t="s">
        <v>112</v>
      </c>
      <c r="KK40" s="13" t="s">
        <v>46</v>
      </c>
    </row>
    <row r="41" spans="1:315" s="9" customFormat="1" ht="27.9" customHeight="1" x14ac:dyDescent="0.2">
      <c r="A41" s="130"/>
      <c r="B41" s="627"/>
      <c r="C41" s="806" t="s">
        <v>114</v>
      </c>
      <c r="D41" s="628" t="s">
        <v>7</v>
      </c>
      <c r="E41" s="629" t="s">
        <v>1774</v>
      </c>
      <c r="F41" s="630"/>
      <c r="G41" s="628" t="s">
        <v>7</v>
      </c>
      <c r="H41" s="631"/>
      <c r="I41" s="632"/>
      <c r="J41" s="258"/>
      <c r="K41" s="259"/>
      <c r="L41" s="258"/>
      <c r="M41" s="259"/>
      <c r="N41" s="258"/>
      <c r="O41" s="259"/>
      <c r="P41" s="258"/>
      <c r="Q41" s="259"/>
      <c r="R41" s="258"/>
      <c r="S41" s="259"/>
      <c r="T41" s="258"/>
      <c r="U41" s="259"/>
      <c r="V41" s="258"/>
      <c r="W41" s="259"/>
      <c r="X41" s="258"/>
      <c r="Y41" s="259"/>
      <c r="Z41" s="258"/>
      <c r="AA41" s="259"/>
      <c r="AB41" s="258"/>
      <c r="AC41" s="259"/>
      <c r="AD41" s="258"/>
      <c r="AE41" s="259"/>
      <c r="AF41" s="1685"/>
      <c r="AG41" s="1686"/>
      <c r="AH41" s="258"/>
      <c r="AI41" s="259"/>
      <c r="AJ41" s="1685"/>
      <c r="AK41" s="1686"/>
      <c r="AL41" s="258"/>
      <c r="AM41" s="259"/>
      <c r="AN41" s="1685"/>
      <c r="AO41" s="1686"/>
      <c r="AP41" s="1960"/>
      <c r="AQ41" s="1961"/>
      <c r="AR41" s="258"/>
      <c r="AS41" s="259"/>
      <c r="AT41" s="258"/>
      <c r="AU41" s="259"/>
      <c r="AV41" s="527"/>
      <c r="JB41" s="132"/>
      <c r="JC41" s="133"/>
      <c r="JD41" s="134"/>
      <c r="JE41" s="134"/>
      <c r="JF41" s="134"/>
      <c r="JG41" s="134"/>
      <c r="JH41" s="134"/>
      <c r="JI41" s="134"/>
      <c r="JJ41" s="135"/>
      <c r="KJ41" s="136" t="s">
        <v>114</v>
      </c>
      <c r="KK41" s="136" t="s">
        <v>46</v>
      </c>
      <c r="KL41" s="9" t="s">
        <v>45</v>
      </c>
      <c r="KM41" s="9" t="s">
        <v>23</v>
      </c>
      <c r="KN41" s="9" t="s">
        <v>44</v>
      </c>
      <c r="KO41" s="136" t="s">
        <v>103</v>
      </c>
    </row>
    <row r="42" spans="1:315" s="9" customFormat="1" ht="27.9" customHeight="1" x14ac:dyDescent="0.2">
      <c r="A42" s="130"/>
      <c r="B42" s="627"/>
      <c r="C42" s="806" t="s">
        <v>114</v>
      </c>
      <c r="D42" s="628" t="s">
        <v>7</v>
      </c>
      <c r="E42" s="629" t="s">
        <v>139</v>
      </c>
      <c r="F42" s="630"/>
      <c r="G42" s="628" t="s">
        <v>7</v>
      </c>
      <c r="H42" s="631"/>
      <c r="I42" s="632"/>
      <c r="J42" s="258"/>
      <c r="K42" s="259"/>
      <c r="L42" s="258"/>
      <c r="M42" s="259"/>
      <c r="N42" s="258"/>
      <c r="O42" s="259"/>
      <c r="P42" s="258"/>
      <c r="Q42" s="259"/>
      <c r="R42" s="258"/>
      <c r="S42" s="259"/>
      <c r="T42" s="258"/>
      <c r="U42" s="259"/>
      <c r="V42" s="258"/>
      <c r="W42" s="259"/>
      <c r="X42" s="258"/>
      <c r="Y42" s="259"/>
      <c r="Z42" s="258"/>
      <c r="AA42" s="259"/>
      <c r="AB42" s="258"/>
      <c r="AC42" s="259"/>
      <c r="AD42" s="258"/>
      <c r="AE42" s="259"/>
      <c r="AF42" s="1685"/>
      <c r="AG42" s="1686"/>
      <c r="AH42" s="258"/>
      <c r="AI42" s="259"/>
      <c r="AJ42" s="1685"/>
      <c r="AK42" s="1686"/>
      <c r="AL42" s="258"/>
      <c r="AM42" s="259"/>
      <c r="AN42" s="1685"/>
      <c r="AO42" s="1686"/>
      <c r="AP42" s="1960"/>
      <c r="AQ42" s="1961"/>
      <c r="AR42" s="258"/>
      <c r="AS42" s="259"/>
      <c r="AT42" s="258"/>
      <c r="AU42" s="259"/>
      <c r="AV42" s="527"/>
      <c r="JB42" s="132"/>
      <c r="JC42" s="133"/>
      <c r="JD42" s="134"/>
      <c r="JE42" s="134"/>
      <c r="JF42" s="134"/>
      <c r="JG42" s="134"/>
      <c r="JH42" s="134"/>
      <c r="JI42" s="134"/>
      <c r="JJ42" s="135"/>
      <c r="KJ42" s="136" t="s">
        <v>114</v>
      </c>
      <c r="KK42" s="136" t="s">
        <v>46</v>
      </c>
      <c r="KL42" s="9" t="s">
        <v>45</v>
      </c>
      <c r="KM42" s="9" t="s">
        <v>23</v>
      </c>
      <c r="KN42" s="9" t="s">
        <v>44</v>
      </c>
      <c r="KO42" s="136" t="s">
        <v>103</v>
      </c>
    </row>
    <row r="43" spans="1:315" s="10" customFormat="1" ht="27.9" customHeight="1" x14ac:dyDescent="0.2">
      <c r="A43" s="137"/>
      <c r="B43" s="633"/>
      <c r="C43" s="806" t="s">
        <v>114</v>
      </c>
      <c r="D43" s="634" t="s">
        <v>7</v>
      </c>
      <c r="E43" s="635" t="s">
        <v>1950</v>
      </c>
      <c r="F43" s="636"/>
      <c r="G43" s="637">
        <v>194.75</v>
      </c>
      <c r="H43" s="638"/>
      <c r="I43" s="639"/>
      <c r="J43" s="260"/>
      <c r="K43" s="261"/>
      <c r="L43" s="260"/>
      <c r="M43" s="261"/>
      <c r="N43" s="260"/>
      <c r="O43" s="261"/>
      <c r="P43" s="260"/>
      <c r="Q43" s="261"/>
      <c r="R43" s="260"/>
      <c r="S43" s="261"/>
      <c r="T43" s="260"/>
      <c r="U43" s="261"/>
      <c r="V43" s="260"/>
      <c r="W43" s="261"/>
      <c r="X43" s="260"/>
      <c r="Y43" s="261"/>
      <c r="Z43" s="260"/>
      <c r="AA43" s="261"/>
      <c r="AB43" s="260"/>
      <c r="AC43" s="261"/>
      <c r="AD43" s="260"/>
      <c r="AE43" s="261"/>
      <c r="AF43" s="1687"/>
      <c r="AG43" s="1688"/>
      <c r="AH43" s="260"/>
      <c r="AI43" s="261"/>
      <c r="AJ43" s="1687"/>
      <c r="AK43" s="1688"/>
      <c r="AL43" s="260"/>
      <c r="AM43" s="261"/>
      <c r="AN43" s="1687"/>
      <c r="AO43" s="1688"/>
      <c r="AP43" s="1962"/>
      <c r="AQ43" s="1963"/>
      <c r="AR43" s="260"/>
      <c r="AS43" s="261"/>
      <c r="AT43" s="260"/>
      <c r="AU43" s="261"/>
      <c r="AV43" s="528"/>
      <c r="JB43" s="139"/>
      <c r="JC43" s="140"/>
      <c r="JD43" s="141"/>
      <c r="JE43" s="141"/>
      <c r="JF43" s="141"/>
      <c r="JG43" s="141"/>
      <c r="JH43" s="141"/>
      <c r="JI43" s="141"/>
      <c r="JJ43" s="142"/>
      <c r="KJ43" s="143" t="s">
        <v>114</v>
      </c>
      <c r="KK43" s="143" t="s">
        <v>46</v>
      </c>
      <c r="KL43" s="10" t="s">
        <v>46</v>
      </c>
      <c r="KM43" s="10" t="s">
        <v>23</v>
      </c>
      <c r="KN43" s="10" t="s">
        <v>44</v>
      </c>
      <c r="KO43" s="143" t="s">
        <v>103</v>
      </c>
    </row>
    <row r="44" spans="1:315" s="10" customFormat="1" ht="27.9" customHeight="1" x14ac:dyDescent="0.2">
      <c r="A44" s="137"/>
      <c r="B44" s="633"/>
      <c r="C44" s="806" t="s">
        <v>114</v>
      </c>
      <c r="D44" s="634" t="s">
        <v>7</v>
      </c>
      <c r="E44" s="635" t="s">
        <v>1951</v>
      </c>
      <c r="F44" s="636"/>
      <c r="G44" s="637">
        <v>27.7</v>
      </c>
      <c r="H44" s="638"/>
      <c r="I44" s="639"/>
      <c r="J44" s="260"/>
      <c r="K44" s="261"/>
      <c r="L44" s="260"/>
      <c r="M44" s="261"/>
      <c r="N44" s="260"/>
      <c r="O44" s="261"/>
      <c r="P44" s="260"/>
      <c r="Q44" s="261"/>
      <c r="R44" s="260"/>
      <c r="S44" s="261"/>
      <c r="T44" s="260"/>
      <c r="U44" s="261"/>
      <c r="V44" s="260"/>
      <c r="W44" s="261"/>
      <c r="X44" s="260"/>
      <c r="Y44" s="261"/>
      <c r="Z44" s="260"/>
      <c r="AA44" s="261"/>
      <c r="AB44" s="260"/>
      <c r="AC44" s="261"/>
      <c r="AD44" s="260"/>
      <c r="AE44" s="261"/>
      <c r="AF44" s="1687"/>
      <c r="AG44" s="1688"/>
      <c r="AH44" s="260"/>
      <c r="AI44" s="261"/>
      <c r="AJ44" s="1687"/>
      <c r="AK44" s="1688"/>
      <c r="AL44" s="260"/>
      <c r="AM44" s="261"/>
      <c r="AN44" s="1687"/>
      <c r="AO44" s="1688"/>
      <c r="AP44" s="1962"/>
      <c r="AQ44" s="1963"/>
      <c r="AR44" s="260"/>
      <c r="AS44" s="261"/>
      <c r="AT44" s="260"/>
      <c r="AU44" s="261"/>
      <c r="AV44" s="528"/>
      <c r="JB44" s="139"/>
      <c r="JC44" s="140"/>
      <c r="JD44" s="141"/>
      <c r="JE44" s="141"/>
      <c r="JF44" s="141"/>
      <c r="JG44" s="141"/>
      <c r="JH44" s="141"/>
      <c r="JI44" s="141"/>
      <c r="JJ44" s="142"/>
      <c r="KJ44" s="143" t="s">
        <v>114</v>
      </c>
      <c r="KK44" s="143" t="s">
        <v>46</v>
      </c>
      <c r="KL44" s="10" t="s">
        <v>46</v>
      </c>
      <c r="KM44" s="10" t="s">
        <v>23</v>
      </c>
      <c r="KN44" s="10" t="s">
        <v>44</v>
      </c>
      <c r="KO44" s="143" t="s">
        <v>103</v>
      </c>
    </row>
    <row r="45" spans="1:315" s="11" customFormat="1" ht="27.9" customHeight="1" x14ac:dyDescent="0.2">
      <c r="A45" s="144"/>
      <c r="B45" s="647"/>
      <c r="C45" s="806" t="s">
        <v>114</v>
      </c>
      <c r="D45" s="648" t="s">
        <v>7</v>
      </c>
      <c r="E45" s="649" t="s">
        <v>125</v>
      </c>
      <c r="F45" s="650"/>
      <c r="G45" s="651">
        <v>222.45</v>
      </c>
      <c r="H45" s="652"/>
      <c r="I45" s="653"/>
      <c r="J45" s="695"/>
      <c r="K45" s="696"/>
      <c r="L45" s="695"/>
      <c r="M45" s="696"/>
      <c r="N45" s="695"/>
      <c r="O45" s="696"/>
      <c r="P45" s="695"/>
      <c r="Q45" s="696"/>
      <c r="R45" s="695"/>
      <c r="S45" s="696"/>
      <c r="T45" s="695"/>
      <c r="U45" s="696"/>
      <c r="V45" s="695"/>
      <c r="W45" s="696"/>
      <c r="X45" s="695"/>
      <c r="Y45" s="696"/>
      <c r="Z45" s="695"/>
      <c r="AA45" s="696"/>
      <c r="AB45" s="695"/>
      <c r="AC45" s="696"/>
      <c r="AD45" s="695"/>
      <c r="AE45" s="696"/>
      <c r="AF45" s="1690"/>
      <c r="AG45" s="1691"/>
      <c r="AH45" s="695"/>
      <c r="AI45" s="696"/>
      <c r="AJ45" s="1690"/>
      <c r="AK45" s="1691"/>
      <c r="AL45" s="695"/>
      <c r="AM45" s="696"/>
      <c r="AN45" s="1690"/>
      <c r="AO45" s="1691"/>
      <c r="AP45" s="1964"/>
      <c r="AQ45" s="1965"/>
      <c r="AR45" s="695"/>
      <c r="AS45" s="696"/>
      <c r="AT45" s="695"/>
      <c r="AU45" s="696"/>
      <c r="AV45" s="531"/>
      <c r="JB45" s="146"/>
      <c r="JC45" s="147"/>
      <c r="JD45" s="148"/>
      <c r="JE45" s="148"/>
      <c r="JF45" s="148"/>
      <c r="JG45" s="148"/>
      <c r="JH45" s="148"/>
      <c r="JI45" s="148"/>
      <c r="JJ45" s="149"/>
      <c r="KJ45" s="150" t="s">
        <v>114</v>
      </c>
      <c r="KK45" s="150" t="s">
        <v>46</v>
      </c>
      <c r="KL45" s="11" t="s">
        <v>126</v>
      </c>
      <c r="KM45" s="11" t="s">
        <v>23</v>
      </c>
      <c r="KN45" s="11" t="s">
        <v>44</v>
      </c>
      <c r="KO45" s="150" t="s">
        <v>103</v>
      </c>
    </row>
    <row r="46" spans="1:315" s="9" customFormat="1" ht="27.9" customHeight="1" x14ac:dyDescent="0.2">
      <c r="A46" s="130"/>
      <c r="B46" s="627"/>
      <c r="C46" s="806" t="s">
        <v>114</v>
      </c>
      <c r="D46" s="628" t="s">
        <v>7</v>
      </c>
      <c r="E46" s="629" t="s">
        <v>1562</v>
      </c>
      <c r="F46" s="630"/>
      <c r="G46" s="628" t="s">
        <v>7</v>
      </c>
      <c r="H46" s="631"/>
      <c r="I46" s="632"/>
      <c r="J46" s="258"/>
      <c r="K46" s="259"/>
      <c r="L46" s="258"/>
      <c r="M46" s="259"/>
      <c r="N46" s="258"/>
      <c r="O46" s="259"/>
      <c r="P46" s="258"/>
      <c r="Q46" s="259"/>
      <c r="R46" s="258"/>
      <c r="S46" s="259"/>
      <c r="T46" s="258"/>
      <c r="U46" s="259"/>
      <c r="V46" s="258"/>
      <c r="W46" s="259"/>
      <c r="X46" s="258"/>
      <c r="Y46" s="259"/>
      <c r="Z46" s="258"/>
      <c r="AA46" s="259"/>
      <c r="AB46" s="258"/>
      <c r="AC46" s="259"/>
      <c r="AD46" s="258"/>
      <c r="AE46" s="259"/>
      <c r="AF46" s="1685"/>
      <c r="AG46" s="1686"/>
      <c r="AH46" s="258"/>
      <c r="AI46" s="259"/>
      <c r="AJ46" s="1685"/>
      <c r="AK46" s="1686"/>
      <c r="AL46" s="258"/>
      <c r="AM46" s="259"/>
      <c r="AN46" s="1685"/>
      <c r="AO46" s="1686"/>
      <c r="AP46" s="1960"/>
      <c r="AQ46" s="1961"/>
      <c r="AR46" s="258"/>
      <c r="AS46" s="259"/>
      <c r="AT46" s="258"/>
      <c r="AU46" s="259"/>
      <c r="AV46" s="527"/>
      <c r="JB46" s="132"/>
      <c r="JC46" s="133"/>
      <c r="JD46" s="134"/>
      <c r="JE46" s="134"/>
      <c r="JF46" s="134"/>
      <c r="JG46" s="134"/>
      <c r="JH46" s="134"/>
      <c r="JI46" s="134"/>
      <c r="JJ46" s="135"/>
      <c r="KJ46" s="136" t="s">
        <v>114</v>
      </c>
      <c r="KK46" s="136" t="s">
        <v>46</v>
      </c>
      <c r="KL46" s="9" t="s">
        <v>45</v>
      </c>
      <c r="KM46" s="9" t="s">
        <v>23</v>
      </c>
      <c r="KN46" s="9" t="s">
        <v>44</v>
      </c>
      <c r="KO46" s="136" t="s">
        <v>103</v>
      </c>
    </row>
    <row r="47" spans="1:315" s="10" customFormat="1" ht="27.9" customHeight="1" x14ac:dyDescent="0.2">
      <c r="A47" s="137"/>
      <c r="B47" s="633"/>
      <c r="C47" s="806" t="s">
        <v>114</v>
      </c>
      <c r="D47" s="634" t="s">
        <v>7</v>
      </c>
      <c r="E47" s="635" t="s">
        <v>1946</v>
      </c>
      <c r="F47" s="636"/>
      <c r="G47" s="637">
        <v>8.7200000000000006</v>
      </c>
      <c r="H47" s="638"/>
      <c r="I47" s="639"/>
      <c r="J47" s="260"/>
      <c r="K47" s="261"/>
      <c r="L47" s="260"/>
      <c r="M47" s="261"/>
      <c r="N47" s="260"/>
      <c r="O47" s="261"/>
      <c r="P47" s="260"/>
      <c r="Q47" s="261"/>
      <c r="R47" s="260"/>
      <c r="S47" s="261"/>
      <c r="T47" s="260"/>
      <c r="U47" s="261"/>
      <c r="V47" s="260"/>
      <c r="W47" s="261"/>
      <c r="X47" s="260"/>
      <c r="Y47" s="261"/>
      <c r="Z47" s="260"/>
      <c r="AA47" s="261"/>
      <c r="AB47" s="260"/>
      <c r="AC47" s="261"/>
      <c r="AD47" s="260"/>
      <c r="AE47" s="261"/>
      <c r="AF47" s="1687"/>
      <c r="AG47" s="1688"/>
      <c r="AH47" s="260"/>
      <c r="AI47" s="261"/>
      <c r="AJ47" s="1687"/>
      <c r="AK47" s="1688"/>
      <c r="AL47" s="260"/>
      <c r="AM47" s="261"/>
      <c r="AN47" s="1687"/>
      <c r="AO47" s="1688"/>
      <c r="AP47" s="1962"/>
      <c r="AQ47" s="1963"/>
      <c r="AR47" s="260"/>
      <c r="AS47" s="261"/>
      <c r="AT47" s="260"/>
      <c r="AU47" s="261"/>
      <c r="AV47" s="528"/>
      <c r="JB47" s="139"/>
      <c r="JC47" s="140"/>
      <c r="JD47" s="141"/>
      <c r="JE47" s="141"/>
      <c r="JF47" s="141"/>
      <c r="JG47" s="141"/>
      <c r="JH47" s="141"/>
      <c r="JI47" s="141"/>
      <c r="JJ47" s="142"/>
      <c r="KJ47" s="143" t="s">
        <v>114</v>
      </c>
      <c r="KK47" s="143" t="s">
        <v>46</v>
      </c>
      <c r="KL47" s="10" t="s">
        <v>46</v>
      </c>
      <c r="KM47" s="10" t="s">
        <v>23</v>
      </c>
      <c r="KN47" s="10" t="s">
        <v>44</v>
      </c>
      <c r="KO47" s="143" t="s">
        <v>103</v>
      </c>
    </row>
    <row r="48" spans="1:315" s="12" customFormat="1" ht="27.9" customHeight="1" x14ac:dyDescent="0.2">
      <c r="A48" s="151"/>
      <c r="B48" s="640"/>
      <c r="C48" s="806" t="s">
        <v>114</v>
      </c>
      <c r="D48" s="641" t="s">
        <v>7</v>
      </c>
      <c r="E48" s="642" t="s">
        <v>132</v>
      </c>
      <c r="F48" s="643"/>
      <c r="G48" s="644">
        <v>231.17</v>
      </c>
      <c r="H48" s="645"/>
      <c r="I48" s="646"/>
      <c r="J48" s="697"/>
      <c r="K48" s="698"/>
      <c r="L48" s="697"/>
      <c r="M48" s="698"/>
      <c r="N48" s="697"/>
      <c r="O48" s="698"/>
      <c r="P48" s="697"/>
      <c r="Q48" s="698"/>
      <c r="R48" s="697"/>
      <c r="S48" s="698"/>
      <c r="T48" s="697"/>
      <c r="U48" s="698"/>
      <c r="V48" s="697"/>
      <c r="W48" s="698"/>
      <c r="X48" s="697"/>
      <c r="Y48" s="698"/>
      <c r="Z48" s="697"/>
      <c r="AA48" s="698"/>
      <c r="AB48" s="697"/>
      <c r="AC48" s="698"/>
      <c r="AD48" s="697"/>
      <c r="AE48" s="698"/>
      <c r="AF48" s="1692"/>
      <c r="AG48" s="1693"/>
      <c r="AH48" s="697"/>
      <c r="AI48" s="698"/>
      <c r="AJ48" s="1692"/>
      <c r="AK48" s="1693"/>
      <c r="AL48" s="697"/>
      <c r="AM48" s="698"/>
      <c r="AN48" s="1692"/>
      <c r="AO48" s="1693"/>
      <c r="AP48" s="1966"/>
      <c r="AQ48" s="1967"/>
      <c r="AR48" s="697"/>
      <c r="AS48" s="698"/>
      <c r="AT48" s="697"/>
      <c r="AU48" s="698"/>
      <c r="AV48" s="529"/>
      <c r="JB48" s="153"/>
      <c r="JC48" s="154"/>
      <c r="JD48" s="155"/>
      <c r="JE48" s="155"/>
      <c r="JF48" s="155"/>
      <c r="JG48" s="155"/>
      <c r="JH48" s="155"/>
      <c r="JI48" s="155"/>
      <c r="JJ48" s="156"/>
      <c r="KJ48" s="157" t="s">
        <v>114</v>
      </c>
      <c r="KK48" s="157" t="s">
        <v>46</v>
      </c>
      <c r="KL48" s="12" t="s">
        <v>110</v>
      </c>
      <c r="KM48" s="12" t="s">
        <v>23</v>
      </c>
      <c r="KN48" s="12" t="s">
        <v>45</v>
      </c>
      <c r="KO48" s="157" t="s">
        <v>103</v>
      </c>
    </row>
    <row r="49" spans="1:315" s="1" customFormat="1" ht="37.200000000000003" customHeight="1" x14ac:dyDescent="0.2">
      <c r="A49" s="23"/>
      <c r="B49" s="550" t="s">
        <v>150</v>
      </c>
      <c r="C49" s="558" t="s">
        <v>105</v>
      </c>
      <c r="D49" s="559" t="s">
        <v>143</v>
      </c>
      <c r="E49" s="560" t="s">
        <v>144</v>
      </c>
      <c r="F49" s="561" t="s">
        <v>108</v>
      </c>
      <c r="G49" s="562">
        <v>348.38</v>
      </c>
      <c r="H49" s="563">
        <v>91.2</v>
      </c>
      <c r="I49" s="564">
        <f>ROUND(H49*G49,2)</f>
        <v>31772.26</v>
      </c>
      <c r="J49" s="926"/>
      <c r="K49" s="927">
        <f>ROUND(J49*$H49,2)</f>
        <v>0</v>
      </c>
      <c r="L49" s="926"/>
      <c r="M49" s="927">
        <f>ROUND(L49*$H49,2)</f>
        <v>0</v>
      </c>
      <c r="N49" s="926"/>
      <c r="O49" s="927">
        <f>ROUND(N49*$H49,2)</f>
        <v>0</v>
      </c>
      <c r="P49" s="926"/>
      <c r="Q49" s="927">
        <f>ROUND(P49*$H49,2)</f>
        <v>0</v>
      </c>
      <c r="R49" s="926"/>
      <c r="S49" s="927">
        <f>ROUND(R49*$H49,2)</f>
        <v>0</v>
      </c>
      <c r="T49" s="926"/>
      <c r="U49" s="927">
        <f>ROUND(T49*$H49,2)</f>
        <v>0</v>
      </c>
      <c r="V49" s="926"/>
      <c r="W49" s="927">
        <f>ROUND(V49*$H49,2)</f>
        <v>0</v>
      </c>
      <c r="X49" s="926"/>
      <c r="Y49" s="927">
        <f>ROUND(X49*$H49,2)</f>
        <v>0</v>
      </c>
      <c r="Z49" s="926"/>
      <c r="AA49" s="927">
        <f>ROUND(Z49*$H49,2)</f>
        <v>0</v>
      </c>
      <c r="AB49" s="926"/>
      <c r="AC49" s="927">
        <f>ROUND(AB49*$H49,2)</f>
        <v>0</v>
      </c>
      <c r="AD49" s="926"/>
      <c r="AE49" s="927">
        <f>ROUND(AD49*$H49,2)</f>
        <v>0</v>
      </c>
      <c r="AF49" s="1986"/>
      <c r="AG49" s="1987">
        <f>ROUND(AF49*$H49,2)</f>
        <v>0</v>
      </c>
      <c r="AH49" s="926"/>
      <c r="AI49" s="927">
        <f>ROUND(AH49*$H49,2)</f>
        <v>0</v>
      </c>
      <c r="AJ49" s="1986"/>
      <c r="AK49" s="1987">
        <f>ROUND(AJ49*$H49,2)</f>
        <v>0</v>
      </c>
      <c r="AL49" s="926"/>
      <c r="AM49" s="927">
        <f>ROUND(AL49*$H49,2)</f>
        <v>0</v>
      </c>
      <c r="AN49" s="1986"/>
      <c r="AO49" s="1987">
        <f>ROUND(AN49*$H49,2)</f>
        <v>0</v>
      </c>
      <c r="AP49" s="1995"/>
      <c r="AQ49" s="1996">
        <f>ROUND(AP49*$H49,2)</f>
        <v>0</v>
      </c>
      <c r="AR49" s="926">
        <f>AP49+AN49+AL49+AJ49+AH49+AF49+AD49+AB49+Z49+X49+V49+T49+R49+P49+N49+L49+J49</f>
        <v>0</v>
      </c>
      <c r="AS49" s="927">
        <f>ROUND(AR49*$H49,2)</f>
        <v>0</v>
      </c>
      <c r="AT49" s="926">
        <f>G49-AR49</f>
        <v>348.38</v>
      </c>
      <c r="AU49" s="927">
        <f>ROUND(AT49*$H49,2)</f>
        <v>31772.26</v>
      </c>
      <c r="AV49" s="975">
        <f>AU49/I49</f>
        <v>1</v>
      </c>
      <c r="JB49" s="25"/>
      <c r="JC49" s="122" t="s">
        <v>7</v>
      </c>
      <c r="JD49" s="123" t="s">
        <v>31</v>
      </c>
      <c r="JE49" s="33"/>
      <c r="JF49" s="124">
        <f>JE49*G49</f>
        <v>0</v>
      </c>
      <c r="JG49" s="124">
        <v>4.0000000000000003E-5</v>
      </c>
      <c r="JH49" s="124">
        <f>JG49*G49</f>
        <v>1.3935200000000002E-2</v>
      </c>
      <c r="JI49" s="124">
        <v>0.10299999999999999</v>
      </c>
      <c r="JJ49" s="125">
        <f>JI49*G49</f>
        <v>35.883139999999997</v>
      </c>
      <c r="JK49" s="22"/>
      <c r="JL49" s="22"/>
      <c r="JM49" s="22"/>
      <c r="JN49" s="22"/>
      <c r="JO49" s="22"/>
      <c r="JP49" s="22"/>
      <c r="JQ49" s="22"/>
      <c r="JR49" s="22"/>
      <c r="JS49" s="22"/>
      <c r="JT49" s="22"/>
      <c r="JU49" s="22"/>
      <c r="KH49" s="126" t="s">
        <v>110</v>
      </c>
      <c r="KJ49" s="126" t="s">
        <v>105</v>
      </c>
      <c r="KK49" s="126" t="s">
        <v>46</v>
      </c>
      <c r="KO49" s="13" t="s">
        <v>103</v>
      </c>
      <c r="KU49" s="127">
        <f>IF(JD49="základní",I49,0)</f>
        <v>31772.26</v>
      </c>
      <c r="KV49" s="127">
        <f>IF(JD49="snížená",I49,0)</f>
        <v>0</v>
      </c>
      <c r="KW49" s="127">
        <f>IF(JD49="zákl. přenesená",I49,0)</f>
        <v>0</v>
      </c>
      <c r="KX49" s="127">
        <f>IF(JD49="sníž. přenesená",I49,0)</f>
        <v>0</v>
      </c>
      <c r="KY49" s="127">
        <f>IF(JD49="nulová",I49,0)</f>
        <v>0</v>
      </c>
      <c r="KZ49" s="13" t="s">
        <v>45</v>
      </c>
      <c r="LA49" s="127">
        <f>ROUND(H49*G49,2)</f>
        <v>31772.26</v>
      </c>
      <c r="LB49" s="13" t="s">
        <v>110</v>
      </c>
      <c r="LC49" s="126" t="s">
        <v>1952</v>
      </c>
    </row>
    <row r="50" spans="1:315" s="1" customFormat="1" ht="27.9" customHeight="1" x14ac:dyDescent="0.2">
      <c r="A50" s="23"/>
      <c r="B50" s="625"/>
      <c r="C50" s="806" t="s">
        <v>112</v>
      </c>
      <c r="D50" s="805"/>
      <c r="E50" s="626" t="s">
        <v>146</v>
      </c>
      <c r="F50" s="805"/>
      <c r="G50" s="805"/>
      <c r="H50" s="197"/>
      <c r="I50" s="498"/>
      <c r="J50" s="408"/>
      <c r="K50" s="409"/>
      <c r="L50" s="408"/>
      <c r="M50" s="409"/>
      <c r="N50" s="408"/>
      <c r="O50" s="409"/>
      <c r="P50" s="408"/>
      <c r="Q50" s="409"/>
      <c r="R50" s="408"/>
      <c r="S50" s="409"/>
      <c r="T50" s="408"/>
      <c r="U50" s="409"/>
      <c r="V50" s="408"/>
      <c r="W50" s="409"/>
      <c r="X50" s="408"/>
      <c r="Y50" s="409"/>
      <c r="Z50" s="408"/>
      <c r="AA50" s="409"/>
      <c r="AB50" s="408"/>
      <c r="AC50" s="409"/>
      <c r="AD50" s="408"/>
      <c r="AE50" s="409"/>
      <c r="AF50" s="1985"/>
      <c r="AG50" s="1684"/>
      <c r="AH50" s="408"/>
      <c r="AI50" s="409"/>
      <c r="AJ50" s="1985"/>
      <c r="AK50" s="1684"/>
      <c r="AL50" s="408"/>
      <c r="AM50" s="409"/>
      <c r="AN50" s="1985"/>
      <c r="AO50" s="1684"/>
      <c r="AP50" s="1994"/>
      <c r="AQ50" s="1959"/>
      <c r="AR50" s="408"/>
      <c r="AS50" s="409"/>
      <c r="AT50" s="408"/>
      <c r="AU50" s="409"/>
      <c r="AV50" s="815"/>
      <c r="JB50" s="25"/>
      <c r="JC50" s="128"/>
      <c r="JD50" s="129"/>
      <c r="JE50" s="33"/>
      <c r="JF50" s="33"/>
      <c r="JG50" s="33"/>
      <c r="JH50" s="33"/>
      <c r="JI50" s="33"/>
      <c r="JJ50" s="34"/>
      <c r="JK50" s="22"/>
      <c r="JL50" s="22"/>
      <c r="JM50" s="22"/>
      <c r="JN50" s="22"/>
      <c r="JO50" s="22"/>
      <c r="JP50" s="22"/>
      <c r="JQ50" s="22"/>
      <c r="JR50" s="22"/>
      <c r="JS50" s="22"/>
      <c r="JT50" s="22"/>
      <c r="JU50" s="22"/>
      <c r="KJ50" s="13" t="s">
        <v>112</v>
      </c>
      <c r="KK50" s="13" t="s">
        <v>46</v>
      </c>
    </row>
    <row r="51" spans="1:315" s="9" customFormat="1" ht="27.9" customHeight="1" x14ac:dyDescent="0.2">
      <c r="A51" s="130"/>
      <c r="B51" s="627"/>
      <c r="C51" s="806" t="s">
        <v>114</v>
      </c>
      <c r="D51" s="628" t="s">
        <v>7</v>
      </c>
      <c r="E51" s="629" t="s">
        <v>1774</v>
      </c>
      <c r="F51" s="630"/>
      <c r="G51" s="628" t="s">
        <v>7</v>
      </c>
      <c r="H51" s="631"/>
      <c r="I51" s="632"/>
      <c r="J51" s="258"/>
      <c r="K51" s="259"/>
      <c r="L51" s="258"/>
      <c r="M51" s="259"/>
      <c r="N51" s="258"/>
      <c r="O51" s="259"/>
      <c r="P51" s="258"/>
      <c r="Q51" s="259"/>
      <c r="R51" s="258"/>
      <c r="S51" s="259"/>
      <c r="T51" s="258"/>
      <c r="U51" s="259"/>
      <c r="V51" s="258"/>
      <c r="W51" s="259"/>
      <c r="X51" s="258"/>
      <c r="Y51" s="259"/>
      <c r="Z51" s="258"/>
      <c r="AA51" s="259"/>
      <c r="AB51" s="258"/>
      <c r="AC51" s="259"/>
      <c r="AD51" s="258"/>
      <c r="AE51" s="259"/>
      <c r="AF51" s="1685"/>
      <c r="AG51" s="1686"/>
      <c r="AH51" s="258"/>
      <c r="AI51" s="259"/>
      <c r="AJ51" s="1685"/>
      <c r="AK51" s="1686"/>
      <c r="AL51" s="258"/>
      <c r="AM51" s="259"/>
      <c r="AN51" s="1685"/>
      <c r="AO51" s="1686"/>
      <c r="AP51" s="1960"/>
      <c r="AQ51" s="1961"/>
      <c r="AR51" s="258"/>
      <c r="AS51" s="259"/>
      <c r="AT51" s="258"/>
      <c r="AU51" s="259"/>
      <c r="AV51" s="527"/>
      <c r="JB51" s="132"/>
      <c r="JC51" s="133"/>
      <c r="JD51" s="134"/>
      <c r="JE51" s="134"/>
      <c r="JF51" s="134"/>
      <c r="JG51" s="134"/>
      <c r="JH51" s="134"/>
      <c r="JI51" s="134"/>
      <c r="JJ51" s="135"/>
      <c r="KJ51" s="136" t="s">
        <v>114</v>
      </c>
      <c r="KK51" s="136" t="s">
        <v>46</v>
      </c>
      <c r="KL51" s="9" t="s">
        <v>45</v>
      </c>
      <c r="KM51" s="9" t="s">
        <v>23</v>
      </c>
      <c r="KN51" s="9" t="s">
        <v>44</v>
      </c>
      <c r="KO51" s="136" t="s">
        <v>103</v>
      </c>
    </row>
    <row r="52" spans="1:315" s="10" customFormat="1" ht="27.9" customHeight="1" x14ac:dyDescent="0.2">
      <c r="A52" s="137"/>
      <c r="B52" s="633"/>
      <c r="C52" s="806" t="s">
        <v>114</v>
      </c>
      <c r="D52" s="634" t="s">
        <v>7</v>
      </c>
      <c r="E52" s="635" t="s">
        <v>1953</v>
      </c>
      <c r="F52" s="636"/>
      <c r="G52" s="637">
        <v>304.06</v>
      </c>
      <c r="H52" s="638"/>
      <c r="I52" s="639"/>
      <c r="J52" s="260"/>
      <c r="K52" s="261"/>
      <c r="L52" s="260"/>
      <c r="M52" s="261"/>
      <c r="N52" s="260"/>
      <c r="O52" s="261"/>
      <c r="P52" s="260"/>
      <c r="Q52" s="261"/>
      <c r="R52" s="260"/>
      <c r="S52" s="261"/>
      <c r="T52" s="260"/>
      <c r="U52" s="261"/>
      <c r="V52" s="260"/>
      <c r="W52" s="261"/>
      <c r="X52" s="260"/>
      <c r="Y52" s="261"/>
      <c r="Z52" s="260"/>
      <c r="AA52" s="261"/>
      <c r="AB52" s="260"/>
      <c r="AC52" s="261"/>
      <c r="AD52" s="260"/>
      <c r="AE52" s="261"/>
      <c r="AF52" s="1687"/>
      <c r="AG52" s="1688"/>
      <c r="AH52" s="260"/>
      <c r="AI52" s="261"/>
      <c r="AJ52" s="1687"/>
      <c r="AK52" s="1688"/>
      <c r="AL52" s="260"/>
      <c r="AM52" s="261"/>
      <c r="AN52" s="1687"/>
      <c r="AO52" s="1688"/>
      <c r="AP52" s="1962"/>
      <c r="AQ52" s="1963"/>
      <c r="AR52" s="260"/>
      <c r="AS52" s="261"/>
      <c r="AT52" s="260"/>
      <c r="AU52" s="261"/>
      <c r="AV52" s="528"/>
      <c r="JB52" s="139"/>
      <c r="JC52" s="140"/>
      <c r="JD52" s="141"/>
      <c r="JE52" s="141"/>
      <c r="JF52" s="141"/>
      <c r="JG52" s="141"/>
      <c r="JH52" s="141"/>
      <c r="JI52" s="141"/>
      <c r="JJ52" s="142"/>
      <c r="KJ52" s="143" t="s">
        <v>114</v>
      </c>
      <c r="KK52" s="143" t="s">
        <v>46</v>
      </c>
      <c r="KL52" s="10" t="s">
        <v>46</v>
      </c>
      <c r="KM52" s="10" t="s">
        <v>23</v>
      </c>
      <c r="KN52" s="10" t="s">
        <v>44</v>
      </c>
      <c r="KO52" s="143" t="s">
        <v>103</v>
      </c>
    </row>
    <row r="53" spans="1:315" s="10" customFormat="1" ht="27.9" customHeight="1" x14ac:dyDescent="0.2">
      <c r="A53" s="137"/>
      <c r="B53" s="633"/>
      <c r="C53" s="806" t="s">
        <v>114</v>
      </c>
      <c r="D53" s="634" t="s">
        <v>7</v>
      </c>
      <c r="E53" s="635" t="s">
        <v>1954</v>
      </c>
      <c r="F53" s="636"/>
      <c r="G53" s="637">
        <v>44.32</v>
      </c>
      <c r="H53" s="638"/>
      <c r="I53" s="639"/>
      <c r="J53" s="260"/>
      <c r="K53" s="261"/>
      <c r="L53" s="260"/>
      <c r="M53" s="261"/>
      <c r="N53" s="260"/>
      <c r="O53" s="261"/>
      <c r="P53" s="260"/>
      <c r="Q53" s="261"/>
      <c r="R53" s="260"/>
      <c r="S53" s="261"/>
      <c r="T53" s="260"/>
      <c r="U53" s="261"/>
      <c r="V53" s="260"/>
      <c r="W53" s="261"/>
      <c r="X53" s="260"/>
      <c r="Y53" s="261"/>
      <c r="Z53" s="260"/>
      <c r="AA53" s="261"/>
      <c r="AB53" s="260"/>
      <c r="AC53" s="261"/>
      <c r="AD53" s="260"/>
      <c r="AE53" s="261"/>
      <c r="AF53" s="1687"/>
      <c r="AG53" s="1688"/>
      <c r="AH53" s="260"/>
      <c r="AI53" s="261"/>
      <c r="AJ53" s="1687"/>
      <c r="AK53" s="1688"/>
      <c r="AL53" s="260"/>
      <c r="AM53" s="261"/>
      <c r="AN53" s="1687"/>
      <c r="AO53" s="1688"/>
      <c r="AP53" s="1962"/>
      <c r="AQ53" s="1963"/>
      <c r="AR53" s="260"/>
      <c r="AS53" s="261"/>
      <c r="AT53" s="260"/>
      <c r="AU53" s="261"/>
      <c r="AV53" s="528"/>
      <c r="JB53" s="139"/>
      <c r="JC53" s="140"/>
      <c r="JD53" s="141"/>
      <c r="JE53" s="141"/>
      <c r="JF53" s="141"/>
      <c r="JG53" s="141"/>
      <c r="JH53" s="141"/>
      <c r="JI53" s="141"/>
      <c r="JJ53" s="142"/>
      <c r="KJ53" s="143" t="s">
        <v>114</v>
      </c>
      <c r="KK53" s="143" t="s">
        <v>46</v>
      </c>
      <c r="KL53" s="10" t="s">
        <v>46</v>
      </c>
      <c r="KM53" s="10" t="s">
        <v>23</v>
      </c>
      <c r="KN53" s="10" t="s">
        <v>44</v>
      </c>
      <c r="KO53" s="143" t="s">
        <v>103</v>
      </c>
    </row>
    <row r="54" spans="1:315" s="12" customFormat="1" ht="27.9" customHeight="1" x14ac:dyDescent="0.2">
      <c r="A54" s="151"/>
      <c r="B54" s="640"/>
      <c r="C54" s="806" t="s">
        <v>114</v>
      </c>
      <c r="D54" s="641" t="s">
        <v>7</v>
      </c>
      <c r="E54" s="642" t="s">
        <v>132</v>
      </c>
      <c r="F54" s="643"/>
      <c r="G54" s="644">
        <v>348.38</v>
      </c>
      <c r="H54" s="645"/>
      <c r="I54" s="646"/>
      <c r="J54" s="697"/>
      <c r="K54" s="698"/>
      <c r="L54" s="697"/>
      <c r="M54" s="698"/>
      <c r="N54" s="697"/>
      <c r="O54" s="698"/>
      <c r="P54" s="697"/>
      <c r="Q54" s="698"/>
      <c r="R54" s="697"/>
      <c r="S54" s="698"/>
      <c r="T54" s="697"/>
      <c r="U54" s="698"/>
      <c r="V54" s="697"/>
      <c r="W54" s="698"/>
      <c r="X54" s="697"/>
      <c r="Y54" s="698"/>
      <c r="Z54" s="697"/>
      <c r="AA54" s="698"/>
      <c r="AB54" s="697"/>
      <c r="AC54" s="698"/>
      <c r="AD54" s="697"/>
      <c r="AE54" s="698"/>
      <c r="AF54" s="1692"/>
      <c r="AG54" s="1693"/>
      <c r="AH54" s="697"/>
      <c r="AI54" s="698"/>
      <c r="AJ54" s="1692"/>
      <c r="AK54" s="1693"/>
      <c r="AL54" s="697"/>
      <c r="AM54" s="698"/>
      <c r="AN54" s="1692"/>
      <c r="AO54" s="1693"/>
      <c r="AP54" s="1966"/>
      <c r="AQ54" s="1967"/>
      <c r="AR54" s="697"/>
      <c r="AS54" s="698"/>
      <c r="AT54" s="697"/>
      <c r="AU54" s="698"/>
      <c r="AV54" s="529"/>
      <c r="JB54" s="153"/>
      <c r="JC54" s="154"/>
      <c r="JD54" s="155"/>
      <c r="JE54" s="155"/>
      <c r="JF54" s="155"/>
      <c r="JG54" s="155"/>
      <c r="JH54" s="155"/>
      <c r="JI54" s="155"/>
      <c r="JJ54" s="156"/>
      <c r="KJ54" s="157" t="s">
        <v>114</v>
      </c>
      <c r="KK54" s="157" t="s">
        <v>46</v>
      </c>
      <c r="KL54" s="12" t="s">
        <v>110</v>
      </c>
      <c r="KM54" s="12" t="s">
        <v>23</v>
      </c>
      <c r="KN54" s="12" t="s">
        <v>45</v>
      </c>
      <c r="KO54" s="157" t="s">
        <v>103</v>
      </c>
    </row>
    <row r="55" spans="1:315" s="1" customFormat="1" ht="27.9" customHeight="1" x14ac:dyDescent="0.2">
      <c r="A55" s="23"/>
      <c r="B55" s="550" t="s">
        <v>159</v>
      </c>
      <c r="C55" s="558" t="s">
        <v>105</v>
      </c>
      <c r="D55" s="559" t="s">
        <v>151</v>
      </c>
      <c r="E55" s="560" t="s">
        <v>152</v>
      </c>
      <c r="F55" s="561" t="s">
        <v>153</v>
      </c>
      <c r="G55" s="562">
        <v>14</v>
      </c>
      <c r="H55" s="563">
        <v>81.599999999999994</v>
      </c>
      <c r="I55" s="564">
        <f>ROUND(H55*G55,2)</f>
        <v>1142.4000000000001</v>
      </c>
      <c r="J55" s="926"/>
      <c r="K55" s="927">
        <f>ROUND(J55*$H55,2)</f>
        <v>0</v>
      </c>
      <c r="L55" s="926"/>
      <c r="M55" s="927">
        <f>ROUND(L55*$H55,2)</f>
        <v>0</v>
      </c>
      <c r="N55" s="926"/>
      <c r="O55" s="927">
        <f>ROUND(N55*$H55,2)</f>
        <v>0</v>
      </c>
      <c r="P55" s="926"/>
      <c r="Q55" s="927">
        <f>ROUND(P55*$H55,2)</f>
        <v>0</v>
      </c>
      <c r="R55" s="926"/>
      <c r="S55" s="927">
        <f>ROUND(R55*$H55,2)</f>
        <v>0</v>
      </c>
      <c r="T55" s="926"/>
      <c r="U55" s="927">
        <f>ROUND(T55*$H55,2)</f>
        <v>0</v>
      </c>
      <c r="V55" s="926"/>
      <c r="W55" s="927">
        <f>ROUND(V55*$H55,2)</f>
        <v>0</v>
      </c>
      <c r="X55" s="926"/>
      <c r="Y55" s="927">
        <f>ROUND(X55*$H55,2)</f>
        <v>0</v>
      </c>
      <c r="Z55" s="926"/>
      <c r="AA55" s="927">
        <f>ROUND(Z55*$H55,2)</f>
        <v>0</v>
      </c>
      <c r="AB55" s="926"/>
      <c r="AC55" s="927">
        <f>ROUND(AB55*$H55,2)</f>
        <v>0</v>
      </c>
      <c r="AD55" s="926"/>
      <c r="AE55" s="927">
        <f>ROUND(AD55*$H55,2)</f>
        <v>0</v>
      </c>
      <c r="AF55" s="1986">
        <v>7</v>
      </c>
      <c r="AG55" s="1987">
        <f>ROUND(AF55*$H55,2)</f>
        <v>571.20000000000005</v>
      </c>
      <c r="AH55" s="926"/>
      <c r="AI55" s="927">
        <f>ROUND(AH55*$H55,2)</f>
        <v>0</v>
      </c>
      <c r="AJ55" s="1986">
        <v>7</v>
      </c>
      <c r="AK55" s="1987">
        <f>ROUND(AJ55*$H55,2)</f>
        <v>571.20000000000005</v>
      </c>
      <c r="AL55" s="926"/>
      <c r="AM55" s="927">
        <f>ROUND(AL55*$H55,2)</f>
        <v>0</v>
      </c>
      <c r="AN55" s="1986"/>
      <c r="AO55" s="1987">
        <f>ROUND(AN55*$H55,2)</f>
        <v>0</v>
      </c>
      <c r="AP55" s="1995"/>
      <c r="AQ55" s="1996">
        <f>ROUND(AP55*$H55,2)</f>
        <v>0</v>
      </c>
      <c r="AR55" s="926">
        <f>AP55+AN55+AL55+AJ55+AH55+AF55+AD55+AB55+Z55+X55+V55+T55+R55+P55+N55+L55+J55</f>
        <v>14</v>
      </c>
      <c r="AS55" s="927">
        <f>ROUND(AR55*$H55,2)</f>
        <v>1142.4000000000001</v>
      </c>
      <c r="AT55" s="926">
        <f>G55-AR55</f>
        <v>0</v>
      </c>
      <c r="AU55" s="927">
        <f>ROUND(AT55*$H55,2)</f>
        <v>0</v>
      </c>
      <c r="AV55" s="975">
        <f>AU55/I55</f>
        <v>0</v>
      </c>
      <c r="JB55" s="25"/>
      <c r="JC55" s="122" t="s">
        <v>7</v>
      </c>
      <c r="JD55" s="123" t="s">
        <v>31</v>
      </c>
      <c r="JE55" s="33"/>
      <c r="JF55" s="124">
        <f>JE55*G55</f>
        <v>0</v>
      </c>
      <c r="JG55" s="124">
        <v>0</v>
      </c>
      <c r="JH55" s="124">
        <f>JG55*G55</f>
        <v>0</v>
      </c>
      <c r="JI55" s="124">
        <v>0.20499999999999999</v>
      </c>
      <c r="JJ55" s="125">
        <f>JI55*G55</f>
        <v>2.8699999999999997</v>
      </c>
      <c r="JK55" s="22"/>
      <c r="JL55" s="22"/>
      <c r="JM55" s="22"/>
      <c r="JN55" s="22"/>
      <c r="JO55" s="22"/>
      <c r="JP55" s="22"/>
      <c r="JQ55" s="22"/>
      <c r="JR55" s="22"/>
      <c r="JS55" s="22"/>
      <c r="JT55" s="22"/>
      <c r="JU55" s="22"/>
      <c r="KH55" s="126" t="s">
        <v>110</v>
      </c>
      <c r="KJ55" s="126" t="s">
        <v>105</v>
      </c>
      <c r="KK55" s="126" t="s">
        <v>46</v>
      </c>
      <c r="KO55" s="13" t="s">
        <v>103</v>
      </c>
      <c r="KU55" s="127">
        <f>IF(JD55="základní",I55,0)</f>
        <v>1142.4000000000001</v>
      </c>
      <c r="KV55" s="127">
        <f>IF(JD55="snížená",I55,0)</f>
        <v>0</v>
      </c>
      <c r="KW55" s="127">
        <f>IF(JD55="zákl. přenesená",I55,0)</f>
        <v>0</v>
      </c>
      <c r="KX55" s="127">
        <f>IF(JD55="sníž. přenesená",I55,0)</f>
        <v>0</v>
      </c>
      <c r="KY55" s="127">
        <f>IF(JD55="nulová",I55,0)</f>
        <v>0</v>
      </c>
      <c r="KZ55" s="13" t="s">
        <v>45</v>
      </c>
      <c r="LA55" s="127">
        <f>ROUND(H55*G55,2)</f>
        <v>1142.4000000000001</v>
      </c>
      <c r="LB55" s="13" t="s">
        <v>110</v>
      </c>
      <c r="LC55" s="126" t="s">
        <v>1955</v>
      </c>
    </row>
    <row r="56" spans="1:315" s="1" customFormat="1" ht="27.9" customHeight="1" x14ac:dyDescent="0.2">
      <c r="A56" s="23"/>
      <c r="B56" s="625"/>
      <c r="C56" s="806" t="s">
        <v>112</v>
      </c>
      <c r="D56" s="805"/>
      <c r="E56" s="626" t="s">
        <v>155</v>
      </c>
      <c r="F56" s="805"/>
      <c r="G56" s="805"/>
      <c r="H56" s="197"/>
      <c r="I56" s="498"/>
      <c r="J56" s="408"/>
      <c r="K56" s="409"/>
      <c r="L56" s="408"/>
      <c r="M56" s="409"/>
      <c r="N56" s="408"/>
      <c r="O56" s="409"/>
      <c r="P56" s="408"/>
      <c r="Q56" s="409"/>
      <c r="R56" s="408"/>
      <c r="S56" s="409"/>
      <c r="T56" s="408"/>
      <c r="U56" s="409"/>
      <c r="V56" s="408"/>
      <c r="W56" s="409"/>
      <c r="X56" s="408"/>
      <c r="Y56" s="409"/>
      <c r="Z56" s="408"/>
      <c r="AA56" s="409"/>
      <c r="AB56" s="408"/>
      <c r="AC56" s="409"/>
      <c r="AD56" s="408"/>
      <c r="AE56" s="409"/>
      <c r="AF56" s="1985"/>
      <c r="AG56" s="1684"/>
      <c r="AH56" s="408"/>
      <c r="AI56" s="409"/>
      <c r="AJ56" s="1985"/>
      <c r="AK56" s="1684"/>
      <c r="AL56" s="408"/>
      <c r="AM56" s="409"/>
      <c r="AN56" s="1985"/>
      <c r="AO56" s="1684"/>
      <c r="AP56" s="1994"/>
      <c r="AQ56" s="1959"/>
      <c r="AR56" s="408"/>
      <c r="AS56" s="409"/>
      <c r="AT56" s="408"/>
      <c r="AU56" s="409"/>
      <c r="AV56" s="815"/>
      <c r="JB56" s="25"/>
      <c r="JC56" s="128"/>
      <c r="JD56" s="129"/>
      <c r="JE56" s="33"/>
      <c r="JF56" s="33"/>
      <c r="JG56" s="33"/>
      <c r="JH56" s="33"/>
      <c r="JI56" s="33"/>
      <c r="JJ56" s="34"/>
      <c r="JK56" s="22"/>
      <c r="JL56" s="22"/>
      <c r="JM56" s="22"/>
      <c r="JN56" s="22"/>
      <c r="JO56" s="22"/>
      <c r="JP56" s="22"/>
      <c r="JQ56" s="22"/>
      <c r="JR56" s="22"/>
      <c r="JS56" s="22"/>
      <c r="JT56" s="22"/>
      <c r="JU56" s="22"/>
      <c r="KJ56" s="13" t="s">
        <v>112</v>
      </c>
      <c r="KK56" s="13" t="s">
        <v>46</v>
      </c>
    </row>
    <row r="57" spans="1:315" s="9" customFormat="1" ht="27.9" customHeight="1" x14ac:dyDescent="0.2">
      <c r="A57" s="130"/>
      <c r="B57" s="627"/>
      <c r="C57" s="806" t="s">
        <v>114</v>
      </c>
      <c r="D57" s="628" t="s">
        <v>7</v>
      </c>
      <c r="E57" s="629" t="s">
        <v>1574</v>
      </c>
      <c r="F57" s="630"/>
      <c r="G57" s="628" t="s">
        <v>7</v>
      </c>
      <c r="H57" s="631"/>
      <c r="I57" s="632"/>
      <c r="J57" s="258"/>
      <c r="K57" s="259"/>
      <c r="L57" s="258"/>
      <c r="M57" s="259"/>
      <c r="N57" s="258"/>
      <c r="O57" s="259"/>
      <c r="P57" s="258"/>
      <c r="Q57" s="259"/>
      <c r="R57" s="258"/>
      <c r="S57" s="259"/>
      <c r="T57" s="258"/>
      <c r="U57" s="259"/>
      <c r="V57" s="258"/>
      <c r="W57" s="259"/>
      <c r="X57" s="258"/>
      <c r="Y57" s="259"/>
      <c r="Z57" s="258"/>
      <c r="AA57" s="259"/>
      <c r="AB57" s="258"/>
      <c r="AC57" s="259"/>
      <c r="AD57" s="258"/>
      <c r="AE57" s="259"/>
      <c r="AF57" s="1685"/>
      <c r="AG57" s="1686"/>
      <c r="AH57" s="258"/>
      <c r="AI57" s="259"/>
      <c r="AJ57" s="1685"/>
      <c r="AK57" s="1686"/>
      <c r="AL57" s="258"/>
      <c r="AM57" s="259"/>
      <c r="AN57" s="1685"/>
      <c r="AO57" s="1686"/>
      <c r="AP57" s="1960"/>
      <c r="AQ57" s="1961"/>
      <c r="AR57" s="258"/>
      <c r="AS57" s="259"/>
      <c r="AT57" s="258"/>
      <c r="AU57" s="259"/>
      <c r="AV57" s="527"/>
      <c r="JB57" s="132"/>
      <c r="JC57" s="133"/>
      <c r="JD57" s="134"/>
      <c r="JE57" s="134"/>
      <c r="JF57" s="134"/>
      <c r="JG57" s="134"/>
      <c r="JH57" s="134"/>
      <c r="JI57" s="134"/>
      <c r="JJ57" s="135"/>
      <c r="KJ57" s="136" t="s">
        <v>114</v>
      </c>
      <c r="KK57" s="136" t="s">
        <v>46</v>
      </c>
      <c r="KL57" s="9" t="s">
        <v>45</v>
      </c>
      <c r="KM57" s="9" t="s">
        <v>23</v>
      </c>
      <c r="KN57" s="9" t="s">
        <v>44</v>
      </c>
      <c r="KO57" s="136" t="s">
        <v>103</v>
      </c>
    </row>
    <row r="58" spans="1:315" s="10" customFormat="1" ht="27.9" customHeight="1" x14ac:dyDescent="0.2">
      <c r="A58" s="137"/>
      <c r="B58" s="633"/>
      <c r="C58" s="806" t="s">
        <v>114</v>
      </c>
      <c r="D58" s="634" t="s">
        <v>7</v>
      </c>
      <c r="E58" s="635" t="s">
        <v>1956</v>
      </c>
      <c r="F58" s="636"/>
      <c r="G58" s="637">
        <v>14</v>
      </c>
      <c r="H58" s="638"/>
      <c r="I58" s="639"/>
      <c r="J58" s="260"/>
      <c r="K58" s="261"/>
      <c r="L58" s="260"/>
      <c r="M58" s="261"/>
      <c r="N58" s="260"/>
      <c r="O58" s="261"/>
      <c r="P58" s="260"/>
      <c r="Q58" s="261"/>
      <c r="R58" s="260"/>
      <c r="S58" s="261"/>
      <c r="T58" s="260"/>
      <c r="U58" s="261"/>
      <c r="V58" s="260"/>
      <c r="W58" s="261"/>
      <c r="X58" s="260"/>
      <c r="Y58" s="261"/>
      <c r="Z58" s="260"/>
      <c r="AA58" s="261"/>
      <c r="AB58" s="260"/>
      <c r="AC58" s="261"/>
      <c r="AD58" s="260"/>
      <c r="AE58" s="261"/>
      <c r="AF58" s="1687"/>
      <c r="AG58" s="1688"/>
      <c r="AH58" s="260"/>
      <c r="AI58" s="261"/>
      <c r="AJ58" s="1687"/>
      <c r="AK58" s="1688"/>
      <c r="AL58" s="260"/>
      <c r="AM58" s="261"/>
      <c r="AN58" s="1687"/>
      <c r="AO58" s="1688"/>
      <c r="AP58" s="1962"/>
      <c r="AQ58" s="1963"/>
      <c r="AR58" s="260"/>
      <c r="AS58" s="261"/>
      <c r="AT58" s="260"/>
      <c r="AU58" s="261"/>
      <c r="AV58" s="528"/>
      <c r="JB58" s="139"/>
      <c r="JC58" s="140"/>
      <c r="JD58" s="141"/>
      <c r="JE58" s="141"/>
      <c r="JF58" s="141"/>
      <c r="JG58" s="141"/>
      <c r="JH58" s="141"/>
      <c r="JI58" s="141"/>
      <c r="JJ58" s="142"/>
      <c r="KJ58" s="143" t="s">
        <v>114</v>
      </c>
      <c r="KK58" s="143" t="s">
        <v>46</v>
      </c>
      <c r="KL58" s="10" t="s">
        <v>46</v>
      </c>
      <c r="KM58" s="10" t="s">
        <v>23</v>
      </c>
      <c r="KN58" s="10" t="s">
        <v>45</v>
      </c>
      <c r="KO58" s="143" t="s">
        <v>103</v>
      </c>
    </row>
    <row r="59" spans="1:315" s="9" customFormat="1" ht="27.9" customHeight="1" x14ac:dyDescent="0.2">
      <c r="A59" s="130"/>
      <c r="B59" s="627"/>
      <c r="C59" s="806" t="s">
        <v>114</v>
      </c>
      <c r="D59" s="628" t="s">
        <v>7</v>
      </c>
      <c r="E59" s="629" t="s">
        <v>158</v>
      </c>
      <c r="F59" s="630"/>
      <c r="G59" s="628" t="s">
        <v>7</v>
      </c>
      <c r="H59" s="631"/>
      <c r="I59" s="632"/>
      <c r="J59" s="258"/>
      <c r="K59" s="259"/>
      <c r="L59" s="258"/>
      <c r="M59" s="259"/>
      <c r="N59" s="258"/>
      <c r="O59" s="259"/>
      <c r="P59" s="258"/>
      <c r="Q59" s="259"/>
      <c r="R59" s="258"/>
      <c r="S59" s="259"/>
      <c r="T59" s="258"/>
      <c r="U59" s="259"/>
      <c r="V59" s="258"/>
      <c r="W59" s="259"/>
      <c r="X59" s="258"/>
      <c r="Y59" s="259"/>
      <c r="Z59" s="258"/>
      <c r="AA59" s="259"/>
      <c r="AB59" s="258"/>
      <c r="AC59" s="259"/>
      <c r="AD59" s="258"/>
      <c r="AE59" s="259"/>
      <c r="AF59" s="1685"/>
      <c r="AG59" s="1686"/>
      <c r="AH59" s="258"/>
      <c r="AI59" s="259"/>
      <c r="AJ59" s="1685"/>
      <c r="AK59" s="1686"/>
      <c r="AL59" s="258"/>
      <c r="AM59" s="259"/>
      <c r="AN59" s="1685"/>
      <c r="AO59" s="1686"/>
      <c r="AP59" s="1960"/>
      <c r="AQ59" s="1961"/>
      <c r="AR59" s="258"/>
      <c r="AS59" s="259"/>
      <c r="AT59" s="258"/>
      <c r="AU59" s="259"/>
      <c r="AV59" s="527"/>
      <c r="JB59" s="132"/>
      <c r="JC59" s="133"/>
      <c r="JD59" s="134"/>
      <c r="JE59" s="134"/>
      <c r="JF59" s="134"/>
      <c r="JG59" s="134"/>
      <c r="JH59" s="134"/>
      <c r="JI59" s="134"/>
      <c r="JJ59" s="135"/>
      <c r="KJ59" s="136" t="s">
        <v>114</v>
      </c>
      <c r="KK59" s="136" t="s">
        <v>46</v>
      </c>
      <c r="KL59" s="9" t="s">
        <v>45</v>
      </c>
      <c r="KM59" s="9" t="s">
        <v>23</v>
      </c>
      <c r="KN59" s="9" t="s">
        <v>44</v>
      </c>
      <c r="KO59" s="136" t="s">
        <v>103</v>
      </c>
    </row>
    <row r="60" spans="1:315" s="1" customFormat="1" ht="27.9" customHeight="1" x14ac:dyDescent="0.2">
      <c r="A60" s="23"/>
      <c r="B60" s="550" t="s">
        <v>166</v>
      </c>
      <c r="C60" s="558" t="s">
        <v>105</v>
      </c>
      <c r="D60" s="559" t="s">
        <v>160</v>
      </c>
      <c r="E60" s="560" t="s">
        <v>161</v>
      </c>
      <c r="F60" s="561" t="s">
        <v>162</v>
      </c>
      <c r="G60" s="562">
        <v>40</v>
      </c>
      <c r="H60" s="563">
        <v>77.3</v>
      </c>
      <c r="I60" s="564">
        <f>ROUND(H60*G60,2)</f>
        <v>3092</v>
      </c>
      <c r="J60" s="926"/>
      <c r="K60" s="927">
        <f>ROUND(J60*$H60,2)</f>
        <v>0</v>
      </c>
      <c r="L60" s="926"/>
      <c r="M60" s="927">
        <f>ROUND(L60*$H60,2)</f>
        <v>0</v>
      </c>
      <c r="N60" s="926"/>
      <c r="O60" s="927">
        <f>ROUND(N60*$H60,2)</f>
        <v>0</v>
      </c>
      <c r="P60" s="926"/>
      <c r="Q60" s="927">
        <f>ROUND(P60*$H60,2)</f>
        <v>0</v>
      </c>
      <c r="R60" s="926"/>
      <c r="S60" s="927">
        <f>ROUND(R60*$H60,2)</f>
        <v>0</v>
      </c>
      <c r="T60" s="926"/>
      <c r="U60" s="927">
        <f>ROUND(T60*$H60,2)</f>
        <v>0</v>
      </c>
      <c r="V60" s="926"/>
      <c r="W60" s="927">
        <f>ROUND(V60*$H60,2)</f>
        <v>0</v>
      </c>
      <c r="X60" s="926"/>
      <c r="Y60" s="927">
        <f>ROUND(X60*$H60,2)</f>
        <v>0</v>
      </c>
      <c r="Z60" s="926"/>
      <c r="AA60" s="927">
        <f>ROUND(Z60*$H60,2)</f>
        <v>0</v>
      </c>
      <c r="AB60" s="926"/>
      <c r="AC60" s="927">
        <f>ROUND(AB60*$H60,2)</f>
        <v>0</v>
      </c>
      <c r="AD60" s="926"/>
      <c r="AE60" s="927">
        <f>ROUND(AD60*$H60,2)</f>
        <v>0</v>
      </c>
      <c r="AF60" s="1986">
        <v>35</v>
      </c>
      <c r="AG60" s="1987">
        <f>ROUND(AF60*$H60,2)</f>
        <v>2705.5</v>
      </c>
      <c r="AH60" s="926">
        <v>5</v>
      </c>
      <c r="AI60" s="927">
        <f>ROUND(AH60*$H60,2)</f>
        <v>386.5</v>
      </c>
      <c r="AJ60" s="1986"/>
      <c r="AK60" s="1987">
        <f>ROUND(AJ60*$H60,2)</f>
        <v>0</v>
      </c>
      <c r="AL60" s="926"/>
      <c r="AM60" s="927">
        <f>ROUND(AL60*$H60,2)</f>
        <v>0</v>
      </c>
      <c r="AN60" s="1986"/>
      <c r="AO60" s="1987">
        <f>ROUND(AN60*$H60,2)</f>
        <v>0</v>
      </c>
      <c r="AP60" s="1995"/>
      <c r="AQ60" s="1996">
        <f>ROUND(AP60*$H60,2)</f>
        <v>0</v>
      </c>
      <c r="AR60" s="926">
        <f>AP60+AN60+AL60+AJ60+AH60+AF60+AD60+AB60+Z60+X60+V60+T60+R60+P60+N60+L60+J60</f>
        <v>40</v>
      </c>
      <c r="AS60" s="927">
        <f>ROUND(AR60*$H60,2)</f>
        <v>3092</v>
      </c>
      <c r="AT60" s="926">
        <f>G60-AR60</f>
        <v>0</v>
      </c>
      <c r="AU60" s="927">
        <f>ROUND(AT60*$H60,2)</f>
        <v>0</v>
      </c>
      <c r="AV60" s="975">
        <f>AU60/I60</f>
        <v>0</v>
      </c>
      <c r="JB60" s="25"/>
      <c r="JC60" s="122" t="s">
        <v>7</v>
      </c>
      <c r="JD60" s="123" t="s">
        <v>31</v>
      </c>
      <c r="JE60" s="33"/>
      <c r="JF60" s="124">
        <f>JE60*G60</f>
        <v>0</v>
      </c>
      <c r="JG60" s="124">
        <v>0</v>
      </c>
      <c r="JH60" s="124">
        <f>JG60*G60</f>
        <v>0</v>
      </c>
      <c r="JI60" s="124">
        <v>0</v>
      </c>
      <c r="JJ60" s="125">
        <f>JI60*G60</f>
        <v>0</v>
      </c>
      <c r="JK60" s="22"/>
      <c r="JL60" s="22"/>
      <c r="JM60" s="22"/>
      <c r="JN60" s="22"/>
      <c r="JO60" s="22"/>
      <c r="JP60" s="22"/>
      <c r="JQ60" s="22"/>
      <c r="JR60" s="22"/>
      <c r="JS60" s="22"/>
      <c r="JT60" s="22"/>
      <c r="JU60" s="22"/>
      <c r="KH60" s="126" t="s">
        <v>110</v>
      </c>
      <c r="KJ60" s="126" t="s">
        <v>105</v>
      </c>
      <c r="KK60" s="126" t="s">
        <v>46</v>
      </c>
      <c r="KO60" s="13" t="s">
        <v>103</v>
      </c>
      <c r="KU60" s="127">
        <f>IF(JD60="základní",I60,0)</f>
        <v>3092</v>
      </c>
      <c r="KV60" s="127">
        <f>IF(JD60="snížená",I60,0)</f>
        <v>0</v>
      </c>
      <c r="KW60" s="127">
        <f>IF(JD60="zákl. přenesená",I60,0)</f>
        <v>0</v>
      </c>
      <c r="KX60" s="127">
        <f>IF(JD60="sníž. přenesená",I60,0)</f>
        <v>0</v>
      </c>
      <c r="KY60" s="127">
        <f>IF(JD60="nulová",I60,0)</f>
        <v>0</v>
      </c>
      <c r="KZ60" s="13" t="s">
        <v>45</v>
      </c>
      <c r="LA60" s="127">
        <f>ROUND(H60*G60,2)</f>
        <v>3092</v>
      </c>
      <c r="LB60" s="13" t="s">
        <v>110</v>
      </c>
      <c r="LC60" s="126" t="s">
        <v>1957</v>
      </c>
    </row>
    <row r="61" spans="1:315" s="1" customFormat="1" ht="27.9" customHeight="1" x14ac:dyDescent="0.2">
      <c r="A61" s="23"/>
      <c r="B61" s="625"/>
      <c r="C61" s="806" t="s">
        <v>112</v>
      </c>
      <c r="D61" s="805"/>
      <c r="E61" s="626" t="s">
        <v>164</v>
      </c>
      <c r="F61" s="805"/>
      <c r="G61" s="805"/>
      <c r="H61" s="197"/>
      <c r="I61" s="498"/>
      <c r="J61" s="408"/>
      <c r="K61" s="409"/>
      <c r="L61" s="408"/>
      <c r="M61" s="409"/>
      <c r="N61" s="408"/>
      <c r="O61" s="409"/>
      <c r="P61" s="408"/>
      <c r="Q61" s="409"/>
      <c r="R61" s="408"/>
      <c r="S61" s="409"/>
      <c r="T61" s="408"/>
      <c r="U61" s="409"/>
      <c r="V61" s="408"/>
      <c r="W61" s="409"/>
      <c r="X61" s="408"/>
      <c r="Y61" s="409"/>
      <c r="Z61" s="408"/>
      <c r="AA61" s="409"/>
      <c r="AB61" s="408"/>
      <c r="AC61" s="409"/>
      <c r="AD61" s="408"/>
      <c r="AE61" s="409"/>
      <c r="AF61" s="1985"/>
      <c r="AG61" s="1684"/>
      <c r="AH61" s="408"/>
      <c r="AI61" s="409"/>
      <c r="AJ61" s="1985"/>
      <c r="AK61" s="1684"/>
      <c r="AL61" s="408"/>
      <c r="AM61" s="409"/>
      <c r="AN61" s="1985"/>
      <c r="AO61" s="1684"/>
      <c r="AP61" s="1994"/>
      <c r="AQ61" s="1959"/>
      <c r="AR61" s="408"/>
      <c r="AS61" s="409"/>
      <c r="AT61" s="408"/>
      <c r="AU61" s="409"/>
      <c r="AV61" s="815"/>
      <c r="JB61" s="25"/>
      <c r="JC61" s="128"/>
      <c r="JD61" s="129"/>
      <c r="JE61" s="33"/>
      <c r="JF61" s="33"/>
      <c r="JG61" s="33"/>
      <c r="JH61" s="33"/>
      <c r="JI61" s="33"/>
      <c r="JJ61" s="34"/>
      <c r="JK61" s="22"/>
      <c r="JL61" s="22"/>
      <c r="JM61" s="22"/>
      <c r="JN61" s="22"/>
      <c r="JO61" s="22"/>
      <c r="JP61" s="22"/>
      <c r="JQ61" s="22"/>
      <c r="JR61" s="22"/>
      <c r="JS61" s="22"/>
      <c r="JT61" s="22"/>
      <c r="JU61" s="22"/>
      <c r="KJ61" s="13" t="s">
        <v>112</v>
      </c>
      <c r="KK61" s="13" t="s">
        <v>46</v>
      </c>
    </row>
    <row r="62" spans="1:315" s="10" customFormat="1" ht="27.9" customHeight="1" x14ac:dyDescent="0.2">
      <c r="A62" s="137"/>
      <c r="B62" s="633"/>
      <c r="C62" s="806" t="s">
        <v>114</v>
      </c>
      <c r="D62" s="634" t="s">
        <v>7</v>
      </c>
      <c r="E62" s="635" t="s">
        <v>733</v>
      </c>
      <c r="F62" s="636"/>
      <c r="G62" s="637">
        <v>40</v>
      </c>
      <c r="H62" s="638"/>
      <c r="I62" s="639"/>
      <c r="J62" s="260"/>
      <c r="K62" s="261"/>
      <c r="L62" s="260"/>
      <c r="M62" s="261"/>
      <c r="N62" s="260"/>
      <c r="O62" s="261"/>
      <c r="P62" s="260"/>
      <c r="Q62" s="261"/>
      <c r="R62" s="260"/>
      <c r="S62" s="261"/>
      <c r="T62" s="260"/>
      <c r="U62" s="261"/>
      <c r="V62" s="260"/>
      <c r="W62" s="261"/>
      <c r="X62" s="260"/>
      <c r="Y62" s="261"/>
      <c r="Z62" s="260"/>
      <c r="AA62" s="261"/>
      <c r="AB62" s="260"/>
      <c r="AC62" s="261"/>
      <c r="AD62" s="260"/>
      <c r="AE62" s="261"/>
      <c r="AF62" s="1687"/>
      <c r="AG62" s="1688"/>
      <c r="AH62" s="260"/>
      <c r="AI62" s="261"/>
      <c r="AJ62" s="1687"/>
      <c r="AK62" s="1688"/>
      <c r="AL62" s="260"/>
      <c r="AM62" s="261"/>
      <c r="AN62" s="1687"/>
      <c r="AO62" s="1688"/>
      <c r="AP62" s="1962"/>
      <c r="AQ62" s="1963"/>
      <c r="AR62" s="260"/>
      <c r="AS62" s="261"/>
      <c r="AT62" s="260"/>
      <c r="AU62" s="261"/>
      <c r="AV62" s="528"/>
      <c r="JB62" s="139"/>
      <c r="JC62" s="140"/>
      <c r="JD62" s="141"/>
      <c r="JE62" s="141"/>
      <c r="JF62" s="141"/>
      <c r="JG62" s="141"/>
      <c r="JH62" s="141"/>
      <c r="JI62" s="141"/>
      <c r="JJ62" s="142"/>
      <c r="KJ62" s="143" t="s">
        <v>114</v>
      </c>
      <c r="KK62" s="143" t="s">
        <v>46</v>
      </c>
      <c r="KL62" s="10" t="s">
        <v>46</v>
      </c>
      <c r="KM62" s="10" t="s">
        <v>23</v>
      </c>
      <c r="KN62" s="10" t="s">
        <v>45</v>
      </c>
      <c r="KO62" s="143" t="s">
        <v>103</v>
      </c>
    </row>
    <row r="63" spans="1:315" s="1" customFormat="1" ht="27.9" customHeight="1" x14ac:dyDescent="0.2">
      <c r="A63" s="23"/>
      <c r="B63" s="550" t="s">
        <v>173</v>
      </c>
      <c r="C63" s="558" t="s">
        <v>105</v>
      </c>
      <c r="D63" s="559" t="s">
        <v>167</v>
      </c>
      <c r="E63" s="560" t="s">
        <v>168</v>
      </c>
      <c r="F63" s="561" t="s">
        <v>169</v>
      </c>
      <c r="G63" s="562">
        <v>20</v>
      </c>
      <c r="H63" s="563">
        <v>150</v>
      </c>
      <c r="I63" s="564">
        <f>ROUND(H63*G63,2)</f>
        <v>3000</v>
      </c>
      <c r="J63" s="926"/>
      <c r="K63" s="927">
        <f>ROUND(J63*$H63,2)</f>
        <v>0</v>
      </c>
      <c r="L63" s="926"/>
      <c r="M63" s="927">
        <f>ROUND(L63*$H63,2)</f>
        <v>0</v>
      </c>
      <c r="N63" s="926"/>
      <c r="O63" s="927">
        <f>ROUND(N63*$H63,2)</f>
        <v>0</v>
      </c>
      <c r="P63" s="926"/>
      <c r="Q63" s="927">
        <f>ROUND(P63*$H63,2)</f>
        <v>0</v>
      </c>
      <c r="R63" s="926"/>
      <c r="S63" s="927">
        <f>ROUND(R63*$H63,2)</f>
        <v>0</v>
      </c>
      <c r="T63" s="926"/>
      <c r="U63" s="927">
        <f>ROUND(T63*$H63,2)</f>
        <v>0</v>
      </c>
      <c r="V63" s="926"/>
      <c r="W63" s="927">
        <f>ROUND(V63*$H63,2)</f>
        <v>0</v>
      </c>
      <c r="X63" s="926"/>
      <c r="Y63" s="927">
        <f>ROUND(X63*$H63,2)</f>
        <v>0</v>
      </c>
      <c r="Z63" s="926"/>
      <c r="AA63" s="927">
        <f>ROUND(Z63*$H63,2)</f>
        <v>0</v>
      </c>
      <c r="AB63" s="926"/>
      <c r="AC63" s="927">
        <f>ROUND(AB63*$H63,2)</f>
        <v>0</v>
      </c>
      <c r="AD63" s="926"/>
      <c r="AE63" s="927">
        <f>ROUND(AD63*$H63,2)</f>
        <v>0</v>
      </c>
      <c r="AF63" s="1986">
        <v>17</v>
      </c>
      <c r="AG63" s="1987">
        <f>ROUND(AF63*$H63,2)</f>
        <v>2550</v>
      </c>
      <c r="AH63" s="926">
        <v>3</v>
      </c>
      <c r="AI63" s="927">
        <f>ROUND(AH63*$H63,2)</f>
        <v>450</v>
      </c>
      <c r="AJ63" s="1986"/>
      <c r="AK63" s="1987">
        <f>ROUND(AJ63*$H63,2)</f>
        <v>0</v>
      </c>
      <c r="AL63" s="926"/>
      <c r="AM63" s="927">
        <f>ROUND(AL63*$H63,2)</f>
        <v>0</v>
      </c>
      <c r="AN63" s="1986"/>
      <c r="AO63" s="1987">
        <f>ROUND(AN63*$H63,2)</f>
        <v>0</v>
      </c>
      <c r="AP63" s="1995"/>
      <c r="AQ63" s="1996">
        <f>ROUND(AP63*$H63,2)</f>
        <v>0</v>
      </c>
      <c r="AR63" s="926">
        <f>AP63+AN63+AL63+AJ63+AH63+AF63+AD63+AB63+Z63+X63+V63+T63+R63+P63+N63+L63+J63</f>
        <v>20</v>
      </c>
      <c r="AS63" s="927">
        <f>ROUND(AR63*$H63,2)</f>
        <v>3000</v>
      </c>
      <c r="AT63" s="926">
        <f>G63-AR63</f>
        <v>0</v>
      </c>
      <c r="AU63" s="927">
        <f>ROUND(AT63*$H63,2)</f>
        <v>0</v>
      </c>
      <c r="AV63" s="975">
        <f>AU63/I63</f>
        <v>0</v>
      </c>
      <c r="JB63" s="25"/>
      <c r="JC63" s="122" t="s">
        <v>7</v>
      </c>
      <c r="JD63" s="123" t="s">
        <v>31</v>
      </c>
      <c r="JE63" s="33"/>
      <c r="JF63" s="124">
        <f>JE63*G63</f>
        <v>0</v>
      </c>
      <c r="JG63" s="124">
        <v>0</v>
      </c>
      <c r="JH63" s="124">
        <f>JG63*G63</f>
        <v>0</v>
      </c>
      <c r="JI63" s="124">
        <v>0</v>
      </c>
      <c r="JJ63" s="125">
        <f>JI63*G63</f>
        <v>0</v>
      </c>
      <c r="JK63" s="22"/>
      <c r="JL63" s="22"/>
      <c r="JM63" s="22"/>
      <c r="JN63" s="22"/>
      <c r="JO63" s="22"/>
      <c r="JP63" s="22"/>
      <c r="JQ63" s="22"/>
      <c r="JR63" s="22"/>
      <c r="JS63" s="22"/>
      <c r="JT63" s="22"/>
      <c r="JU63" s="22"/>
      <c r="KH63" s="126" t="s">
        <v>110</v>
      </c>
      <c r="KJ63" s="126" t="s">
        <v>105</v>
      </c>
      <c r="KK63" s="126" t="s">
        <v>46</v>
      </c>
      <c r="KO63" s="13" t="s">
        <v>103</v>
      </c>
      <c r="KU63" s="127">
        <f>IF(JD63="základní",I63,0)</f>
        <v>3000</v>
      </c>
      <c r="KV63" s="127">
        <f>IF(JD63="snížená",I63,0)</f>
        <v>0</v>
      </c>
      <c r="KW63" s="127">
        <f>IF(JD63="zákl. přenesená",I63,0)</f>
        <v>0</v>
      </c>
      <c r="KX63" s="127">
        <f>IF(JD63="sníž. přenesená",I63,0)</f>
        <v>0</v>
      </c>
      <c r="KY63" s="127">
        <f>IF(JD63="nulová",I63,0)</f>
        <v>0</v>
      </c>
      <c r="KZ63" s="13" t="s">
        <v>45</v>
      </c>
      <c r="LA63" s="127">
        <f>ROUND(H63*G63,2)</f>
        <v>3000</v>
      </c>
      <c r="LB63" s="13" t="s">
        <v>110</v>
      </c>
      <c r="LC63" s="126" t="s">
        <v>1958</v>
      </c>
    </row>
    <row r="64" spans="1:315" s="1" customFormat="1" ht="27.9" customHeight="1" x14ac:dyDescent="0.2">
      <c r="A64" s="23"/>
      <c r="B64" s="625"/>
      <c r="C64" s="806" t="s">
        <v>112</v>
      </c>
      <c r="D64" s="805"/>
      <c r="E64" s="626" t="s">
        <v>171</v>
      </c>
      <c r="F64" s="805"/>
      <c r="G64" s="805"/>
      <c r="H64" s="197"/>
      <c r="I64" s="498"/>
      <c r="J64" s="408"/>
      <c r="K64" s="409"/>
      <c r="L64" s="408"/>
      <c r="M64" s="409"/>
      <c r="N64" s="408"/>
      <c r="O64" s="409"/>
      <c r="P64" s="408"/>
      <c r="Q64" s="409"/>
      <c r="R64" s="408"/>
      <c r="S64" s="409"/>
      <c r="T64" s="408"/>
      <c r="U64" s="409"/>
      <c r="V64" s="408"/>
      <c r="W64" s="409"/>
      <c r="X64" s="408"/>
      <c r="Y64" s="409"/>
      <c r="Z64" s="408"/>
      <c r="AA64" s="409"/>
      <c r="AB64" s="408"/>
      <c r="AC64" s="409"/>
      <c r="AD64" s="408"/>
      <c r="AE64" s="409"/>
      <c r="AF64" s="1985"/>
      <c r="AG64" s="1684"/>
      <c r="AH64" s="408"/>
      <c r="AI64" s="409"/>
      <c r="AJ64" s="1985"/>
      <c r="AK64" s="1684"/>
      <c r="AL64" s="408"/>
      <c r="AM64" s="409"/>
      <c r="AN64" s="1985"/>
      <c r="AO64" s="1684"/>
      <c r="AP64" s="1994"/>
      <c r="AQ64" s="1959"/>
      <c r="AR64" s="408"/>
      <c r="AS64" s="409"/>
      <c r="AT64" s="408"/>
      <c r="AU64" s="409"/>
      <c r="AV64" s="815"/>
      <c r="JB64" s="25"/>
      <c r="JC64" s="128"/>
      <c r="JD64" s="129"/>
      <c r="JE64" s="33"/>
      <c r="JF64" s="33"/>
      <c r="JG64" s="33"/>
      <c r="JH64" s="33"/>
      <c r="JI64" s="33"/>
      <c r="JJ64" s="34"/>
      <c r="JK64" s="22"/>
      <c r="JL64" s="22"/>
      <c r="JM64" s="22"/>
      <c r="JN64" s="22"/>
      <c r="JO64" s="22"/>
      <c r="JP64" s="22"/>
      <c r="JQ64" s="22"/>
      <c r="JR64" s="22"/>
      <c r="JS64" s="22"/>
      <c r="JT64" s="22"/>
      <c r="JU64" s="22"/>
      <c r="KJ64" s="13" t="s">
        <v>112</v>
      </c>
      <c r="KK64" s="13" t="s">
        <v>46</v>
      </c>
    </row>
    <row r="65" spans="1:315" s="10" customFormat="1" ht="27.9" customHeight="1" x14ac:dyDescent="0.2">
      <c r="A65" s="137"/>
      <c r="B65" s="633"/>
      <c r="C65" s="806" t="s">
        <v>114</v>
      </c>
      <c r="D65" s="634" t="s">
        <v>7</v>
      </c>
      <c r="E65" s="635" t="s">
        <v>735</v>
      </c>
      <c r="F65" s="636"/>
      <c r="G65" s="637">
        <v>20</v>
      </c>
      <c r="H65" s="638"/>
      <c r="I65" s="639"/>
      <c r="J65" s="260"/>
      <c r="K65" s="261"/>
      <c r="L65" s="260"/>
      <c r="M65" s="261"/>
      <c r="N65" s="260"/>
      <c r="O65" s="261"/>
      <c r="P65" s="260"/>
      <c r="Q65" s="261"/>
      <c r="R65" s="260"/>
      <c r="S65" s="261"/>
      <c r="T65" s="260"/>
      <c r="U65" s="261"/>
      <c r="V65" s="260"/>
      <c r="W65" s="261"/>
      <c r="X65" s="260"/>
      <c r="Y65" s="261"/>
      <c r="Z65" s="260"/>
      <c r="AA65" s="261"/>
      <c r="AB65" s="260"/>
      <c r="AC65" s="261"/>
      <c r="AD65" s="260"/>
      <c r="AE65" s="261"/>
      <c r="AF65" s="1687"/>
      <c r="AG65" s="1688"/>
      <c r="AH65" s="260"/>
      <c r="AI65" s="261"/>
      <c r="AJ65" s="1687"/>
      <c r="AK65" s="1688"/>
      <c r="AL65" s="260"/>
      <c r="AM65" s="261"/>
      <c r="AN65" s="1687"/>
      <c r="AO65" s="1688"/>
      <c r="AP65" s="1962"/>
      <c r="AQ65" s="1963"/>
      <c r="AR65" s="260"/>
      <c r="AS65" s="261"/>
      <c r="AT65" s="260"/>
      <c r="AU65" s="261"/>
      <c r="AV65" s="528"/>
      <c r="JB65" s="139"/>
      <c r="JC65" s="140"/>
      <c r="JD65" s="141"/>
      <c r="JE65" s="141"/>
      <c r="JF65" s="141"/>
      <c r="JG65" s="141"/>
      <c r="JH65" s="141"/>
      <c r="JI65" s="141"/>
      <c r="JJ65" s="142"/>
      <c r="KJ65" s="143" t="s">
        <v>114</v>
      </c>
      <c r="KK65" s="143" t="s">
        <v>46</v>
      </c>
      <c r="KL65" s="10" t="s">
        <v>46</v>
      </c>
      <c r="KM65" s="10" t="s">
        <v>23</v>
      </c>
      <c r="KN65" s="10" t="s">
        <v>45</v>
      </c>
      <c r="KO65" s="143" t="s">
        <v>103</v>
      </c>
    </row>
    <row r="66" spans="1:315" s="1" customFormat="1" ht="27.9" customHeight="1" x14ac:dyDescent="0.2">
      <c r="A66" s="23"/>
      <c r="B66" s="550" t="s">
        <v>181</v>
      </c>
      <c r="C66" s="558" t="s">
        <v>105</v>
      </c>
      <c r="D66" s="559" t="s">
        <v>174</v>
      </c>
      <c r="E66" s="560" t="s">
        <v>175</v>
      </c>
      <c r="F66" s="561" t="s">
        <v>153</v>
      </c>
      <c r="G66" s="562">
        <v>15.1</v>
      </c>
      <c r="H66" s="563">
        <v>385.8</v>
      </c>
      <c r="I66" s="564">
        <f>ROUND(H66*G66,2)</f>
        <v>5825.58</v>
      </c>
      <c r="J66" s="926"/>
      <c r="K66" s="927">
        <f>ROUND(J66*$H66,2)</f>
        <v>0</v>
      </c>
      <c r="L66" s="926"/>
      <c r="M66" s="927">
        <f>ROUND(L66*$H66,2)</f>
        <v>0</v>
      </c>
      <c r="N66" s="926"/>
      <c r="O66" s="927">
        <f>ROUND(N66*$H66,2)</f>
        <v>0</v>
      </c>
      <c r="P66" s="926"/>
      <c r="Q66" s="927">
        <f>ROUND(P66*$H66,2)</f>
        <v>0</v>
      </c>
      <c r="R66" s="926"/>
      <c r="S66" s="927">
        <f>ROUND(R66*$H66,2)</f>
        <v>0</v>
      </c>
      <c r="T66" s="926"/>
      <c r="U66" s="927">
        <f>ROUND(T66*$H66,2)</f>
        <v>0</v>
      </c>
      <c r="V66" s="926"/>
      <c r="W66" s="927">
        <f>ROUND(V66*$H66,2)</f>
        <v>0</v>
      </c>
      <c r="X66" s="926"/>
      <c r="Y66" s="927">
        <f>ROUND(X66*$H66,2)</f>
        <v>0</v>
      </c>
      <c r="Z66" s="926"/>
      <c r="AA66" s="927">
        <f>ROUND(Z66*$H66,2)</f>
        <v>0</v>
      </c>
      <c r="AB66" s="926"/>
      <c r="AC66" s="927">
        <f>ROUND(AB66*$H66,2)</f>
        <v>0</v>
      </c>
      <c r="AD66" s="783">
        <v>8</v>
      </c>
      <c r="AE66" s="927">
        <f>ROUND(AD66*$H66,2)</f>
        <v>3086.4</v>
      </c>
      <c r="AF66" s="1986">
        <v>4.5</v>
      </c>
      <c r="AG66" s="1987">
        <f>ROUND(AF66*$H66,2)</f>
        <v>1736.1</v>
      </c>
      <c r="AH66" s="926">
        <v>2.6</v>
      </c>
      <c r="AI66" s="927">
        <f>ROUND(AH66*$H66,2)</f>
        <v>1003.08</v>
      </c>
      <c r="AJ66" s="1986"/>
      <c r="AK66" s="1987">
        <f>ROUND(AJ66*$H66,2)</f>
        <v>0</v>
      </c>
      <c r="AL66" s="926"/>
      <c r="AM66" s="927">
        <f>ROUND(AL66*$H66,2)</f>
        <v>0</v>
      </c>
      <c r="AN66" s="1986"/>
      <c r="AO66" s="1987">
        <f>ROUND(AN66*$H66,2)</f>
        <v>0</v>
      </c>
      <c r="AP66" s="1995"/>
      <c r="AQ66" s="1996">
        <f>ROUND(AP66*$H66,2)</f>
        <v>0</v>
      </c>
      <c r="AR66" s="926">
        <f>AP66+AN66+AL66+AJ66+AH66+AF66+AD66+AB66+Z66+X66+V66+T66+R66+P66+N66+L66+J66</f>
        <v>15.1</v>
      </c>
      <c r="AS66" s="927">
        <f>ROUND(AR66*$H66,2)</f>
        <v>5825.58</v>
      </c>
      <c r="AT66" s="926">
        <f>G66-AR66</f>
        <v>0</v>
      </c>
      <c r="AU66" s="927">
        <f>ROUND(AT66*$H66,2)</f>
        <v>0</v>
      </c>
      <c r="AV66" s="975">
        <f>AU66/I66</f>
        <v>0</v>
      </c>
      <c r="JB66" s="25"/>
      <c r="JC66" s="122" t="s">
        <v>7</v>
      </c>
      <c r="JD66" s="123" t="s">
        <v>31</v>
      </c>
      <c r="JE66" s="33"/>
      <c r="JF66" s="124">
        <f>JE66*G66</f>
        <v>0</v>
      </c>
      <c r="JG66" s="124">
        <v>8.6800000000000002E-3</v>
      </c>
      <c r="JH66" s="124">
        <f>JG66*G66</f>
        <v>0.13106799999999999</v>
      </c>
      <c r="JI66" s="124">
        <v>0</v>
      </c>
      <c r="JJ66" s="125">
        <f>JI66*G66</f>
        <v>0</v>
      </c>
      <c r="JK66" s="22"/>
      <c r="JL66" s="22"/>
      <c r="JM66" s="22"/>
      <c r="JN66" s="22"/>
      <c r="JO66" s="22"/>
      <c r="JP66" s="22"/>
      <c r="JQ66" s="22"/>
      <c r="JR66" s="22"/>
      <c r="JS66" s="22"/>
      <c r="JT66" s="22"/>
      <c r="JU66" s="22"/>
      <c r="KH66" s="126" t="s">
        <v>110</v>
      </c>
      <c r="KJ66" s="126" t="s">
        <v>105</v>
      </c>
      <c r="KK66" s="126" t="s">
        <v>46</v>
      </c>
      <c r="KO66" s="13" t="s">
        <v>103</v>
      </c>
      <c r="KU66" s="127">
        <f>IF(JD66="základní",I66,0)</f>
        <v>5825.58</v>
      </c>
      <c r="KV66" s="127">
        <f>IF(JD66="snížená",I66,0)</f>
        <v>0</v>
      </c>
      <c r="KW66" s="127">
        <f>IF(JD66="zákl. přenesená",I66,0)</f>
        <v>0</v>
      </c>
      <c r="KX66" s="127">
        <f>IF(JD66="sníž. přenesená",I66,0)</f>
        <v>0</v>
      </c>
      <c r="KY66" s="127">
        <f>IF(JD66="nulová",I66,0)</f>
        <v>0</v>
      </c>
      <c r="KZ66" s="13" t="s">
        <v>45</v>
      </c>
      <c r="LA66" s="127">
        <f>ROUND(H66*G66,2)</f>
        <v>5825.58</v>
      </c>
      <c r="LB66" s="13" t="s">
        <v>110</v>
      </c>
      <c r="LC66" s="126" t="s">
        <v>1959</v>
      </c>
    </row>
    <row r="67" spans="1:315" s="1" customFormat="1" ht="27.9" customHeight="1" x14ac:dyDescent="0.2">
      <c r="A67" s="23"/>
      <c r="B67" s="625"/>
      <c r="C67" s="806" t="s">
        <v>112</v>
      </c>
      <c r="D67" s="805"/>
      <c r="E67" s="626" t="s">
        <v>177</v>
      </c>
      <c r="F67" s="805"/>
      <c r="G67" s="805"/>
      <c r="H67" s="197"/>
      <c r="I67" s="498"/>
      <c r="J67" s="408"/>
      <c r="K67" s="409"/>
      <c r="L67" s="408"/>
      <c r="M67" s="409"/>
      <c r="N67" s="408"/>
      <c r="O67" s="409"/>
      <c r="P67" s="408"/>
      <c r="Q67" s="409"/>
      <c r="R67" s="408"/>
      <c r="S67" s="409"/>
      <c r="T67" s="408"/>
      <c r="U67" s="409"/>
      <c r="V67" s="408"/>
      <c r="W67" s="409"/>
      <c r="X67" s="408"/>
      <c r="Y67" s="409"/>
      <c r="Z67" s="408"/>
      <c r="AA67" s="409"/>
      <c r="AB67" s="408"/>
      <c r="AC67" s="409"/>
      <c r="AD67" s="408"/>
      <c r="AE67" s="409"/>
      <c r="AF67" s="1985"/>
      <c r="AG67" s="1684"/>
      <c r="AH67" s="408"/>
      <c r="AI67" s="409"/>
      <c r="AJ67" s="1985"/>
      <c r="AK67" s="1684"/>
      <c r="AL67" s="408"/>
      <c r="AM67" s="409"/>
      <c r="AN67" s="1985"/>
      <c r="AO67" s="1684"/>
      <c r="AP67" s="1994"/>
      <c r="AQ67" s="1959"/>
      <c r="AR67" s="408"/>
      <c r="AS67" s="409"/>
      <c r="AT67" s="408"/>
      <c r="AU67" s="409"/>
      <c r="AV67" s="815"/>
      <c r="JB67" s="25"/>
      <c r="JC67" s="128"/>
      <c r="JD67" s="129"/>
      <c r="JE67" s="33"/>
      <c r="JF67" s="33"/>
      <c r="JG67" s="33"/>
      <c r="JH67" s="33"/>
      <c r="JI67" s="33"/>
      <c r="JJ67" s="34"/>
      <c r="JK67" s="22"/>
      <c r="JL67" s="22"/>
      <c r="JM67" s="22"/>
      <c r="JN67" s="22"/>
      <c r="JO67" s="22"/>
      <c r="JP67" s="22"/>
      <c r="JQ67" s="22"/>
      <c r="JR67" s="22"/>
      <c r="JS67" s="22"/>
      <c r="JT67" s="22"/>
      <c r="JU67" s="22"/>
      <c r="KJ67" s="13" t="s">
        <v>112</v>
      </c>
      <c r="KK67" s="13" t="s">
        <v>46</v>
      </c>
    </row>
    <row r="68" spans="1:315" s="9" customFormat="1" ht="27.9" customHeight="1" x14ac:dyDescent="0.2">
      <c r="A68" s="130"/>
      <c r="B68" s="627"/>
      <c r="C68" s="806" t="s">
        <v>114</v>
      </c>
      <c r="D68" s="628" t="s">
        <v>7</v>
      </c>
      <c r="E68" s="629" t="s">
        <v>1793</v>
      </c>
      <c r="F68" s="630"/>
      <c r="G68" s="628" t="s">
        <v>7</v>
      </c>
      <c r="H68" s="631"/>
      <c r="I68" s="632"/>
      <c r="J68" s="258"/>
      <c r="K68" s="259"/>
      <c r="L68" s="258"/>
      <c r="M68" s="259"/>
      <c r="N68" s="258"/>
      <c r="O68" s="259"/>
      <c r="P68" s="258"/>
      <c r="Q68" s="259"/>
      <c r="R68" s="258"/>
      <c r="S68" s="259"/>
      <c r="T68" s="258"/>
      <c r="U68" s="259"/>
      <c r="V68" s="258"/>
      <c r="W68" s="259"/>
      <c r="X68" s="258"/>
      <c r="Y68" s="259"/>
      <c r="Z68" s="258"/>
      <c r="AA68" s="259"/>
      <c r="AB68" s="258"/>
      <c r="AC68" s="259"/>
      <c r="AD68" s="258"/>
      <c r="AE68" s="259"/>
      <c r="AF68" s="1685"/>
      <c r="AG68" s="1686"/>
      <c r="AH68" s="258"/>
      <c r="AI68" s="259"/>
      <c r="AJ68" s="1685"/>
      <c r="AK68" s="1686"/>
      <c r="AL68" s="258"/>
      <c r="AM68" s="259"/>
      <c r="AN68" s="1685"/>
      <c r="AO68" s="1686"/>
      <c r="AP68" s="1960"/>
      <c r="AQ68" s="1961"/>
      <c r="AR68" s="258"/>
      <c r="AS68" s="259"/>
      <c r="AT68" s="258"/>
      <c r="AU68" s="259"/>
      <c r="AV68" s="527"/>
      <c r="JB68" s="132"/>
      <c r="JC68" s="133"/>
      <c r="JD68" s="134"/>
      <c r="JE68" s="134"/>
      <c r="JF68" s="134"/>
      <c r="JG68" s="134"/>
      <c r="JH68" s="134"/>
      <c r="JI68" s="134"/>
      <c r="JJ68" s="135"/>
      <c r="KJ68" s="136" t="s">
        <v>114</v>
      </c>
      <c r="KK68" s="136" t="s">
        <v>46</v>
      </c>
      <c r="KL68" s="9" t="s">
        <v>45</v>
      </c>
      <c r="KM68" s="9" t="s">
        <v>23</v>
      </c>
      <c r="KN68" s="9" t="s">
        <v>44</v>
      </c>
      <c r="KO68" s="136" t="s">
        <v>103</v>
      </c>
    </row>
    <row r="69" spans="1:315" s="10" customFormat="1" ht="27.9" customHeight="1" x14ac:dyDescent="0.2">
      <c r="A69" s="137"/>
      <c r="B69" s="633"/>
      <c r="C69" s="806" t="s">
        <v>114</v>
      </c>
      <c r="D69" s="634" t="s">
        <v>7</v>
      </c>
      <c r="E69" s="635" t="s">
        <v>1960</v>
      </c>
      <c r="F69" s="636"/>
      <c r="G69" s="637">
        <v>8</v>
      </c>
      <c r="H69" s="638"/>
      <c r="I69" s="639"/>
      <c r="J69" s="260"/>
      <c r="K69" s="261"/>
      <c r="L69" s="260"/>
      <c r="M69" s="261"/>
      <c r="N69" s="260"/>
      <c r="O69" s="261"/>
      <c r="P69" s="260"/>
      <c r="Q69" s="261"/>
      <c r="R69" s="260"/>
      <c r="S69" s="261"/>
      <c r="T69" s="260"/>
      <c r="U69" s="261"/>
      <c r="V69" s="260"/>
      <c r="W69" s="261"/>
      <c r="X69" s="260"/>
      <c r="Y69" s="261"/>
      <c r="Z69" s="260"/>
      <c r="AA69" s="261"/>
      <c r="AB69" s="260"/>
      <c r="AC69" s="261"/>
      <c r="AD69" s="260"/>
      <c r="AE69" s="261"/>
      <c r="AF69" s="1687"/>
      <c r="AG69" s="1688"/>
      <c r="AH69" s="260"/>
      <c r="AI69" s="261"/>
      <c r="AJ69" s="1687"/>
      <c r="AK69" s="1688"/>
      <c r="AL69" s="260"/>
      <c r="AM69" s="261"/>
      <c r="AN69" s="1687"/>
      <c r="AO69" s="1688"/>
      <c r="AP69" s="1962"/>
      <c r="AQ69" s="1963"/>
      <c r="AR69" s="260"/>
      <c r="AS69" s="261"/>
      <c r="AT69" s="260"/>
      <c r="AU69" s="261"/>
      <c r="AV69" s="528"/>
      <c r="JB69" s="139"/>
      <c r="JC69" s="140"/>
      <c r="JD69" s="141"/>
      <c r="JE69" s="141"/>
      <c r="JF69" s="141"/>
      <c r="JG69" s="141"/>
      <c r="JH69" s="141"/>
      <c r="JI69" s="141"/>
      <c r="JJ69" s="142"/>
      <c r="KJ69" s="143" t="s">
        <v>114</v>
      </c>
      <c r="KK69" s="143" t="s">
        <v>46</v>
      </c>
      <c r="KL69" s="10" t="s">
        <v>46</v>
      </c>
      <c r="KM69" s="10" t="s">
        <v>23</v>
      </c>
      <c r="KN69" s="10" t="s">
        <v>44</v>
      </c>
      <c r="KO69" s="143" t="s">
        <v>103</v>
      </c>
    </row>
    <row r="70" spans="1:315" s="10" customFormat="1" ht="27.9" customHeight="1" x14ac:dyDescent="0.2">
      <c r="A70" s="137"/>
      <c r="B70" s="633"/>
      <c r="C70" s="806" t="s">
        <v>114</v>
      </c>
      <c r="D70" s="634" t="s">
        <v>7</v>
      </c>
      <c r="E70" s="635" t="s">
        <v>1961</v>
      </c>
      <c r="F70" s="636"/>
      <c r="G70" s="637">
        <v>7.1</v>
      </c>
      <c r="H70" s="638"/>
      <c r="I70" s="639"/>
      <c r="J70" s="260"/>
      <c r="K70" s="261"/>
      <c r="L70" s="260"/>
      <c r="M70" s="261"/>
      <c r="N70" s="260"/>
      <c r="O70" s="261"/>
      <c r="P70" s="260"/>
      <c r="Q70" s="261"/>
      <c r="R70" s="260"/>
      <c r="S70" s="261"/>
      <c r="T70" s="260"/>
      <c r="U70" s="261"/>
      <c r="V70" s="260"/>
      <c r="W70" s="261"/>
      <c r="X70" s="260"/>
      <c r="Y70" s="261"/>
      <c r="Z70" s="260"/>
      <c r="AA70" s="261"/>
      <c r="AB70" s="260"/>
      <c r="AC70" s="261"/>
      <c r="AD70" s="260"/>
      <c r="AE70" s="261"/>
      <c r="AF70" s="1687"/>
      <c r="AG70" s="1688"/>
      <c r="AH70" s="260"/>
      <c r="AI70" s="261"/>
      <c r="AJ70" s="1687"/>
      <c r="AK70" s="1688"/>
      <c r="AL70" s="260"/>
      <c r="AM70" s="261"/>
      <c r="AN70" s="1687"/>
      <c r="AO70" s="1688"/>
      <c r="AP70" s="1962"/>
      <c r="AQ70" s="1963"/>
      <c r="AR70" s="260"/>
      <c r="AS70" s="261"/>
      <c r="AT70" s="260"/>
      <c r="AU70" s="261"/>
      <c r="AV70" s="528"/>
      <c r="JB70" s="139"/>
      <c r="JC70" s="140"/>
      <c r="JD70" s="141"/>
      <c r="JE70" s="141"/>
      <c r="JF70" s="141"/>
      <c r="JG70" s="141"/>
      <c r="JH70" s="141"/>
      <c r="JI70" s="141"/>
      <c r="JJ70" s="142"/>
      <c r="KJ70" s="143" t="s">
        <v>114</v>
      </c>
      <c r="KK70" s="143" t="s">
        <v>46</v>
      </c>
      <c r="KL70" s="10" t="s">
        <v>46</v>
      </c>
      <c r="KM70" s="10" t="s">
        <v>23</v>
      </c>
      <c r="KN70" s="10" t="s">
        <v>44</v>
      </c>
      <c r="KO70" s="143" t="s">
        <v>103</v>
      </c>
    </row>
    <row r="71" spans="1:315" s="12" customFormat="1" ht="27.9" customHeight="1" x14ac:dyDescent="0.2">
      <c r="A71" s="151"/>
      <c r="B71" s="640"/>
      <c r="C71" s="806" t="s">
        <v>114</v>
      </c>
      <c r="D71" s="641" t="s">
        <v>7</v>
      </c>
      <c r="E71" s="642" t="s">
        <v>132</v>
      </c>
      <c r="F71" s="643"/>
      <c r="G71" s="644">
        <v>15.1</v>
      </c>
      <c r="H71" s="645"/>
      <c r="I71" s="646"/>
      <c r="J71" s="697"/>
      <c r="K71" s="698"/>
      <c r="L71" s="697"/>
      <c r="M71" s="698"/>
      <c r="N71" s="697"/>
      <c r="O71" s="698"/>
      <c r="P71" s="697"/>
      <c r="Q71" s="698"/>
      <c r="R71" s="697"/>
      <c r="S71" s="698"/>
      <c r="T71" s="697"/>
      <c r="U71" s="698"/>
      <c r="V71" s="697"/>
      <c r="W71" s="698"/>
      <c r="X71" s="697"/>
      <c r="Y71" s="698"/>
      <c r="Z71" s="697"/>
      <c r="AA71" s="698"/>
      <c r="AB71" s="697"/>
      <c r="AC71" s="698"/>
      <c r="AD71" s="697"/>
      <c r="AE71" s="698"/>
      <c r="AF71" s="1692"/>
      <c r="AG71" s="1693"/>
      <c r="AH71" s="697"/>
      <c r="AI71" s="698"/>
      <c r="AJ71" s="1692"/>
      <c r="AK71" s="1693"/>
      <c r="AL71" s="697"/>
      <c r="AM71" s="698"/>
      <c r="AN71" s="1692"/>
      <c r="AO71" s="1693"/>
      <c r="AP71" s="1966"/>
      <c r="AQ71" s="1967"/>
      <c r="AR71" s="697"/>
      <c r="AS71" s="698"/>
      <c r="AT71" s="697"/>
      <c r="AU71" s="698"/>
      <c r="AV71" s="529"/>
      <c r="JB71" s="153"/>
      <c r="JC71" s="154"/>
      <c r="JD71" s="155"/>
      <c r="JE71" s="155"/>
      <c r="JF71" s="155"/>
      <c r="JG71" s="155"/>
      <c r="JH71" s="155"/>
      <c r="JI71" s="155"/>
      <c r="JJ71" s="156"/>
      <c r="KJ71" s="157" t="s">
        <v>114</v>
      </c>
      <c r="KK71" s="157" t="s">
        <v>46</v>
      </c>
      <c r="KL71" s="12" t="s">
        <v>110</v>
      </c>
      <c r="KM71" s="12" t="s">
        <v>23</v>
      </c>
      <c r="KN71" s="12" t="s">
        <v>45</v>
      </c>
      <c r="KO71" s="157" t="s">
        <v>103</v>
      </c>
    </row>
    <row r="72" spans="1:315" s="1" customFormat="1" ht="27.9" customHeight="1" x14ac:dyDescent="0.2">
      <c r="A72" s="23"/>
      <c r="B72" s="550" t="s">
        <v>186</v>
      </c>
      <c r="C72" s="558" t="s">
        <v>105</v>
      </c>
      <c r="D72" s="559" t="s">
        <v>182</v>
      </c>
      <c r="E72" s="560" t="s">
        <v>183</v>
      </c>
      <c r="F72" s="561" t="s">
        <v>153</v>
      </c>
      <c r="G72" s="562">
        <v>12</v>
      </c>
      <c r="H72" s="563">
        <v>600.4</v>
      </c>
      <c r="I72" s="564">
        <f>ROUND(H72*G72,2)</f>
        <v>7204.8</v>
      </c>
      <c r="J72" s="926"/>
      <c r="K72" s="927">
        <f>ROUND(J72*$H72,2)</f>
        <v>0</v>
      </c>
      <c r="L72" s="926"/>
      <c r="M72" s="927">
        <f>ROUND(L72*$H72,2)</f>
        <v>0</v>
      </c>
      <c r="N72" s="926"/>
      <c r="O72" s="927">
        <f>ROUND(N72*$H72,2)</f>
        <v>0</v>
      </c>
      <c r="P72" s="926"/>
      <c r="Q72" s="927">
        <f>ROUND(P72*$H72,2)</f>
        <v>0</v>
      </c>
      <c r="R72" s="926"/>
      <c r="S72" s="927">
        <f>ROUND(R72*$H72,2)</f>
        <v>0</v>
      </c>
      <c r="T72" s="926"/>
      <c r="U72" s="927">
        <f>ROUND(T72*$H72,2)</f>
        <v>0</v>
      </c>
      <c r="V72" s="926"/>
      <c r="W72" s="927">
        <f>ROUND(V72*$H72,2)</f>
        <v>0</v>
      </c>
      <c r="X72" s="926"/>
      <c r="Y72" s="927">
        <f>ROUND(X72*$H72,2)</f>
        <v>0</v>
      </c>
      <c r="Z72" s="926"/>
      <c r="AA72" s="927">
        <f>ROUND(Z72*$H72,2)</f>
        <v>0</v>
      </c>
      <c r="AB72" s="926"/>
      <c r="AC72" s="927">
        <f>ROUND(AB72*$H72,2)</f>
        <v>0</v>
      </c>
      <c r="AD72" s="783">
        <v>6.84</v>
      </c>
      <c r="AE72" s="927">
        <f>ROUND(AD72*$H72,2)</f>
        <v>4106.74</v>
      </c>
      <c r="AF72" s="1986">
        <v>2.5</v>
      </c>
      <c r="AG72" s="1987">
        <f>ROUND(AF72*$H72,2)</f>
        <v>1501</v>
      </c>
      <c r="AH72" s="926">
        <v>1.2</v>
      </c>
      <c r="AI72" s="927">
        <f>ROUND(AH72*$H72,2)</f>
        <v>720.48</v>
      </c>
      <c r="AJ72" s="1986">
        <v>1.46</v>
      </c>
      <c r="AK72" s="1987">
        <f>ROUND(AJ72*$H72,2)</f>
        <v>876.58</v>
      </c>
      <c r="AL72" s="926"/>
      <c r="AM72" s="927">
        <f>ROUND(AL72*$H72,2)</f>
        <v>0</v>
      </c>
      <c r="AN72" s="1986"/>
      <c r="AO72" s="1987">
        <f>ROUND(AN72*$H72,2)</f>
        <v>0</v>
      </c>
      <c r="AP72" s="1995"/>
      <c r="AQ72" s="1996">
        <f>ROUND(AP72*$H72,2)</f>
        <v>0</v>
      </c>
      <c r="AR72" s="926">
        <f>AP72+AN72+AL72+AJ72+AH72+AF72+AD72+AB72+Z72+X72+V72+T72+R72+P72+N72+L72+J72</f>
        <v>12</v>
      </c>
      <c r="AS72" s="927">
        <f>ROUND(AR72*$H72,2)</f>
        <v>7204.8</v>
      </c>
      <c r="AT72" s="926">
        <f>G72-AR72</f>
        <v>0</v>
      </c>
      <c r="AU72" s="927">
        <f>ROUND(AT72*$H72,2)</f>
        <v>0</v>
      </c>
      <c r="AV72" s="975">
        <f>AU72/I72</f>
        <v>0</v>
      </c>
      <c r="JB72" s="25"/>
      <c r="JC72" s="122" t="s">
        <v>7</v>
      </c>
      <c r="JD72" s="123" t="s">
        <v>31</v>
      </c>
      <c r="JE72" s="33"/>
      <c r="JF72" s="124">
        <f>JE72*G72</f>
        <v>0</v>
      </c>
      <c r="JG72" s="124">
        <v>1.269E-2</v>
      </c>
      <c r="JH72" s="124">
        <f>JG72*G72</f>
        <v>0.15228</v>
      </c>
      <c r="JI72" s="124">
        <v>0</v>
      </c>
      <c r="JJ72" s="125">
        <f>JI72*G72</f>
        <v>0</v>
      </c>
      <c r="JK72" s="22"/>
      <c r="JL72" s="22"/>
      <c r="JM72" s="22"/>
      <c r="JN72" s="22"/>
      <c r="JO72" s="22"/>
      <c r="JP72" s="22"/>
      <c r="JQ72" s="22"/>
      <c r="JR72" s="22"/>
      <c r="JS72" s="22"/>
      <c r="JT72" s="22"/>
      <c r="JU72" s="22"/>
      <c r="KH72" s="126" t="s">
        <v>110</v>
      </c>
      <c r="KJ72" s="126" t="s">
        <v>105</v>
      </c>
      <c r="KK72" s="126" t="s">
        <v>46</v>
      </c>
      <c r="KO72" s="13" t="s">
        <v>103</v>
      </c>
      <c r="KU72" s="127">
        <f>IF(JD72="základní",I72,0)</f>
        <v>7204.8</v>
      </c>
      <c r="KV72" s="127">
        <f>IF(JD72="snížená",I72,0)</f>
        <v>0</v>
      </c>
      <c r="KW72" s="127">
        <f>IF(JD72="zákl. přenesená",I72,0)</f>
        <v>0</v>
      </c>
      <c r="KX72" s="127">
        <f>IF(JD72="sníž. přenesená",I72,0)</f>
        <v>0</v>
      </c>
      <c r="KY72" s="127">
        <f>IF(JD72="nulová",I72,0)</f>
        <v>0</v>
      </c>
      <c r="KZ72" s="13" t="s">
        <v>45</v>
      </c>
      <c r="LA72" s="127">
        <f>ROUND(H72*G72,2)</f>
        <v>7204.8</v>
      </c>
      <c r="LB72" s="13" t="s">
        <v>110</v>
      </c>
      <c r="LC72" s="126" t="s">
        <v>1962</v>
      </c>
    </row>
    <row r="73" spans="1:315" s="1" customFormat="1" ht="27.9" customHeight="1" x14ac:dyDescent="0.2">
      <c r="A73" s="23"/>
      <c r="B73" s="625"/>
      <c r="C73" s="806" t="s">
        <v>112</v>
      </c>
      <c r="D73" s="805"/>
      <c r="E73" s="626" t="s">
        <v>177</v>
      </c>
      <c r="F73" s="805"/>
      <c r="G73" s="805"/>
      <c r="H73" s="197"/>
      <c r="I73" s="498"/>
      <c r="J73" s="408"/>
      <c r="K73" s="409"/>
      <c r="L73" s="408"/>
      <c r="M73" s="409"/>
      <c r="N73" s="408"/>
      <c r="O73" s="409"/>
      <c r="P73" s="408"/>
      <c r="Q73" s="409"/>
      <c r="R73" s="408"/>
      <c r="S73" s="409"/>
      <c r="T73" s="408"/>
      <c r="U73" s="409"/>
      <c r="V73" s="408"/>
      <c r="W73" s="409"/>
      <c r="X73" s="408"/>
      <c r="Y73" s="409"/>
      <c r="Z73" s="408"/>
      <c r="AA73" s="409"/>
      <c r="AB73" s="408"/>
      <c r="AC73" s="409"/>
      <c r="AD73" s="408"/>
      <c r="AE73" s="409"/>
      <c r="AF73" s="1985"/>
      <c r="AG73" s="1684"/>
      <c r="AH73" s="408"/>
      <c r="AI73" s="409"/>
      <c r="AJ73" s="1985"/>
      <c r="AK73" s="1684"/>
      <c r="AL73" s="408"/>
      <c r="AM73" s="409"/>
      <c r="AN73" s="1985"/>
      <c r="AO73" s="1684"/>
      <c r="AP73" s="1994"/>
      <c r="AQ73" s="1959"/>
      <c r="AR73" s="408"/>
      <c r="AS73" s="409"/>
      <c r="AT73" s="408"/>
      <c r="AU73" s="409"/>
      <c r="AV73" s="815"/>
      <c r="JB73" s="25"/>
      <c r="JC73" s="128"/>
      <c r="JD73" s="129"/>
      <c r="JE73" s="33"/>
      <c r="JF73" s="33"/>
      <c r="JG73" s="33"/>
      <c r="JH73" s="33"/>
      <c r="JI73" s="33"/>
      <c r="JJ73" s="34"/>
      <c r="JK73" s="22"/>
      <c r="JL73" s="22"/>
      <c r="JM73" s="22"/>
      <c r="JN73" s="22"/>
      <c r="JO73" s="22"/>
      <c r="JP73" s="22"/>
      <c r="JQ73" s="22"/>
      <c r="JR73" s="22"/>
      <c r="JS73" s="22"/>
      <c r="JT73" s="22"/>
      <c r="JU73" s="22"/>
      <c r="KJ73" s="13" t="s">
        <v>112</v>
      </c>
      <c r="KK73" s="13" t="s">
        <v>46</v>
      </c>
    </row>
    <row r="74" spans="1:315" s="9" customFormat="1" ht="27.9" customHeight="1" x14ac:dyDescent="0.2">
      <c r="A74" s="130"/>
      <c r="B74" s="627"/>
      <c r="C74" s="806" t="s">
        <v>114</v>
      </c>
      <c r="D74" s="628" t="s">
        <v>7</v>
      </c>
      <c r="E74" s="629" t="s">
        <v>1793</v>
      </c>
      <c r="F74" s="630"/>
      <c r="G74" s="628" t="s">
        <v>7</v>
      </c>
      <c r="H74" s="631"/>
      <c r="I74" s="632"/>
      <c r="J74" s="258"/>
      <c r="K74" s="259"/>
      <c r="L74" s="258"/>
      <c r="M74" s="259"/>
      <c r="N74" s="258"/>
      <c r="O74" s="259"/>
      <c r="P74" s="258"/>
      <c r="Q74" s="259"/>
      <c r="R74" s="258"/>
      <c r="S74" s="259"/>
      <c r="T74" s="258"/>
      <c r="U74" s="259"/>
      <c r="V74" s="258"/>
      <c r="W74" s="259"/>
      <c r="X74" s="258"/>
      <c r="Y74" s="259"/>
      <c r="Z74" s="258"/>
      <c r="AA74" s="259"/>
      <c r="AB74" s="258"/>
      <c r="AC74" s="259"/>
      <c r="AD74" s="258"/>
      <c r="AE74" s="259"/>
      <c r="AF74" s="1685"/>
      <c r="AG74" s="1686"/>
      <c r="AH74" s="258"/>
      <c r="AI74" s="259"/>
      <c r="AJ74" s="1685"/>
      <c r="AK74" s="1686"/>
      <c r="AL74" s="258"/>
      <c r="AM74" s="259"/>
      <c r="AN74" s="1685"/>
      <c r="AO74" s="1686"/>
      <c r="AP74" s="1960"/>
      <c r="AQ74" s="1961"/>
      <c r="AR74" s="258"/>
      <c r="AS74" s="259"/>
      <c r="AT74" s="258"/>
      <c r="AU74" s="259"/>
      <c r="AV74" s="527"/>
      <c r="JB74" s="132"/>
      <c r="JC74" s="133"/>
      <c r="JD74" s="134"/>
      <c r="JE74" s="134"/>
      <c r="JF74" s="134"/>
      <c r="JG74" s="134"/>
      <c r="JH74" s="134"/>
      <c r="JI74" s="134"/>
      <c r="JJ74" s="135"/>
      <c r="KJ74" s="136" t="s">
        <v>114</v>
      </c>
      <c r="KK74" s="136" t="s">
        <v>46</v>
      </c>
      <c r="KL74" s="9" t="s">
        <v>45</v>
      </c>
      <c r="KM74" s="9" t="s">
        <v>23</v>
      </c>
      <c r="KN74" s="9" t="s">
        <v>44</v>
      </c>
      <c r="KO74" s="136" t="s">
        <v>103</v>
      </c>
    </row>
    <row r="75" spans="1:315" s="10" customFormat="1" ht="27.9" customHeight="1" x14ac:dyDescent="0.2">
      <c r="A75" s="137"/>
      <c r="B75" s="633"/>
      <c r="C75" s="806" t="s">
        <v>114</v>
      </c>
      <c r="D75" s="634" t="s">
        <v>7</v>
      </c>
      <c r="E75" s="635" t="s">
        <v>1963</v>
      </c>
      <c r="F75" s="636"/>
      <c r="G75" s="637">
        <v>12</v>
      </c>
      <c r="H75" s="638"/>
      <c r="I75" s="639"/>
      <c r="J75" s="260"/>
      <c r="K75" s="261"/>
      <c r="L75" s="260"/>
      <c r="M75" s="261"/>
      <c r="N75" s="260"/>
      <c r="O75" s="261"/>
      <c r="P75" s="260"/>
      <c r="Q75" s="261"/>
      <c r="R75" s="260"/>
      <c r="S75" s="261"/>
      <c r="T75" s="260"/>
      <c r="U75" s="261"/>
      <c r="V75" s="260"/>
      <c r="W75" s="261"/>
      <c r="X75" s="260"/>
      <c r="Y75" s="261"/>
      <c r="Z75" s="260"/>
      <c r="AA75" s="261"/>
      <c r="AB75" s="260"/>
      <c r="AC75" s="261"/>
      <c r="AD75" s="260"/>
      <c r="AE75" s="261"/>
      <c r="AF75" s="1687"/>
      <c r="AG75" s="1688"/>
      <c r="AH75" s="260"/>
      <c r="AI75" s="261"/>
      <c r="AJ75" s="1687"/>
      <c r="AK75" s="1688"/>
      <c r="AL75" s="260"/>
      <c r="AM75" s="261"/>
      <c r="AN75" s="1687"/>
      <c r="AO75" s="1688"/>
      <c r="AP75" s="1962"/>
      <c r="AQ75" s="1963"/>
      <c r="AR75" s="260"/>
      <c r="AS75" s="261"/>
      <c r="AT75" s="260"/>
      <c r="AU75" s="261"/>
      <c r="AV75" s="528"/>
      <c r="JB75" s="139"/>
      <c r="JC75" s="140"/>
      <c r="JD75" s="141"/>
      <c r="JE75" s="141"/>
      <c r="JF75" s="141"/>
      <c r="JG75" s="141"/>
      <c r="JH75" s="141"/>
      <c r="JI75" s="141"/>
      <c r="JJ75" s="142"/>
      <c r="KJ75" s="143" t="s">
        <v>114</v>
      </c>
      <c r="KK75" s="143" t="s">
        <v>46</v>
      </c>
      <c r="KL75" s="10" t="s">
        <v>46</v>
      </c>
      <c r="KM75" s="10" t="s">
        <v>23</v>
      </c>
      <c r="KN75" s="10" t="s">
        <v>45</v>
      </c>
      <c r="KO75" s="143" t="s">
        <v>103</v>
      </c>
    </row>
    <row r="76" spans="1:315" s="1" customFormat="1" ht="27.6" customHeight="1" x14ac:dyDescent="0.2">
      <c r="A76" s="23"/>
      <c r="B76" s="550" t="s">
        <v>191</v>
      </c>
      <c r="C76" s="558" t="s">
        <v>105</v>
      </c>
      <c r="D76" s="559" t="s">
        <v>187</v>
      </c>
      <c r="E76" s="560" t="s">
        <v>188</v>
      </c>
      <c r="F76" s="561" t="s">
        <v>153</v>
      </c>
      <c r="G76" s="562">
        <v>2</v>
      </c>
      <c r="H76" s="563">
        <v>300</v>
      </c>
      <c r="I76" s="564">
        <f>ROUND(H76*G76,2)</f>
        <v>600</v>
      </c>
      <c r="J76" s="926"/>
      <c r="K76" s="927">
        <f>ROUND(J76*$H76,2)</f>
        <v>0</v>
      </c>
      <c r="L76" s="926"/>
      <c r="M76" s="927">
        <f>ROUND(L76*$H76,2)</f>
        <v>0</v>
      </c>
      <c r="N76" s="926"/>
      <c r="O76" s="927">
        <f>ROUND(N76*$H76,2)</f>
        <v>0</v>
      </c>
      <c r="P76" s="926"/>
      <c r="Q76" s="927">
        <f>ROUND(P76*$H76,2)</f>
        <v>0</v>
      </c>
      <c r="R76" s="926"/>
      <c r="S76" s="927">
        <f>ROUND(R76*$H76,2)</f>
        <v>0</v>
      </c>
      <c r="T76" s="926"/>
      <c r="U76" s="927">
        <f>ROUND(T76*$H76,2)</f>
        <v>0</v>
      </c>
      <c r="V76" s="926"/>
      <c r="W76" s="927">
        <f>ROUND(V76*$H76,2)</f>
        <v>0</v>
      </c>
      <c r="X76" s="926"/>
      <c r="Y76" s="927">
        <f>ROUND(X76*$H76,2)</f>
        <v>0</v>
      </c>
      <c r="Z76" s="926"/>
      <c r="AA76" s="927">
        <f>ROUND(Z76*$H76,2)</f>
        <v>0</v>
      </c>
      <c r="AB76" s="926"/>
      <c r="AC76" s="927">
        <f>ROUND(AB76*$H76,2)</f>
        <v>0</v>
      </c>
      <c r="AD76" s="783">
        <v>1</v>
      </c>
      <c r="AE76" s="927">
        <f>ROUND(AD76*$H76,2)</f>
        <v>300</v>
      </c>
      <c r="AF76" s="1986">
        <v>0.5</v>
      </c>
      <c r="AG76" s="1987">
        <f>ROUND(AF76*$H76,2)</f>
        <v>150</v>
      </c>
      <c r="AH76" s="926">
        <v>0.3</v>
      </c>
      <c r="AI76" s="927">
        <f>ROUND(AH76*$H76,2)</f>
        <v>90</v>
      </c>
      <c r="AJ76" s="1986">
        <v>0.2</v>
      </c>
      <c r="AK76" s="1987">
        <f>ROUND(AJ76*$H76,2)</f>
        <v>60</v>
      </c>
      <c r="AL76" s="926"/>
      <c r="AM76" s="927">
        <f>ROUND(AL76*$H76,2)</f>
        <v>0</v>
      </c>
      <c r="AN76" s="1986"/>
      <c r="AO76" s="1987">
        <f>ROUND(AN76*$H76,2)</f>
        <v>0</v>
      </c>
      <c r="AP76" s="1995"/>
      <c r="AQ76" s="1996">
        <f>ROUND(AP76*$H76,2)</f>
        <v>0</v>
      </c>
      <c r="AR76" s="926">
        <f>AP76+AN76+AL76+AJ76+AH76+AF76+AD76+AB76+Z76+X76+V76+T76+R76+P76+N76+L76+J76</f>
        <v>2</v>
      </c>
      <c r="AS76" s="927">
        <f>ROUND(AR76*$H76,2)</f>
        <v>600</v>
      </c>
      <c r="AT76" s="926">
        <f>G76-AR76</f>
        <v>0</v>
      </c>
      <c r="AU76" s="927">
        <f>ROUND(AT76*$H76,2)</f>
        <v>0</v>
      </c>
      <c r="AV76" s="975">
        <f>AU76/I76</f>
        <v>0</v>
      </c>
      <c r="JB76" s="25"/>
      <c r="JC76" s="122" t="s">
        <v>7</v>
      </c>
      <c r="JD76" s="123" t="s">
        <v>31</v>
      </c>
      <c r="JE76" s="33"/>
      <c r="JF76" s="124">
        <f>JE76*G76</f>
        <v>0</v>
      </c>
      <c r="JG76" s="124">
        <v>3.6900000000000002E-2</v>
      </c>
      <c r="JH76" s="124">
        <f>JG76*G76</f>
        <v>7.3800000000000004E-2</v>
      </c>
      <c r="JI76" s="124">
        <v>0</v>
      </c>
      <c r="JJ76" s="125">
        <f>JI76*G76</f>
        <v>0</v>
      </c>
      <c r="JK76" s="22"/>
      <c r="JL76" s="22"/>
      <c r="JM76" s="22"/>
      <c r="JN76" s="22"/>
      <c r="JO76" s="22"/>
      <c r="JP76" s="22"/>
      <c r="JQ76" s="22"/>
      <c r="JR76" s="22"/>
      <c r="JS76" s="22"/>
      <c r="JT76" s="22"/>
      <c r="JU76" s="22"/>
      <c r="KH76" s="126" t="s">
        <v>110</v>
      </c>
      <c r="KJ76" s="126" t="s">
        <v>105</v>
      </c>
      <c r="KK76" s="126" t="s">
        <v>46</v>
      </c>
      <c r="KO76" s="13" t="s">
        <v>103</v>
      </c>
      <c r="KU76" s="127">
        <f>IF(JD76="základní",I76,0)</f>
        <v>600</v>
      </c>
      <c r="KV76" s="127">
        <f>IF(JD76="snížená",I76,0)</f>
        <v>0</v>
      </c>
      <c r="KW76" s="127">
        <f>IF(JD76="zákl. přenesená",I76,0)</f>
        <v>0</v>
      </c>
      <c r="KX76" s="127">
        <f>IF(JD76="sníž. přenesená",I76,0)</f>
        <v>0</v>
      </c>
      <c r="KY76" s="127">
        <f>IF(JD76="nulová",I76,0)</f>
        <v>0</v>
      </c>
      <c r="KZ76" s="13" t="s">
        <v>45</v>
      </c>
      <c r="LA76" s="127">
        <f>ROUND(H76*G76,2)</f>
        <v>600</v>
      </c>
      <c r="LB76" s="13" t="s">
        <v>110</v>
      </c>
      <c r="LC76" s="126" t="s">
        <v>1964</v>
      </c>
    </row>
    <row r="77" spans="1:315" s="1" customFormat="1" ht="27.9" customHeight="1" x14ac:dyDescent="0.2">
      <c r="A77" s="23"/>
      <c r="B77" s="625"/>
      <c r="C77" s="806" t="s">
        <v>112</v>
      </c>
      <c r="D77" s="805"/>
      <c r="E77" s="626" t="s">
        <v>177</v>
      </c>
      <c r="F77" s="805"/>
      <c r="G77" s="805"/>
      <c r="H77" s="197"/>
      <c r="I77" s="498"/>
      <c r="J77" s="408"/>
      <c r="K77" s="409"/>
      <c r="L77" s="408"/>
      <c r="M77" s="409"/>
      <c r="N77" s="408"/>
      <c r="O77" s="409"/>
      <c r="P77" s="408"/>
      <c r="Q77" s="409"/>
      <c r="R77" s="408"/>
      <c r="S77" s="409"/>
      <c r="T77" s="408"/>
      <c r="U77" s="409"/>
      <c r="V77" s="408"/>
      <c r="W77" s="409"/>
      <c r="X77" s="408"/>
      <c r="Y77" s="409"/>
      <c r="Z77" s="408"/>
      <c r="AA77" s="409"/>
      <c r="AB77" s="408"/>
      <c r="AC77" s="409"/>
      <c r="AD77" s="408"/>
      <c r="AE77" s="409"/>
      <c r="AF77" s="1985"/>
      <c r="AG77" s="1684"/>
      <c r="AH77" s="408"/>
      <c r="AI77" s="409"/>
      <c r="AJ77" s="1985"/>
      <c r="AK77" s="1684"/>
      <c r="AL77" s="408"/>
      <c r="AM77" s="409"/>
      <c r="AN77" s="1985"/>
      <c r="AO77" s="1684"/>
      <c r="AP77" s="1994"/>
      <c r="AQ77" s="1959"/>
      <c r="AR77" s="408"/>
      <c r="AS77" s="409"/>
      <c r="AT77" s="408"/>
      <c r="AU77" s="409"/>
      <c r="AV77" s="815"/>
      <c r="JB77" s="25"/>
      <c r="JC77" s="128"/>
      <c r="JD77" s="129"/>
      <c r="JE77" s="33"/>
      <c r="JF77" s="33"/>
      <c r="JG77" s="33"/>
      <c r="JH77" s="33"/>
      <c r="JI77" s="33"/>
      <c r="JJ77" s="34"/>
      <c r="JK77" s="22"/>
      <c r="JL77" s="22"/>
      <c r="JM77" s="22"/>
      <c r="JN77" s="22"/>
      <c r="JO77" s="22"/>
      <c r="JP77" s="22"/>
      <c r="JQ77" s="22"/>
      <c r="JR77" s="22"/>
      <c r="JS77" s="22"/>
      <c r="JT77" s="22"/>
      <c r="JU77" s="22"/>
      <c r="KJ77" s="13" t="s">
        <v>112</v>
      </c>
      <c r="KK77" s="13" t="s">
        <v>46</v>
      </c>
    </row>
    <row r="78" spans="1:315" s="9" customFormat="1" ht="27.9" customHeight="1" x14ac:dyDescent="0.2">
      <c r="A78" s="130"/>
      <c r="B78" s="627"/>
      <c r="C78" s="806" t="s">
        <v>114</v>
      </c>
      <c r="D78" s="628" t="s">
        <v>7</v>
      </c>
      <c r="E78" s="629" t="s">
        <v>1793</v>
      </c>
      <c r="F78" s="630"/>
      <c r="G78" s="628" t="s">
        <v>7</v>
      </c>
      <c r="H78" s="631"/>
      <c r="I78" s="632"/>
      <c r="J78" s="258"/>
      <c r="K78" s="259"/>
      <c r="L78" s="258"/>
      <c r="M78" s="259"/>
      <c r="N78" s="258"/>
      <c r="O78" s="259"/>
      <c r="P78" s="258"/>
      <c r="Q78" s="259"/>
      <c r="R78" s="258"/>
      <c r="S78" s="259"/>
      <c r="T78" s="258"/>
      <c r="U78" s="259"/>
      <c r="V78" s="258"/>
      <c r="W78" s="259"/>
      <c r="X78" s="258"/>
      <c r="Y78" s="259"/>
      <c r="Z78" s="258"/>
      <c r="AA78" s="259"/>
      <c r="AB78" s="258"/>
      <c r="AC78" s="259"/>
      <c r="AD78" s="258"/>
      <c r="AE78" s="259"/>
      <c r="AF78" s="1685"/>
      <c r="AG78" s="1686"/>
      <c r="AH78" s="258"/>
      <c r="AI78" s="259"/>
      <c r="AJ78" s="1685"/>
      <c r="AK78" s="1686"/>
      <c r="AL78" s="258"/>
      <c r="AM78" s="259"/>
      <c r="AN78" s="1685"/>
      <c r="AO78" s="1686"/>
      <c r="AP78" s="1960"/>
      <c r="AQ78" s="1961"/>
      <c r="AR78" s="258"/>
      <c r="AS78" s="259"/>
      <c r="AT78" s="258"/>
      <c r="AU78" s="259"/>
      <c r="AV78" s="527"/>
      <c r="JB78" s="132"/>
      <c r="JC78" s="133"/>
      <c r="JD78" s="134"/>
      <c r="JE78" s="134"/>
      <c r="JF78" s="134"/>
      <c r="JG78" s="134"/>
      <c r="JH78" s="134"/>
      <c r="JI78" s="134"/>
      <c r="JJ78" s="135"/>
      <c r="KJ78" s="136" t="s">
        <v>114</v>
      </c>
      <c r="KK78" s="136" t="s">
        <v>46</v>
      </c>
      <c r="KL78" s="9" t="s">
        <v>45</v>
      </c>
      <c r="KM78" s="9" t="s">
        <v>23</v>
      </c>
      <c r="KN78" s="9" t="s">
        <v>44</v>
      </c>
      <c r="KO78" s="136" t="s">
        <v>103</v>
      </c>
    </row>
    <row r="79" spans="1:315" s="10" customFormat="1" ht="27.9" customHeight="1" x14ac:dyDescent="0.2">
      <c r="A79" s="137"/>
      <c r="B79" s="633"/>
      <c r="C79" s="806" t="s">
        <v>114</v>
      </c>
      <c r="D79" s="634" t="s">
        <v>7</v>
      </c>
      <c r="E79" s="635" t="s">
        <v>1965</v>
      </c>
      <c r="F79" s="636"/>
      <c r="G79" s="637">
        <v>2</v>
      </c>
      <c r="H79" s="638"/>
      <c r="I79" s="639"/>
      <c r="J79" s="260"/>
      <c r="K79" s="261"/>
      <c r="L79" s="260"/>
      <c r="M79" s="261"/>
      <c r="N79" s="260"/>
      <c r="O79" s="261"/>
      <c r="P79" s="260"/>
      <c r="Q79" s="261"/>
      <c r="R79" s="260"/>
      <c r="S79" s="261"/>
      <c r="T79" s="260"/>
      <c r="U79" s="261"/>
      <c r="V79" s="260"/>
      <c r="W79" s="261"/>
      <c r="X79" s="260"/>
      <c r="Y79" s="261"/>
      <c r="Z79" s="260"/>
      <c r="AA79" s="261"/>
      <c r="AB79" s="260"/>
      <c r="AC79" s="261"/>
      <c r="AD79" s="260"/>
      <c r="AE79" s="261"/>
      <c r="AF79" s="1687"/>
      <c r="AG79" s="1688"/>
      <c r="AH79" s="260"/>
      <c r="AI79" s="261"/>
      <c r="AJ79" s="1687"/>
      <c r="AK79" s="1688"/>
      <c r="AL79" s="260"/>
      <c r="AM79" s="261"/>
      <c r="AN79" s="1687"/>
      <c r="AO79" s="1688"/>
      <c r="AP79" s="1962"/>
      <c r="AQ79" s="1963"/>
      <c r="AR79" s="260"/>
      <c r="AS79" s="261"/>
      <c r="AT79" s="260"/>
      <c r="AU79" s="261"/>
      <c r="AV79" s="528"/>
      <c r="JB79" s="139"/>
      <c r="JC79" s="140"/>
      <c r="JD79" s="141"/>
      <c r="JE79" s="141"/>
      <c r="JF79" s="141"/>
      <c r="JG79" s="141"/>
      <c r="JH79" s="141"/>
      <c r="JI79" s="141"/>
      <c r="JJ79" s="142"/>
      <c r="KJ79" s="143" t="s">
        <v>114</v>
      </c>
      <c r="KK79" s="143" t="s">
        <v>46</v>
      </c>
      <c r="KL79" s="10" t="s">
        <v>46</v>
      </c>
      <c r="KM79" s="10" t="s">
        <v>23</v>
      </c>
      <c r="KN79" s="10" t="s">
        <v>45</v>
      </c>
      <c r="KO79" s="143" t="s">
        <v>103</v>
      </c>
    </row>
    <row r="80" spans="1:315" s="1" customFormat="1" ht="27.9" customHeight="1" x14ac:dyDescent="0.2">
      <c r="A80" s="23"/>
      <c r="B80" s="550" t="s">
        <v>199</v>
      </c>
      <c r="C80" s="558" t="s">
        <v>105</v>
      </c>
      <c r="D80" s="559" t="s">
        <v>192</v>
      </c>
      <c r="E80" s="560" t="s">
        <v>193</v>
      </c>
      <c r="F80" s="561" t="s">
        <v>194</v>
      </c>
      <c r="G80" s="562">
        <v>55.75</v>
      </c>
      <c r="H80" s="563">
        <v>599</v>
      </c>
      <c r="I80" s="564">
        <f>ROUND(H80*G80,2)</f>
        <v>33394.25</v>
      </c>
      <c r="J80" s="926"/>
      <c r="K80" s="927">
        <f>ROUND(J80*$H80,2)</f>
        <v>0</v>
      </c>
      <c r="L80" s="926"/>
      <c r="M80" s="927">
        <f>ROUND(L80*$H80,2)</f>
        <v>0</v>
      </c>
      <c r="N80" s="926"/>
      <c r="O80" s="927">
        <f>ROUND(N80*$H80,2)</f>
        <v>0</v>
      </c>
      <c r="P80" s="926"/>
      <c r="Q80" s="927">
        <f>ROUND(P80*$H80,2)</f>
        <v>0</v>
      </c>
      <c r="R80" s="926"/>
      <c r="S80" s="927">
        <f>ROUND(R80*$H80,2)</f>
        <v>0</v>
      </c>
      <c r="T80" s="926"/>
      <c r="U80" s="927">
        <f>ROUND(T80*$H80,2)</f>
        <v>0</v>
      </c>
      <c r="V80" s="926"/>
      <c r="W80" s="927">
        <f>ROUND(V80*$H80,2)</f>
        <v>0</v>
      </c>
      <c r="X80" s="926"/>
      <c r="Y80" s="927">
        <f>ROUND(X80*$H80,2)</f>
        <v>0</v>
      </c>
      <c r="Z80" s="926"/>
      <c r="AA80" s="927">
        <f>ROUND(Z80*$H80,2)</f>
        <v>0</v>
      </c>
      <c r="AB80" s="926"/>
      <c r="AC80" s="927">
        <f>ROUND(AB80*$H80,2)</f>
        <v>0</v>
      </c>
      <c r="AD80" s="783">
        <v>31.78</v>
      </c>
      <c r="AE80" s="927">
        <f>ROUND(AD80*$H80,2)</f>
        <v>19036.22</v>
      </c>
      <c r="AF80" s="1986">
        <v>11.5</v>
      </c>
      <c r="AG80" s="1987">
        <f>ROUND(AF80*$H80,2)</f>
        <v>6888.5</v>
      </c>
      <c r="AH80" s="926">
        <v>7.3</v>
      </c>
      <c r="AI80" s="927">
        <f>ROUND(AH80*$H80,2)</f>
        <v>4372.7</v>
      </c>
      <c r="AJ80" s="1986">
        <v>5.17</v>
      </c>
      <c r="AK80" s="1987">
        <f>ROUND(AJ80*$H80,2)</f>
        <v>3096.83</v>
      </c>
      <c r="AL80" s="926"/>
      <c r="AM80" s="927">
        <f>ROUND(AL80*$H80,2)</f>
        <v>0</v>
      </c>
      <c r="AN80" s="1986"/>
      <c r="AO80" s="1987">
        <f>ROUND(AN80*$H80,2)</f>
        <v>0</v>
      </c>
      <c r="AP80" s="1995"/>
      <c r="AQ80" s="1996">
        <f>ROUND(AP80*$H80,2)</f>
        <v>0</v>
      </c>
      <c r="AR80" s="926">
        <f>AP80+AN80+AL80+AJ80+AH80+AF80+AD80+AB80+Z80+X80+V80+T80+R80+P80+N80+L80+J80</f>
        <v>55.75</v>
      </c>
      <c r="AS80" s="927">
        <f>ROUND(AR80*$H80,2)</f>
        <v>33394.25</v>
      </c>
      <c r="AT80" s="926">
        <f>G80-AR80</f>
        <v>0</v>
      </c>
      <c r="AU80" s="927">
        <f>ROUND(AT80*$H80,2)</f>
        <v>0</v>
      </c>
      <c r="AV80" s="975">
        <f>AU80/I80</f>
        <v>0</v>
      </c>
      <c r="JB80" s="25"/>
      <c r="JC80" s="122" t="s">
        <v>7</v>
      </c>
      <c r="JD80" s="123" t="s">
        <v>31</v>
      </c>
      <c r="JE80" s="33"/>
      <c r="JF80" s="124">
        <f>JE80*G80</f>
        <v>0</v>
      </c>
      <c r="JG80" s="124">
        <v>0</v>
      </c>
      <c r="JH80" s="124">
        <f>JG80*G80</f>
        <v>0</v>
      </c>
      <c r="JI80" s="124">
        <v>0</v>
      </c>
      <c r="JJ80" s="125">
        <f>JI80*G80</f>
        <v>0</v>
      </c>
      <c r="JK80" s="22"/>
      <c r="JL80" s="22"/>
      <c r="JM80" s="22"/>
      <c r="JN80" s="22"/>
      <c r="JO80" s="22"/>
      <c r="JP80" s="22"/>
      <c r="JQ80" s="22"/>
      <c r="JR80" s="22"/>
      <c r="JS80" s="22"/>
      <c r="JT80" s="22"/>
      <c r="JU80" s="22"/>
      <c r="KH80" s="126" t="s">
        <v>110</v>
      </c>
      <c r="KJ80" s="126" t="s">
        <v>105</v>
      </c>
      <c r="KK80" s="126" t="s">
        <v>46</v>
      </c>
      <c r="KO80" s="13" t="s">
        <v>103</v>
      </c>
      <c r="KU80" s="127">
        <f>IF(JD80="základní",I80,0)</f>
        <v>33394.25</v>
      </c>
      <c r="KV80" s="127">
        <f>IF(JD80="snížená",I80,0)</f>
        <v>0</v>
      </c>
      <c r="KW80" s="127">
        <f>IF(JD80="zákl. přenesená",I80,0)</f>
        <v>0</v>
      </c>
      <c r="KX80" s="127">
        <f>IF(JD80="sníž. přenesená",I80,0)</f>
        <v>0</v>
      </c>
      <c r="KY80" s="127">
        <f>IF(JD80="nulová",I80,0)</f>
        <v>0</v>
      </c>
      <c r="KZ80" s="13" t="s">
        <v>45</v>
      </c>
      <c r="LA80" s="127">
        <f>ROUND(H80*G80,2)</f>
        <v>33394.25</v>
      </c>
      <c r="LB80" s="13" t="s">
        <v>110</v>
      </c>
      <c r="LC80" s="126" t="s">
        <v>1966</v>
      </c>
    </row>
    <row r="81" spans="1:315" s="1" customFormat="1" ht="27.9" customHeight="1" x14ac:dyDescent="0.2">
      <c r="A81" s="23"/>
      <c r="B81" s="625"/>
      <c r="C81" s="806" t="s">
        <v>112</v>
      </c>
      <c r="D81" s="805"/>
      <c r="E81" s="626" t="s">
        <v>196</v>
      </c>
      <c r="F81" s="805"/>
      <c r="G81" s="805"/>
      <c r="H81" s="197"/>
      <c r="I81" s="498"/>
      <c r="J81" s="408"/>
      <c r="K81" s="409"/>
      <c r="L81" s="408"/>
      <c r="M81" s="409"/>
      <c r="N81" s="408"/>
      <c r="O81" s="409"/>
      <c r="P81" s="408"/>
      <c r="Q81" s="409"/>
      <c r="R81" s="408"/>
      <c r="S81" s="409"/>
      <c r="T81" s="408"/>
      <c r="U81" s="409"/>
      <c r="V81" s="408"/>
      <c r="W81" s="409"/>
      <c r="X81" s="408"/>
      <c r="Y81" s="409"/>
      <c r="Z81" s="408"/>
      <c r="AA81" s="409"/>
      <c r="AB81" s="408"/>
      <c r="AC81" s="409"/>
      <c r="AD81" s="408"/>
      <c r="AE81" s="409"/>
      <c r="AF81" s="1985"/>
      <c r="AG81" s="1684"/>
      <c r="AH81" s="408"/>
      <c r="AI81" s="409"/>
      <c r="AJ81" s="1985"/>
      <c r="AK81" s="1684"/>
      <c r="AL81" s="408"/>
      <c r="AM81" s="409"/>
      <c r="AN81" s="1985"/>
      <c r="AO81" s="1684"/>
      <c r="AP81" s="1994"/>
      <c r="AQ81" s="1959"/>
      <c r="AR81" s="408"/>
      <c r="AS81" s="409"/>
      <c r="AT81" s="408"/>
      <c r="AU81" s="409"/>
      <c r="AV81" s="815"/>
      <c r="JB81" s="25"/>
      <c r="JC81" s="128"/>
      <c r="JD81" s="129"/>
      <c r="JE81" s="33"/>
      <c r="JF81" s="33"/>
      <c r="JG81" s="33"/>
      <c r="JH81" s="33"/>
      <c r="JI81" s="33"/>
      <c r="JJ81" s="34"/>
      <c r="JK81" s="22"/>
      <c r="JL81" s="22"/>
      <c r="JM81" s="22"/>
      <c r="JN81" s="22"/>
      <c r="JO81" s="22"/>
      <c r="JP81" s="22"/>
      <c r="JQ81" s="22"/>
      <c r="JR81" s="22"/>
      <c r="JS81" s="22"/>
      <c r="JT81" s="22"/>
      <c r="JU81" s="22"/>
      <c r="KJ81" s="13" t="s">
        <v>112</v>
      </c>
      <c r="KK81" s="13" t="s">
        <v>46</v>
      </c>
    </row>
    <row r="82" spans="1:315" s="10" customFormat="1" ht="27.9" customHeight="1" x14ac:dyDescent="0.2">
      <c r="A82" s="137"/>
      <c r="B82" s="633"/>
      <c r="C82" s="806" t="s">
        <v>114</v>
      </c>
      <c r="D82" s="634" t="s">
        <v>7</v>
      </c>
      <c r="E82" s="635" t="s">
        <v>1967</v>
      </c>
      <c r="F82" s="636"/>
      <c r="G82" s="637">
        <v>55.75</v>
      </c>
      <c r="H82" s="638"/>
      <c r="I82" s="639"/>
      <c r="J82" s="260"/>
      <c r="K82" s="261"/>
      <c r="L82" s="260"/>
      <c r="M82" s="261"/>
      <c r="N82" s="260"/>
      <c r="O82" s="261"/>
      <c r="P82" s="260"/>
      <c r="Q82" s="261"/>
      <c r="R82" s="260"/>
      <c r="S82" s="261"/>
      <c r="T82" s="260"/>
      <c r="U82" s="261"/>
      <c r="V82" s="260"/>
      <c r="W82" s="261"/>
      <c r="X82" s="260"/>
      <c r="Y82" s="261"/>
      <c r="Z82" s="260"/>
      <c r="AA82" s="261"/>
      <c r="AB82" s="260"/>
      <c r="AC82" s="261"/>
      <c r="AD82" s="260"/>
      <c r="AE82" s="261"/>
      <c r="AF82" s="1687"/>
      <c r="AG82" s="1688"/>
      <c r="AH82" s="260"/>
      <c r="AI82" s="261"/>
      <c r="AJ82" s="1687"/>
      <c r="AK82" s="1688"/>
      <c r="AL82" s="260"/>
      <c r="AM82" s="261"/>
      <c r="AN82" s="1687"/>
      <c r="AO82" s="1688"/>
      <c r="AP82" s="1962"/>
      <c r="AQ82" s="1963"/>
      <c r="AR82" s="260"/>
      <c r="AS82" s="261"/>
      <c r="AT82" s="260"/>
      <c r="AU82" s="261"/>
      <c r="AV82" s="528"/>
      <c r="JB82" s="139"/>
      <c r="JC82" s="140"/>
      <c r="JD82" s="141"/>
      <c r="JE82" s="141"/>
      <c r="JF82" s="141"/>
      <c r="JG82" s="141"/>
      <c r="JH82" s="141"/>
      <c r="JI82" s="141"/>
      <c r="JJ82" s="142"/>
      <c r="KJ82" s="143" t="s">
        <v>114</v>
      </c>
      <c r="KK82" s="143" t="s">
        <v>46</v>
      </c>
      <c r="KL82" s="10" t="s">
        <v>46</v>
      </c>
      <c r="KM82" s="10" t="s">
        <v>23</v>
      </c>
      <c r="KN82" s="10" t="s">
        <v>45</v>
      </c>
      <c r="KO82" s="143" t="s">
        <v>103</v>
      </c>
    </row>
    <row r="83" spans="1:315" s="1" customFormat="1" ht="27.9" customHeight="1" x14ac:dyDescent="0.2">
      <c r="A83" s="23"/>
      <c r="B83" s="550" t="s">
        <v>206</v>
      </c>
      <c r="C83" s="558" t="s">
        <v>105</v>
      </c>
      <c r="D83" s="559" t="s">
        <v>207</v>
      </c>
      <c r="E83" s="560" t="s">
        <v>208</v>
      </c>
      <c r="F83" s="561" t="s">
        <v>194</v>
      </c>
      <c r="G83" s="562">
        <v>61.57</v>
      </c>
      <c r="H83" s="563">
        <v>155</v>
      </c>
      <c r="I83" s="564">
        <f>ROUND(H83*G83,2)</f>
        <v>9543.35</v>
      </c>
      <c r="J83" s="926"/>
      <c r="K83" s="927">
        <f>ROUND(J83*$H83,2)</f>
        <v>0</v>
      </c>
      <c r="L83" s="926"/>
      <c r="M83" s="927">
        <f>ROUND(L83*$H83,2)</f>
        <v>0</v>
      </c>
      <c r="N83" s="926"/>
      <c r="O83" s="927">
        <f>ROUND(N83*$H83,2)</f>
        <v>0</v>
      </c>
      <c r="P83" s="926"/>
      <c r="Q83" s="927">
        <f>ROUND(P83*$H83,2)</f>
        <v>0</v>
      </c>
      <c r="R83" s="926"/>
      <c r="S83" s="927">
        <f>ROUND(R83*$H83,2)</f>
        <v>0</v>
      </c>
      <c r="T83" s="926"/>
      <c r="U83" s="927">
        <f>ROUND(T83*$H83,2)</f>
        <v>0</v>
      </c>
      <c r="V83" s="926"/>
      <c r="W83" s="927">
        <f>ROUND(V83*$H83,2)</f>
        <v>0</v>
      </c>
      <c r="X83" s="926"/>
      <c r="Y83" s="927">
        <f>ROUND(X83*$H83,2)</f>
        <v>0</v>
      </c>
      <c r="Z83" s="926"/>
      <c r="AA83" s="927">
        <f>ROUND(Z83*$H83,2)</f>
        <v>0</v>
      </c>
      <c r="AB83" s="926"/>
      <c r="AC83" s="927">
        <f>ROUND(AB83*$H83,2)</f>
        <v>0</v>
      </c>
      <c r="AD83" s="783">
        <v>35.090000000000003</v>
      </c>
      <c r="AE83" s="927">
        <f>ROUND(AD83*$H83,2)</f>
        <v>5438.95</v>
      </c>
      <c r="AF83" s="1986">
        <v>15</v>
      </c>
      <c r="AG83" s="1987">
        <f>ROUND(AF83*$H83,2)</f>
        <v>2325</v>
      </c>
      <c r="AH83" s="926">
        <v>6.69</v>
      </c>
      <c r="AI83" s="927">
        <f>ROUND(AH83*$H83,2)</f>
        <v>1036.95</v>
      </c>
      <c r="AJ83" s="1986">
        <v>4.79</v>
      </c>
      <c r="AK83" s="1987">
        <f>ROUND(AJ83*$H83,2)</f>
        <v>742.45</v>
      </c>
      <c r="AL83" s="926"/>
      <c r="AM83" s="927">
        <f>ROUND(AL83*$H83,2)</f>
        <v>0</v>
      </c>
      <c r="AN83" s="1986"/>
      <c r="AO83" s="1987">
        <f>ROUND(AN83*$H83,2)</f>
        <v>0</v>
      </c>
      <c r="AP83" s="1995"/>
      <c r="AQ83" s="1996">
        <f>ROUND(AP83*$H83,2)</f>
        <v>0</v>
      </c>
      <c r="AR83" s="926">
        <f>AP83+AN83+AL83+AJ83+AH83+AF83+AD83+AB83+Z83+X83+V83+T83+R83+P83+N83+L83+J83</f>
        <v>61.570000000000007</v>
      </c>
      <c r="AS83" s="927">
        <f>ROUND(AR83*$H83,2)</f>
        <v>9543.35</v>
      </c>
      <c r="AT83" s="926">
        <f>G83-AR83</f>
        <v>0</v>
      </c>
      <c r="AU83" s="927">
        <f>ROUND(AT83*$H83,2)</f>
        <v>0</v>
      </c>
      <c r="AV83" s="975">
        <f>AU83/I83</f>
        <v>0</v>
      </c>
      <c r="JB83" s="25"/>
      <c r="JC83" s="122" t="s">
        <v>7</v>
      </c>
      <c r="JD83" s="123" t="s">
        <v>31</v>
      </c>
      <c r="JE83" s="33"/>
      <c r="JF83" s="124">
        <f>JE83*G83</f>
        <v>0</v>
      </c>
      <c r="JG83" s="124">
        <v>0</v>
      </c>
      <c r="JH83" s="124">
        <f>JG83*G83</f>
        <v>0</v>
      </c>
      <c r="JI83" s="124">
        <v>0</v>
      </c>
      <c r="JJ83" s="125">
        <f>JI83*G83</f>
        <v>0</v>
      </c>
      <c r="JK83" s="22"/>
      <c r="JL83" s="22"/>
      <c r="JM83" s="22"/>
      <c r="JN83" s="22"/>
      <c r="JO83" s="22"/>
      <c r="JP83" s="22"/>
      <c r="JQ83" s="22"/>
      <c r="JR83" s="22"/>
      <c r="JS83" s="22"/>
      <c r="JT83" s="22"/>
      <c r="JU83" s="22"/>
      <c r="KH83" s="126" t="s">
        <v>110</v>
      </c>
      <c r="KJ83" s="126" t="s">
        <v>105</v>
      </c>
      <c r="KK83" s="126" t="s">
        <v>46</v>
      </c>
      <c r="KO83" s="13" t="s">
        <v>103</v>
      </c>
      <c r="KU83" s="127">
        <f>IF(JD83="základní",I83,0)</f>
        <v>9543.35</v>
      </c>
      <c r="KV83" s="127">
        <f>IF(JD83="snížená",I83,0)</f>
        <v>0</v>
      </c>
      <c r="KW83" s="127">
        <f>IF(JD83="zákl. přenesená",I83,0)</f>
        <v>0</v>
      </c>
      <c r="KX83" s="127">
        <f>IF(JD83="sníž. přenesená",I83,0)</f>
        <v>0</v>
      </c>
      <c r="KY83" s="127">
        <f>IF(JD83="nulová",I83,0)</f>
        <v>0</v>
      </c>
      <c r="KZ83" s="13" t="s">
        <v>45</v>
      </c>
      <c r="LA83" s="127">
        <f>ROUND(H83*G83,2)</f>
        <v>9543.35</v>
      </c>
      <c r="LB83" s="13" t="s">
        <v>110</v>
      </c>
      <c r="LC83" s="126" t="s">
        <v>1968</v>
      </c>
    </row>
    <row r="84" spans="1:315" s="1" customFormat="1" ht="27.9" customHeight="1" x14ac:dyDescent="0.2">
      <c r="A84" s="23"/>
      <c r="B84" s="625"/>
      <c r="C84" s="806" t="s">
        <v>112</v>
      </c>
      <c r="D84" s="805"/>
      <c r="E84" s="626" t="s">
        <v>210</v>
      </c>
      <c r="F84" s="805"/>
      <c r="G84" s="805"/>
      <c r="H84" s="197"/>
      <c r="I84" s="498"/>
      <c r="J84" s="408"/>
      <c r="K84" s="409"/>
      <c r="L84" s="408"/>
      <c r="M84" s="409"/>
      <c r="N84" s="408"/>
      <c r="O84" s="409"/>
      <c r="P84" s="408"/>
      <c r="Q84" s="409"/>
      <c r="R84" s="408"/>
      <c r="S84" s="409"/>
      <c r="T84" s="408"/>
      <c r="U84" s="409"/>
      <c r="V84" s="408"/>
      <c r="W84" s="409"/>
      <c r="X84" s="408"/>
      <c r="Y84" s="409"/>
      <c r="Z84" s="408"/>
      <c r="AA84" s="409"/>
      <c r="AB84" s="408"/>
      <c r="AC84" s="409"/>
      <c r="AD84" s="408"/>
      <c r="AE84" s="409"/>
      <c r="AF84" s="1985"/>
      <c r="AG84" s="1684"/>
      <c r="AH84" s="408"/>
      <c r="AI84" s="409"/>
      <c r="AJ84" s="1985"/>
      <c r="AK84" s="1684"/>
      <c r="AL84" s="408"/>
      <c r="AM84" s="409"/>
      <c r="AN84" s="1985"/>
      <c r="AO84" s="1684"/>
      <c r="AP84" s="1994"/>
      <c r="AQ84" s="1959"/>
      <c r="AR84" s="408"/>
      <c r="AS84" s="409"/>
      <c r="AT84" s="408"/>
      <c r="AU84" s="409"/>
      <c r="AV84" s="815"/>
      <c r="JB84" s="25"/>
      <c r="JC84" s="128"/>
      <c r="JD84" s="129"/>
      <c r="JE84" s="33"/>
      <c r="JF84" s="33"/>
      <c r="JG84" s="33"/>
      <c r="JH84" s="33"/>
      <c r="JI84" s="33"/>
      <c r="JJ84" s="34"/>
      <c r="JK84" s="22"/>
      <c r="JL84" s="22"/>
      <c r="JM84" s="22"/>
      <c r="JN84" s="22"/>
      <c r="JO84" s="22"/>
      <c r="JP84" s="22"/>
      <c r="JQ84" s="22"/>
      <c r="JR84" s="22"/>
      <c r="JS84" s="22"/>
      <c r="JT84" s="22"/>
      <c r="JU84" s="22"/>
      <c r="KJ84" s="13" t="s">
        <v>112</v>
      </c>
      <c r="KK84" s="13" t="s">
        <v>46</v>
      </c>
    </row>
    <row r="85" spans="1:315" s="9" customFormat="1" ht="27.9" customHeight="1" x14ac:dyDescent="0.2">
      <c r="A85" s="130"/>
      <c r="B85" s="627"/>
      <c r="C85" s="806" t="s">
        <v>114</v>
      </c>
      <c r="D85" s="628" t="s">
        <v>7</v>
      </c>
      <c r="E85" s="629" t="s">
        <v>1969</v>
      </c>
      <c r="F85" s="630"/>
      <c r="G85" s="628" t="s">
        <v>7</v>
      </c>
      <c r="H85" s="631"/>
      <c r="I85" s="632"/>
      <c r="J85" s="258"/>
      <c r="K85" s="259"/>
      <c r="L85" s="258"/>
      <c r="M85" s="259"/>
      <c r="N85" s="258"/>
      <c r="O85" s="259"/>
      <c r="P85" s="258"/>
      <c r="Q85" s="259"/>
      <c r="R85" s="258"/>
      <c r="S85" s="259"/>
      <c r="T85" s="258"/>
      <c r="U85" s="259"/>
      <c r="V85" s="258"/>
      <c r="W85" s="259"/>
      <c r="X85" s="258"/>
      <c r="Y85" s="259"/>
      <c r="Z85" s="258"/>
      <c r="AA85" s="259"/>
      <c r="AB85" s="258"/>
      <c r="AC85" s="259"/>
      <c r="AD85" s="258"/>
      <c r="AE85" s="259"/>
      <c r="AF85" s="1685"/>
      <c r="AG85" s="1686"/>
      <c r="AH85" s="258"/>
      <c r="AI85" s="259"/>
      <c r="AJ85" s="1685"/>
      <c r="AK85" s="1686"/>
      <c r="AL85" s="258"/>
      <c r="AM85" s="259"/>
      <c r="AN85" s="1685"/>
      <c r="AO85" s="1686"/>
      <c r="AP85" s="1960"/>
      <c r="AQ85" s="1961"/>
      <c r="AR85" s="258"/>
      <c r="AS85" s="259"/>
      <c r="AT85" s="258"/>
      <c r="AU85" s="259"/>
      <c r="AV85" s="527"/>
      <c r="JB85" s="132"/>
      <c r="JC85" s="133"/>
      <c r="JD85" s="134"/>
      <c r="JE85" s="134"/>
      <c r="JF85" s="134"/>
      <c r="JG85" s="134"/>
      <c r="JH85" s="134"/>
      <c r="JI85" s="134"/>
      <c r="JJ85" s="135"/>
      <c r="KJ85" s="136" t="s">
        <v>114</v>
      </c>
      <c r="KK85" s="136" t="s">
        <v>46</v>
      </c>
      <c r="KL85" s="9" t="s">
        <v>45</v>
      </c>
      <c r="KM85" s="9" t="s">
        <v>23</v>
      </c>
      <c r="KN85" s="9" t="s">
        <v>44</v>
      </c>
      <c r="KO85" s="136" t="s">
        <v>103</v>
      </c>
    </row>
    <row r="86" spans="1:315" s="10" customFormat="1" ht="27.9" customHeight="1" x14ac:dyDescent="0.2">
      <c r="A86" s="137"/>
      <c r="B86" s="633"/>
      <c r="C86" s="806" t="s">
        <v>114</v>
      </c>
      <c r="D86" s="634" t="s">
        <v>7</v>
      </c>
      <c r="E86" s="635" t="s">
        <v>1970</v>
      </c>
      <c r="F86" s="636"/>
      <c r="G86" s="637">
        <v>459.91</v>
      </c>
      <c r="H86" s="638"/>
      <c r="I86" s="639"/>
      <c r="J86" s="260"/>
      <c r="K86" s="261"/>
      <c r="L86" s="260"/>
      <c r="M86" s="261"/>
      <c r="N86" s="260"/>
      <c r="O86" s="261"/>
      <c r="P86" s="260"/>
      <c r="Q86" s="261"/>
      <c r="R86" s="260"/>
      <c r="S86" s="261"/>
      <c r="T86" s="260"/>
      <c r="U86" s="261"/>
      <c r="V86" s="260"/>
      <c r="W86" s="261"/>
      <c r="X86" s="260"/>
      <c r="Y86" s="261"/>
      <c r="Z86" s="260"/>
      <c r="AA86" s="261"/>
      <c r="AB86" s="260"/>
      <c r="AC86" s="261"/>
      <c r="AD86" s="260"/>
      <c r="AE86" s="261"/>
      <c r="AF86" s="1687"/>
      <c r="AG86" s="1688"/>
      <c r="AH86" s="260"/>
      <c r="AI86" s="261"/>
      <c r="AJ86" s="1687"/>
      <c r="AK86" s="1688"/>
      <c r="AL86" s="260"/>
      <c r="AM86" s="261"/>
      <c r="AN86" s="1687"/>
      <c r="AO86" s="1688"/>
      <c r="AP86" s="1962"/>
      <c r="AQ86" s="1963"/>
      <c r="AR86" s="260"/>
      <c r="AS86" s="261"/>
      <c r="AT86" s="260"/>
      <c r="AU86" s="261"/>
      <c r="AV86" s="528"/>
      <c r="JB86" s="139"/>
      <c r="JC86" s="140"/>
      <c r="JD86" s="141"/>
      <c r="JE86" s="141"/>
      <c r="JF86" s="141"/>
      <c r="JG86" s="141"/>
      <c r="JH86" s="141"/>
      <c r="JI86" s="141"/>
      <c r="JJ86" s="142"/>
      <c r="KJ86" s="143" t="s">
        <v>114</v>
      </c>
      <c r="KK86" s="143" t="s">
        <v>46</v>
      </c>
      <c r="KL86" s="10" t="s">
        <v>46</v>
      </c>
      <c r="KM86" s="10" t="s">
        <v>23</v>
      </c>
      <c r="KN86" s="10" t="s">
        <v>44</v>
      </c>
      <c r="KO86" s="143" t="s">
        <v>103</v>
      </c>
    </row>
    <row r="87" spans="1:315" s="9" customFormat="1" ht="27.9" customHeight="1" x14ac:dyDescent="0.2">
      <c r="A87" s="130"/>
      <c r="B87" s="627"/>
      <c r="C87" s="806" t="s">
        <v>114</v>
      </c>
      <c r="D87" s="628" t="s">
        <v>7</v>
      </c>
      <c r="E87" s="629" t="s">
        <v>215</v>
      </c>
      <c r="F87" s="630"/>
      <c r="G87" s="628" t="s">
        <v>7</v>
      </c>
      <c r="H87" s="631"/>
      <c r="I87" s="632"/>
      <c r="J87" s="258"/>
      <c r="K87" s="259"/>
      <c r="L87" s="258"/>
      <c r="M87" s="259"/>
      <c r="N87" s="258"/>
      <c r="O87" s="259"/>
      <c r="P87" s="258"/>
      <c r="Q87" s="259"/>
      <c r="R87" s="258"/>
      <c r="S87" s="259"/>
      <c r="T87" s="258"/>
      <c r="U87" s="259"/>
      <c r="V87" s="258"/>
      <c r="W87" s="259"/>
      <c r="X87" s="258"/>
      <c r="Y87" s="259"/>
      <c r="Z87" s="258"/>
      <c r="AA87" s="259"/>
      <c r="AB87" s="258"/>
      <c r="AC87" s="259"/>
      <c r="AD87" s="258"/>
      <c r="AE87" s="259"/>
      <c r="AF87" s="1685"/>
      <c r="AG87" s="1686"/>
      <c r="AH87" s="258"/>
      <c r="AI87" s="259"/>
      <c r="AJ87" s="1685"/>
      <c r="AK87" s="1686"/>
      <c r="AL87" s="258"/>
      <c r="AM87" s="259"/>
      <c r="AN87" s="1685"/>
      <c r="AO87" s="1686"/>
      <c r="AP87" s="1960"/>
      <c r="AQ87" s="1961"/>
      <c r="AR87" s="258"/>
      <c r="AS87" s="259"/>
      <c r="AT87" s="258"/>
      <c r="AU87" s="259"/>
      <c r="AV87" s="527"/>
      <c r="JB87" s="132"/>
      <c r="JC87" s="133"/>
      <c r="JD87" s="134"/>
      <c r="JE87" s="134"/>
      <c r="JF87" s="134"/>
      <c r="JG87" s="134"/>
      <c r="JH87" s="134"/>
      <c r="JI87" s="134"/>
      <c r="JJ87" s="135"/>
      <c r="KJ87" s="136" t="s">
        <v>114</v>
      </c>
      <c r="KK87" s="136" t="s">
        <v>46</v>
      </c>
      <c r="KL87" s="9" t="s">
        <v>45</v>
      </c>
      <c r="KM87" s="9" t="s">
        <v>23</v>
      </c>
      <c r="KN87" s="9" t="s">
        <v>44</v>
      </c>
      <c r="KO87" s="136" t="s">
        <v>103</v>
      </c>
    </row>
    <row r="88" spans="1:315" s="10" customFormat="1" ht="27.9" customHeight="1" x14ac:dyDescent="0.2">
      <c r="A88" s="137"/>
      <c r="B88" s="633"/>
      <c r="C88" s="806" t="s">
        <v>114</v>
      </c>
      <c r="D88" s="634" t="s">
        <v>7</v>
      </c>
      <c r="E88" s="635" t="s">
        <v>1971</v>
      </c>
      <c r="F88" s="636"/>
      <c r="G88" s="637">
        <v>71.78</v>
      </c>
      <c r="H88" s="638"/>
      <c r="I88" s="639"/>
      <c r="J88" s="260"/>
      <c r="K88" s="261"/>
      <c r="L88" s="260"/>
      <c r="M88" s="261"/>
      <c r="N88" s="260"/>
      <c r="O88" s="261"/>
      <c r="P88" s="260"/>
      <c r="Q88" s="261"/>
      <c r="R88" s="260"/>
      <c r="S88" s="261"/>
      <c r="T88" s="260"/>
      <c r="U88" s="261"/>
      <c r="V88" s="260"/>
      <c r="W88" s="261"/>
      <c r="X88" s="260"/>
      <c r="Y88" s="261"/>
      <c r="Z88" s="260"/>
      <c r="AA88" s="261"/>
      <c r="AB88" s="260"/>
      <c r="AC88" s="261"/>
      <c r="AD88" s="260"/>
      <c r="AE88" s="261"/>
      <c r="AF88" s="1687"/>
      <c r="AG88" s="1688"/>
      <c r="AH88" s="260"/>
      <c r="AI88" s="261"/>
      <c r="AJ88" s="1687"/>
      <c r="AK88" s="1688"/>
      <c r="AL88" s="260"/>
      <c r="AM88" s="261"/>
      <c r="AN88" s="1687"/>
      <c r="AO88" s="1688"/>
      <c r="AP88" s="1962"/>
      <c r="AQ88" s="1963"/>
      <c r="AR88" s="260"/>
      <c r="AS88" s="261"/>
      <c r="AT88" s="260"/>
      <c r="AU88" s="261"/>
      <c r="AV88" s="528"/>
      <c r="JB88" s="139"/>
      <c r="JC88" s="140"/>
      <c r="JD88" s="141"/>
      <c r="JE88" s="141"/>
      <c r="JF88" s="141"/>
      <c r="JG88" s="141"/>
      <c r="JH88" s="141"/>
      <c r="JI88" s="141"/>
      <c r="JJ88" s="142"/>
      <c r="KJ88" s="143" t="s">
        <v>114</v>
      </c>
      <c r="KK88" s="143" t="s">
        <v>46</v>
      </c>
      <c r="KL88" s="10" t="s">
        <v>46</v>
      </c>
      <c r="KM88" s="10" t="s">
        <v>23</v>
      </c>
      <c r="KN88" s="10" t="s">
        <v>44</v>
      </c>
      <c r="KO88" s="143" t="s">
        <v>103</v>
      </c>
    </row>
    <row r="89" spans="1:315" s="10" customFormat="1" ht="27.9" customHeight="1" x14ac:dyDescent="0.2">
      <c r="A89" s="137"/>
      <c r="B89" s="633"/>
      <c r="C89" s="806" t="s">
        <v>114</v>
      </c>
      <c r="D89" s="634" t="s">
        <v>7</v>
      </c>
      <c r="E89" s="635" t="s">
        <v>1972</v>
      </c>
      <c r="F89" s="636"/>
      <c r="G89" s="637">
        <v>84.01</v>
      </c>
      <c r="H89" s="638"/>
      <c r="I89" s="639"/>
      <c r="J89" s="260"/>
      <c r="K89" s="261"/>
      <c r="L89" s="260"/>
      <c r="M89" s="261"/>
      <c r="N89" s="260"/>
      <c r="O89" s="261"/>
      <c r="P89" s="260"/>
      <c r="Q89" s="261"/>
      <c r="R89" s="260"/>
      <c r="S89" s="261"/>
      <c r="T89" s="260"/>
      <c r="U89" s="261"/>
      <c r="V89" s="260"/>
      <c r="W89" s="261"/>
      <c r="X89" s="260"/>
      <c r="Y89" s="261"/>
      <c r="Z89" s="260"/>
      <c r="AA89" s="261"/>
      <c r="AB89" s="260"/>
      <c r="AC89" s="261"/>
      <c r="AD89" s="260"/>
      <c r="AE89" s="261"/>
      <c r="AF89" s="1687"/>
      <c r="AG89" s="1688"/>
      <c r="AH89" s="260"/>
      <c r="AI89" s="261"/>
      <c r="AJ89" s="1687"/>
      <c r="AK89" s="1688"/>
      <c r="AL89" s="260"/>
      <c r="AM89" s="261"/>
      <c r="AN89" s="1687"/>
      <c r="AO89" s="1688"/>
      <c r="AP89" s="1962"/>
      <c r="AQ89" s="1963"/>
      <c r="AR89" s="260"/>
      <c r="AS89" s="261"/>
      <c r="AT89" s="260"/>
      <c r="AU89" s="261"/>
      <c r="AV89" s="528"/>
      <c r="JB89" s="139"/>
      <c r="JC89" s="140"/>
      <c r="JD89" s="141"/>
      <c r="JE89" s="141"/>
      <c r="JF89" s="141"/>
      <c r="JG89" s="141"/>
      <c r="JH89" s="141"/>
      <c r="JI89" s="141"/>
      <c r="JJ89" s="142"/>
      <c r="KJ89" s="143" t="s">
        <v>114</v>
      </c>
      <c r="KK89" s="143" t="s">
        <v>46</v>
      </c>
      <c r="KL89" s="10" t="s">
        <v>46</v>
      </c>
      <c r="KM89" s="10" t="s">
        <v>23</v>
      </c>
      <c r="KN89" s="10" t="s">
        <v>44</v>
      </c>
      <c r="KO89" s="143" t="s">
        <v>103</v>
      </c>
    </row>
    <row r="90" spans="1:315" s="11" customFormat="1" ht="27.9" customHeight="1" x14ac:dyDescent="0.2">
      <c r="A90" s="144"/>
      <c r="B90" s="647"/>
      <c r="C90" s="806" t="s">
        <v>114</v>
      </c>
      <c r="D90" s="648" t="s">
        <v>7</v>
      </c>
      <c r="E90" s="649" t="s">
        <v>125</v>
      </c>
      <c r="F90" s="650"/>
      <c r="G90" s="651">
        <v>615.70000000000005</v>
      </c>
      <c r="H90" s="652"/>
      <c r="I90" s="653"/>
      <c r="J90" s="695"/>
      <c r="K90" s="696"/>
      <c r="L90" s="695"/>
      <c r="M90" s="696"/>
      <c r="N90" s="695"/>
      <c r="O90" s="696"/>
      <c r="P90" s="695"/>
      <c r="Q90" s="696"/>
      <c r="R90" s="695"/>
      <c r="S90" s="696"/>
      <c r="T90" s="695"/>
      <c r="U90" s="696"/>
      <c r="V90" s="695"/>
      <c r="W90" s="696"/>
      <c r="X90" s="695"/>
      <c r="Y90" s="696"/>
      <c r="Z90" s="695"/>
      <c r="AA90" s="696"/>
      <c r="AB90" s="695"/>
      <c r="AC90" s="696"/>
      <c r="AD90" s="695"/>
      <c r="AE90" s="696"/>
      <c r="AF90" s="1690"/>
      <c r="AG90" s="1691"/>
      <c r="AH90" s="695"/>
      <c r="AI90" s="696"/>
      <c r="AJ90" s="1690"/>
      <c r="AK90" s="1691"/>
      <c r="AL90" s="695"/>
      <c r="AM90" s="696"/>
      <c r="AN90" s="1690"/>
      <c r="AO90" s="1691"/>
      <c r="AP90" s="1964"/>
      <c r="AQ90" s="1965"/>
      <c r="AR90" s="695"/>
      <c r="AS90" s="696"/>
      <c r="AT90" s="695"/>
      <c r="AU90" s="696"/>
      <c r="AV90" s="531"/>
      <c r="JB90" s="146"/>
      <c r="JC90" s="147"/>
      <c r="JD90" s="148"/>
      <c r="JE90" s="148"/>
      <c r="JF90" s="148"/>
      <c r="JG90" s="148"/>
      <c r="JH90" s="148"/>
      <c r="JI90" s="148"/>
      <c r="JJ90" s="149"/>
      <c r="KJ90" s="150" t="s">
        <v>114</v>
      </c>
      <c r="KK90" s="150" t="s">
        <v>46</v>
      </c>
      <c r="KL90" s="11" t="s">
        <v>126</v>
      </c>
      <c r="KM90" s="11" t="s">
        <v>23</v>
      </c>
      <c r="KN90" s="11" t="s">
        <v>44</v>
      </c>
      <c r="KO90" s="150" t="s">
        <v>103</v>
      </c>
    </row>
    <row r="91" spans="1:315" s="10" customFormat="1" ht="27.9" customHeight="1" x14ac:dyDescent="0.2">
      <c r="A91" s="137"/>
      <c r="B91" s="633"/>
      <c r="C91" s="806" t="s">
        <v>114</v>
      </c>
      <c r="D91" s="634" t="s">
        <v>7</v>
      </c>
      <c r="E91" s="635" t="s">
        <v>1973</v>
      </c>
      <c r="F91" s="636"/>
      <c r="G91" s="637">
        <v>-100.1</v>
      </c>
      <c r="H91" s="638"/>
      <c r="I91" s="639"/>
      <c r="J91" s="260"/>
      <c r="K91" s="261"/>
      <c r="L91" s="260"/>
      <c r="M91" s="261"/>
      <c r="N91" s="260"/>
      <c r="O91" s="261"/>
      <c r="P91" s="260"/>
      <c r="Q91" s="261"/>
      <c r="R91" s="260"/>
      <c r="S91" s="261"/>
      <c r="T91" s="260"/>
      <c r="U91" s="261"/>
      <c r="V91" s="260"/>
      <c r="W91" s="261"/>
      <c r="X91" s="260"/>
      <c r="Y91" s="261"/>
      <c r="Z91" s="260"/>
      <c r="AA91" s="261"/>
      <c r="AB91" s="260"/>
      <c r="AC91" s="261"/>
      <c r="AD91" s="260"/>
      <c r="AE91" s="261"/>
      <c r="AF91" s="1687"/>
      <c r="AG91" s="1688"/>
      <c r="AH91" s="260"/>
      <c r="AI91" s="261"/>
      <c r="AJ91" s="1687"/>
      <c r="AK91" s="1688"/>
      <c r="AL91" s="260"/>
      <c r="AM91" s="261"/>
      <c r="AN91" s="1687"/>
      <c r="AO91" s="1688"/>
      <c r="AP91" s="1962"/>
      <c r="AQ91" s="1963"/>
      <c r="AR91" s="260"/>
      <c r="AS91" s="261"/>
      <c r="AT91" s="260"/>
      <c r="AU91" s="261"/>
      <c r="AV91" s="528"/>
      <c r="JB91" s="139"/>
      <c r="JC91" s="140"/>
      <c r="JD91" s="141"/>
      <c r="JE91" s="141"/>
      <c r="JF91" s="141"/>
      <c r="JG91" s="141"/>
      <c r="JH91" s="141"/>
      <c r="JI91" s="141"/>
      <c r="JJ91" s="142"/>
      <c r="KJ91" s="143" t="s">
        <v>114</v>
      </c>
      <c r="KK91" s="143" t="s">
        <v>46</v>
      </c>
      <c r="KL91" s="10" t="s">
        <v>46</v>
      </c>
      <c r="KM91" s="10" t="s">
        <v>23</v>
      </c>
      <c r="KN91" s="10" t="s">
        <v>44</v>
      </c>
      <c r="KO91" s="143" t="s">
        <v>103</v>
      </c>
    </row>
    <row r="92" spans="1:315" s="10" customFormat="1" ht="27.9" customHeight="1" x14ac:dyDescent="0.2">
      <c r="A92" s="137"/>
      <c r="B92" s="633"/>
      <c r="C92" s="806" t="s">
        <v>114</v>
      </c>
      <c r="D92" s="634" t="s">
        <v>7</v>
      </c>
      <c r="E92" s="635" t="s">
        <v>1974</v>
      </c>
      <c r="F92" s="636"/>
      <c r="G92" s="637">
        <v>-0.52</v>
      </c>
      <c r="H92" s="638"/>
      <c r="I92" s="639"/>
      <c r="J92" s="260"/>
      <c r="K92" s="261"/>
      <c r="L92" s="260"/>
      <c r="M92" s="261"/>
      <c r="N92" s="260"/>
      <c r="O92" s="261"/>
      <c r="P92" s="260"/>
      <c r="Q92" s="261"/>
      <c r="R92" s="260"/>
      <c r="S92" s="261"/>
      <c r="T92" s="260"/>
      <c r="U92" s="261"/>
      <c r="V92" s="260"/>
      <c r="W92" s="261"/>
      <c r="X92" s="260"/>
      <c r="Y92" s="261"/>
      <c r="Z92" s="260"/>
      <c r="AA92" s="261"/>
      <c r="AB92" s="260"/>
      <c r="AC92" s="261"/>
      <c r="AD92" s="260"/>
      <c r="AE92" s="261"/>
      <c r="AF92" s="1687"/>
      <c r="AG92" s="1688"/>
      <c r="AH92" s="260"/>
      <c r="AI92" s="261"/>
      <c r="AJ92" s="1687"/>
      <c r="AK92" s="1688"/>
      <c r="AL92" s="260"/>
      <c r="AM92" s="261"/>
      <c r="AN92" s="1687"/>
      <c r="AO92" s="1688"/>
      <c r="AP92" s="1962"/>
      <c r="AQ92" s="1963"/>
      <c r="AR92" s="260"/>
      <c r="AS92" s="261"/>
      <c r="AT92" s="260"/>
      <c r="AU92" s="261"/>
      <c r="AV92" s="528"/>
      <c r="JB92" s="139"/>
      <c r="JC92" s="140"/>
      <c r="JD92" s="141"/>
      <c r="JE92" s="141"/>
      <c r="JF92" s="141"/>
      <c r="JG92" s="141"/>
      <c r="JH92" s="141"/>
      <c r="JI92" s="141"/>
      <c r="JJ92" s="142"/>
      <c r="KJ92" s="143" t="s">
        <v>114</v>
      </c>
      <c r="KK92" s="143" t="s">
        <v>46</v>
      </c>
      <c r="KL92" s="10" t="s">
        <v>46</v>
      </c>
      <c r="KM92" s="10" t="s">
        <v>23</v>
      </c>
      <c r="KN92" s="10" t="s">
        <v>44</v>
      </c>
      <c r="KO92" s="143" t="s">
        <v>103</v>
      </c>
    </row>
    <row r="93" spans="1:315" s="10" customFormat="1" ht="27.9" customHeight="1" x14ac:dyDescent="0.2">
      <c r="A93" s="137"/>
      <c r="B93" s="633"/>
      <c r="C93" s="806" t="s">
        <v>114</v>
      </c>
      <c r="D93" s="634" t="s">
        <v>7</v>
      </c>
      <c r="E93" s="635" t="s">
        <v>1975</v>
      </c>
      <c r="F93" s="636"/>
      <c r="G93" s="637">
        <v>-2.0099999999999998</v>
      </c>
      <c r="H93" s="638"/>
      <c r="I93" s="639"/>
      <c r="J93" s="260"/>
      <c r="K93" s="261"/>
      <c r="L93" s="260"/>
      <c r="M93" s="261"/>
      <c r="N93" s="260"/>
      <c r="O93" s="261"/>
      <c r="P93" s="260"/>
      <c r="Q93" s="261"/>
      <c r="R93" s="260"/>
      <c r="S93" s="261"/>
      <c r="T93" s="260"/>
      <c r="U93" s="261"/>
      <c r="V93" s="260"/>
      <c r="W93" s="261"/>
      <c r="X93" s="260"/>
      <c r="Y93" s="261"/>
      <c r="Z93" s="260"/>
      <c r="AA93" s="261"/>
      <c r="AB93" s="260"/>
      <c r="AC93" s="261"/>
      <c r="AD93" s="260"/>
      <c r="AE93" s="261"/>
      <c r="AF93" s="1687"/>
      <c r="AG93" s="1688"/>
      <c r="AH93" s="260"/>
      <c r="AI93" s="261"/>
      <c r="AJ93" s="1687"/>
      <c r="AK93" s="1688"/>
      <c r="AL93" s="260"/>
      <c r="AM93" s="261"/>
      <c r="AN93" s="1687"/>
      <c r="AO93" s="1688"/>
      <c r="AP93" s="1962"/>
      <c r="AQ93" s="1963"/>
      <c r="AR93" s="260"/>
      <c r="AS93" s="261"/>
      <c r="AT93" s="260"/>
      <c r="AU93" s="261"/>
      <c r="AV93" s="528"/>
      <c r="JB93" s="139"/>
      <c r="JC93" s="140"/>
      <c r="JD93" s="141"/>
      <c r="JE93" s="141"/>
      <c r="JF93" s="141"/>
      <c r="JG93" s="141"/>
      <c r="JH93" s="141"/>
      <c r="JI93" s="141"/>
      <c r="JJ93" s="142"/>
      <c r="KJ93" s="143" t="s">
        <v>114</v>
      </c>
      <c r="KK93" s="143" t="s">
        <v>46</v>
      </c>
      <c r="KL93" s="10" t="s">
        <v>46</v>
      </c>
      <c r="KM93" s="10" t="s">
        <v>23</v>
      </c>
      <c r="KN93" s="10" t="s">
        <v>44</v>
      </c>
      <c r="KO93" s="143" t="s">
        <v>103</v>
      </c>
    </row>
    <row r="94" spans="1:315" s="11" customFormat="1" ht="27.9" customHeight="1" x14ac:dyDescent="0.2">
      <c r="A94" s="144"/>
      <c r="B94" s="647"/>
      <c r="C94" s="806" t="s">
        <v>114</v>
      </c>
      <c r="D94" s="648" t="s">
        <v>7</v>
      </c>
      <c r="E94" s="649" t="s">
        <v>125</v>
      </c>
      <c r="F94" s="650"/>
      <c r="G94" s="651">
        <v>-102.63</v>
      </c>
      <c r="H94" s="652"/>
      <c r="I94" s="653"/>
      <c r="J94" s="695"/>
      <c r="K94" s="696"/>
      <c r="L94" s="695"/>
      <c r="M94" s="696"/>
      <c r="N94" s="695"/>
      <c r="O94" s="696"/>
      <c r="P94" s="695"/>
      <c r="Q94" s="696"/>
      <c r="R94" s="695"/>
      <c r="S94" s="696"/>
      <c r="T94" s="695"/>
      <c r="U94" s="696"/>
      <c r="V94" s="695"/>
      <c r="W94" s="696"/>
      <c r="X94" s="695"/>
      <c r="Y94" s="696"/>
      <c r="Z94" s="695"/>
      <c r="AA94" s="696"/>
      <c r="AB94" s="695"/>
      <c r="AC94" s="696"/>
      <c r="AD94" s="695"/>
      <c r="AE94" s="696"/>
      <c r="AF94" s="1690"/>
      <c r="AG94" s="1691"/>
      <c r="AH94" s="695"/>
      <c r="AI94" s="696"/>
      <c r="AJ94" s="1690"/>
      <c r="AK94" s="1691"/>
      <c r="AL94" s="695"/>
      <c r="AM94" s="696"/>
      <c r="AN94" s="1690"/>
      <c r="AO94" s="1691"/>
      <c r="AP94" s="1964"/>
      <c r="AQ94" s="1965"/>
      <c r="AR94" s="695"/>
      <c r="AS94" s="696"/>
      <c r="AT94" s="695"/>
      <c r="AU94" s="696"/>
      <c r="AV94" s="531"/>
      <c r="JB94" s="146"/>
      <c r="JC94" s="147"/>
      <c r="JD94" s="148"/>
      <c r="JE94" s="148"/>
      <c r="JF94" s="148"/>
      <c r="JG94" s="148"/>
      <c r="JH94" s="148"/>
      <c r="JI94" s="148"/>
      <c r="JJ94" s="149"/>
      <c r="KJ94" s="150" t="s">
        <v>114</v>
      </c>
      <c r="KK94" s="150" t="s">
        <v>46</v>
      </c>
      <c r="KL94" s="11" t="s">
        <v>126</v>
      </c>
      <c r="KM94" s="11" t="s">
        <v>23</v>
      </c>
      <c r="KN94" s="11" t="s">
        <v>44</v>
      </c>
      <c r="KO94" s="150" t="s">
        <v>103</v>
      </c>
    </row>
    <row r="95" spans="1:315" s="12" customFormat="1" ht="27.9" customHeight="1" x14ac:dyDescent="0.2">
      <c r="A95" s="151"/>
      <c r="B95" s="640"/>
      <c r="C95" s="806" t="s">
        <v>114</v>
      </c>
      <c r="D95" s="641" t="s">
        <v>7</v>
      </c>
      <c r="E95" s="642" t="s">
        <v>132</v>
      </c>
      <c r="F95" s="643"/>
      <c r="G95" s="644">
        <v>513.07000000000005</v>
      </c>
      <c r="H95" s="645"/>
      <c r="I95" s="646"/>
      <c r="J95" s="697"/>
      <c r="K95" s="698"/>
      <c r="L95" s="697"/>
      <c r="M95" s="698"/>
      <c r="N95" s="697"/>
      <c r="O95" s="698"/>
      <c r="P95" s="697"/>
      <c r="Q95" s="698"/>
      <c r="R95" s="697"/>
      <c r="S95" s="698"/>
      <c r="T95" s="697"/>
      <c r="U95" s="698"/>
      <c r="V95" s="697"/>
      <c r="W95" s="698"/>
      <c r="X95" s="697"/>
      <c r="Y95" s="698"/>
      <c r="Z95" s="697"/>
      <c r="AA95" s="698"/>
      <c r="AB95" s="697"/>
      <c r="AC95" s="698"/>
      <c r="AD95" s="697"/>
      <c r="AE95" s="698"/>
      <c r="AF95" s="1692"/>
      <c r="AG95" s="1693"/>
      <c r="AH95" s="697"/>
      <c r="AI95" s="698"/>
      <c r="AJ95" s="1692"/>
      <c r="AK95" s="1693"/>
      <c r="AL95" s="697"/>
      <c r="AM95" s="698"/>
      <c r="AN95" s="1692"/>
      <c r="AO95" s="1693"/>
      <c r="AP95" s="1966"/>
      <c r="AQ95" s="1967"/>
      <c r="AR95" s="697"/>
      <c r="AS95" s="698"/>
      <c r="AT95" s="697"/>
      <c r="AU95" s="698"/>
      <c r="AV95" s="529"/>
      <c r="JB95" s="153"/>
      <c r="JC95" s="154"/>
      <c r="JD95" s="155"/>
      <c r="JE95" s="155"/>
      <c r="JF95" s="155"/>
      <c r="JG95" s="155"/>
      <c r="JH95" s="155"/>
      <c r="JI95" s="155"/>
      <c r="JJ95" s="156"/>
      <c r="KJ95" s="157" t="s">
        <v>114</v>
      </c>
      <c r="KK95" s="157" t="s">
        <v>46</v>
      </c>
      <c r="KL95" s="12" t="s">
        <v>110</v>
      </c>
      <c r="KM95" s="12" t="s">
        <v>23</v>
      </c>
      <c r="KN95" s="12" t="s">
        <v>44</v>
      </c>
      <c r="KO95" s="157" t="s">
        <v>103</v>
      </c>
    </row>
    <row r="96" spans="1:315" s="9" customFormat="1" ht="27.9" customHeight="1" x14ac:dyDescent="0.2">
      <c r="A96" s="130"/>
      <c r="B96" s="627"/>
      <c r="C96" s="806" t="s">
        <v>114</v>
      </c>
      <c r="D96" s="628" t="s">
        <v>7</v>
      </c>
      <c r="E96" s="629" t="s">
        <v>225</v>
      </c>
      <c r="F96" s="630"/>
      <c r="G96" s="628" t="s">
        <v>7</v>
      </c>
      <c r="H96" s="631"/>
      <c r="I96" s="632"/>
      <c r="J96" s="258"/>
      <c r="K96" s="259"/>
      <c r="L96" s="258"/>
      <c r="M96" s="259"/>
      <c r="N96" s="258"/>
      <c r="O96" s="259"/>
      <c r="P96" s="258"/>
      <c r="Q96" s="259"/>
      <c r="R96" s="258"/>
      <c r="S96" s="259"/>
      <c r="T96" s="258"/>
      <c r="U96" s="259"/>
      <c r="V96" s="258"/>
      <c r="W96" s="259"/>
      <c r="X96" s="258"/>
      <c r="Y96" s="259"/>
      <c r="Z96" s="258"/>
      <c r="AA96" s="259"/>
      <c r="AB96" s="258"/>
      <c r="AC96" s="259"/>
      <c r="AD96" s="258"/>
      <c r="AE96" s="259"/>
      <c r="AF96" s="1685"/>
      <c r="AG96" s="1686"/>
      <c r="AH96" s="258"/>
      <c r="AI96" s="259"/>
      <c r="AJ96" s="1685"/>
      <c r="AK96" s="1686"/>
      <c r="AL96" s="258"/>
      <c r="AM96" s="259"/>
      <c r="AN96" s="1685"/>
      <c r="AO96" s="1686"/>
      <c r="AP96" s="1960"/>
      <c r="AQ96" s="1961"/>
      <c r="AR96" s="258"/>
      <c r="AS96" s="259"/>
      <c r="AT96" s="258"/>
      <c r="AU96" s="259"/>
      <c r="AV96" s="527"/>
      <c r="JB96" s="132"/>
      <c r="JC96" s="133"/>
      <c r="JD96" s="134"/>
      <c r="JE96" s="134"/>
      <c r="JF96" s="134"/>
      <c r="JG96" s="134"/>
      <c r="JH96" s="134"/>
      <c r="JI96" s="134"/>
      <c r="JJ96" s="135"/>
      <c r="KJ96" s="136" t="s">
        <v>114</v>
      </c>
      <c r="KK96" s="136" t="s">
        <v>46</v>
      </c>
      <c r="KL96" s="9" t="s">
        <v>45</v>
      </c>
      <c r="KM96" s="9" t="s">
        <v>23</v>
      </c>
      <c r="KN96" s="9" t="s">
        <v>44</v>
      </c>
      <c r="KO96" s="136" t="s">
        <v>103</v>
      </c>
    </row>
    <row r="97" spans="1:315" s="9" customFormat="1" ht="27.9" customHeight="1" x14ac:dyDescent="0.2">
      <c r="A97" s="130"/>
      <c r="B97" s="627"/>
      <c r="C97" s="806" t="s">
        <v>114</v>
      </c>
      <c r="D97" s="628" t="s">
        <v>7</v>
      </c>
      <c r="E97" s="629" t="s">
        <v>1380</v>
      </c>
      <c r="F97" s="630"/>
      <c r="G97" s="628" t="s">
        <v>7</v>
      </c>
      <c r="H97" s="631"/>
      <c r="I97" s="632"/>
      <c r="J97" s="258"/>
      <c r="K97" s="259"/>
      <c r="L97" s="258"/>
      <c r="M97" s="259"/>
      <c r="N97" s="258"/>
      <c r="O97" s="259"/>
      <c r="P97" s="258"/>
      <c r="Q97" s="259"/>
      <c r="R97" s="258"/>
      <c r="S97" s="259"/>
      <c r="T97" s="258"/>
      <c r="U97" s="259"/>
      <c r="V97" s="258"/>
      <c r="W97" s="259"/>
      <c r="X97" s="258"/>
      <c r="Y97" s="259"/>
      <c r="Z97" s="258"/>
      <c r="AA97" s="259"/>
      <c r="AB97" s="258"/>
      <c r="AC97" s="259"/>
      <c r="AD97" s="258"/>
      <c r="AE97" s="259"/>
      <c r="AF97" s="1685"/>
      <c r="AG97" s="1686"/>
      <c r="AH97" s="258"/>
      <c r="AI97" s="259"/>
      <c r="AJ97" s="1685"/>
      <c r="AK97" s="1686"/>
      <c r="AL97" s="258"/>
      <c r="AM97" s="259"/>
      <c r="AN97" s="1685"/>
      <c r="AO97" s="1686"/>
      <c r="AP97" s="1960"/>
      <c r="AQ97" s="1961"/>
      <c r="AR97" s="258"/>
      <c r="AS97" s="259"/>
      <c r="AT97" s="258"/>
      <c r="AU97" s="259"/>
      <c r="AV97" s="527"/>
      <c r="JB97" s="132"/>
      <c r="JC97" s="133"/>
      <c r="JD97" s="134"/>
      <c r="JE97" s="134"/>
      <c r="JF97" s="134"/>
      <c r="JG97" s="134"/>
      <c r="JH97" s="134"/>
      <c r="JI97" s="134"/>
      <c r="JJ97" s="135"/>
      <c r="KJ97" s="136" t="s">
        <v>114</v>
      </c>
      <c r="KK97" s="136" t="s">
        <v>46</v>
      </c>
      <c r="KL97" s="9" t="s">
        <v>45</v>
      </c>
      <c r="KM97" s="9" t="s">
        <v>23</v>
      </c>
      <c r="KN97" s="9" t="s">
        <v>44</v>
      </c>
      <c r="KO97" s="136" t="s">
        <v>103</v>
      </c>
    </row>
    <row r="98" spans="1:315" s="10" customFormat="1" ht="27.9" customHeight="1" x14ac:dyDescent="0.2">
      <c r="A98" s="137"/>
      <c r="B98" s="633"/>
      <c r="C98" s="806" t="s">
        <v>114</v>
      </c>
      <c r="D98" s="634" t="s">
        <v>7</v>
      </c>
      <c r="E98" s="635" t="s">
        <v>1976</v>
      </c>
      <c r="F98" s="636"/>
      <c r="G98" s="637">
        <v>61.57</v>
      </c>
      <c r="H98" s="638"/>
      <c r="I98" s="639"/>
      <c r="J98" s="260"/>
      <c r="K98" s="261"/>
      <c r="L98" s="260"/>
      <c r="M98" s="261"/>
      <c r="N98" s="260"/>
      <c r="O98" s="261"/>
      <c r="P98" s="260"/>
      <c r="Q98" s="261"/>
      <c r="R98" s="260"/>
      <c r="S98" s="261"/>
      <c r="T98" s="260"/>
      <c r="U98" s="261"/>
      <c r="V98" s="260"/>
      <c r="W98" s="261"/>
      <c r="X98" s="260"/>
      <c r="Y98" s="261"/>
      <c r="Z98" s="260"/>
      <c r="AA98" s="261"/>
      <c r="AB98" s="260"/>
      <c r="AC98" s="261"/>
      <c r="AD98" s="260"/>
      <c r="AE98" s="261"/>
      <c r="AF98" s="1687"/>
      <c r="AG98" s="1688"/>
      <c r="AH98" s="260"/>
      <c r="AI98" s="261"/>
      <c r="AJ98" s="1687"/>
      <c r="AK98" s="1688"/>
      <c r="AL98" s="260"/>
      <c r="AM98" s="261"/>
      <c r="AN98" s="1687"/>
      <c r="AO98" s="1688"/>
      <c r="AP98" s="1962"/>
      <c r="AQ98" s="1963"/>
      <c r="AR98" s="260"/>
      <c r="AS98" s="261"/>
      <c r="AT98" s="260"/>
      <c r="AU98" s="261"/>
      <c r="AV98" s="528"/>
      <c r="JB98" s="139"/>
      <c r="JC98" s="140"/>
      <c r="JD98" s="141"/>
      <c r="JE98" s="141"/>
      <c r="JF98" s="141"/>
      <c r="JG98" s="141"/>
      <c r="JH98" s="141"/>
      <c r="JI98" s="141"/>
      <c r="JJ98" s="142"/>
      <c r="KJ98" s="143" t="s">
        <v>114</v>
      </c>
      <c r="KK98" s="143" t="s">
        <v>46</v>
      </c>
      <c r="KL98" s="10" t="s">
        <v>46</v>
      </c>
      <c r="KM98" s="10" t="s">
        <v>23</v>
      </c>
      <c r="KN98" s="10" t="s">
        <v>45</v>
      </c>
      <c r="KO98" s="143" t="s">
        <v>103</v>
      </c>
    </row>
    <row r="99" spans="1:315" s="1" customFormat="1" ht="27.9" customHeight="1" x14ac:dyDescent="0.2">
      <c r="A99" s="23"/>
      <c r="B99" s="550" t="s">
        <v>2</v>
      </c>
      <c r="C99" s="558" t="s">
        <v>105</v>
      </c>
      <c r="D99" s="559" t="s">
        <v>759</v>
      </c>
      <c r="E99" s="560" t="s">
        <v>760</v>
      </c>
      <c r="F99" s="561" t="s">
        <v>194</v>
      </c>
      <c r="G99" s="562">
        <v>215.49</v>
      </c>
      <c r="H99" s="563">
        <v>296.2</v>
      </c>
      <c r="I99" s="564">
        <f>ROUND(H99*G99,2)</f>
        <v>63828.14</v>
      </c>
      <c r="J99" s="926"/>
      <c r="K99" s="927">
        <f>ROUND(J99*$H99,2)</f>
        <v>0</v>
      </c>
      <c r="L99" s="926"/>
      <c r="M99" s="927">
        <f>ROUND(L99*$H99,2)</f>
        <v>0</v>
      </c>
      <c r="N99" s="926"/>
      <c r="O99" s="927">
        <f>ROUND(N99*$H99,2)</f>
        <v>0</v>
      </c>
      <c r="P99" s="926"/>
      <c r="Q99" s="927">
        <f>ROUND(P99*$H99,2)</f>
        <v>0</v>
      </c>
      <c r="R99" s="926"/>
      <c r="S99" s="927">
        <f>ROUND(R99*$H99,2)</f>
        <v>0</v>
      </c>
      <c r="T99" s="926"/>
      <c r="U99" s="927">
        <f>ROUND(T99*$H99,2)</f>
        <v>0</v>
      </c>
      <c r="V99" s="926"/>
      <c r="W99" s="927">
        <f>ROUND(V99*$H99,2)</f>
        <v>0</v>
      </c>
      <c r="X99" s="926"/>
      <c r="Y99" s="927">
        <f>ROUND(X99*$H99,2)</f>
        <v>0</v>
      </c>
      <c r="Z99" s="926"/>
      <c r="AA99" s="927">
        <f>ROUND(Z99*$H99,2)</f>
        <v>0</v>
      </c>
      <c r="AB99" s="926"/>
      <c r="AC99" s="927">
        <f>ROUND(AB99*$H99,2)</f>
        <v>0</v>
      </c>
      <c r="AD99" s="783">
        <v>122.83</v>
      </c>
      <c r="AE99" s="927">
        <f>ROUND(AD99*$H99,2)</f>
        <v>36382.25</v>
      </c>
      <c r="AF99" s="1986">
        <v>53</v>
      </c>
      <c r="AG99" s="1987">
        <f>ROUND(AF99*$H99,2)</f>
        <v>15698.6</v>
      </c>
      <c r="AH99" s="926">
        <v>22.91</v>
      </c>
      <c r="AI99" s="927">
        <f>ROUND(AH99*$H99,2)</f>
        <v>6785.94</v>
      </c>
      <c r="AJ99" s="1986">
        <v>16.75</v>
      </c>
      <c r="AK99" s="1987">
        <f>ROUND(AJ99*$H99,2)</f>
        <v>4961.3500000000004</v>
      </c>
      <c r="AL99" s="926"/>
      <c r="AM99" s="927">
        <f>ROUND(AL99*$H99,2)</f>
        <v>0</v>
      </c>
      <c r="AN99" s="1986"/>
      <c r="AO99" s="1987">
        <f>ROUND(AN99*$H99,2)</f>
        <v>0</v>
      </c>
      <c r="AP99" s="1995"/>
      <c r="AQ99" s="1996">
        <f>ROUND(AP99*$H99,2)</f>
        <v>0</v>
      </c>
      <c r="AR99" s="926">
        <f>AP99+AN99+AL99+AJ99+AH99+AF99+AD99+AB99+Z99+X99+V99+T99+R99+P99+N99+L99+J99</f>
        <v>215.49</v>
      </c>
      <c r="AS99" s="927">
        <f>ROUND(AR99*$H99,2)</f>
        <v>63828.14</v>
      </c>
      <c r="AT99" s="926">
        <f>G99-AR99</f>
        <v>0</v>
      </c>
      <c r="AU99" s="927">
        <f>ROUND(AT99*$H99,2)</f>
        <v>0</v>
      </c>
      <c r="AV99" s="975">
        <f>AU99/I99</f>
        <v>0</v>
      </c>
      <c r="JB99" s="25"/>
      <c r="JC99" s="122" t="s">
        <v>7</v>
      </c>
      <c r="JD99" s="123" t="s">
        <v>31</v>
      </c>
      <c r="JE99" s="33"/>
      <c r="JF99" s="124">
        <f>JE99*G99</f>
        <v>0</v>
      </c>
      <c r="JG99" s="124">
        <v>0</v>
      </c>
      <c r="JH99" s="124">
        <f>JG99*G99</f>
        <v>0</v>
      </c>
      <c r="JI99" s="124">
        <v>0</v>
      </c>
      <c r="JJ99" s="125">
        <f>JI99*G99</f>
        <v>0</v>
      </c>
      <c r="JK99" s="22"/>
      <c r="JL99" s="22"/>
      <c r="JM99" s="22"/>
      <c r="JN99" s="22"/>
      <c r="JO99" s="22"/>
      <c r="JP99" s="22"/>
      <c r="JQ99" s="22"/>
      <c r="JR99" s="22"/>
      <c r="JS99" s="22"/>
      <c r="JT99" s="22"/>
      <c r="JU99" s="22"/>
      <c r="KH99" s="126" t="s">
        <v>110</v>
      </c>
      <c r="KJ99" s="126" t="s">
        <v>105</v>
      </c>
      <c r="KK99" s="126" t="s">
        <v>46</v>
      </c>
      <c r="KO99" s="13" t="s">
        <v>103</v>
      </c>
      <c r="KU99" s="127">
        <f>IF(JD99="základní",I99,0)</f>
        <v>63828.14</v>
      </c>
      <c r="KV99" s="127">
        <f>IF(JD99="snížená",I99,0)</f>
        <v>0</v>
      </c>
      <c r="KW99" s="127">
        <f>IF(JD99="zákl. přenesená",I99,0)</f>
        <v>0</v>
      </c>
      <c r="KX99" s="127">
        <f>IF(JD99="sníž. přenesená",I99,0)</f>
        <v>0</v>
      </c>
      <c r="KY99" s="127">
        <f>IF(JD99="nulová",I99,0)</f>
        <v>0</v>
      </c>
      <c r="KZ99" s="13" t="s">
        <v>45</v>
      </c>
      <c r="LA99" s="127">
        <f>ROUND(H99*G99,2)</f>
        <v>63828.14</v>
      </c>
      <c r="LB99" s="13" t="s">
        <v>110</v>
      </c>
      <c r="LC99" s="126" t="s">
        <v>1977</v>
      </c>
    </row>
    <row r="100" spans="1:315" s="1" customFormat="1" ht="27.9" customHeight="1" x14ac:dyDescent="0.2">
      <c r="A100" s="23"/>
      <c r="B100" s="625"/>
      <c r="C100" s="806" t="s">
        <v>112</v>
      </c>
      <c r="D100" s="805"/>
      <c r="E100" s="626" t="s">
        <v>210</v>
      </c>
      <c r="F100" s="805"/>
      <c r="G100" s="805"/>
      <c r="H100" s="197"/>
      <c r="I100" s="498"/>
      <c r="J100" s="408"/>
      <c r="K100" s="409"/>
      <c r="L100" s="408"/>
      <c r="M100" s="409"/>
      <c r="N100" s="408"/>
      <c r="O100" s="409"/>
      <c r="P100" s="408"/>
      <c r="Q100" s="409"/>
      <c r="R100" s="408"/>
      <c r="S100" s="409"/>
      <c r="T100" s="408"/>
      <c r="U100" s="409"/>
      <c r="V100" s="408"/>
      <c r="W100" s="409"/>
      <c r="X100" s="408"/>
      <c r="Y100" s="409"/>
      <c r="Z100" s="408"/>
      <c r="AA100" s="409"/>
      <c r="AB100" s="408"/>
      <c r="AC100" s="409"/>
      <c r="AD100" s="408"/>
      <c r="AE100" s="409"/>
      <c r="AF100" s="1985"/>
      <c r="AG100" s="1684"/>
      <c r="AH100" s="408"/>
      <c r="AI100" s="409"/>
      <c r="AJ100" s="1985"/>
      <c r="AK100" s="1684"/>
      <c r="AL100" s="408"/>
      <c r="AM100" s="409"/>
      <c r="AN100" s="1985"/>
      <c r="AO100" s="1684"/>
      <c r="AP100" s="1994"/>
      <c r="AQ100" s="1959"/>
      <c r="AR100" s="408"/>
      <c r="AS100" s="409"/>
      <c r="AT100" s="408"/>
      <c r="AU100" s="409"/>
      <c r="AV100" s="815"/>
      <c r="JB100" s="25"/>
      <c r="JC100" s="128"/>
      <c r="JD100" s="129"/>
      <c r="JE100" s="33"/>
      <c r="JF100" s="33"/>
      <c r="JG100" s="33"/>
      <c r="JH100" s="33"/>
      <c r="JI100" s="33"/>
      <c r="JJ100" s="34"/>
      <c r="JK100" s="22"/>
      <c r="JL100" s="22"/>
      <c r="JM100" s="22"/>
      <c r="JN100" s="22"/>
      <c r="JO100" s="22"/>
      <c r="JP100" s="22"/>
      <c r="JQ100" s="22"/>
      <c r="JR100" s="22"/>
      <c r="JS100" s="22"/>
      <c r="JT100" s="22"/>
      <c r="JU100" s="22"/>
      <c r="KJ100" s="13" t="s">
        <v>112</v>
      </c>
      <c r="KK100" s="13" t="s">
        <v>46</v>
      </c>
    </row>
    <row r="101" spans="1:315" s="9" customFormat="1" ht="27.9" customHeight="1" x14ac:dyDescent="0.2">
      <c r="A101" s="130"/>
      <c r="B101" s="627"/>
      <c r="C101" s="806" t="s">
        <v>114</v>
      </c>
      <c r="D101" s="628" t="s">
        <v>7</v>
      </c>
      <c r="E101" s="629" t="s">
        <v>762</v>
      </c>
      <c r="F101" s="630"/>
      <c r="G101" s="628" t="s">
        <v>7</v>
      </c>
      <c r="H101" s="631"/>
      <c r="I101" s="632"/>
      <c r="J101" s="258"/>
      <c r="K101" s="259"/>
      <c r="L101" s="258"/>
      <c r="M101" s="259"/>
      <c r="N101" s="258"/>
      <c r="O101" s="259"/>
      <c r="P101" s="258"/>
      <c r="Q101" s="259"/>
      <c r="R101" s="258"/>
      <c r="S101" s="259"/>
      <c r="T101" s="258"/>
      <c r="U101" s="259"/>
      <c r="V101" s="258"/>
      <c r="W101" s="259"/>
      <c r="X101" s="258"/>
      <c r="Y101" s="259"/>
      <c r="Z101" s="258"/>
      <c r="AA101" s="259"/>
      <c r="AB101" s="258"/>
      <c r="AC101" s="259"/>
      <c r="AD101" s="258"/>
      <c r="AE101" s="259"/>
      <c r="AF101" s="1685"/>
      <c r="AG101" s="1686"/>
      <c r="AH101" s="258"/>
      <c r="AI101" s="259"/>
      <c r="AJ101" s="1685"/>
      <c r="AK101" s="1686"/>
      <c r="AL101" s="258"/>
      <c r="AM101" s="259"/>
      <c r="AN101" s="1685"/>
      <c r="AO101" s="1686"/>
      <c r="AP101" s="1960"/>
      <c r="AQ101" s="1961"/>
      <c r="AR101" s="258"/>
      <c r="AS101" s="259"/>
      <c r="AT101" s="258"/>
      <c r="AU101" s="259"/>
      <c r="AV101" s="527"/>
      <c r="JB101" s="132"/>
      <c r="JC101" s="133"/>
      <c r="JD101" s="134"/>
      <c r="JE101" s="134"/>
      <c r="JF101" s="134"/>
      <c r="JG101" s="134"/>
      <c r="JH101" s="134"/>
      <c r="JI101" s="134"/>
      <c r="JJ101" s="135"/>
      <c r="KJ101" s="136" t="s">
        <v>114</v>
      </c>
      <c r="KK101" s="136" t="s">
        <v>46</v>
      </c>
      <c r="KL101" s="9" t="s">
        <v>45</v>
      </c>
      <c r="KM101" s="9" t="s">
        <v>23</v>
      </c>
      <c r="KN101" s="9" t="s">
        <v>44</v>
      </c>
      <c r="KO101" s="136" t="s">
        <v>103</v>
      </c>
    </row>
    <row r="102" spans="1:315" s="9" customFormat="1" ht="27.9" customHeight="1" x14ac:dyDescent="0.2">
      <c r="A102" s="130"/>
      <c r="B102" s="627"/>
      <c r="C102" s="806" t="s">
        <v>114</v>
      </c>
      <c r="D102" s="628" t="s">
        <v>7</v>
      </c>
      <c r="E102" s="629" t="s">
        <v>1380</v>
      </c>
      <c r="F102" s="630"/>
      <c r="G102" s="628" t="s">
        <v>7</v>
      </c>
      <c r="H102" s="631"/>
      <c r="I102" s="632"/>
      <c r="J102" s="258"/>
      <c r="K102" s="259"/>
      <c r="L102" s="258"/>
      <c r="M102" s="259"/>
      <c r="N102" s="258"/>
      <c r="O102" s="259"/>
      <c r="P102" s="258"/>
      <c r="Q102" s="259"/>
      <c r="R102" s="258"/>
      <c r="S102" s="259"/>
      <c r="T102" s="258"/>
      <c r="U102" s="259"/>
      <c r="V102" s="258"/>
      <c r="W102" s="259"/>
      <c r="X102" s="258"/>
      <c r="Y102" s="259"/>
      <c r="Z102" s="258"/>
      <c r="AA102" s="259"/>
      <c r="AB102" s="258"/>
      <c r="AC102" s="259"/>
      <c r="AD102" s="258"/>
      <c r="AE102" s="259"/>
      <c r="AF102" s="1685"/>
      <c r="AG102" s="1686"/>
      <c r="AH102" s="258"/>
      <c r="AI102" s="259"/>
      <c r="AJ102" s="1685"/>
      <c r="AK102" s="1686"/>
      <c r="AL102" s="258"/>
      <c r="AM102" s="259"/>
      <c r="AN102" s="1685"/>
      <c r="AO102" s="1686"/>
      <c r="AP102" s="1960"/>
      <c r="AQ102" s="1961"/>
      <c r="AR102" s="258"/>
      <c r="AS102" s="259"/>
      <c r="AT102" s="258"/>
      <c r="AU102" s="259"/>
      <c r="AV102" s="527"/>
      <c r="JB102" s="132"/>
      <c r="JC102" s="133"/>
      <c r="JD102" s="134"/>
      <c r="JE102" s="134"/>
      <c r="JF102" s="134"/>
      <c r="JG102" s="134"/>
      <c r="JH102" s="134"/>
      <c r="JI102" s="134"/>
      <c r="JJ102" s="135"/>
      <c r="KJ102" s="136" t="s">
        <v>114</v>
      </c>
      <c r="KK102" s="136" t="s">
        <v>46</v>
      </c>
      <c r="KL102" s="9" t="s">
        <v>45</v>
      </c>
      <c r="KM102" s="9" t="s">
        <v>23</v>
      </c>
      <c r="KN102" s="9" t="s">
        <v>44</v>
      </c>
      <c r="KO102" s="136" t="s">
        <v>103</v>
      </c>
    </row>
    <row r="103" spans="1:315" s="10" customFormat="1" ht="27.9" customHeight="1" x14ac:dyDescent="0.2">
      <c r="A103" s="137"/>
      <c r="B103" s="633"/>
      <c r="C103" s="806" t="s">
        <v>114</v>
      </c>
      <c r="D103" s="634" t="s">
        <v>7</v>
      </c>
      <c r="E103" s="635" t="s">
        <v>1978</v>
      </c>
      <c r="F103" s="636"/>
      <c r="G103" s="637">
        <v>215.49</v>
      </c>
      <c r="H103" s="638"/>
      <c r="I103" s="639"/>
      <c r="J103" s="260"/>
      <c r="K103" s="261"/>
      <c r="L103" s="260"/>
      <c r="M103" s="261"/>
      <c r="N103" s="260"/>
      <c r="O103" s="261"/>
      <c r="P103" s="260"/>
      <c r="Q103" s="261"/>
      <c r="R103" s="260"/>
      <c r="S103" s="261"/>
      <c r="T103" s="260"/>
      <c r="U103" s="261"/>
      <c r="V103" s="260"/>
      <c r="W103" s="261"/>
      <c r="X103" s="260"/>
      <c r="Y103" s="261"/>
      <c r="Z103" s="260"/>
      <c r="AA103" s="261"/>
      <c r="AB103" s="260"/>
      <c r="AC103" s="261"/>
      <c r="AD103" s="260"/>
      <c r="AE103" s="261"/>
      <c r="AF103" s="1687"/>
      <c r="AG103" s="1688"/>
      <c r="AH103" s="260"/>
      <c r="AI103" s="261"/>
      <c r="AJ103" s="1687"/>
      <c r="AK103" s="1688"/>
      <c r="AL103" s="260"/>
      <c r="AM103" s="261"/>
      <c r="AN103" s="1687"/>
      <c r="AO103" s="1688"/>
      <c r="AP103" s="1962"/>
      <c r="AQ103" s="1963"/>
      <c r="AR103" s="260"/>
      <c r="AS103" s="261"/>
      <c r="AT103" s="260"/>
      <c r="AU103" s="261"/>
      <c r="AV103" s="528"/>
      <c r="JB103" s="139"/>
      <c r="JC103" s="140"/>
      <c r="JD103" s="141"/>
      <c r="JE103" s="141"/>
      <c r="JF103" s="141"/>
      <c r="JG103" s="141"/>
      <c r="JH103" s="141"/>
      <c r="JI103" s="141"/>
      <c r="JJ103" s="142"/>
      <c r="KJ103" s="143" t="s">
        <v>114</v>
      </c>
      <c r="KK103" s="143" t="s">
        <v>46</v>
      </c>
      <c r="KL103" s="10" t="s">
        <v>46</v>
      </c>
      <c r="KM103" s="10" t="s">
        <v>23</v>
      </c>
      <c r="KN103" s="10" t="s">
        <v>45</v>
      </c>
      <c r="KO103" s="143" t="s">
        <v>103</v>
      </c>
    </row>
    <row r="104" spans="1:315" s="1" customFormat="1" ht="27.9" customHeight="1" x14ac:dyDescent="0.2">
      <c r="A104" s="23"/>
      <c r="B104" s="550" t="s">
        <v>231</v>
      </c>
      <c r="C104" s="558" t="s">
        <v>105</v>
      </c>
      <c r="D104" s="559" t="s">
        <v>1384</v>
      </c>
      <c r="E104" s="560" t="s">
        <v>1385</v>
      </c>
      <c r="F104" s="561" t="s">
        <v>194</v>
      </c>
      <c r="G104" s="562">
        <v>82.09</v>
      </c>
      <c r="H104" s="563">
        <v>3258.6</v>
      </c>
      <c r="I104" s="564">
        <f>ROUND(H104*G104,2)</f>
        <v>267498.46999999997</v>
      </c>
      <c r="J104" s="926"/>
      <c r="K104" s="927">
        <f>ROUND(J104*$H104,2)</f>
        <v>0</v>
      </c>
      <c r="L104" s="926"/>
      <c r="M104" s="927">
        <f>ROUND(L104*$H104,2)</f>
        <v>0</v>
      </c>
      <c r="N104" s="926"/>
      <c r="O104" s="927">
        <f>ROUND(N104*$H104,2)</f>
        <v>0</v>
      </c>
      <c r="P104" s="926"/>
      <c r="Q104" s="927">
        <f>ROUND(P104*$H104,2)</f>
        <v>0</v>
      </c>
      <c r="R104" s="926"/>
      <c r="S104" s="927">
        <f>ROUND(R104*$H104,2)</f>
        <v>0</v>
      </c>
      <c r="T104" s="926"/>
      <c r="U104" s="927">
        <f>ROUND(T104*$H104,2)</f>
        <v>0</v>
      </c>
      <c r="V104" s="926"/>
      <c r="W104" s="927">
        <f>ROUND(V104*$H104,2)</f>
        <v>0</v>
      </c>
      <c r="X104" s="926"/>
      <c r="Y104" s="927">
        <f>ROUND(X104*$H104,2)</f>
        <v>0</v>
      </c>
      <c r="Z104" s="926"/>
      <c r="AA104" s="927">
        <f>ROUND(Z104*$H104,2)</f>
        <v>0</v>
      </c>
      <c r="AB104" s="926"/>
      <c r="AC104" s="927">
        <f>ROUND(AB104*$H104,2)</f>
        <v>0</v>
      </c>
      <c r="AD104" s="783">
        <v>46.79</v>
      </c>
      <c r="AE104" s="927">
        <f>ROUND(AD104*$H104,2)</f>
        <v>152469.89000000001</v>
      </c>
      <c r="AF104" s="1986">
        <v>20.100000000000001</v>
      </c>
      <c r="AG104" s="1987">
        <f>ROUND(AF104*$H104,2)</f>
        <v>65497.86</v>
      </c>
      <c r="AH104" s="926">
        <v>8.82</v>
      </c>
      <c r="AI104" s="927">
        <f>ROUND(AH104*$H104,2)</f>
        <v>28740.85</v>
      </c>
      <c r="AJ104" s="1986">
        <v>6.38</v>
      </c>
      <c r="AK104" s="1987">
        <f>ROUND(AJ104*$H104,2)</f>
        <v>20789.87</v>
      </c>
      <c r="AL104" s="926"/>
      <c r="AM104" s="927">
        <f>ROUND(AL104*$H104,2)</f>
        <v>0</v>
      </c>
      <c r="AN104" s="1986"/>
      <c r="AO104" s="1987">
        <f>ROUND(AN104*$H104,2)</f>
        <v>0</v>
      </c>
      <c r="AP104" s="1995"/>
      <c r="AQ104" s="1996">
        <f>ROUND(AP104*$H104,2)</f>
        <v>0</v>
      </c>
      <c r="AR104" s="926">
        <f>AP104+AN104+AL104+AJ104+AH104+AF104+AD104+AB104+Z104+X104+V104+T104+R104+P104+N104+L104+J104</f>
        <v>82.09</v>
      </c>
      <c r="AS104" s="927">
        <f>ROUND(AR104*$H104,2)</f>
        <v>267498.46999999997</v>
      </c>
      <c r="AT104" s="926">
        <f>G104-AR104</f>
        <v>0</v>
      </c>
      <c r="AU104" s="927">
        <f>ROUND(AT104*$H104,2)</f>
        <v>0</v>
      </c>
      <c r="AV104" s="975">
        <f>AU104/I104</f>
        <v>0</v>
      </c>
      <c r="JB104" s="25"/>
      <c r="JC104" s="122" t="s">
        <v>7</v>
      </c>
      <c r="JD104" s="123" t="s">
        <v>31</v>
      </c>
      <c r="JE104" s="33"/>
      <c r="JF104" s="124">
        <f>JE104*G104</f>
        <v>0</v>
      </c>
      <c r="JG104" s="124">
        <v>0</v>
      </c>
      <c r="JH104" s="124">
        <f>JG104*G104</f>
        <v>0</v>
      </c>
      <c r="JI104" s="124">
        <v>0</v>
      </c>
      <c r="JJ104" s="125">
        <f>JI104*G104</f>
        <v>0</v>
      </c>
      <c r="JK104" s="22"/>
      <c r="JL104" s="22"/>
      <c r="JM104" s="22"/>
      <c r="JN104" s="22"/>
      <c r="JO104" s="22"/>
      <c r="JP104" s="22"/>
      <c r="JQ104" s="22"/>
      <c r="JR104" s="22"/>
      <c r="JS104" s="22"/>
      <c r="JT104" s="22"/>
      <c r="JU104" s="22"/>
      <c r="KH104" s="126" t="s">
        <v>110</v>
      </c>
      <c r="KJ104" s="126" t="s">
        <v>105</v>
      </c>
      <c r="KK104" s="126" t="s">
        <v>46</v>
      </c>
      <c r="KO104" s="13" t="s">
        <v>103</v>
      </c>
      <c r="KU104" s="127">
        <f>IF(JD104="základní",I104,0)</f>
        <v>267498.46999999997</v>
      </c>
      <c r="KV104" s="127">
        <f>IF(JD104="snížená",I104,0)</f>
        <v>0</v>
      </c>
      <c r="KW104" s="127">
        <f>IF(JD104="zákl. přenesená",I104,0)</f>
        <v>0</v>
      </c>
      <c r="KX104" s="127">
        <f>IF(JD104="sníž. přenesená",I104,0)</f>
        <v>0</v>
      </c>
      <c r="KY104" s="127">
        <f>IF(JD104="nulová",I104,0)</f>
        <v>0</v>
      </c>
      <c r="KZ104" s="13" t="s">
        <v>45</v>
      </c>
      <c r="LA104" s="127">
        <f>ROUND(H104*G104,2)</f>
        <v>267498.46999999997</v>
      </c>
      <c r="LB104" s="13" t="s">
        <v>110</v>
      </c>
      <c r="LC104" s="126" t="s">
        <v>1979</v>
      </c>
    </row>
    <row r="105" spans="1:315" s="1" customFormat="1" ht="27.9" customHeight="1" x14ac:dyDescent="0.2">
      <c r="A105" s="23"/>
      <c r="B105" s="625"/>
      <c r="C105" s="806" t="s">
        <v>112</v>
      </c>
      <c r="D105" s="805"/>
      <c r="E105" s="626" t="s">
        <v>1387</v>
      </c>
      <c r="F105" s="805"/>
      <c r="G105" s="805"/>
      <c r="H105" s="197"/>
      <c r="I105" s="498"/>
      <c r="J105" s="408"/>
      <c r="K105" s="409"/>
      <c r="L105" s="408"/>
      <c r="M105" s="409"/>
      <c r="N105" s="408"/>
      <c r="O105" s="409"/>
      <c r="P105" s="408"/>
      <c r="Q105" s="409"/>
      <c r="R105" s="408"/>
      <c r="S105" s="409"/>
      <c r="T105" s="408"/>
      <c r="U105" s="409"/>
      <c r="V105" s="408"/>
      <c r="W105" s="409"/>
      <c r="X105" s="408"/>
      <c r="Y105" s="409"/>
      <c r="Z105" s="408"/>
      <c r="AA105" s="409"/>
      <c r="AB105" s="408"/>
      <c r="AC105" s="409"/>
      <c r="AD105" s="408"/>
      <c r="AE105" s="409"/>
      <c r="AF105" s="1985"/>
      <c r="AG105" s="1684"/>
      <c r="AH105" s="408"/>
      <c r="AI105" s="409"/>
      <c r="AJ105" s="1985"/>
      <c r="AK105" s="1684"/>
      <c r="AL105" s="408"/>
      <c r="AM105" s="409"/>
      <c r="AN105" s="1985"/>
      <c r="AO105" s="1684"/>
      <c r="AP105" s="1994"/>
      <c r="AQ105" s="1959"/>
      <c r="AR105" s="408"/>
      <c r="AS105" s="409"/>
      <c r="AT105" s="408"/>
      <c r="AU105" s="409"/>
      <c r="AV105" s="815"/>
      <c r="JB105" s="25"/>
      <c r="JC105" s="128"/>
      <c r="JD105" s="129"/>
      <c r="JE105" s="33"/>
      <c r="JF105" s="33"/>
      <c r="JG105" s="33"/>
      <c r="JH105" s="33"/>
      <c r="JI105" s="33"/>
      <c r="JJ105" s="34"/>
      <c r="JK105" s="22"/>
      <c r="JL105" s="22"/>
      <c r="JM105" s="22"/>
      <c r="JN105" s="22"/>
      <c r="JO105" s="22"/>
      <c r="JP105" s="22"/>
      <c r="JQ105" s="22"/>
      <c r="JR105" s="22"/>
      <c r="JS105" s="22"/>
      <c r="JT105" s="22"/>
      <c r="JU105" s="22"/>
      <c r="KJ105" s="13" t="s">
        <v>112</v>
      </c>
      <c r="KK105" s="13" t="s">
        <v>46</v>
      </c>
    </row>
    <row r="106" spans="1:315" s="9" customFormat="1" ht="27.9" customHeight="1" x14ac:dyDescent="0.2">
      <c r="A106" s="130"/>
      <c r="B106" s="627"/>
      <c r="C106" s="806" t="s">
        <v>114</v>
      </c>
      <c r="D106" s="628" t="s">
        <v>7</v>
      </c>
      <c r="E106" s="629" t="s">
        <v>762</v>
      </c>
      <c r="F106" s="630"/>
      <c r="G106" s="628" t="s">
        <v>7</v>
      </c>
      <c r="H106" s="631"/>
      <c r="I106" s="632"/>
      <c r="J106" s="258"/>
      <c r="K106" s="259"/>
      <c r="L106" s="258"/>
      <c r="M106" s="259"/>
      <c r="N106" s="258"/>
      <c r="O106" s="259"/>
      <c r="P106" s="258"/>
      <c r="Q106" s="259"/>
      <c r="R106" s="258"/>
      <c r="S106" s="259"/>
      <c r="T106" s="258"/>
      <c r="U106" s="259"/>
      <c r="V106" s="258"/>
      <c r="W106" s="259"/>
      <c r="X106" s="258"/>
      <c r="Y106" s="259"/>
      <c r="Z106" s="258"/>
      <c r="AA106" s="259"/>
      <c r="AB106" s="258"/>
      <c r="AC106" s="259"/>
      <c r="AD106" s="258"/>
      <c r="AE106" s="259"/>
      <c r="AF106" s="1685"/>
      <c r="AG106" s="1686"/>
      <c r="AH106" s="258"/>
      <c r="AI106" s="259"/>
      <c r="AJ106" s="1685"/>
      <c r="AK106" s="1686"/>
      <c r="AL106" s="258"/>
      <c r="AM106" s="259"/>
      <c r="AN106" s="1685"/>
      <c r="AO106" s="1686"/>
      <c r="AP106" s="1960"/>
      <c r="AQ106" s="1961"/>
      <c r="AR106" s="258"/>
      <c r="AS106" s="259"/>
      <c r="AT106" s="258"/>
      <c r="AU106" s="259"/>
      <c r="AV106" s="527"/>
      <c r="JB106" s="132"/>
      <c r="JC106" s="133"/>
      <c r="JD106" s="134"/>
      <c r="JE106" s="134"/>
      <c r="JF106" s="134"/>
      <c r="JG106" s="134"/>
      <c r="JH106" s="134"/>
      <c r="JI106" s="134"/>
      <c r="JJ106" s="135"/>
      <c r="KJ106" s="136" t="s">
        <v>114</v>
      </c>
      <c r="KK106" s="136" t="s">
        <v>46</v>
      </c>
      <c r="KL106" s="9" t="s">
        <v>45</v>
      </c>
      <c r="KM106" s="9" t="s">
        <v>23</v>
      </c>
      <c r="KN106" s="9" t="s">
        <v>44</v>
      </c>
      <c r="KO106" s="136" t="s">
        <v>103</v>
      </c>
    </row>
    <row r="107" spans="1:315" s="9" customFormat="1" ht="27.9" customHeight="1" x14ac:dyDescent="0.2">
      <c r="A107" s="130"/>
      <c r="B107" s="627"/>
      <c r="C107" s="806" t="s">
        <v>114</v>
      </c>
      <c r="D107" s="628" t="s">
        <v>7</v>
      </c>
      <c r="E107" s="629" t="s">
        <v>1380</v>
      </c>
      <c r="F107" s="630"/>
      <c r="G107" s="628" t="s">
        <v>7</v>
      </c>
      <c r="H107" s="631"/>
      <c r="I107" s="632"/>
      <c r="J107" s="258"/>
      <c r="K107" s="259"/>
      <c r="L107" s="258"/>
      <c r="M107" s="259"/>
      <c r="N107" s="258"/>
      <c r="O107" s="259"/>
      <c r="P107" s="258"/>
      <c r="Q107" s="259"/>
      <c r="R107" s="258"/>
      <c r="S107" s="259"/>
      <c r="T107" s="258"/>
      <c r="U107" s="259"/>
      <c r="V107" s="258"/>
      <c r="W107" s="259"/>
      <c r="X107" s="258"/>
      <c r="Y107" s="259"/>
      <c r="Z107" s="258"/>
      <c r="AA107" s="259"/>
      <c r="AB107" s="258"/>
      <c r="AC107" s="259"/>
      <c r="AD107" s="258"/>
      <c r="AE107" s="259"/>
      <c r="AF107" s="1685"/>
      <c r="AG107" s="1686"/>
      <c r="AH107" s="258"/>
      <c r="AI107" s="259"/>
      <c r="AJ107" s="1685"/>
      <c r="AK107" s="1686"/>
      <c r="AL107" s="258"/>
      <c r="AM107" s="259"/>
      <c r="AN107" s="1685"/>
      <c r="AO107" s="1686"/>
      <c r="AP107" s="1960"/>
      <c r="AQ107" s="1961"/>
      <c r="AR107" s="258"/>
      <c r="AS107" s="259"/>
      <c r="AT107" s="258"/>
      <c r="AU107" s="259"/>
      <c r="AV107" s="527"/>
      <c r="JB107" s="132"/>
      <c r="JC107" s="133"/>
      <c r="JD107" s="134"/>
      <c r="JE107" s="134"/>
      <c r="JF107" s="134"/>
      <c r="JG107" s="134"/>
      <c r="JH107" s="134"/>
      <c r="JI107" s="134"/>
      <c r="JJ107" s="135"/>
      <c r="KJ107" s="136" t="s">
        <v>114</v>
      </c>
      <c r="KK107" s="136" t="s">
        <v>46</v>
      </c>
      <c r="KL107" s="9" t="s">
        <v>45</v>
      </c>
      <c r="KM107" s="9" t="s">
        <v>23</v>
      </c>
      <c r="KN107" s="9" t="s">
        <v>44</v>
      </c>
      <c r="KO107" s="136" t="s">
        <v>103</v>
      </c>
    </row>
    <row r="108" spans="1:315" s="10" customFormat="1" ht="27.9" customHeight="1" x14ac:dyDescent="0.2">
      <c r="A108" s="137"/>
      <c r="B108" s="633"/>
      <c r="C108" s="806" t="s">
        <v>114</v>
      </c>
      <c r="D108" s="634" t="s">
        <v>7</v>
      </c>
      <c r="E108" s="635" t="s">
        <v>1980</v>
      </c>
      <c r="F108" s="636"/>
      <c r="G108" s="637">
        <v>82.09</v>
      </c>
      <c r="H108" s="638"/>
      <c r="I108" s="639"/>
      <c r="J108" s="260"/>
      <c r="K108" s="261"/>
      <c r="L108" s="260"/>
      <c r="M108" s="261"/>
      <c r="N108" s="260"/>
      <c r="O108" s="261"/>
      <c r="P108" s="260"/>
      <c r="Q108" s="261"/>
      <c r="R108" s="260"/>
      <c r="S108" s="261"/>
      <c r="T108" s="260"/>
      <c r="U108" s="261"/>
      <c r="V108" s="260"/>
      <c r="W108" s="261"/>
      <c r="X108" s="260"/>
      <c r="Y108" s="261"/>
      <c r="Z108" s="260"/>
      <c r="AA108" s="261"/>
      <c r="AB108" s="260"/>
      <c r="AC108" s="261"/>
      <c r="AD108" s="260"/>
      <c r="AE108" s="261"/>
      <c r="AF108" s="1687"/>
      <c r="AG108" s="1688"/>
      <c r="AH108" s="260"/>
      <c r="AI108" s="261"/>
      <c r="AJ108" s="1687"/>
      <c r="AK108" s="1688"/>
      <c r="AL108" s="260"/>
      <c r="AM108" s="261"/>
      <c r="AN108" s="1687"/>
      <c r="AO108" s="1688"/>
      <c r="AP108" s="1962"/>
      <c r="AQ108" s="1963"/>
      <c r="AR108" s="260"/>
      <c r="AS108" s="261"/>
      <c r="AT108" s="260"/>
      <c r="AU108" s="261"/>
      <c r="AV108" s="528"/>
      <c r="JB108" s="139"/>
      <c r="JC108" s="140"/>
      <c r="JD108" s="141"/>
      <c r="JE108" s="141"/>
      <c r="JF108" s="141"/>
      <c r="JG108" s="141"/>
      <c r="JH108" s="141"/>
      <c r="JI108" s="141"/>
      <c r="JJ108" s="142"/>
      <c r="KJ108" s="143" t="s">
        <v>114</v>
      </c>
      <c r="KK108" s="143" t="s">
        <v>46</v>
      </c>
      <c r="KL108" s="10" t="s">
        <v>46</v>
      </c>
      <c r="KM108" s="10" t="s">
        <v>23</v>
      </c>
      <c r="KN108" s="10" t="s">
        <v>45</v>
      </c>
      <c r="KO108" s="143" t="s">
        <v>103</v>
      </c>
    </row>
    <row r="109" spans="1:315" s="1" customFormat="1" ht="27.9" customHeight="1" x14ac:dyDescent="0.2">
      <c r="A109" s="23"/>
      <c r="B109" s="550" t="s">
        <v>237</v>
      </c>
      <c r="C109" s="558" t="s">
        <v>105</v>
      </c>
      <c r="D109" s="559" t="s">
        <v>1389</v>
      </c>
      <c r="E109" s="560" t="s">
        <v>1390</v>
      </c>
      <c r="F109" s="561" t="s">
        <v>194</v>
      </c>
      <c r="G109" s="562">
        <v>128.27000000000001</v>
      </c>
      <c r="H109" s="563">
        <v>4657.6000000000004</v>
      </c>
      <c r="I109" s="564">
        <f>ROUND(H109*G109,2)</f>
        <v>597430.35</v>
      </c>
      <c r="J109" s="926"/>
      <c r="K109" s="927">
        <f>ROUND(J109*$H109,2)</f>
        <v>0</v>
      </c>
      <c r="L109" s="926"/>
      <c r="M109" s="927">
        <f>ROUND(L109*$H109,2)</f>
        <v>0</v>
      </c>
      <c r="N109" s="926"/>
      <c r="O109" s="927">
        <f>ROUND(N109*$H109,2)</f>
        <v>0</v>
      </c>
      <c r="P109" s="926"/>
      <c r="Q109" s="927">
        <f>ROUND(P109*$H109,2)</f>
        <v>0</v>
      </c>
      <c r="R109" s="926"/>
      <c r="S109" s="927">
        <f>ROUND(R109*$H109,2)</f>
        <v>0</v>
      </c>
      <c r="T109" s="926"/>
      <c r="U109" s="927">
        <f>ROUND(T109*$H109,2)</f>
        <v>0</v>
      </c>
      <c r="V109" s="926"/>
      <c r="W109" s="927">
        <f>ROUND(V109*$H109,2)</f>
        <v>0</v>
      </c>
      <c r="X109" s="926"/>
      <c r="Y109" s="927">
        <f>ROUND(X109*$H109,2)</f>
        <v>0</v>
      </c>
      <c r="Z109" s="926"/>
      <c r="AA109" s="927">
        <f>ROUND(Z109*$H109,2)</f>
        <v>0</v>
      </c>
      <c r="AB109" s="926"/>
      <c r="AC109" s="927">
        <f>ROUND(AB109*$H109,2)</f>
        <v>0</v>
      </c>
      <c r="AD109" s="783">
        <v>73.11</v>
      </c>
      <c r="AE109" s="927">
        <f>ROUND(AD109*$H109,2)</f>
        <v>340517.14</v>
      </c>
      <c r="AF109" s="1986">
        <v>31.5</v>
      </c>
      <c r="AG109" s="1987">
        <f>ROUND(AF109*$H109,2)</f>
        <v>146714.4</v>
      </c>
      <c r="AH109" s="926">
        <v>13.69</v>
      </c>
      <c r="AI109" s="927">
        <f>ROUND(AH109*$H109,2)</f>
        <v>63762.54</v>
      </c>
      <c r="AJ109" s="1986">
        <v>0</v>
      </c>
      <c r="AK109" s="1987">
        <f>ROUND(AJ109*$H109,2)</f>
        <v>0</v>
      </c>
      <c r="AL109" s="926"/>
      <c r="AM109" s="927">
        <f>ROUND(AL109*$H109,2)</f>
        <v>0</v>
      </c>
      <c r="AN109" s="1986">
        <v>9.9700000000000006</v>
      </c>
      <c r="AO109" s="1987">
        <f>ROUND(AN109*$H109,2)</f>
        <v>46436.27</v>
      </c>
      <c r="AP109" s="1995"/>
      <c r="AQ109" s="1996">
        <f>ROUND(AP109*$H109,2)</f>
        <v>0</v>
      </c>
      <c r="AR109" s="926">
        <f>AP109+AN109+AL109+AJ109+AH109+AF109+AD109+AB109+Z109+X109+V109+T109+R109+P109+N109+L109+J109</f>
        <v>128.26999999999998</v>
      </c>
      <c r="AS109" s="927">
        <f>ROUND(AR109*$H109,2)</f>
        <v>597430.35</v>
      </c>
      <c r="AT109" s="926">
        <f>G109-AR109</f>
        <v>0</v>
      </c>
      <c r="AU109" s="927">
        <f>ROUND(AT109*$H109,2)</f>
        <v>0</v>
      </c>
      <c r="AV109" s="975">
        <f>AU109/I109</f>
        <v>0</v>
      </c>
      <c r="JB109" s="25"/>
      <c r="JC109" s="122" t="s">
        <v>7</v>
      </c>
      <c r="JD109" s="123" t="s">
        <v>31</v>
      </c>
      <c r="JE109" s="33"/>
      <c r="JF109" s="124">
        <f>JE109*G109</f>
        <v>0</v>
      </c>
      <c r="JG109" s="124">
        <v>0</v>
      </c>
      <c r="JH109" s="124">
        <f>JG109*G109</f>
        <v>0</v>
      </c>
      <c r="JI109" s="124">
        <v>0</v>
      </c>
      <c r="JJ109" s="125">
        <f>JI109*G109</f>
        <v>0</v>
      </c>
      <c r="JK109" s="22"/>
      <c r="JL109" s="22"/>
      <c r="JM109" s="22"/>
      <c r="JN109" s="22"/>
      <c r="JO109" s="22"/>
      <c r="JP109" s="22"/>
      <c r="JQ109" s="22"/>
      <c r="JR109" s="22"/>
      <c r="JS109" s="22"/>
      <c r="JT109" s="22"/>
      <c r="JU109" s="22"/>
      <c r="KH109" s="126" t="s">
        <v>110</v>
      </c>
      <c r="KJ109" s="126" t="s">
        <v>105</v>
      </c>
      <c r="KK109" s="126" t="s">
        <v>46</v>
      </c>
      <c r="KO109" s="13" t="s">
        <v>103</v>
      </c>
      <c r="KU109" s="127">
        <f>IF(JD109="základní",I109,0)</f>
        <v>597430.35</v>
      </c>
      <c r="KV109" s="127">
        <f>IF(JD109="snížená",I109,0)</f>
        <v>0</v>
      </c>
      <c r="KW109" s="127">
        <f>IF(JD109="zákl. přenesená",I109,0)</f>
        <v>0</v>
      </c>
      <c r="KX109" s="127">
        <f>IF(JD109="sníž. přenesená",I109,0)</f>
        <v>0</v>
      </c>
      <c r="KY109" s="127">
        <f>IF(JD109="nulová",I109,0)</f>
        <v>0</v>
      </c>
      <c r="KZ109" s="13" t="s">
        <v>45</v>
      </c>
      <c r="LA109" s="127">
        <f>ROUND(H109*G109,2)</f>
        <v>597430.35</v>
      </c>
      <c r="LB109" s="13" t="s">
        <v>110</v>
      </c>
      <c r="LC109" s="126" t="s">
        <v>1981</v>
      </c>
    </row>
    <row r="110" spans="1:315" s="1" customFormat="1" ht="27.9" customHeight="1" x14ac:dyDescent="0.2">
      <c r="A110" s="23"/>
      <c r="B110" s="625"/>
      <c r="C110" s="806" t="s">
        <v>112</v>
      </c>
      <c r="D110" s="805"/>
      <c r="E110" s="626" t="s">
        <v>1387</v>
      </c>
      <c r="F110" s="805"/>
      <c r="G110" s="805"/>
      <c r="H110" s="197"/>
      <c r="I110" s="498"/>
      <c r="J110" s="408"/>
      <c r="K110" s="409"/>
      <c r="L110" s="408"/>
      <c r="M110" s="409"/>
      <c r="N110" s="408"/>
      <c r="O110" s="409"/>
      <c r="P110" s="408"/>
      <c r="Q110" s="409"/>
      <c r="R110" s="408"/>
      <c r="S110" s="409"/>
      <c r="T110" s="408"/>
      <c r="U110" s="409"/>
      <c r="V110" s="408"/>
      <c r="W110" s="409"/>
      <c r="X110" s="408"/>
      <c r="Y110" s="409"/>
      <c r="Z110" s="408"/>
      <c r="AA110" s="409"/>
      <c r="AB110" s="408"/>
      <c r="AC110" s="409"/>
      <c r="AD110" s="408"/>
      <c r="AE110" s="409"/>
      <c r="AF110" s="1985"/>
      <c r="AG110" s="1684"/>
      <c r="AH110" s="408"/>
      <c r="AI110" s="409"/>
      <c r="AJ110" s="1985"/>
      <c r="AK110" s="1684"/>
      <c r="AL110" s="408"/>
      <c r="AM110" s="409"/>
      <c r="AN110" s="1985"/>
      <c r="AO110" s="1684"/>
      <c r="AP110" s="1994"/>
      <c r="AQ110" s="1959"/>
      <c r="AR110" s="408"/>
      <c r="AS110" s="409"/>
      <c r="AT110" s="408"/>
      <c r="AU110" s="409"/>
      <c r="AV110" s="815"/>
      <c r="JB110" s="25"/>
      <c r="JC110" s="128"/>
      <c r="JD110" s="129"/>
      <c r="JE110" s="33"/>
      <c r="JF110" s="33"/>
      <c r="JG110" s="33"/>
      <c r="JH110" s="33"/>
      <c r="JI110" s="33"/>
      <c r="JJ110" s="34"/>
      <c r="JK110" s="22"/>
      <c r="JL110" s="22"/>
      <c r="JM110" s="22"/>
      <c r="JN110" s="22"/>
      <c r="JO110" s="22"/>
      <c r="JP110" s="22"/>
      <c r="JQ110" s="22"/>
      <c r="JR110" s="22"/>
      <c r="JS110" s="22"/>
      <c r="JT110" s="22"/>
      <c r="JU110" s="22"/>
      <c r="KJ110" s="13" t="s">
        <v>112</v>
      </c>
      <c r="KK110" s="13" t="s">
        <v>46</v>
      </c>
    </row>
    <row r="111" spans="1:315" s="9" customFormat="1" ht="27.9" customHeight="1" x14ac:dyDescent="0.2">
      <c r="A111" s="130"/>
      <c r="B111" s="627"/>
      <c r="C111" s="806" t="s">
        <v>114</v>
      </c>
      <c r="D111" s="628" t="s">
        <v>7</v>
      </c>
      <c r="E111" s="629" t="s">
        <v>762</v>
      </c>
      <c r="F111" s="630"/>
      <c r="G111" s="628" t="s">
        <v>7</v>
      </c>
      <c r="H111" s="631"/>
      <c r="I111" s="632"/>
      <c r="J111" s="258"/>
      <c r="K111" s="259"/>
      <c r="L111" s="258"/>
      <c r="M111" s="259"/>
      <c r="N111" s="258"/>
      <c r="O111" s="259"/>
      <c r="P111" s="258"/>
      <c r="Q111" s="259"/>
      <c r="R111" s="258"/>
      <c r="S111" s="259"/>
      <c r="T111" s="258"/>
      <c r="U111" s="259"/>
      <c r="V111" s="258"/>
      <c r="W111" s="259"/>
      <c r="X111" s="258"/>
      <c r="Y111" s="259"/>
      <c r="Z111" s="258"/>
      <c r="AA111" s="259"/>
      <c r="AB111" s="258"/>
      <c r="AC111" s="259"/>
      <c r="AD111" s="258"/>
      <c r="AE111" s="259"/>
      <c r="AF111" s="1685"/>
      <c r="AG111" s="1686"/>
      <c r="AH111" s="258"/>
      <c r="AI111" s="259"/>
      <c r="AJ111" s="1685"/>
      <c r="AK111" s="1686"/>
      <c r="AL111" s="258"/>
      <c r="AM111" s="259"/>
      <c r="AN111" s="1685"/>
      <c r="AO111" s="1686"/>
      <c r="AP111" s="1960"/>
      <c r="AQ111" s="1961"/>
      <c r="AR111" s="258"/>
      <c r="AS111" s="259"/>
      <c r="AT111" s="258"/>
      <c r="AU111" s="259"/>
      <c r="AV111" s="527"/>
      <c r="JB111" s="132"/>
      <c r="JC111" s="133"/>
      <c r="JD111" s="134"/>
      <c r="JE111" s="134"/>
      <c r="JF111" s="134"/>
      <c r="JG111" s="134"/>
      <c r="JH111" s="134"/>
      <c r="JI111" s="134"/>
      <c r="JJ111" s="135"/>
      <c r="KJ111" s="136" t="s">
        <v>114</v>
      </c>
      <c r="KK111" s="136" t="s">
        <v>46</v>
      </c>
      <c r="KL111" s="9" t="s">
        <v>45</v>
      </c>
      <c r="KM111" s="9" t="s">
        <v>23</v>
      </c>
      <c r="KN111" s="9" t="s">
        <v>44</v>
      </c>
      <c r="KO111" s="136" t="s">
        <v>103</v>
      </c>
    </row>
    <row r="112" spans="1:315" s="9" customFormat="1" ht="27.9" customHeight="1" x14ac:dyDescent="0.2">
      <c r="A112" s="130"/>
      <c r="B112" s="627"/>
      <c r="C112" s="806" t="s">
        <v>114</v>
      </c>
      <c r="D112" s="628" t="s">
        <v>7</v>
      </c>
      <c r="E112" s="629" t="s">
        <v>1380</v>
      </c>
      <c r="F112" s="630"/>
      <c r="G112" s="628" t="s">
        <v>7</v>
      </c>
      <c r="H112" s="631"/>
      <c r="I112" s="632"/>
      <c r="J112" s="258"/>
      <c r="K112" s="259"/>
      <c r="L112" s="258"/>
      <c r="M112" s="259"/>
      <c r="N112" s="258"/>
      <c r="O112" s="259"/>
      <c r="P112" s="258"/>
      <c r="Q112" s="259"/>
      <c r="R112" s="258"/>
      <c r="S112" s="259"/>
      <c r="T112" s="258"/>
      <c r="U112" s="259"/>
      <c r="V112" s="258"/>
      <c r="W112" s="259"/>
      <c r="X112" s="258"/>
      <c r="Y112" s="259"/>
      <c r="Z112" s="258"/>
      <c r="AA112" s="259"/>
      <c r="AB112" s="258"/>
      <c r="AC112" s="259"/>
      <c r="AD112" s="258"/>
      <c r="AE112" s="259"/>
      <c r="AF112" s="1685"/>
      <c r="AG112" s="1686"/>
      <c r="AH112" s="258"/>
      <c r="AI112" s="259"/>
      <c r="AJ112" s="1685"/>
      <c r="AK112" s="1686"/>
      <c r="AL112" s="258"/>
      <c r="AM112" s="259"/>
      <c r="AN112" s="1685"/>
      <c r="AO112" s="1686"/>
      <c r="AP112" s="1960"/>
      <c r="AQ112" s="1961"/>
      <c r="AR112" s="258"/>
      <c r="AS112" s="259"/>
      <c r="AT112" s="258"/>
      <c r="AU112" s="259"/>
      <c r="AV112" s="527"/>
      <c r="JB112" s="132"/>
      <c r="JC112" s="133"/>
      <c r="JD112" s="134"/>
      <c r="JE112" s="134"/>
      <c r="JF112" s="134"/>
      <c r="JG112" s="134"/>
      <c r="JH112" s="134"/>
      <c r="JI112" s="134"/>
      <c r="JJ112" s="135"/>
      <c r="KJ112" s="136" t="s">
        <v>114</v>
      </c>
      <c r="KK112" s="136" t="s">
        <v>46</v>
      </c>
      <c r="KL112" s="9" t="s">
        <v>45</v>
      </c>
      <c r="KM112" s="9" t="s">
        <v>23</v>
      </c>
      <c r="KN112" s="9" t="s">
        <v>44</v>
      </c>
      <c r="KO112" s="136" t="s">
        <v>103</v>
      </c>
    </row>
    <row r="113" spans="1:315" s="10" customFormat="1" ht="27.9" customHeight="1" x14ac:dyDescent="0.2">
      <c r="A113" s="137"/>
      <c r="B113" s="633"/>
      <c r="C113" s="806" t="s">
        <v>114</v>
      </c>
      <c r="D113" s="634" t="s">
        <v>7</v>
      </c>
      <c r="E113" s="635" t="s">
        <v>1982</v>
      </c>
      <c r="F113" s="636"/>
      <c r="G113" s="637">
        <v>128.27000000000001</v>
      </c>
      <c r="H113" s="638"/>
      <c r="I113" s="639"/>
      <c r="J113" s="260"/>
      <c r="K113" s="261"/>
      <c r="L113" s="260"/>
      <c r="M113" s="261"/>
      <c r="N113" s="260"/>
      <c r="O113" s="261"/>
      <c r="P113" s="260"/>
      <c r="Q113" s="261"/>
      <c r="R113" s="260"/>
      <c r="S113" s="261"/>
      <c r="T113" s="260"/>
      <c r="U113" s="261"/>
      <c r="V113" s="260"/>
      <c r="W113" s="261"/>
      <c r="X113" s="260"/>
      <c r="Y113" s="261"/>
      <c r="Z113" s="260"/>
      <c r="AA113" s="261"/>
      <c r="AB113" s="260"/>
      <c r="AC113" s="261"/>
      <c r="AD113" s="260"/>
      <c r="AE113" s="261"/>
      <c r="AF113" s="1687"/>
      <c r="AG113" s="1688"/>
      <c r="AH113" s="260"/>
      <c r="AI113" s="261"/>
      <c r="AJ113" s="1687"/>
      <c r="AK113" s="1688"/>
      <c r="AL113" s="260"/>
      <c r="AM113" s="261"/>
      <c r="AN113" s="1687"/>
      <c r="AO113" s="1688"/>
      <c r="AP113" s="1962"/>
      <c r="AQ113" s="1963"/>
      <c r="AR113" s="260"/>
      <c r="AS113" s="261"/>
      <c r="AT113" s="260"/>
      <c r="AU113" s="261"/>
      <c r="AV113" s="528"/>
      <c r="JB113" s="139"/>
      <c r="JC113" s="140"/>
      <c r="JD113" s="141"/>
      <c r="JE113" s="141"/>
      <c r="JF113" s="141"/>
      <c r="JG113" s="141"/>
      <c r="JH113" s="141"/>
      <c r="JI113" s="141"/>
      <c r="JJ113" s="142"/>
      <c r="KJ113" s="143" t="s">
        <v>114</v>
      </c>
      <c r="KK113" s="143" t="s">
        <v>46</v>
      </c>
      <c r="KL113" s="10" t="s">
        <v>46</v>
      </c>
      <c r="KM113" s="10" t="s">
        <v>23</v>
      </c>
      <c r="KN113" s="10" t="s">
        <v>45</v>
      </c>
      <c r="KO113" s="143" t="s">
        <v>103</v>
      </c>
    </row>
    <row r="114" spans="1:315" s="1" customFormat="1" ht="27.9" customHeight="1" x14ac:dyDescent="0.2">
      <c r="A114" s="23"/>
      <c r="B114" s="550" t="s">
        <v>243</v>
      </c>
      <c r="C114" s="558" t="s">
        <v>105</v>
      </c>
      <c r="D114" s="559" t="s">
        <v>1393</v>
      </c>
      <c r="E114" s="560" t="s">
        <v>1394</v>
      </c>
      <c r="F114" s="561" t="s">
        <v>194</v>
      </c>
      <c r="G114" s="562">
        <v>25.65</v>
      </c>
      <c r="H114" s="563">
        <v>7024.5</v>
      </c>
      <c r="I114" s="564">
        <f>ROUND(H114*G114,2)</f>
        <v>180178.43</v>
      </c>
      <c r="J114" s="926"/>
      <c r="K114" s="927">
        <f>ROUND(J114*$H114,2)</f>
        <v>0</v>
      </c>
      <c r="L114" s="926"/>
      <c r="M114" s="927">
        <f>ROUND(L114*$H114,2)</f>
        <v>0</v>
      </c>
      <c r="N114" s="926"/>
      <c r="O114" s="927">
        <f>ROUND(N114*$H114,2)</f>
        <v>0</v>
      </c>
      <c r="P114" s="926"/>
      <c r="Q114" s="927">
        <f>ROUND(P114*$H114,2)</f>
        <v>0</v>
      </c>
      <c r="R114" s="926"/>
      <c r="S114" s="927">
        <f>ROUND(R114*$H114,2)</f>
        <v>0</v>
      </c>
      <c r="T114" s="926"/>
      <c r="U114" s="927">
        <f>ROUND(T114*$H114,2)</f>
        <v>0</v>
      </c>
      <c r="V114" s="926"/>
      <c r="W114" s="927">
        <f>ROUND(V114*$H114,2)</f>
        <v>0</v>
      </c>
      <c r="X114" s="926"/>
      <c r="Y114" s="927">
        <f>ROUND(X114*$H114,2)</f>
        <v>0</v>
      </c>
      <c r="Z114" s="926"/>
      <c r="AA114" s="927">
        <f>ROUND(Z114*$H114,2)</f>
        <v>0</v>
      </c>
      <c r="AB114" s="926"/>
      <c r="AC114" s="927">
        <f>ROUND(AB114*$H114,2)</f>
        <v>0</v>
      </c>
      <c r="AD114" s="783">
        <v>14.62</v>
      </c>
      <c r="AE114" s="927">
        <f>ROUND(AD114*$H114,2)</f>
        <v>102698.19</v>
      </c>
      <c r="AF114" s="1986">
        <v>6.3</v>
      </c>
      <c r="AG114" s="1987">
        <f>ROUND(AF114*$H114,2)</f>
        <v>44254.35</v>
      </c>
      <c r="AH114" s="926">
        <v>2.8</v>
      </c>
      <c r="AI114" s="927">
        <f>ROUND(AH114*$H114,2)</f>
        <v>19668.599999999999</v>
      </c>
      <c r="AJ114" s="1986">
        <v>0</v>
      </c>
      <c r="AK114" s="1987">
        <f>ROUND(AJ114*$H114,2)</f>
        <v>0</v>
      </c>
      <c r="AL114" s="926"/>
      <c r="AM114" s="927">
        <f>ROUND(AL114*$H114,2)</f>
        <v>0</v>
      </c>
      <c r="AN114" s="1986">
        <v>1.93</v>
      </c>
      <c r="AO114" s="1987">
        <f>ROUND(AN114*$H114,2)</f>
        <v>13557.29</v>
      </c>
      <c r="AP114" s="1995"/>
      <c r="AQ114" s="1996">
        <f>ROUND(AP114*$H114,2)</f>
        <v>0</v>
      </c>
      <c r="AR114" s="926">
        <f>AP114+AN114+AL114+AJ114+AH114+AF114+AD114+AB114+Z114+X114+V114+T114+R114+P114+N114+L114+J114</f>
        <v>25.65</v>
      </c>
      <c r="AS114" s="927">
        <f>ROUND(AR114*$H114,2)</f>
        <v>180178.43</v>
      </c>
      <c r="AT114" s="926">
        <f>G114-AR114</f>
        <v>0</v>
      </c>
      <c r="AU114" s="927">
        <f>ROUND(AT114*$H114,2)</f>
        <v>0</v>
      </c>
      <c r="AV114" s="975">
        <f>AU114/I114</f>
        <v>0</v>
      </c>
      <c r="JB114" s="25"/>
      <c r="JC114" s="122" t="s">
        <v>7</v>
      </c>
      <c r="JD114" s="123" t="s">
        <v>31</v>
      </c>
      <c r="JE114" s="33"/>
      <c r="JF114" s="124">
        <f>JE114*G114</f>
        <v>0</v>
      </c>
      <c r="JG114" s="124">
        <v>0</v>
      </c>
      <c r="JH114" s="124">
        <f>JG114*G114</f>
        <v>0</v>
      </c>
      <c r="JI114" s="124">
        <v>0</v>
      </c>
      <c r="JJ114" s="125">
        <f>JI114*G114</f>
        <v>0</v>
      </c>
      <c r="JK114" s="22"/>
      <c r="JL114" s="22"/>
      <c r="JM114" s="22"/>
      <c r="JN114" s="22"/>
      <c r="JO114" s="22"/>
      <c r="JP114" s="22"/>
      <c r="JQ114" s="22"/>
      <c r="JR114" s="22"/>
      <c r="JS114" s="22"/>
      <c r="JT114" s="22"/>
      <c r="JU114" s="22"/>
      <c r="KH114" s="126" t="s">
        <v>110</v>
      </c>
      <c r="KJ114" s="126" t="s">
        <v>105</v>
      </c>
      <c r="KK114" s="126" t="s">
        <v>46</v>
      </c>
      <c r="KO114" s="13" t="s">
        <v>103</v>
      </c>
      <c r="KU114" s="127">
        <f>IF(JD114="základní",I114,0)</f>
        <v>180178.43</v>
      </c>
      <c r="KV114" s="127">
        <f>IF(JD114="snížená",I114,0)</f>
        <v>0</v>
      </c>
      <c r="KW114" s="127">
        <f>IF(JD114="zákl. přenesená",I114,0)</f>
        <v>0</v>
      </c>
      <c r="KX114" s="127">
        <f>IF(JD114="sníž. přenesená",I114,0)</f>
        <v>0</v>
      </c>
      <c r="KY114" s="127">
        <f>IF(JD114="nulová",I114,0)</f>
        <v>0</v>
      </c>
      <c r="KZ114" s="13" t="s">
        <v>45</v>
      </c>
      <c r="LA114" s="127">
        <f>ROUND(H114*G114,2)</f>
        <v>180178.43</v>
      </c>
      <c r="LB114" s="13" t="s">
        <v>110</v>
      </c>
      <c r="LC114" s="126" t="s">
        <v>1983</v>
      </c>
    </row>
    <row r="115" spans="1:315" s="1" customFormat="1" ht="27.9" customHeight="1" x14ac:dyDescent="0.2">
      <c r="A115" s="23"/>
      <c r="B115" s="625"/>
      <c r="C115" s="806" t="s">
        <v>112</v>
      </c>
      <c r="D115" s="805"/>
      <c r="E115" s="626" t="s">
        <v>1387</v>
      </c>
      <c r="F115" s="805"/>
      <c r="G115" s="805"/>
      <c r="H115" s="197"/>
      <c r="I115" s="498"/>
      <c r="J115" s="408"/>
      <c r="K115" s="409"/>
      <c r="L115" s="408"/>
      <c r="M115" s="409"/>
      <c r="N115" s="408"/>
      <c r="O115" s="409"/>
      <c r="P115" s="408"/>
      <c r="Q115" s="409"/>
      <c r="R115" s="408"/>
      <c r="S115" s="409"/>
      <c r="T115" s="408"/>
      <c r="U115" s="409"/>
      <c r="V115" s="408"/>
      <c r="W115" s="409"/>
      <c r="X115" s="408"/>
      <c r="Y115" s="409"/>
      <c r="Z115" s="408"/>
      <c r="AA115" s="409"/>
      <c r="AB115" s="408"/>
      <c r="AC115" s="409"/>
      <c r="AD115" s="408"/>
      <c r="AE115" s="409"/>
      <c r="AF115" s="1985"/>
      <c r="AG115" s="1684"/>
      <c r="AH115" s="408"/>
      <c r="AI115" s="409"/>
      <c r="AJ115" s="1985"/>
      <c r="AK115" s="1684"/>
      <c r="AL115" s="408"/>
      <c r="AM115" s="409"/>
      <c r="AN115" s="1985"/>
      <c r="AO115" s="1684"/>
      <c r="AP115" s="1994"/>
      <c r="AQ115" s="1959"/>
      <c r="AR115" s="408"/>
      <c r="AS115" s="409"/>
      <c r="AT115" s="408"/>
      <c r="AU115" s="409"/>
      <c r="AV115" s="815"/>
      <c r="JB115" s="25"/>
      <c r="JC115" s="128"/>
      <c r="JD115" s="129"/>
      <c r="JE115" s="33"/>
      <c r="JF115" s="33"/>
      <c r="JG115" s="33"/>
      <c r="JH115" s="33"/>
      <c r="JI115" s="33"/>
      <c r="JJ115" s="34"/>
      <c r="JK115" s="22"/>
      <c r="JL115" s="22"/>
      <c r="JM115" s="22"/>
      <c r="JN115" s="22"/>
      <c r="JO115" s="22"/>
      <c r="JP115" s="22"/>
      <c r="JQ115" s="22"/>
      <c r="JR115" s="22"/>
      <c r="JS115" s="22"/>
      <c r="JT115" s="22"/>
      <c r="JU115" s="22"/>
      <c r="KJ115" s="13" t="s">
        <v>112</v>
      </c>
      <c r="KK115" s="13" t="s">
        <v>46</v>
      </c>
    </row>
    <row r="116" spans="1:315" s="9" customFormat="1" ht="27.9" customHeight="1" x14ac:dyDescent="0.2">
      <c r="A116" s="130"/>
      <c r="B116" s="627"/>
      <c r="C116" s="806" t="s">
        <v>114</v>
      </c>
      <c r="D116" s="628" t="s">
        <v>7</v>
      </c>
      <c r="E116" s="629" t="s">
        <v>762</v>
      </c>
      <c r="F116" s="630"/>
      <c r="G116" s="628" t="s">
        <v>7</v>
      </c>
      <c r="H116" s="631"/>
      <c r="I116" s="632"/>
      <c r="J116" s="258"/>
      <c r="K116" s="259"/>
      <c r="L116" s="258"/>
      <c r="M116" s="259"/>
      <c r="N116" s="258"/>
      <c r="O116" s="259"/>
      <c r="P116" s="258"/>
      <c r="Q116" s="259"/>
      <c r="R116" s="258"/>
      <c r="S116" s="259"/>
      <c r="T116" s="258"/>
      <c r="U116" s="259"/>
      <c r="V116" s="258"/>
      <c r="W116" s="259"/>
      <c r="X116" s="258"/>
      <c r="Y116" s="259"/>
      <c r="Z116" s="258"/>
      <c r="AA116" s="259"/>
      <c r="AB116" s="258"/>
      <c r="AC116" s="259"/>
      <c r="AD116" s="258"/>
      <c r="AE116" s="259"/>
      <c r="AF116" s="1685"/>
      <c r="AG116" s="1686"/>
      <c r="AH116" s="258"/>
      <c r="AI116" s="259"/>
      <c r="AJ116" s="1685"/>
      <c r="AK116" s="1686"/>
      <c r="AL116" s="258"/>
      <c r="AM116" s="259"/>
      <c r="AN116" s="1685"/>
      <c r="AO116" s="1686"/>
      <c r="AP116" s="1960"/>
      <c r="AQ116" s="1961"/>
      <c r="AR116" s="258"/>
      <c r="AS116" s="259"/>
      <c r="AT116" s="258"/>
      <c r="AU116" s="259"/>
      <c r="AV116" s="527"/>
      <c r="JB116" s="132"/>
      <c r="JC116" s="133"/>
      <c r="JD116" s="134"/>
      <c r="JE116" s="134"/>
      <c r="JF116" s="134"/>
      <c r="JG116" s="134"/>
      <c r="JH116" s="134"/>
      <c r="JI116" s="134"/>
      <c r="JJ116" s="135"/>
      <c r="KJ116" s="136" t="s">
        <v>114</v>
      </c>
      <c r="KK116" s="136" t="s">
        <v>46</v>
      </c>
      <c r="KL116" s="9" t="s">
        <v>45</v>
      </c>
      <c r="KM116" s="9" t="s">
        <v>23</v>
      </c>
      <c r="KN116" s="9" t="s">
        <v>44</v>
      </c>
      <c r="KO116" s="136" t="s">
        <v>103</v>
      </c>
    </row>
    <row r="117" spans="1:315" s="9" customFormat="1" ht="27.9" customHeight="1" x14ac:dyDescent="0.2">
      <c r="A117" s="130"/>
      <c r="B117" s="627"/>
      <c r="C117" s="806" t="s">
        <v>114</v>
      </c>
      <c r="D117" s="628" t="s">
        <v>7</v>
      </c>
      <c r="E117" s="629" t="s">
        <v>1380</v>
      </c>
      <c r="F117" s="630"/>
      <c r="G117" s="628" t="s">
        <v>7</v>
      </c>
      <c r="H117" s="631"/>
      <c r="I117" s="632"/>
      <c r="J117" s="258"/>
      <c r="K117" s="259"/>
      <c r="L117" s="258"/>
      <c r="M117" s="259"/>
      <c r="N117" s="258"/>
      <c r="O117" s="259"/>
      <c r="P117" s="258"/>
      <c r="Q117" s="259"/>
      <c r="R117" s="258"/>
      <c r="S117" s="259"/>
      <c r="T117" s="258"/>
      <c r="U117" s="259"/>
      <c r="V117" s="258"/>
      <c r="W117" s="259"/>
      <c r="X117" s="258"/>
      <c r="Y117" s="259"/>
      <c r="Z117" s="258"/>
      <c r="AA117" s="259"/>
      <c r="AB117" s="258"/>
      <c r="AC117" s="259"/>
      <c r="AD117" s="258"/>
      <c r="AE117" s="259"/>
      <c r="AF117" s="1685"/>
      <c r="AG117" s="1686"/>
      <c r="AH117" s="258"/>
      <c r="AI117" s="259"/>
      <c r="AJ117" s="1685"/>
      <c r="AK117" s="1686"/>
      <c r="AL117" s="258"/>
      <c r="AM117" s="259"/>
      <c r="AN117" s="1685"/>
      <c r="AO117" s="1686"/>
      <c r="AP117" s="1960"/>
      <c r="AQ117" s="1961"/>
      <c r="AR117" s="258"/>
      <c r="AS117" s="259"/>
      <c r="AT117" s="258"/>
      <c r="AU117" s="259"/>
      <c r="AV117" s="527"/>
      <c r="JB117" s="132"/>
      <c r="JC117" s="133"/>
      <c r="JD117" s="134"/>
      <c r="JE117" s="134"/>
      <c r="JF117" s="134"/>
      <c r="JG117" s="134"/>
      <c r="JH117" s="134"/>
      <c r="JI117" s="134"/>
      <c r="JJ117" s="135"/>
      <c r="KJ117" s="136" t="s">
        <v>114</v>
      </c>
      <c r="KK117" s="136" t="s">
        <v>46</v>
      </c>
      <c r="KL117" s="9" t="s">
        <v>45</v>
      </c>
      <c r="KM117" s="9" t="s">
        <v>23</v>
      </c>
      <c r="KN117" s="9" t="s">
        <v>44</v>
      </c>
      <c r="KO117" s="136" t="s">
        <v>103</v>
      </c>
    </row>
    <row r="118" spans="1:315" s="10" customFormat="1" ht="27.9" customHeight="1" x14ac:dyDescent="0.2">
      <c r="A118" s="137"/>
      <c r="B118" s="633"/>
      <c r="C118" s="806" t="s">
        <v>114</v>
      </c>
      <c r="D118" s="634" t="s">
        <v>7</v>
      </c>
      <c r="E118" s="635" t="s">
        <v>1984</v>
      </c>
      <c r="F118" s="636"/>
      <c r="G118" s="637">
        <v>25.65</v>
      </c>
      <c r="H118" s="638"/>
      <c r="I118" s="639"/>
      <c r="J118" s="260"/>
      <c r="K118" s="261"/>
      <c r="L118" s="260"/>
      <c r="M118" s="261"/>
      <c r="N118" s="260"/>
      <c r="O118" s="261"/>
      <c r="P118" s="260"/>
      <c r="Q118" s="261"/>
      <c r="R118" s="260"/>
      <c r="S118" s="261"/>
      <c r="T118" s="260"/>
      <c r="U118" s="261"/>
      <c r="V118" s="260"/>
      <c r="W118" s="261"/>
      <c r="X118" s="260"/>
      <c r="Y118" s="261"/>
      <c r="Z118" s="260"/>
      <c r="AA118" s="261"/>
      <c r="AB118" s="260"/>
      <c r="AC118" s="261"/>
      <c r="AD118" s="260"/>
      <c r="AE118" s="261"/>
      <c r="AF118" s="1687"/>
      <c r="AG118" s="1688"/>
      <c r="AH118" s="260"/>
      <c r="AI118" s="261"/>
      <c r="AJ118" s="1687"/>
      <c r="AK118" s="1688"/>
      <c r="AL118" s="260"/>
      <c r="AM118" s="261"/>
      <c r="AN118" s="1687"/>
      <c r="AO118" s="1688"/>
      <c r="AP118" s="1962"/>
      <c r="AQ118" s="1963"/>
      <c r="AR118" s="260"/>
      <c r="AS118" s="261"/>
      <c r="AT118" s="260"/>
      <c r="AU118" s="261"/>
      <c r="AV118" s="528"/>
      <c r="JB118" s="139"/>
      <c r="JC118" s="140"/>
      <c r="JD118" s="141"/>
      <c r="JE118" s="141"/>
      <c r="JF118" s="141"/>
      <c r="JG118" s="141"/>
      <c r="JH118" s="141"/>
      <c r="JI118" s="141"/>
      <c r="JJ118" s="142"/>
      <c r="KJ118" s="143" t="s">
        <v>114</v>
      </c>
      <c r="KK118" s="143" t="s">
        <v>46</v>
      </c>
      <c r="KL118" s="10" t="s">
        <v>46</v>
      </c>
      <c r="KM118" s="10" t="s">
        <v>23</v>
      </c>
      <c r="KN118" s="10" t="s">
        <v>45</v>
      </c>
      <c r="KO118" s="143" t="s">
        <v>103</v>
      </c>
    </row>
    <row r="119" spans="1:315" s="1" customFormat="1" ht="27.9" customHeight="1" x14ac:dyDescent="0.2">
      <c r="A119" s="23"/>
      <c r="B119" s="550" t="s">
        <v>249</v>
      </c>
      <c r="C119" s="558" t="s">
        <v>105</v>
      </c>
      <c r="D119" s="559" t="s">
        <v>244</v>
      </c>
      <c r="E119" s="560" t="s">
        <v>245</v>
      </c>
      <c r="F119" s="561" t="s">
        <v>108</v>
      </c>
      <c r="G119" s="562">
        <v>1087.83</v>
      </c>
      <c r="H119" s="563">
        <v>114.7</v>
      </c>
      <c r="I119" s="564">
        <f>ROUND(H119*G119,2)</f>
        <v>124774.1</v>
      </c>
      <c r="J119" s="926"/>
      <c r="K119" s="927">
        <f>ROUND(J119*$H119,2)</f>
        <v>0</v>
      </c>
      <c r="L119" s="926"/>
      <c r="M119" s="927">
        <f>ROUND(L119*$H119,2)</f>
        <v>0</v>
      </c>
      <c r="N119" s="926"/>
      <c r="O119" s="927">
        <f>ROUND(N119*$H119,2)</f>
        <v>0</v>
      </c>
      <c r="P119" s="926"/>
      <c r="Q119" s="927">
        <f>ROUND(P119*$H119,2)</f>
        <v>0</v>
      </c>
      <c r="R119" s="926"/>
      <c r="S119" s="927">
        <f>ROUND(R119*$H119,2)</f>
        <v>0</v>
      </c>
      <c r="T119" s="926"/>
      <c r="U119" s="927">
        <f>ROUND(T119*$H119,2)</f>
        <v>0</v>
      </c>
      <c r="V119" s="926"/>
      <c r="W119" s="927">
        <f>ROUND(V119*$H119,2)</f>
        <v>0</v>
      </c>
      <c r="X119" s="926"/>
      <c r="Y119" s="927">
        <f>ROUND(X119*$H119,2)</f>
        <v>0</v>
      </c>
      <c r="Z119" s="926"/>
      <c r="AA119" s="927">
        <f>ROUND(Z119*$H119,2)</f>
        <v>0</v>
      </c>
      <c r="AB119" s="926"/>
      <c r="AC119" s="927">
        <f>ROUND(AB119*$H119,2)</f>
        <v>0</v>
      </c>
      <c r="AD119" s="783">
        <v>620.05999999999995</v>
      </c>
      <c r="AE119" s="927">
        <f>ROUND(AD119*$H119,2)</f>
        <v>71120.88</v>
      </c>
      <c r="AF119" s="1986">
        <v>268</v>
      </c>
      <c r="AG119" s="1987">
        <f>ROUND(AF119*$H119,2)</f>
        <v>30739.599999999999</v>
      </c>
      <c r="AH119" s="926">
        <v>100.72</v>
      </c>
      <c r="AI119" s="927">
        <f>ROUND(AH119*$H119,2)</f>
        <v>11552.58</v>
      </c>
      <c r="AJ119" s="1986">
        <v>99.05</v>
      </c>
      <c r="AK119" s="1987">
        <f>ROUND(AJ119*$H119,2)</f>
        <v>11361.04</v>
      </c>
      <c r="AL119" s="926"/>
      <c r="AM119" s="927">
        <f>ROUND(AL119*$H119,2)</f>
        <v>0</v>
      </c>
      <c r="AN119" s="1986"/>
      <c r="AO119" s="1987">
        <f>ROUND(AN119*$H119,2)</f>
        <v>0</v>
      </c>
      <c r="AP119" s="1995"/>
      <c r="AQ119" s="1996">
        <f>ROUND(AP119*$H119,2)</f>
        <v>0</v>
      </c>
      <c r="AR119" s="926">
        <f>AP119+AN119+AL119+AJ119+AH119+AF119+AD119+AB119+Z119+X119+V119+T119+R119+P119+N119+L119+J119</f>
        <v>1087.83</v>
      </c>
      <c r="AS119" s="927">
        <f>ROUND(AR119*$H119,2)</f>
        <v>124774.1</v>
      </c>
      <c r="AT119" s="926">
        <f>G119-AR119</f>
        <v>0</v>
      </c>
      <c r="AU119" s="927">
        <f>ROUND(AT119*$H119,2)</f>
        <v>0</v>
      </c>
      <c r="AV119" s="975">
        <f>AU119/I119</f>
        <v>0</v>
      </c>
      <c r="JB119" s="25"/>
      <c r="JC119" s="122" t="s">
        <v>7</v>
      </c>
      <c r="JD119" s="123" t="s">
        <v>31</v>
      </c>
      <c r="JE119" s="33"/>
      <c r="JF119" s="124">
        <f>JE119*G119</f>
        <v>0</v>
      </c>
      <c r="JG119" s="124">
        <v>8.4999999999999995E-4</v>
      </c>
      <c r="JH119" s="124">
        <f>JG119*G119</f>
        <v>0.92465549999999985</v>
      </c>
      <c r="JI119" s="124">
        <v>0</v>
      </c>
      <c r="JJ119" s="125">
        <f>JI119*G119</f>
        <v>0</v>
      </c>
      <c r="JK119" s="22"/>
      <c r="JL119" s="22"/>
      <c r="JM119" s="22"/>
      <c r="JN119" s="22"/>
      <c r="JO119" s="22"/>
      <c r="JP119" s="22"/>
      <c r="JQ119" s="22"/>
      <c r="JR119" s="22"/>
      <c r="JS119" s="22"/>
      <c r="JT119" s="22"/>
      <c r="JU119" s="22"/>
      <c r="KH119" s="126" t="s">
        <v>110</v>
      </c>
      <c r="KJ119" s="126" t="s">
        <v>105</v>
      </c>
      <c r="KK119" s="126" t="s">
        <v>46</v>
      </c>
      <c r="KO119" s="13" t="s">
        <v>103</v>
      </c>
      <c r="KU119" s="127">
        <f>IF(JD119="základní",I119,0)</f>
        <v>124774.1</v>
      </c>
      <c r="KV119" s="127">
        <f>IF(JD119="snížená",I119,0)</f>
        <v>0</v>
      </c>
      <c r="KW119" s="127">
        <f>IF(JD119="zákl. přenesená",I119,0)</f>
        <v>0</v>
      </c>
      <c r="KX119" s="127">
        <f>IF(JD119="sníž. přenesená",I119,0)</f>
        <v>0</v>
      </c>
      <c r="KY119" s="127">
        <f>IF(JD119="nulová",I119,0)</f>
        <v>0</v>
      </c>
      <c r="KZ119" s="13" t="s">
        <v>45</v>
      </c>
      <c r="LA119" s="127">
        <f>ROUND(H119*G119,2)</f>
        <v>124774.1</v>
      </c>
      <c r="LB119" s="13" t="s">
        <v>110</v>
      </c>
      <c r="LC119" s="126" t="s">
        <v>1985</v>
      </c>
    </row>
    <row r="120" spans="1:315" s="1" customFormat="1" ht="27.9" customHeight="1" x14ac:dyDescent="0.2">
      <c r="A120" s="23"/>
      <c r="B120" s="625"/>
      <c r="C120" s="806" t="s">
        <v>112</v>
      </c>
      <c r="D120" s="805"/>
      <c r="E120" s="626" t="s">
        <v>247</v>
      </c>
      <c r="F120" s="805"/>
      <c r="G120" s="805"/>
      <c r="H120" s="197"/>
      <c r="I120" s="498"/>
      <c r="J120" s="408"/>
      <c r="K120" s="409"/>
      <c r="L120" s="408"/>
      <c r="M120" s="409"/>
      <c r="N120" s="408"/>
      <c r="O120" s="409"/>
      <c r="P120" s="408"/>
      <c r="Q120" s="409"/>
      <c r="R120" s="408"/>
      <c r="S120" s="409"/>
      <c r="T120" s="408"/>
      <c r="U120" s="409"/>
      <c r="V120" s="408"/>
      <c r="W120" s="409"/>
      <c r="X120" s="408"/>
      <c r="Y120" s="409"/>
      <c r="Z120" s="408"/>
      <c r="AA120" s="409"/>
      <c r="AB120" s="408"/>
      <c r="AC120" s="409"/>
      <c r="AD120" s="408"/>
      <c r="AE120" s="409"/>
      <c r="AF120" s="1985"/>
      <c r="AG120" s="1684"/>
      <c r="AH120" s="408"/>
      <c r="AI120" s="409"/>
      <c r="AJ120" s="1985"/>
      <c r="AK120" s="1684"/>
      <c r="AL120" s="408"/>
      <c r="AM120" s="409"/>
      <c r="AN120" s="1985"/>
      <c r="AO120" s="1684"/>
      <c r="AP120" s="1994"/>
      <c r="AQ120" s="1959"/>
      <c r="AR120" s="408"/>
      <c r="AS120" s="409"/>
      <c r="AT120" s="408"/>
      <c r="AU120" s="409"/>
      <c r="AV120" s="815"/>
      <c r="JB120" s="25"/>
      <c r="JC120" s="128"/>
      <c r="JD120" s="129"/>
      <c r="JE120" s="33"/>
      <c r="JF120" s="33"/>
      <c r="JG120" s="33"/>
      <c r="JH120" s="33"/>
      <c r="JI120" s="33"/>
      <c r="JJ120" s="34"/>
      <c r="JK120" s="22"/>
      <c r="JL120" s="22"/>
      <c r="JM120" s="22"/>
      <c r="JN120" s="22"/>
      <c r="JO120" s="22"/>
      <c r="JP120" s="22"/>
      <c r="JQ120" s="22"/>
      <c r="JR120" s="22"/>
      <c r="JS120" s="22"/>
      <c r="JT120" s="22"/>
      <c r="JU120" s="22"/>
      <c r="KJ120" s="13" t="s">
        <v>112</v>
      </c>
      <c r="KK120" s="13" t="s">
        <v>46</v>
      </c>
    </row>
    <row r="121" spans="1:315" s="9" customFormat="1" ht="27.9" customHeight="1" x14ac:dyDescent="0.2">
      <c r="A121" s="130"/>
      <c r="B121" s="627"/>
      <c r="C121" s="806" t="s">
        <v>114</v>
      </c>
      <c r="D121" s="628" t="s">
        <v>7</v>
      </c>
      <c r="E121" s="629" t="s">
        <v>1818</v>
      </c>
      <c r="F121" s="630"/>
      <c r="G121" s="628" t="s">
        <v>7</v>
      </c>
      <c r="H121" s="631"/>
      <c r="I121" s="632"/>
      <c r="J121" s="258"/>
      <c r="K121" s="259"/>
      <c r="L121" s="258"/>
      <c r="M121" s="259"/>
      <c r="N121" s="258"/>
      <c r="O121" s="259"/>
      <c r="P121" s="258"/>
      <c r="Q121" s="259"/>
      <c r="R121" s="258"/>
      <c r="S121" s="259"/>
      <c r="T121" s="258"/>
      <c r="U121" s="259"/>
      <c r="V121" s="258"/>
      <c r="W121" s="259"/>
      <c r="X121" s="258"/>
      <c r="Y121" s="259"/>
      <c r="Z121" s="258"/>
      <c r="AA121" s="259"/>
      <c r="AB121" s="258"/>
      <c r="AC121" s="259"/>
      <c r="AD121" s="258"/>
      <c r="AE121" s="259"/>
      <c r="AF121" s="1685"/>
      <c r="AG121" s="1686"/>
      <c r="AH121" s="258"/>
      <c r="AI121" s="259"/>
      <c r="AJ121" s="1685"/>
      <c r="AK121" s="1686"/>
      <c r="AL121" s="258"/>
      <c r="AM121" s="259"/>
      <c r="AN121" s="1685"/>
      <c r="AO121" s="1686"/>
      <c r="AP121" s="1960"/>
      <c r="AQ121" s="1961"/>
      <c r="AR121" s="258"/>
      <c r="AS121" s="259"/>
      <c r="AT121" s="258"/>
      <c r="AU121" s="259"/>
      <c r="AV121" s="527"/>
      <c r="JB121" s="132"/>
      <c r="JC121" s="133"/>
      <c r="JD121" s="134"/>
      <c r="JE121" s="134"/>
      <c r="JF121" s="134"/>
      <c r="JG121" s="134"/>
      <c r="JH121" s="134"/>
      <c r="JI121" s="134"/>
      <c r="JJ121" s="135"/>
      <c r="KJ121" s="136" t="s">
        <v>114</v>
      </c>
      <c r="KK121" s="136" t="s">
        <v>46</v>
      </c>
      <c r="KL121" s="9" t="s">
        <v>45</v>
      </c>
      <c r="KM121" s="9" t="s">
        <v>23</v>
      </c>
      <c r="KN121" s="9" t="s">
        <v>44</v>
      </c>
      <c r="KO121" s="136" t="s">
        <v>103</v>
      </c>
    </row>
    <row r="122" spans="1:315" s="10" customFormat="1" ht="27.9" customHeight="1" x14ac:dyDescent="0.2">
      <c r="A122" s="137"/>
      <c r="B122" s="633"/>
      <c r="C122" s="806" t="s">
        <v>114</v>
      </c>
      <c r="D122" s="634" t="s">
        <v>7</v>
      </c>
      <c r="E122" s="635" t="s">
        <v>1986</v>
      </c>
      <c r="F122" s="636"/>
      <c r="G122" s="637">
        <v>1087.83</v>
      </c>
      <c r="H122" s="638"/>
      <c r="I122" s="639"/>
      <c r="J122" s="260"/>
      <c r="K122" s="261"/>
      <c r="L122" s="260"/>
      <c r="M122" s="261"/>
      <c r="N122" s="260"/>
      <c r="O122" s="261"/>
      <c r="P122" s="260"/>
      <c r="Q122" s="261"/>
      <c r="R122" s="260"/>
      <c r="S122" s="261"/>
      <c r="T122" s="260"/>
      <c r="U122" s="261"/>
      <c r="V122" s="260"/>
      <c r="W122" s="261"/>
      <c r="X122" s="260"/>
      <c r="Y122" s="261"/>
      <c r="Z122" s="260"/>
      <c r="AA122" s="261"/>
      <c r="AB122" s="260"/>
      <c r="AC122" s="261"/>
      <c r="AD122" s="260"/>
      <c r="AE122" s="261"/>
      <c r="AF122" s="1687"/>
      <c r="AG122" s="1688"/>
      <c r="AH122" s="260"/>
      <c r="AI122" s="261"/>
      <c r="AJ122" s="1687"/>
      <c r="AK122" s="1688"/>
      <c r="AL122" s="260"/>
      <c r="AM122" s="261"/>
      <c r="AN122" s="1687"/>
      <c r="AO122" s="1688"/>
      <c r="AP122" s="1962"/>
      <c r="AQ122" s="1963"/>
      <c r="AR122" s="260"/>
      <c r="AS122" s="261"/>
      <c r="AT122" s="260"/>
      <c r="AU122" s="261"/>
      <c r="AV122" s="528"/>
      <c r="JB122" s="139"/>
      <c r="JC122" s="140"/>
      <c r="JD122" s="141"/>
      <c r="JE122" s="141"/>
      <c r="JF122" s="141"/>
      <c r="JG122" s="141"/>
      <c r="JH122" s="141"/>
      <c r="JI122" s="141"/>
      <c r="JJ122" s="142"/>
      <c r="KJ122" s="143" t="s">
        <v>114</v>
      </c>
      <c r="KK122" s="143" t="s">
        <v>46</v>
      </c>
      <c r="KL122" s="10" t="s">
        <v>46</v>
      </c>
      <c r="KM122" s="10" t="s">
        <v>23</v>
      </c>
      <c r="KN122" s="10" t="s">
        <v>45</v>
      </c>
      <c r="KO122" s="143" t="s">
        <v>103</v>
      </c>
    </row>
    <row r="123" spans="1:315" s="1" customFormat="1" ht="27.9" customHeight="1" x14ac:dyDescent="0.2">
      <c r="A123" s="23"/>
      <c r="B123" s="550" t="s">
        <v>254</v>
      </c>
      <c r="C123" s="558" t="s">
        <v>105</v>
      </c>
      <c r="D123" s="559" t="s">
        <v>250</v>
      </c>
      <c r="E123" s="560" t="s">
        <v>251</v>
      </c>
      <c r="F123" s="561" t="s">
        <v>108</v>
      </c>
      <c r="G123" s="562">
        <v>1087.83</v>
      </c>
      <c r="H123" s="563">
        <v>90</v>
      </c>
      <c r="I123" s="564">
        <f>ROUND(H123*G123,2)</f>
        <v>97904.7</v>
      </c>
      <c r="J123" s="926"/>
      <c r="K123" s="927">
        <f>ROUND(J123*$H123,2)</f>
        <v>0</v>
      </c>
      <c r="L123" s="926"/>
      <c r="M123" s="927">
        <f>ROUND(L123*$H123,2)</f>
        <v>0</v>
      </c>
      <c r="N123" s="926"/>
      <c r="O123" s="927">
        <f>ROUND(N123*$H123,2)</f>
        <v>0</v>
      </c>
      <c r="P123" s="926"/>
      <c r="Q123" s="927">
        <f>ROUND(P123*$H123,2)</f>
        <v>0</v>
      </c>
      <c r="R123" s="926"/>
      <c r="S123" s="927">
        <f>ROUND(R123*$H123,2)</f>
        <v>0</v>
      </c>
      <c r="T123" s="926"/>
      <c r="U123" s="927">
        <f>ROUND(T123*$H123,2)</f>
        <v>0</v>
      </c>
      <c r="V123" s="926"/>
      <c r="W123" s="927">
        <f>ROUND(V123*$H123,2)</f>
        <v>0</v>
      </c>
      <c r="X123" s="926"/>
      <c r="Y123" s="927">
        <f>ROUND(X123*$H123,2)</f>
        <v>0</v>
      </c>
      <c r="Z123" s="926"/>
      <c r="AA123" s="927">
        <f>ROUND(Z123*$H123,2)</f>
        <v>0</v>
      </c>
      <c r="AB123" s="926"/>
      <c r="AC123" s="927">
        <f>ROUND(AB123*$H123,2)</f>
        <v>0</v>
      </c>
      <c r="AD123" s="783">
        <v>620.05999999999995</v>
      </c>
      <c r="AE123" s="927">
        <f>ROUND(AD123*$H123,2)</f>
        <v>55805.4</v>
      </c>
      <c r="AF123" s="1986">
        <v>268</v>
      </c>
      <c r="AG123" s="1987">
        <f>ROUND(AF123*$H123,2)</f>
        <v>24120</v>
      </c>
      <c r="AH123" s="926">
        <v>100.72</v>
      </c>
      <c r="AI123" s="927">
        <f>ROUND(AH123*$H123,2)</f>
        <v>9064.7999999999993</v>
      </c>
      <c r="AJ123" s="1986">
        <v>99.05</v>
      </c>
      <c r="AK123" s="1987">
        <f>ROUND(AJ123*$H123,2)</f>
        <v>8914.5</v>
      </c>
      <c r="AL123" s="926"/>
      <c r="AM123" s="927">
        <f>ROUND(AL123*$H123,2)</f>
        <v>0</v>
      </c>
      <c r="AN123" s="1986"/>
      <c r="AO123" s="1987">
        <f>ROUND(AN123*$H123,2)</f>
        <v>0</v>
      </c>
      <c r="AP123" s="1995"/>
      <c r="AQ123" s="1996">
        <f>ROUND(AP123*$H123,2)</f>
        <v>0</v>
      </c>
      <c r="AR123" s="926">
        <f>AP123+AN123+AL123+AJ123+AH123+AF123+AD123+AB123+Z123+X123+V123+T123+R123+P123+N123+L123+J123</f>
        <v>1087.83</v>
      </c>
      <c r="AS123" s="927">
        <f>ROUND(AR123*$H123,2)</f>
        <v>97904.7</v>
      </c>
      <c r="AT123" s="926">
        <f>G123-AR123</f>
        <v>0</v>
      </c>
      <c r="AU123" s="927">
        <f>ROUND(AT123*$H123,2)</f>
        <v>0</v>
      </c>
      <c r="AV123" s="975">
        <f>AU123/I123</f>
        <v>0</v>
      </c>
      <c r="JB123" s="25"/>
      <c r="JC123" s="122" t="s">
        <v>7</v>
      </c>
      <c r="JD123" s="123" t="s">
        <v>31</v>
      </c>
      <c r="JE123" s="33"/>
      <c r="JF123" s="124">
        <f>JE123*G123</f>
        <v>0</v>
      </c>
      <c r="JG123" s="124">
        <v>0</v>
      </c>
      <c r="JH123" s="124">
        <f>JG123*G123</f>
        <v>0</v>
      </c>
      <c r="JI123" s="124">
        <v>0</v>
      </c>
      <c r="JJ123" s="125">
        <f>JI123*G123</f>
        <v>0</v>
      </c>
      <c r="JK123" s="22"/>
      <c r="JL123" s="22"/>
      <c r="JM123" s="22"/>
      <c r="JN123" s="22"/>
      <c r="JO123" s="22"/>
      <c r="JP123" s="22"/>
      <c r="JQ123" s="22"/>
      <c r="JR123" s="22"/>
      <c r="JS123" s="22"/>
      <c r="JT123" s="22"/>
      <c r="JU123" s="22"/>
      <c r="KH123" s="126" t="s">
        <v>110</v>
      </c>
      <c r="KJ123" s="126" t="s">
        <v>105</v>
      </c>
      <c r="KK123" s="126" t="s">
        <v>46</v>
      </c>
      <c r="KO123" s="13" t="s">
        <v>103</v>
      </c>
      <c r="KU123" s="127">
        <f>IF(JD123="základní",I123,0)</f>
        <v>97904.7</v>
      </c>
      <c r="KV123" s="127">
        <f>IF(JD123="snížená",I123,0)</f>
        <v>0</v>
      </c>
      <c r="KW123" s="127">
        <f>IF(JD123="zákl. přenesená",I123,0)</f>
        <v>0</v>
      </c>
      <c r="KX123" s="127">
        <f>IF(JD123="sníž. přenesená",I123,0)</f>
        <v>0</v>
      </c>
      <c r="KY123" s="127">
        <f>IF(JD123="nulová",I123,0)</f>
        <v>0</v>
      </c>
      <c r="KZ123" s="13" t="s">
        <v>45</v>
      </c>
      <c r="LA123" s="127">
        <f>ROUND(H123*G123,2)</f>
        <v>97904.7</v>
      </c>
      <c r="LB123" s="13" t="s">
        <v>110</v>
      </c>
      <c r="LC123" s="126" t="s">
        <v>1987</v>
      </c>
    </row>
    <row r="124" spans="1:315" s="10" customFormat="1" ht="27.9" customHeight="1" x14ac:dyDescent="0.2">
      <c r="A124" s="137"/>
      <c r="B124" s="633"/>
      <c r="C124" s="806" t="s">
        <v>114</v>
      </c>
      <c r="D124" s="634" t="s">
        <v>7</v>
      </c>
      <c r="E124" s="635" t="s">
        <v>1988</v>
      </c>
      <c r="F124" s="636"/>
      <c r="G124" s="637">
        <v>1087.83</v>
      </c>
      <c r="H124" s="638"/>
      <c r="I124" s="639"/>
      <c r="J124" s="260"/>
      <c r="K124" s="261"/>
      <c r="L124" s="260"/>
      <c r="M124" s="261"/>
      <c r="N124" s="260"/>
      <c r="O124" s="261"/>
      <c r="P124" s="260"/>
      <c r="Q124" s="261"/>
      <c r="R124" s="260"/>
      <c r="S124" s="261"/>
      <c r="T124" s="260"/>
      <c r="U124" s="261"/>
      <c r="V124" s="260"/>
      <c r="W124" s="261"/>
      <c r="X124" s="260"/>
      <c r="Y124" s="261"/>
      <c r="Z124" s="260"/>
      <c r="AA124" s="261"/>
      <c r="AB124" s="260"/>
      <c r="AC124" s="261"/>
      <c r="AD124" s="260"/>
      <c r="AE124" s="261"/>
      <c r="AF124" s="1687"/>
      <c r="AG124" s="1688"/>
      <c r="AH124" s="260"/>
      <c r="AI124" s="261"/>
      <c r="AJ124" s="1687"/>
      <c r="AK124" s="1688"/>
      <c r="AL124" s="260"/>
      <c r="AM124" s="261"/>
      <c r="AN124" s="1687"/>
      <c r="AO124" s="1688"/>
      <c r="AP124" s="1962"/>
      <c r="AQ124" s="1963"/>
      <c r="AR124" s="260"/>
      <c r="AS124" s="261"/>
      <c r="AT124" s="260"/>
      <c r="AU124" s="261"/>
      <c r="AV124" s="528"/>
      <c r="JB124" s="139"/>
      <c r="JC124" s="140"/>
      <c r="JD124" s="141"/>
      <c r="JE124" s="141"/>
      <c r="JF124" s="141"/>
      <c r="JG124" s="141"/>
      <c r="JH124" s="141"/>
      <c r="JI124" s="141"/>
      <c r="JJ124" s="142"/>
      <c r="KJ124" s="143" t="s">
        <v>114</v>
      </c>
      <c r="KK124" s="143" t="s">
        <v>46</v>
      </c>
      <c r="KL124" s="10" t="s">
        <v>46</v>
      </c>
      <c r="KM124" s="10" t="s">
        <v>23</v>
      </c>
      <c r="KN124" s="10" t="s">
        <v>45</v>
      </c>
      <c r="KO124" s="143" t="s">
        <v>103</v>
      </c>
    </row>
    <row r="125" spans="1:315" s="1" customFormat="1" ht="27.9" customHeight="1" x14ac:dyDescent="0.2">
      <c r="A125" s="23"/>
      <c r="B125" s="550" t="s">
        <v>1</v>
      </c>
      <c r="C125" s="558" t="s">
        <v>105</v>
      </c>
      <c r="D125" s="559" t="s">
        <v>1405</v>
      </c>
      <c r="E125" s="560" t="s">
        <v>1406</v>
      </c>
      <c r="F125" s="561" t="s">
        <v>194</v>
      </c>
      <c r="G125" s="562">
        <v>152.38</v>
      </c>
      <c r="H125" s="563">
        <v>207</v>
      </c>
      <c r="I125" s="564">
        <f>ROUND(H125*G125,2)</f>
        <v>31542.66</v>
      </c>
      <c r="J125" s="926"/>
      <c r="K125" s="927">
        <f>ROUND(J125*$H125,2)</f>
        <v>0</v>
      </c>
      <c r="L125" s="926"/>
      <c r="M125" s="927">
        <f>ROUND(L125*$H125,2)</f>
        <v>0</v>
      </c>
      <c r="N125" s="926"/>
      <c r="O125" s="927">
        <f>ROUND(N125*$H125,2)</f>
        <v>0</v>
      </c>
      <c r="P125" s="926"/>
      <c r="Q125" s="927">
        <f>ROUND(P125*$H125,2)</f>
        <v>0</v>
      </c>
      <c r="R125" s="926"/>
      <c r="S125" s="927">
        <f>ROUND(R125*$H125,2)</f>
        <v>0</v>
      </c>
      <c r="T125" s="926"/>
      <c r="U125" s="927">
        <f>ROUND(T125*$H125,2)</f>
        <v>0</v>
      </c>
      <c r="V125" s="926"/>
      <c r="W125" s="927">
        <f>ROUND(V125*$H125,2)</f>
        <v>0</v>
      </c>
      <c r="X125" s="926"/>
      <c r="Y125" s="927">
        <f>ROUND(X125*$H125,2)</f>
        <v>0</v>
      </c>
      <c r="Z125" s="926"/>
      <c r="AA125" s="927">
        <f>ROUND(Z125*$H125,2)</f>
        <v>0</v>
      </c>
      <c r="AB125" s="926"/>
      <c r="AC125" s="927">
        <f>ROUND(AB125*$H125,2)</f>
        <v>0</v>
      </c>
      <c r="AD125" s="783">
        <v>86.86</v>
      </c>
      <c r="AE125" s="927">
        <f>ROUND(AD125*$H125,2)</f>
        <v>17980.02</v>
      </c>
      <c r="AF125" s="1986">
        <v>37.5</v>
      </c>
      <c r="AG125" s="1987">
        <f>ROUND(AF125*$H125,2)</f>
        <v>7762.5</v>
      </c>
      <c r="AH125" s="926">
        <v>15</v>
      </c>
      <c r="AI125" s="927">
        <f>ROUND(AH125*$H125,2)</f>
        <v>3105</v>
      </c>
      <c r="AJ125" s="1986">
        <v>13.02</v>
      </c>
      <c r="AK125" s="1987">
        <f>ROUND(AJ125*$H125,2)</f>
        <v>2695.14</v>
      </c>
      <c r="AL125" s="926"/>
      <c r="AM125" s="927">
        <f>ROUND(AL125*$H125,2)</f>
        <v>0</v>
      </c>
      <c r="AN125" s="1986"/>
      <c r="AO125" s="1987">
        <f>ROUND(AN125*$H125,2)</f>
        <v>0</v>
      </c>
      <c r="AP125" s="1995"/>
      <c r="AQ125" s="1996">
        <f>ROUND(AP125*$H125,2)</f>
        <v>0</v>
      </c>
      <c r="AR125" s="926">
        <f>AP125+AN125+AL125+AJ125+AH125+AF125+AD125+AB125+Z125+X125+V125+T125+R125+P125+N125+L125+J125</f>
        <v>152.38</v>
      </c>
      <c r="AS125" s="927">
        <f>ROUND(AR125*$H125,2)</f>
        <v>31542.66</v>
      </c>
      <c r="AT125" s="926">
        <f>G125-AR125</f>
        <v>0</v>
      </c>
      <c r="AU125" s="927">
        <f>ROUND(AT125*$H125,2)</f>
        <v>0</v>
      </c>
      <c r="AV125" s="975">
        <f>AU125/I125</f>
        <v>0</v>
      </c>
      <c r="JB125" s="25"/>
      <c r="JC125" s="122" t="s">
        <v>7</v>
      </c>
      <c r="JD125" s="123" t="s">
        <v>31</v>
      </c>
      <c r="JE125" s="33"/>
      <c r="JF125" s="124">
        <f>JE125*G125</f>
        <v>0</v>
      </c>
      <c r="JG125" s="124">
        <v>0</v>
      </c>
      <c r="JH125" s="124">
        <f>JG125*G125</f>
        <v>0</v>
      </c>
      <c r="JI125" s="124">
        <v>0</v>
      </c>
      <c r="JJ125" s="125">
        <f>JI125*G125</f>
        <v>0</v>
      </c>
      <c r="JK125" s="22"/>
      <c r="JL125" s="22"/>
      <c r="JM125" s="22"/>
      <c r="JN125" s="22"/>
      <c r="JO125" s="22"/>
      <c r="JP125" s="22"/>
      <c r="JQ125" s="22"/>
      <c r="JR125" s="22"/>
      <c r="JS125" s="22"/>
      <c r="JT125" s="22"/>
      <c r="JU125" s="22"/>
      <c r="KH125" s="126" t="s">
        <v>110</v>
      </c>
      <c r="KJ125" s="126" t="s">
        <v>105</v>
      </c>
      <c r="KK125" s="126" t="s">
        <v>46</v>
      </c>
      <c r="KO125" s="13" t="s">
        <v>103</v>
      </c>
      <c r="KU125" s="127">
        <f>IF(JD125="základní",I125,0)</f>
        <v>31542.66</v>
      </c>
      <c r="KV125" s="127">
        <f>IF(JD125="snížená",I125,0)</f>
        <v>0</v>
      </c>
      <c r="KW125" s="127">
        <f>IF(JD125="zákl. přenesená",I125,0)</f>
        <v>0</v>
      </c>
      <c r="KX125" s="127">
        <f>IF(JD125="sníž. přenesená",I125,0)</f>
        <v>0</v>
      </c>
      <c r="KY125" s="127">
        <f>IF(JD125="nulová",I125,0)</f>
        <v>0</v>
      </c>
      <c r="KZ125" s="13" t="s">
        <v>45</v>
      </c>
      <c r="LA125" s="127">
        <f>ROUND(H125*G125,2)</f>
        <v>31542.66</v>
      </c>
      <c r="LB125" s="13" t="s">
        <v>110</v>
      </c>
      <c r="LC125" s="126" t="s">
        <v>1989</v>
      </c>
    </row>
    <row r="126" spans="1:315" s="1" customFormat="1" ht="27.9" customHeight="1" x14ac:dyDescent="0.2">
      <c r="A126" s="23"/>
      <c r="B126" s="625"/>
      <c r="C126" s="806" t="s">
        <v>112</v>
      </c>
      <c r="D126" s="805"/>
      <c r="E126" s="626" t="s">
        <v>258</v>
      </c>
      <c r="F126" s="805"/>
      <c r="G126" s="805"/>
      <c r="H126" s="197"/>
      <c r="I126" s="498"/>
      <c r="J126" s="408"/>
      <c r="K126" s="409"/>
      <c r="L126" s="408"/>
      <c r="M126" s="409"/>
      <c r="N126" s="408"/>
      <c r="O126" s="409"/>
      <c r="P126" s="408"/>
      <c r="Q126" s="409"/>
      <c r="R126" s="408"/>
      <c r="S126" s="409"/>
      <c r="T126" s="408"/>
      <c r="U126" s="409"/>
      <c r="V126" s="408"/>
      <c r="W126" s="409"/>
      <c r="X126" s="408"/>
      <c r="Y126" s="409"/>
      <c r="Z126" s="408"/>
      <c r="AA126" s="409"/>
      <c r="AB126" s="408"/>
      <c r="AC126" s="409"/>
      <c r="AD126" s="408"/>
      <c r="AE126" s="409"/>
      <c r="AF126" s="1985"/>
      <c r="AG126" s="1684"/>
      <c r="AH126" s="408"/>
      <c r="AI126" s="409"/>
      <c r="AJ126" s="1985"/>
      <c r="AK126" s="1684"/>
      <c r="AL126" s="408"/>
      <c r="AM126" s="409"/>
      <c r="AN126" s="1985"/>
      <c r="AO126" s="1684"/>
      <c r="AP126" s="1994"/>
      <c r="AQ126" s="1959"/>
      <c r="AR126" s="408"/>
      <c r="AS126" s="409"/>
      <c r="AT126" s="408"/>
      <c r="AU126" s="409"/>
      <c r="AV126" s="815"/>
      <c r="JB126" s="25"/>
      <c r="JC126" s="128"/>
      <c r="JD126" s="129"/>
      <c r="JE126" s="33"/>
      <c r="JF126" s="33"/>
      <c r="JG126" s="33"/>
      <c r="JH126" s="33"/>
      <c r="JI126" s="33"/>
      <c r="JJ126" s="34"/>
      <c r="JK126" s="22"/>
      <c r="JL126" s="22"/>
      <c r="JM126" s="22"/>
      <c r="JN126" s="22"/>
      <c r="JO126" s="22"/>
      <c r="JP126" s="22"/>
      <c r="JQ126" s="22"/>
      <c r="JR126" s="22"/>
      <c r="JS126" s="22"/>
      <c r="JT126" s="22"/>
      <c r="JU126" s="22"/>
      <c r="KJ126" s="13" t="s">
        <v>112</v>
      </c>
      <c r="KK126" s="13" t="s">
        <v>46</v>
      </c>
    </row>
    <row r="127" spans="1:315" s="10" customFormat="1" ht="27.9" customHeight="1" x14ac:dyDescent="0.2">
      <c r="A127" s="137"/>
      <c r="B127" s="633"/>
      <c r="C127" s="806" t="s">
        <v>114</v>
      </c>
      <c r="D127" s="634" t="s">
        <v>7</v>
      </c>
      <c r="E127" s="635" t="s">
        <v>1990</v>
      </c>
      <c r="F127" s="636"/>
      <c r="G127" s="637">
        <v>152.38</v>
      </c>
      <c r="H127" s="638"/>
      <c r="I127" s="639"/>
      <c r="J127" s="260"/>
      <c r="K127" s="261"/>
      <c r="L127" s="260"/>
      <c r="M127" s="261"/>
      <c r="N127" s="260"/>
      <c r="O127" s="261"/>
      <c r="P127" s="260"/>
      <c r="Q127" s="261"/>
      <c r="R127" s="260"/>
      <c r="S127" s="261"/>
      <c r="T127" s="260"/>
      <c r="U127" s="261"/>
      <c r="V127" s="260"/>
      <c r="W127" s="261"/>
      <c r="X127" s="260"/>
      <c r="Y127" s="261"/>
      <c r="Z127" s="260"/>
      <c r="AA127" s="261"/>
      <c r="AB127" s="260"/>
      <c r="AC127" s="261"/>
      <c r="AD127" s="260"/>
      <c r="AE127" s="261"/>
      <c r="AF127" s="1687"/>
      <c r="AG127" s="1688"/>
      <c r="AH127" s="260"/>
      <c r="AI127" s="261"/>
      <c r="AJ127" s="1687"/>
      <c r="AK127" s="1688"/>
      <c r="AL127" s="260"/>
      <c r="AM127" s="261"/>
      <c r="AN127" s="1687"/>
      <c r="AO127" s="1688"/>
      <c r="AP127" s="1962"/>
      <c r="AQ127" s="1963"/>
      <c r="AR127" s="260"/>
      <c r="AS127" s="261"/>
      <c r="AT127" s="260"/>
      <c r="AU127" s="261"/>
      <c r="AV127" s="528"/>
      <c r="JB127" s="139"/>
      <c r="JC127" s="140"/>
      <c r="JD127" s="141"/>
      <c r="JE127" s="141"/>
      <c r="JF127" s="141"/>
      <c r="JG127" s="141"/>
      <c r="JH127" s="141"/>
      <c r="JI127" s="141"/>
      <c r="JJ127" s="142"/>
      <c r="KJ127" s="143" t="s">
        <v>114</v>
      </c>
      <c r="KK127" s="143" t="s">
        <v>46</v>
      </c>
      <c r="KL127" s="10" t="s">
        <v>46</v>
      </c>
      <c r="KM127" s="10" t="s">
        <v>23</v>
      </c>
      <c r="KN127" s="10" t="s">
        <v>45</v>
      </c>
      <c r="KO127" s="143" t="s">
        <v>103</v>
      </c>
    </row>
    <row r="128" spans="1:315" s="1" customFormat="1" ht="27.9" customHeight="1" x14ac:dyDescent="0.2">
      <c r="A128" s="23"/>
      <c r="B128" s="550" t="s">
        <v>268</v>
      </c>
      <c r="C128" s="558" t="s">
        <v>105</v>
      </c>
      <c r="D128" s="559" t="s">
        <v>1409</v>
      </c>
      <c r="E128" s="560" t="s">
        <v>1410</v>
      </c>
      <c r="F128" s="561" t="s">
        <v>194</v>
      </c>
      <c r="G128" s="562">
        <v>129.81</v>
      </c>
      <c r="H128" s="563">
        <v>290.8</v>
      </c>
      <c r="I128" s="564">
        <f>ROUND(H128*G128,2)</f>
        <v>37748.75</v>
      </c>
      <c r="J128" s="926"/>
      <c r="K128" s="927">
        <f>ROUND(J128*$H128,2)</f>
        <v>0</v>
      </c>
      <c r="L128" s="926"/>
      <c r="M128" s="927">
        <f>ROUND(L128*$H128,2)</f>
        <v>0</v>
      </c>
      <c r="N128" s="926"/>
      <c r="O128" s="927">
        <f>ROUND(N128*$H128,2)</f>
        <v>0</v>
      </c>
      <c r="P128" s="926"/>
      <c r="Q128" s="927">
        <f>ROUND(P128*$H128,2)</f>
        <v>0</v>
      </c>
      <c r="R128" s="926"/>
      <c r="S128" s="927">
        <f>ROUND(R128*$H128,2)</f>
        <v>0</v>
      </c>
      <c r="T128" s="926"/>
      <c r="U128" s="927">
        <f>ROUND(T128*$H128,2)</f>
        <v>0</v>
      </c>
      <c r="V128" s="926"/>
      <c r="W128" s="927">
        <f>ROUND(V128*$H128,2)</f>
        <v>0</v>
      </c>
      <c r="X128" s="926"/>
      <c r="Y128" s="927">
        <f>ROUND(X128*$H128,2)</f>
        <v>0</v>
      </c>
      <c r="Z128" s="926"/>
      <c r="AA128" s="927">
        <f>ROUND(Z128*$H128,2)</f>
        <v>0</v>
      </c>
      <c r="AB128" s="926"/>
      <c r="AC128" s="927">
        <f>ROUND(AB128*$H128,2)</f>
        <v>0</v>
      </c>
      <c r="AD128" s="783">
        <v>73.989999999999995</v>
      </c>
      <c r="AE128" s="927">
        <f>ROUND(AD128*$H128,2)</f>
        <v>21516.29</v>
      </c>
      <c r="AF128" s="1986">
        <v>31.5</v>
      </c>
      <c r="AG128" s="1987">
        <f>ROUND(AF128*$H128,2)</f>
        <v>9160.2000000000007</v>
      </c>
      <c r="AH128" s="926">
        <v>14.5</v>
      </c>
      <c r="AI128" s="927">
        <f>ROUND(AH128*$H128,2)</f>
        <v>4216.6000000000004</v>
      </c>
      <c r="AJ128" s="1986">
        <v>0</v>
      </c>
      <c r="AK128" s="1987">
        <f>ROUND(AJ128*$H128,2)</f>
        <v>0</v>
      </c>
      <c r="AL128" s="926"/>
      <c r="AM128" s="927">
        <f>ROUND(AL128*$H128,2)</f>
        <v>0</v>
      </c>
      <c r="AN128" s="1986">
        <v>9.82</v>
      </c>
      <c r="AO128" s="1987">
        <f>ROUND(AN128*$H128,2)</f>
        <v>2855.66</v>
      </c>
      <c r="AP128" s="1995"/>
      <c r="AQ128" s="1996">
        <f>ROUND(AP128*$H128,2)</f>
        <v>0</v>
      </c>
      <c r="AR128" s="926">
        <f>AP128+AN128+AL128+AJ128+AH128+AF128+AD128+AB128+Z128+X128+V128+T128+R128+P128+N128+L128+J128</f>
        <v>129.81</v>
      </c>
      <c r="AS128" s="927">
        <f>ROUND(AR128*$H128,2)</f>
        <v>37748.75</v>
      </c>
      <c r="AT128" s="926">
        <f>G128-AR128</f>
        <v>0</v>
      </c>
      <c r="AU128" s="927">
        <f>ROUND(AT128*$H128,2)</f>
        <v>0</v>
      </c>
      <c r="AV128" s="975">
        <f>AU128/I128</f>
        <v>0</v>
      </c>
      <c r="JB128" s="25"/>
      <c r="JC128" s="122" t="s">
        <v>7</v>
      </c>
      <c r="JD128" s="123" t="s">
        <v>31</v>
      </c>
      <c r="JE128" s="33"/>
      <c r="JF128" s="124">
        <f>JE128*G128</f>
        <v>0</v>
      </c>
      <c r="JG128" s="124">
        <v>0</v>
      </c>
      <c r="JH128" s="124">
        <f>JG128*G128</f>
        <v>0</v>
      </c>
      <c r="JI128" s="124">
        <v>0</v>
      </c>
      <c r="JJ128" s="125">
        <f>JI128*G128</f>
        <v>0</v>
      </c>
      <c r="JK128" s="22"/>
      <c r="JL128" s="22"/>
      <c r="JM128" s="22"/>
      <c r="JN128" s="22"/>
      <c r="JO128" s="22"/>
      <c r="JP128" s="22"/>
      <c r="JQ128" s="22"/>
      <c r="JR128" s="22"/>
      <c r="JS128" s="22"/>
      <c r="JT128" s="22"/>
      <c r="JU128" s="22"/>
      <c r="KH128" s="126" t="s">
        <v>110</v>
      </c>
      <c r="KJ128" s="126" t="s">
        <v>105</v>
      </c>
      <c r="KK128" s="126" t="s">
        <v>46</v>
      </c>
      <c r="KO128" s="13" t="s">
        <v>103</v>
      </c>
      <c r="KU128" s="127">
        <f>IF(JD128="základní",I128,0)</f>
        <v>37748.75</v>
      </c>
      <c r="KV128" s="127">
        <f>IF(JD128="snížená",I128,0)</f>
        <v>0</v>
      </c>
      <c r="KW128" s="127">
        <f>IF(JD128="zákl. přenesená",I128,0)</f>
        <v>0</v>
      </c>
      <c r="KX128" s="127">
        <f>IF(JD128="sníž. přenesená",I128,0)</f>
        <v>0</v>
      </c>
      <c r="KY128" s="127">
        <f>IF(JD128="nulová",I128,0)</f>
        <v>0</v>
      </c>
      <c r="KZ128" s="13" t="s">
        <v>45</v>
      </c>
      <c r="LA128" s="127">
        <f>ROUND(H128*G128,2)</f>
        <v>37748.75</v>
      </c>
      <c r="LB128" s="13" t="s">
        <v>110</v>
      </c>
      <c r="LC128" s="126" t="s">
        <v>1991</v>
      </c>
    </row>
    <row r="129" spans="1:315" s="1" customFormat="1" ht="27.9" customHeight="1" x14ac:dyDescent="0.2">
      <c r="A129" s="23"/>
      <c r="B129" s="625"/>
      <c r="C129" s="806" t="s">
        <v>112</v>
      </c>
      <c r="D129" s="805"/>
      <c r="E129" s="626" t="s">
        <v>258</v>
      </c>
      <c r="F129" s="805"/>
      <c r="G129" s="805"/>
      <c r="H129" s="197"/>
      <c r="I129" s="498"/>
      <c r="J129" s="408"/>
      <c r="K129" s="409"/>
      <c r="L129" s="408"/>
      <c r="M129" s="409"/>
      <c r="N129" s="408"/>
      <c r="O129" s="409"/>
      <c r="P129" s="408"/>
      <c r="Q129" s="409"/>
      <c r="R129" s="408"/>
      <c r="S129" s="409"/>
      <c r="T129" s="408"/>
      <c r="U129" s="409"/>
      <c r="V129" s="408"/>
      <c r="W129" s="409"/>
      <c r="X129" s="408"/>
      <c r="Y129" s="409"/>
      <c r="Z129" s="408"/>
      <c r="AA129" s="409"/>
      <c r="AB129" s="408"/>
      <c r="AC129" s="409"/>
      <c r="AD129" s="408"/>
      <c r="AE129" s="409"/>
      <c r="AF129" s="1985"/>
      <c r="AG129" s="1684"/>
      <c r="AH129" s="408"/>
      <c r="AI129" s="409"/>
      <c r="AJ129" s="1985"/>
      <c r="AK129" s="1684"/>
      <c r="AL129" s="408"/>
      <c r="AM129" s="409"/>
      <c r="AN129" s="1985"/>
      <c r="AO129" s="1684"/>
      <c r="AP129" s="1994"/>
      <c r="AQ129" s="1959"/>
      <c r="AR129" s="408"/>
      <c r="AS129" s="409"/>
      <c r="AT129" s="408"/>
      <c r="AU129" s="409"/>
      <c r="AV129" s="815"/>
      <c r="JB129" s="25"/>
      <c r="JC129" s="128"/>
      <c r="JD129" s="129"/>
      <c r="JE129" s="33"/>
      <c r="JF129" s="33"/>
      <c r="JG129" s="33"/>
      <c r="JH129" s="33"/>
      <c r="JI129" s="33"/>
      <c r="JJ129" s="34"/>
      <c r="JK129" s="22"/>
      <c r="JL129" s="22"/>
      <c r="JM129" s="22"/>
      <c r="JN129" s="22"/>
      <c r="JO129" s="22"/>
      <c r="JP129" s="22"/>
      <c r="JQ129" s="22"/>
      <c r="JR129" s="22"/>
      <c r="JS129" s="22"/>
      <c r="JT129" s="22"/>
      <c r="JU129" s="22"/>
      <c r="KJ129" s="13" t="s">
        <v>112</v>
      </c>
      <c r="KK129" s="13" t="s">
        <v>46</v>
      </c>
    </row>
    <row r="130" spans="1:315" s="10" customFormat="1" ht="27.9" customHeight="1" x14ac:dyDescent="0.2">
      <c r="A130" s="137"/>
      <c r="B130" s="633"/>
      <c r="C130" s="806" t="s">
        <v>114</v>
      </c>
      <c r="D130" s="634" t="s">
        <v>7</v>
      </c>
      <c r="E130" s="635" t="s">
        <v>1992</v>
      </c>
      <c r="F130" s="636"/>
      <c r="G130" s="637">
        <v>129.81</v>
      </c>
      <c r="H130" s="638"/>
      <c r="I130" s="639"/>
      <c r="J130" s="260"/>
      <c r="K130" s="261"/>
      <c r="L130" s="260"/>
      <c r="M130" s="261"/>
      <c r="N130" s="260"/>
      <c r="O130" s="261"/>
      <c r="P130" s="260"/>
      <c r="Q130" s="261"/>
      <c r="R130" s="260"/>
      <c r="S130" s="261"/>
      <c r="T130" s="260"/>
      <c r="U130" s="261"/>
      <c r="V130" s="260"/>
      <c r="W130" s="261"/>
      <c r="X130" s="260"/>
      <c r="Y130" s="261"/>
      <c r="Z130" s="260"/>
      <c r="AA130" s="261"/>
      <c r="AB130" s="260"/>
      <c r="AC130" s="261"/>
      <c r="AD130" s="260"/>
      <c r="AE130" s="261"/>
      <c r="AF130" s="1687"/>
      <c r="AG130" s="1688"/>
      <c r="AH130" s="260"/>
      <c r="AI130" s="261"/>
      <c r="AJ130" s="1687"/>
      <c r="AK130" s="1688"/>
      <c r="AL130" s="260"/>
      <c r="AM130" s="261"/>
      <c r="AN130" s="1687"/>
      <c r="AO130" s="1688"/>
      <c r="AP130" s="1962"/>
      <c r="AQ130" s="1963"/>
      <c r="AR130" s="260"/>
      <c r="AS130" s="261"/>
      <c r="AT130" s="260"/>
      <c r="AU130" s="261"/>
      <c r="AV130" s="528"/>
      <c r="JB130" s="139"/>
      <c r="JC130" s="140"/>
      <c r="JD130" s="141"/>
      <c r="JE130" s="141"/>
      <c r="JF130" s="141"/>
      <c r="JG130" s="141"/>
      <c r="JH130" s="141"/>
      <c r="JI130" s="141"/>
      <c r="JJ130" s="142"/>
      <c r="KJ130" s="143" t="s">
        <v>114</v>
      </c>
      <c r="KK130" s="143" t="s">
        <v>46</v>
      </c>
      <c r="KL130" s="10" t="s">
        <v>46</v>
      </c>
      <c r="KM130" s="10" t="s">
        <v>23</v>
      </c>
      <c r="KN130" s="10" t="s">
        <v>45</v>
      </c>
      <c r="KO130" s="143" t="s">
        <v>103</v>
      </c>
    </row>
    <row r="131" spans="1:315" s="1" customFormat="1" ht="27.9" customHeight="1" x14ac:dyDescent="0.2">
      <c r="A131" s="23"/>
      <c r="B131" s="550" t="s">
        <v>274</v>
      </c>
      <c r="C131" s="558" t="s">
        <v>105</v>
      </c>
      <c r="D131" s="559" t="s">
        <v>260</v>
      </c>
      <c r="E131" s="560" t="s">
        <v>261</v>
      </c>
      <c r="F131" s="561" t="s">
        <v>194</v>
      </c>
      <c r="G131" s="562">
        <v>642.32000000000005</v>
      </c>
      <c r="H131" s="563">
        <v>100.3</v>
      </c>
      <c r="I131" s="564">
        <f>ROUND(H131*G131,2)</f>
        <v>64424.7</v>
      </c>
      <c r="J131" s="926"/>
      <c r="K131" s="927">
        <f>ROUND(J131*$H131,2)</f>
        <v>0</v>
      </c>
      <c r="L131" s="926"/>
      <c r="M131" s="927">
        <f>ROUND(L131*$H131,2)</f>
        <v>0</v>
      </c>
      <c r="N131" s="926"/>
      <c r="O131" s="927">
        <f>ROUND(N131*$H131,2)</f>
        <v>0</v>
      </c>
      <c r="P131" s="926"/>
      <c r="Q131" s="927">
        <f>ROUND(P131*$H131,2)</f>
        <v>0</v>
      </c>
      <c r="R131" s="926"/>
      <c r="S131" s="927">
        <f>ROUND(R131*$H131,2)</f>
        <v>0</v>
      </c>
      <c r="T131" s="926"/>
      <c r="U131" s="927">
        <f>ROUND(T131*$H131,2)</f>
        <v>0</v>
      </c>
      <c r="V131" s="926"/>
      <c r="W131" s="927">
        <f>ROUND(V131*$H131,2)</f>
        <v>0</v>
      </c>
      <c r="X131" s="926"/>
      <c r="Y131" s="927">
        <f>ROUND(X131*$H131,2)</f>
        <v>0</v>
      </c>
      <c r="Z131" s="926"/>
      <c r="AA131" s="927">
        <f>ROUND(Z131*$H131,2)</f>
        <v>0</v>
      </c>
      <c r="AB131" s="926"/>
      <c r="AC131" s="927">
        <f>ROUND(AB131*$H131,2)</f>
        <v>0</v>
      </c>
      <c r="AD131" s="783">
        <v>366.12</v>
      </c>
      <c r="AE131" s="927">
        <f>ROUND(AD131*$H131,2)</f>
        <v>36721.839999999997</v>
      </c>
      <c r="AF131" s="1986">
        <v>158</v>
      </c>
      <c r="AG131" s="1987">
        <f>ROUND(AF131*$H131,2)</f>
        <v>15847.4</v>
      </c>
      <c r="AH131" s="926">
        <v>70</v>
      </c>
      <c r="AI131" s="927">
        <f>ROUND(AH131*$H131,2)</f>
        <v>7021</v>
      </c>
      <c r="AJ131" s="1986">
        <v>48.2</v>
      </c>
      <c r="AK131" s="1987">
        <f>ROUND(AJ131*$H131,2)</f>
        <v>4834.46</v>
      </c>
      <c r="AL131" s="926"/>
      <c r="AM131" s="927">
        <f>ROUND(AL131*$H131,2)</f>
        <v>0</v>
      </c>
      <c r="AN131" s="1986"/>
      <c r="AO131" s="1987">
        <f>ROUND(AN131*$H131,2)</f>
        <v>0</v>
      </c>
      <c r="AP131" s="1995"/>
      <c r="AQ131" s="1996">
        <f>ROUND(AP131*$H131,2)</f>
        <v>0</v>
      </c>
      <c r="AR131" s="926">
        <f>AP131+AN131+AL131+AJ131+AH131+AF131+AD131+AB131+Z131+X131+V131+T131+R131+P131+N131+L131+J131</f>
        <v>642.31999999999994</v>
      </c>
      <c r="AS131" s="927">
        <f>ROUND(AR131*$H131,2)</f>
        <v>64424.7</v>
      </c>
      <c r="AT131" s="926">
        <f>G131-AR131</f>
        <v>0</v>
      </c>
      <c r="AU131" s="927">
        <f>ROUND(AT131*$H131,2)</f>
        <v>0</v>
      </c>
      <c r="AV131" s="975">
        <f>AU131/I131</f>
        <v>0</v>
      </c>
      <c r="JB131" s="25"/>
      <c r="JC131" s="122" t="s">
        <v>7</v>
      </c>
      <c r="JD131" s="123" t="s">
        <v>31</v>
      </c>
      <c r="JE131" s="33"/>
      <c r="JF131" s="124">
        <f>JE131*G131</f>
        <v>0</v>
      </c>
      <c r="JG131" s="124">
        <v>0</v>
      </c>
      <c r="JH131" s="124">
        <f>JG131*G131</f>
        <v>0</v>
      </c>
      <c r="JI131" s="124">
        <v>0</v>
      </c>
      <c r="JJ131" s="125">
        <f>JI131*G131</f>
        <v>0</v>
      </c>
      <c r="JK131" s="22"/>
      <c r="JL131" s="22"/>
      <c r="JM131" s="22"/>
      <c r="JN131" s="22"/>
      <c r="JO131" s="22"/>
      <c r="JP131" s="22"/>
      <c r="JQ131" s="22"/>
      <c r="JR131" s="22"/>
      <c r="JS131" s="22"/>
      <c r="JT131" s="22"/>
      <c r="JU131" s="22"/>
      <c r="KH131" s="126" t="s">
        <v>110</v>
      </c>
      <c r="KJ131" s="126" t="s">
        <v>105</v>
      </c>
      <c r="KK131" s="126" t="s">
        <v>46</v>
      </c>
      <c r="KO131" s="13" t="s">
        <v>103</v>
      </c>
      <c r="KU131" s="127">
        <f>IF(JD131="základní",I131,0)</f>
        <v>64424.7</v>
      </c>
      <c r="KV131" s="127">
        <f>IF(JD131="snížená",I131,0)</f>
        <v>0</v>
      </c>
      <c r="KW131" s="127">
        <f>IF(JD131="zákl. přenesená",I131,0)</f>
        <v>0</v>
      </c>
      <c r="KX131" s="127">
        <f>IF(JD131="sníž. přenesená",I131,0)</f>
        <v>0</v>
      </c>
      <c r="KY131" s="127">
        <f>IF(JD131="nulová",I131,0)</f>
        <v>0</v>
      </c>
      <c r="KZ131" s="13" t="s">
        <v>45</v>
      </c>
      <c r="LA131" s="127">
        <f>ROUND(H131*G131,2)</f>
        <v>64424.7</v>
      </c>
      <c r="LB131" s="13" t="s">
        <v>110</v>
      </c>
      <c r="LC131" s="126" t="s">
        <v>1993</v>
      </c>
    </row>
    <row r="132" spans="1:315" s="1" customFormat="1" ht="27.9" customHeight="1" x14ac:dyDescent="0.2">
      <c r="A132" s="23"/>
      <c r="B132" s="625"/>
      <c r="C132" s="806" t="s">
        <v>112</v>
      </c>
      <c r="D132" s="805"/>
      <c r="E132" s="626" t="s">
        <v>263</v>
      </c>
      <c r="F132" s="805"/>
      <c r="G132" s="805"/>
      <c r="H132" s="197"/>
      <c r="I132" s="498"/>
      <c r="J132" s="408"/>
      <c r="K132" s="409"/>
      <c r="L132" s="408"/>
      <c r="M132" s="409"/>
      <c r="N132" s="408"/>
      <c r="O132" s="409"/>
      <c r="P132" s="408"/>
      <c r="Q132" s="409"/>
      <c r="R132" s="408"/>
      <c r="S132" s="409"/>
      <c r="T132" s="408"/>
      <c r="U132" s="409"/>
      <c r="V132" s="408"/>
      <c r="W132" s="409"/>
      <c r="X132" s="408"/>
      <c r="Y132" s="409"/>
      <c r="Z132" s="408"/>
      <c r="AA132" s="409"/>
      <c r="AB132" s="408"/>
      <c r="AC132" s="409"/>
      <c r="AD132" s="408"/>
      <c r="AE132" s="409"/>
      <c r="AF132" s="1985"/>
      <c r="AG132" s="1684"/>
      <c r="AH132" s="408"/>
      <c r="AI132" s="409"/>
      <c r="AJ132" s="1985"/>
      <c r="AK132" s="1684"/>
      <c r="AL132" s="408"/>
      <c r="AM132" s="409"/>
      <c r="AN132" s="1985"/>
      <c r="AO132" s="1684"/>
      <c r="AP132" s="1994"/>
      <c r="AQ132" s="1959"/>
      <c r="AR132" s="408"/>
      <c r="AS132" s="409"/>
      <c r="AT132" s="408"/>
      <c r="AU132" s="409"/>
      <c r="AV132" s="815"/>
      <c r="JB132" s="25"/>
      <c r="JC132" s="128"/>
      <c r="JD132" s="129"/>
      <c r="JE132" s="33"/>
      <c r="JF132" s="33"/>
      <c r="JG132" s="33"/>
      <c r="JH132" s="33"/>
      <c r="JI132" s="33"/>
      <c r="JJ132" s="34"/>
      <c r="JK132" s="22"/>
      <c r="JL132" s="22"/>
      <c r="JM132" s="22"/>
      <c r="JN132" s="22"/>
      <c r="JO132" s="22"/>
      <c r="JP132" s="22"/>
      <c r="JQ132" s="22"/>
      <c r="JR132" s="22"/>
      <c r="JS132" s="22"/>
      <c r="JT132" s="22"/>
      <c r="JU132" s="22"/>
      <c r="KJ132" s="13" t="s">
        <v>112</v>
      </c>
      <c r="KK132" s="13" t="s">
        <v>46</v>
      </c>
    </row>
    <row r="133" spans="1:315" s="10" customFormat="1" ht="27.9" customHeight="1" x14ac:dyDescent="0.2">
      <c r="A133" s="137"/>
      <c r="B133" s="633"/>
      <c r="C133" s="806" t="s">
        <v>114</v>
      </c>
      <c r="D133" s="634" t="s">
        <v>7</v>
      </c>
      <c r="E133" s="635" t="s">
        <v>1994</v>
      </c>
      <c r="F133" s="636"/>
      <c r="G133" s="637">
        <v>277.06</v>
      </c>
      <c r="H133" s="638"/>
      <c r="I133" s="639"/>
      <c r="J133" s="260"/>
      <c r="K133" s="261"/>
      <c r="L133" s="260"/>
      <c r="M133" s="261"/>
      <c r="N133" s="260"/>
      <c r="O133" s="261"/>
      <c r="P133" s="260"/>
      <c r="Q133" s="261"/>
      <c r="R133" s="260"/>
      <c r="S133" s="261"/>
      <c r="T133" s="260"/>
      <c r="U133" s="261"/>
      <c r="V133" s="260"/>
      <c r="W133" s="261"/>
      <c r="X133" s="260"/>
      <c r="Y133" s="261"/>
      <c r="Z133" s="260"/>
      <c r="AA133" s="261"/>
      <c r="AB133" s="260"/>
      <c r="AC133" s="261"/>
      <c r="AD133" s="260"/>
      <c r="AE133" s="261"/>
      <c r="AF133" s="1687"/>
      <c r="AG133" s="1688"/>
      <c r="AH133" s="260"/>
      <c r="AI133" s="261"/>
      <c r="AJ133" s="1687"/>
      <c r="AK133" s="1688"/>
      <c r="AL133" s="260"/>
      <c r="AM133" s="261"/>
      <c r="AN133" s="1687"/>
      <c r="AO133" s="1688"/>
      <c r="AP133" s="1962"/>
      <c r="AQ133" s="1963"/>
      <c r="AR133" s="260"/>
      <c r="AS133" s="261"/>
      <c r="AT133" s="260"/>
      <c r="AU133" s="261"/>
      <c r="AV133" s="528"/>
      <c r="JB133" s="139"/>
      <c r="JC133" s="140"/>
      <c r="JD133" s="141"/>
      <c r="JE133" s="141"/>
      <c r="JF133" s="141"/>
      <c r="JG133" s="141"/>
      <c r="JH133" s="141"/>
      <c r="JI133" s="141"/>
      <c r="JJ133" s="142"/>
      <c r="KJ133" s="143" t="s">
        <v>114</v>
      </c>
      <c r="KK133" s="143" t="s">
        <v>46</v>
      </c>
      <c r="KL133" s="10" t="s">
        <v>46</v>
      </c>
      <c r="KM133" s="10" t="s">
        <v>23</v>
      </c>
      <c r="KN133" s="10" t="s">
        <v>44</v>
      </c>
      <c r="KO133" s="143" t="s">
        <v>103</v>
      </c>
    </row>
    <row r="134" spans="1:315" s="10" customFormat="1" ht="27.9" customHeight="1" x14ac:dyDescent="0.2">
      <c r="A134" s="137"/>
      <c r="B134" s="633"/>
      <c r="C134" s="806" t="s">
        <v>114</v>
      </c>
      <c r="D134" s="634" t="s">
        <v>7</v>
      </c>
      <c r="E134" s="635" t="s">
        <v>1995</v>
      </c>
      <c r="F134" s="636"/>
      <c r="G134" s="637">
        <v>365.26</v>
      </c>
      <c r="H134" s="638"/>
      <c r="I134" s="639"/>
      <c r="J134" s="260"/>
      <c r="K134" s="261"/>
      <c r="L134" s="260"/>
      <c r="M134" s="261"/>
      <c r="N134" s="260"/>
      <c r="O134" s="261"/>
      <c r="P134" s="260"/>
      <c r="Q134" s="261"/>
      <c r="R134" s="260"/>
      <c r="S134" s="261"/>
      <c r="T134" s="260"/>
      <c r="U134" s="261"/>
      <c r="V134" s="260"/>
      <c r="W134" s="261"/>
      <c r="X134" s="260"/>
      <c r="Y134" s="261"/>
      <c r="Z134" s="260"/>
      <c r="AA134" s="261"/>
      <c r="AB134" s="260"/>
      <c r="AC134" s="261"/>
      <c r="AD134" s="260"/>
      <c r="AE134" s="261"/>
      <c r="AF134" s="1687"/>
      <c r="AG134" s="1688"/>
      <c r="AH134" s="260"/>
      <c r="AI134" s="261"/>
      <c r="AJ134" s="1687"/>
      <c r="AK134" s="1688"/>
      <c r="AL134" s="260"/>
      <c r="AM134" s="261"/>
      <c r="AN134" s="1687"/>
      <c r="AO134" s="1688"/>
      <c r="AP134" s="1962"/>
      <c r="AQ134" s="1963"/>
      <c r="AR134" s="260"/>
      <c r="AS134" s="261"/>
      <c r="AT134" s="260"/>
      <c r="AU134" s="261"/>
      <c r="AV134" s="528"/>
      <c r="JB134" s="139"/>
      <c r="JC134" s="140"/>
      <c r="JD134" s="141"/>
      <c r="JE134" s="141"/>
      <c r="JF134" s="141"/>
      <c r="JG134" s="141"/>
      <c r="JH134" s="141"/>
      <c r="JI134" s="141"/>
      <c r="JJ134" s="142"/>
      <c r="KJ134" s="143" t="s">
        <v>114</v>
      </c>
      <c r="KK134" s="143" t="s">
        <v>46</v>
      </c>
      <c r="KL134" s="10" t="s">
        <v>46</v>
      </c>
      <c r="KM134" s="10" t="s">
        <v>23</v>
      </c>
      <c r="KN134" s="10" t="s">
        <v>44</v>
      </c>
      <c r="KO134" s="143" t="s">
        <v>103</v>
      </c>
    </row>
    <row r="135" spans="1:315" s="12" customFormat="1" ht="27.9" customHeight="1" x14ac:dyDescent="0.2">
      <c r="A135" s="151"/>
      <c r="B135" s="640"/>
      <c r="C135" s="806" t="s">
        <v>114</v>
      </c>
      <c r="D135" s="641" t="s">
        <v>7</v>
      </c>
      <c r="E135" s="642" t="s">
        <v>132</v>
      </c>
      <c r="F135" s="643"/>
      <c r="G135" s="644">
        <v>642.31999999999994</v>
      </c>
      <c r="H135" s="645"/>
      <c r="I135" s="646"/>
      <c r="J135" s="697"/>
      <c r="K135" s="698"/>
      <c r="L135" s="697"/>
      <c r="M135" s="698"/>
      <c r="N135" s="697"/>
      <c r="O135" s="698"/>
      <c r="P135" s="697"/>
      <c r="Q135" s="698"/>
      <c r="R135" s="697"/>
      <c r="S135" s="698"/>
      <c r="T135" s="697"/>
      <c r="U135" s="698"/>
      <c r="V135" s="697"/>
      <c r="W135" s="698"/>
      <c r="X135" s="697"/>
      <c r="Y135" s="698"/>
      <c r="Z135" s="697"/>
      <c r="AA135" s="698"/>
      <c r="AB135" s="697"/>
      <c r="AC135" s="698"/>
      <c r="AD135" s="697"/>
      <c r="AE135" s="698"/>
      <c r="AF135" s="1692"/>
      <c r="AG135" s="1693"/>
      <c r="AH135" s="697"/>
      <c r="AI135" s="698"/>
      <c r="AJ135" s="1692"/>
      <c r="AK135" s="1693"/>
      <c r="AL135" s="697"/>
      <c r="AM135" s="698"/>
      <c r="AN135" s="1692"/>
      <c r="AO135" s="1693"/>
      <c r="AP135" s="1966"/>
      <c r="AQ135" s="1967"/>
      <c r="AR135" s="697"/>
      <c r="AS135" s="698"/>
      <c r="AT135" s="697"/>
      <c r="AU135" s="698"/>
      <c r="AV135" s="529"/>
      <c r="JB135" s="153"/>
      <c r="JC135" s="154"/>
      <c r="JD135" s="155"/>
      <c r="JE135" s="155"/>
      <c r="JF135" s="155"/>
      <c r="JG135" s="155"/>
      <c r="JH135" s="155"/>
      <c r="JI135" s="155"/>
      <c r="JJ135" s="156"/>
      <c r="KJ135" s="157" t="s">
        <v>114</v>
      </c>
      <c r="KK135" s="157" t="s">
        <v>46</v>
      </c>
      <c r="KL135" s="12" t="s">
        <v>110</v>
      </c>
      <c r="KM135" s="12" t="s">
        <v>23</v>
      </c>
      <c r="KN135" s="12" t="s">
        <v>45</v>
      </c>
      <c r="KO135" s="157" t="s">
        <v>103</v>
      </c>
    </row>
    <row r="136" spans="1:315" s="1" customFormat="1" ht="27.9" customHeight="1" x14ac:dyDescent="0.2">
      <c r="A136" s="23"/>
      <c r="B136" s="550" t="s">
        <v>280</v>
      </c>
      <c r="C136" s="558" t="s">
        <v>105</v>
      </c>
      <c r="D136" s="559" t="s">
        <v>269</v>
      </c>
      <c r="E136" s="560" t="s">
        <v>270</v>
      </c>
      <c r="F136" s="561" t="s">
        <v>194</v>
      </c>
      <c r="G136" s="562">
        <v>365.26</v>
      </c>
      <c r="H136" s="563">
        <v>63.6</v>
      </c>
      <c r="I136" s="564">
        <f>ROUND(H136*G136,2)</f>
        <v>23230.54</v>
      </c>
      <c r="J136" s="926"/>
      <c r="K136" s="927">
        <f>ROUND(J136*$H136,2)</f>
        <v>0</v>
      </c>
      <c r="L136" s="926"/>
      <c r="M136" s="927">
        <f>ROUND(L136*$H136,2)</f>
        <v>0</v>
      </c>
      <c r="N136" s="926"/>
      <c r="O136" s="927">
        <f>ROUND(N136*$H136,2)</f>
        <v>0</v>
      </c>
      <c r="P136" s="926"/>
      <c r="Q136" s="927">
        <f>ROUND(P136*$H136,2)</f>
        <v>0</v>
      </c>
      <c r="R136" s="926"/>
      <c r="S136" s="927">
        <f>ROUND(R136*$H136,2)</f>
        <v>0</v>
      </c>
      <c r="T136" s="926"/>
      <c r="U136" s="927">
        <f>ROUND(T136*$H136,2)</f>
        <v>0</v>
      </c>
      <c r="V136" s="926"/>
      <c r="W136" s="927">
        <f>ROUND(V136*$H136,2)</f>
        <v>0</v>
      </c>
      <c r="X136" s="926"/>
      <c r="Y136" s="927">
        <f>ROUND(X136*$H136,2)</f>
        <v>0</v>
      </c>
      <c r="Z136" s="926"/>
      <c r="AA136" s="927">
        <f>ROUND(Z136*$H136,2)</f>
        <v>0</v>
      </c>
      <c r="AB136" s="926"/>
      <c r="AC136" s="927">
        <f>ROUND(AB136*$H136,2)</f>
        <v>0</v>
      </c>
      <c r="AD136" s="783">
        <v>208.2</v>
      </c>
      <c r="AE136" s="927">
        <f>ROUND(AD136*$H136,2)</f>
        <v>13241.52</v>
      </c>
      <c r="AF136" s="1986">
        <v>90.5</v>
      </c>
      <c r="AG136" s="1987">
        <f>ROUND(AF136*$H136,2)</f>
        <v>5755.8</v>
      </c>
      <c r="AH136" s="926">
        <v>41</v>
      </c>
      <c r="AI136" s="927">
        <f>ROUND(AH136*$H136,2)</f>
        <v>2607.6</v>
      </c>
      <c r="AJ136" s="1986">
        <v>25.56</v>
      </c>
      <c r="AK136" s="1987">
        <f>ROUND(AJ136*$H136,2)</f>
        <v>1625.62</v>
      </c>
      <c r="AL136" s="926"/>
      <c r="AM136" s="927">
        <f>ROUND(AL136*$H136,2)</f>
        <v>0</v>
      </c>
      <c r="AN136" s="1986"/>
      <c r="AO136" s="1987">
        <f>ROUND(AN136*$H136,2)</f>
        <v>0</v>
      </c>
      <c r="AP136" s="1995"/>
      <c r="AQ136" s="1996">
        <f>ROUND(AP136*$H136,2)</f>
        <v>0</v>
      </c>
      <c r="AR136" s="926">
        <f>AP136+AN136+AL136+AJ136+AH136+AF136+AD136+AB136+Z136+X136+V136+T136+R136+P136+N136+L136+J136</f>
        <v>365.26</v>
      </c>
      <c r="AS136" s="927">
        <f>ROUND(AR136*$H136,2)</f>
        <v>23230.54</v>
      </c>
      <c r="AT136" s="926">
        <f>G136-AR136</f>
        <v>0</v>
      </c>
      <c r="AU136" s="927">
        <f>ROUND(AT136*$H136,2)</f>
        <v>0</v>
      </c>
      <c r="AV136" s="975">
        <f>AU136/I136</f>
        <v>0</v>
      </c>
      <c r="JB136" s="25"/>
      <c r="JC136" s="122" t="s">
        <v>7</v>
      </c>
      <c r="JD136" s="123" t="s">
        <v>31</v>
      </c>
      <c r="JE136" s="33"/>
      <c r="JF136" s="124">
        <f>JE136*G136</f>
        <v>0</v>
      </c>
      <c r="JG136" s="124">
        <v>0</v>
      </c>
      <c r="JH136" s="124">
        <f>JG136*G136</f>
        <v>0</v>
      </c>
      <c r="JI136" s="124">
        <v>0</v>
      </c>
      <c r="JJ136" s="125">
        <f>JI136*G136</f>
        <v>0</v>
      </c>
      <c r="JK136" s="22"/>
      <c r="JL136" s="22"/>
      <c r="JM136" s="22"/>
      <c r="JN136" s="22"/>
      <c r="JO136" s="22"/>
      <c r="JP136" s="22"/>
      <c r="JQ136" s="22"/>
      <c r="JR136" s="22"/>
      <c r="JS136" s="22"/>
      <c r="JT136" s="22"/>
      <c r="JU136" s="22"/>
      <c r="KH136" s="126" t="s">
        <v>110</v>
      </c>
      <c r="KJ136" s="126" t="s">
        <v>105</v>
      </c>
      <c r="KK136" s="126" t="s">
        <v>46</v>
      </c>
      <c r="KO136" s="13" t="s">
        <v>103</v>
      </c>
      <c r="KU136" s="127">
        <f>IF(JD136="základní",I136,0)</f>
        <v>23230.54</v>
      </c>
      <c r="KV136" s="127">
        <f>IF(JD136="snížená",I136,0)</f>
        <v>0</v>
      </c>
      <c r="KW136" s="127">
        <f>IF(JD136="zákl. přenesená",I136,0)</f>
        <v>0</v>
      </c>
      <c r="KX136" s="127">
        <f>IF(JD136="sníž. přenesená",I136,0)</f>
        <v>0</v>
      </c>
      <c r="KY136" s="127">
        <f>IF(JD136="nulová",I136,0)</f>
        <v>0</v>
      </c>
      <c r="KZ136" s="13" t="s">
        <v>45</v>
      </c>
      <c r="LA136" s="127">
        <f>ROUND(H136*G136,2)</f>
        <v>23230.54</v>
      </c>
      <c r="LB136" s="13" t="s">
        <v>110</v>
      </c>
      <c r="LC136" s="126" t="s">
        <v>1996</v>
      </c>
    </row>
    <row r="137" spans="1:315" s="1" customFormat="1" ht="27.9" customHeight="1" x14ac:dyDescent="0.2">
      <c r="A137" s="23"/>
      <c r="B137" s="625"/>
      <c r="C137" s="806" t="s">
        <v>112</v>
      </c>
      <c r="D137" s="805"/>
      <c r="E137" s="626" t="s">
        <v>272</v>
      </c>
      <c r="F137" s="805"/>
      <c r="G137" s="805"/>
      <c r="H137" s="197"/>
      <c r="I137" s="498"/>
      <c r="J137" s="408"/>
      <c r="K137" s="409"/>
      <c r="L137" s="408"/>
      <c r="M137" s="409"/>
      <c r="N137" s="408"/>
      <c r="O137" s="409"/>
      <c r="P137" s="408"/>
      <c r="Q137" s="409"/>
      <c r="R137" s="408"/>
      <c r="S137" s="409"/>
      <c r="T137" s="408"/>
      <c r="U137" s="409"/>
      <c r="V137" s="408"/>
      <c r="W137" s="409"/>
      <c r="X137" s="408"/>
      <c r="Y137" s="409"/>
      <c r="Z137" s="408"/>
      <c r="AA137" s="409"/>
      <c r="AB137" s="408"/>
      <c r="AC137" s="409"/>
      <c r="AD137" s="408"/>
      <c r="AE137" s="409"/>
      <c r="AF137" s="1985"/>
      <c r="AG137" s="1684"/>
      <c r="AH137" s="408"/>
      <c r="AI137" s="409"/>
      <c r="AJ137" s="1985"/>
      <c r="AK137" s="1684"/>
      <c r="AL137" s="408"/>
      <c r="AM137" s="409"/>
      <c r="AN137" s="1985"/>
      <c r="AO137" s="1684"/>
      <c r="AP137" s="1994"/>
      <c r="AQ137" s="1959"/>
      <c r="AR137" s="408"/>
      <c r="AS137" s="409"/>
      <c r="AT137" s="408"/>
      <c r="AU137" s="409"/>
      <c r="AV137" s="815"/>
      <c r="JB137" s="25"/>
      <c r="JC137" s="128"/>
      <c r="JD137" s="129"/>
      <c r="JE137" s="33"/>
      <c r="JF137" s="33"/>
      <c r="JG137" s="33"/>
      <c r="JH137" s="33"/>
      <c r="JI137" s="33"/>
      <c r="JJ137" s="34"/>
      <c r="JK137" s="22"/>
      <c r="JL137" s="22"/>
      <c r="JM137" s="22"/>
      <c r="JN137" s="22"/>
      <c r="JO137" s="22"/>
      <c r="JP137" s="22"/>
      <c r="JQ137" s="22"/>
      <c r="JR137" s="22"/>
      <c r="JS137" s="22"/>
      <c r="JT137" s="22"/>
      <c r="JU137" s="22"/>
      <c r="KJ137" s="13" t="s">
        <v>112</v>
      </c>
      <c r="KK137" s="13" t="s">
        <v>46</v>
      </c>
    </row>
    <row r="138" spans="1:315" s="10" customFormat="1" ht="27.9" customHeight="1" x14ac:dyDescent="0.2">
      <c r="A138" s="137"/>
      <c r="B138" s="633"/>
      <c r="C138" s="806" t="s">
        <v>114</v>
      </c>
      <c r="D138" s="634" t="s">
        <v>7</v>
      </c>
      <c r="E138" s="635" t="s">
        <v>1997</v>
      </c>
      <c r="F138" s="636"/>
      <c r="G138" s="637">
        <v>365.26</v>
      </c>
      <c r="H138" s="638"/>
      <c r="I138" s="639"/>
      <c r="J138" s="260"/>
      <c r="K138" s="261"/>
      <c r="L138" s="260"/>
      <c r="M138" s="261"/>
      <c r="N138" s="260"/>
      <c r="O138" s="261"/>
      <c r="P138" s="260"/>
      <c r="Q138" s="261"/>
      <c r="R138" s="260"/>
      <c r="S138" s="261"/>
      <c r="T138" s="260"/>
      <c r="U138" s="261"/>
      <c r="V138" s="260"/>
      <c r="W138" s="261"/>
      <c r="X138" s="260"/>
      <c r="Y138" s="261"/>
      <c r="Z138" s="260"/>
      <c r="AA138" s="261"/>
      <c r="AB138" s="260"/>
      <c r="AC138" s="261"/>
      <c r="AD138" s="260"/>
      <c r="AE138" s="261"/>
      <c r="AF138" s="1687"/>
      <c r="AG138" s="1688"/>
      <c r="AH138" s="260"/>
      <c r="AI138" s="261"/>
      <c r="AJ138" s="1687"/>
      <c r="AK138" s="1688"/>
      <c r="AL138" s="260"/>
      <c r="AM138" s="261"/>
      <c r="AN138" s="1687"/>
      <c r="AO138" s="1688"/>
      <c r="AP138" s="1962"/>
      <c r="AQ138" s="1963"/>
      <c r="AR138" s="260"/>
      <c r="AS138" s="261"/>
      <c r="AT138" s="260"/>
      <c r="AU138" s="261"/>
      <c r="AV138" s="528"/>
      <c r="JB138" s="139"/>
      <c r="JC138" s="140"/>
      <c r="JD138" s="141"/>
      <c r="JE138" s="141"/>
      <c r="JF138" s="141"/>
      <c r="JG138" s="141"/>
      <c r="JH138" s="141"/>
      <c r="JI138" s="141"/>
      <c r="JJ138" s="142"/>
      <c r="KJ138" s="143" t="s">
        <v>114</v>
      </c>
      <c r="KK138" s="143" t="s">
        <v>46</v>
      </c>
      <c r="KL138" s="10" t="s">
        <v>46</v>
      </c>
      <c r="KM138" s="10" t="s">
        <v>23</v>
      </c>
      <c r="KN138" s="10" t="s">
        <v>45</v>
      </c>
      <c r="KO138" s="143" t="s">
        <v>103</v>
      </c>
    </row>
    <row r="139" spans="1:315" s="1" customFormat="1" ht="27.9" customHeight="1" x14ac:dyDescent="0.2">
      <c r="A139" s="23"/>
      <c r="B139" s="1652" t="s">
        <v>287</v>
      </c>
      <c r="C139" s="1653" t="s">
        <v>105</v>
      </c>
      <c r="D139" s="1654" t="s">
        <v>1418</v>
      </c>
      <c r="E139" s="1655" t="s">
        <v>1419</v>
      </c>
      <c r="F139" s="1656" t="s">
        <v>194</v>
      </c>
      <c r="G139" s="1657">
        <v>236.01</v>
      </c>
      <c r="H139" s="1658">
        <v>260.39999999999998</v>
      </c>
      <c r="I139" s="2044">
        <f>ROUND(H139*G139,2)</f>
        <v>61457</v>
      </c>
      <c r="J139" s="926"/>
      <c r="K139" s="927">
        <f>ROUND(J139*$H139,2)</f>
        <v>0</v>
      </c>
      <c r="L139" s="926"/>
      <c r="M139" s="927">
        <f>ROUND(L139*$H139,2)</f>
        <v>0</v>
      </c>
      <c r="N139" s="926"/>
      <c r="O139" s="927">
        <f>ROUND(N139*$H139,2)</f>
        <v>0</v>
      </c>
      <c r="P139" s="926"/>
      <c r="Q139" s="927">
        <f>ROUND(P139*$H139,2)</f>
        <v>0</v>
      </c>
      <c r="R139" s="926"/>
      <c r="S139" s="927">
        <f>ROUND(R139*$H139,2)</f>
        <v>0</v>
      </c>
      <c r="T139" s="926"/>
      <c r="U139" s="927">
        <f>ROUND(T139*$H139,2)</f>
        <v>0</v>
      </c>
      <c r="V139" s="926"/>
      <c r="W139" s="927">
        <f>ROUND(V139*$H139,2)</f>
        <v>0</v>
      </c>
      <c r="X139" s="926"/>
      <c r="Y139" s="927">
        <f>ROUND(X139*$H139,2)</f>
        <v>0</v>
      </c>
      <c r="Z139" s="926"/>
      <c r="AA139" s="927">
        <f>ROUND(Z139*$H139,2)</f>
        <v>0</v>
      </c>
      <c r="AB139" s="926"/>
      <c r="AC139" s="927">
        <f>ROUND(AB139*$H139,2)</f>
        <v>0</v>
      </c>
      <c r="AD139" s="926"/>
      <c r="AE139" s="927">
        <f>ROUND(AD139*$H139,2)</f>
        <v>0</v>
      </c>
      <c r="AF139" s="1986"/>
      <c r="AG139" s="1987">
        <f>ROUND(AF139*$H139,2)</f>
        <v>0</v>
      </c>
      <c r="AH139" s="926"/>
      <c r="AI139" s="927">
        <f>ROUND(AH139*$H139,2)</f>
        <v>0</v>
      </c>
      <c r="AJ139" s="1986"/>
      <c r="AK139" s="1987">
        <f>ROUND(AJ139*$H139,2)</f>
        <v>0</v>
      </c>
      <c r="AL139" s="926"/>
      <c r="AM139" s="927">
        <f>ROUND(AL139*$H139,2)</f>
        <v>0</v>
      </c>
      <c r="AN139" s="1986"/>
      <c r="AO139" s="1987">
        <f>ROUND(AN139*$H139,2)</f>
        <v>0</v>
      </c>
      <c r="AP139" s="1995"/>
      <c r="AQ139" s="1996">
        <f>ROUND(AP139*$H139,2)</f>
        <v>0</v>
      </c>
      <c r="AR139" s="1888">
        <f>AP139+AN139+AL139+AJ139+AH139+AF139+AD139+AB139+Z139+X139+V139+T139+R139+P139+N139+L139+J139</f>
        <v>0</v>
      </c>
      <c r="AS139" s="1889">
        <f>ROUND(AR139*$H139,2)</f>
        <v>0</v>
      </c>
      <c r="AT139" s="1888">
        <f>G139-AR139</f>
        <v>236.01</v>
      </c>
      <c r="AU139" s="1889">
        <f>ROUND(AT139*$H139,2)</f>
        <v>61457</v>
      </c>
      <c r="AV139" s="1999">
        <f>AU139/I139</f>
        <v>1</v>
      </c>
      <c r="JB139" s="25"/>
      <c r="JC139" s="122" t="s">
        <v>7</v>
      </c>
      <c r="JD139" s="123" t="s">
        <v>31</v>
      </c>
      <c r="JE139" s="33"/>
      <c r="JF139" s="124">
        <f>JE139*G139</f>
        <v>0</v>
      </c>
      <c r="JG139" s="124">
        <v>0</v>
      </c>
      <c r="JH139" s="124">
        <f>JG139*G139</f>
        <v>0</v>
      </c>
      <c r="JI139" s="124">
        <v>0</v>
      </c>
      <c r="JJ139" s="125">
        <f>JI139*G139</f>
        <v>0</v>
      </c>
      <c r="JK139" s="22"/>
      <c r="JL139" s="22"/>
      <c r="JM139" s="22"/>
      <c r="JN139" s="22"/>
      <c r="JO139" s="22"/>
      <c r="JP139" s="22"/>
      <c r="JQ139" s="22"/>
      <c r="JR139" s="22"/>
      <c r="JS139" s="22"/>
      <c r="JT139" s="22"/>
      <c r="JU139" s="22"/>
      <c r="KH139" s="126" t="s">
        <v>110</v>
      </c>
      <c r="KJ139" s="126" t="s">
        <v>105</v>
      </c>
      <c r="KK139" s="126" t="s">
        <v>46</v>
      </c>
      <c r="KO139" s="13" t="s">
        <v>103</v>
      </c>
      <c r="KU139" s="127">
        <f>IF(JD139="základní",I139,0)</f>
        <v>61457</v>
      </c>
      <c r="KV139" s="127">
        <f>IF(JD139="snížená",I139,0)</f>
        <v>0</v>
      </c>
      <c r="KW139" s="127">
        <f>IF(JD139="zákl. přenesená",I139,0)</f>
        <v>0</v>
      </c>
      <c r="KX139" s="127">
        <f>IF(JD139="sníž. přenesená",I139,0)</f>
        <v>0</v>
      </c>
      <c r="KY139" s="127">
        <f>IF(JD139="nulová",I139,0)</f>
        <v>0</v>
      </c>
      <c r="KZ139" s="13" t="s">
        <v>45</v>
      </c>
      <c r="LA139" s="127">
        <f>ROUND(H139*G139,2)</f>
        <v>61457</v>
      </c>
      <c r="LB139" s="13" t="s">
        <v>110</v>
      </c>
      <c r="LC139" s="126" t="s">
        <v>1998</v>
      </c>
    </row>
    <row r="140" spans="1:315" s="1" customFormat="1" ht="27.9" customHeight="1" x14ac:dyDescent="0.2">
      <c r="A140" s="23"/>
      <c r="B140" s="625"/>
      <c r="C140" s="806" t="s">
        <v>112</v>
      </c>
      <c r="D140" s="805"/>
      <c r="E140" s="626" t="s">
        <v>263</v>
      </c>
      <c r="F140" s="805"/>
      <c r="G140" s="805"/>
      <c r="H140" s="197"/>
      <c r="I140" s="498"/>
      <c r="J140" s="408"/>
      <c r="K140" s="409"/>
      <c r="L140" s="408"/>
      <c r="M140" s="409"/>
      <c r="N140" s="408"/>
      <c r="O140" s="409"/>
      <c r="P140" s="408"/>
      <c r="Q140" s="409"/>
      <c r="R140" s="408"/>
      <c r="S140" s="409"/>
      <c r="T140" s="408"/>
      <c r="U140" s="409"/>
      <c r="V140" s="408"/>
      <c r="W140" s="409"/>
      <c r="X140" s="408"/>
      <c r="Y140" s="409"/>
      <c r="Z140" s="408"/>
      <c r="AA140" s="409"/>
      <c r="AB140" s="408"/>
      <c r="AC140" s="409"/>
      <c r="AD140" s="408"/>
      <c r="AE140" s="409"/>
      <c r="AF140" s="1985"/>
      <c r="AG140" s="1684"/>
      <c r="AH140" s="408"/>
      <c r="AI140" s="409"/>
      <c r="AJ140" s="1985"/>
      <c r="AK140" s="1684"/>
      <c r="AL140" s="408"/>
      <c r="AM140" s="409"/>
      <c r="AN140" s="1985"/>
      <c r="AO140" s="1684"/>
      <c r="AP140" s="1994"/>
      <c r="AQ140" s="1959"/>
      <c r="AR140" s="408"/>
      <c r="AS140" s="409"/>
      <c r="AT140" s="408"/>
      <c r="AU140" s="409"/>
      <c r="AV140" s="815"/>
      <c r="JB140" s="25"/>
      <c r="JC140" s="128"/>
      <c r="JD140" s="129"/>
      <c r="JE140" s="33"/>
      <c r="JF140" s="33"/>
      <c r="JG140" s="33"/>
      <c r="JH140" s="33"/>
      <c r="JI140" s="33"/>
      <c r="JJ140" s="34"/>
      <c r="JK140" s="22"/>
      <c r="JL140" s="22"/>
      <c r="JM140" s="22"/>
      <c r="JN140" s="22"/>
      <c r="JO140" s="22"/>
      <c r="JP140" s="22"/>
      <c r="JQ140" s="22"/>
      <c r="JR140" s="22"/>
      <c r="JS140" s="22"/>
      <c r="JT140" s="22"/>
      <c r="JU140" s="22"/>
      <c r="KJ140" s="13" t="s">
        <v>112</v>
      </c>
      <c r="KK140" s="13" t="s">
        <v>46</v>
      </c>
    </row>
    <row r="141" spans="1:315" s="9" customFormat="1" ht="27.9" customHeight="1" x14ac:dyDescent="0.2">
      <c r="A141" s="130"/>
      <c r="B141" s="627"/>
      <c r="C141" s="806" t="s">
        <v>114</v>
      </c>
      <c r="D141" s="628" t="s">
        <v>7</v>
      </c>
      <c r="E141" s="629" t="s">
        <v>1421</v>
      </c>
      <c r="F141" s="630"/>
      <c r="G141" s="628" t="s">
        <v>7</v>
      </c>
      <c r="H141" s="631"/>
      <c r="I141" s="632"/>
      <c r="J141" s="258"/>
      <c r="K141" s="259"/>
      <c r="L141" s="258"/>
      <c r="M141" s="259"/>
      <c r="N141" s="258"/>
      <c r="O141" s="259"/>
      <c r="P141" s="258"/>
      <c r="Q141" s="259"/>
      <c r="R141" s="258"/>
      <c r="S141" s="259"/>
      <c r="T141" s="258"/>
      <c r="U141" s="259"/>
      <c r="V141" s="258"/>
      <c r="W141" s="259"/>
      <c r="X141" s="258"/>
      <c r="Y141" s="259"/>
      <c r="Z141" s="258"/>
      <c r="AA141" s="259"/>
      <c r="AB141" s="258"/>
      <c r="AC141" s="259"/>
      <c r="AD141" s="258"/>
      <c r="AE141" s="259"/>
      <c r="AF141" s="1685"/>
      <c r="AG141" s="1686"/>
      <c r="AH141" s="258"/>
      <c r="AI141" s="259"/>
      <c r="AJ141" s="1685"/>
      <c r="AK141" s="1686"/>
      <c r="AL141" s="258"/>
      <c r="AM141" s="259"/>
      <c r="AN141" s="1685"/>
      <c r="AO141" s="1686"/>
      <c r="AP141" s="1960"/>
      <c r="AQ141" s="1961"/>
      <c r="AR141" s="258"/>
      <c r="AS141" s="259"/>
      <c r="AT141" s="258"/>
      <c r="AU141" s="259"/>
      <c r="AV141" s="527"/>
      <c r="JB141" s="132"/>
      <c r="JC141" s="133"/>
      <c r="JD141" s="134"/>
      <c r="JE141" s="134"/>
      <c r="JF141" s="134"/>
      <c r="JG141" s="134"/>
      <c r="JH141" s="134"/>
      <c r="JI141" s="134"/>
      <c r="JJ141" s="135"/>
      <c r="KJ141" s="136" t="s">
        <v>114</v>
      </c>
      <c r="KK141" s="136" t="s">
        <v>46</v>
      </c>
      <c r="KL141" s="9" t="s">
        <v>45</v>
      </c>
      <c r="KM141" s="9" t="s">
        <v>23</v>
      </c>
      <c r="KN141" s="9" t="s">
        <v>44</v>
      </c>
      <c r="KO141" s="136" t="s">
        <v>103</v>
      </c>
    </row>
    <row r="142" spans="1:315" s="10" customFormat="1" ht="27.9" customHeight="1" x14ac:dyDescent="0.2">
      <c r="A142" s="137"/>
      <c r="B142" s="633"/>
      <c r="C142" s="806" t="s">
        <v>114</v>
      </c>
      <c r="D142" s="634" t="s">
        <v>7</v>
      </c>
      <c r="E142" s="635" t="s">
        <v>1999</v>
      </c>
      <c r="F142" s="636"/>
      <c r="G142" s="637">
        <v>236.01</v>
      </c>
      <c r="H142" s="638"/>
      <c r="I142" s="639"/>
      <c r="J142" s="260"/>
      <c r="K142" s="261"/>
      <c r="L142" s="260"/>
      <c r="M142" s="261"/>
      <c r="N142" s="260"/>
      <c r="O142" s="261"/>
      <c r="P142" s="260"/>
      <c r="Q142" s="261"/>
      <c r="R142" s="260"/>
      <c r="S142" s="261"/>
      <c r="T142" s="260"/>
      <c r="U142" s="261"/>
      <c r="V142" s="260"/>
      <c r="W142" s="261"/>
      <c r="X142" s="260"/>
      <c r="Y142" s="261"/>
      <c r="Z142" s="260"/>
      <c r="AA142" s="261"/>
      <c r="AB142" s="260"/>
      <c r="AC142" s="261"/>
      <c r="AD142" s="260"/>
      <c r="AE142" s="261"/>
      <c r="AF142" s="1687"/>
      <c r="AG142" s="1688"/>
      <c r="AH142" s="260"/>
      <c r="AI142" s="261"/>
      <c r="AJ142" s="1687"/>
      <c r="AK142" s="1688"/>
      <c r="AL142" s="260"/>
      <c r="AM142" s="261"/>
      <c r="AN142" s="1687"/>
      <c r="AO142" s="1688"/>
      <c r="AP142" s="1962"/>
      <c r="AQ142" s="1963"/>
      <c r="AR142" s="260"/>
      <c r="AS142" s="261"/>
      <c r="AT142" s="260"/>
      <c r="AU142" s="261"/>
      <c r="AV142" s="528"/>
      <c r="JB142" s="139"/>
      <c r="JC142" s="140"/>
      <c r="JD142" s="141"/>
      <c r="JE142" s="141"/>
      <c r="JF142" s="141"/>
      <c r="JG142" s="141"/>
      <c r="JH142" s="141"/>
      <c r="JI142" s="141"/>
      <c r="JJ142" s="142"/>
      <c r="KJ142" s="143" t="s">
        <v>114</v>
      </c>
      <c r="KK142" s="143" t="s">
        <v>46</v>
      </c>
      <c r="KL142" s="10" t="s">
        <v>46</v>
      </c>
      <c r="KM142" s="10" t="s">
        <v>23</v>
      </c>
      <c r="KN142" s="10" t="s">
        <v>45</v>
      </c>
      <c r="KO142" s="143" t="s">
        <v>103</v>
      </c>
    </row>
    <row r="143" spans="1:315" s="1" customFormat="1" ht="27.9" customHeight="1" x14ac:dyDescent="0.2">
      <c r="A143" s="23"/>
      <c r="B143" s="1652" t="s">
        <v>307</v>
      </c>
      <c r="C143" s="1653" t="s">
        <v>105</v>
      </c>
      <c r="D143" s="1654" t="s">
        <v>1423</v>
      </c>
      <c r="E143" s="1655" t="s">
        <v>1424</v>
      </c>
      <c r="F143" s="1656" t="s">
        <v>194</v>
      </c>
      <c r="G143" s="1657">
        <v>236.01</v>
      </c>
      <c r="H143" s="1658">
        <v>94.6</v>
      </c>
      <c r="I143" s="2044">
        <f>ROUND(H143*G143,2)</f>
        <v>22326.55</v>
      </c>
      <c r="J143" s="926"/>
      <c r="K143" s="927">
        <f>ROUND(J143*$H143,2)</f>
        <v>0</v>
      </c>
      <c r="L143" s="926"/>
      <c r="M143" s="927">
        <f>ROUND(L143*$H143,2)</f>
        <v>0</v>
      </c>
      <c r="N143" s="926"/>
      <c r="O143" s="927">
        <f>ROUND(N143*$H143,2)</f>
        <v>0</v>
      </c>
      <c r="P143" s="926"/>
      <c r="Q143" s="927">
        <f>ROUND(P143*$H143,2)</f>
        <v>0</v>
      </c>
      <c r="R143" s="926"/>
      <c r="S143" s="927">
        <f>ROUND(R143*$H143,2)</f>
        <v>0</v>
      </c>
      <c r="T143" s="926"/>
      <c r="U143" s="927">
        <f>ROUND(T143*$H143,2)</f>
        <v>0</v>
      </c>
      <c r="V143" s="926"/>
      <c r="W143" s="927">
        <f>ROUND(V143*$H143,2)</f>
        <v>0</v>
      </c>
      <c r="X143" s="926"/>
      <c r="Y143" s="927">
        <f>ROUND(X143*$H143,2)</f>
        <v>0</v>
      </c>
      <c r="Z143" s="926"/>
      <c r="AA143" s="927">
        <f>ROUND(Z143*$H143,2)</f>
        <v>0</v>
      </c>
      <c r="AB143" s="926"/>
      <c r="AC143" s="927">
        <f>ROUND(AB143*$H143,2)</f>
        <v>0</v>
      </c>
      <c r="AD143" s="926"/>
      <c r="AE143" s="927">
        <f>ROUND(AD143*$H143,2)</f>
        <v>0</v>
      </c>
      <c r="AF143" s="1986"/>
      <c r="AG143" s="1987">
        <f>ROUND(AF143*$H143,2)</f>
        <v>0</v>
      </c>
      <c r="AH143" s="926"/>
      <c r="AI143" s="927">
        <f>ROUND(AH143*$H143,2)</f>
        <v>0</v>
      </c>
      <c r="AJ143" s="1986"/>
      <c r="AK143" s="1987">
        <f>ROUND(AJ143*$H143,2)</f>
        <v>0</v>
      </c>
      <c r="AL143" s="926"/>
      <c r="AM143" s="927">
        <f>ROUND(AL143*$H143,2)</f>
        <v>0</v>
      </c>
      <c r="AN143" s="1986"/>
      <c r="AO143" s="1987">
        <f>ROUND(AN143*$H143,2)</f>
        <v>0</v>
      </c>
      <c r="AP143" s="1995"/>
      <c r="AQ143" s="1996">
        <f>ROUND(AP143*$H143,2)</f>
        <v>0</v>
      </c>
      <c r="AR143" s="1888">
        <f>AP143+AN143+AL143+AJ143+AH143+AF143+AD143+AB143+Z143+X143+V143+T143+R143+P143+N143+L143+J143</f>
        <v>0</v>
      </c>
      <c r="AS143" s="1889">
        <f>ROUND(AR143*$H143,2)</f>
        <v>0</v>
      </c>
      <c r="AT143" s="1888">
        <f>G143-AR143</f>
        <v>236.01</v>
      </c>
      <c r="AU143" s="1889">
        <f>ROUND(AT143*$H143,2)</f>
        <v>22326.55</v>
      </c>
      <c r="AV143" s="1999">
        <f>AU143/I143</f>
        <v>1</v>
      </c>
      <c r="JB143" s="25"/>
      <c r="JC143" s="122" t="s">
        <v>7</v>
      </c>
      <c r="JD143" s="123" t="s">
        <v>31</v>
      </c>
      <c r="JE143" s="33"/>
      <c r="JF143" s="124">
        <f>JE143*G143</f>
        <v>0</v>
      </c>
      <c r="JG143" s="124">
        <v>0</v>
      </c>
      <c r="JH143" s="124">
        <f>JG143*G143</f>
        <v>0</v>
      </c>
      <c r="JI143" s="124">
        <v>0</v>
      </c>
      <c r="JJ143" s="125">
        <f>JI143*G143</f>
        <v>0</v>
      </c>
      <c r="JK143" s="22"/>
      <c r="JL143" s="22"/>
      <c r="JM143" s="22"/>
      <c r="JN143" s="22"/>
      <c r="JO143" s="22"/>
      <c r="JP143" s="22"/>
      <c r="JQ143" s="22"/>
      <c r="JR143" s="22"/>
      <c r="JS143" s="22"/>
      <c r="JT143" s="22"/>
      <c r="JU143" s="22"/>
      <c r="KH143" s="126" t="s">
        <v>110</v>
      </c>
      <c r="KJ143" s="126" t="s">
        <v>105</v>
      </c>
      <c r="KK143" s="126" t="s">
        <v>46</v>
      </c>
      <c r="KO143" s="13" t="s">
        <v>103</v>
      </c>
      <c r="KU143" s="127">
        <f>IF(JD143="základní",I143,0)</f>
        <v>22326.55</v>
      </c>
      <c r="KV143" s="127">
        <f>IF(JD143="snížená",I143,0)</f>
        <v>0</v>
      </c>
      <c r="KW143" s="127">
        <f>IF(JD143="zákl. přenesená",I143,0)</f>
        <v>0</v>
      </c>
      <c r="KX143" s="127">
        <f>IF(JD143="sníž. přenesená",I143,0)</f>
        <v>0</v>
      </c>
      <c r="KY143" s="127">
        <f>IF(JD143="nulová",I143,0)</f>
        <v>0</v>
      </c>
      <c r="KZ143" s="13" t="s">
        <v>45</v>
      </c>
      <c r="LA143" s="127">
        <f>ROUND(H143*G143,2)</f>
        <v>22326.55</v>
      </c>
      <c r="LB143" s="13" t="s">
        <v>110</v>
      </c>
      <c r="LC143" s="126" t="s">
        <v>2000</v>
      </c>
    </row>
    <row r="144" spans="1:315" s="1" customFormat="1" ht="27.9" customHeight="1" x14ac:dyDescent="0.2">
      <c r="A144" s="23"/>
      <c r="B144" s="625"/>
      <c r="C144" s="806" t="s">
        <v>112</v>
      </c>
      <c r="D144" s="805"/>
      <c r="E144" s="626" t="s">
        <v>272</v>
      </c>
      <c r="F144" s="805"/>
      <c r="G144" s="805"/>
      <c r="H144" s="197"/>
      <c r="I144" s="498"/>
      <c r="J144" s="408"/>
      <c r="K144" s="409"/>
      <c r="L144" s="408"/>
      <c r="M144" s="409"/>
      <c r="N144" s="408"/>
      <c r="O144" s="409"/>
      <c r="P144" s="408"/>
      <c r="Q144" s="409"/>
      <c r="R144" s="408"/>
      <c r="S144" s="409"/>
      <c r="T144" s="408"/>
      <c r="U144" s="409"/>
      <c r="V144" s="408"/>
      <c r="W144" s="409"/>
      <c r="X144" s="408"/>
      <c r="Y144" s="409"/>
      <c r="Z144" s="408"/>
      <c r="AA144" s="409"/>
      <c r="AB144" s="408"/>
      <c r="AC144" s="409"/>
      <c r="AD144" s="408"/>
      <c r="AE144" s="409"/>
      <c r="AF144" s="1985"/>
      <c r="AG144" s="1684"/>
      <c r="AH144" s="408"/>
      <c r="AI144" s="409"/>
      <c r="AJ144" s="1985"/>
      <c r="AK144" s="1684"/>
      <c r="AL144" s="408"/>
      <c r="AM144" s="409"/>
      <c r="AN144" s="1985"/>
      <c r="AO144" s="1684"/>
      <c r="AP144" s="1994"/>
      <c r="AQ144" s="1959"/>
      <c r="AR144" s="408"/>
      <c r="AS144" s="409"/>
      <c r="AT144" s="408"/>
      <c r="AU144" s="409"/>
      <c r="AV144" s="815"/>
      <c r="JB144" s="25"/>
      <c r="JC144" s="128"/>
      <c r="JD144" s="129"/>
      <c r="JE144" s="33"/>
      <c r="JF144" s="33"/>
      <c r="JG144" s="33"/>
      <c r="JH144" s="33"/>
      <c r="JI144" s="33"/>
      <c r="JJ144" s="34"/>
      <c r="JK144" s="22"/>
      <c r="JL144" s="22"/>
      <c r="JM144" s="22"/>
      <c r="JN144" s="22"/>
      <c r="JO144" s="22"/>
      <c r="JP144" s="22"/>
      <c r="JQ144" s="22"/>
      <c r="JR144" s="22"/>
      <c r="JS144" s="22"/>
      <c r="JT144" s="22"/>
      <c r="JU144" s="22"/>
      <c r="KJ144" s="13" t="s">
        <v>112</v>
      </c>
      <c r="KK144" s="13" t="s">
        <v>46</v>
      </c>
    </row>
    <row r="145" spans="1:315" s="9" customFormat="1" ht="27.9" customHeight="1" x14ac:dyDescent="0.2">
      <c r="A145" s="130"/>
      <c r="B145" s="627"/>
      <c r="C145" s="806" t="s">
        <v>114</v>
      </c>
      <c r="D145" s="628" t="s">
        <v>7</v>
      </c>
      <c r="E145" s="629" t="s">
        <v>1421</v>
      </c>
      <c r="F145" s="630"/>
      <c r="G145" s="628" t="s">
        <v>7</v>
      </c>
      <c r="H145" s="631"/>
      <c r="I145" s="632"/>
      <c r="J145" s="258"/>
      <c r="K145" s="259"/>
      <c r="L145" s="258"/>
      <c r="M145" s="259"/>
      <c r="N145" s="258"/>
      <c r="O145" s="259"/>
      <c r="P145" s="258"/>
      <c r="Q145" s="259"/>
      <c r="R145" s="258"/>
      <c r="S145" s="259"/>
      <c r="T145" s="258"/>
      <c r="U145" s="259"/>
      <c r="V145" s="258"/>
      <c r="W145" s="259"/>
      <c r="X145" s="258"/>
      <c r="Y145" s="259"/>
      <c r="Z145" s="258"/>
      <c r="AA145" s="259"/>
      <c r="AB145" s="258"/>
      <c r="AC145" s="259"/>
      <c r="AD145" s="258"/>
      <c r="AE145" s="259"/>
      <c r="AF145" s="1685"/>
      <c r="AG145" s="1686"/>
      <c r="AH145" s="258"/>
      <c r="AI145" s="259"/>
      <c r="AJ145" s="1685"/>
      <c r="AK145" s="1686"/>
      <c r="AL145" s="258"/>
      <c r="AM145" s="259"/>
      <c r="AN145" s="1685"/>
      <c r="AO145" s="1686"/>
      <c r="AP145" s="1960"/>
      <c r="AQ145" s="1961"/>
      <c r="AR145" s="258"/>
      <c r="AS145" s="259"/>
      <c r="AT145" s="258"/>
      <c r="AU145" s="259"/>
      <c r="AV145" s="527"/>
      <c r="JB145" s="132"/>
      <c r="JC145" s="133"/>
      <c r="JD145" s="134"/>
      <c r="JE145" s="134"/>
      <c r="JF145" s="134"/>
      <c r="JG145" s="134"/>
      <c r="JH145" s="134"/>
      <c r="JI145" s="134"/>
      <c r="JJ145" s="135"/>
      <c r="KJ145" s="136" t="s">
        <v>114</v>
      </c>
      <c r="KK145" s="136" t="s">
        <v>46</v>
      </c>
      <c r="KL145" s="9" t="s">
        <v>45</v>
      </c>
      <c r="KM145" s="9" t="s">
        <v>23</v>
      </c>
      <c r="KN145" s="9" t="s">
        <v>44</v>
      </c>
      <c r="KO145" s="136" t="s">
        <v>103</v>
      </c>
    </row>
    <row r="146" spans="1:315" s="10" customFormat="1" ht="27.9" customHeight="1" x14ac:dyDescent="0.2">
      <c r="A146" s="137"/>
      <c r="B146" s="633"/>
      <c r="C146" s="806" t="s">
        <v>114</v>
      </c>
      <c r="D146" s="634" t="s">
        <v>7</v>
      </c>
      <c r="E146" s="635" t="s">
        <v>2001</v>
      </c>
      <c r="F146" s="636"/>
      <c r="G146" s="637">
        <v>236.01</v>
      </c>
      <c r="H146" s="638"/>
      <c r="I146" s="639"/>
      <c r="J146" s="260"/>
      <c r="K146" s="261"/>
      <c r="L146" s="260"/>
      <c r="M146" s="261"/>
      <c r="N146" s="260"/>
      <c r="O146" s="261"/>
      <c r="P146" s="260"/>
      <c r="Q146" s="261"/>
      <c r="R146" s="260"/>
      <c r="S146" s="261"/>
      <c r="T146" s="260"/>
      <c r="U146" s="261"/>
      <c r="V146" s="260"/>
      <c r="W146" s="261"/>
      <c r="X146" s="260"/>
      <c r="Y146" s="261"/>
      <c r="Z146" s="260"/>
      <c r="AA146" s="261"/>
      <c r="AB146" s="260"/>
      <c r="AC146" s="261"/>
      <c r="AD146" s="260"/>
      <c r="AE146" s="261"/>
      <c r="AF146" s="1687"/>
      <c r="AG146" s="1688"/>
      <c r="AH146" s="260"/>
      <c r="AI146" s="261"/>
      <c r="AJ146" s="1687"/>
      <c r="AK146" s="1688"/>
      <c r="AL146" s="260"/>
      <c r="AM146" s="261"/>
      <c r="AN146" s="1687"/>
      <c r="AO146" s="1688"/>
      <c r="AP146" s="1962"/>
      <c r="AQ146" s="1963"/>
      <c r="AR146" s="260"/>
      <c r="AS146" s="261"/>
      <c r="AT146" s="260"/>
      <c r="AU146" s="261"/>
      <c r="AV146" s="528"/>
      <c r="JB146" s="139"/>
      <c r="JC146" s="140"/>
      <c r="JD146" s="141"/>
      <c r="JE146" s="141"/>
      <c r="JF146" s="141"/>
      <c r="JG146" s="141"/>
      <c r="JH146" s="141"/>
      <c r="JI146" s="141"/>
      <c r="JJ146" s="142"/>
      <c r="KJ146" s="143" t="s">
        <v>114</v>
      </c>
      <c r="KK146" s="143" t="s">
        <v>46</v>
      </c>
      <c r="KL146" s="10" t="s">
        <v>46</v>
      </c>
      <c r="KM146" s="10" t="s">
        <v>23</v>
      </c>
      <c r="KN146" s="10" t="s">
        <v>45</v>
      </c>
      <c r="KO146" s="143" t="s">
        <v>103</v>
      </c>
    </row>
    <row r="147" spans="1:315" s="1" customFormat="1" ht="27.9" customHeight="1" x14ac:dyDescent="0.2">
      <c r="A147" s="23"/>
      <c r="B147" s="1652" t="s">
        <v>315</v>
      </c>
      <c r="C147" s="1653" t="s">
        <v>105</v>
      </c>
      <c r="D147" s="1654" t="s">
        <v>281</v>
      </c>
      <c r="E147" s="1655" t="s">
        <v>282</v>
      </c>
      <c r="F147" s="1656" t="s">
        <v>283</v>
      </c>
      <c r="G147" s="1657">
        <v>424.82</v>
      </c>
      <c r="H147" s="1658">
        <v>499</v>
      </c>
      <c r="I147" s="2044">
        <f>ROUND(H147*G147,2)</f>
        <v>211985.18</v>
      </c>
      <c r="J147" s="926"/>
      <c r="K147" s="927">
        <f>ROUND(J147*$H147,2)</f>
        <v>0</v>
      </c>
      <c r="L147" s="926"/>
      <c r="M147" s="927">
        <f>ROUND(L147*$H147,2)</f>
        <v>0</v>
      </c>
      <c r="N147" s="926"/>
      <c r="O147" s="927">
        <f>ROUND(N147*$H147,2)</f>
        <v>0</v>
      </c>
      <c r="P147" s="926"/>
      <c r="Q147" s="927">
        <f>ROUND(P147*$H147,2)</f>
        <v>0</v>
      </c>
      <c r="R147" s="926"/>
      <c r="S147" s="927">
        <f>ROUND(R147*$H147,2)</f>
        <v>0</v>
      </c>
      <c r="T147" s="926"/>
      <c r="U147" s="927">
        <f>ROUND(T147*$H147,2)</f>
        <v>0</v>
      </c>
      <c r="V147" s="926"/>
      <c r="W147" s="927">
        <f>ROUND(V147*$H147,2)</f>
        <v>0</v>
      </c>
      <c r="X147" s="926"/>
      <c r="Y147" s="927">
        <f>ROUND(X147*$H147,2)</f>
        <v>0</v>
      </c>
      <c r="Z147" s="926"/>
      <c r="AA147" s="927">
        <f>ROUND(Z147*$H147,2)</f>
        <v>0</v>
      </c>
      <c r="AB147" s="926"/>
      <c r="AC147" s="927">
        <f>ROUND(AB147*$H147,2)</f>
        <v>0</v>
      </c>
      <c r="AD147" s="926"/>
      <c r="AE147" s="927">
        <f>ROUND(AD147*$H147,2)</f>
        <v>0</v>
      </c>
      <c r="AF147" s="1986"/>
      <c r="AG147" s="1987">
        <f>ROUND(AF147*$H147,2)</f>
        <v>0</v>
      </c>
      <c r="AH147" s="926"/>
      <c r="AI147" s="927">
        <f>ROUND(AH147*$H147,2)</f>
        <v>0</v>
      </c>
      <c r="AJ147" s="1986"/>
      <c r="AK147" s="1987">
        <f>ROUND(AJ147*$H147,2)</f>
        <v>0</v>
      </c>
      <c r="AL147" s="926"/>
      <c r="AM147" s="927">
        <f>ROUND(AL147*$H147,2)</f>
        <v>0</v>
      </c>
      <c r="AN147" s="1986"/>
      <c r="AO147" s="1987">
        <f>ROUND(AN147*$H147,2)</f>
        <v>0</v>
      </c>
      <c r="AP147" s="1995"/>
      <c r="AQ147" s="1996">
        <f>ROUND(AP147*$H147,2)</f>
        <v>0</v>
      </c>
      <c r="AR147" s="1888">
        <f>AP147+AN147+AL147+AJ147+AH147+AF147+AD147+AB147+Z147+X147+V147+T147+R147+P147+N147+L147+J147</f>
        <v>0</v>
      </c>
      <c r="AS147" s="1889">
        <f>ROUND(AR147*$H147,2)</f>
        <v>0</v>
      </c>
      <c r="AT147" s="1888">
        <f>G147-AR147</f>
        <v>424.82</v>
      </c>
      <c r="AU147" s="1889">
        <f>ROUND(AT147*$H147,2)</f>
        <v>211985.18</v>
      </c>
      <c r="AV147" s="1999">
        <f>AU147/I147</f>
        <v>1</v>
      </c>
      <c r="JB147" s="25"/>
      <c r="JC147" s="122" t="s">
        <v>7</v>
      </c>
      <c r="JD147" s="123" t="s">
        <v>31</v>
      </c>
      <c r="JE147" s="33"/>
      <c r="JF147" s="124">
        <f>JE147*G147</f>
        <v>0</v>
      </c>
      <c r="JG147" s="124">
        <v>0</v>
      </c>
      <c r="JH147" s="124">
        <f>JG147*G147</f>
        <v>0</v>
      </c>
      <c r="JI147" s="124">
        <v>0</v>
      </c>
      <c r="JJ147" s="125">
        <f>JI147*G147</f>
        <v>0</v>
      </c>
      <c r="JK147" s="22"/>
      <c r="JL147" s="22"/>
      <c r="JM147" s="22"/>
      <c r="JN147" s="22"/>
      <c r="JO147" s="22"/>
      <c r="JP147" s="22"/>
      <c r="JQ147" s="22"/>
      <c r="JR147" s="22"/>
      <c r="JS147" s="22"/>
      <c r="JT147" s="22"/>
      <c r="JU147" s="22"/>
      <c r="KH147" s="126" t="s">
        <v>110</v>
      </c>
      <c r="KJ147" s="126" t="s">
        <v>105</v>
      </c>
      <c r="KK147" s="126" t="s">
        <v>46</v>
      </c>
      <c r="KO147" s="13" t="s">
        <v>103</v>
      </c>
      <c r="KU147" s="127">
        <f>IF(JD147="základní",I147,0)</f>
        <v>211985.18</v>
      </c>
      <c r="KV147" s="127">
        <f>IF(JD147="snížená",I147,0)</f>
        <v>0</v>
      </c>
      <c r="KW147" s="127">
        <f>IF(JD147="zákl. přenesená",I147,0)</f>
        <v>0</v>
      </c>
      <c r="KX147" s="127">
        <f>IF(JD147="sníž. přenesená",I147,0)</f>
        <v>0</v>
      </c>
      <c r="KY147" s="127">
        <f>IF(JD147="nulová",I147,0)</f>
        <v>0</v>
      </c>
      <c r="KZ147" s="13" t="s">
        <v>45</v>
      </c>
      <c r="LA147" s="127">
        <f>ROUND(H147*G147,2)</f>
        <v>211985.18</v>
      </c>
      <c r="LB147" s="13" t="s">
        <v>110</v>
      </c>
      <c r="LC147" s="126" t="s">
        <v>2002</v>
      </c>
    </row>
    <row r="148" spans="1:315" s="1" customFormat="1" ht="27.9" customHeight="1" x14ac:dyDescent="0.2">
      <c r="A148" s="23"/>
      <c r="B148" s="625"/>
      <c r="C148" s="806" t="s">
        <v>112</v>
      </c>
      <c r="D148" s="805"/>
      <c r="E148" s="626" t="s">
        <v>285</v>
      </c>
      <c r="F148" s="805"/>
      <c r="G148" s="805"/>
      <c r="H148" s="197"/>
      <c r="I148" s="498"/>
      <c r="J148" s="408"/>
      <c r="K148" s="409"/>
      <c r="L148" s="408"/>
      <c r="M148" s="409"/>
      <c r="N148" s="408"/>
      <c r="O148" s="409"/>
      <c r="P148" s="408"/>
      <c r="Q148" s="409"/>
      <c r="R148" s="408"/>
      <c r="S148" s="409"/>
      <c r="T148" s="408"/>
      <c r="U148" s="409"/>
      <c r="V148" s="408"/>
      <c r="W148" s="409"/>
      <c r="X148" s="408"/>
      <c r="Y148" s="409"/>
      <c r="Z148" s="408"/>
      <c r="AA148" s="409"/>
      <c r="AB148" s="408"/>
      <c r="AC148" s="409"/>
      <c r="AD148" s="408"/>
      <c r="AE148" s="409"/>
      <c r="AF148" s="1985"/>
      <c r="AG148" s="1684"/>
      <c r="AH148" s="408"/>
      <c r="AI148" s="409"/>
      <c r="AJ148" s="1985"/>
      <c r="AK148" s="1684"/>
      <c r="AL148" s="408"/>
      <c r="AM148" s="409"/>
      <c r="AN148" s="1985"/>
      <c r="AO148" s="1684"/>
      <c r="AP148" s="1994"/>
      <c r="AQ148" s="1959"/>
      <c r="AR148" s="408"/>
      <c r="AS148" s="409"/>
      <c r="AT148" s="408"/>
      <c r="AU148" s="409"/>
      <c r="AV148" s="815"/>
      <c r="JB148" s="25"/>
      <c r="JC148" s="128"/>
      <c r="JD148" s="129"/>
      <c r="JE148" s="33"/>
      <c r="JF148" s="33"/>
      <c r="JG148" s="33"/>
      <c r="JH148" s="33"/>
      <c r="JI148" s="33"/>
      <c r="JJ148" s="34"/>
      <c r="JK148" s="22"/>
      <c r="JL148" s="22"/>
      <c r="JM148" s="22"/>
      <c r="JN148" s="22"/>
      <c r="JO148" s="22"/>
      <c r="JP148" s="22"/>
      <c r="JQ148" s="22"/>
      <c r="JR148" s="22"/>
      <c r="JS148" s="22"/>
      <c r="JT148" s="22"/>
      <c r="JU148" s="22"/>
      <c r="KJ148" s="13" t="s">
        <v>112</v>
      </c>
      <c r="KK148" s="13" t="s">
        <v>46</v>
      </c>
    </row>
    <row r="149" spans="1:315" s="10" customFormat="1" ht="27.9" customHeight="1" x14ac:dyDescent="0.2">
      <c r="A149" s="137"/>
      <c r="B149" s="633"/>
      <c r="C149" s="806" t="s">
        <v>114</v>
      </c>
      <c r="D149" s="634" t="s">
        <v>7</v>
      </c>
      <c r="E149" s="635" t="s">
        <v>2003</v>
      </c>
      <c r="F149" s="636"/>
      <c r="G149" s="637">
        <v>424.82</v>
      </c>
      <c r="H149" s="638"/>
      <c r="I149" s="639"/>
      <c r="J149" s="260"/>
      <c r="K149" s="261"/>
      <c r="L149" s="260"/>
      <c r="M149" s="261"/>
      <c r="N149" s="260"/>
      <c r="O149" s="261"/>
      <c r="P149" s="260"/>
      <c r="Q149" s="261"/>
      <c r="R149" s="260"/>
      <c r="S149" s="261"/>
      <c r="T149" s="260"/>
      <c r="U149" s="261"/>
      <c r="V149" s="260"/>
      <c r="W149" s="261"/>
      <c r="X149" s="260"/>
      <c r="Y149" s="261"/>
      <c r="Z149" s="260"/>
      <c r="AA149" s="261"/>
      <c r="AB149" s="260"/>
      <c r="AC149" s="261"/>
      <c r="AD149" s="260"/>
      <c r="AE149" s="261"/>
      <c r="AF149" s="1687"/>
      <c r="AG149" s="1688"/>
      <c r="AH149" s="260"/>
      <c r="AI149" s="261"/>
      <c r="AJ149" s="1687"/>
      <c r="AK149" s="1688"/>
      <c r="AL149" s="260"/>
      <c r="AM149" s="261"/>
      <c r="AN149" s="1687"/>
      <c r="AO149" s="1688"/>
      <c r="AP149" s="1962"/>
      <c r="AQ149" s="1963"/>
      <c r="AR149" s="260"/>
      <c r="AS149" s="261"/>
      <c r="AT149" s="260"/>
      <c r="AU149" s="261"/>
      <c r="AV149" s="528"/>
      <c r="JB149" s="139"/>
      <c r="JC149" s="140"/>
      <c r="JD149" s="141"/>
      <c r="JE149" s="141"/>
      <c r="JF149" s="141"/>
      <c r="JG149" s="141"/>
      <c r="JH149" s="141"/>
      <c r="JI149" s="141"/>
      <c r="JJ149" s="142"/>
      <c r="KJ149" s="143" t="s">
        <v>114</v>
      </c>
      <c r="KK149" s="143" t="s">
        <v>46</v>
      </c>
      <c r="KL149" s="10" t="s">
        <v>46</v>
      </c>
      <c r="KM149" s="10" t="s">
        <v>23</v>
      </c>
      <c r="KN149" s="10" t="s">
        <v>45</v>
      </c>
      <c r="KO149" s="143" t="s">
        <v>103</v>
      </c>
    </row>
    <row r="150" spans="1:315" s="1" customFormat="1" ht="27.9" customHeight="1" x14ac:dyDescent="0.2">
      <c r="A150" s="23"/>
      <c r="B150" s="550" t="s">
        <v>320</v>
      </c>
      <c r="C150" s="558" t="s">
        <v>105</v>
      </c>
      <c r="D150" s="559" t="s">
        <v>288</v>
      </c>
      <c r="E150" s="560" t="s">
        <v>289</v>
      </c>
      <c r="F150" s="561" t="s">
        <v>194</v>
      </c>
      <c r="G150" s="562">
        <v>365.26</v>
      </c>
      <c r="H150" s="563">
        <v>123</v>
      </c>
      <c r="I150" s="564">
        <f>ROUND(H150*G150,2)</f>
        <v>44926.98</v>
      </c>
      <c r="J150" s="926"/>
      <c r="K150" s="927">
        <f>ROUND(J150*$H150,2)</f>
        <v>0</v>
      </c>
      <c r="L150" s="926"/>
      <c r="M150" s="927">
        <f>ROUND(L150*$H150,2)</f>
        <v>0</v>
      </c>
      <c r="N150" s="926"/>
      <c r="O150" s="927">
        <f>ROUND(N150*$H150,2)</f>
        <v>0</v>
      </c>
      <c r="P150" s="926"/>
      <c r="Q150" s="927">
        <f>ROUND(P150*$H150,2)</f>
        <v>0</v>
      </c>
      <c r="R150" s="926"/>
      <c r="S150" s="927">
        <f>ROUND(R150*$H150,2)</f>
        <v>0</v>
      </c>
      <c r="T150" s="926"/>
      <c r="U150" s="927">
        <f>ROUND(T150*$H150,2)</f>
        <v>0</v>
      </c>
      <c r="V150" s="926"/>
      <c r="W150" s="927">
        <f>ROUND(V150*$H150,2)</f>
        <v>0</v>
      </c>
      <c r="X150" s="926"/>
      <c r="Y150" s="927">
        <f>ROUND(X150*$H150,2)</f>
        <v>0</v>
      </c>
      <c r="Z150" s="926"/>
      <c r="AA150" s="927">
        <f>ROUND(Z150*$H150,2)</f>
        <v>0</v>
      </c>
      <c r="AB150" s="926"/>
      <c r="AC150" s="927">
        <f>ROUND(AB150*$H150,2)</f>
        <v>0</v>
      </c>
      <c r="AD150" s="783">
        <v>208.2</v>
      </c>
      <c r="AE150" s="927">
        <f>ROUND(AD150*$H150,2)</f>
        <v>25608.6</v>
      </c>
      <c r="AF150" s="1986">
        <v>90.5</v>
      </c>
      <c r="AG150" s="1987">
        <f>ROUND(AF150*$H150,2)</f>
        <v>11131.5</v>
      </c>
      <c r="AH150" s="926">
        <v>34.89</v>
      </c>
      <c r="AI150" s="927">
        <f>ROUND(AH150*$H150,2)</f>
        <v>4291.47</v>
      </c>
      <c r="AJ150" s="1986">
        <v>0</v>
      </c>
      <c r="AK150" s="1987">
        <f>ROUND(AJ150*$H150,2)</f>
        <v>0</v>
      </c>
      <c r="AL150" s="926"/>
      <c r="AM150" s="927">
        <f>ROUND(AL150*$H150,2)</f>
        <v>0</v>
      </c>
      <c r="AN150" s="1986">
        <v>31.67</v>
      </c>
      <c r="AO150" s="1987">
        <f>ROUND(AN150*$H150,2)</f>
        <v>3895.41</v>
      </c>
      <c r="AP150" s="1995"/>
      <c r="AQ150" s="1996">
        <f>ROUND(AP150*$H150,2)</f>
        <v>0</v>
      </c>
      <c r="AR150" s="926">
        <f>AP150+AN150+AL150+AJ150+AH150+AF150+AD150+AB150+Z150+X150+V150+T150+R150+P150+N150+L150+J150</f>
        <v>365.26</v>
      </c>
      <c r="AS150" s="927">
        <f>ROUND(AR150*$H150,2)</f>
        <v>44926.98</v>
      </c>
      <c r="AT150" s="926">
        <f>G150-AR150</f>
        <v>0</v>
      </c>
      <c r="AU150" s="927">
        <f>ROUND(AT150*$H150,2)</f>
        <v>0</v>
      </c>
      <c r="AV150" s="975">
        <f>AU150/I150</f>
        <v>0</v>
      </c>
      <c r="JB150" s="25"/>
      <c r="JC150" s="122" t="s">
        <v>7</v>
      </c>
      <c r="JD150" s="123" t="s">
        <v>31</v>
      </c>
      <c r="JE150" s="33"/>
      <c r="JF150" s="124">
        <f>JE150*G150</f>
        <v>0</v>
      </c>
      <c r="JG150" s="124">
        <v>0</v>
      </c>
      <c r="JH150" s="124">
        <f>JG150*G150</f>
        <v>0</v>
      </c>
      <c r="JI150" s="124">
        <v>0</v>
      </c>
      <c r="JJ150" s="125">
        <f>JI150*G150</f>
        <v>0</v>
      </c>
      <c r="JK150" s="22"/>
      <c r="JL150" s="22"/>
      <c r="JM150" s="22"/>
      <c r="JN150" s="22"/>
      <c r="JO150" s="22"/>
      <c r="JP150" s="22"/>
      <c r="JQ150" s="22"/>
      <c r="JR150" s="22"/>
      <c r="JS150" s="22"/>
      <c r="JT150" s="22"/>
      <c r="JU150" s="22"/>
      <c r="KH150" s="126" t="s">
        <v>110</v>
      </c>
      <c r="KJ150" s="126" t="s">
        <v>105</v>
      </c>
      <c r="KK150" s="126" t="s">
        <v>46</v>
      </c>
      <c r="KO150" s="13" t="s">
        <v>103</v>
      </c>
      <c r="KU150" s="127">
        <f>IF(JD150="základní",I150,0)</f>
        <v>44926.98</v>
      </c>
      <c r="KV150" s="127">
        <f>IF(JD150="snížená",I150,0)</f>
        <v>0</v>
      </c>
      <c r="KW150" s="127">
        <f>IF(JD150="zákl. přenesená",I150,0)</f>
        <v>0</v>
      </c>
      <c r="KX150" s="127">
        <f>IF(JD150="sníž. přenesená",I150,0)</f>
        <v>0</v>
      </c>
      <c r="KY150" s="127">
        <f>IF(JD150="nulová",I150,0)</f>
        <v>0</v>
      </c>
      <c r="KZ150" s="13" t="s">
        <v>45</v>
      </c>
      <c r="LA150" s="127">
        <f>ROUND(H150*G150,2)</f>
        <v>44926.98</v>
      </c>
      <c r="LB150" s="13" t="s">
        <v>110</v>
      </c>
      <c r="LC150" s="126" t="s">
        <v>2004</v>
      </c>
    </row>
    <row r="151" spans="1:315" s="1" customFormat="1" ht="27.9" customHeight="1" x14ac:dyDescent="0.2">
      <c r="A151" s="23"/>
      <c r="B151" s="625"/>
      <c r="C151" s="806" t="s">
        <v>112</v>
      </c>
      <c r="D151" s="805"/>
      <c r="E151" s="626" t="s">
        <v>291</v>
      </c>
      <c r="F151" s="805"/>
      <c r="G151" s="805"/>
      <c r="H151" s="197"/>
      <c r="I151" s="498"/>
      <c r="J151" s="408"/>
      <c r="K151" s="409"/>
      <c r="L151" s="408"/>
      <c r="M151" s="409"/>
      <c r="N151" s="408"/>
      <c r="O151" s="409"/>
      <c r="P151" s="408"/>
      <c r="Q151" s="409"/>
      <c r="R151" s="408"/>
      <c r="S151" s="409"/>
      <c r="T151" s="408"/>
      <c r="U151" s="409"/>
      <c r="V151" s="408"/>
      <c r="W151" s="409"/>
      <c r="X151" s="408"/>
      <c r="Y151" s="409"/>
      <c r="Z151" s="408"/>
      <c r="AA151" s="409"/>
      <c r="AB151" s="408"/>
      <c r="AC151" s="409"/>
      <c r="AD151" s="408"/>
      <c r="AE151" s="409"/>
      <c r="AF151" s="1985"/>
      <c r="AG151" s="1684"/>
      <c r="AH151" s="408"/>
      <c r="AI151" s="409"/>
      <c r="AJ151" s="1985"/>
      <c r="AK151" s="1684"/>
      <c r="AL151" s="408"/>
      <c r="AM151" s="409"/>
      <c r="AN151" s="1985"/>
      <c r="AO151" s="1684"/>
      <c r="AP151" s="1994"/>
      <c r="AQ151" s="1959"/>
      <c r="AR151" s="408"/>
      <c r="AS151" s="409"/>
      <c r="AT151" s="408"/>
      <c r="AU151" s="409"/>
      <c r="AV151" s="815"/>
      <c r="JB151" s="25"/>
      <c r="JC151" s="128"/>
      <c r="JD151" s="129"/>
      <c r="JE151" s="33"/>
      <c r="JF151" s="33"/>
      <c r="JG151" s="33"/>
      <c r="JH151" s="33"/>
      <c r="JI151" s="33"/>
      <c r="JJ151" s="34"/>
      <c r="JK151" s="22"/>
      <c r="JL151" s="22"/>
      <c r="JM151" s="22"/>
      <c r="JN151" s="22"/>
      <c r="JO151" s="22"/>
      <c r="JP151" s="22"/>
      <c r="JQ151" s="22"/>
      <c r="JR151" s="22"/>
      <c r="JS151" s="22"/>
      <c r="JT151" s="22"/>
      <c r="JU151" s="22"/>
      <c r="KJ151" s="13" t="s">
        <v>112</v>
      </c>
      <c r="KK151" s="13" t="s">
        <v>46</v>
      </c>
    </row>
    <row r="152" spans="1:315" s="10" customFormat="1" ht="27.9" customHeight="1" x14ac:dyDescent="0.2">
      <c r="A152" s="137"/>
      <c r="B152" s="633"/>
      <c r="C152" s="806" t="s">
        <v>114</v>
      </c>
      <c r="D152" s="634" t="s">
        <v>7</v>
      </c>
      <c r="E152" s="635" t="s">
        <v>2005</v>
      </c>
      <c r="F152" s="636"/>
      <c r="G152" s="637">
        <v>513.07000000000005</v>
      </c>
      <c r="H152" s="638"/>
      <c r="I152" s="639"/>
      <c r="J152" s="260"/>
      <c r="K152" s="261"/>
      <c r="L152" s="260"/>
      <c r="M152" s="261"/>
      <c r="N152" s="260"/>
      <c r="O152" s="261"/>
      <c r="P152" s="260"/>
      <c r="Q152" s="261"/>
      <c r="R152" s="260"/>
      <c r="S152" s="261"/>
      <c r="T152" s="260"/>
      <c r="U152" s="261"/>
      <c r="V152" s="260"/>
      <c r="W152" s="261"/>
      <c r="X152" s="260"/>
      <c r="Y152" s="261"/>
      <c r="Z152" s="260"/>
      <c r="AA152" s="261"/>
      <c r="AB152" s="260"/>
      <c r="AC152" s="261"/>
      <c r="AD152" s="260"/>
      <c r="AE152" s="261"/>
      <c r="AF152" s="1687"/>
      <c r="AG152" s="1688"/>
      <c r="AH152" s="260"/>
      <c r="AI152" s="261"/>
      <c r="AJ152" s="1687"/>
      <c r="AK152" s="1688"/>
      <c r="AL152" s="260"/>
      <c r="AM152" s="261"/>
      <c r="AN152" s="1687"/>
      <c r="AO152" s="1688"/>
      <c r="AP152" s="1962"/>
      <c r="AQ152" s="1963"/>
      <c r="AR152" s="260"/>
      <c r="AS152" s="261"/>
      <c r="AT152" s="260"/>
      <c r="AU152" s="261"/>
      <c r="AV152" s="528"/>
      <c r="JB152" s="139"/>
      <c r="JC152" s="140"/>
      <c r="JD152" s="141"/>
      <c r="JE152" s="141"/>
      <c r="JF152" s="141"/>
      <c r="JG152" s="141"/>
      <c r="JH152" s="141"/>
      <c r="JI152" s="141"/>
      <c r="JJ152" s="142"/>
      <c r="KJ152" s="143" t="s">
        <v>114</v>
      </c>
      <c r="KK152" s="143" t="s">
        <v>46</v>
      </c>
      <c r="KL152" s="10" t="s">
        <v>46</v>
      </c>
      <c r="KM152" s="10" t="s">
        <v>23</v>
      </c>
      <c r="KN152" s="10" t="s">
        <v>44</v>
      </c>
      <c r="KO152" s="143" t="s">
        <v>103</v>
      </c>
    </row>
    <row r="153" spans="1:315" s="9" customFormat="1" ht="27.9" customHeight="1" x14ac:dyDescent="0.2">
      <c r="A153" s="130"/>
      <c r="B153" s="627"/>
      <c r="C153" s="806" t="s">
        <v>114</v>
      </c>
      <c r="D153" s="628" t="s">
        <v>7</v>
      </c>
      <c r="E153" s="629" t="s">
        <v>225</v>
      </c>
      <c r="F153" s="630"/>
      <c r="G153" s="628" t="s">
        <v>7</v>
      </c>
      <c r="H153" s="631"/>
      <c r="I153" s="632"/>
      <c r="J153" s="258"/>
      <c r="K153" s="259"/>
      <c r="L153" s="258"/>
      <c r="M153" s="259"/>
      <c r="N153" s="258"/>
      <c r="O153" s="259"/>
      <c r="P153" s="258"/>
      <c r="Q153" s="259"/>
      <c r="R153" s="258"/>
      <c r="S153" s="259"/>
      <c r="T153" s="258"/>
      <c r="U153" s="259"/>
      <c r="V153" s="258"/>
      <c r="W153" s="259"/>
      <c r="X153" s="258"/>
      <c r="Y153" s="259"/>
      <c r="Z153" s="258"/>
      <c r="AA153" s="259"/>
      <c r="AB153" s="258"/>
      <c r="AC153" s="259"/>
      <c r="AD153" s="258"/>
      <c r="AE153" s="259"/>
      <c r="AF153" s="1685"/>
      <c r="AG153" s="1686"/>
      <c r="AH153" s="258"/>
      <c r="AI153" s="259"/>
      <c r="AJ153" s="1685"/>
      <c r="AK153" s="1686"/>
      <c r="AL153" s="258"/>
      <c r="AM153" s="259"/>
      <c r="AN153" s="1685"/>
      <c r="AO153" s="1686"/>
      <c r="AP153" s="1960"/>
      <c r="AQ153" s="1961"/>
      <c r="AR153" s="258"/>
      <c r="AS153" s="259"/>
      <c r="AT153" s="258"/>
      <c r="AU153" s="259"/>
      <c r="AV153" s="527"/>
      <c r="JB153" s="132"/>
      <c r="JC153" s="133"/>
      <c r="JD153" s="134"/>
      <c r="JE153" s="134"/>
      <c r="JF153" s="134"/>
      <c r="JG153" s="134"/>
      <c r="JH153" s="134"/>
      <c r="JI153" s="134"/>
      <c r="JJ153" s="135"/>
      <c r="KJ153" s="136" t="s">
        <v>114</v>
      </c>
      <c r="KK153" s="136" t="s">
        <v>46</v>
      </c>
      <c r="KL153" s="9" t="s">
        <v>45</v>
      </c>
      <c r="KM153" s="9" t="s">
        <v>23</v>
      </c>
      <c r="KN153" s="9" t="s">
        <v>44</v>
      </c>
      <c r="KO153" s="136" t="s">
        <v>103</v>
      </c>
    </row>
    <row r="154" spans="1:315" s="10" customFormat="1" ht="27.9" customHeight="1" x14ac:dyDescent="0.2">
      <c r="A154" s="137"/>
      <c r="B154" s="633"/>
      <c r="C154" s="806" t="s">
        <v>114</v>
      </c>
      <c r="D154" s="634" t="s">
        <v>7</v>
      </c>
      <c r="E154" s="635" t="s">
        <v>2006</v>
      </c>
      <c r="F154" s="636"/>
      <c r="G154" s="637">
        <v>-103.56</v>
      </c>
      <c r="H154" s="638"/>
      <c r="I154" s="639"/>
      <c r="J154" s="260"/>
      <c r="K154" s="261"/>
      <c r="L154" s="260"/>
      <c r="M154" s="261"/>
      <c r="N154" s="260"/>
      <c r="O154" s="261"/>
      <c r="P154" s="260"/>
      <c r="Q154" s="261"/>
      <c r="R154" s="260"/>
      <c r="S154" s="261"/>
      <c r="T154" s="260"/>
      <c r="U154" s="261"/>
      <c r="V154" s="260"/>
      <c r="W154" s="261"/>
      <c r="X154" s="260"/>
      <c r="Y154" s="261"/>
      <c r="Z154" s="260"/>
      <c r="AA154" s="261"/>
      <c r="AB154" s="260"/>
      <c r="AC154" s="261"/>
      <c r="AD154" s="260"/>
      <c r="AE154" s="261"/>
      <c r="AF154" s="1687"/>
      <c r="AG154" s="1688"/>
      <c r="AH154" s="260"/>
      <c r="AI154" s="261"/>
      <c r="AJ154" s="1687"/>
      <c r="AK154" s="1688"/>
      <c r="AL154" s="260"/>
      <c r="AM154" s="261"/>
      <c r="AN154" s="1687"/>
      <c r="AO154" s="1688"/>
      <c r="AP154" s="1962"/>
      <c r="AQ154" s="1963"/>
      <c r="AR154" s="260"/>
      <c r="AS154" s="261"/>
      <c r="AT154" s="260"/>
      <c r="AU154" s="261"/>
      <c r="AV154" s="528"/>
      <c r="JB154" s="139"/>
      <c r="JC154" s="140"/>
      <c r="JD154" s="141"/>
      <c r="JE154" s="141"/>
      <c r="JF154" s="141"/>
      <c r="JG154" s="141"/>
      <c r="JH154" s="141"/>
      <c r="JI154" s="141"/>
      <c r="JJ154" s="142"/>
      <c r="KJ154" s="143" t="s">
        <v>114</v>
      </c>
      <c r="KK154" s="143" t="s">
        <v>46</v>
      </c>
      <c r="KL154" s="10" t="s">
        <v>46</v>
      </c>
      <c r="KM154" s="10" t="s">
        <v>23</v>
      </c>
      <c r="KN154" s="10" t="s">
        <v>44</v>
      </c>
      <c r="KO154" s="143" t="s">
        <v>103</v>
      </c>
    </row>
    <row r="155" spans="1:315" s="10" customFormat="1" ht="27.9" customHeight="1" x14ac:dyDescent="0.2">
      <c r="A155" s="137"/>
      <c r="B155" s="633"/>
      <c r="C155" s="806" t="s">
        <v>114</v>
      </c>
      <c r="D155" s="634" t="s">
        <v>7</v>
      </c>
      <c r="E155" s="635" t="s">
        <v>2007</v>
      </c>
      <c r="F155" s="636"/>
      <c r="G155" s="637">
        <v>-25.9</v>
      </c>
      <c r="H155" s="638"/>
      <c r="I155" s="639"/>
      <c r="J155" s="260"/>
      <c r="K155" s="261"/>
      <c r="L155" s="260"/>
      <c r="M155" s="261"/>
      <c r="N155" s="260"/>
      <c r="O155" s="261"/>
      <c r="P155" s="260"/>
      <c r="Q155" s="261"/>
      <c r="R155" s="260"/>
      <c r="S155" s="261"/>
      <c r="T155" s="260"/>
      <c r="U155" s="261"/>
      <c r="V155" s="260"/>
      <c r="W155" s="261"/>
      <c r="X155" s="260"/>
      <c r="Y155" s="261"/>
      <c r="Z155" s="260"/>
      <c r="AA155" s="261"/>
      <c r="AB155" s="260"/>
      <c r="AC155" s="261"/>
      <c r="AD155" s="260"/>
      <c r="AE155" s="261"/>
      <c r="AF155" s="1687"/>
      <c r="AG155" s="1688"/>
      <c r="AH155" s="260"/>
      <c r="AI155" s="261"/>
      <c r="AJ155" s="1687"/>
      <c r="AK155" s="1688"/>
      <c r="AL155" s="260"/>
      <c r="AM155" s="261"/>
      <c r="AN155" s="1687"/>
      <c r="AO155" s="1688"/>
      <c r="AP155" s="1962"/>
      <c r="AQ155" s="1963"/>
      <c r="AR155" s="260"/>
      <c r="AS155" s="261"/>
      <c r="AT155" s="260"/>
      <c r="AU155" s="261"/>
      <c r="AV155" s="528"/>
      <c r="JB155" s="139"/>
      <c r="JC155" s="140"/>
      <c r="JD155" s="141"/>
      <c r="JE155" s="141"/>
      <c r="JF155" s="141"/>
      <c r="JG155" s="141"/>
      <c r="JH155" s="141"/>
      <c r="JI155" s="141"/>
      <c r="JJ155" s="142"/>
      <c r="KJ155" s="143" t="s">
        <v>114</v>
      </c>
      <c r="KK155" s="143" t="s">
        <v>46</v>
      </c>
      <c r="KL155" s="10" t="s">
        <v>46</v>
      </c>
      <c r="KM155" s="10" t="s">
        <v>23</v>
      </c>
      <c r="KN155" s="10" t="s">
        <v>44</v>
      </c>
      <c r="KO155" s="143" t="s">
        <v>103</v>
      </c>
    </row>
    <row r="156" spans="1:315" s="10" customFormat="1" ht="27.9" customHeight="1" x14ac:dyDescent="0.2">
      <c r="A156" s="137"/>
      <c r="B156" s="633"/>
      <c r="C156" s="806" t="s">
        <v>114</v>
      </c>
      <c r="D156" s="634" t="s">
        <v>7</v>
      </c>
      <c r="E156" s="635" t="s">
        <v>2008</v>
      </c>
      <c r="F156" s="636"/>
      <c r="G156" s="637">
        <v>-1.35</v>
      </c>
      <c r="H156" s="638"/>
      <c r="I156" s="639"/>
      <c r="J156" s="260"/>
      <c r="K156" s="261"/>
      <c r="L156" s="260"/>
      <c r="M156" s="261"/>
      <c r="N156" s="260"/>
      <c r="O156" s="261"/>
      <c r="P156" s="260"/>
      <c r="Q156" s="261"/>
      <c r="R156" s="260"/>
      <c r="S156" s="261"/>
      <c r="T156" s="260"/>
      <c r="U156" s="261"/>
      <c r="V156" s="260"/>
      <c r="W156" s="261"/>
      <c r="X156" s="260"/>
      <c r="Y156" s="261"/>
      <c r="Z156" s="260"/>
      <c r="AA156" s="261"/>
      <c r="AB156" s="260"/>
      <c r="AC156" s="261"/>
      <c r="AD156" s="260"/>
      <c r="AE156" s="261"/>
      <c r="AF156" s="1687"/>
      <c r="AG156" s="1688"/>
      <c r="AH156" s="260"/>
      <c r="AI156" s="261"/>
      <c r="AJ156" s="1687"/>
      <c r="AK156" s="1688"/>
      <c r="AL156" s="260"/>
      <c r="AM156" s="261"/>
      <c r="AN156" s="1687"/>
      <c r="AO156" s="1688"/>
      <c r="AP156" s="1962"/>
      <c r="AQ156" s="1963"/>
      <c r="AR156" s="260"/>
      <c r="AS156" s="261"/>
      <c r="AT156" s="260"/>
      <c r="AU156" s="261"/>
      <c r="AV156" s="528"/>
      <c r="JB156" s="139"/>
      <c r="JC156" s="140"/>
      <c r="JD156" s="141"/>
      <c r="JE156" s="141"/>
      <c r="JF156" s="141"/>
      <c r="JG156" s="141"/>
      <c r="JH156" s="141"/>
      <c r="JI156" s="141"/>
      <c r="JJ156" s="142"/>
      <c r="KJ156" s="143" t="s">
        <v>114</v>
      </c>
      <c r="KK156" s="143" t="s">
        <v>46</v>
      </c>
      <c r="KL156" s="10" t="s">
        <v>46</v>
      </c>
      <c r="KM156" s="10" t="s">
        <v>23</v>
      </c>
      <c r="KN156" s="10" t="s">
        <v>44</v>
      </c>
      <c r="KO156" s="143" t="s">
        <v>103</v>
      </c>
    </row>
    <row r="157" spans="1:315" s="10" customFormat="1" ht="27.9" customHeight="1" x14ac:dyDescent="0.2">
      <c r="A157" s="137"/>
      <c r="B157" s="633"/>
      <c r="C157" s="806" t="s">
        <v>114</v>
      </c>
      <c r="D157" s="634" t="s">
        <v>7</v>
      </c>
      <c r="E157" s="635" t="s">
        <v>2009</v>
      </c>
      <c r="F157" s="636"/>
      <c r="G157" s="637">
        <v>-17</v>
      </c>
      <c r="H157" s="638"/>
      <c r="I157" s="639"/>
      <c r="J157" s="260"/>
      <c r="K157" s="261"/>
      <c r="L157" s="260"/>
      <c r="M157" s="261"/>
      <c r="N157" s="260"/>
      <c r="O157" s="261"/>
      <c r="P157" s="260"/>
      <c r="Q157" s="261"/>
      <c r="R157" s="260"/>
      <c r="S157" s="261"/>
      <c r="T157" s="260"/>
      <c r="U157" s="261"/>
      <c r="V157" s="260"/>
      <c r="W157" s="261"/>
      <c r="X157" s="260"/>
      <c r="Y157" s="261"/>
      <c r="Z157" s="260"/>
      <c r="AA157" s="261"/>
      <c r="AB157" s="260"/>
      <c r="AC157" s="261"/>
      <c r="AD157" s="260"/>
      <c r="AE157" s="261"/>
      <c r="AF157" s="1687"/>
      <c r="AG157" s="1688"/>
      <c r="AH157" s="260"/>
      <c r="AI157" s="261"/>
      <c r="AJ157" s="1687"/>
      <c r="AK157" s="1688"/>
      <c r="AL157" s="260"/>
      <c r="AM157" s="261"/>
      <c r="AN157" s="1687"/>
      <c r="AO157" s="1688"/>
      <c r="AP157" s="1962"/>
      <c r="AQ157" s="1963"/>
      <c r="AR157" s="260"/>
      <c r="AS157" s="261"/>
      <c r="AT157" s="260"/>
      <c r="AU157" s="261"/>
      <c r="AV157" s="528"/>
      <c r="JB157" s="139"/>
      <c r="JC157" s="140"/>
      <c r="JD157" s="141"/>
      <c r="JE157" s="141"/>
      <c r="JF157" s="141"/>
      <c r="JG157" s="141"/>
      <c r="JH157" s="141"/>
      <c r="JI157" s="141"/>
      <c r="JJ157" s="142"/>
      <c r="KJ157" s="143" t="s">
        <v>114</v>
      </c>
      <c r="KK157" s="143" t="s">
        <v>46</v>
      </c>
      <c r="KL157" s="10" t="s">
        <v>46</v>
      </c>
      <c r="KM157" s="10" t="s">
        <v>23</v>
      </c>
      <c r="KN157" s="10" t="s">
        <v>44</v>
      </c>
      <c r="KO157" s="143" t="s">
        <v>103</v>
      </c>
    </row>
    <row r="158" spans="1:315" s="12" customFormat="1" ht="27.9" customHeight="1" x14ac:dyDescent="0.2">
      <c r="A158" s="151"/>
      <c r="B158" s="640"/>
      <c r="C158" s="806" t="s">
        <v>114</v>
      </c>
      <c r="D158" s="641" t="s">
        <v>7</v>
      </c>
      <c r="E158" s="642" t="s">
        <v>132</v>
      </c>
      <c r="F158" s="643"/>
      <c r="G158" s="644">
        <v>365.26000000000005</v>
      </c>
      <c r="H158" s="645"/>
      <c r="I158" s="646"/>
      <c r="J158" s="697"/>
      <c r="K158" s="698"/>
      <c r="L158" s="697"/>
      <c r="M158" s="698"/>
      <c r="N158" s="697"/>
      <c r="O158" s="698"/>
      <c r="P158" s="697"/>
      <c r="Q158" s="698"/>
      <c r="R158" s="697"/>
      <c r="S158" s="698"/>
      <c r="T158" s="697"/>
      <c r="U158" s="698"/>
      <c r="V158" s="697"/>
      <c r="W158" s="698"/>
      <c r="X158" s="697"/>
      <c r="Y158" s="698"/>
      <c r="Z158" s="697"/>
      <c r="AA158" s="698"/>
      <c r="AB158" s="697"/>
      <c r="AC158" s="698"/>
      <c r="AD158" s="697"/>
      <c r="AE158" s="698"/>
      <c r="AF158" s="1692"/>
      <c r="AG158" s="1693"/>
      <c r="AH158" s="697"/>
      <c r="AI158" s="698"/>
      <c r="AJ158" s="1692"/>
      <c r="AK158" s="1693"/>
      <c r="AL158" s="697"/>
      <c r="AM158" s="698"/>
      <c r="AN158" s="1692"/>
      <c r="AO158" s="1693"/>
      <c r="AP158" s="1966"/>
      <c r="AQ158" s="1967"/>
      <c r="AR158" s="697"/>
      <c r="AS158" s="698"/>
      <c r="AT158" s="697"/>
      <c r="AU158" s="698"/>
      <c r="AV158" s="529"/>
      <c r="JB158" s="153"/>
      <c r="JC158" s="154"/>
      <c r="JD158" s="155"/>
      <c r="JE158" s="155"/>
      <c r="JF158" s="155"/>
      <c r="JG158" s="155"/>
      <c r="JH158" s="155"/>
      <c r="JI158" s="155"/>
      <c r="JJ158" s="156"/>
      <c r="KJ158" s="157" t="s">
        <v>114</v>
      </c>
      <c r="KK158" s="157" t="s">
        <v>46</v>
      </c>
      <c r="KL158" s="12" t="s">
        <v>110</v>
      </c>
      <c r="KM158" s="12" t="s">
        <v>23</v>
      </c>
      <c r="KN158" s="12" t="s">
        <v>45</v>
      </c>
      <c r="KO158" s="157" t="s">
        <v>103</v>
      </c>
    </row>
    <row r="159" spans="1:315" s="1" customFormat="1" ht="27.9" customHeight="1" x14ac:dyDescent="0.2">
      <c r="A159" s="23"/>
      <c r="B159" s="550" t="s">
        <v>326</v>
      </c>
      <c r="C159" s="558" t="s">
        <v>105</v>
      </c>
      <c r="D159" s="559" t="s">
        <v>308</v>
      </c>
      <c r="E159" s="560" t="s">
        <v>309</v>
      </c>
      <c r="F159" s="561" t="s">
        <v>194</v>
      </c>
      <c r="G159" s="562">
        <v>95.18</v>
      </c>
      <c r="H159" s="563">
        <v>595.1</v>
      </c>
      <c r="I159" s="564">
        <f>ROUND(H159*G159,2)</f>
        <v>56641.62</v>
      </c>
      <c r="J159" s="926"/>
      <c r="K159" s="927">
        <f>ROUND(J159*$H159,2)</f>
        <v>0</v>
      </c>
      <c r="L159" s="926"/>
      <c r="M159" s="927">
        <f>ROUND(L159*$H159,2)</f>
        <v>0</v>
      </c>
      <c r="N159" s="926"/>
      <c r="O159" s="927">
        <f>ROUND(N159*$H159,2)</f>
        <v>0</v>
      </c>
      <c r="P159" s="926"/>
      <c r="Q159" s="927">
        <f>ROUND(P159*$H159,2)</f>
        <v>0</v>
      </c>
      <c r="R159" s="926"/>
      <c r="S159" s="927">
        <f>ROUND(R159*$H159,2)</f>
        <v>0</v>
      </c>
      <c r="T159" s="926"/>
      <c r="U159" s="927">
        <f>ROUND(T159*$H159,2)</f>
        <v>0</v>
      </c>
      <c r="V159" s="926"/>
      <c r="W159" s="927">
        <f>ROUND(V159*$H159,2)</f>
        <v>0</v>
      </c>
      <c r="X159" s="926"/>
      <c r="Y159" s="927">
        <f>ROUND(X159*$H159,2)</f>
        <v>0</v>
      </c>
      <c r="Z159" s="926"/>
      <c r="AA159" s="927">
        <f>ROUND(Z159*$H159,2)</f>
        <v>0</v>
      </c>
      <c r="AB159" s="926"/>
      <c r="AC159" s="927">
        <f>ROUND(AB159*$H159,2)</f>
        <v>0</v>
      </c>
      <c r="AD159" s="783">
        <v>53.61</v>
      </c>
      <c r="AE159" s="927">
        <f>ROUND(AD159*$H159,2)</f>
        <v>31903.31</v>
      </c>
      <c r="AF159" s="1986">
        <v>24</v>
      </c>
      <c r="AG159" s="1987">
        <f>ROUND(AF159*$H159,2)</f>
        <v>14282.4</v>
      </c>
      <c r="AH159" s="926">
        <v>11.5</v>
      </c>
      <c r="AI159" s="927">
        <f>ROUND(AH159*$H159,2)</f>
        <v>6843.65</v>
      </c>
      <c r="AJ159" s="1986">
        <v>6.07</v>
      </c>
      <c r="AK159" s="1987">
        <f>ROUND(AJ159*$H159,2)</f>
        <v>3612.26</v>
      </c>
      <c r="AL159" s="926"/>
      <c r="AM159" s="927">
        <f>ROUND(AL159*$H159,2)</f>
        <v>0</v>
      </c>
      <c r="AN159" s="1986"/>
      <c r="AO159" s="1987">
        <f>ROUND(AN159*$H159,2)</f>
        <v>0</v>
      </c>
      <c r="AP159" s="1995"/>
      <c r="AQ159" s="1996">
        <f>ROUND(AP159*$H159,2)</f>
        <v>0</v>
      </c>
      <c r="AR159" s="926">
        <f>AP159+AN159+AL159+AJ159+AH159+AF159+AD159+AB159+Z159+X159+V159+T159+R159+P159+N159+L159+J159</f>
        <v>95.18</v>
      </c>
      <c r="AS159" s="927">
        <f>ROUND(AR159*$H159,2)</f>
        <v>56641.62</v>
      </c>
      <c r="AT159" s="926">
        <f>G159-AR159</f>
        <v>0</v>
      </c>
      <c r="AU159" s="927">
        <f>ROUND(AT159*$H159,2)</f>
        <v>0</v>
      </c>
      <c r="AV159" s="975">
        <f>AU159/I159</f>
        <v>0</v>
      </c>
      <c r="JB159" s="25"/>
      <c r="JC159" s="122" t="s">
        <v>7</v>
      </c>
      <c r="JD159" s="123" t="s">
        <v>31</v>
      </c>
      <c r="JE159" s="33"/>
      <c r="JF159" s="124">
        <f>JE159*G159</f>
        <v>0</v>
      </c>
      <c r="JG159" s="124">
        <v>0</v>
      </c>
      <c r="JH159" s="124">
        <f>JG159*G159</f>
        <v>0</v>
      </c>
      <c r="JI159" s="124">
        <v>0</v>
      </c>
      <c r="JJ159" s="125">
        <f>JI159*G159</f>
        <v>0</v>
      </c>
      <c r="JK159" s="22"/>
      <c r="JL159" s="22"/>
      <c r="JM159" s="22"/>
      <c r="JN159" s="22"/>
      <c r="JO159" s="22"/>
      <c r="JP159" s="22"/>
      <c r="JQ159" s="22"/>
      <c r="JR159" s="22"/>
      <c r="JS159" s="22"/>
      <c r="JT159" s="22"/>
      <c r="JU159" s="22"/>
      <c r="KH159" s="126" t="s">
        <v>110</v>
      </c>
      <c r="KJ159" s="126" t="s">
        <v>105</v>
      </c>
      <c r="KK159" s="126" t="s">
        <v>46</v>
      </c>
      <c r="KO159" s="13" t="s">
        <v>103</v>
      </c>
      <c r="KU159" s="127">
        <f>IF(JD159="základní",I159,0)</f>
        <v>56641.62</v>
      </c>
      <c r="KV159" s="127">
        <f>IF(JD159="snížená",I159,0)</f>
        <v>0</v>
      </c>
      <c r="KW159" s="127">
        <f>IF(JD159="zákl. přenesená",I159,0)</f>
        <v>0</v>
      </c>
      <c r="KX159" s="127">
        <f>IF(JD159="sníž. přenesená",I159,0)</f>
        <v>0</v>
      </c>
      <c r="KY159" s="127">
        <f>IF(JD159="nulová",I159,0)</f>
        <v>0</v>
      </c>
      <c r="KZ159" s="13" t="s">
        <v>45</v>
      </c>
      <c r="LA159" s="127">
        <f>ROUND(H159*G159,2)</f>
        <v>56641.62</v>
      </c>
      <c r="LB159" s="13" t="s">
        <v>110</v>
      </c>
      <c r="LC159" s="126" t="s">
        <v>2010</v>
      </c>
    </row>
    <row r="160" spans="1:315" s="1" customFormat="1" ht="27.9" customHeight="1" x14ac:dyDescent="0.2">
      <c r="A160" s="23"/>
      <c r="B160" s="625"/>
      <c r="C160" s="806" t="s">
        <v>112</v>
      </c>
      <c r="D160" s="805"/>
      <c r="E160" s="626" t="s">
        <v>311</v>
      </c>
      <c r="F160" s="805"/>
      <c r="G160" s="805"/>
      <c r="H160" s="197"/>
      <c r="I160" s="498"/>
      <c r="J160" s="408"/>
      <c r="K160" s="409"/>
      <c r="L160" s="408"/>
      <c r="M160" s="409"/>
      <c r="N160" s="408"/>
      <c r="O160" s="409"/>
      <c r="P160" s="408"/>
      <c r="Q160" s="409"/>
      <c r="R160" s="408"/>
      <c r="S160" s="409"/>
      <c r="T160" s="408"/>
      <c r="U160" s="409"/>
      <c r="V160" s="408"/>
      <c r="W160" s="409"/>
      <c r="X160" s="408"/>
      <c r="Y160" s="409"/>
      <c r="Z160" s="408"/>
      <c r="AA160" s="409"/>
      <c r="AB160" s="408"/>
      <c r="AC160" s="409"/>
      <c r="AD160" s="408"/>
      <c r="AE160" s="409"/>
      <c r="AF160" s="1985"/>
      <c r="AG160" s="1684"/>
      <c r="AH160" s="408"/>
      <c r="AI160" s="409"/>
      <c r="AJ160" s="1985"/>
      <c r="AK160" s="1684"/>
      <c r="AL160" s="408"/>
      <c r="AM160" s="409"/>
      <c r="AN160" s="1985"/>
      <c r="AO160" s="1684"/>
      <c r="AP160" s="1994"/>
      <c r="AQ160" s="1959"/>
      <c r="AR160" s="408"/>
      <c r="AS160" s="409"/>
      <c r="AT160" s="408"/>
      <c r="AU160" s="409"/>
      <c r="AV160" s="815"/>
      <c r="JB160" s="25"/>
      <c r="JC160" s="128"/>
      <c r="JD160" s="129"/>
      <c r="JE160" s="33"/>
      <c r="JF160" s="33"/>
      <c r="JG160" s="33"/>
      <c r="JH160" s="33"/>
      <c r="JI160" s="33"/>
      <c r="JJ160" s="34"/>
      <c r="JK160" s="22"/>
      <c r="JL160" s="22"/>
      <c r="JM160" s="22"/>
      <c r="JN160" s="22"/>
      <c r="JO160" s="22"/>
      <c r="JP160" s="22"/>
      <c r="JQ160" s="22"/>
      <c r="JR160" s="22"/>
      <c r="JS160" s="22"/>
      <c r="JT160" s="22"/>
      <c r="JU160" s="22"/>
      <c r="KJ160" s="13" t="s">
        <v>112</v>
      </c>
      <c r="KK160" s="13" t="s">
        <v>46</v>
      </c>
    </row>
    <row r="161" spans="1:315" s="10" customFormat="1" ht="27.9" customHeight="1" x14ac:dyDescent="0.2">
      <c r="A161" s="137"/>
      <c r="B161" s="633"/>
      <c r="C161" s="806" t="s">
        <v>114</v>
      </c>
      <c r="D161" s="634" t="s">
        <v>7</v>
      </c>
      <c r="E161" s="635" t="s">
        <v>2011</v>
      </c>
      <c r="F161" s="636"/>
      <c r="G161" s="637">
        <v>94.05</v>
      </c>
      <c r="H161" s="638"/>
      <c r="I161" s="639"/>
      <c r="J161" s="260"/>
      <c r="K161" s="261"/>
      <c r="L161" s="260"/>
      <c r="M161" s="261"/>
      <c r="N161" s="260"/>
      <c r="O161" s="261"/>
      <c r="P161" s="260"/>
      <c r="Q161" s="261"/>
      <c r="R161" s="260"/>
      <c r="S161" s="261"/>
      <c r="T161" s="260"/>
      <c r="U161" s="261"/>
      <c r="V161" s="260"/>
      <c r="W161" s="261"/>
      <c r="X161" s="260"/>
      <c r="Y161" s="261"/>
      <c r="Z161" s="260"/>
      <c r="AA161" s="261"/>
      <c r="AB161" s="260"/>
      <c r="AC161" s="261"/>
      <c r="AD161" s="260"/>
      <c r="AE161" s="261"/>
      <c r="AF161" s="1687"/>
      <c r="AG161" s="1688"/>
      <c r="AH161" s="260"/>
      <c r="AI161" s="261"/>
      <c r="AJ161" s="1687"/>
      <c r="AK161" s="1688"/>
      <c r="AL161" s="260"/>
      <c r="AM161" s="261"/>
      <c r="AN161" s="1687"/>
      <c r="AO161" s="1688"/>
      <c r="AP161" s="1962"/>
      <c r="AQ161" s="1963"/>
      <c r="AR161" s="260"/>
      <c r="AS161" s="261"/>
      <c r="AT161" s="260"/>
      <c r="AU161" s="261"/>
      <c r="AV161" s="528"/>
      <c r="JB161" s="139"/>
      <c r="JC161" s="140"/>
      <c r="JD161" s="141"/>
      <c r="JE161" s="141"/>
      <c r="JF161" s="141"/>
      <c r="JG161" s="141"/>
      <c r="JH161" s="141"/>
      <c r="JI161" s="141"/>
      <c r="JJ161" s="142"/>
      <c r="KJ161" s="143" t="s">
        <v>114</v>
      </c>
      <c r="KK161" s="143" t="s">
        <v>46</v>
      </c>
      <c r="KL161" s="10" t="s">
        <v>46</v>
      </c>
      <c r="KM161" s="10" t="s">
        <v>23</v>
      </c>
      <c r="KN161" s="10" t="s">
        <v>44</v>
      </c>
      <c r="KO161" s="143" t="s">
        <v>103</v>
      </c>
    </row>
    <row r="162" spans="1:315" s="10" customFormat="1" ht="27.9" customHeight="1" x14ac:dyDescent="0.2">
      <c r="A162" s="137"/>
      <c r="B162" s="633"/>
      <c r="C162" s="806" t="s">
        <v>114</v>
      </c>
      <c r="D162" s="634" t="s">
        <v>7</v>
      </c>
      <c r="E162" s="635" t="s">
        <v>2012</v>
      </c>
      <c r="F162" s="636"/>
      <c r="G162" s="637">
        <v>9.51</v>
      </c>
      <c r="H162" s="638"/>
      <c r="I162" s="639"/>
      <c r="J162" s="260"/>
      <c r="K162" s="261"/>
      <c r="L162" s="260"/>
      <c r="M162" s="261"/>
      <c r="N162" s="260"/>
      <c r="O162" s="261"/>
      <c r="P162" s="260"/>
      <c r="Q162" s="261"/>
      <c r="R162" s="260"/>
      <c r="S162" s="261"/>
      <c r="T162" s="260"/>
      <c r="U162" s="261"/>
      <c r="V162" s="260"/>
      <c r="W162" s="261"/>
      <c r="X162" s="260"/>
      <c r="Y162" s="261"/>
      <c r="Z162" s="260"/>
      <c r="AA162" s="261"/>
      <c r="AB162" s="260"/>
      <c r="AC162" s="261"/>
      <c r="AD162" s="260"/>
      <c r="AE162" s="261"/>
      <c r="AF162" s="1687"/>
      <c r="AG162" s="1688"/>
      <c r="AH162" s="260"/>
      <c r="AI162" s="261"/>
      <c r="AJ162" s="1687"/>
      <c r="AK162" s="1688"/>
      <c r="AL162" s="260"/>
      <c r="AM162" s="261"/>
      <c r="AN162" s="1687"/>
      <c r="AO162" s="1688"/>
      <c r="AP162" s="1962"/>
      <c r="AQ162" s="1963"/>
      <c r="AR162" s="260"/>
      <c r="AS162" s="261"/>
      <c r="AT162" s="260"/>
      <c r="AU162" s="261"/>
      <c r="AV162" s="528"/>
      <c r="JB162" s="139"/>
      <c r="JC162" s="140"/>
      <c r="JD162" s="141"/>
      <c r="JE162" s="141"/>
      <c r="JF162" s="141"/>
      <c r="JG162" s="141"/>
      <c r="JH162" s="141"/>
      <c r="JI162" s="141"/>
      <c r="JJ162" s="142"/>
      <c r="KJ162" s="143" t="s">
        <v>114</v>
      </c>
      <c r="KK162" s="143" t="s">
        <v>46</v>
      </c>
      <c r="KL162" s="10" t="s">
        <v>46</v>
      </c>
      <c r="KM162" s="10" t="s">
        <v>23</v>
      </c>
      <c r="KN162" s="10" t="s">
        <v>44</v>
      </c>
      <c r="KO162" s="143" t="s">
        <v>103</v>
      </c>
    </row>
    <row r="163" spans="1:315" s="11" customFormat="1" ht="27.9" customHeight="1" x14ac:dyDescent="0.2">
      <c r="A163" s="144"/>
      <c r="B163" s="647"/>
      <c r="C163" s="806" t="s">
        <v>114</v>
      </c>
      <c r="D163" s="648" t="s">
        <v>7</v>
      </c>
      <c r="E163" s="649" t="s">
        <v>125</v>
      </c>
      <c r="F163" s="650"/>
      <c r="G163" s="651">
        <v>103.56</v>
      </c>
      <c r="H163" s="652"/>
      <c r="I163" s="653"/>
      <c r="J163" s="695"/>
      <c r="K163" s="696"/>
      <c r="L163" s="695"/>
      <c r="M163" s="696"/>
      <c r="N163" s="695"/>
      <c r="O163" s="696"/>
      <c r="P163" s="695"/>
      <c r="Q163" s="696"/>
      <c r="R163" s="695"/>
      <c r="S163" s="696"/>
      <c r="T163" s="695"/>
      <c r="U163" s="696"/>
      <c r="V163" s="695"/>
      <c r="W163" s="696"/>
      <c r="X163" s="695"/>
      <c r="Y163" s="696"/>
      <c r="Z163" s="695"/>
      <c r="AA163" s="696"/>
      <c r="AB163" s="695"/>
      <c r="AC163" s="696"/>
      <c r="AD163" s="695"/>
      <c r="AE163" s="696"/>
      <c r="AF163" s="1690"/>
      <c r="AG163" s="1691"/>
      <c r="AH163" s="695"/>
      <c r="AI163" s="696"/>
      <c r="AJ163" s="1690"/>
      <c r="AK163" s="1691"/>
      <c r="AL163" s="695"/>
      <c r="AM163" s="696"/>
      <c r="AN163" s="1690"/>
      <c r="AO163" s="1691"/>
      <c r="AP163" s="1964"/>
      <c r="AQ163" s="1965"/>
      <c r="AR163" s="695"/>
      <c r="AS163" s="696"/>
      <c r="AT163" s="695"/>
      <c r="AU163" s="696"/>
      <c r="AV163" s="531"/>
      <c r="JB163" s="146"/>
      <c r="JC163" s="147"/>
      <c r="JD163" s="148"/>
      <c r="JE163" s="148"/>
      <c r="JF163" s="148"/>
      <c r="JG163" s="148"/>
      <c r="JH163" s="148"/>
      <c r="JI163" s="148"/>
      <c r="JJ163" s="149"/>
      <c r="KJ163" s="150" t="s">
        <v>114</v>
      </c>
      <c r="KK163" s="150" t="s">
        <v>46</v>
      </c>
      <c r="KL163" s="11" t="s">
        <v>126</v>
      </c>
      <c r="KM163" s="11" t="s">
        <v>23</v>
      </c>
      <c r="KN163" s="11" t="s">
        <v>44</v>
      </c>
      <c r="KO163" s="150" t="s">
        <v>103</v>
      </c>
    </row>
    <row r="164" spans="1:315" s="10" customFormat="1" ht="27.9" customHeight="1" x14ac:dyDescent="0.2">
      <c r="A164" s="137"/>
      <c r="B164" s="633"/>
      <c r="C164" s="806" t="s">
        <v>114</v>
      </c>
      <c r="D164" s="634" t="s">
        <v>7</v>
      </c>
      <c r="E164" s="635" t="s">
        <v>2013</v>
      </c>
      <c r="F164" s="636"/>
      <c r="G164" s="637">
        <v>-8.3800000000000008</v>
      </c>
      <c r="H164" s="638"/>
      <c r="I164" s="639"/>
      <c r="J164" s="260"/>
      <c r="K164" s="261"/>
      <c r="L164" s="260"/>
      <c r="M164" s="261"/>
      <c r="N164" s="260"/>
      <c r="O164" s="261"/>
      <c r="P164" s="260"/>
      <c r="Q164" s="261"/>
      <c r="R164" s="260"/>
      <c r="S164" s="261"/>
      <c r="T164" s="260"/>
      <c r="U164" s="261"/>
      <c r="V164" s="260"/>
      <c r="W164" s="261"/>
      <c r="X164" s="260"/>
      <c r="Y164" s="261"/>
      <c r="Z164" s="260"/>
      <c r="AA164" s="261"/>
      <c r="AB164" s="260"/>
      <c r="AC164" s="261"/>
      <c r="AD164" s="260"/>
      <c r="AE164" s="261"/>
      <c r="AF164" s="1687"/>
      <c r="AG164" s="1688"/>
      <c r="AH164" s="260"/>
      <c r="AI164" s="261"/>
      <c r="AJ164" s="1687"/>
      <c r="AK164" s="1688"/>
      <c r="AL164" s="260"/>
      <c r="AM164" s="261"/>
      <c r="AN164" s="1687"/>
      <c r="AO164" s="1688"/>
      <c r="AP164" s="1962"/>
      <c r="AQ164" s="1963"/>
      <c r="AR164" s="260"/>
      <c r="AS164" s="261"/>
      <c r="AT164" s="260"/>
      <c r="AU164" s="261"/>
      <c r="AV164" s="528"/>
      <c r="JB164" s="139"/>
      <c r="JC164" s="140"/>
      <c r="JD164" s="141"/>
      <c r="JE164" s="141"/>
      <c r="JF164" s="141"/>
      <c r="JG164" s="141"/>
      <c r="JH164" s="141"/>
      <c r="JI164" s="141"/>
      <c r="JJ164" s="142"/>
      <c r="KJ164" s="143" t="s">
        <v>114</v>
      </c>
      <c r="KK164" s="143" t="s">
        <v>46</v>
      </c>
      <c r="KL164" s="10" t="s">
        <v>46</v>
      </c>
      <c r="KM164" s="10" t="s">
        <v>23</v>
      </c>
      <c r="KN164" s="10" t="s">
        <v>44</v>
      </c>
      <c r="KO164" s="143" t="s">
        <v>103</v>
      </c>
    </row>
    <row r="165" spans="1:315" s="12" customFormat="1" ht="27.9" customHeight="1" x14ac:dyDescent="0.2">
      <c r="A165" s="151"/>
      <c r="B165" s="640"/>
      <c r="C165" s="806" t="s">
        <v>114</v>
      </c>
      <c r="D165" s="641" t="s">
        <v>7</v>
      </c>
      <c r="E165" s="642" t="s">
        <v>132</v>
      </c>
      <c r="F165" s="643"/>
      <c r="G165" s="644">
        <v>95.18</v>
      </c>
      <c r="H165" s="645"/>
      <c r="I165" s="646"/>
      <c r="J165" s="697"/>
      <c r="K165" s="698"/>
      <c r="L165" s="697"/>
      <c r="M165" s="698"/>
      <c r="N165" s="697"/>
      <c r="O165" s="698"/>
      <c r="P165" s="697"/>
      <c r="Q165" s="698"/>
      <c r="R165" s="697"/>
      <c r="S165" s="698"/>
      <c r="T165" s="697"/>
      <c r="U165" s="698"/>
      <c r="V165" s="697"/>
      <c r="W165" s="698"/>
      <c r="X165" s="697"/>
      <c r="Y165" s="698"/>
      <c r="Z165" s="697"/>
      <c r="AA165" s="698"/>
      <c r="AB165" s="697"/>
      <c r="AC165" s="698"/>
      <c r="AD165" s="697"/>
      <c r="AE165" s="698"/>
      <c r="AF165" s="1692"/>
      <c r="AG165" s="1693"/>
      <c r="AH165" s="697"/>
      <c r="AI165" s="698"/>
      <c r="AJ165" s="1692"/>
      <c r="AK165" s="1693"/>
      <c r="AL165" s="697"/>
      <c r="AM165" s="698"/>
      <c r="AN165" s="1692"/>
      <c r="AO165" s="1693"/>
      <c r="AP165" s="1966"/>
      <c r="AQ165" s="1967"/>
      <c r="AR165" s="697"/>
      <c r="AS165" s="698"/>
      <c r="AT165" s="697"/>
      <c r="AU165" s="698"/>
      <c r="AV165" s="529"/>
      <c r="JB165" s="153"/>
      <c r="JC165" s="154"/>
      <c r="JD165" s="155"/>
      <c r="JE165" s="155"/>
      <c r="JF165" s="155"/>
      <c r="JG165" s="155"/>
      <c r="JH165" s="155"/>
      <c r="JI165" s="155"/>
      <c r="JJ165" s="156"/>
      <c r="KJ165" s="157" t="s">
        <v>114</v>
      </c>
      <c r="KK165" s="157" t="s">
        <v>46</v>
      </c>
      <c r="KL165" s="12" t="s">
        <v>110</v>
      </c>
      <c r="KM165" s="12" t="s">
        <v>23</v>
      </c>
      <c r="KN165" s="12" t="s">
        <v>45</v>
      </c>
      <c r="KO165" s="157" t="s">
        <v>103</v>
      </c>
    </row>
    <row r="166" spans="1:315" s="1" customFormat="1" ht="27.9" customHeight="1" x14ac:dyDescent="0.2">
      <c r="A166" s="23"/>
      <c r="B166" s="565" t="s">
        <v>332</v>
      </c>
      <c r="C166" s="566" t="s">
        <v>238</v>
      </c>
      <c r="D166" s="567" t="s">
        <v>316</v>
      </c>
      <c r="E166" s="568" t="s">
        <v>317</v>
      </c>
      <c r="F166" s="569" t="s">
        <v>283</v>
      </c>
      <c r="G166" s="570">
        <v>171.32</v>
      </c>
      <c r="H166" s="571">
        <v>123.8</v>
      </c>
      <c r="I166" s="572">
        <f>ROUND(H166*G166,2)</f>
        <v>21209.42</v>
      </c>
      <c r="J166" s="926"/>
      <c r="K166" s="927">
        <f>ROUND(J166*$H166,2)</f>
        <v>0</v>
      </c>
      <c r="L166" s="926"/>
      <c r="M166" s="927">
        <f>ROUND(L166*$H166,2)</f>
        <v>0</v>
      </c>
      <c r="N166" s="926"/>
      <c r="O166" s="927">
        <f>ROUND(N166*$H166,2)</f>
        <v>0</v>
      </c>
      <c r="P166" s="926"/>
      <c r="Q166" s="927">
        <f>ROUND(P166*$H166,2)</f>
        <v>0</v>
      </c>
      <c r="R166" s="926"/>
      <c r="S166" s="927">
        <f>ROUND(R166*$H166,2)</f>
        <v>0</v>
      </c>
      <c r="T166" s="926"/>
      <c r="U166" s="927">
        <f>ROUND(T166*$H166,2)</f>
        <v>0</v>
      </c>
      <c r="V166" s="926"/>
      <c r="W166" s="927">
        <f>ROUND(V166*$H166,2)</f>
        <v>0</v>
      </c>
      <c r="X166" s="926"/>
      <c r="Y166" s="927">
        <f>ROUND(X166*$H166,2)</f>
        <v>0</v>
      </c>
      <c r="Z166" s="926"/>
      <c r="AA166" s="927">
        <f>ROUND(Z166*$H166,2)</f>
        <v>0</v>
      </c>
      <c r="AB166" s="926"/>
      <c r="AC166" s="927">
        <f>ROUND(AB166*$H166,2)</f>
        <v>0</v>
      </c>
      <c r="AD166" s="783">
        <v>97.65</v>
      </c>
      <c r="AE166" s="927">
        <f>ROUND(AD166*$H166,2)</f>
        <v>12089.07</v>
      </c>
      <c r="AF166" s="1986">
        <v>42.5</v>
      </c>
      <c r="AG166" s="1987">
        <f>ROUND(AF166*$H166,2)</f>
        <v>5261.5</v>
      </c>
      <c r="AH166" s="926">
        <v>17.899999999999999</v>
      </c>
      <c r="AI166" s="927">
        <f>ROUND(AH166*$H166,2)</f>
        <v>2216.02</v>
      </c>
      <c r="AJ166" s="1986">
        <v>13.27</v>
      </c>
      <c r="AK166" s="1987">
        <f>ROUND(AJ166*$H166,2)</f>
        <v>1642.83</v>
      </c>
      <c r="AL166" s="926"/>
      <c r="AM166" s="927">
        <f>ROUND(AL166*$H166,2)</f>
        <v>0</v>
      </c>
      <c r="AN166" s="1986"/>
      <c r="AO166" s="1987">
        <f>ROUND(AN166*$H166,2)</f>
        <v>0</v>
      </c>
      <c r="AP166" s="1995"/>
      <c r="AQ166" s="1996">
        <f>ROUND(AP166*$H166,2)</f>
        <v>0</v>
      </c>
      <c r="AR166" s="926">
        <f>AP166+AN166+AL166+AJ166+AH166+AF166+AD166+AB166+Z166+X166+V166+T166+R166+P166+N166+L166+J166</f>
        <v>171.32</v>
      </c>
      <c r="AS166" s="927">
        <f>ROUND(AR166*$H166,2)</f>
        <v>21209.42</v>
      </c>
      <c r="AT166" s="926">
        <f>G166-AR166</f>
        <v>0</v>
      </c>
      <c r="AU166" s="927">
        <f>ROUND(AT166*$H166,2)</f>
        <v>0</v>
      </c>
      <c r="AV166" s="975">
        <f>AU166/I166</f>
        <v>0</v>
      </c>
      <c r="JB166" s="163"/>
      <c r="JC166" s="164" t="s">
        <v>7</v>
      </c>
      <c r="JD166" s="165" t="s">
        <v>31</v>
      </c>
      <c r="JE166" s="33"/>
      <c r="JF166" s="124">
        <f>JE166*G166</f>
        <v>0</v>
      </c>
      <c r="JG166" s="124">
        <v>1</v>
      </c>
      <c r="JH166" s="124">
        <f>JG166*G166</f>
        <v>171.32</v>
      </c>
      <c r="JI166" s="124">
        <v>0</v>
      </c>
      <c r="JJ166" s="125">
        <f>JI166*G166</f>
        <v>0</v>
      </c>
      <c r="JK166" s="22"/>
      <c r="JL166" s="22"/>
      <c r="JM166" s="22"/>
      <c r="JN166" s="22"/>
      <c r="JO166" s="22"/>
      <c r="JP166" s="22"/>
      <c r="JQ166" s="22"/>
      <c r="JR166" s="22"/>
      <c r="JS166" s="22"/>
      <c r="JT166" s="22"/>
      <c r="JU166" s="22"/>
      <c r="KH166" s="126" t="s">
        <v>166</v>
      </c>
      <c r="KJ166" s="126" t="s">
        <v>238</v>
      </c>
      <c r="KK166" s="126" t="s">
        <v>46</v>
      </c>
      <c r="KO166" s="13" t="s">
        <v>103</v>
      </c>
      <c r="KU166" s="127">
        <f>IF(JD166="základní",I166,0)</f>
        <v>21209.42</v>
      </c>
      <c r="KV166" s="127">
        <f>IF(JD166="snížená",I166,0)</f>
        <v>0</v>
      </c>
      <c r="KW166" s="127">
        <f>IF(JD166="zákl. přenesená",I166,0)</f>
        <v>0</v>
      </c>
      <c r="KX166" s="127">
        <f>IF(JD166="sníž. přenesená",I166,0)</f>
        <v>0</v>
      </c>
      <c r="KY166" s="127">
        <f>IF(JD166="nulová",I166,0)</f>
        <v>0</v>
      </c>
      <c r="KZ166" s="13" t="s">
        <v>45</v>
      </c>
      <c r="LA166" s="127">
        <f>ROUND(H166*G166,2)</f>
        <v>21209.42</v>
      </c>
      <c r="LB166" s="13" t="s">
        <v>110</v>
      </c>
      <c r="LC166" s="126" t="s">
        <v>2014</v>
      </c>
    </row>
    <row r="167" spans="1:315" s="10" customFormat="1" ht="27.9" customHeight="1" x14ac:dyDescent="0.2">
      <c r="A167" s="137"/>
      <c r="B167" s="633"/>
      <c r="C167" s="806" t="s">
        <v>114</v>
      </c>
      <c r="D167" s="634" t="s">
        <v>7</v>
      </c>
      <c r="E167" s="635" t="s">
        <v>2015</v>
      </c>
      <c r="F167" s="636"/>
      <c r="G167" s="637">
        <v>171.32</v>
      </c>
      <c r="H167" s="638"/>
      <c r="I167" s="639"/>
      <c r="J167" s="260"/>
      <c r="K167" s="261"/>
      <c r="L167" s="260"/>
      <c r="M167" s="261"/>
      <c r="N167" s="260"/>
      <c r="O167" s="261"/>
      <c r="P167" s="260"/>
      <c r="Q167" s="261"/>
      <c r="R167" s="260"/>
      <c r="S167" s="261"/>
      <c r="T167" s="260"/>
      <c r="U167" s="261"/>
      <c r="V167" s="260"/>
      <c r="W167" s="261"/>
      <c r="X167" s="260"/>
      <c r="Y167" s="261"/>
      <c r="Z167" s="260"/>
      <c r="AA167" s="261"/>
      <c r="AB167" s="260"/>
      <c r="AC167" s="261"/>
      <c r="AD167" s="260"/>
      <c r="AE167" s="261"/>
      <c r="AF167" s="1687"/>
      <c r="AG167" s="1688"/>
      <c r="AH167" s="260"/>
      <c r="AI167" s="261"/>
      <c r="AJ167" s="1687"/>
      <c r="AK167" s="1688"/>
      <c r="AL167" s="260"/>
      <c r="AM167" s="261"/>
      <c r="AN167" s="1687"/>
      <c r="AO167" s="1688"/>
      <c r="AP167" s="1962"/>
      <c r="AQ167" s="1963"/>
      <c r="AR167" s="260"/>
      <c r="AS167" s="261"/>
      <c r="AT167" s="260"/>
      <c r="AU167" s="261"/>
      <c r="AV167" s="528"/>
      <c r="JB167" s="139"/>
      <c r="JC167" s="140"/>
      <c r="JD167" s="141"/>
      <c r="JE167" s="141"/>
      <c r="JF167" s="141"/>
      <c r="JG167" s="141"/>
      <c r="JH167" s="141"/>
      <c r="JI167" s="141"/>
      <c r="JJ167" s="142"/>
      <c r="KJ167" s="143" t="s">
        <v>114</v>
      </c>
      <c r="KK167" s="143" t="s">
        <v>46</v>
      </c>
      <c r="KL167" s="10" t="s">
        <v>46</v>
      </c>
      <c r="KM167" s="10" t="s">
        <v>23</v>
      </c>
      <c r="KN167" s="10" t="s">
        <v>45</v>
      </c>
      <c r="KO167" s="143" t="s">
        <v>103</v>
      </c>
    </row>
    <row r="168" spans="1:315" s="1" customFormat="1" ht="27.9" customHeight="1" thickBot="1" x14ac:dyDescent="0.25">
      <c r="A168" s="23"/>
      <c r="B168" s="550" t="s">
        <v>338</v>
      </c>
      <c r="C168" s="558" t="s">
        <v>105</v>
      </c>
      <c r="D168" s="559" t="s">
        <v>339</v>
      </c>
      <c r="E168" s="560" t="s">
        <v>340</v>
      </c>
      <c r="F168" s="561" t="s">
        <v>341</v>
      </c>
      <c r="G168" s="562">
        <v>3</v>
      </c>
      <c r="H168" s="563">
        <v>5555</v>
      </c>
      <c r="I168" s="564">
        <f>ROUND(H168*G168,2)</f>
        <v>16665</v>
      </c>
      <c r="J168" s="926"/>
      <c r="K168" s="927">
        <f>ROUND(J168*$H168,2)</f>
        <v>0</v>
      </c>
      <c r="L168" s="926"/>
      <c r="M168" s="927">
        <f>ROUND(L168*$H168,2)</f>
        <v>0</v>
      </c>
      <c r="N168" s="926"/>
      <c r="O168" s="927">
        <f>ROUND(N168*$H168,2)</f>
        <v>0</v>
      </c>
      <c r="P168" s="926"/>
      <c r="Q168" s="927">
        <f>ROUND(P168*$H168,2)</f>
        <v>0</v>
      </c>
      <c r="R168" s="926"/>
      <c r="S168" s="927">
        <f>ROUND(R168*$H168,2)</f>
        <v>0</v>
      </c>
      <c r="T168" s="926"/>
      <c r="U168" s="927">
        <f>ROUND(T168*$H168,2)</f>
        <v>0</v>
      </c>
      <c r="V168" s="926"/>
      <c r="W168" s="927">
        <f>ROUND(V168*$H168,2)</f>
        <v>0</v>
      </c>
      <c r="X168" s="926"/>
      <c r="Y168" s="927">
        <f>ROUND(X168*$H168,2)</f>
        <v>0</v>
      </c>
      <c r="Z168" s="926"/>
      <c r="AA168" s="927">
        <f>ROUND(Z168*$H168,2)</f>
        <v>0</v>
      </c>
      <c r="AB168" s="926"/>
      <c r="AC168" s="927">
        <f>ROUND(AB168*$H168,2)</f>
        <v>0</v>
      </c>
      <c r="AD168" s="926"/>
      <c r="AE168" s="927">
        <f>ROUND(AD168*$H168,2)</f>
        <v>0</v>
      </c>
      <c r="AF168" s="1986">
        <v>1</v>
      </c>
      <c r="AG168" s="1987">
        <f>ROUND(AF168*$H168,2)</f>
        <v>5555</v>
      </c>
      <c r="AH168" s="926"/>
      <c r="AI168" s="927">
        <f>ROUND(AH168*$H168,2)</f>
        <v>0</v>
      </c>
      <c r="AJ168" s="1986"/>
      <c r="AK168" s="1987">
        <f>ROUND(AJ168*$H168,2)</f>
        <v>0</v>
      </c>
      <c r="AL168" s="926"/>
      <c r="AM168" s="927">
        <f>ROUND(AL168*$H168,2)</f>
        <v>0</v>
      </c>
      <c r="AN168" s="1986"/>
      <c r="AO168" s="1987">
        <f>ROUND(AN168*$H168,2)</f>
        <v>0</v>
      </c>
      <c r="AP168" s="1995"/>
      <c r="AQ168" s="1996">
        <f>ROUND(AP168*$H168,2)</f>
        <v>0</v>
      </c>
      <c r="AR168" s="926">
        <f>AP168+AN168+AL168+AJ168+AH168+AF168+AD168+AB168+Z168+X168+V168+T168+R168+P168+N168+L168+J168</f>
        <v>1</v>
      </c>
      <c r="AS168" s="927">
        <f>ROUND(AR168*$H168,2)</f>
        <v>5555</v>
      </c>
      <c r="AT168" s="926">
        <f>G168-AR168</f>
        <v>2</v>
      </c>
      <c r="AU168" s="927">
        <f>ROUND(AT168*$H168,2)</f>
        <v>11110</v>
      </c>
      <c r="AV168" s="975">
        <f>AU168/I168</f>
        <v>0.66666666666666663</v>
      </c>
      <c r="JB168" s="25"/>
      <c r="JC168" s="122" t="s">
        <v>7</v>
      </c>
      <c r="JD168" s="123" t="s">
        <v>31</v>
      </c>
      <c r="JE168" s="33"/>
      <c r="JF168" s="124">
        <f>JE168*G168</f>
        <v>0</v>
      </c>
      <c r="JG168" s="124">
        <v>0</v>
      </c>
      <c r="JH168" s="124">
        <f>JG168*G168</f>
        <v>0</v>
      </c>
      <c r="JI168" s="124">
        <v>0</v>
      </c>
      <c r="JJ168" s="125">
        <f>JI168*G168</f>
        <v>0</v>
      </c>
      <c r="JK168" s="22"/>
      <c r="JL168" s="22"/>
      <c r="JM168" s="22"/>
      <c r="JN168" s="22"/>
      <c r="JO168" s="22"/>
      <c r="JP168" s="22"/>
      <c r="JQ168" s="22"/>
      <c r="JR168" s="22"/>
      <c r="JS168" s="22"/>
      <c r="JT168" s="22"/>
      <c r="JU168" s="22"/>
      <c r="KH168" s="126" t="s">
        <v>110</v>
      </c>
      <c r="KJ168" s="126" t="s">
        <v>105</v>
      </c>
      <c r="KK168" s="126" t="s">
        <v>46</v>
      </c>
      <c r="KO168" s="13" t="s">
        <v>103</v>
      </c>
      <c r="KU168" s="127">
        <f>IF(JD168="základní",I168,0)</f>
        <v>16665</v>
      </c>
      <c r="KV168" s="127">
        <f>IF(JD168="snížená",I168,0)</f>
        <v>0</v>
      </c>
      <c r="KW168" s="127">
        <f>IF(JD168="zákl. přenesená",I168,0)</f>
        <v>0</v>
      </c>
      <c r="KX168" s="127">
        <f>IF(JD168="sníž. přenesená",I168,0)</f>
        <v>0</v>
      </c>
      <c r="KY168" s="127">
        <f>IF(JD168="nulová",I168,0)</f>
        <v>0</v>
      </c>
      <c r="KZ168" s="13" t="s">
        <v>45</v>
      </c>
      <c r="LA168" s="127">
        <f>ROUND(H168*G168,2)</f>
        <v>16665</v>
      </c>
      <c r="LB168" s="13" t="s">
        <v>110</v>
      </c>
      <c r="LC168" s="126" t="s">
        <v>2016</v>
      </c>
    </row>
    <row r="169" spans="1:315" s="8" customFormat="1" ht="27.9" customHeight="1" thickBot="1" x14ac:dyDescent="0.3">
      <c r="A169" s="106"/>
      <c r="B169" s="654"/>
      <c r="C169" s="655"/>
      <c r="D169" s="655"/>
      <c r="E169" s="655"/>
      <c r="F169" s="655"/>
      <c r="G169" s="655"/>
      <c r="H169" s="655"/>
      <c r="I169" s="656"/>
      <c r="J169" s="2300" t="s">
        <v>2484</v>
      </c>
      <c r="K169" s="2301"/>
      <c r="L169" s="2300" t="s">
        <v>2485</v>
      </c>
      <c r="M169" s="2301"/>
      <c r="N169" s="2300" t="s">
        <v>2486</v>
      </c>
      <c r="O169" s="2301"/>
      <c r="P169" s="2300" t="s">
        <v>2487</v>
      </c>
      <c r="Q169" s="2301"/>
      <c r="R169" s="2300" t="s">
        <v>2488</v>
      </c>
      <c r="S169" s="2301"/>
      <c r="T169" s="2300" t="s">
        <v>2489</v>
      </c>
      <c r="U169" s="2301"/>
      <c r="V169" s="2300" t="s">
        <v>2490</v>
      </c>
      <c r="W169" s="2301"/>
      <c r="X169" s="2300" t="s">
        <v>2491</v>
      </c>
      <c r="Y169" s="2301"/>
      <c r="Z169" s="2300" t="s">
        <v>2492</v>
      </c>
      <c r="AA169" s="2301"/>
      <c r="AB169" s="2300" t="s">
        <v>2493</v>
      </c>
      <c r="AC169" s="2301"/>
      <c r="AD169" s="2300" t="s">
        <v>2494</v>
      </c>
      <c r="AE169" s="2301"/>
      <c r="AF169" s="2306" t="s">
        <v>2495</v>
      </c>
      <c r="AG169" s="2307"/>
      <c r="AH169" s="2300" t="s">
        <v>2496</v>
      </c>
      <c r="AI169" s="2301"/>
      <c r="AJ169" s="2306" t="s">
        <v>2497</v>
      </c>
      <c r="AK169" s="2307"/>
      <c r="AL169" s="2300" t="s">
        <v>2498</v>
      </c>
      <c r="AM169" s="2301"/>
      <c r="AN169" s="2306" t="s">
        <v>2499</v>
      </c>
      <c r="AO169" s="2307"/>
      <c r="AP169" s="2302" t="s">
        <v>2504</v>
      </c>
      <c r="AQ169" s="2303"/>
      <c r="AR169" s="2300" t="s">
        <v>2500</v>
      </c>
      <c r="AS169" s="2301"/>
      <c r="AT169" s="2300" t="s">
        <v>2501</v>
      </c>
      <c r="AU169" s="2301"/>
      <c r="AV169" s="916" t="s">
        <v>2502</v>
      </c>
      <c r="JB169" s="108"/>
      <c r="JC169" s="109"/>
      <c r="JD169" s="110"/>
      <c r="JE169" s="110"/>
      <c r="JF169" s="111">
        <f>SUM(JF170:JF178)</f>
        <v>0</v>
      </c>
      <c r="JG169" s="110"/>
      <c r="JH169" s="111">
        <f>SUM(JH170:JH178)</f>
        <v>0</v>
      </c>
      <c r="JI169" s="110"/>
      <c r="JJ169" s="112">
        <f>SUM(JJ170:JJ178)</f>
        <v>0</v>
      </c>
      <c r="KH169" s="113" t="s">
        <v>45</v>
      </c>
      <c r="KJ169" s="114" t="s">
        <v>43</v>
      </c>
      <c r="KK169" s="114" t="s">
        <v>45</v>
      </c>
      <c r="KO169" s="113" t="s">
        <v>103</v>
      </c>
      <c r="LA169" s="115">
        <f>SUM(LA170:LA178)</f>
        <v>26810.899999999998</v>
      </c>
    </row>
    <row r="170" spans="1:315" s="1" customFormat="1" ht="27.9" customHeight="1" thickBot="1" x14ac:dyDescent="0.25">
      <c r="A170" s="23"/>
      <c r="B170" s="599"/>
      <c r="C170" s="600"/>
      <c r="D170" s="600"/>
      <c r="E170" s="600"/>
      <c r="F170" s="600"/>
      <c r="G170" s="600"/>
      <c r="H170" s="600"/>
      <c r="I170" s="601"/>
      <c r="J170" s="789" t="s">
        <v>91</v>
      </c>
      <c r="K170" s="790" t="s">
        <v>2503</v>
      </c>
      <c r="L170" s="789" t="s">
        <v>91</v>
      </c>
      <c r="M170" s="790" t="s">
        <v>2503</v>
      </c>
      <c r="N170" s="789" t="s">
        <v>91</v>
      </c>
      <c r="O170" s="790" t="s">
        <v>2503</v>
      </c>
      <c r="P170" s="789" t="s">
        <v>91</v>
      </c>
      <c r="Q170" s="790" t="s">
        <v>2503</v>
      </c>
      <c r="R170" s="789" t="s">
        <v>91</v>
      </c>
      <c r="S170" s="790" t="s">
        <v>2503</v>
      </c>
      <c r="T170" s="789" t="s">
        <v>91</v>
      </c>
      <c r="U170" s="790" t="s">
        <v>2503</v>
      </c>
      <c r="V170" s="789" t="s">
        <v>91</v>
      </c>
      <c r="W170" s="790" t="s">
        <v>2503</v>
      </c>
      <c r="X170" s="789" t="s">
        <v>91</v>
      </c>
      <c r="Y170" s="790" t="s">
        <v>2503</v>
      </c>
      <c r="Z170" s="789" t="s">
        <v>91</v>
      </c>
      <c r="AA170" s="790" t="s">
        <v>2503</v>
      </c>
      <c r="AB170" s="789" t="s">
        <v>91</v>
      </c>
      <c r="AC170" s="790" t="s">
        <v>2503</v>
      </c>
      <c r="AD170" s="789" t="s">
        <v>91</v>
      </c>
      <c r="AE170" s="790" t="s">
        <v>2503</v>
      </c>
      <c r="AF170" s="1763" t="s">
        <v>91</v>
      </c>
      <c r="AG170" s="1764" t="s">
        <v>2503</v>
      </c>
      <c r="AH170" s="789" t="s">
        <v>91</v>
      </c>
      <c r="AI170" s="790" t="s">
        <v>2503</v>
      </c>
      <c r="AJ170" s="1763" t="s">
        <v>91</v>
      </c>
      <c r="AK170" s="1764" t="s">
        <v>2503</v>
      </c>
      <c r="AL170" s="789" t="s">
        <v>91</v>
      </c>
      <c r="AM170" s="790" t="s">
        <v>2503</v>
      </c>
      <c r="AN170" s="1763" t="s">
        <v>91</v>
      </c>
      <c r="AO170" s="1764" t="s">
        <v>2503</v>
      </c>
      <c r="AP170" s="1997" t="s">
        <v>91</v>
      </c>
      <c r="AQ170" s="1998" t="s">
        <v>2503</v>
      </c>
      <c r="AR170" s="789" t="s">
        <v>91</v>
      </c>
      <c r="AS170" s="790" t="s">
        <v>2503</v>
      </c>
      <c r="AT170" s="789" t="s">
        <v>91</v>
      </c>
      <c r="AU170" s="790" t="s">
        <v>2503</v>
      </c>
      <c r="AV170" s="922" t="s">
        <v>91</v>
      </c>
      <c r="JB170" s="25"/>
      <c r="JC170" s="122" t="s">
        <v>7</v>
      </c>
      <c r="JD170" s="123" t="s">
        <v>31</v>
      </c>
      <c r="JE170" s="33"/>
      <c r="JF170" s="124">
        <f>JE170*G172</f>
        <v>0</v>
      </c>
      <c r="JG170" s="124">
        <v>0</v>
      </c>
      <c r="JH170" s="124">
        <f>JG170*G172</f>
        <v>0</v>
      </c>
      <c r="JI170" s="124">
        <v>0</v>
      </c>
      <c r="JJ170" s="125">
        <f>JI170*G172</f>
        <v>0</v>
      </c>
      <c r="JK170" s="22"/>
      <c r="JL170" s="22"/>
      <c r="JM170" s="22"/>
      <c r="JN170" s="22"/>
      <c r="JO170" s="22"/>
      <c r="JP170" s="22"/>
      <c r="JQ170" s="22"/>
      <c r="JR170" s="22"/>
      <c r="JS170" s="22"/>
      <c r="JT170" s="22"/>
      <c r="JU170" s="22"/>
      <c r="KH170" s="126" t="s">
        <v>110</v>
      </c>
      <c r="KJ170" s="126" t="s">
        <v>105</v>
      </c>
      <c r="KK170" s="126" t="s">
        <v>46</v>
      </c>
      <c r="KO170" s="13" t="s">
        <v>103</v>
      </c>
      <c r="KU170" s="127">
        <f>IF(JD170="základní",I172,0)</f>
        <v>22968.12</v>
      </c>
      <c r="KV170" s="127">
        <f>IF(JD170="snížená",I172,0)</f>
        <v>0</v>
      </c>
      <c r="KW170" s="127">
        <f>IF(JD170="zákl. přenesená",I172,0)</f>
        <v>0</v>
      </c>
      <c r="KX170" s="127">
        <f>IF(JD170="sníž. přenesená",I172,0)</f>
        <v>0</v>
      </c>
      <c r="KY170" s="127">
        <f>IF(JD170="nulová",I172,0)</f>
        <v>0</v>
      </c>
      <c r="KZ170" s="13" t="s">
        <v>45</v>
      </c>
      <c r="LA170" s="127">
        <f>ROUND(H172*G172,2)</f>
        <v>22968.12</v>
      </c>
      <c r="LB170" s="13" t="s">
        <v>110</v>
      </c>
      <c r="LC170" s="126" t="s">
        <v>2017</v>
      </c>
    </row>
    <row r="171" spans="1:315" s="953" customFormat="1" ht="27.9" customHeight="1" thickBot="1" x14ac:dyDescent="0.4">
      <c r="A171" s="952"/>
      <c r="B171" s="974"/>
      <c r="C171" s="945" t="s">
        <v>43</v>
      </c>
      <c r="D171" s="945" t="s">
        <v>110</v>
      </c>
      <c r="E171" s="973" t="s">
        <v>349</v>
      </c>
      <c r="F171" s="946"/>
      <c r="G171" s="946"/>
      <c r="H171" s="947"/>
      <c r="I171" s="948">
        <f>LA169</f>
        <v>26810.899999999998</v>
      </c>
      <c r="J171" s="949"/>
      <c r="K171" s="950">
        <f>K172+K178</f>
        <v>0</v>
      </c>
      <c r="L171" s="949"/>
      <c r="M171" s="950">
        <f>M172+M178</f>
        <v>0</v>
      </c>
      <c r="N171" s="949"/>
      <c r="O171" s="950">
        <f>O172+O178</f>
        <v>0</v>
      </c>
      <c r="P171" s="949"/>
      <c r="Q171" s="950">
        <f>Q172+Q178</f>
        <v>0</v>
      </c>
      <c r="R171" s="949"/>
      <c r="S171" s="950">
        <f>S172+S178</f>
        <v>0</v>
      </c>
      <c r="T171" s="949"/>
      <c r="U171" s="950">
        <f>U172+U178</f>
        <v>0</v>
      </c>
      <c r="V171" s="949"/>
      <c r="W171" s="950">
        <f>W172+W178</f>
        <v>0</v>
      </c>
      <c r="X171" s="949"/>
      <c r="Y171" s="950">
        <f>Y172+Y178</f>
        <v>0</v>
      </c>
      <c r="Z171" s="949"/>
      <c r="AA171" s="950">
        <f>AA172+AA178</f>
        <v>0</v>
      </c>
      <c r="AB171" s="949"/>
      <c r="AC171" s="950">
        <f>AC172+AC178</f>
        <v>0</v>
      </c>
      <c r="AD171" s="949"/>
      <c r="AE171" s="950">
        <f>AE172+AE178</f>
        <v>9517.76</v>
      </c>
      <c r="AF171" s="1983"/>
      <c r="AG171" s="1984">
        <f>AG172+AG178</f>
        <v>12992.16</v>
      </c>
      <c r="AH171" s="949"/>
      <c r="AI171" s="950">
        <f>AI172+AI178</f>
        <v>2873.23</v>
      </c>
      <c r="AJ171" s="1983"/>
      <c r="AK171" s="1984">
        <f>AK172+AK178</f>
        <v>1427.75</v>
      </c>
      <c r="AL171" s="949"/>
      <c r="AM171" s="950">
        <f>AM172+AM178</f>
        <v>0</v>
      </c>
      <c r="AN171" s="1983"/>
      <c r="AO171" s="1984">
        <f>AO172+AO178</f>
        <v>0</v>
      </c>
      <c r="AP171" s="1990"/>
      <c r="AQ171" s="1991">
        <f>AQ172+AQ178</f>
        <v>0</v>
      </c>
      <c r="AR171" s="949"/>
      <c r="AS171" s="950">
        <f>AS172+AS178</f>
        <v>26810.899999999998</v>
      </c>
      <c r="AT171" s="949"/>
      <c r="AU171" s="950">
        <f>AU172+AU178</f>
        <v>0</v>
      </c>
      <c r="AV171" s="951"/>
      <c r="JB171" s="954"/>
      <c r="JC171" s="955"/>
      <c r="JD171" s="956"/>
      <c r="JE171" s="956"/>
      <c r="JF171" s="956"/>
      <c r="JG171" s="956"/>
      <c r="JH171" s="956"/>
      <c r="JI171" s="956"/>
      <c r="JJ171" s="957"/>
      <c r="KJ171" s="958" t="s">
        <v>112</v>
      </c>
      <c r="KK171" s="958" t="s">
        <v>46</v>
      </c>
    </row>
    <row r="172" spans="1:315" s="10" customFormat="1" ht="27.9" customHeight="1" x14ac:dyDescent="0.2">
      <c r="A172" s="137"/>
      <c r="B172" s="550" t="s">
        <v>343</v>
      </c>
      <c r="C172" s="551" t="s">
        <v>105</v>
      </c>
      <c r="D172" s="552" t="s">
        <v>351</v>
      </c>
      <c r="E172" s="553" t="s">
        <v>352</v>
      </c>
      <c r="F172" s="554" t="s">
        <v>194</v>
      </c>
      <c r="G172" s="555">
        <v>25.9</v>
      </c>
      <c r="H172" s="556">
        <v>886.8</v>
      </c>
      <c r="I172" s="557">
        <f>ROUND(H172*G172,2)</f>
        <v>22968.12</v>
      </c>
      <c r="J172" s="775"/>
      <c r="K172" s="911">
        <f>ROUND(J172*$H172,2)</f>
        <v>0</v>
      </c>
      <c r="L172" s="775"/>
      <c r="M172" s="911">
        <f>ROUND(L172*$H172,2)</f>
        <v>0</v>
      </c>
      <c r="N172" s="775"/>
      <c r="O172" s="911">
        <f>ROUND(N172*$H172,2)</f>
        <v>0</v>
      </c>
      <c r="P172" s="775"/>
      <c r="Q172" s="911">
        <f>ROUND(P172*$H172,2)</f>
        <v>0</v>
      </c>
      <c r="R172" s="775"/>
      <c r="S172" s="911">
        <f>ROUND(R172*$H172,2)</f>
        <v>0</v>
      </c>
      <c r="T172" s="775"/>
      <c r="U172" s="911">
        <f>ROUND(T172*$H172,2)</f>
        <v>0</v>
      </c>
      <c r="V172" s="775"/>
      <c r="W172" s="911">
        <f>ROUND(V172*$H172,2)</f>
        <v>0</v>
      </c>
      <c r="X172" s="775"/>
      <c r="Y172" s="911">
        <f>ROUND(X172*$H172,2)</f>
        <v>0</v>
      </c>
      <c r="Z172" s="775"/>
      <c r="AA172" s="911">
        <f>ROUND(Z172*$H172,2)</f>
        <v>0</v>
      </c>
      <c r="AB172" s="775"/>
      <c r="AC172" s="911">
        <f>ROUND(AB172*$H172,2)</f>
        <v>0</v>
      </c>
      <c r="AD172" s="783">
        <v>8.5500000000000007</v>
      </c>
      <c r="AE172" s="911">
        <f>ROUND(AD172*$H172,2)</f>
        <v>7582.14</v>
      </c>
      <c r="AF172" s="1749">
        <v>12.5</v>
      </c>
      <c r="AG172" s="1852">
        <f>ROUND(AF172*$H172,2)</f>
        <v>11085</v>
      </c>
      <c r="AH172" s="775">
        <v>3.24</v>
      </c>
      <c r="AI172" s="911">
        <f>ROUND(AH172*$H172,2)</f>
        <v>2873.23</v>
      </c>
      <c r="AJ172" s="1749">
        <v>1.61</v>
      </c>
      <c r="AK172" s="1852">
        <f>ROUND(AJ172*$H172,2)</f>
        <v>1427.75</v>
      </c>
      <c r="AL172" s="775"/>
      <c r="AM172" s="911">
        <f>ROUND(AL172*$H172,2)</f>
        <v>0</v>
      </c>
      <c r="AN172" s="1749"/>
      <c r="AO172" s="1852">
        <f>ROUND(AN172*$H172,2)</f>
        <v>0</v>
      </c>
      <c r="AP172" s="1992"/>
      <c r="AQ172" s="1993">
        <f>ROUND(AP172*$H172,2)</f>
        <v>0</v>
      </c>
      <c r="AR172" s="926">
        <f>AP172+AN172+AL172+AJ172+AH172+AF172+AD172+AB172+Z172+X172+V172+T172+R172+P172+N172+L172+J172</f>
        <v>25.900000000000002</v>
      </c>
      <c r="AS172" s="911">
        <f>ROUND(AR172*$H172,2)</f>
        <v>22968.12</v>
      </c>
      <c r="AT172" s="926">
        <f>G172-AR172</f>
        <v>0</v>
      </c>
      <c r="AU172" s="911">
        <f>ROUND(AT172*$H172,2)</f>
        <v>0</v>
      </c>
      <c r="AV172" s="975">
        <f>AU172/I172</f>
        <v>0</v>
      </c>
      <c r="JB172" s="139"/>
      <c r="JC172" s="140"/>
      <c r="JD172" s="141"/>
      <c r="JE172" s="141"/>
      <c r="JF172" s="141"/>
      <c r="JG172" s="141"/>
      <c r="JH172" s="141"/>
      <c r="JI172" s="141"/>
      <c r="JJ172" s="142"/>
      <c r="KJ172" s="143" t="s">
        <v>114</v>
      </c>
      <c r="KK172" s="143" t="s">
        <v>46</v>
      </c>
      <c r="KL172" s="10" t="s">
        <v>46</v>
      </c>
      <c r="KM172" s="10" t="s">
        <v>23</v>
      </c>
      <c r="KN172" s="10" t="s">
        <v>44</v>
      </c>
      <c r="KO172" s="143" t="s">
        <v>103</v>
      </c>
    </row>
    <row r="173" spans="1:315" s="10" customFormat="1" ht="27.9" customHeight="1" x14ac:dyDescent="0.2">
      <c r="A173" s="137"/>
      <c r="B173" s="625"/>
      <c r="C173" s="806" t="s">
        <v>112</v>
      </c>
      <c r="D173" s="805"/>
      <c r="E173" s="626" t="s">
        <v>354</v>
      </c>
      <c r="F173" s="805"/>
      <c r="G173" s="805"/>
      <c r="H173" s="197"/>
      <c r="I173" s="498"/>
      <c r="J173" s="260"/>
      <c r="K173" s="261"/>
      <c r="L173" s="260"/>
      <c r="M173" s="261"/>
      <c r="N173" s="260"/>
      <c r="O173" s="261"/>
      <c r="P173" s="260"/>
      <c r="Q173" s="261"/>
      <c r="R173" s="260"/>
      <c r="S173" s="261"/>
      <c r="T173" s="260"/>
      <c r="U173" s="261"/>
      <c r="V173" s="260"/>
      <c r="W173" s="261"/>
      <c r="X173" s="260"/>
      <c r="Y173" s="261"/>
      <c r="Z173" s="260"/>
      <c r="AA173" s="261"/>
      <c r="AB173" s="260"/>
      <c r="AC173" s="261"/>
      <c r="AD173" s="260"/>
      <c r="AE173" s="261"/>
      <c r="AF173" s="1687"/>
      <c r="AG173" s="1688"/>
      <c r="AH173" s="260"/>
      <c r="AI173" s="261"/>
      <c r="AJ173" s="1687"/>
      <c r="AK173" s="1688"/>
      <c r="AL173" s="260"/>
      <c r="AM173" s="261"/>
      <c r="AN173" s="1687"/>
      <c r="AO173" s="1688"/>
      <c r="AP173" s="1962"/>
      <c r="AQ173" s="1963"/>
      <c r="AR173" s="260"/>
      <c r="AS173" s="261"/>
      <c r="AT173" s="260"/>
      <c r="AU173" s="261"/>
      <c r="AV173" s="528"/>
      <c r="JB173" s="139"/>
      <c r="JC173" s="140"/>
      <c r="JD173" s="141"/>
      <c r="JE173" s="141"/>
      <c r="JF173" s="141"/>
      <c r="JG173" s="141"/>
      <c r="JH173" s="141"/>
      <c r="JI173" s="141"/>
      <c r="JJ173" s="142"/>
      <c r="KJ173" s="143" t="s">
        <v>114</v>
      </c>
      <c r="KK173" s="143" t="s">
        <v>46</v>
      </c>
      <c r="KL173" s="10" t="s">
        <v>46</v>
      </c>
      <c r="KM173" s="10" t="s">
        <v>23</v>
      </c>
      <c r="KN173" s="10" t="s">
        <v>44</v>
      </c>
      <c r="KO173" s="143" t="s">
        <v>103</v>
      </c>
    </row>
    <row r="174" spans="1:315" s="10" customFormat="1" ht="27.9" customHeight="1" x14ac:dyDescent="0.2">
      <c r="A174" s="137"/>
      <c r="B174" s="633"/>
      <c r="C174" s="806" t="s">
        <v>114</v>
      </c>
      <c r="D174" s="634" t="s">
        <v>7</v>
      </c>
      <c r="E174" s="635" t="s">
        <v>2018</v>
      </c>
      <c r="F174" s="636"/>
      <c r="G174" s="637">
        <v>17.100000000000001</v>
      </c>
      <c r="H174" s="638"/>
      <c r="I174" s="639"/>
      <c r="J174" s="260"/>
      <c r="K174" s="261"/>
      <c r="L174" s="260"/>
      <c r="M174" s="261"/>
      <c r="N174" s="260"/>
      <c r="O174" s="261"/>
      <c r="P174" s="260"/>
      <c r="Q174" s="261"/>
      <c r="R174" s="260"/>
      <c r="S174" s="261"/>
      <c r="T174" s="260"/>
      <c r="U174" s="261"/>
      <c r="V174" s="260"/>
      <c r="W174" s="261"/>
      <c r="X174" s="260"/>
      <c r="Y174" s="261"/>
      <c r="Z174" s="260"/>
      <c r="AA174" s="261"/>
      <c r="AB174" s="260"/>
      <c r="AC174" s="261"/>
      <c r="AD174" s="260"/>
      <c r="AE174" s="261"/>
      <c r="AF174" s="1687"/>
      <c r="AG174" s="1688"/>
      <c r="AH174" s="260"/>
      <c r="AI174" s="261"/>
      <c r="AJ174" s="1687"/>
      <c r="AK174" s="1688"/>
      <c r="AL174" s="260"/>
      <c r="AM174" s="261"/>
      <c r="AN174" s="1687"/>
      <c r="AO174" s="1688"/>
      <c r="AP174" s="1962"/>
      <c r="AQ174" s="1963"/>
      <c r="AR174" s="260"/>
      <c r="AS174" s="261"/>
      <c r="AT174" s="260"/>
      <c r="AU174" s="261"/>
      <c r="AV174" s="528"/>
      <c r="JB174" s="139"/>
      <c r="JC174" s="140"/>
      <c r="JD174" s="141"/>
      <c r="JE174" s="141"/>
      <c r="JF174" s="141"/>
      <c r="JG174" s="141"/>
      <c r="JH174" s="141"/>
      <c r="JI174" s="141"/>
      <c r="JJ174" s="142"/>
      <c r="KJ174" s="143" t="s">
        <v>114</v>
      </c>
      <c r="KK174" s="143" t="s">
        <v>46</v>
      </c>
      <c r="KL174" s="10" t="s">
        <v>46</v>
      </c>
      <c r="KM174" s="10" t="s">
        <v>23</v>
      </c>
      <c r="KN174" s="10" t="s">
        <v>44</v>
      </c>
      <c r="KO174" s="143" t="s">
        <v>103</v>
      </c>
    </row>
    <row r="175" spans="1:315" s="12" customFormat="1" ht="27.9" customHeight="1" x14ac:dyDescent="0.2">
      <c r="A175" s="151"/>
      <c r="B175" s="633"/>
      <c r="C175" s="806" t="s">
        <v>114</v>
      </c>
      <c r="D175" s="634" t="s">
        <v>7</v>
      </c>
      <c r="E175" s="635" t="s">
        <v>2019</v>
      </c>
      <c r="F175" s="636"/>
      <c r="G175" s="637">
        <v>3.17</v>
      </c>
      <c r="H175" s="638"/>
      <c r="I175" s="639"/>
      <c r="J175" s="697"/>
      <c r="K175" s="698"/>
      <c r="L175" s="697"/>
      <c r="M175" s="698"/>
      <c r="N175" s="697"/>
      <c r="O175" s="698"/>
      <c r="P175" s="697"/>
      <c r="Q175" s="698"/>
      <c r="R175" s="697"/>
      <c r="S175" s="698"/>
      <c r="T175" s="697"/>
      <c r="U175" s="698"/>
      <c r="V175" s="697"/>
      <c r="W175" s="698"/>
      <c r="X175" s="697"/>
      <c r="Y175" s="698"/>
      <c r="Z175" s="697"/>
      <c r="AA175" s="698"/>
      <c r="AB175" s="697"/>
      <c r="AC175" s="698"/>
      <c r="AD175" s="697"/>
      <c r="AE175" s="698"/>
      <c r="AF175" s="1692"/>
      <c r="AG175" s="1693"/>
      <c r="AH175" s="697"/>
      <c r="AI175" s="698"/>
      <c r="AJ175" s="1692"/>
      <c r="AK175" s="1693"/>
      <c r="AL175" s="697"/>
      <c r="AM175" s="698"/>
      <c r="AN175" s="1692"/>
      <c r="AO175" s="1693"/>
      <c r="AP175" s="1966"/>
      <c r="AQ175" s="1967"/>
      <c r="AR175" s="697"/>
      <c r="AS175" s="698"/>
      <c r="AT175" s="697"/>
      <c r="AU175" s="698"/>
      <c r="AV175" s="529"/>
      <c r="JB175" s="153"/>
      <c r="JC175" s="154"/>
      <c r="JD175" s="155"/>
      <c r="JE175" s="155"/>
      <c r="JF175" s="155"/>
      <c r="JG175" s="155"/>
      <c r="JH175" s="155"/>
      <c r="JI175" s="155"/>
      <c r="JJ175" s="156"/>
      <c r="KJ175" s="157" t="s">
        <v>114</v>
      </c>
      <c r="KK175" s="157" t="s">
        <v>46</v>
      </c>
      <c r="KL175" s="12" t="s">
        <v>110</v>
      </c>
      <c r="KM175" s="12" t="s">
        <v>23</v>
      </c>
      <c r="KN175" s="12" t="s">
        <v>45</v>
      </c>
      <c r="KO175" s="157" t="s">
        <v>103</v>
      </c>
    </row>
    <row r="176" spans="1:315" s="1" customFormat="1" ht="27.9" customHeight="1" x14ac:dyDescent="0.2">
      <c r="A176" s="23"/>
      <c r="B176" s="633"/>
      <c r="C176" s="806" t="s">
        <v>114</v>
      </c>
      <c r="D176" s="634" t="s">
        <v>7</v>
      </c>
      <c r="E176" s="635" t="s">
        <v>2020</v>
      </c>
      <c r="F176" s="636"/>
      <c r="G176" s="637">
        <v>5.63</v>
      </c>
      <c r="H176" s="638"/>
      <c r="I176" s="639"/>
      <c r="J176" s="408"/>
      <c r="K176" s="409"/>
      <c r="L176" s="408"/>
      <c r="M176" s="409"/>
      <c r="N176" s="408"/>
      <c r="O176" s="409"/>
      <c r="P176" s="408"/>
      <c r="Q176" s="409"/>
      <c r="R176" s="408"/>
      <c r="S176" s="409"/>
      <c r="T176" s="408"/>
      <c r="U176" s="409"/>
      <c r="V176" s="408"/>
      <c r="W176" s="409"/>
      <c r="X176" s="408"/>
      <c r="Y176" s="409"/>
      <c r="Z176" s="408"/>
      <c r="AA176" s="409"/>
      <c r="AB176" s="408"/>
      <c r="AC176" s="409"/>
      <c r="AD176" s="408"/>
      <c r="AE176" s="409"/>
      <c r="AF176" s="1985"/>
      <c r="AG176" s="1684"/>
      <c r="AH176" s="408"/>
      <c r="AI176" s="409"/>
      <c r="AJ176" s="1985"/>
      <c r="AK176" s="1684"/>
      <c r="AL176" s="408"/>
      <c r="AM176" s="409"/>
      <c r="AN176" s="1985"/>
      <c r="AO176" s="1684"/>
      <c r="AP176" s="1994"/>
      <c r="AQ176" s="1959"/>
      <c r="AR176" s="408"/>
      <c r="AS176" s="409"/>
      <c r="AT176" s="408"/>
      <c r="AU176" s="409"/>
      <c r="AV176" s="815"/>
      <c r="JB176" s="25"/>
      <c r="JC176" s="122" t="s">
        <v>7</v>
      </c>
      <c r="JD176" s="123" t="s">
        <v>31</v>
      </c>
      <c r="JE176" s="33"/>
      <c r="JF176" s="124">
        <f>JE176*G178</f>
        <v>0</v>
      </c>
      <c r="JG176" s="124">
        <v>0</v>
      </c>
      <c r="JH176" s="124">
        <f>JG176*G178</f>
        <v>0</v>
      </c>
      <c r="JI176" s="124">
        <v>0</v>
      </c>
      <c r="JJ176" s="125">
        <f>JI176*G178</f>
        <v>0</v>
      </c>
      <c r="JK176" s="22"/>
      <c r="JL176" s="22"/>
      <c r="JM176" s="22"/>
      <c r="JN176" s="22"/>
      <c r="JO176" s="22"/>
      <c r="JP176" s="22"/>
      <c r="JQ176" s="22"/>
      <c r="JR176" s="22"/>
      <c r="JS176" s="22"/>
      <c r="JT176" s="22"/>
      <c r="JU176" s="22"/>
      <c r="KH176" s="126" t="s">
        <v>110</v>
      </c>
      <c r="KJ176" s="126" t="s">
        <v>105</v>
      </c>
      <c r="KK176" s="126" t="s">
        <v>46</v>
      </c>
      <c r="KO176" s="13" t="s">
        <v>103</v>
      </c>
      <c r="KU176" s="127">
        <f>IF(JD176="základní",I178,0)</f>
        <v>3842.78</v>
      </c>
      <c r="KV176" s="127">
        <f>IF(JD176="snížená",I178,0)</f>
        <v>0</v>
      </c>
      <c r="KW176" s="127">
        <f>IF(JD176="zákl. přenesená",I178,0)</f>
        <v>0</v>
      </c>
      <c r="KX176" s="127">
        <f>IF(JD176="sníž. přenesená",I178,0)</f>
        <v>0</v>
      </c>
      <c r="KY176" s="127">
        <f>IF(JD176="nulová",I178,0)</f>
        <v>0</v>
      </c>
      <c r="KZ176" s="13" t="s">
        <v>45</v>
      </c>
      <c r="LA176" s="127">
        <f>ROUND(H178*G178,2)</f>
        <v>3842.78</v>
      </c>
      <c r="LB176" s="13" t="s">
        <v>110</v>
      </c>
      <c r="LC176" s="126" t="s">
        <v>2021</v>
      </c>
    </row>
    <row r="177" spans="1:315" s="1" customFormat="1" ht="27.9" customHeight="1" x14ac:dyDescent="0.2">
      <c r="A177" s="23"/>
      <c r="B177" s="640"/>
      <c r="C177" s="806" t="s">
        <v>114</v>
      </c>
      <c r="D177" s="641" t="s">
        <v>7</v>
      </c>
      <c r="E177" s="642" t="s">
        <v>132</v>
      </c>
      <c r="F177" s="643"/>
      <c r="G177" s="644">
        <v>25.9</v>
      </c>
      <c r="H177" s="645"/>
      <c r="I177" s="646"/>
      <c r="J177" s="408"/>
      <c r="K177" s="409"/>
      <c r="L177" s="408"/>
      <c r="M177" s="409"/>
      <c r="N177" s="408"/>
      <c r="O177" s="409"/>
      <c r="P177" s="408"/>
      <c r="Q177" s="409"/>
      <c r="R177" s="408"/>
      <c r="S177" s="409"/>
      <c r="T177" s="408"/>
      <c r="U177" s="409"/>
      <c r="V177" s="408"/>
      <c r="W177" s="409"/>
      <c r="X177" s="408"/>
      <c r="Y177" s="409"/>
      <c r="Z177" s="408"/>
      <c r="AA177" s="409"/>
      <c r="AB177" s="408"/>
      <c r="AC177" s="409"/>
      <c r="AD177" s="408"/>
      <c r="AE177" s="409"/>
      <c r="AF177" s="1985"/>
      <c r="AG177" s="1684"/>
      <c r="AH177" s="408"/>
      <c r="AI177" s="409"/>
      <c r="AJ177" s="1985"/>
      <c r="AK177" s="1684"/>
      <c r="AL177" s="408"/>
      <c r="AM177" s="409"/>
      <c r="AN177" s="1985"/>
      <c r="AO177" s="1684"/>
      <c r="AP177" s="1994"/>
      <c r="AQ177" s="1959"/>
      <c r="AR177" s="408"/>
      <c r="AS177" s="409"/>
      <c r="AT177" s="408"/>
      <c r="AU177" s="409"/>
      <c r="AV177" s="815"/>
      <c r="JB177" s="25"/>
      <c r="JC177" s="128"/>
      <c r="JD177" s="129"/>
      <c r="JE177" s="33"/>
      <c r="JF177" s="33"/>
      <c r="JG177" s="33"/>
      <c r="JH177" s="33"/>
      <c r="JI177" s="33"/>
      <c r="JJ177" s="34"/>
      <c r="JK177" s="22"/>
      <c r="JL177" s="22"/>
      <c r="JM177" s="22"/>
      <c r="JN177" s="22"/>
      <c r="JO177" s="22"/>
      <c r="JP177" s="22"/>
      <c r="JQ177" s="22"/>
      <c r="JR177" s="22"/>
      <c r="JS177" s="22"/>
      <c r="JT177" s="22"/>
      <c r="JU177" s="22"/>
      <c r="KJ177" s="13" t="s">
        <v>112</v>
      </c>
      <c r="KK177" s="13" t="s">
        <v>46</v>
      </c>
    </row>
    <row r="178" spans="1:315" s="10" customFormat="1" ht="27.9" customHeight="1" x14ac:dyDescent="0.2">
      <c r="A178" s="137"/>
      <c r="B178" s="550" t="s">
        <v>350</v>
      </c>
      <c r="C178" s="558" t="s">
        <v>105</v>
      </c>
      <c r="D178" s="559" t="s">
        <v>359</v>
      </c>
      <c r="E178" s="560" t="s">
        <v>360</v>
      </c>
      <c r="F178" s="561" t="s">
        <v>194</v>
      </c>
      <c r="G178" s="562">
        <v>1.35</v>
      </c>
      <c r="H178" s="563">
        <v>2846.5</v>
      </c>
      <c r="I178" s="564">
        <f>ROUND(H178*G178,2)</f>
        <v>3842.78</v>
      </c>
      <c r="J178" s="926"/>
      <c r="K178" s="927">
        <f>ROUND(J178*$H178,2)</f>
        <v>0</v>
      </c>
      <c r="L178" s="926"/>
      <c r="M178" s="927">
        <f>ROUND(L178*$H178,2)</f>
        <v>0</v>
      </c>
      <c r="N178" s="926"/>
      <c r="O178" s="927">
        <f>ROUND(N178*$H178,2)</f>
        <v>0</v>
      </c>
      <c r="P178" s="926"/>
      <c r="Q178" s="927">
        <f>ROUND(P178*$H178,2)</f>
        <v>0</v>
      </c>
      <c r="R178" s="926"/>
      <c r="S178" s="927">
        <f>ROUND(R178*$H178,2)</f>
        <v>0</v>
      </c>
      <c r="T178" s="926"/>
      <c r="U178" s="927">
        <f>ROUND(T178*$H178,2)</f>
        <v>0</v>
      </c>
      <c r="V178" s="926"/>
      <c r="W178" s="927">
        <f>ROUND(V178*$H178,2)</f>
        <v>0</v>
      </c>
      <c r="X178" s="926"/>
      <c r="Y178" s="927">
        <f>ROUND(X178*$H178,2)</f>
        <v>0</v>
      </c>
      <c r="Z178" s="926"/>
      <c r="AA178" s="927">
        <f>ROUND(Z178*$H178,2)</f>
        <v>0</v>
      </c>
      <c r="AB178" s="926"/>
      <c r="AC178" s="927">
        <f>ROUND(AB178*$H178,2)</f>
        <v>0</v>
      </c>
      <c r="AD178" s="783">
        <v>0.68</v>
      </c>
      <c r="AE178" s="927">
        <f>ROUND(AD178*$H178,2)</f>
        <v>1935.62</v>
      </c>
      <c r="AF178" s="1986">
        <v>0.67</v>
      </c>
      <c r="AG178" s="1987">
        <f>ROUND(AF178*$H178,2)</f>
        <v>1907.16</v>
      </c>
      <c r="AH178" s="926"/>
      <c r="AI178" s="927">
        <f>ROUND(AH178*$H178,2)</f>
        <v>0</v>
      </c>
      <c r="AJ178" s="1986"/>
      <c r="AK178" s="1987">
        <f>ROUND(AJ178*$H178,2)</f>
        <v>0</v>
      </c>
      <c r="AL178" s="926"/>
      <c r="AM178" s="927">
        <f>ROUND(AL178*$H178,2)</f>
        <v>0</v>
      </c>
      <c r="AN178" s="1986"/>
      <c r="AO178" s="1987">
        <f>ROUND(AN178*$H178,2)</f>
        <v>0</v>
      </c>
      <c r="AP178" s="1995"/>
      <c r="AQ178" s="1996">
        <f>ROUND(AP178*$H178,2)</f>
        <v>0</v>
      </c>
      <c r="AR178" s="926">
        <f>AP178+AN178+AL178+AJ178+AH178+AF178+AD178+AB178+Z178+X178+V178+T178+R178+P178+N178+L178+J178</f>
        <v>1.35</v>
      </c>
      <c r="AS178" s="927">
        <f>ROUND(AR178*$H178,2)</f>
        <v>3842.78</v>
      </c>
      <c r="AT178" s="926">
        <f>G178-AR178</f>
        <v>0</v>
      </c>
      <c r="AU178" s="927">
        <f>ROUND(AT178*$H178,2)</f>
        <v>0</v>
      </c>
      <c r="AV178" s="975">
        <f>AU178/I178</f>
        <v>0</v>
      </c>
      <c r="JB178" s="139"/>
      <c r="JC178" s="140"/>
      <c r="JD178" s="141"/>
      <c r="JE178" s="141"/>
      <c r="JF178" s="141"/>
      <c r="JG178" s="141"/>
      <c r="JH178" s="141"/>
      <c r="JI178" s="141"/>
      <c r="JJ178" s="142"/>
      <c r="KJ178" s="143" t="s">
        <v>114</v>
      </c>
      <c r="KK178" s="143" t="s">
        <v>46</v>
      </c>
      <c r="KL178" s="10" t="s">
        <v>46</v>
      </c>
      <c r="KM178" s="10" t="s">
        <v>23</v>
      </c>
      <c r="KN178" s="10" t="s">
        <v>45</v>
      </c>
      <c r="KO178" s="143" t="s">
        <v>103</v>
      </c>
    </row>
    <row r="179" spans="1:315" s="8" customFormat="1" ht="27.9" customHeight="1" x14ac:dyDescent="0.2">
      <c r="A179" s="106"/>
      <c r="B179" s="625"/>
      <c r="C179" s="806" t="s">
        <v>112</v>
      </c>
      <c r="D179" s="805"/>
      <c r="E179" s="626" t="s">
        <v>362</v>
      </c>
      <c r="F179" s="805"/>
      <c r="G179" s="805"/>
      <c r="H179" s="197"/>
      <c r="I179" s="498"/>
      <c r="J179" s="262"/>
      <c r="K179" s="263"/>
      <c r="L179" s="262"/>
      <c r="M179" s="263"/>
      <c r="N179" s="262"/>
      <c r="O179" s="263"/>
      <c r="P179" s="262"/>
      <c r="Q179" s="263"/>
      <c r="R179" s="262"/>
      <c r="S179" s="263"/>
      <c r="T179" s="262"/>
      <c r="U179" s="263"/>
      <c r="V179" s="262"/>
      <c r="W179" s="263"/>
      <c r="X179" s="262"/>
      <c r="Y179" s="263"/>
      <c r="Z179" s="262"/>
      <c r="AA179" s="263"/>
      <c r="AB179" s="262"/>
      <c r="AC179" s="263"/>
      <c r="AD179" s="262"/>
      <c r="AE179" s="263"/>
      <c r="AF179" s="1695"/>
      <c r="AG179" s="1696"/>
      <c r="AH179" s="262"/>
      <c r="AI179" s="263"/>
      <c r="AJ179" s="1695"/>
      <c r="AK179" s="1696"/>
      <c r="AL179" s="262"/>
      <c r="AM179" s="263"/>
      <c r="AN179" s="1695"/>
      <c r="AO179" s="1696"/>
      <c r="AP179" s="1968"/>
      <c r="AQ179" s="1969"/>
      <c r="AR179" s="262"/>
      <c r="AS179" s="263"/>
      <c r="AT179" s="262"/>
      <c r="AU179" s="263"/>
      <c r="AV179" s="532"/>
      <c r="JB179" s="108"/>
      <c r="JC179" s="109"/>
      <c r="JD179" s="110"/>
      <c r="JE179" s="110"/>
      <c r="JF179" s="111">
        <f>SUM(JF180:JF217)</f>
        <v>0</v>
      </c>
      <c r="JG179" s="110"/>
      <c r="JH179" s="111">
        <f>SUM(JH180:JH217)</f>
        <v>0.42139500000000002</v>
      </c>
      <c r="JI179" s="110"/>
      <c r="JJ179" s="112">
        <f>SUM(JJ180:JJ217)</f>
        <v>0</v>
      </c>
      <c r="KH179" s="113" t="s">
        <v>45</v>
      </c>
      <c r="KJ179" s="114" t="s">
        <v>43</v>
      </c>
      <c r="KK179" s="114" t="s">
        <v>45</v>
      </c>
      <c r="KO179" s="113" t="s">
        <v>103</v>
      </c>
      <c r="LA179" s="115">
        <f>SUM(LA180:LA217)</f>
        <v>252023.46000000002</v>
      </c>
    </row>
    <row r="180" spans="1:315" s="1" customFormat="1" ht="27.9" customHeight="1" thickBot="1" x14ac:dyDescent="0.25">
      <c r="A180" s="23"/>
      <c r="B180" s="633"/>
      <c r="C180" s="806" t="s">
        <v>114</v>
      </c>
      <c r="D180" s="634" t="s">
        <v>7</v>
      </c>
      <c r="E180" s="635" t="s">
        <v>2022</v>
      </c>
      <c r="F180" s="636"/>
      <c r="G180" s="637">
        <v>1.35</v>
      </c>
      <c r="H180" s="638"/>
      <c r="I180" s="639"/>
      <c r="J180" s="408"/>
      <c r="K180" s="409"/>
      <c r="L180" s="408"/>
      <c r="M180" s="409"/>
      <c r="N180" s="408"/>
      <c r="O180" s="409"/>
      <c r="P180" s="408"/>
      <c r="Q180" s="409"/>
      <c r="R180" s="408"/>
      <c r="S180" s="409"/>
      <c r="T180" s="408"/>
      <c r="U180" s="409"/>
      <c r="V180" s="408"/>
      <c r="W180" s="409"/>
      <c r="X180" s="408"/>
      <c r="Y180" s="409"/>
      <c r="Z180" s="408"/>
      <c r="AA180" s="409"/>
      <c r="AB180" s="408"/>
      <c r="AC180" s="409"/>
      <c r="AD180" s="408"/>
      <c r="AE180" s="409"/>
      <c r="AF180" s="1985"/>
      <c r="AG180" s="1684"/>
      <c r="AH180" s="408"/>
      <c r="AI180" s="409"/>
      <c r="AJ180" s="1985"/>
      <c r="AK180" s="1684"/>
      <c r="AL180" s="408"/>
      <c r="AM180" s="409"/>
      <c r="AN180" s="1985"/>
      <c r="AO180" s="1684"/>
      <c r="AP180" s="1994"/>
      <c r="AQ180" s="1959"/>
      <c r="AR180" s="408"/>
      <c r="AS180" s="409"/>
      <c r="AT180" s="408"/>
      <c r="AU180" s="409"/>
      <c r="AV180" s="815"/>
      <c r="JB180" s="25"/>
      <c r="JC180" s="122" t="s">
        <v>7</v>
      </c>
      <c r="JD180" s="123" t="s">
        <v>31</v>
      </c>
      <c r="JE180" s="33"/>
      <c r="JF180" s="124">
        <f>JE180*G184</f>
        <v>0</v>
      </c>
      <c r="JG180" s="124">
        <v>0</v>
      </c>
      <c r="JH180" s="124">
        <f>JG180*G184</f>
        <v>0</v>
      </c>
      <c r="JI180" s="124">
        <v>0</v>
      </c>
      <c r="JJ180" s="125">
        <f>JI180*G184</f>
        <v>0</v>
      </c>
      <c r="JK180" s="22"/>
      <c r="JL180" s="22"/>
      <c r="JM180" s="22"/>
      <c r="JN180" s="22"/>
      <c r="JO180" s="22"/>
      <c r="JP180" s="22"/>
      <c r="JQ180" s="22"/>
      <c r="JR180" s="22"/>
      <c r="JS180" s="22"/>
      <c r="JT180" s="22"/>
      <c r="JU180" s="22"/>
      <c r="KH180" s="126" t="s">
        <v>110</v>
      </c>
      <c r="KJ180" s="126" t="s">
        <v>105</v>
      </c>
      <c r="KK180" s="126" t="s">
        <v>46</v>
      </c>
      <c r="KO180" s="13" t="s">
        <v>103</v>
      </c>
      <c r="KU180" s="127">
        <f>IF(JD180="základní",I184,0)</f>
        <v>29697.08</v>
      </c>
      <c r="KV180" s="127">
        <f>IF(JD180="snížená",I184,0)</f>
        <v>0</v>
      </c>
      <c r="KW180" s="127">
        <f>IF(JD180="zákl. přenesená",I184,0)</f>
        <v>0</v>
      </c>
      <c r="KX180" s="127">
        <f>IF(JD180="sníž. přenesená",I184,0)</f>
        <v>0</v>
      </c>
      <c r="KY180" s="127">
        <f>IF(JD180="nulová",I184,0)</f>
        <v>0</v>
      </c>
      <c r="KZ180" s="13" t="s">
        <v>45</v>
      </c>
      <c r="LA180" s="127">
        <f>ROUND(H184*G184,2)</f>
        <v>29697.08</v>
      </c>
      <c r="LB180" s="13" t="s">
        <v>110</v>
      </c>
      <c r="LC180" s="126" t="s">
        <v>2023</v>
      </c>
    </row>
    <row r="181" spans="1:315" s="9" customFormat="1" ht="27.9" customHeight="1" thickBot="1" x14ac:dyDescent="0.25">
      <c r="A181" s="130"/>
      <c r="B181" s="666"/>
      <c r="C181" s="667"/>
      <c r="D181" s="667"/>
      <c r="E181" s="667"/>
      <c r="F181" s="667"/>
      <c r="G181" s="667"/>
      <c r="H181" s="667"/>
      <c r="I181" s="668"/>
      <c r="J181" s="2300" t="s">
        <v>2484</v>
      </c>
      <c r="K181" s="2301"/>
      <c r="L181" s="2300" t="s">
        <v>2485</v>
      </c>
      <c r="M181" s="2301"/>
      <c r="N181" s="2300" t="s">
        <v>2486</v>
      </c>
      <c r="O181" s="2301"/>
      <c r="P181" s="2300" t="s">
        <v>2487</v>
      </c>
      <c r="Q181" s="2301"/>
      <c r="R181" s="2300" t="s">
        <v>2488</v>
      </c>
      <c r="S181" s="2301"/>
      <c r="T181" s="2300" t="s">
        <v>2489</v>
      </c>
      <c r="U181" s="2301"/>
      <c r="V181" s="2300" t="s">
        <v>2490</v>
      </c>
      <c r="W181" s="2301"/>
      <c r="X181" s="2300" t="s">
        <v>2491</v>
      </c>
      <c r="Y181" s="2301"/>
      <c r="Z181" s="2300" t="s">
        <v>2492</v>
      </c>
      <c r="AA181" s="2301"/>
      <c r="AB181" s="2300" t="s">
        <v>2493</v>
      </c>
      <c r="AC181" s="2301"/>
      <c r="AD181" s="2300" t="s">
        <v>2494</v>
      </c>
      <c r="AE181" s="2301"/>
      <c r="AF181" s="2306" t="s">
        <v>2495</v>
      </c>
      <c r="AG181" s="2307"/>
      <c r="AH181" s="2300" t="s">
        <v>2496</v>
      </c>
      <c r="AI181" s="2301"/>
      <c r="AJ181" s="2306" t="s">
        <v>2497</v>
      </c>
      <c r="AK181" s="2307"/>
      <c r="AL181" s="2300" t="s">
        <v>2498</v>
      </c>
      <c r="AM181" s="2301"/>
      <c r="AN181" s="2306" t="s">
        <v>2499</v>
      </c>
      <c r="AO181" s="2307"/>
      <c r="AP181" s="2302" t="s">
        <v>2504</v>
      </c>
      <c r="AQ181" s="2303"/>
      <c r="AR181" s="2300" t="s">
        <v>2500</v>
      </c>
      <c r="AS181" s="2301"/>
      <c r="AT181" s="2300" t="s">
        <v>2501</v>
      </c>
      <c r="AU181" s="2301"/>
      <c r="AV181" s="916" t="s">
        <v>2502</v>
      </c>
      <c r="JB181" s="132"/>
      <c r="JC181" s="133"/>
      <c r="JD181" s="134"/>
      <c r="JE181" s="134"/>
      <c r="JF181" s="134"/>
      <c r="JG181" s="134"/>
      <c r="JH181" s="134"/>
      <c r="JI181" s="134"/>
      <c r="JJ181" s="135"/>
      <c r="KJ181" s="136" t="s">
        <v>114</v>
      </c>
      <c r="KK181" s="136" t="s">
        <v>46</v>
      </c>
      <c r="KL181" s="9" t="s">
        <v>45</v>
      </c>
      <c r="KM181" s="9" t="s">
        <v>23</v>
      </c>
      <c r="KN181" s="9" t="s">
        <v>44</v>
      </c>
      <c r="KO181" s="136" t="s">
        <v>103</v>
      </c>
    </row>
    <row r="182" spans="1:315" s="10" customFormat="1" ht="27.9" customHeight="1" thickBot="1" x14ac:dyDescent="0.25">
      <c r="A182" s="137"/>
      <c r="B182" s="657"/>
      <c r="C182" s="658"/>
      <c r="D182" s="658"/>
      <c r="E182" s="658"/>
      <c r="F182" s="658"/>
      <c r="G182" s="658"/>
      <c r="H182" s="658"/>
      <c r="I182" s="659"/>
      <c r="J182" s="789" t="s">
        <v>91</v>
      </c>
      <c r="K182" s="790" t="s">
        <v>2503</v>
      </c>
      <c r="L182" s="789" t="s">
        <v>91</v>
      </c>
      <c r="M182" s="790" t="s">
        <v>2503</v>
      </c>
      <c r="N182" s="789" t="s">
        <v>91</v>
      </c>
      <c r="O182" s="790" t="s">
        <v>2503</v>
      </c>
      <c r="P182" s="789" t="s">
        <v>91</v>
      </c>
      <c r="Q182" s="790" t="s">
        <v>2503</v>
      </c>
      <c r="R182" s="789" t="s">
        <v>91</v>
      </c>
      <c r="S182" s="790" t="s">
        <v>2503</v>
      </c>
      <c r="T182" s="789" t="s">
        <v>91</v>
      </c>
      <c r="U182" s="790" t="s">
        <v>2503</v>
      </c>
      <c r="V182" s="789" t="s">
        <v>91</v>
      </c>
      <c r="W182" s="790" t="s">
        <v>2503</v>
      </c>
      <c r="X182" s="789" t="s">
        <v>91</v>
      </c>
      <c r="Y182" s="790" t="s">
        <v>2503</v>
      </c>
      <c r="Z182" s="789" t="s">
        <v>91</v>
      </c>
      <c r="AA182" s="790" t="s">
        <v>2503</v>
      </c>
      <c r="AB182" s="789" t="s">
        <v>91</v>
      </c>
      <c r="AC182" s="790" t="s">
        <v>2503</v>
      </c>
      <c r="AD182" s="789" t="s">
        <v>91</v>
      </c>
      <c r="AE182" s="790" t="s">
        <v>2503</v>
      </c>
      <c r="AF182" s="1763" t="s">
        <v>91</v>
      </c>
      <c r="AG182" s="1764" t="s">
        <v>2503</v>
      </c>
      <c r="AH182" s="789" t="s">
        <v>91</v>
      </c>
      <c r="AI182" s="790" t="s">
        <v>2503</v>
      </c>
      <c r="AJ182" s="1763" t="s">
        <v>91</v>
      </c>
      <c r="AK182" s="1764" t="s">
        <v>2503</v>
      </c>
      <c r="AL182" s="789" t="s">
        <v>91</v>
      </c>
      <c r="AM182" s="790" t="s">
        <v>2503</v>
      </c>
      <c r="AN182" s="1763" t="s">
        <v>91</v>
      </c>
      <c r="AO182" s="1764" t="s">
        <v>2503</v>
      </c>
      <c r="AP182" s="1997" t="s">
        <v>91</v>
      </c>
      <c r="AQ182" s="1998" t="s">
        <v>2503</v>
      </c>
      <c r="AR182" s="789" t="s">
        <v>91</v>
      </c>
      <c r="AS182" s="790" t="s">
        <v>2503</v>
      </c>
      <c r="AT182" s="789" t="s">
        <v>91</v>
      </c>
      <c r="AU182" s="790" t="s">
        <v>2503</v>
      </c>
      <c r="AV182" s="922" t="s">
        <v>91</v>
      </c>
      <c r="JB182" s="139"/>
      <c r="JC182" s="140"/>
      <c r="JD182" s="141"/>
      <c r="JE182" s="141"/>
      <c r="JF182" s="141"/>
      <c r="JG182" s="141"/>
      <c r="JH182" s="141"/>
      <c r="JI182" s="141"/>
      <c r="JJ182" s="142"/>
      <c r="KJ182" s="143" t="s">
        <v>114</v>
      </c>
      <c r="KK182" s="143" t="s">
        <v>46</v>
      </c>
      <c r="KL182" s="10" t="s">
        <v>46</v>
      </c>
      <c r="KM182" s="10" t="s">
        <v>23</v>
      </c>
      <c r="KN182" s="10" t="s">
        <v>45</v>
      </c>
      <c r="KO182" s="143" t="s">
        <v>103</v>
      </c>
    </row>
    <row r="183" spans="1:315" s="953" customFormat="1" ht="27.9" customHeight="1" thickBot="1" x14ac:dyDescent="0.4">
      <c r="A183" s="952"/>
      <c r="B183" s="974"/>
      <c r="C183" s="945" t="s">
        <v>43</v>
      </c>
      <c r="D183" s="945" t="s">
        <v>142</v>
      </c>
      <c r="E183" s="973" t="s">
        <v>364</v>
      </c>
      <c r="F183" s="946"/>
      <c r="G183" s="946"/>
      <c r="H183" s="947"/>
      <c r="I183" s="948">
        <f>LA179</f>
        <v>252023.46000000002</v>
      </c>
      <c r="J183" s="949"/>
      <c r="K183" s="950">
        <f>K184+K187+K190+K194+K199+K203+K205+K208+K210+K213+K217+K219</f>
        <v>0</v>
      </c>
      <c r="L183" s="949"/>
      <c r="M183" s="950">
        <f>M184+M187+M190+M194+M199+M203+M205+M208+M210+M213+M217+M219</f>
        <v>0</v>
      </c>
      <c r="N183" s="949"/>
      <c r="O183" s="950">
        <f>O184+O187+O190+O194+O199+O203+O205+O208+O210+O213+O217+O219</f>
        <v>0</v>
      </c>
      <c r="P183" s="949"/>
      <c r="Q183" s="950">
        <f>Q184+Q187+Q190+Q194+Q199+Q203+Q205+Q208+Q210+Q213+Q217+Q219</f>
        <v>0</v>
      </c>
      <c r="R183" s="949"/>
      <c r="S183" s="950">
        <f>S184+S187+S190+S194+S199+S203+S205+S208+S210+S213+S217+S219</f>
        <v>0</v>
      </c>
      <c r="T183" s="949"/>
      <c r="U183" s="950">
        <f>U184+U187+U190+U194+U199+U203+U205+U208+U210+U213+U217+U219</f>
        <v>0</v>
      </c>
      <c r="V183" s="949"/>
      <c r="W183" s="950">
        <f>W184+W187+W190+W194+W199+W203+W205+W208+W210+W213+W217+W219</f>
        <v>0</v>
      </c>
      <c r="X183" s="949"/>
      <c r="Y183" s="950">
        <f>Y184+Y187+Y190+Y194+Y199+Y203+Y205+Y208+Y210+Y213+Y217+Y219</f>
        <v>0</v>
      </c>
      <c r="Z183" s="949"/>
      <c r="AA183" s="950">
        <f>AA184+AA187+AA190+AA194+AA199+AA203+AA205+AA208+AA210+AA213+AA217+AA219</f>
        <v>0</v>
      </c>
      <c r="AB183" s="949"/>
      <c r="AC183" s="950">
        <f>AC184+AC187+AC190+AC194+AC199+AC203+AC205+AC208+AC210+AC213+AC217+AC219</f>
        <v>0</v>
      </c>
      <c r="AD183" s="949"/>
      <c r="AE183" s="950">
        <f>AE184+AE187+AE190+AE194+AE199+AE203+AE205+AE208+AE210+AE213+AE217+AE219</f>
        <v>19535.84</v>
      </c>
      <c r="AF183" s="1983"/>
      <c r="AG183" s="1984">
        <f>AG184+AG187+AG190+AG194+AG199+AG203+AG205+AG208+AG210+AG213+AG217+AG219</f>
        <v>8199.4</v>
      </c>
      <c r="AH183" s="949"/>
      <c r="AI183" s="950">
        <f>AI184+AI187+AI190+AI194+AI199+AI203+AI205+AI208+AI210+AI213+AI217+AI219</f>
        <v>3727</v>
      </c>
      <c r="AJ183" s="1983"/>
      <c r="AK183" s="1984">
        <f>AK184+AK187+AK190+AK194+AK199+AK203+AK205+AK208+AK210+AK213+AK217+AK219</f>
        <v>2691.7500000000005</v>
      </c>
      <c r="AL183" s="949"/>
      <c r="AM183" s="950">
        <f>AM184+AM187+AM190+AM194+AM199+AM203+AM205+AM208+AM210+AM213+AM217+AM219</f>
        <v>0</v>
      </c>
      <c r="AN183" s="1983"/>
      <c r="AO183" s="1984">
        <f>AO184+AO187+AO190+AO194+AO199+AO203+AO205+AO208+AO210+AO213+AO217+AO219</f>
        <v>0</v>
      </c>
      <c r="AP183" s="1990"/>
      <c r="AQ183" s="1991">
        <f>AQ184+AQ187+AQ190+AQ194+AQ199+AQ203+AQ205+AQ208+AQ210+AQ213+AQ217+AQ219</f>
        <v>0</v>
      </c>
      <c r="AR183" s="949"/>
      <c r="AS183" s="950">
        <f>AS184+AS187+AS190+AS194+AS199+AS203+AS205+AS208+AS210+AS213+AS217+AS219</f>
        <v>34153.99</v>
      </c>
      <c r="AT183" s="949"/>
      <c r="AU183" s="950">
        <f>AU184+AU187+AU190+AU194+AU199+AU203+AU205+AU208+AU210+AU213+AU217+AU219</f>
        <v>217869.46999999997</v>
      </c>
      <c r="AV183" s="951"/>
      <c r="JB183" s="954"/>
      <c r="JC183" s="959" t="s">
        <v>7</v>
      </c>
      <c r="JD183" s="960" t="s">
        <v>31</v>
      </c>
      <c r="JE183" s="956"/>
      <c r="JF183" s="961">
        <f>JE183*G187</f>
        <v>0</v>
      </c>
      <c r="JG183" s="961">
        <v>0</v>
      </c>
      <c r="JH183" s="961">
        <f>JG183*G187</f>
        <v>0</v>
      </c>
      <c r="JI183" s="961">
        <v>0</v>
      </c>
      <c r="JJ183" s="962">
        <f>JI183*G187</f>
        <v>0</v>
      </c>
      <c r="KH183" s="958" t="s">
        <v>110</v>
      </c>
      <c r="KJ183" s="958" t="s">
        <v>105</v>
      </c>
      <c r="KK183" s="958" t="s">
        <v>46</v>
      </c>
      <c r="KO183" s="958" t="s">
        <v>103</v>
      </c>
      <c r="KU183" s="963">
        <f>IF(JD183="základní",I187,0)</f>
        <v>3497.71</v>
      </c>
      <c r="KV183" s="963">
        <f>IF(JD183="snížená",I187,0)</f>
        <v>0</v>
      </c>
      <c r="KW183" s="963">
        <f>IF(JD183="zákl. přenesená",I187,0)</f>
        <v>0</v>
      </c>
      <c r="KX183" s="963">
        <f>IF(JD183="sníž. přenesená",I187,0)</f>
        <v>0</v>
      </c>
      <c r="KY183" s="963">
        <f>IF(JD183="nulová",I187,0)</f>
        <v>0</v>
      </c>
      <c r="KZ183" s="958" t="s">
        <v>45</v>
      </c>
      <c r="LA183" s="963">
        <f>ROUND(H187*G187,2)</f>
        <v>3497.71</v>
      </c>
      <c r="LB183" s="958" t="s">
        <v>110</v>
      </c>
      <c r="LC183" s="958" t="s">
        <v>2025</v>
      </c>
    </row>
    <row r="184" spans="1:315" s="9" customFormat="1" ht="27.9" customHeight="1" x14ac:dyDescent="0.2">
      <c r="A184" s="130"/>
      <c r="B184" s="550" t="s">
        <v>358</v>
      </c>
      <c r="C184" s="551" t="s">
        <v>105</v>
      </c>
      <c r="D184" s="552" t="s">
        <v>366</v>
      </c>
      <c r="E184" s="553" t="s">
        <v>800</v>
      </c>
      <c r="F184" s="554" t="s">
        <v>108</v>
      </c>
      <c r="G184" s="555">
        <v>222.45</v>
      </c>
      <c r="H184" s="556">
        <v>133.5</v>
      </c>
      <c r="I184" s="557">
        <f>ROUND(H184*G184,2)</f>
        <v>29697.08</v>
      </c>
      <c r="J184" s="775"/>
      <c r="K184" s="911">
        <f>ROUND(J184*$H184,2)</f>
        <v>0</v>
      </c>
      <c r="L184" s="775"/>
      <c r="M184" s="911">
        <f>ROUND(L184*$H184,2)</f>
        <v>0</v>
      </c>
      <c r="N184" s="775"/>
      <c r="O184" s="911">
        <f>ROUND(N184*$H184,2)</f>
        <v>0</v>
      </c>
      <c r="P184" s="775"/>
      <c r="Q184" s="911">
        <f>ROUND(P184*$H184,2)</f>
        <v>0</v>
      </c>
      <c r="R184" s="775"/>
      <c r="S184" s="911">
        <f>ROUND(R184*$H184,2)</f>
        <v>0</v>
      </c>
      <c r="T184" s="775"/>
      <c r="U184" s="911">
        <f>ROUND(T184*$H184,2)</f>
        <v>0</v>
      </c>
      <c r="V184" s="775"/>
      <c r="W184" s="911">
        <f>ROUND(V184*$H184,2)</f>
        <v>0</v>
      </c>
      <c r="X184" s="775"/>
      <c r="Y184" s="911">
        <f>ROUND(X184*$H184,2)</f>
        <v>0</v>
      </c>
      <c r="Z184" s="775"/>
      <c r="AA184" s="911">
        <f>ROUND(Z184*$H184,2)</f>
        <v>0</v>
      </c>
      <c r="AB184" s="775"/>
      <c r="AC184" s="911">
        <f>ROUND(AB184*$H184,2)</f>
        <v>0</v>
      </c>
      <c r="AD184" s="783">
        <v>126.8</v>
      </c>
      <c r="AE184" s="911">
        <f>ROUND(AD184*$H184,2)</f>
        <v>16927.8</v>
      </c>
      <c r="AF184" s="1749">
        <v>55</v>
      </c>
      <c r="AG184" s="1852">
        <f>ROUND(AF184*$H184,2)</f>
        <v>7342.5</v>
      </c>
      <c r="AH184" s="775">
        <v>25</v>
      </c>
      <c r="AI184" s="911">
        <f>ROUND(AH184*$H184,2)</f>
        <v>3337.5</v>
      </c>
      <c r="AJ184" s="1749">
        <v>15.65</v>
      </c>
      <c r="AK184" s="1852">
        <f>ROUND(AJ184*$H184,2)</f>
        <v>2089.2800000000002</v>
      </c>
      <c r="AL184" s="775"/>
      <c r="AM184" s="911">
        <f>ROUND(AL184*$H184,2)</f>
        <v>0</v>
      </c>
      <c r="AN184" s="1749"/>
      <c r="AO184" s="1852">
        <f>ROUND(AN184*$H184,2)</f>
        <v>0</v>
      </c>
      <c r="AP184" s="1992"/>
      <c r="AQ184" s="1993">
        <f>ROUND(AP184*$H184,2)</f>
        <v>0</v>
      </c>
      <c r="AR184" s="926">
        <f>AP184+AN184+AL184+AJ184+AH184+AF184+AD184+AB184+Z184+X184+V184+T184+R184+P184+N184+L184+J184</f>
        <v>222.45</v>
      </c>
      <c r="AS184" s="911">
        <f>ROUND(AR184*$H184,2)</f>
        <v>29697.08</v>
      </c>
      <c r="AT184" s="926">
        <f>G184-AR184</f>
        <v>0</v>
      </c>
      <c r="AU184" s="911">
        <f>ROUND(AT184*$H184,2)</f>
        <v>0</v>
      </c>
      <c r="AV184" s="975">
        <f>AU184/I184</f>
        <v>0</v>
      </c>
      <c r="JB184" s="132"/>
      <c r="JC184" s="133"/>
      <c r="JD184" s="134"/>
      <c r="JE184" s="134"/>
      <c r="JF184" s="134"/>
      <c r="JG184" s="134"/>
      <c r="JH184" s="134"/>
      <c r="JI184" s="134"/>
      <c r="JJ184" s="135"/>
      <c r="KJ184" s="136" t="s">
        <v>114</v>
      </c>
      <c r="KK184" s="136" t="s">
        <v>46</v>
      </c>
      <c r="KL184" s="9" t="s">
        <v>45</v>
      </c>
      <c r="KM184" s="9" t="s">
        <v>23</v>
      </c>
      <c r="KN184" s="9" t="s">
        <v>44</v>
      </c>
      <c r="KO184" s="136" t="s">
        <v>103</v>
      </c>
    </row>
    <row r="185" spans="1:315" s="10" customFormat="1" ht="27.9" customHeight="1" x14ac:dyDescent="0.2">
      <c r="A185" s="137"/>
      <c r="B185" s="627"/>
      <c r="C185" s="806" t="s">
        <v>114</v>
      </c>
      <c r="D185" s="628" t="s">
        <v>7</v>
      </c>
      <c r="E185" s="629" t="s">
        <v>369</v>
      </c>
      <c r="F185" s="630"/>
      <c r="G185" s="628" t="s">
        <v>7</v>
      </c>
      <c r="H185" s="631"/>
      <c r="I185" s="632"/>
      <c r="J185" s="260"/>
      <c r="K185" s="261"/>
      <c r="L185" s="260"/>
      <c r="M185" s="261"/>
      <c r="N185" s="260"/>
      <c r="O185" s="261"/>
      <c r="P185" s="260"/>
      <c r="Q185" s="261"/>
      <c r="R185" s="260"/>
      <c r="S185" s="261"/>
      <c r="T185" s="260"/>
      <c r="U185" s="261"/>
      <c r="V185" s="260"/>
      <c r="W185" s="261"/>
      <c r="X185" s="260"/>
      <c r="Y185" s="261"/>
      <c r="Z185" s="260"/>
      <c r="AA185" s="261"/>
      <c r="AB185" s="260"/>
      <c r="AC185" s="261"/>
      <c r="AD185" s="260"/>
      <c r="AE185" s="261"/>
      <c r="AF185" s="1687"/>
      <c r="AG185" s="1688"/>
      <c r="AH185" s="260"/>
      <c r="AI185" s="261"/>
      <c r="AJ185" s="1687"/>
      <c r="AK185" s="1688"/>
      <c r="AL185" s="260"/>
      <c r="AM185" s="261"/>
      <c r="AN185" s="1687"/>
      <c r="AO185" s="1688"/>
      <c r="AP185" s="1962"/>
      <c r="AQ185" s="1963"/>
      <c r="AR185" s="260"/>
      <c r="AS185" s="261"/>
      <c r="AT185" s="260"/>
      <c r="AU185" s="261"/>
      <c r="AV185" s="528"/>
      <c r="JB185" s="139"/>
      <c r="JC185" s="140"/>
      <c r="JD185" s="141"/>
      <c r="JE185" s="141"/>
      <c r="JF185" s="141"/>
      <c r="JG185" s="141"/>
      <c r="JH185" s="141"/>
      <c r="JI185" s="141"/>
      <c r="JJ185" s="142"/>
      <c r="KJ185" s="143" t="s">
        <v>114</v>
      </c>
      <c r="KK185" s="143" t="s">
        <v>46</v>
      </c>
      <c r="KL185" s="10" t="s">
        <v>46</v>
      </c>
      <c r="KM185" s="10" t="s">
        <v>23</v>
      </c>
      <c r="KN185" s="10" t="s">
        <v>45</v>
      </c>
      <c r="KO185" s="143" t="s">
        <v>103</v>
      </c>
    </row>
    <row r="186" spans="1:315" s="1" customFormat="1" ht="27.9" customHeight="1" x14ac:dyDescent="0.2">
      <c r="A186" s="23"/>
      <c r="B186" s="633"/>
      <c r="C186" s="806" t="s">
        <v>114</v>
      </c>
      <c r="D186" s="634" t="s">
        <v>7</v>
      </c>
      <c r="E186" s="635" t="s">
        <v>2024</v>
      </c>
      <c r="F186" s="636"/>
      <c r="G186" s="637">
        <v>222.45</v>
      </c>
      <c r="H186" s="638"/>
      <c r="I186" s="639"/>
      <c r="J186" s="408"/>
      <c r="K186" s="409"/>
      <c r="L186" s="408"/>
      <c r="M186" s="409"/>
      <c r="N186" s="408"/>
      <c r="O186" s="409"/>
      <c r="P186" s="408"/>
      <c r="Q186" s="409"/>
      <c r="R186" s="408"/>
      <c r="S186" s="409"/>
      <c r="T186" s="408"/>
      <c r="U186" s="409"/>
      <c r="V186" s="408"/>
      <c r="W186" s="409"/>
      <c r="X186" s="408"/>
      <c r="Y186" s="409"/>
      <c r="Z186" s="408"/>
      <c r="AA186" s="409"/>
      <c r="AB186" s="408"/>
      <c r="AC186" s="409"/>
      <c r="AD186" s="408"/>
      <c r="AE186" s="409"/>
      <c r="AF186" s="1985"/>
      <c r="AG186" s="1684"/>
      <c r="AH186" s="408"/>
      <c r="AI186" s="409"/>
      <c r="AJ186" s="1985"/>
      <c r="AK186" s="1684"/>
      <c r="AL186" s="408"/>
      <c r="AM186" s="409"/>
      <c r="AN186" s="1985"/>
      <c r="AO186" s="1684"/>
      <c r="AP186" s="1994"/>
      <c r="AQ186" s="1959"/>
      <c r="AR186" s="408"/>
      <c r="AS186" s="409"/>
      <c r="AT186" s="408"/>
      <c r="AU186" s="409"/>
      <c r="AV186" s="815"/>
      <c r="JB186" s="25"/>
      <c r="JC186" s="122" t="s">
        <v>7</v>
      </c>
      <c r="JD186" s="123" t="s">
        <v>31</v>
      </c>
      <c r="JE186" s="33"/>
      <c r="JF186" s="124">
        <f>JE186*G190</f>
        <v>0</v>
      </c>
      <c r="JG186" s="124">
        <v>0</v>
      </c>
      <c r="JH186" s="124">
        <f>JG186*G190</f>
        <v>0</v>
      </c>
      <c r="JI186" s="124">
        <v>0</v>
      </c>
      <c r="JJ186" s="125">
        <f>JI186*G190</f>
        <v>0</v>
      </c>
      <c r="JK186" s="22"/>
      <c r="JL186" s="22"/>
      <c r="JM186" s="22"/>
      <c r="JN186" s="22"/>
      <c r="JO186" s="22"/>
      <c r="JP186" s="22"/>
      <c r="JQ186" s="22"/>
      <c r="JR186" s="22"/>
      <c r="JS186" s="22"/>
      <c r="JT186" s="22"/>
      <c r="JU186" s="22"/>
      <c r="KH186" s="126" t="s">
        <v>110</v>
      </c>
      <c r="KJ186" s="126" t="s">
        <v>105</v>
      </c>
      <c r="KK186" s="126" t="s">
        <v>46</v>
      </c>
      <c r="KO186" s="13" t="s">
        <v>103</v>
      </c>
      <c r="KU186" s="127">
        <f>IF(JD186="základní",I190,0)</f>
        <v>91782.87</v>
      </c>
      <c r="KV186" s="127">
        <f>IF(JD186="snížená",I190,0)</f>
        <v>0</v>
      </c>
      <c r="KW186" s="127">
        <f>IF(JD186="zákl. přenesená",I190,0)</f>
        <v>0</v>
      </c>
      <c r="KX186" s="127">
        <f>IF(JD186="sníž. přenesená",I190,0)</f>
        <v>0</v>
      </c>
      <c r="KY186" s="127">
        <f>IF(JD186="nulová",I190,0)</f>
        <v>0</v>
      </c>
      <c r="KZ186" s="13" t="s">
        <v>45</v>
      </c>
      <c r="LA186" s="127">
        <f>ROUND(H190*G190,2)</f>
        <v>91782.87</v>
      </c>
      <c r="LB186" s="13" t="s">
        <v>110</v>
      </c>
      <c r="LC186" s="126" t="s">
        <v>2027</v>
      </c>
    </row>
    <row r="187" spans="1:315" s="1" customFormat="1" ht="27.9" customHeight="1" x14ac:dyDescent="0.2">
      <c r="A187" s="23"/>
      <c r="B187" s="550" t="s">
        <v>365</v>
      </c>
      <c r="C187" s="558" t="s">
        <v>105</v>
      </c>
      <c r="D187" s="559" t="s">
        <v>373</v>
      </c>
      <c r="E187" s="560" t="s">
        <v>803</v>
      </c>
      <c r="F187" s="561" t="s">
        <v>108</v>
      </c>
      <c r="G187" s="562">
        <v>22.45</v>
      </c>
      <c r="H187" s="563">
        <v>155.80000000000001</v>
      </c>
      <c r="I187" s="564">
        <f>ROUND(H187*G187,2)</f>
        <v>3497.71</v>
      </c>
      <c r="J187" s="926"/>
      <c r="K187" s="927">
        <f>ROUND(J187*$H187,2)</f>
        <v>0</v>
      </c>
      <c r="L187" s="926"/>
      <c r="M187" s="927">
        <f>ROUND(L187*$H187,2)</f>
        <v>0</v>
      </c>
      <c r="N187" s="926"/>
      <c r="O187" s="927">
        <f>ROUND(N187*$H187,2)</f>
        <v>0</v>
      </c>
      <c r="P187" s="926"/>
      <c r="Q187" s="927">
        <f>ROUND(P187*$H187,2)</f>
        <v>0</v>
      </c>
      <c r="R187" s="926"/>
      <c r="S187" s="927">
        <f>ROUND(R187*$H187,2)</f>
        <v>0</v>
      </c>
      <c r="T187" s="926"/>
      <c r="U187" s="927">
        <f>ROUND(T187*$H187,2)</f>
        <v>0</v>
      </c>
      <c r="V187" s="926"/>
      <c r="W187" s="927">
        <f>ROUND(V187*$H187,2)</f>
        <v>0</v>
      </c>
      <c r="X187" s="926"/>
      <c r="Y187" s="927">
        <f>ROUND(X187*$H187,2)</f>
        <v>0</v>
      </c>
      <c r="Z187" s="926"/>
      <c r="AA187" s="927">
        <f>ROUND(Z187*$H187,2)</f>
        <v>0</v>
      </c>
      <c r="AB187" s="926"/>
      <c r="AC187" s="927">
        <f>ROUND(AB187*$H187,2)</f>
        <v>0</v>
      </c>
      <c r="AD187" s="783">
        <v>12.8</v>
      </c>
      <c r="AE187" s="927">
        <f>ROUND(AD187*$H187,2)</f>
        <v>1994.24</v>
      </c>
      <c r="AF187" s="1986">
        <v>5.5</v>
      </c>
      <c r="AG187" s="1987">
        <f>ROUND(AF187*$H187,2)</f>
        <v>856.9</v>
      </c>
      <c r="AH187" s="926">
        <v>2.5</v>
      </c>
      <c r="AI187" s="927">
        <f>ROUND(AH187*$H187,2)</f>
        <v>389.5</v>
      </c>
      <c r="AJ187" s="1986">
        <v>1.65</v>
      </c>
      <c r="AK187" s="1987">
        <f>ROUND(AJ187*$H187,2)</f>
        <v>257.07</v>
      </c>
      <c r="AL187" s="926"/>
      <c r="AM187" s="927">
        <f>ROUND(AL187*$H187,2)</f>
        <v>0</v>
      </c>
      <c r="AN187" s="1986"/>
      <c r="AO187" s="1987">
        <f>ROUND(AN187*$H187,2)</f>
        <v>0</v>
      </c>
      <c r="AP187" s="1995"/>
      <c r="AQ187" s="1996">
        <f>ROUND(AP187*$H187,2)</f>
        <v>0</v>
      </c>
      <c r="AR187" s="926">
        <f>AP187+AN187+AL187+AJ187+AH187+AF187+AD187+AB187+Z187+X187+V187+T187+R187+P187+N187+L187+J187</f>
        <v>22.450000000000003</v>
      </c>
      <c r="AS187" s="927">
        <f>ROUND(AR187*$H187,2)</f>
        <v>3497.71</v>
      </c>
      <c r="AT187" s="926">
        <f>G187-AR187</f>
        <v>0</v>
      </c>
      <c r="AU187" s="927">
        <f>ROUND(AT187*$H187,2)</f>
        <v>0</v>
      </c>
      <c r="AV187" s="975">
        <f>AU187/I187</f>
        <v>0</v>
      </c>
      <c r="JB187" s="25"/>
      <c r="JC187" s="128"/>
      <c r="JD187" s="129"/>
      <c r="JE187" s="33"/>
      <c r="JF187" s="33"/>
      <c r="JG187" s="33"/>
      <c r="JH187" s="33"/>
      <c r="JI187" s="33"/>
      <c r="JJ187" s="34"/>
      <c r="JK187" s="22"/>
      <c r="JL187" s="22"/>
      <c r="JM187" s="22"/>
      <c r="JN187" s="22"/>
      <c r="JO187" s="22"/>
      <c r="JP187" s="22"/>
      <c r="JQ187" s="22"/>
      <c r="JR187" s="22"/>
      <c r="JS187" s="22"/>
      <c r="JT187" s="22"/>
      <c r="JU187" s="22"/>
      <c r="KJ187" s="13" t="s">
        <v>112</v>
      </c>
      <c r="KK187" s="13" t="s">
        <v>46</v>
      </c>
    </row>
    <row r="188" spans="1:315" s="9" customFormat="1" ht="27.9" customHeight="1" x14ac:dyDescent="0.2">
      <c r="A188" s="130"/>
      <c r="B188" s="627"/>
      <c r="C188" s="806" t="s">
        <v>114</v>
      </c>
      <c r="D188" s="628" t="s">
        <v>7</v>
      </c>
      <c r="E188" s="629" t="s">
        <v>369</v>
      </c>
      <c r="F188" s="630"/>
      <c r="G188" s="628" t="s">
        <v>7</v>
      </c>
      <c r="H188" s="631"/>
      <c r="I188" s="632"/>
      <c r="J188" s="258"/>
      <c r="K188" s="259"/>
      <c r="L188" s="258"/>
      <c r="M188" s="259"/>
      <c r="N188" s="258"/>
      <c r="O188" s="259"/>
      <c r="P188" s="258"/>
      <c r="Q188" s="259"/>
      <c r="R188" s="258"/>
      <c r="S188" s="259"/>
      <c r="T188" s="258"/>
      <c r="U188" s="259"/>
      <c r="V188" s="258"/>
      <c r="W188" s="259"/>
      <c r="X188" s="258"/>
      <c r="Y188" s="259"/>
      <c r="Z188" s="258"/>
      <c r="AA188" s="259"/>
      <c r="AB188" s="258"/>
      <c r="AC188" s="259"/>
      <c r="AD188" s="258"/>
      <c r="AE188" s="259"/>
      <c r="AF188" s="1685"/>
      <c r="AG188" s="1686"/>
      <c r="AH188" s="258"/>
      <c r="AI188" s="259"/>
      <c r="AJ188" s="1685"/>
      <c r="AK188" s="1686"/>
      <c r="AL188" s="258"/>
      <c r="AM188" s="259"/>
      <c r="AN188" s="1685"/>
      <c r="AO188" s="1686"/>
      <c r="AP188" s="1960"/>
      <c r="AQ188" s="1961"/>
      <c r="AR188" s="258"/>
      <c r="AS188" s="259"/>
      <c r="AT188" s="258"/>
      <c r="AU188" s="259"/>
      <c r="AV188" s="527"/>
      <c r="JB188" s="132"/>
      <c r="JC188" s="133"/>
      <c r="JD188" s="134"/>
      <c r="JE188" s="134"/>
      <c r="JF188" s="134"/>
      <c r="JG188" s="134"/>
      <c r="JH188" s="134"/>
      <c r="JI188" s="134"/>
      <c r="JJ188" s="135"/>
      <c r="KJ188" s="136" t="s">
        <v>114</v>
      </c>
      <c r="KK188" s="136" t="s">
        <v>46</v>
      </c>
      <c r="KL188" s="9" t="s">
        <v>45</v>
      </c>
      <c r="KM188" s="9" t="s">
        <v>23</v>
      </c>
      <c r="KN188" s="9" t="s">
        <v>44</v>
      </c>
      <c r="KO188" s="136" t="s">
        <v>103</v>
      </c>
    </row>
    <row r="189" spans="1:315" s="10" customFormat="1" ht="27.9" customHeight="1" x14ac:dyDescent="0.2">
      <c r="A189" s="137"/>
      <c r="B189" s="633"/>
      <c r="C189" s="806" t="s">
        <v>114</v>
      </c>
      <c r="D189" s="634" t="s">
        <v>7</v>
      </c>
      <c r="E189" s="635" t="s">
        <v>2026</v>
      </c>
      <c r="F189" s="636"/>
      <c r="G189" s="637">
        <v>22.45</v>
      </c>
      <c r="H189" s="638"/>
      <c r="I189" s="639"/>
      <c r="J189" s="260"/>
      <c r="K189" s="261"/>
      <c r="L189" s="260"/>
      <c r="M189" s="261"/>
      <c r="N189" s="260"/>
      <c r="O189" s="261"/>
      <c r="P189" s="260"/>
      <c r="Q189" s="261"/>
      <c r="R189" s="260"/>
      <c r="S189" s="261"/>
      <c r="T189" s="260"/>
      <c r="U189" s="261"/>
      <c r="V189" s="260"/>
      <c r="W189" s="261"/>
      <c r="X189" s="260"/>
      <c r="Y189" s="261"/>
      <c r="Z189" s="260"/>
      <c r="AA189" s="261"/>
      <c r="AB189" s="260"/>
      <c r="AC189" s="261"/>
      <c r="AD189" s="260"/>
      <c r="AE189" s="261"/>
      <c r="AF189" s="1687"/>
      <c r="AG189" s="1688"/>
      <c r="AH189" s="260"/>
      <c r="AI189" s="261"/>
      <c r="AJ189" s="1687"/>
      <c r="AK189" s="1688"/>
      <c r="AL189" s="260"/>
      <c r="AM189" s="261"/>
      <c r="AN189" s="1687"/>
      <c r="AO189" s="1688"/>
      <c r="AP189" s="1962"/>
      <c r="AQ189" s="1963"/>
      <c r="AR189" s="260"/>
      <c r="AS189" s="261"/>
      <c r="AT189" s="260"/>
      <c r="AU189" s="261"/>
      <c r="AV189" s="528"/>
      <c r="JB189" s="139"/>
      <c r="JC189" s="140"/>
      <c r="JD189" s="141"/>
      <c r="JE189" s="141"/>
      <c r="JF189" s="141"/>
      <c r="JG189" s="141"/>
      <c r="JH189" s="141"/>
      <c r="JI189" s="141"/>
      <c r="JJ189" s="142"/>
      <c r="KJ189" s="143" t="s">
        <v>114</v>
      </c>
      <c r="KK189" s="143" t="s">
        <v>46</v>
      </c>
      <c r="KL189" s="10" t="s">
        <v>46</v>
      </c>
      <c r="KM189" s="10" t="s">
        <v>23</v>
      </c>
      <c r="KN189" s="10" t="s">
        <v>45</v>
      </c>
      <c r="KO189" s="143" t="s">
        <v>103</v>
      </c>
    </row>
    <row r="190" spans="1:315" s="1" customFormat="1" ht="27.9" customHeight="1" x14ac:dyDescent="0.2">
      <c r="A190" s="23"/>
      <c r="B190" s="550" t="s">
        <v>372</v>
      </c>
      <c r="C190" s="558" t="s">
        <v>105</v>
      </c>
      <c r="D190" s="559" t="s">
        <v>384</v>
      </c>
      <c r="E190" s="560" t="s">
        <v>807</v>
      </c>
      <c r="F190" s="561" t="s">
        <v>108</v>
      </c>
      <c r="G190" s="562">
        <v>222.45</v>
      </c>
      <c r="H190" s="563">
        <v>412.6</v>
      </c>
      <c r="I190" s="564">
        <f>ROUND(H190*G190,2)</f>
        <v>91782.87</v>
      </c>
      <c r="J190" s="926"/>
      <c r="K190" s="927">
        <f>ROUND(J190*$H190,2)</f>
        <v>0</v>
      </c>
      <c r="L190" s="926"/>
      <c r="M190" s="927">
        <f>ROUND(L190*$H190,2)</f>
        <v>0</v>
      </c>
      <c r="N190" s="926"/>
      <c r="O190" s="927">
        <f>ROUND(N190*$H190,2)</f>
        <v>0</v>
      </c>
      <c r="P190" s="926"/>
      <c r="Q190" s="927">
        <f>ROUND(P190*$H190,2)</f>
        <v>0</v>
      </c>
      <c r="R190" s="926"/>
      <c r="S190" s="927">
        <f>ROUND(R190*$H190,2)</f>
        <v>0</v>
      </c>
      <c r="T190" s="926"/>
      <c r="U190" s="927">
        <f>ROUND(T190*$H190,2)</f>
        <v>0</v>
      </c>
      <c r="V190" s="926"/>
      <c r="W190" s="927">
        <f>ROUND(V190*$H190,2)</f>
        <v>0</v>
      </c>
      <c r="X190" s="926"/>
      <c r="Y190" s="927">
        <f>ROUND(X190*$H190,2)</f>
        <v>0</v>
      </c>
      <c r="Z190" s="926"/>
      <c r="AA190" s="927">
        <f>ROUND(Z190*$H190,2)</f>
        <v>0</v>
      </c>
      <c r="AB190" s="926"/>
      <c r="AC190" s="927">
        <f>ROUND(AB190*$H190,2)</f>
        <v>0</v>
      </c>
      <c r="AD190" s="926"/>
      <c r="AE190" s="927">
        <f>ROUND(AD190*$H190,2)</f>
        <v>0</v>
      </c>
      <c r="AF190" s="1986"/>
      <c r="AG190" s="1987">
        <f>ROUND(AF190*$H190,2)</f>
        <v>0</v>
      </c>
      <c r="AH190" s="926"/>
      <c r="AI190" s="927">
        <f>ROUND(AH190*$H190,2)</f>
        <v>0</v>
      </c>
      <c r="AJ190" s="1986"/>
      <c r="AK190" s="1987">
        <f>ROUND(AJ190*$H190,2)</f>
        <v>0</v>
      </c>
      <c r="AL190" s="926"/>
      <c r="AM190" s="927">
        <f>ROUND(AL190*$H190,2)</f>
        <v>0</v>
      </c>
      <c r="AN190" s="1986"/>
      <c r="AO190" s="1987">
        <f>ROUND(AN190*$H190,2)</f>
        <v>0</v>
      </c>
      <c r="AP190" s="1995"/>
      <c r="AQ190" s="1996">
        <f>ROUND(AP190*$H190,2)</f>
        <v>0</v>
      </c>
      <c r="AR190" s="926">
        <f>AP190+AN190+AL190+AJ190+AH190+AF190+AD190+AB190+Z190+X190+V190+T190+R190+P190+N190+L190+J190</f>
        <v>0</v>
      </c>
      <c r="AS190" s="927">
        <f>ROUND(AR190*$H190,2)</f>
        <v>0</v>
      </c>
      <c r="AT190" s="926">
        <f>G190-AR190</f>
        <v>222.45</v>
      </c>
      <c r="AU190" s="927">
        <f>ROUND(AT190*$H190,2)</f>
        <v>91782.87</v>
      </c>
      <c r="AV190" s="975">
        <f>AU190/I190</f>
        <v>1</v>
      </c>
      <c r="JB190" s="25"/>
      <c r="JC190" s="122" t="s">
        <v>7</v>
      </c>
      <c r="JD190" s="123" t="s">
        <v>31</v>
      </c>
      <c r="JE190" s="33"/>
      <c r="JF190" s="124">
        <f>JE190*G194</f>
        <v>0</v>
      </c>
      <c r="JG190" s="124">
        <v>0</v>
      </c>
      <c r="JH190" s="124">
        <f>JG190*G194</f>
        <v>0</v>
      </c>
      <c r="JI190" s="124">
        <v>0</v>
      </c>
      <c r="JJ190" s="125">
        <f>JI190*G194</f>
        <v>0</v>
      </c>
      <c r="JK190" s="22"/>
      <c r="JL190" s="22"/>
      <c r="JM190" s="22"/>
      <c r="JN190" s="22"/>
      <c r="JO190" s="22"/>
      <c r="JP190" s="22"/>
      <c r="JQ190" s="22"/>
      <c r="JR190" s="22"/>
      <c r="JS190" s="22"/>
      <c r="JT190" s="22"/>
      <c r="JU190" s="22"/>
      <c r="KH190" s="126" t="s">
        <v>110</v>
      </c>
      <c r="KJ190" s="126" t="s">
        <v>105</v>
      </c>
      <c r="KK190" s="126" t="s">
        <v>46</v>
      </c>
      <c r="KO190" s="13" t="s">
        <v>103</v>
      </c>
      <c r="KU190" s="127">
        <f>IF(JD190="základní",I194,0)</f>
        <v>4970.63</v>
      </c>
      <c r="KV190" s="127">
        <f>IF(JD190="snížená",I194,0)</f>
        <v>0</v>
      </c>
      <c r="KW190" s="127">
        <f>IF(JD190="zákl. přenesená",I194,0)</f>
        <v>0</v>
      </c>
      <c r="KX190" s="127">
        <f>IF(JD190="sníž. přenesená",I194,0)</f>
        <v>0</v>
      </c>
      <c r="KY190" s="127">
        <f>IF(JD190="nulová",I194,0)</f>
        <v>0</v>
      </c>
      <c r="KZ190" s="13" t="s">
        <v>45</v>
      </c>
      <c r="LA190" s="127">
        <f>ROUND(H194*G194,2)</f>
        <v>4970.63</v>
      </c>
      <c r="LB190" s="13" t="s">
        <v>110</v>
      </c>
      <c r="LC190" s="126" t="s">
        <v>2028</v>
      </c>
    </row>
    <row r="191" spans="1:315" s="10" customFormat="1" ht="27.9" customHeight="1" x14ac:dyDescent="0.2">
      <c r="A191" s="137"/>
      <c r="B191" s="625"/>
      <c r="C191" s="806" t="s">
        <v>112</v>
      </c>
      <c r="D191" s="805"/>
      <c r="E191" s="626" t="s">
        <v>381</v>
      </c>
      <c r="F191" s="805"/>
      <c r="G191" s="805"/>
      <c r="H191" s="197"/>
      <c r="I191" s="498"/>
      <c r="J191" s="260"/>
      <c r="K191" s="261"/>
      <c r="L191" s="260"/>
      <c r="M191" s="261"/>
      <c r="N191" s="260"/>
      <c r="O191" s="261"/>
      <c r="P191" s="260"/>
      <c r="Q191" s="261"/>
      <c r="R191" s="260"/>
      <c r="S191" s="261"/>
      <c r="T191" s="260"/>
      <c r="U191" s="261"/>
      <c r="V191" s="260"/>
      <c r="W191" s="261"/>
      <c r="X191" s="260"/>
      <c r="Y191" s="261"/>
      <c r="Z191" s="260"/>
      <c r="AA191" s="261"/>
      <c r="AB191" s="260"/>
      <c r="AC191" s="261"/>
      <c r="AD191" s="260"/>
      <c r="AE191" s="261"/>
      <c r="AF191" s="1687"/>
      <c r="AG191" s="1688"/>
      <c r="AH191" s="260"/>
      <c r="AI191" s="261"/>
      <c r="AJ191" s="1687"/>
      <c r="AK191" s="1688"/>
      <c r="AL191" s="260"/>
      <c r="AM191" s="261"/>
      <c r="AN191" s="1687"/>
      <c r="AO191" s="1688"/>
      <c r="AP191" s="1962"/>
      <c r="AQ191" s="1963"/>
      <c r="AR191" s="260"/>
      <c r="AS191" s="261"/>
      <c r="AT191" s="260"/>
      <c r="AU191" s="261"/>
      <c r="AV191" s="528"/>
      <c r="JB191" s="139"/>
      <c r="JC191" s="140"/>
      <c r="JD191" s="141"/>
      <c r="JE191" s="141"/>
      <c r="JF191" s="141"/>
      <c r="JG191" s="141"/>
      <c r="JH191" s="141"/>
      <c r="JI191" s="141"/>
      <c r="JJ191" s="142"/>
      <c r="KJ191" s="143" t="s">
        <v>114</v>
      </c>
      <c r="KK191" s="143" t="s">
        <v>46</v>
      </c>
      <c r="KL191" s="10" t="s">
        <v>46</v>
      </c>
      <c r="KM191" s="10" t="s">
        <v>23</v>
      </c>
      <c r="KN191" s="10" t="s">
        <v>44</v>
      </c>
      <c r="KO191" s="143" t="s">
        <v>103</v>
      </c>
    </row>
    <row r="192" spans="1:315" s="10" customFormat="1" ht="27.9" customHeight="1" x14ac:dyDescent="0.2">
      <c r="A192" s="137"/>
      <c r="B192" s="627"/>
      <c r="C192" s="806" t="s">
        <v>114</v>
      </c>
      <c r="D192" s="628" t="s">
        <v>7</v>
      </c>
      <c r="E192" s="629" t="s">
        <v>387</v>
      </c>
      <c r="F192" s="630"/>
      <c r="G192" s="628" t="s">
        <v>7</v>
      </c>
      <c r="H192" s="631"/>
      <c r="I192" s="632"/>
      <c r="J192" s="260"/>
      <c r="K192" s="261"/>
      <c r="L192" s="260"/>
      <c r="M192" s="261"/>
      <c r="N192" s="260"/>
      <c r="O192" s="261"/>
      <c r="P192" s="260"/>
      <c r="Q192" s="261"/>
      <c r="R192" s="260"/>
      <c r="S192" s="261"/>
      <c r="T192" s="260"/>
      <c r="U192" s="261"/>
      <c r="V192" s="260"/>
      <c r="W192" s="261"/>
      <c r="X192" s="260"/>
      <c r="Y192" s="261"/>
      <c r="Z192" s="260"/>
      <c r="AA192" s="261"/>
      <c r="AB192" s="260"/>
      <c r="AC192" s="261"/>
      <c r="AD192" s="260"/>
      <c r="AE192" s="261"/>
      <c r="AF192" s="1687"/>
      <c r="AG192" s="1688"/>
      <c r="AH192" s="260"/>
      <c r="AI192" s="261"/>
      <c r="AJ192" s="1687"/>
      <c r="AK192" s="1688"/>
      <c r="AL192" s="260"/>
      <c r="AM192" s="261"/>
      <c r="AN192" s="1687"/>
      <c r="AO192" s="1688"/>
      <c r="AP192" s="1962"/>
      <c r="AQ192" s="1963"/>
      <c r="AR192" s="260"/>
      <c r="AS192" s="261"/>
      <c r="AT192" s="260"/>
      <c r="AU192" s="261"/>
      <c r="AV192" s="528"/>
      <c r="JB192" s="139"/>
      <c r="JC192" s="140"/>
      <c r="JD192" s="141"/>
      <c r="JE192" s="141"/>
      <c r="JF192" s="141"/>
      <c r="JG192" s="141"/>
      <c r="JH192" s="141"/>
      <c r="JI192" s="141"/>
      <c r="JJ192" s="142"/>
      <c r="KJ192" s="143" t="s">
        <v>114</v>
      </c>
      <c r="KK192" s="143" t="s">
        <v>46</v>
      </c>
      <c r="KL192" s="10" t="s">
        <v>46</v>
      </c>
      <c r="KM192" s="10" t="s">
        <v>23</v>
      </c>
      <c r="KN192" s="10" t="s">
        <v>44</v>
      </c>
      <c r="KO192" s="143" t="s">
        <v>103</v>
      </c>
    </row>
    <row r="193" spans="1:315" s="10" customFormat="1" ht="27.9" customHeight="1" x14ac:dyDescent="0.2">
      <c r="A193" s="137"/>
      <c r="B193" s="633"/>
      <c r="C193" s="806" t="s">
        <v>114</v>
      </c>
      <c r="D193" s="634" t="s">
        <v>7</v>
      </c>
      <c r="E193" s="635" t="s">
        <v>2024</v>
      </c>
      <c r="F193" s="636"/>
      <c r="G193" s="637">
        <v>222.45</v>
      </c>
      <c r="H193" s="638"/>
      <c r="I193" s="639"/>
      <c r="J193" s="260"/>
      <c r="K193" s="261"/>
      <c r="L193" s="260"/>
      <c r="M193" s="261"/>
      <c r="N193" s="260"/>
      <c r="O193" s="261"/>
      <c r="P193" s="260"/>
      <c r="Q193" s="261"/>
      <c r="R193" s="260"/>
      <c r="S193" s="261"/>
      <c r="T193" s="260"/>
      <c r="U193" s="261"/>
      <c r="V193" s="260"/>
      <c r="W193" s="261"/>
      <c r="X193" s="260"/>
      <c r="Y193" s="261"/>
      <c r="Z193" s="260"/>
      <c r="AA193" s="261"/>
      <c r="AB193" s="260"/>
      <c r="AC193" s="261"/>
      <c r="AD193" s="260"/>
      <c r="AE193" s="261"/>
      <c r="AF193" s="1687"/>
      <c r="AG193" s="1688"/>
      <c r="AH193" s="260"/>
      <c r="AI193" s="261"/>
      <c r="AJ193" s="1687"/>
      <c r="AK193" s="1688"/>
      <c r="AL193" s="260"/>
      <c r="AM193" s="261"/>
      <c r="AN193" s="1687"/>
      <c r="AO193" s="1688"/>
      <c r="AP193" s="1962"/>
      <c r="AQ193" s="1963"/>
      <c r="AR193" s="260"/>
      <c r="AS193" s="261"/>
      <c r="AT193" s="260"/>
      <c r="AU193" s="261"/>
      <c r="AV193" s="528"/>
      <c r="JB193" s="139"/>
      <c r="JC193" s="140"/>
      <c r="JD193" s="141"/>
      <c r="JE193" s="141"/>
      <c r="JF193" s="141"/>
      <c r="JG193" s="141"/>
      <c r="JH193" s="141"/>
      <c r="JI193" s="141"/>
      <c r="JJ193" s="142"/>
      <c r="KJ193" s="143" t="s">
        <v>114</v>
      </c>
      <c r="KK193" s="143" t="s">
        <v>46</v>
      </c>
      <c r="KL193" s="10" t="s">
        <v>46</v>
      </c>
      <c r="KM193" s="10" t="s">
        <v>23</v>
      </c>
      <c r="KN193" s="10" t="s">
        <v>44</v>
      </c>
      <c r="KO193" s="143" t="s">
        <v>103</v>
      </c>
    </row>
    <row r="194" spans="1:315" s="12" customFormat="1" ht="27.9" customHeight="1" x14ac:dyDescent="0.2">
      <c r="A194" s="151"/>
      <c r="B194" s="550" t="s">
        <v>377</v>
      </c>
      <c r="C194" s="558" t="s">
        <v>105</v>
      </c>
      <c r="D194" s="559" t="s">
        <v>389</v>
      </c>
      <c r="E194" s="560" t="s">
        <v>810</v>
      </c>
      <c r="F194" s="561" t="s">
        <v>108</v>
      </c>
      <c r="G194" s="562">
        <v>584.78</v>
      </c>
      <c r="H194" s="563">
        <v>8.5</v>
      </c>
      <c r="I194" s="564">
        <f>ROUND(H194*G194,2)</f>
        <v>4970.63</v>
      </c>
      <c r="J194" s="926"/>
      <c r="K194" s="927">
        <f>ROUND(J194*$H194,2)</f>
        <v>0</v>
      </c>
      <c r="L194" s="926"/>
      <c r="M194" s="927">
        <f>ROUND(L194*$H194,2)</f>
        <v>0</v>
      </c>
      <c r="N194" s="926"/>
      <c r="O194" s="927">
        <f>ROUND(N194*$H194,2)</f>
        <v>0</v>
      </c>
      <c r="P194" s="926"/>
      <c r="Q194" s="927">
        <f>ROUND(P194*$H194,2)</f>
        <v>0</v>
      </c>
      <c r="R194" s="926"/>
      <c r="S194" s="927">
        <f>ROUND(R194*$H194,2)</f>
        <v>0</v>
      </c>
      <c r="T194" s="926"/>
      <c r="U194" s="927">
        <f>ROUND(T194*$H194,2)</f>
        <v>0</v>
      </c>
      <c r="V194" s="926"/>
      <c r="W194" s="927">
        <f>ROUND(V194*$H194,2)</f>
        <v>0</v>
      </c>
      <c r="X194" s="926"/>
      <c r="Y194" s="927">
        <f>ROUND(X194*$H194,2)</f>
        <v>0</v>
      </c>
      <c r="Z194" s="926"/>
      <c r="AA194" s="927">
        <f>ROUND(Z194*$H194,2)</f>
        <v>0</v>
      </c>
      <c r="AB194" s="926"/>
      <c r="AC194" s="927">
        <f>ROUND(AB194*$H194,2)</f>
        <v>0</v>
      </c>
      <c r="AD194" s="926"/>
      <c r="AE194" s="927">
        <f>ROUND(AD194*$H194,2)</f>
        <v>0</v>
      </c>
      <c r="AF194" s="1986"/>
      <c r="AG194" s="1987">
        <f>ROUND(AF194*$H194,2)</f>
        <v>0</v>
      </c>
      <c r="AH194" s="926"/>
      <c r="AI194" s="927">
        <f>ROUND(AH194*$H194,2)</f>
        <v>0</v>
      </c>
      <c r="AJ194" s="1986"/>
      <c r="AK194" s="1987">
        <f>ROUND(AJ194*$H194,2)</f>
        <v>0</v>
      </c>
      <c r="AL194" s="926"/>
      <c r="AM194" s="927">
        <f>ROUND(AL194*$H194,2)</f>
        <v>0</v>
      </c>
      <c r="AN194" s="1986"/>
      <c r="AO194" s="1987">
        <f>ROUND(AN194*$H194,2)</f>
        <v>0</v>
      </c>
      <c r="AP194" s="1995"/>
      <c r="AQ194" s="1996">
        <f>ROUND(AP194*$H194,2)</f>
        <v>0</v>
      </c>
      <c r="AR194" s="926">
        <f>AP194+AN194+AL194+AJ194+AH194+AF194+AD194+AB194+Z194+X194+V194+T194+R194+P194+N194+L194+J194</f>
        <v>0</v>
      </c>
      <c r="AS194" s="927">
        <f>ROUND(AR194*$H194,2)</f>
        <v>0</v>
      </c>
      <c r="AT194" s="926">
        <f>G194-AR194</f>
        <v>584.78</v>
      </c>
      <c r="AU194" s="927">
        <f>ROUND(AT194*$H194,2)</f>
        <v>4970.63</v>
      </c>
      <c r="AV194" s="975">
        <f>AU194/I194</f>
        <v>1</v>
      </c>
      <c r="JB194" s="153"/>
      <c r="JC194" s="154"/>
      <c r="JD194" s="155"/>
      <c r="JE194" s="155"/>
      <c r="JF194" s="155"/>
      <c r="JG194" s="155"/>
      <c r="JH194" s="155"/>
      <c r="JI194" s="155"/>
      <c r="JJ194" s="156"/>
      <c r="KJ194" s="157" t="s">
        <v>114</v>
      </c>
      <c r="KK194" s="157" t="s">
        <v>46</v>
      </c>
      <c r="KL194" s="12" t="s">
        <v>110</v>
      </c>
      <c r="KM194" s="12" t="s">
        <v>23</v>
      </c>
      <c r="KN194" s="12" t="s">
        <v>45</v>
      </c>
      <c r="KO194" s="157" t="s">
        <v>103</v>
      </c>
    </row>
    <row r="195" spans="1:315" s="1" customFormat="1" ht="27.9" customHeight="1" x14ac:dyDescent="0.2">
      <c r="A195" s="23"/>
      <c r="B195" s="633"/>
      <c r="C195" s="806" t="s">
        <v>114</v>
      </c>
      <c r="D195" s="634" t="s">
        <v>7</v>
      </c>
      <c r="E195" s="635" t="s">
        <v>2029</v>
      </c>
      <c r="F195" s="636"/>
      <c r="G195" s="637">
        <v>348.38</v>
      </c>
      <c r="H195" s="638"/>
      <c r="I195" s="639"/>
      <c r="J195" s="408"/>
      <c r="K195" s="409"/>
      <c r="L195" s="408"/>
      <c r="M195" s="409"/>
      <c r="N195" s="408"/>
      <c r="O195" s="409"/>
      <c r="P195" s="408"/>
      <c r="Q195" s="409"/>
      <c r="R195" s="408"/>
      <c r="S195" s="409"/>
      <c r="T195" s="408"/>
      <c r="U195" s="409"/>
      <c r="V195" s="408"/>
      <c r="W195" s="409"/>
      <c r="X195" s="408"/>
      <c r="Y195" s="409"/>
      <c r="Z195" s="408"/>
      <c r="AA195" s="409"/>
      <c r="AB195" s="408"/>
      <c r="AC195" s="409"/>
      <c r="AD195" s="408"/>
      <c r="AE195" s="409"/>
      <c r="AF195" s="1985"/>
      <c r="AG195" s="1684"/>
      <c r="AH195" s="408"/>
      <c r="AI195" s="409"/>
      <c r="AJ195" s="1985"/>
      <c r="AK195" s="1684"/>
      <c r="AL195" s="408"/>
      <c r="AM195" s="409"/>
      <c r="AN195" s="1985"/>
      <c r="AO195" s="1684"/>
      <c r="AP195" s="1994"/>
      <c r="AQ195" s="1959"/>
      <c r="AR195" s="408"/>
      <c r="AS195" s="409"/>
      <c r="AT195" s="408"/>
      <c r="AU195" s="409"/>
      <c r="AV195" s="815"/>
      <c r="JB195" s="25"/>
      <c r="JC195" s="122" t="s">
        <v>7</v>
      </c>
      <c r="JD195" s="123" t="s">
        <v>31</v>
      </c>
      <c r="JE195" s="33"/>
      <c r="JF195" s="124">
        <f>JE195*G199</f>
        <v>0</v>
      </c>
      <c r="JG195" s="124">
        <v>0</v>
      </c>
      <c r="JH195" s="124">
        <f>JG195*G199</f>
        <v>0</v>
      </c>
      <c r="JI195" s="124">
        <v>0</v>
      </c>
      <c r="JJ195" s="125">
        <f>JI195*G199</f>
        <v>0</v>
      </c>
      <c r="JK195" s="22"/>
      <c r="JL195" s="22"/>
      <c r="JM195" s="22"/>
      <c r="JN195" s="22"/>
      <c r="JO195" s="22"/>
      <c r="JP195" s="22"/>
      <c r="JQ195" s="22"/>
      <c r="JR195" s="22"/>
      <c r="JS195" s="22"/>
      <c r="JT195" s="22"/>
      <c r="JU195" s="22"/>
      <c r="KH195" s="126" t="s">
        <v>110</v>
      </c>
      <c r="KJ195" s="126" t="s">
        <v>105</v>
      </c>
      <c r="KK195" s="126" t="s">
        <v>46</v>
      </c>
      <c r="KO195" s="13" t="s">
        <v>103</v>
      </c>
      <c r="KU195" s="127">
        <f>IF(JD195="základní",I199,0)</f>
        <v>110645.49</v>
      </c>
      <c r="KV195" s="127">
        <f>IF(JD195="snížená",I199,0)</f>
        <v>0</v>
      </c>
      <c r="KW195" s="127">
        <f>IF(JD195="zákl. přenesená",I199,0)</f>
        <v>0</v>
      </c>
      <c r="KX195" s="127">
        <f>IF(JD195="sníž. přenesená",I199,0)</f>
        <v>0</v>
      </c>
      <c r="KY195" s="127">
        <f>IF(JD195="nulová",I199,0)</f>
        <v>0</v>
      </c>
      <c r="KZ195" s="13" t="s">
        <v>45</v>
      </c>
      <c r="LA195" s="127">
        <f>ROUND(H199*G199,2)</f>
        <v>110645.49</v>
      </c>
      <c r="LB195" s="13" t="s">
        <v>110</v>
      </c>
      <c r="LC195" s="126" t="s">
        <v>2032</v>
      </c>
    </row>
    <row r="196" spans="1:315" s="1" customFormat="1" ht="27.9" customHeight="1" x14ac:dyDescent="0.2">
      <c r="A196" s="23"/>
      <c r="B196" s="633"/>
      <c r="C196" s="806" t="s">
        <v>114</v>
      </c>
      <c r="D196" s="634" t="s">
        <v>7</v>
      </c>
      <c r="E196" s="635" t="s">
        <v>2030</v>
      </c>
      <c r="F196" s="636"/>
      <c r="G196" s="637">
        <v>222.45</v>
      </c>
      <c r="H196" s="638"/>
      <c r="I196" s="639"/>
      <c r="J196" s="408"/>
      <c r="K196" s="409"/>
      <c r="L196" s="408"/>
      <c r="M196" s="409"/>
      <c r="N196" s="408"/>
      <c r="O196" s="409"/>
      <c r="P196" s="408"/>
      <c r="Q196" s="409"/>
      <c r="R196" s="408"/>
      <c r="S196" s="409"/>
      <c r="T196" s="408"/>
      <c r="U196" s="409"/>
      <c r="V196" s="408"/>
      <c r="W196" s="409"/>
      <c r="X196" s="408"/>
      <c r="Y196" s="409"/>
      <c r="Z196" s="408"/>
      <c r="AA196" s="409"/>
      <c r="AB196" s="408"/>
      <c r="AC196" s="409"/>
      <c r="AD196" s="408"/>
      <c r="AE196" s="409"/>
      <c r="AF196" s="1985"/>
      <c r="AG196" s="1684"/>
      <c r="AH196" s="408"/>
      <c r="AI196" s="409"/>
      <c r="AJ196" s="1985"/>
      <c r="AK196" s="1684"/>
      <c r="AL196" s="408"/>
      <c r="AM196" s="409"/>
      <c r="AN196" s="1985"/>
      <c r="AO196" s="1684"/>
      <c r="AP196" s="1994"/>
      <c r="AQ196" s="1959"/>
      <c r="AR196" s="408"/>
      <c r="AS196" s="409"/>
      <c r="AT196" s="408"/>
      <c r="AU196" s="409"/>
      <c r="AV196" s="815"/>
      <c r="JB196" s="25"/>
      <c r="JC196" s="128"/>
      <c r="JD196" s="129"/>
      <c r="JE196" s="33"/>
      <c r="JF196" s="33"/>
      <c r="JG196" s="33"/>
      <c r="JH196" s="33"/>
      <c r="JI196" s="33"/>
      <c r="JJ196" s="34"/>
      <c r="JK196" s="22"/>
      <c r="JL196" s="22"/>
      <c r="JM196" s="22"/>
      <c r="JN196" s="22"/>
      <c r="JO196" s="22"/>
      <c r="JP196" s="22"/>
      <c r="JQ196" s="22"/>
      <c r="JR196" s="22"/>
      <c r="JS196" s="22"/>
      <c r="JT196" s="22"/>
      <c r="JU196" s="22"/>
      <c r="KJ196" s="13" t="s">
        <v>112</v>
      </c>
      <c r="KK196" s="13" t="s">
        <v>46</v>
      </c>
    </row>
    <row r="197" spans="1:315" s="9" customFormat="1" ht="27.9" customHeight="1" x14ac:dyDescent="0.2">
      <c r="A197" s="130"/>
      <c r="B197" s="633"/>
      <c r="C197" s="806" t="s">
        <v>114</v>
      </c>
      <c r="D197" s="634" t="s">
        <v>7</v>
      </c>
      <c r="E197" s="635" t="s">
        <v>2031</v>
      </c>
      <c r="F197" s="636"/>
      <c r="G197" s="637">
        <v>13.95</v>
      </c>
      <c r="H197" s="638"/>
      <c r="I197" s="639"/>
      <c r="J197" s="258"/>
      <c r="K197" s="259"/>
      <c r="L197" s="258"/>
      <c r="M197" s="259"/>
      <c r="N197" s="258"/>
      <c r="O197" s="259"/>
      <c r="P197" s="258"/>
      <c r="Q197" s="259"/>
      <c r="R197" s="258"/>
      <c r="S197" s="259"/>
      <c r="T197" s="258"/>
      <c r="U197" s="259"/>
      <c r="V197" s="258"/>
      <c r="W197" s="259"/>
      <c r="X197" s="258"/>
      <c r="Y197" s="259"/>
      <c r="Z197" s="258"/>
      <c r="AA197" s="259"/>
      <c r="AB197" s="258"/>
      <c r="AC197" s="259"/>
      <c r="AD197" s="258"/>
      <c r="AE197" s="259"/>
      <c r="AF197" s="1685"/>
      <c r="AG197" s="1686"/>
      <c r="AH197" s="258"/>
      <c r="AI197" s="259"/>
      <c r="AJ197" s="1685"/>
      <c r="AK197" s="1686"/>
      <c r="AL197" s="258"/>
      <c r="AM197" s="259"/>
      <c r="AN197" s="1685"/>
      <c r="AO197" s="1686"/>
      <c r="AP197" s="1960"/>
      <c r="AQ197" s="1961"/>
      <c r="AR197" s="258"/>
      <c r="AS197" s="259"/>
      <c r="AT197" s="258"/>
      <c r="AU197" s="259"/>
      <c r="AV197" s="527"/>
      <c r="JB197" s="132"/>
      <c r="JC197" s="133"/>
      <c r="JD197" s="134"/>
      <c r="JE197" s="134"/>
      <c r="JF197" s="134"/>
      <c r="JG197" s="134"/>
      <c r="JH197" s="134"/>
      <c r="JI197" s="134"/>
      <c r="JJ197" s="135"/>
      <c r="KJ197" s="136" t="s">
        <v>114</v>
      </c>
      <c r="KK197" s="136" t="s">
        <v>46</v>
      </c>
      <c r="KL197" s="9" t="s">
        <v>45</v>
      </c>
      <c r="KM197" s="9" t="s">
        <v>23</v>
      </c>
      <c r="KN197" s="9" t="s">
        <v>44</v>
      </c>
      <c r="KO197" s="136" t="s">
        <v>103</v>
      </c>
    </row>
    <row r="198" spans="1:315" s="10" customFormat="1" ht="27.9" customHeight="1" x14ac:dyDescent="0.2">
      <c r="A198" s="137"/>
      <c r="B198" s="640"/>
      <c r="C198" s="806" t="s">
        <v>114</v>
      </c>
      <c r="D198" s="641" t="s">
        <v>7</v>
      </c>
      <c r="E198" s="642" t="s">
        <v>132</v>
      </c>
      <c r="F198" s="643"/>
      <c r="G198" s="644">
        <v>584.78</v>
      </c>
      <c r="H198" s="645"/>
      <c r="I198" s="646"/>
      <c r="J198" s="260"/>
      <c r="K198" s="261"/>
      <c r="L198" s="260"/>
      <c r="M198" s="261"/>
      <c r="N198" s="260"/>
      <c r="O198" s="261"/>
      <c r="P198" s="260"/>
      <c r="Q198" s="261"/>
      <c r="R198" s="260"/>
      <c r="S198" s="261"/>
      <c r="T198" s="260"/>
      <c r="U198" s="261"/>
      <c r="V198" s="260"/>
      <c r="W198" s="261"/>
      <c r="X198" s="260"/>
      <c r="Y198" s="261"/>
      <c r="Z198" s="260"/>
      <c r="AA198" s="261"/>
      <c r="AB198" s="260"/>
      <c r="AC198" s="261"/>
      <c r="AD198" s="260"/>
      <c r="AE198" s="261"/>
      <c r="AF198" s="1687"/>
      <c r="AG198" s="1688"/>
      <c r="AH198" s="260"/>
      <c r="AI198" s="261"/>
      <c r="AJ198" s="1687"/>
      <c r="AK198" s="1688"/>
      <c r="AL198" s="260"/>
      <c r="AM198" s="261"/>
      <c r="AN198" s="1687"/>
      <c r="AO198" s="1688"/>
      <c r="AP198" s="1962"/>
      <c r="AQ198" s="1963"/>
      <c r="AR198" s="260"/>
      <c r="AS198" s="261"/>
      <c r="AT198" s="260"/>
      <c r="AU198" s="261"/>
      <c r="AV198" s="528"/>
      <c r="JB198" s="139"/>
      <c r="JC198" s="140"/>
      <c r="JD198" s="141"/>
      <c r="JE198" s="141"/>
      <c r="JF198" s="141"/>
      <c r="JG198" s="141"/>
      <c r="JH198" s="141"/>
      <c r="JI198" s="141"/>
      <c r="JJ198" s="142"/>
      <c r="KJ198" s="143" t="s">
        <v>114</v>
      </c>
      <c r="KK198" s="143" t="s">
        <v>46</v>
      </c>
      <c r="KL198" s="10" t="s">
        <v>46</v>
      </c>
      <c r="KM198" s="10" t="s">
        <v>23</v>
      </c>
      <c r="KN198" s="10" t="s">
        <v>45</v>
      </c>
      <c r="KO198" s="143" t="s">
        <v>103</v>
      </c>
    </row>
    <row r="199" spans="1:315" s="1" customFormat="1" ht="27.9" customHeight="1" x14ac:dyDescent="0.2">
      <c r="A199" s="23"/>
      <c r="B199" s="550" t="s">
        <v>383</v>
      </c>
      <c r="C199" s="558" t="s">
        <v>105</v>
      </c>
      <c r="D199" s="559" t="s">
        <v>395</v>
      </c>
      <c r="E199" s="560" t="s">
        <v>813</v>
      </c>
      <c r="F199" s="561" t="s">
        <v>108</v>
      </c>
      <c r="G199" s="562">
        <v>348.38</v>
      </c>
      <c r="H199" s="563">
        <v>317.60000000000002</v>
      </c>
      <c r="I199" s="564">
        <f>ROUND(H199*G199,2)</f>
        <v>110645.49</v>
      </c>
      <c r="J199" s="926"/>
      <c r="K199" s="927">
        <f>ROUND(J199*$H199,2)</f>
        <v>0</v>
      </c>
      <c r="L199" s="926"/>
      <c r="M199" s="927">
        <f>ROUND(L199*$H199,2)</f>
        <v>0</v>
      </c>
      <c r="N199" s="926"/>
      <c r="O199" s="927">
        <f>ROUND(N199*$H199,2)</f>
        <v>0</v>
      </c>
      <c r="P199" s="926"/>
      <c r="Q199" s="927">
        <f>ROUND(P199*$H199,2)</f>
        <v>0</v>
      </c>
      <c r="R199" s="926"/>
      <c r="S199" s="927">
        <f>ROUND(R199*$H199,2)</f>
        <v>0</v>
      </c>
      <c r="T199" s="926"/>
      <c r="U199" s="927">
        <f>ROUND(T199*$H199,2)</f>
        <v>0</v>
      </c>
      <c r="V199" s="926"/>
      <c r="W199" s="927">
        <f>ROUND(V199*$H199,2)</f>
        <v>0</v>
      </c>
      <c r="X199" s="926"/>
      <c r="Y199" s="927">
        <f>ROUND(X199*$H199,2)</f>
        <v>0</v>
      </c>
      <c r="Z199" s="926"/>
      <c r="AA199" s="927">
        <f>ROUND(Z199*$H199,2)</f>
        <v>0</v>
      </c>
      <c r="AB199" s="926"/>
      <c r="AC199" s="927">
        <f>ROUND(AB199*$H199,2)</f>
        <v>0</v>
      </c>
      <c r="AD199" s="926"/>
      <c r="AE199" s="927">
        <f>ROUND(AD199*$H199,2)</f>
        <v>0</v>
      </c>
      <c r="AF199" s="1986"/>
      <c r="AG199" s="1987">
        <f>ROUND(AF199*$H199,2)</f>
        <v>0</v>
      </c>
      <c r="AH199" s="926"/>
      <c r="AI199" s="927">
        <f>ROUND(AH199*$H199,2)</f>
        <v>0</v>
      </c>
      <c r="AJ199" s="1986"/>
      <c r="AK199" s="1987">
        <f>ROUND(AJ199*$H199,2)</f>
        <v>0</v>
      </c>
      <c r="AL199" s="926"/>
      <c r="AM199" s="927">
        <f>ROUND(AL199*$H199,2)</f>
        <v>0</v>
      </c>
      <c r="AN199" s="1986"/>
      <c r="AO199" s="1987">
        <f>ROUND(AN199*$H199,2)</f>
        <v>0</v>
      </c>
      <c r="AP199" s="1995"/>
      <c r="AQ199" s="1996">
        <f>ROUND(AP199*$H199,2)</f>
        <v>0</v>
      </c>
      <c r="AR199" s="926">
        <f>AP199+AN199+AL199+AJ199+AH199+AF199+AD199+AB199+Z199+X199+V199+T199+R199+P199+N199+L199+J199</f>
        <v>0</v>
      </c>
      <c r="AS199" s="927">
        <f>ROUND(AR199*$H199,2)</f>
        <v>0</v>
      </c>
      <c r="AT199" s="926">
        <f>G199-AR199</f>
        <v>348.38</v>
      </c>
      <c r="AU199" s="927">
        <f>ROUND(AT199*$H199,2)</f>
        <v>110645.49</v>
      </c>
      <c r="AV199" s="975">
        <f>AU199/I199</f>
        <v>1</v>
      </c>
      <c r="JB199" s="25"/>
      <c r="JC199" s="122" t="s">
        <v>7</v>
      </c>
      <c r="JD199" s="123" t="s">
        <v>31</v>
      </c>
      <c r="JE199" s="33"/>
      <c r="JF199" s="124">
        <f>JE199*G203</f>
        <v>0</v>
      </c>
      <c r="JG199" s="124">
        <v>0</v>
      </c>
      <c r="JH199" s="124">
        <f>JG199*G203</f>
        <v>0</v>
      </c>
      <c r="JI199" s="124">
        <v>0</v>
      </c>
      <c r="JJ199" s="125">
        <f>JI199*G203</f>
        <v>0</v>
      </c>
      <c r="JK199" s="22"/>
      <c r="JL199" s="22"/>
      <c r="JM199" s="22"/>
      <c r="JN199" s="22"/>
      <c r="JO199" s="22"/>
      <c r="JP199" s="22"/>
      <c r="JQ199" s="22"/>
      <c r="JR199" s="22"/>
      <c r="JS199" s="22"/>
      <c r="JT199" s="22"/>
      <c r="JU199" s="22"/>
      <c r="KH199" s="126" t="s">
        <v>110</v>
      </c>
      <c r="KJ199" s="126" t="s">
        <v>105</v>
      </c>
      <c r="KK199" s="126" t="s">
        <v>46</v>
      </c>
      <c r="KO199" s="13" t="s">
        <v>103</v>
      </c>
      <c r="KU199" s="127">
        <f>IF(JD199="základní",I203,0)</f>
        <v>959.2</v>
      </c>
      <c r="KV199" s="127">
        <f>IF(JD199="snížená",I203,0)</f>
        <v>0</v>
      </c>
      <c r="KW199" s="127">
        <f>IF(JD199="zákl. přenesená",I203,0)</f>
        <v>0</v>
      </c>
      <c r="KX199" s="127">
        <f>IF(JD199="sníž. přenesená",I203,0)</f>
        <v>0</v>
      </c>
      <c r="KY199" s="127">
        <f>IF(JD199="nulová",I203,0)</f>
        <v>0</v>
      </c>
      <c r="KZ199" s="13" t="s">
        <v>45</v>
      </c>
      <c r="LA199" s="127">
        <f>ROUND(H203*G203,2)</f>
        <v>959.2</v>
      </c>
      <c r="LB199" s="13" t="s">
        <v>110</v>
      </c>
      <c r="LC199" s="126" t="s">
        <v>2034</v>
      </c>
    </row>
    <row r="200" spans="1:315" s="10" customFormat="1" ht="27.9" customHeight="1" x14ac:dyDescent="0.2">
      <c r="A200" s="137"/>
      <c r="B200" s="625"/>
      <c r="C200" s="806" t="s">
        <v>112</v>
      </c>
      <c r="D200" s="805"/>
      <c r="E200" s="626" t="s">
        <v>398</v>
      </c>
      <c r="F200" s="805"/>
      <c r="G200" s="805"/>
      <c r="H200" s="197"/>
      <c r="I200" s="498"/>
      <c r="J200" s="260"/>
      <c r="K200" s="261"/>
      <c r="L200" s="260"/>
      <c r="M200" s="261"/>
      <c r="N200" s="260"/>
      <c r="O200" s="261"/>
      <c r="P200" s="260"/>
      <c r="Q200" s="261"/>
      <c r="R200" s="260"/>
      <c r="S200" s="261"/>
      <c r="T200" s="260"/>
      <c r="U200" s="261"/>
      <c r="V200" s="260"/>
      <c r="W200" s="261"/>
      <c r="X200" s="260"/>
      <c r="Y200" s="261"/>
      <c r="Z200" s="260"/>
      <c r="AA200" s="261"/>
      <c r="AB200" s="260"/>
      <c r="AC200" s="261"/>
      <c r="AD200" s="260"/>
      <c r="AE200" s="261"/>
      <c r="AF200" s="1687"/>
      <c r="AG200" s="1688"/>
      <c r="AH200" s="260"/>
      <c r="AI200" s="261"/>
      <c r="AJ200" s="1687"/>
      <c r="AK200" s="1688"/>
      <c r="AL200" s="260"/>
      <c r="AM200" s="261"/>
      <c r="AN200" s="1687"/>
      <c r="AO200" s="1688"/>
      <c r="AP200" s="1962"/>
      <c r="AQ200" s="1963"/>
      <c r="AR200" s="260"/>
      <c r="AS200" s="261"/>
      <c r="AT200" s="260"/>
      <c r="AU200" s="261"/>
      <c r="AV200" s="528"/>
      <c r="JB200" s="139"/>
      <c r="JC200" s="140"/>
      <c r="JD200" s="141"/>
      <c r="JE200" s="141"/>
      <c r="JF200" s="141"/>
      <c r="JG200" s="141"/>
      <c r="JH200" s="141"/>
      <c r="JI200" s="141"/>
      <c r="JJ200" s="142"/>
      <c r="KJ200" s="143" t="s">
        <v>114</v>
      </c>
      <c r="KK200" s="143" t="s">
        <v>46</v>
      </c>
      <c r="KL200" s="10" t="s">
        <v>46</v>
      </c>
      <c r="KM200" s="10" t="s">
        <v>23</v>
      </c>
      <c r="KN200" s="10" t="s">
        <v>45</v>
      </c>
      <c r="KO200" s="143" t="s">
        <v>103</v>
      </c>
    </row>
    <row r="201" spans="1:315" s="1" customFormat="1" ht="27.9" customHeight="1" x14ac:dyDescent="0.2">
      <c r="A201" s="23"/>
      <c r="B201" s="627"/>
      <c r="C201" s="806" t="s">
        <v>114</v>
      </c>
      <c r="D201" s="628" t="s">
        <v>7</v>
      </c>
      <c r="E201" s="629" t="s">
        <v>399</v>
      </c>
      <c r="F201" s="630"/>
      <c r="G201" s="628" t="s">
        <v>7</v>
      </c>
      <c r="H201" s="631"/>
      <c r="I201" s="632"/>
      <c r="J201" s="408"/>
      <c r="K201" s="409"/>
      <c r="L201" s="408"/>
      <c r="M201" s="409"/>
      <c r="N201" s="408"/>
      <c r="O201" s="409"/>
      <c r="P201" s="408"/>
      <c r="Q201" s="409"/>
      <c r="R201" s="408"/>
      <c r="S201" s="409"/>
      <c r="T201" s="408"/>
      <c r="U201" s="409"/>
      <c r="V201" s="408"/>
      <c r="W201" s="409"/>
      <c r="X201" s="408"/>
      <c r="Y201" s="409"/>
      <c r="Z201" s="408"/>
      <c r="AA201" s="409"/>
      <c r="AB201" s="408"/>
      <c r="AC201" s="409"/>
      <c r="AD201" s="408"/>
      <c r="AE201" s="409"/>
      <c r="AF201" s="1985"/>
      <c r="AG201" s="1684"/>
      <c r="AH201" s="408"/>
      <c r="AI201" s="409"/>
      <c r="AJ201" s="1985"/>
      <c r="AK201" s="1684"/>
      <c r="AL201" s="408"/>
      <c r="AM201" s="409"/>
      <c r="AN201" s="1985"/>
      <c r="AO201" s="1684"/>
      <c r="AP201" s="1994"/>
      <c r="AQ201" s="1959"/>
      <c r="AR201" s="408"/>
      <c r="AS201" s="409"/>
      <c r="AT201" s="408"/>
      <c r="AU201" s="409"/>
      <c r="AV201" s="815"/>
      <c r="JB201" s="25"/>
      <c r="JC201" s="122" t="s">
        <v>7</v>
      </c>
      <c r="JD201" s="123" t="s">
        <v>31</v>
      </c>
      <c r="JE201" s="33"/>
      <c r="JF201" s="124">
        <f>JE201*G205</f>
        <v>0</v>
      </c>
      <c r="JG201" s="124">
        <v>0</v>
      </c>
      <c r="JH201" s="124">
        <f>JG201*G205</f>
        <v>0</v>
      </c>
      <c r="JI201" s="124">
        <v>0</v>
      </c>
      <c r="JJ201" s="125">
        <f>JI201*G205</f>
        <v>0</v>
      </c>
      <c r="JK201" s="22"/>
      <c r="JL201" s="22"/>
      <c r="JM201" s="22"/>
      <c r="JN201" s="22"/>
      <c r="JO201" s="22"/>
      <c r="JP201" s="22"/>
      <c r="JQ201" s="22"/>
      <c r="JR201" s="22"/>
      <c r="JS201" s="22"/>
      <c r="JT201" s="22"/>
      <c r="JU201" s="22"/>
      <c r="KH201" s="126" t="s">
        <v>110</v>
      </c>
      <c r="KJ201" s="126" t="s">
        <v>105</v>
      </c>
      <c r="KK201" s="126" t="s">
        <v>46</v>
      </c>
      <c r="KO201" s="13" t="s">
        <v>103</v>
      </c>
      <c r="KU201" s="127">
        <f>IF(JD201="základní",I205,0)</f>
        <v>4654.74</v>
      </c>
      <c r="KV201" s="127">
        <f>IF(JD201="snížená",I205,0)</f>
        <v>0</v>
      </c>
      <c r="KW201" s="127">
        <f>IF(JD201="zákl. přenesená",I205,0)</f>
        <v>0</v>
      </c>
      <c r="KX201" s="127">
        <f>IF(JD201="sníž. přenesená",I205,0)</f>
        <v>0</v>
      </c>
      <c r="KY201" s="127">
        <f>IF(JD201="nulová",I205,0)</f>
        <v>0</v>
      </c>
      <c r="KZ201" s="13" t="s">
        <v>45</v>
      </c>
      <c r="LA201" s="127">
        <f>ROUND(H205*G205,2)</f>
        <v>4654.74</v>
      </c>
      <c r="LB201" s="13" t="s">
        <v>110</v>
      </c>
      <c r="LC201" s="126" t="s">
        <v>2036</v>
      </c>
    </row>
    <row r="202" spans="1:315" s="1" customFormat="1" ht="27.9" customHeight="1" x14ac:dyDescent="0.2">
      <c r="A202" s="23"/>
      <c r="B202" s="633"/>
      <c r="C202" s="806" t="s">
        <v>114</v>
      </c>
      <c r="D202" s="634" t="s">
        <v>7</v>
      </c>
      <c r="E202" s="635" t="s">
        <v>2033</v>
      </c>
      <c r="F202" s="636"/>
      <c r="G202" s="637">
        <v>348.38</v>
      </c>
      <c r="H202" s="638"/>
      <c r="I202" s="639"/>
      <c r="J202" s="408"/>
      <c r="K202" s="409"/>
      <c r="L202" s="408"/>
      <c r="M202" s="409"/>
      <c r="N202" s="408"/>
      <c r="O202" s="409"/>
      <c r="P202" s="408"/>
      <c r="Q202" s="409"/>
      <c r="R202" s="408"/>
      <c r="S202" s="409"/>
      <c r="T202" s="408"/>
      <c r="U202" s="409"/>
      <c r="V202" s="408"/>
      <c r="W202" s="409"/>
      <c r="X202" s="408"/>
      <c r="Y202" s="409"/>
      <c r="Z202" s="408"/>
      <c r="AA202" s="409"/>
      <c r="AB202" s="408"/>
      <c r="AC202" s="409"/>
      <c r="AD202" s="408"/>
      <c r="AE202" s="409"/>
      <c r="AF202" s="1985"/>
      <c r="AG202" s="1684"/>
      <c r="AH202" s="408"/>
      <c r="AI202" s="409"/>
      <c r="AJ202" s="1985"/>
      <c r="AK202" s="1684"/>
      <c r="AL202" s="408"/>
      <c r="AM202" s="409"/>
      <c r="AN202" s="1985"/>
      <c r="AO202" s="1684"/>
      <c r="AP202" s="1994"/>
      <c r="AQ202" s="1959"/>
      <c r="AR202" s="408"/>
      <c r="AS202" s="409"/>
      <c r="AT202" s="408"/>
      <c r="AU202" s="409"/>
      <c r="AV202" s="815"/>
      <c r="JB202" s="25"/>
      <c r="JC202" s="128"/>
      <c r="JD202" s="129"/>
      <c r="JE202" s="33"/>
      <c r="JF202" s="33"/>
      <c r="JG202" s="33"/>
      <c r="JH202" s="33"/>
      <c r="JI202" s="33"/>
      <c r="JJ202" s="34"/>
      <c r="JK202" s="22"/>
      <c r="JL202" s="22"/>
      <c r="JM202" s="22"/>
      <c r="JN202" s="22"/>
      <c r="JO202" s="22"/>
      <c r="JP202" s="22"/>
      <c r="JQ202" s="22"/>
      <c r="JR202" s="22"/>
      <c r="JS202" s="22"/>
      <c r="JT202" s="22"/>
      <c r="JU202" s="22"/>
      <c r="KJ202" s="13" t="s">
        <v>112</v>
      </c>
      <c r="KK202" s="13" t="s">
        <v>46</v>
      </c>
    </row>
    <row r="203" spans="1:315" s="10" customFormat="1" ht="27.9" customHeight="1" x14ac:dyDescent="0.2">
      <c r="A203" s="137"/>
      <c r="B203" s="550" t="s">
        <v>388</v>
      </c>
      <c r="C203" s="558" t="s">
        <v>105</v>
      </c>
      <c r="D203" s="559" t="s">
        <v>1668</v>
      </c>
      <c r="E203" s="560" t="s">
        <v>1669</v>
      </c>
      <c r="F203" s="561" t="s">
        <v>108</v>
      </c>
      <c r="G203" s="562">
        <v>8.7200000000000006</v>
      </c>
      <c r="H203" s="563">
        <v>110</v>
      </c>
      <c r="I203" s="564">
        <f>ROUND(H203*G203,2)</f>
        <v>959.2</v>
      </c>
      <c r="J203" s="926"/>
      <c r="K203" s="927">
        <f>ROUND(J203*$H203,2)</f>
        <v>0</v>
      </c>
      <c r="L203" s="926"/>
      <c r="M203" s="927">
        <f>ROUND(L203*$H203,2)</f>
        <v>0</v>
      </c>
      <c r="N203" s="926"/>
      <c r="O203" s="927">
        <f>ROUND(N203*$H203,2)</f>
        <v>0</v>
      </c>
      <c r="P203" s="926"/>
      <c r="Q203" s="927">
        <f>ROUND(P203*$H203,2)</f>
        <v>0</v>
      </c>
      <c r="R203" s="926"/>
      <c r="S203" s="927">
        <f>ROUND(R203*$H203,2)</f>
        <v>0</v>
      </c>
      <c r="T203" s="926"/>
      <c r="U203" s="927">
        <f>ROUND(T203*$H203,2)</f>
        <v>0</v>
      </c>
      <c r="V203" s="926"/>
      <c r="W203" s="927">
        <f>ROUND(V203*$H203,2)</f>
        <v>0</v>
      </c>
      <c r="X203" s="926"/>
      <c r="Y203" s="927">
        <f>ROUND(X203*$H203,2)</f>
        <v>0</v>
      </c>
      <c r="Z203" s="926"/>
      <c r="AA203" s="927">
        <f>ROUND(Z203*$H203,2)</f>
        <v>0</v>
      </c>
      <c r="AB203" s="926"/>
      <c r="AC203" s="927">
        <f>ROUND(AB203*$H203,2)</f>
        <v>0</v>
      </c>
      <c r="AD203" s="783">
        <v>5.58</v>
      </c>
      <c r="AE203" s="927">
        <f>ROUND(AD203*$H203,2)</f>
        <v>613.79999999999995</v>
      </c>
      <c r="AF203" s="1986"/>
      <c r="AG203" s="1987">
        <f>ROUND(AF203*$H203,2)</f>
        <v>0</v>
      </c>
      <c r="AH203" s="926"/>
      <c r="AI203" s="927">
        <f>ROUND(AH203*$H203,2)</f>
        <v>0</v>
      </c>
      <c r="AJ203" s="1986">
        <v>3.14</v>
      </c>
      <c r="AK203" s="1987">
        <f>ROUND(AJ203*$H203,2)</f>
        <v>345.4</v>
      </c>
      <c r="AL203" s="926"/>
      <c r="AM203" s="927">
        <f>ROUND(AL203*$H203,2)</f>
        <v>0</v>
      </c>
      <c r="AN203" s="1986"/>
      <c r="AO203" s="1987">
        <f>ROUND(AN203*$H203,2)</f>
        <v>0</v>
      </c>
      <c r="AP203" s="1995"/>
      <c r="AQ203" s="1996">
        <f>ROUND(AP203*$H203,2)</f>
        <v>0</v>
      </c>
      <c r="AR203" s="926">
        <f>AP203+AN203+AL203+AJ203+AH203+AF203+AD203+AB203+Z203+X203+V203+T203+R203+P203+N203+L203+J203</f>
        <v>8.7200000000000006</v>
      </c>
      <c r="AS203" s="927">
        <f>ROUND(AR203*$H203,2)</f>
        <v>959.2</v>
      </c>
      <c r="AT203" s="926">
        <f>G203-AR203</f>
        <v>0</v>
      </c>
      <c r="AU203" s="927">
        <f>ROUND(AT203*$H203,2)</f>
        <v>0</v>
      </c>
      <c r="AV203" s="975">
        <f>AU203/I203</f>
        <v>0</v>
      </c>
      <c r="JB203" s="139"/>
      <c r="JC203" s="140"/>
      <c r="JD203" s="141"/>
      <c r="JE203" s="141"/>
      <c r="JF203" s="141"/>
      <c r="JG203" s="141"/>
      <c r="JH203" s="141"/>
      <c r="JI203" s="141"/>
      <c r="JJ203" s="142"/>
      <c r="KJ203" s="143" t="s">
        <v>114</v>
      </c>
      <c r="KK203" s="143" t="s">
        <v>46</v>
      </c>
      <c r="KL203" s="10" t="s">
        <v>46</v>
      </c>
      <c r="KM203" s="10" t="s">
        <v>23</v>
      </c>
      <c r="KN203" s="10" t="s">
        <v>45</v>
      </c>
      <c r="KO203" s="143" t="s">
        <v>103</v>
      </c>
    </row>
    <row r="204" spans="1:315" s="1" customFormat="1" ht="27.9" customHeight="1" x14ac:dyDescent="0.2">
      <c r="A204" s="23"/>
      <c r="B204" s="633"/>
      <c r="C204" s="806" t="s">
        <v>114</v>
      </c>
      <c r="D204" s="634" t="s">
        <v>7</v>
      </c>
      <c r="E204" s="635" t="s">
        <v>2035</v>
      </c>
      <c r="F204" s="636"/>
      <c r="G204" s="637">
        <v>8.7200000000000006</v>
      </c>
      <c r="H204" s="638"/>
      <c r="I204" s="639"/>
      <c r="J204" s="408"/>
      <c r="K204" s="409"/>
      <c r="L204" s="408"/>
      <c r="M204" s="409"/>
      <c r="N204" s="408"/>
      <c r="O204" s="409"/>
      <c r="P204" s="408"/>
      <c r="Q204" s="409"/>
      <c r="R204" s="408"/>
      <c r="S204" s="409"/>
      <c r="T204" s="408"/>
      <c r="U204" s="409"/>
      <c r="V204" s="408"/>
      <c r="W204" s="409"/>
      <c r="X204" s="408"/>
      <c r="Y204" s="409"/>
      <c r="Z204" s="408"/>
      <c r="AA204" s="409"/>
      <c r="AB204" s="408"/>
      <c r="AC204" s="409"/>
      <c r="AD204" s="408"/>
      <c r="AE204" s="409"/>
      <c r="AF204" s="1985"/>
      <c r="AG204" s="1684"/>
      <c r="AH204" s="408"/>
      <c r="AI204" s="409"/>
      <c r="AJ204" s="1985"/>
      <c r="AK204" s="1684"/>
      <c r="AL204" s="408"/>
      <c r="AM204" s="409"/>
      <c r="AN204" s="1985"/>
      <c r="AO204" s="1684"/>
      <c r="AP204" s="1994"/>
      <c r="AQ204" s="1959"/>
      <c r="AR204" s="408"/>
      <c r="AS204" s="409"/>
      <c r="AT204" s="408"/>
      <c r="AU204" s="409"/>
      <c r="AV204" s="815"/>
      <c r="JB204" s="25"/>
      <c r="JC204" s="122" t="s">
        <v>7</v>
      </c>
      <c r="JD204" s="123" t="s">
        <v>31</v>
      </c>
      <c r="JE204" s="33"/>
      <c r="JF204" s="124">
        <f>JE204*G208</f>
        <v>0</v>
      </c>
      <c r="JG204" s="124">
        <v>0</v>
      </c>
      <c r="JH204" s="124">
        <f>JG204*G208</f>
        <v>0</v>
      </c>
      <c r="JI204" s="124">
        <v>0</v>
      </c>
      <c r="JJ204" s="125">
        <f>JI204*G208</f>
        <v>0</v>
      </c>
      <c r="JK204" s="22"/>
      <c r="JL204" s="22"/>
      <c r="JM204" s="22"/>
      <c r="JN204" s="22"/>
      <c r="JO204" s="22"/>
      <c r="JP204" s="22"/>
      <c r="JQ204" s="22"/>
      <c r="JR204" s="22"/>
      <c r="JS204" s="22"/>
      <c r="JT204" s="22"/>
      <c r="JU204" s="22"/>
      <c r="KH204" s="126" t="s">
        <v>110</v>
      </c>
      <c r="KJ204" s="126" t="s">
        <v>105</v>
      </c>
      <c r="KK204" s="126" t="s">
        <v>46</v>
      </c>
      <c r="KO204" s="13" t="s">
        <v>103</v>
      </c>
      <c r="KU204" s="127">
        <f>IF(JD204="základní",I208,0)</f>
        <v>3158.28</v>
      </c>
      <c r="KV204" s="127">
        <f>IF(JD204="snížená",I208,0)</f>
        <v>0</v>
      </c>
      <c r="KW204" s="127">
        <f>IF(JD204="zákl. přenesená",I208,0)</f>
        <v>0</v>
      </c>
      <c r="KX204" s="127">
        <f>IF(JD204="sníž. přenesená",I208,0)</f>
        <v>0</v>
      </c>
      <c r="KY204" s="127">
        <f>IF(JD204="nulová",I208,0)</f>
        <v>0</v>
      </c>
      <c r="KZ204" s="13" t="s">
        <v>45</v>
      </c>
      <c r="LA204" s="127">
        <f>ROUND(H208*G208,2)</f>
        <v>3158.28</v>
      </c>
      <c r="LB204" s="13" t="s">
        <v>110</v>
      </c>
      <c r="LC204" s="126" t="s">
        <v>2037</v>
      </c>
    </row>
    <row r="205" spans="1:315" s="10" customFormat="1" ht="27.9" customHeight="1" x14ac:dyDescent="0.2">
      <c r="A205" s="137"/>
      <c r="B205" s="550" t="s">
        <v>394</v>
      </c>
      <c r="C205" s="558" t="s">
        <v>105</v>
      </c>
      <c r="D205" s="559" t="s">
        <v>1664</v>
      </c>
      <c r="E205" s="560" t="s">
        <v>1665</v>
      </c>
      <c r="F205" s="561" t="s">
        <v>108</v>
      </c>
      <c r="G205" s="562">
        <v>8.7200000000000006</v>
      </c>
      <c r="H205" s="563">
        <v>533.79999999999995</v>
      </c>
      <c r="I205" s="564">
        <f>ROUND(H205*G205,2)</f>
        <v>4654.74</v>
      </c>
      <c r="J205" s="926"/>
      <c r="K205" s="927">
        <f>ROUND(J205*$H205,2)</f>
        <v>0</v>
      </c>
      <c r="L205" s="926"/>
      <c r="M205" s="927">
        <f>ROUND(L205*$H205,2)</f>
        <v>0</v>
      </c>
      <c r="N205" s="926"/>
      <c r="O205" s="927">
        <f>ROUND(N205*$H205,2)</f>
        <v>0</v>
      </c>
      <c r="P205" s="926"/>
      <c r="Q205" s="927">
        <f>ROUND(P205*$H205,2)</f>
        <v>0</v>
      </c>
      <c r="R205" s="926"/>
      <c r="S205" s="927">
        <f>ROUND(R205*$H205,2)</f>
        <v>0</v>
      </c>
      <c r="T205" s="926"/>
      <c r="U205" s="927">
        <f>ROUND(T205*$H205,2)</f>
        <v>0</v>
      </c>
      <c r="V205" s="926"/>
      <c r="W205" s="927">
        <f>ROUND(V205*$H205,2)</f>
        <v>0</v>
      </c>
      <c r="X205" s="926"/>
      <c r="Y205" s="927">
        <f>ROUND(X205*$H205,2)</f>
        <v>0</v>
      </c>
      <c r="Z205" s="926"/>
      <c r="AA205" s="927">
        <f>ROUND(Z205*$H205,2)</f>
        <v>0</v>
      </c>
      <c r="AB205" s="926"/>
      <c r="AC205" s="927">
        <f>ROUND(AB205*$H205,2)</f>
        <v>0</v>
      </c>
      <c r="AD205" s="926"/>
      <c r="AE205" s="927">
        <f>ROUND(AD205*$H205,2)</f>
        <v>0</v>
      </c>
      <c r="AF205" s="1986"/>
      <c r="AG205" s="1987">
        <f>ROUND(AF205*$H205,2)</f>
        <v>0</v>
      </c>
      <c r="AH205" s="926"/>
      <c r="AI205" s="927">
        <f>ROUND(AH205*$H205,2)</f>
        <v>0</v>
      </c>
      <c r="AJ205" s="1986"/>
      <c r="AK205" s="1987">
        <f>ROUND(AJ205*$H205,2)</f>
        <v>0</v>
      </c>
      <c r="AL205" s="926"/>
      <c r="AM205" s="927">
        <f>ROUND(AL205*$H205,2)</f>
        <v>0</v>
      </c>
      <c r="AN205" s="1986"/>
      <c r="AO205" s="1987">
        <f>ROUND(AN205*$H205,2)</f>
        <v>0</v>
      </c>
      <c r="AP205" s="1995"/>
      <c r="AQ205" s="1996">
        <f>ROUND(AP205*$H205,2)</f>
        <v>0</v>
      </c>
      <c r="AR205" s="926">
        <f>AP205+AN205+AL205+AJ205+AH205+AF205+AD205+AB205+Z205+X205+V205+T205+R205+P205+N205+L205+J205</f>
        <v>0</v>
      </c>
      <c r="AS205" s="927">
        <f>ROUND(AR205*$H205,2)</f>
        <v>0</v>
      </c>
      <c r="AT205" s="926">
        <f>G205-AR205</f>
        <v>8.7200000000000006</v>
      </c>
      <c r="AU205" s="927">
        <f>ROUND(AT205*$H205,2)</f>
        <v>4654.74</v>
      </c>
      <c r="AV205" s="975">
        <f>AU205/I205</f>
        <v>1</v>
      </c>
      <c r="JB205" s="139"/>
      <c r="JC205" s="140"/>
      <c r="JD205" s="141"/>
      <c r="JE205" s="141"/>
      <c r="JF205" s="141"/>
      <c r="JG205" s="141"/>
      <c r="JH205" s="141"/>
      <c r="JI205" s="141"/>
      <c r="JJ205" s="142"/>
      <c r="KJ205" s="143" t="s">
        <v>114</v>
      </c>
      <c r="KK205" s="143" t="s">
        <v>46</v>
      </c>
      <c r="KL205" s="10" t="s">
        <v>46</v>
      </c>
      <c r="KM205" s="10" t="s">
        <v>23</v>
      </c>
      <c r="KN205" s="10" t="s">
        <v>45</v>
      </c>
      <c r="KO205" s="143" t="s">
        <v>103</v>
      </c>
    </row>
    <row r="206" spans="1:315" s="1" customFormat="1" ht="27.9" customHeight="1" x14ac:dyDescent="0.2">
      <c r="A206" s="23"/>
      <c r="B206" s="625"/>
      <c r="C206" s="806" t="s">
        <v>112</v>
      </c>
      <c r="D206" s="805"/>
      <c r="E206" s="626" t="s">
        <v>381</v>
      </c>
      <c r="F206" s="805"/>
      <c r="G206" s="805"/>
      <c r="H206" s="197"/>
      <c r="I206" s="498"/>
      <c r="J206" s="408"/>
      <c r="K206" s="409"/>
      <c r="L206" s="408"/>
      <c r="M206" s="409"/>
      <c r="N206" s="408"/>
      <c r="O206" s="409"/>
      <c r="P206" s="408"/>
      <c r="Q206" s="409"/>
      <c r="R206" s="408"/>
      <c r="S206" s="409"/>
      <c r="T206" s="408"/>
      <c r="U206" s="409"/>
      <c r="V206" s="408"/>
      <c r="W206" s="409"/>
      <c r="X206" s="408"/>
      <c r="Y206" s="409"/>
      <c r="Z206" s="408"/>
      <c r="AA206" s="409"/>
      <c r="AB206" s="408"/>
      <c r="AC206" s="409"/>
      <c r="AD206" s="408"/>
      <c r="AE206" s="409"/>
      <c r="AF206" s="1985"/>
      <c r="AG206" s="1684"/>
      <c r="AH206" s="408"/>
      <c r="AI206" s="409"/>
      <c r="AJ206" s="1985"/>
      <c r="AK206" s="1684"/>
      <c r="AL206" s="408"/>
      <c r="AM206" s="409"/>
      <c r="AN206" s="1985"/>
      <c r="AO206" s="1684"/>
      <c r="AP206" s="1994"/>
      <c r="AQ206" s="1959"/>
      <c r="AR206" s="408"/>
      <c r="AS206" s="409"/>
      <c r="AT206" s="408"/>
      <c r="AU206" s="409"/>
      <c r="AV206" s="815"/>
      <c r="JB206" s="25"/>
      <c r="JC206" s="122" t="s">
        <v>7</v>
      </c>
      <c r="JD206" s="123" t="s">
        <v>31</v>
      </c>
      <c r="JE206" s="33"/>
      <c r="JF206" s="124">
        <f>JE206*G210</f>
        <v>0</v>
      </c>
      <c r="JG206" s="124">
        <v>0</v>
      </c>
      <c r="JH206" s="124">
        <f>JG206*G210</f>
        <v>0</v>
      </c>
      <c r="JI206" s="124">
        <v>0</v>
      </c>
      <c r="JJ206" s="125">
        <f>JI206*G210</f>
        <v>0</v>
      </c>
      <c r="JK206" s="22"/>
      <c r="JL206" s="22"/>
      <c r="JM206" s="22"/>
      <c r="JN206" s="22"/>
      <c r="JO206" s="22"/>
      <c r="JP206" s="22"/>
      <c r="JQ206" s="22"/>
      <c r="JR206" s="22"/>
      <c r="JS206" s="22"/>
      <c r="JT206" s="22"/>
      <c r="JU206" s="22"/>
      <c r="KH206" s="126" t="s">
        <v>110</v>
      </c>
      <c r="KJ206" s="126" t="s">
        <v>105</v>
      </c>
      <c r="KK206" s="126" t="s">
        <v>46</v>
      </c>
      <c r="KO206" s="13" t="s">
        <v>103</v>
      </c>
      <c r="KU206" s="127">
        <f>IF(JD206="základní",I210,0)</f>
        <v>295.52999999999997</v>
      </c>
      <c r="KV206" s="127">
        <f>IF(JD206="snížená",I210,0)</f>
        <v>0</v>
      </c>
      <c r="KW206" s="127">
        <f>IF(JD206="zákl. přenesená",I210,0)</f>
        <v>0</v>
      </c>
      <c r="KX206" s="127">
        <f>IF(JD206="sníž. přenesená",I210,0)</f>
        <v>0</v>
      </c>
      <c r="KY206" s="127">
        <f>IF(JD206="nulová",I210,0)</f>
        <v>0</v>
      </c>
      <c r="KZ206" s="13" t="s">
        <v>45</v>
      </c>
      <c r="LA206" s="127">
        <f>ROUND(H210*G210,2)</f>
        <v>295.52999999999997</v>
      </c>
      <c r="LB206" s="13" t="s">
        <v>110</v>
      </c>
      <c r="LC206" s="126" t="s">
        <v>2039</v>
      </c>
    </row>
    <row r="207" spans="1:315" s="9" customFormat="1" ht="27.9" customHeight="1" x14ac:dyDescent="0.2">
      <c r="A207" s="130"/>
      <c r="B207" s="633"/>
      <c r="C207" s="806" t="s">
        <v>114</v>
      </c>
      <c r="D207" s="634" t="s">
        <v>7</v>
      </c>
      <c r="E207" s="635" t="s">
        <v>2035</v>
      </c>
      <c r="F207" s="636"/>
      <c r="G207" s="637">
        <v>8.7200000000000006</v>
      </c>
      <c r="H207" s="638"/>
      <c r="I207" s="639"/>
      <c r="J207" s="258"/>
      <c r="K207" s="259"/>
      <c r="L207" s="258"/>
      <c r="M207" s="259"/>
      <c r="N207" s="258"/>
      <c r="O207" s="259"/>
      <c r="P207" s="258"/>
      <c r="Q207" s="259"/>
      <c r="R207" s="258"/>
      <c r="S207" s="259"/>
      <c r="T207" s="258"/>
      <c r="U207" s="259"/>
      <c r="V207" s="258"/>
      <c r="W207" s="259"/>
      <c r="X207" s="258"/>
      <c r="Y207" s="259"/>
      <c r="Z207" s="258"/>
      <c r="AA207" s="259"/>
      <c r="AB207" s="258"/>
      <c r="AC207" s="259"/>
      <c r="AD207" s="258"/>
      <c r="AE207" s="259"/>
      <c r="AF207" s="1685"/>
      <c r="AG207" s="1686"/>
      <c r="AH207" s="258"/>
      <c r="AI207" s="259"/>
      <c r="AJ207" s="1685"/>
      <c r="AK207" s="1686"/>
      <c r="AL207" s="258"/>
      <c r="AM207" s="259"/>
      <c r="AN207" s="1685"/>
      <c r="AO207" s="1686"/>
      <c r="AP207" s="1960"/>
      <c r="AQ207" s="1961"/>
      <c r="AR207" s="258"/>
      <c r="AS207" s="259"/>
      <c r="AT207" s="258"/>
      <c r="AU207" s="259"/>
      <c r="AV207" s="527"/>
      <c r="JB207" s="132"/>
      <c r="JC207" s="133"/>
      <c r="JD207" s="134"/>
      <c r="JE207" s="134"/>
      <c r="JF207" s="134"/>
      <c r="JG207" s="134"/>
      <c r="JH207" s="134"/>
      <c r="JI207" s="134"/>
      <c r="JJ207" s="135"/>
      <c r="KJ207" s="136" t="s">
        <v>114</v>
      </c>
      <c r="KK207" s="136" t="s">
        <v>46</v>
      </c>
      <c r="KL207" s="9" t="s">
        <v>45</v>
      </c>
      <c r="KM207" s="9" t="s">
        <v>23</v>
      </c>
      <c r="KN207" s="9" t="s">
        <v>44</v>
      </c>
      <c r="KO207" s="136" t="s">
        <v>103</v>
      </c>
    </row>
    <row r="208" spans="1:315" s="10" customFormat="1" ht="27.9" customHeight="1" x14ac:dyDescent="0.2">
      <c r="A208" s="137"/>
      <c r="B208" s="550" t="s">
        <v>402</v>
      </c>
      <c r="C208" s="558" t="s">
        <v>105</v>
      </c>
      <c r="D208" s="559" t="s">
        <v>1660</v>
      </c>
      <c r="E208" s="560" t="s">
        <v>1661</v>
      </c>
      <c r="F208" s="561" t="s">
        <v>108</v>
      </c>
      <c r="G208" s="562">
        <v>13.95</v>
      </c>
      <c r="H208" s="563">
        <v>226.4</v>
      </c>
      <c r="I208" s="564">
        <f>ROUND(H208*G208,2)</f>
        <v>3158.28</v>
      </c>
      <c r="J208" s="926"/>
      <c r="K208" s="927">
        <f>ROUND(J208*$H208,2)</f>
        <v>0</v>
      </c>
      <c r="L208" s="926"/>
      <c r="M208" s="927">
        <f>ROUND(L208*$H208,2)</f>
        <v>0</v>
      </c>
      <c r="N208" s="926"/>
      <c r="O208" s="927">
        <f>ROUND(N208*$H208,2)</f>
        <v>0</v>
      </c>
      <c r="P208" s="926"/>
      <c r="Q208" s="927">
        <f>ROUND(P208*$H208,2)</f>
        <v>0</v>
      </c>
      <c r="R208" s="926"/>
      <c r="S208" s="927">
        <f>ROUND(R208*$H208,2)</f>
        <v>0</v>
      </c>
      <c r="T208" s="926"/>
      <c r="U208" s="927">
        <f>ROUND(T208*$H208,2)</f>
        <v>0</v>
      </c>
      <c r="V208" s="926"/>
      <c r="W208" s="927">
        <f>ROUND(V208*$H208,2)</f>
        <v>0</v>
      </c>
      <c r="X208" s="926"/>
      <c r="Y208" s="927">
        <f>ROUND(X208*$H208,2)</f>
        <v>0</v>
      </c>
      <c r="Z208" s="926"/>
      <c r="AA208" s="927">
        <f>ROUND(Z208*$H208,2)</f>
        <v>0</v>
      </c>
      <c r="AB208" s="926"/>
      <c r="AC208" s="927">
        <f>ROUND(AB208*$H208,2)</f>
        <v>0</v>
      </c>
      <c r="AD208" s="926"/>
      <c r="AE208" s="927">
        <f>ROUND(AD208*$H208,2)</f>
        <v>0</v>
      </c>
      <c r="AF208" s="1986"/>
      <c r="AG208" s="1987">
        <f>ROUND(AF208*$H208,2)</f>
        <v>0</v>
      </c>
      <c r="AH208" s="926"/>
      <c r="AI208" s="927">
        <f>ROUND(AH208*$H208,2)</f>
        <v>0</v>
      </c>
      <c r="AJ208" s="1986"/>
      <c r="AK208" s="1987">
        <f>ROUND(AJ208*$H208,2)</f>
        <v>0</v>
      </c>
      <c r="AL208" s="926"/>
      <c r="AM208" s="927">
        <f>ROUND(AL208*$H208,2)</f>
        <v>0</v>
      </c>
      <c r="AN208" s="1986"/>
      <c r="AO208" s="1987">
        <f>ROUND(AN208*$H208,2)</f>
        <v>0</v>
      </c>
      <c r="AP208" s="1995"/>
      <c r="AQ208" s="1996">
        <f>ROUND(AP208*$H208,2)</f>
        <v>0</v>
      </c>
      <c r="AR208" s="926">
        <f>AP208+AN208+AL208+AJ208+AH208+AF208+AD208+AB208+Z208+X208+V208+T208+R208+P208+N208+L208+J208</f>
        <v>0</v>
      </c>
      <c r="AS208" s="927">
        <f>ROUND(AR208*$H208,2)</f>
        <v>0</v>
      </c>
      <c r="AT208" s="926">
        <f>G208-AR208</f>
        <v>13.95</v>
      </c>
      <c r="AU208" s="927">
        <f>ROUND(AT208*$H208,2)</f>
        <v>3158.28</v>
      </c>
      <c r="AV208" s="975">
        <f>AU208/I208</f>
        <v>1</v>
      </c>
      <c r="JB208" s="139"/>
      <c r="JC208" s="140"/>
      <c r="JD208" s="141"/>
      <c r="JE208" s="141"/>
      <c r="JF208" s="141"/>
      <c r="JG208" s="141"/>
      <c r="JH208" s="141"/>
      <c r="JI208" s="141"/>
      <c r="JJ208" s="142"/>
      <c r="KJ208" s="143" t="s">
        <v>114</v>
      </c>
      <c r="KK208" s="143" t="s">
        <v>46</v>
      </c>
      <c r="KL208" s="10" t="s">
        <v>46</v>
      </c>
      <c r="KM208" s="10" t="s">
        <v>23</v>
      </c>
      <c r="KN208" s="10" t="s">
        <v>45</v>
      </c>
      <c r="KO208" s="143" t="s">
        <v>103</v>
      </c>
    </row>
    <row r="209" spans="1:315" s="1" customFormat="1" ht="27.9" customHeight="1" x14ac:dyDescent="0.2">
      <c r="A209" s="23"/>
      <c r="B209" s="633"/>
      <c r="C209" s="806" t="s">
        <v>114</v>
      </c>
      <c r="D209" s="634" t="s">
        <v>7</v>
      </c>
      <c r="E209" s="635" t="s">
        <v>2038</v>
      </c>
      <c r="F209" s="636"/>
      <c r="G209" s="637">
        <v>13.95</v>
      </c>
      <c r="H209" s="638"/>
      <c r="I209" s="639"/>
      <c r="J209" s="408"/>
      <c r="K209" s="409"/>
      <c r="L209" s="408"/>
      <c r="M209" s="409"/>
      <c r="N209" s="408"/>
      <c r="O209" s="409"/>
      <c r="P209" s="408"/>
      <c r="Q209" s="409"/>
      <c r="R209" s="408"/>
      <c r="S209" s="409"/>
      <c r="T209" s="408"/>
      <c r="U209" s="409"/>
      <c r="V209" s="408"/>
      <c r="W209" s="409"/>
      <c r="X209" s="408"/>
      <c r="Y209" s="409"/>
      <c r="Z209" s="408"/>
      <c r="AA209" s="409"/>
      <c r="AB209" s="408"/>
      <c r="AC209" s="409"/>
      <c r="AD209" s="408"/>
      <c r="AE209" s="409"/>
      <c r="AF209" s="1985"/>
      <c r="AG209" s="1684"/>
      <c r="AH209" s="408"/>
      <c r="AI209" s="409"/>
      <c r="AJ209" s="1985"/>
      <c r="AK209" s="1684"/>
      <c r="AL209" s="408"/>
      <c r="AM209" s="409"/>
      <c r="AN209" s="1985"/>
      <c r="AO209" s="1684"/>
      <c r="AP209" s="1994"/>
      <c r="AQ209" s="1959"/>
      <c r="AR209" s="408"/>
      <c r="AS209" s="409"/>
      <c r="AT209" s="408"/>
      <c r="AU209" s="409"/>
      <c r="AV209" s="815"/>
      <c r="JB209" s="25"/>
      <c r="JC209" s="122" t="s">
        <v>7</v>
      </c>
      <c r="JD209" s="123" t="s">
        <v>31</v>
      </c>
      <c r="JE209" s="33"/>
      <c r="JF209" s="124">
        <f>JE209*G213</f>
        <v>0</v>
      </c>
      <c r="JG209" s="124">
        <v>8.4250000000000005E-2</v>
      </c>
      <c r="JH209" s="124">
        <f>JG209*G213</f>
        <v>0.28139500000000001</v>
      </c>
      <c r="JI209" s="124">
        <v>0</v>
      </c>
      <c r="JJ209" s="125">
        <f>JI209*G213</f>
        <v>0</v>
      </c>
      <c r="JK209" s="22"/>
      <c r="JL209" s="22"/>
      <c r="JM209" s="22"/>
      <c r="JN209" s="22"/>
      <c r="JO209" s="22"/>
      <c r="JP209" s="22"/>
      <c r="JQ209" s="22"/>
      <c r="JR209" s="22"/>
      <c r="JS209" s="22"/>
      <c r="JT209" s="22"/>
      <c r="JU209" s="22"/>
      <c r="KH209" s="126" t="s">
        <v>110</v>
      </c>
      <c r="KJ209" s="126" t="s">
        <v>105</v>
      </c>
      <c r="KK209" s="126" t="s">
        <v>46</v>
      </c>
      <c r="KO209" s="13" t="s">
        <v>103</v>
      </c>
      <c r="KU209" s="127">
        <f>IF(JD209="základní",I213,0)</f>
        <v>1125.25</v>
      </c>
      <c r="KV209" s="127">
        <f>IF(JD209="snížená",I213,0)</f>
        <v>0</v>
      </c>
      <c r="KW209" s="127">
        <f>IF(JD209="zákl. přenesená",I213,0)</f>
        <v>0</v>
      </c>
      <c r="KX209" s="127">
        <f>IF(JD209="sníž. přenesená",I213,0)</f>
        <v>0</v>
      </c>
      <c r="KY209" s="127">
        <f>IF(JD209="nulová",I213,0)</f>
        <v>0</v>
      </c>
      <c r="KZ209" s="13" t="s">
        <v>45</v>
      </c>
      <c r="LA209" s="127">
        <f>ROUND(H213*G213,2)</f>
        <v>1125.25</v>
      </c>
      <c r="LB209" s="13" t="s">
        <v>110</v>
      </c>
      <c r="LC209" s="126" t="s">
        <v>2041</v>
      </c>
    </row>
    <row r="210" spans="1:315" s="1" customFormat="1" ht="27.9" customHeight="1" x14ac:dyDescent="0.2">
      <c r="A210" s="23"/>
      <c r="B210" s="550" t="s">
        <v>408</v>
      </c>
      <c r="C210" s="558" t="s">
        <v>105</v>
      </c>
      <c r="D210" s="559" t="s">
        <v>403</v>
      </c>
      <c r="E210" s="560" t="s">
        <v>404</v>
      </c>
      <c r="F210" s="561" t="s">
        <v>108</v>
      </c>
      <c r="G210" s="562">
        <v>2.09</v>
      </c>
      <c r="H210" s="563">
        <v>141.4</v>
      </c>
      <c r="I210" s="564">
        <f>ROUND(H210*G210,2)</f>
        <v>295.52999999999997</v>
      </c>
      <c r="J210" s="926"/>
      <c r="K210" s="927">
        <f>ROUND(J210*$H210,2)</f>
        <v>0</v>
      </c>
      <c r="L210" s="926"/>
      <c r="M210" s="927">
        <f>ROUND(L210*$H210,2)</f>
        <v>0</v>
      </c>
      <c r="N210" s="926"/>
      <c r="O210" s="927">
        <f>ROUND(N210*$H210,2)</f>
        <v>0</v>
      </c>
      <c r="P210" s="926"/>
      <c r="Q210" s="927">
        <f>ROUND(P210*$H210,2)</f>
        <v>0</v>
      </c>
      <c r="R210" s="926"/>
      <c r="S210" s="927">
        <f>ROUND(R210*$H210,2)</f>
        <v>0</v>
      </c>
      <c r="T210" s="926"/>
      <c r="U210" s="927">
        <f>ROUND(T210*$H210,2)</f>
        <v>0</v>
      </c>
      <c r="V210" s="926"/>
      <c r="W210" s="927">
        <f>ROUND(V210*$H210,2)</f>
        <v>0</v>
      </c>
      <c r="X210" s="926"/>
      <c r="Y210" s="927">
        <f>ROUND(X210*$H210,2)</f>
        <v>0</v>
      </c>
      <c r="Z210" s="926"/>
      <c r="AA210" s="927">
        <f>ROUND(Z210*$H210,2)</f>
        <v>0</v>
      </c>
      <c r="AB210" s="926"/>
      <c r="AC210" s="927">
        <f>ROUND(AB210*$H210,2)</f>
        <v>0</v>
      </c>
      <c r="AD210" s="926"/>
      <c r="AE210" s="927">
        <f>ROUND(AD210*$H210,2)</f>
        <v>0</v>
      </c>
      <c r="AF210" s="1986"/>
      <c r="AG210" s="1987">
        <f>ROUND(AF210*$H210,2)</f>
        <v>0</v>
      </c>
      <c r="AH210" s="926"/>
      <c r="AI210" s="927">
        <f>ROUND(AH210*$H210,2)</f>
        <v>0</v>
      </c>
      <c r="AJ210" s="1986"/>
      <c r="AK210" s="1987">
        <f>ROUND(AJ210*$H210,2)</f>
        <v>0</v>
      </c>
      <c r="AL210" s="926"/>
      <c r="AM210" s="927">
        <f>ROUND(AL210*$H210,2)</f>
        <v>0</v>
      </c>
      <c r="AN210" s="1986"/>
      <c r="AO210" s="1987">
        <f>ROUND(AN210*$H210,2)</f>
        <v>0</v>
      </c>
      <c r="AP210" s="1995"/>
      <c r="AQ210" s="1996">
        <f>ROUND(AP210*$H210,2)</f>
        <v>0</v>
      </c>
      <c r="AR210" s="926">
        <f>AP210+AN210+AL210+AJ210+AH210+AF210+AD210+AB210+Z210+X210+V210+T210+R210+P210+N210+L210+J210</f>
        <v>0</v>
      </c>
      <c r="AS210" s="927">
        <f>ROUND(AR210*$H210,2)</f>
        <v>0</v>
      </c>
      <c r="AT210" s="926">
        <f>G210-AR210</f>
        <v>2.09</v>
      </c>
      <c r="AU210" s="927">
        <f>ROUND(AT210*$H210,2)</f>
        <v>295.52999999999997</v>
      </c>
      <c r="AV210" s="975">
        <f>AU210/I210</f>
        <v>1</v>
      </c>
      <c r="JB210" s="25"/>
      <c r="JC210" s="128"/>
      <c r="JD210" s="129"/>
      <c r="JE210" s="33"/>
      <c r="JF210" s="33"/>
      <c r="JG210" s="33"/>
      <c r="JH210" s="33"/>
      <c r="JI210" s="33"/>
      <c r="JJ210" s="34"/>
      <c r="JK210" s="22"/>
      <c r="JL210" s="22"/>
      <c r="JM210" s="22"/>
      <c r="JN210" s="22"/>
      <c r="JO210" s="22"/>
      <c r="JP210" s="22"/>
      <c r="JQ210" s="22"/>
      <c r="JR210" s="22"/>
      <c r="JS210" s="22"/>
      <c r="JT210" s="22"/>
      <c r="JU210" s="22"/>
      <c r="KJ210" s="13" t="s">
        <v>112</v>
      </c>
      <c r="KK210" s="13" t="s">
        <v>46</v>
      </c>
    </row>
    <row r="211" spans="1:315" s="10" customFormat="1" ht="27.9" customHeight="1" x14ac:dyDescent="0.2">
      <c r="A211" s="137"/>
      <c r="B211" s="627"/>
      <c r="C211" s="806" t="s">
        <v>114</v>
      </c>
      <c r="D211" s="628" t="s">
        <v>7</v>
      </c>
      <c r="E211" s="629" t="s">
        <v>406</v>
      </c>
      <c r="F211" s="630"/>
      <c r="G211" s="628" t="s">
        <v>7</v>
      </c>
      <c r="H211" s="631"/>
      <c r="I211" s="632"/>
      <c r="J211" s="260"/>
      <c r="K211" s="261"/>
      <c r="L211" s="260"/>
      <c r="M211" s="261"/>
      <c r="N211" s="260"/>
      <c r="O211" s="261"/>
      <c r="P211" s="260"/>
      <c r="Q211" s="261"/>
      <c r="R211" s="260"/>
      <c r="S211" s="261"/>
      <c r="T211" s="260"/>
      <c r="U211" s="261"/>
      <c r="V211" s="260"/>
      <c r="W211" s="261"/>
      <c r="X211" s="260"/>
      <c r="Y211" s="261"/>
      <c r="Z211" s="260"/>
      <c r="AA211" s="261"/>
      <c r="AB211" s="260"/>
      <c r="AC211" s="261"/>
      <c r="AD211" s="260"/>
      <c r="AE211" s="261"/>
      <c r="AF211" s="1687"/>
      <c r="AG211" s="1688"/>
      <c r="AH211" s="260"/>
      <c r="AI211" s="261"/>
      <c r="AJ211" s="1687"/>
      <c r="AK211" s="1688"/>
      <c r="AL211" s="260"/>
      <c r="AM211" s="261"/>
      <c r="AN211" s="1687"/>
      <c r="AO211" s="1688"/>
      <c r="AP211" s="1962"/>
      <c r="AQ211" s="1963"/>
      <c r="AR211" s="260"/>
      <c r="AS211" s="261"/>
      <c r="AT211" s="260"/>
      <c r="AU211" s="261"/>
      <c r="AV211" s="528"/>
      <c r="JB211" s="139"/>
      <c r="JC211" s="140"/>
      <c r="JD211" s="141"/>
      <c r="JE211" s="141"/>
      <c r="JF211" s="141"/>
      <c r="JG211" s="141"/>
      <c r="JH211" s="141"/>
      <c r="JI211" s="141"/>
      <c r="JJ211" s="142"/>
      <c r="KJ211" s="143" t="s">
        <v>114</v>
      </c>
      <c r="KK211" s="143" t="s">
        <v>46</v>
      </c>
      <c r="KL211" s="10" t="s">
        <v>46</v>
      </c>
      <c r="KM211" s="10" t="s">
        <v>23</v>
      </c>
      <c r="KN211" s="10" t="s">
        <v>45</v>
      </c>
      <c r="KO211" s="143" t="s">
        <v>103</v>
      </c>
    </row>
    <row r="212" spans="1:315" s="9" customFormat="1" ht="27.9" customHeight="1" x14ac:dyDescent="0.2">
      <c r="A212" s="130"/>
      <c r="B212" s="633"/>
      <c r="C212" s="806" t="s">
        <v>114</v>
      </c>
      <c r="D212" s="634" t="s">
        <v>7</v>
      </c>
      <c r="E212" s="635" t="s">
        <v>2040</v>
      </c>
      <c r="F212" s="636"/>
      <c r="G212" s="637">
        <v>2.09</v>
      </c>
      <c r="H212" s="638"/>
      <c r="I212" s="639"/>
      <c r="J212" s="258"/>
      <c r="K212" s="259"/>
      <c r="L212" s="258"/>
      <c r="M212" s="259"/>
      <c r="N212" s="258"/>
      <c r="O212" s="259"/>
      <c r="P212" s="258"/>
      <c r="Q212" s="259"/>
      <c r="R212" s="258"/>
      <c r="S212" s="259"/>
      <c r="T212" s="258"/>
      <c r="U212" s="259"/>
      <c r="V212" s="258"/>
      <c r="W212" s="259"/>
      <c r="X212" s="258"/>
      <c r="Y212" s="259"/>
      <c r="Z212" s="258"/>
      <c r="AA212" s="259"/>
      <c r="AB212" s="258"/>
      <c r="AC212" s="259"/>
      <c r="AD212" s="258"/>
      <c r="AE212" s="259"/>
      <c r="AF212" s="1685"/>
      <c r="AG212" s="1686"/>
      <c r="AH212" s="258"/>
      <c r="AI212" s="259"/>
      <c r="AJ212" s="1685"/>
      <c r="AK212" s="1686"/>
      <c r="AL212" s="258"/>
      <c r="AM212" s="259"/>
      <c r="AN212" s="1685"/>
      <c r="AO212" s="1686"/>
      <c r="AP212" s="1960"/>
      <c r="AQ212" s="1961"/>
      <c r="AR212" s="258"/>
      <c r="AS212" s="259"/>
      <c r="AT212" s="258"/>
      <c r="AU212" s="259"/>
      <c r="AV212" s="527"/>
      <c r="JB212" s="132"/>
      <c r="JC212" s="133"/>
      <c r="JD212" s="134"/>
      <c r="JE212" s="134"/>
      <c r="JF212" s="134"/>
      <c r="JG212" s="134"/>
      <c r="JH212" s="134"/>
      <c r="JI212" s="134"/>
      <c r="JJ212" s="135"/>
      <c r="KJ212" s="136" t="s">
        <v>114</v>
      </c>
      <c r="KK212" s="136" t="s">
        <v>46</v>
      </c>
      <c r="KL212" s="9" t="s">
        <v>45</v>
      </c>
      <c r="KM212" s="9" t="s">
        <v>23</v>
      </c>
      <c r="KN212" s="9" t="s">
        <v>44</v>
      </c>
      <c r="KO212" s="136" t="s">
        <v>103</v>
      </c>
    </row>
    <row r="213" spans="1:315" s="1" customFormat="1" ht="27.9" customHeight="1" x14ac:dyDescent="0.2">
      <c r="A213" s="23"/>
      <c r="B213" s="550" t="s">
        <v>415</v>
      </c>
      <c r="C213" s="558" t="s">
        <v>105</v>
      </c>
      <c r="D213" s="559" t="s">
        <v>409</v>
      </c>
      <c r="E213" s="560" t="s">
        <v>410</v>
      </c>
      <c r="F213" s="561" t="s">
        <v>108</v>
      </c>
      <c r="G213" s="562">
        <v>3.34</v>
      </c>
      <c r="H213" s="563">
        <v>336.9</v>
      </c>
      <c r="I213" s="564">
        <f>ROUND(H213*G213,2)</f>
        <v>1125.25</v>
      </c>
      <c r="J213" s="926"/>
      <c r="K213" s="927">
        <f>ROUND(J213*$H213,2)</f>
        <v>0</v>
      </c>
      <c r="L213" s="926"/>
      <c r="M213" s="927">
        <f>ROUND(L213*$H213,2)</f>
        <v>0</v>
      </c>
      <c r="N213" s="926"/>
      <c r="O213" s="927">
        <f>ROUND(N213*$H213,2)</f>
        <v>0</v>
      </c>
      <c r="P213" s="926"/>
      <c r="Q213" s="927">
        <f>ROUND(P213*$H213,2)</f>
        <v>0</v>
      </c>
      <c r="R213" s="926"/>
      <c r="S213" s="927">
        <f>ROUND(R213*$H213,2)</f>
        <v>0</v>
      </c>
      <c r="T213" s="926"/>
      <c r="U213" s="927">
        <f>ROUND(T213*$H213,2)</f>
        <v>0</v>
      </c>
      <c r="V213" s="926"/>
      <c r="W213" s="927">
        <f>ROUND(V213*$H213,2)</f>
        <v>0</v>
      </c>
      <c r="X213" s="926"/>
      <c r="Y213" s="927">
        <f>ROUND(X213*$H213,2)</f>
        <v>0</v>
      </c>
      <c r="Z213" s="926"/>
      <c r="AA213" s="927">
        <f>ROUND(Z213*$H213,2)</f>
        <v>0</v>
      </c>
      <c r="AB213" s="926"/>
      <c r="AC213" s="927">
        <f>ROUND(AB213*$H213,2)</f>
        <v>0</v>
      </c>
      <c r="AD213" s="926"/>
      <c r="AE213" s="927">
        <f>ROUND(AD213*$H213,2)</f>
        <v>0</v>
      </c>
      <c r="AF213" s="1986"/>
      <c r="AG213" s="1987">
        <f>ROUND(AF213*$H213,2)</f>
        <v>0</v>
      </c>
      <c r="AH213" s="926"/>
      <c r="AI213" s="927">
        <f>ROUND(AH213*$H213,2)</f>
        <v>0</v>
      </c>
      <c r="AJ213" s="1986"/>
      <c r="AK213" s="1987">
        <f>ROUND(AJ213*$H213,2)</f>
        <v>0</v>
      </c>
      <c r="AL213" s="926"/>
      <c r="AM213" s="927">
        <f>ROUND(AL213*$H213,2)</f>
        <v>0</v>
      </c>
      <c r="AN213" s="1986"/>
      <c r="AO213" s="1987">
        <f>ROUND(AN213*$H213,2)</f>
        <v>0</v>
      </c>
      <c r="AP213" s="1995"/>
      <c r="AQ213" s="1996">
        <f>ROUND(AP213*$H213,2)</f>
        <v>0</v>
      </c>
      <c r="AR213" s="926">
        <f>AP213+AN213+AL213+AJ213+AH213+AF213+AD213+AB213+Z213+X213+V213+T213+R213+P213+N213+L213+J213</f>
        <v>0</v>
      </c>
      <c r="AS213" s="927">
        <f>ROUND(AR213*$H213,2)</f>
        <v>0</v>
      </c>
      <c r="AT213" s="926">
        <f>G213-AR213</f>
        <v>3.34</v>
      </c>
      <c r="AU213" s="927">
        <f>ROUND(AT213*$H213,2)</f>
        <v>1125.25</v>
      </c>
      <c r="AV213" s="975">
        <f>AU213/I213</f>
        <v>1</v>
      </c>
      <c r="JB213" s="163"/>
      <c r="JC213" s="164" t="s">
        <v>7</v>
      </c>
      <c r="JD213" s="165" t="s">
        <v>31</v>
      </c>
      <c r="JE213" s="33"/>
      <c r="JF213" s="124">
        <f>JE213*G217</f>
        <v>0</v>
      </c>
      <c r="JG213" s="124">
        <v>0.14000000000000001</v>
      </c>
      <c r="JH213" s="124">
        <f>JG213*G217</f>
        <v>0.14000000000000001</v>
      </c>
      <c r="JI213" s="124">
        <v>0</v>
      </c>
      <c r="JJ213" s="125">
        <f>JI213*G217</f>
        <v>0</v>
      </c>
      <c r="JK213" s="22"/>
      <c r="JL213" s="22"/>
      <c r="JM213" s="22"/>
      <c r="JN213" s="22"/>
      <c r="JO213" s="22"/>
      <c r="JP213" s="22"/>
      <c r="JQ213" s="22"/>
      <c r="JR213" s="22"/>
      <c r="JS213" s="22"/>
      <c r="JT213" s="22"/>
      <c r="JU213" s="22"/>
      <c r="KH213" s="126" t="s">
        <v>166</v>
      </c>
      <c r="KJ213" s="126" t="s">
        <v>238</v>
      </c>
      <c r="KK213" s="126" t="s">
        <v>46</v>
      </c>
      <c r="KO213" s="13" t="s">
        <v>103</v>
      </c>
      <c r="KU213" s="127">
        <f>IF(JD213="základní",I217,0)</f>
        <v>245</v>
      </c>
      <c r="KV213" s="127">
        <f>IF(JD213="snížená",I217,0)</f>
        <v>0</v>
      </c>
      <c r="KW213" s="127">
        <f>IF(JD213="zákl. přenesená",I217,0)</f>
        <v>0</v>
      </c>
      <c r="KX213" s="127">
        <f>IF(JD213="sníž. přenesená",I217,0)</f>
        <v>0</v>
      </c>
      <c r="KY213" s="127">
        <f>IF(JD213="nulová",I217,0)</f>
        <v>0</v>
      </c>
      <c r="KZ213" s="13" t="s">
        <v>45</v>
      </c>
      <c r="LA213" s="127">
        <f>ROUND(H217*G217,2)</f>
        <v>245</v>
      </c>
      <c r="LB213" s="13" t="s">
        <v>110</v>
      </c>
      <c r="LC213" s="126" t="s">
        <v>2043</v>
      </c>
    </row>
    <row r="214" spans="1:315" s="10" customFormat="1" ht="27.9" customHeight="1" x14ac:dyDescent="0.2">
      <c r="A214" s="137"/>
      <c r="B214" s="625"/>
      <c r="C214" s="806" t="s">
        <v>112</v>
      </c>
      <c r="D214" s="805"/>
      <c r="E214" s="626" t="s">
        <v>412</v>
      </c>
      <c r="F214" s="805"/>
      <c r="G214" s="805"/>
      <c r="H214" s="197"/>
      <c r="I214" s="498"/>
      <c r="J214" s="260"/>
      <c r="K214" s="261"/>
      <c r="L214" s="260"/>
      <c r="M214" s="261"/>
      <c r="N214" s="260"/>
      <c r="O214" s="261"/>
      <c r="P214" s="260"/>
      <c r="Q214" s="261"/>
      <c r="R214" s="260"/>
      <c r="S214" s="261"/>
      <c r="T214" s="260"/>
      <c r="U214" s="261"/>
      <c r="V214" s="260"/>
      <c r="W214" s="261"/>
      <c r="X214" s="260"/>
      <c r="Y214" s="261"/>
      <c r="Z214" s="260"/>
      <c r="AA214" s="261"/>
      <c r="AB214" s="260"/>
      <c r="AC214" s="261"/>
      <c r="AD214" s="260"/>
      <c r="AE214" s="261"/>
      <c r="AF214" s="1687"/>
      <c r="AG214" s="1688"/>
      <c r="AH214" s="260"/>
      <c r="AI214" s="261"/>
      <c r="AJ214" s="1687"/>
      <c r="AK214" s="1688"/>
      <c r="AL214" s="260"/>
      <c r="AM214" s="261"/>
      <c r="AN214" s="1687"/>
      <c r="AO214" s="1688"/>
      <c r="AP214" s="1962"/>
      <c r="AQ214" s="1963"/>
      <c r="AR214" s="260"/>
      <c r="AS214" s="261"/>
      <c r="AT214" s="260"/>
      <c r="AU214" s="261"/>
      <c r="AV214" s="528"/>
      <c r="JB214" s="139"/>
      <c r="JC214" s="140"/>
      <c r="JD214" s="141"/>
      <c r="JE214" s="141"/>
      <c r="JF214" s="141"/>
      <c r="JG214" s="141"/>
      <c r="JH214" s="141"/>
      <c r="JI214" s="141"/>
      <c r="JJ214" s="142"/>
      <c r="KJ214" s="143" t="s">
        <v>114</v>
      </c>
      <c r="KK214" s="143" t="s">
        <v>46</v>
      </c>
      <c r="KL214" s="10" t="s">
        <v>46</v>
      </c>
      <c r="KM214" s="10" t="s">
        <v>23</v>
      </c>
      <c r="KN214" s="10" t="s">
        <v>45</v>
      </c>
      <c r="KO214" s="143" t="s">
        <v>103</v>
      </c>
    </row>
    <row r="215" spans="1:315" s="1" customFormat="1" ht="27.9" customHeight="1" x14ac:dyDescent="0.2">
      <c r="A215" s="23"/>
      <c r="B215" s="633"/>
      <c r="C215" s="806" t="s">
        <v>114</v>
      </c>
      <c r="D215" s="634" t="s">
        <v>7</v>
      </c>
      <c r="E215" s="635" t="s">
        <v>2042</v>
      </c>
      <c r="F215" s="636"/>
      <c r="G215" s="637">
        <v>3.34</v>
      </c>
      <c r="H215" s="638"/>
      <c r="I215" s="639"/>
      <c r="J215" s="408"/>
      <c r="K215" s="409"/>
      <c r="L215" s="408"/>
      <c r="M215" s="409"/>
      <c r="N215" s="408"/>
      <c r="O215" s="409"/>
      <c r="P215" s="408"/>
      <c r="Q215" s="409"/>
      <c r="R215" s="408"/>
      <c r="S215" s="409"/>
      <c r="T215" s="408"/>
      <c r="U215" s="409"/>
      <c r="V215" s="408"/>
      <c r="W215" s="409"/>
      <c r="X215" s="408"/>
      <c r="Y215" s="409"/>
      <c r="Z215" s="408"/>
      <c r="AA215" s="409"/>
      <c r="AB215" s="408"/>
      <c r="AC215" s="409"/>
      <c r="AD215" s="408"/>
      <c r="AE215" s="409"/>
      <c r="AF215" s="1985"/>
      <c r="AG215" s="1684"/>
      <c r="AH215" s="408"/>
      <c r="AI215" s="409"/>
      <c r="AJ215" s="1985"/>
      <c r="AK215" s="1684"/>
      <c r="AL215" s="408"/>
      <c r="AM215" s="409"/>
      <c r="AN215" s="1985"/>
      <c r="AO215" s="1684"/>
      <c r="AP215" s="1994"/>
      <c r="AQ215" s="1959"/>
      <c r="AR215" s="408"/>
      <c r="AS215" s="409"/>
      <c r="AT215" s="408"/>
      <c r="AU215" s="409"/>
      <c r="AV215" s="815"/>
      <c r="JB215" s="25"/>
      <c r="JC215" s="122" t="s">
        <v>7</v>
      </c>
      <c r="JD215" s="123" t="s">
        <v>31</v>
      </c>
      <c r="JE215" s="33"/>
      <c r="JF215" s="124">
        <f>JE215*G219</f>
        <v>0</v>
      </c>
      <c r="JG215" s="124">
        <v>0</v>
      </c>
      <c r="JH215" s="124">
        <f>JG215*G219</f>
        <v>0</v>
      </c>
      <c r="JI215" s="124">
        <v>0</v>
      </c>
      <c r="JJ215" s="125">
        <f>JI215*G219</f>
        <v>0</v>
      </c>
      <c r="JK215" s="22"/>
      <c r="JL215" s="22"/>
      <c r="JM215" s="22"/>
      <c r="JN215" s="22"/>
      <c r="JO215" s="22"/>
      <c r="JP215" s="22"/>
      <c r="JQ215" s="22"/>
      <c r="JR215" s="22"/>
      <c r="JS215" s="22"/>
      <c r="JT215" s="22"/>
      <c r="JU215" s="22"/>
      <c r="KH215" s="126" t="s">
        <v>110</v>
      </c>
      <c r="KJ215" s="126" t="s">
        <v>105</v>
      </c>
      <c r="KK215" s="126" t="s">
        <v>46</v>
      </c>
      <c r="KO215" s="13" t="s">
        <v>103</v>
      </c>
      <c r="KU215" s="127">
        <f>IF(JD215="základní",I219,0)</f>
        <v>991.68</v>
      </c>
      <c r="KV215" s="127">
        <f>IF(JD215="snížená",I219,0)</f>
        <v>0</v>
      </c>
      <c r="KW215" s="127">
        <f>IF(JD215="zákl. přenesená",I219,0)</f>
        <v>0</v>
      </c>
      <c r="KX215" s="127">
        <f>IF(JD215="sníž. přenesená",I219,0)</f>
        <v>0</v>
      </c>
      <c r="KY215" s="127">
        <f>IF(JD215="nulová",I219,0)</f>
        <v>0</v>
      </c>
      <c r="KZ215" s="13" t="s">
        <v>45</v>
      </c>
      <c r="LA215" s="127">
        <f>ROUND(H219*G219,2)</f>
        <v>991.68</v>
      </c>
      <c r="LB215" s="13" t="s">
        <v>110</v>
      </c>
      <c r="LC215" s="126" t="s">
        <v>2047</v>
      </c>
    </row>
    <row r="216" spans="1:315" s="1" customFormat="1" ht="27.9" customHeight="1" x14ac:dyDescent="0.2">
      <c r="A216" s="23"/>
      <c r="B216" s="627"/>
      <c r="C216" s="806" t="s">
        <v>114</v>
      </c>
      <c r="D216" s="628" t="s">
        <v>7</v>
      </c>
      <c r="E216" s="629" t="s">
        <v>414</v>
      </c>
      <c r="F216" s="630"/>
      <c r="G216" s="628" t="s">
        <v>7</v>
      </c>
      <c r="H216" s="631"/>
      <c r="I216" s="632"/>
      <c r="J216" s="408"/>
      <c r="K216" s="409"/>
      <c r="L216" s="408"/>
      <c r="M216" s="409"/>
      <c r="N216" s="408"/>
      <c r="O216" s="409"/>
      <c r="P216" s="408"/>
      <c r="Q216" s="409"/>
      <c r="R216" s="408"/>
      <c r="S216" s="409"/>
      <c r="T216" s="408"/>
      <c r="U216" s="409"/>
      <c r="V216" s="408"/>
      <c r="W216" s="409"/>
      <c r="X216" s="408"/>
      <c r="Y216" s="409"/>
      <c r="Z216" s="408"/>
      <c r="AA216" s="409"/>
      <c r="AB216" s="408"/>
      <c r="AC216" s="409"/>
      <c r="AD216" s="408"/>
      <c r="AE216" s="409"/>
      <c r="AF216" s="1985"/>
      <c r="AG216" s="1684"/>
      <c r="AH216" s="408"/>
      <c r="AI216" s="409"/>
      <c r="AJ216" s="1985"/>
      <c r="AK216" s="1684"/>
      <c r="AL216" s="408"/>
      <c r="AM216" s="409"/>
      <c r="AN216" s="1985"/>
      <c r="AO216" s="1684"/>
      <c r="AP216" s="1994"/>
      <c r="AQ216" s="1959"/>
      <c r="AR216" s="408"/>
      <c r="AS216" s="409"/>
      <c r="AT216" s="408"/>
      <c r="AU216" s="409"/>
      <c r="AV216" s="815"/>
      <c r="JB216" s="25"/>
      <c r="JC216" s="128"/>
      <c r="JD216" s="129"/>
      <c r="JE216" s="33"/>
      <c r="JF216" s="33"/>
      <c r="JG216" s="33"/>
      <c r="JH216" s="33"/>
      <c r="JI216" s="33"/>
      <c r="JJ216" s="34"/>
      <c r="JK216" s="22"/>
      <c r="JL216" s="22"/>
      <c r="JM216" s="22"/>
      <c r="JN216" s="22"/>
      <c r="JO216" s="22"/>
      <c r="JP216" s="22"/>
      <c r="JQ216" s="22"/>
      <c r="JR216" s="22"/>
      <c r="JS216" s="22"/>
      <c r="JT216" s="22"/>
      <c r="JU216" s="22"/>
      <c r="KJ216" s="13" t="s">
        <v>112</v>
      </c>
      <c r="KK216" s="13" t="s">
        <v>46</v>
      </c>
    </row>
    <row r="217" spans="1:315" s="10" customFormat="1" ht="27.9" customHeight="1" x14ac:dyDescent="0.2">
      <c r="A217" s="137"/>
      <c r="B217" s="565" t="s">
        <v>420</v>
      </c>
      <c r="C217" s="566" t="s">
        <v>238</v>
      </c>
      <c r="D217" s="567" t="s">
        <v>416</v>
      </c>
      <c r="E217" s="568" t="s">
        <v>417</v>
      </c>
      <c r="F217" s="569" t="s">
        <v>108</v>
      </c>
      <c r="G217" s="570">
        <v>1</v>
      </c>
      <c r="H217" s="571">
        <v>245</v>
      </c>
      <c r="I217" s="572">
        <f>ROUND(H217*G217,2)</f>
        <v>245</v>
      </c>
      <c r="J217" s="926"/>
      <c r="K217" s="927">
        <f>ROUND(J217*$H217,2)</f>
        <v>0</v>
      </c>
      <c r="L217" s="926"/>
      <c r="M217" s="927">
        <f>ROUND(L217*$H217,2)</f>
        <v>0</v>
      </c>
      <c r="N217" s="926"/>
      <c r="O217" s="927">
        <f>ROUND(N217*$H217,2)</f>
        <v>0</v>
      </c>
      <c r="P217" s="926"/>
      <c r="Q217" s="927">
        <f>ROUND(P217*$H217,2)</f>
        <v>0</v>
      </c>
      <c r="R217" s="926"/>
      <c r="S217" s="927">
        <f>ROUND(R217*$H217,2)</f>
        <v>0</v>
      </c>
      <c r="T217" s="926"/>
      <c r="U217" s="927">
        <f>ROUND(T217*$H217,2)</f>
        <v>0</v>
      </c>
      <c r="V217" s="926"/>
      <c r="W217" s="927">
        <f>ROUND(V217*$H217,2)</f>
        <v>0</v>
      </c>
      <c r="X217" s="926"/>
      <c r="Y217" s="927">
        <f>ROUND(X217*$H217,2)</f>
        <v>0</v>
      </c>
      <c r="Z217" s="926"/>
      <c r="AA217" s="927">
        <f>ROUND(Z217*$H217,2)</f>
        <v>0</v>
      </c>
      <c r="AB217" s="926"/>
      <c r="AC217" s="927">
        <f>ROUND(AB217*$H217,2)</f>
        <v>0</v>
      </c>
      <c r="AD217" s="926"/>
      <c r="AE217" s="927">
        <f>ROUND(AD217*$H217,2)</f>
        <v>0</v>
      </c>
      <c r="AF217" s="1986"/>
      <c r="AG217" s="1987">
        <f>ROUND(AF217*$H217,2)</f>
        <v>0</v>
      </c>
      <c r="AH217" s="926"/>
      <c r="AI217" s="927">
        <f>ROUND(AH217*$H217,2)</f>
        <v>0</v>
      </c>
      <c r="AJ217" s="1986"/>
      <c r="AK217" s="1987">
        <f>ROUND(AJ217*$H217,2)</f>
        <v>0</v>
      </c>
      <c r="AL217" s="926"/>
      <c r="AM217" s="927">
        <f>ROUND(AL217*$H217,2)</f>
        <v>0</v>
      </c>
      <c r="AN217" s="1986"/>
      <c r="AO217" s="1987">
        <f>ROUND(AN217*$H217,2)</f>
        <v>0</v>
      </c>
      <c r="AP217" s="1995"/>
      <c r="AQ217" s="1996">
        <f>ROUND(AP217*$H217,2)</f>
        <v>0</v>
      </c>
      <c r="AR217" s="926">
        <f>AP217+AN217+AL217+AJ217+AH217+AF217+AD217+AB217+Z217+X217+V217+T217+R217+P217+N217+L217+J217</f>
        <v>0</v>
      </c>
      <c r="AS217" s="927">
        <f>ROUND(AR217*$H217,2)</f>
        <v>0</v>
      </c>
      <c r="AT217" s="926">
        <f>G217-AR217</f>
        <v>1</v>
      </c>
      <c r="AU217" s="927">
        <f>ROUND(AT217*$H217,2)</f>
        <v>245</v>
      </c>
      <c r="AV217" s="975">
        <f>AU217/I217</f>
        <v>1</v>
      </c>
      <c r="JB217" s="139"/>
      <c r="JC217" s="140"/>
      <c r="JD217" s="141"/>
      <c r="JE217" s="141"/>
      <c r="JF217" s="141"/>
      <c r="JG217" s="141"/>
      <c r="JH217" s="141"/>
      <c r="JI217" s="141"/>
      <c r="JJ217" s="142"/>
      <c r="KJ217" s="143" t="s">
        <v>114</v>
      </c>
      <c r="KK217" s="143" t="s">
        <v>46</v>
      </c>
      <c r="KL217" s="10" t="s">
        <v>46</v>
      </c>
      <c r="KM217" s="10" t="s">
        <v>23</v>
      </c>
      <c r="KN217" s="10" t="s">
        <v>45</v>
      </c>
      <c r="KO217" s="143" t="s">
        <v>103</v>
      </c>
    </row>
    <row r="218" spans="1:315" s="8" customFormat="1" ht="27.9" customHeight="1" x14ac:dyDescent="0.2">
      <c r="A218" s="106"/>
      <c r="B218" s="633"/>
      <c r="C218" s="806" t="s">
        <v>114</v>
      </c>
      <c r="D218" s="634" t="s">
        <v>7</v>
      </c>
      <c r="E218" s="635" t="s">
        <v>2044</v>
      </c>
      <c r="F218" s="636"/>
      <c r="G218" s="637">
        <v>1</v>
      </c>
      <c r="H218" s="638"/>
      <c r="I218" s="639"/>
      <c r="J218" s="262"/>
      <c r="K218" s="263"/>
      <c r="L218" s="262"/>
      <c r="M218" s="263"/>
      <c r="N218" s="262"/>
      <c r="O218" s="263"/>
      <c r="P218" s="262"/>
      <c r="Q218" s="263"/>
      <c r="R218" s="262"/>
      <c r="S218" s="263"/>
      <c r="T218" s="262"/>
      <c r="U218" s="263"/>
      <c r="V218" s="262"/>
      <c r="W218" s="263"/>
      <c r="X218" s="262"/>
      <c r="Y218" s="263"/>
      <c r="Z218" s="262"/>
      <c r="AA218" s="263"/>
      <c r="AB218" s="262"/>
      <c r="AC218" s="263"/>
      <c r="AD218" s="262"/>
      <c r="AE218" s="263"/>
      <c r="AF218" s="1695"/>
      <c r="AG218" s="1696"/>
      <c r="AH218" s="262"/>
      <c r="AI218" s="263"/>
      <c r="AJ218" s="1695"/>
      <c r="AK218" s="1696"/>
      <c r="AL218" s="262"/>
      <c r="AM218" s="263"/>
      <c r="AN218" s="1695"/>
      <c r="AO218" s="1696"/>
      <c r="AP218" s="1968"/>
      <c r="AQ218" s="1969"/>
      <c r="AR218" s="262"/>
      <c r="AS218" s="263"/>
      <c r="AT218" s="262"/>
      <c r="AU218" s="263"/>
      <c r="AV218" s="532"/>
      <c r="JB218" s="108"/>
      <c r="JC218" s="109"/>
      <c r="JD218" s="110"/>
      <c r="JE218" s="110"/>
      <c r="JF218" s="111">
        <f>SUM(JF219:JF279)</f>
        <v>0</v>
      </c>
      <c r="JG218" s="110"/>
      <c r="JH218" s="111">
        <f>SUM(JH219:JH279)</f>
        <v>28.477110300000003</v>
      </c>
      <c r="JI218" s="110"/>
      <c r="JJ218" s="112">
        <f>SUM(JJ219:JJ279)</f>
        <v>0</v>
      </c>
      <c r="KH218" s="113" t="s">
        <v>45</v>
      </c>
      <c r="KJ218" s="114" t="s">
        <v>43</v>
      </c>
      <c r="KK218" s="114" t="s">
        <v>45</v>
      </c>
      <c r="KO218" s="113" t="s">
        <v>103</v>
      </c>
      <c r="LA218" s="115">
        <f>SUM(LA219:LA279)</f>
        <v>382731.17</v>
      </c>
    </row>
    <row r="219" spans="1:315" s="1" customFormat="1" ht="27.9" customHeight="1" x14ac:dyDescent="0.2">
      <c r="A219" s="23"/>
      <c r="B219" s="550" t="s">
        <v>426</v>
      </c>
      <c r="C219" s="558" t="s">
        <v>105</v>
      </c>
      <c r="D219" s="559" t="s">
        <v>2045</v>
      </c>
      <c r="E219" s="560" t="s">
        <v>2046</v>
      </c>
      <c r="F219" s="561" t="s">
        <v>108</v>
      </c>
      <c r="G219" s="562">
        <v>1.2</v>
      </c>
      <c r="H219" s="563">
        <v>826.4</v>
      </c>
      <c r="I219" s="564">
        <f>ROUND(H219*G219,2)</f>
        <v>991.68</v>
      </c>
      <c r="J219" s="926"/>
      <c r="K219" s="927">
        <f>ROUND(J219*$H219,2)</f>
        <v>0</v>
      </c>
      <c r="L219" s="926"/>
      <c r="M219" s="927">
        <f>ROUND(L219*$H219,2)</f>
        <v>0</v>
      </c>
      <c r="N219" s="926"/>
      <c r="O219" s="927">
        <f>ROUND(N219*$H219,2)</f>
        <v>0</v>
      </c>
      <c r="P219" s="926"/>
      <c r="Q219" s="927">
        <f>ROUND(P219*$H219,2)</f>
        <v>0</v>
      </c>
      <c r="R219" s="926"/>
      <c r="S219" s="927">
        <f>ROUND(R219*$H219,2)</f>
        <v>0</v>
      </c>
      <c r="T219" s="926"/>
      <c r="U219" s="927">
        <f>ROUND(T219*$H219,2)</f>
        <v>0</v>
      </c>
      <c r="V219" s="926"/>
      <c r="W219" s="927">
        <f>ROUND(V219*$H219,2)</f>
        <v>0</v>
      </c>
      <c r="X219" s="926"/>
      <c r="Y219" s="927">
        <f>ROUND(X219*$H219,2)</f>
        <v>0</v>
      </c>
      <c r="Z219" s="926"/>
      <c r="AA219" s="927">
        <f>ROUND(Z219*$H219,2)</f>
        <v>0</v>
      </c>
      <c r="AB219" s="926"/>
      <c r="AC219" s="927">
        <f>ROUND(AB219*$H219,2)</f>
        <v>0</v>
      </c>
      <c r="AD219" s="926"/>
      <c r="AE219" s="927">
        <f>ROUND(AD219*$H219,2)</f>
        <v>0</v>
      </c>
      <c r="AF219" s="1986"/>
      <c r="AG219" s="1987">
        <f>ROUND(AF219*$H219,2)</f>
        <v>0</v>
      </c>
      <c r="AH219" s="926"/>
      <c r="AI219" s="927">
        <f>ROUND(AH219*$H219,2)</f>
        <v>0</v>
      </c>
      <c r="AJ219" s="1986"/>
      <c r="AK219" s="1987">
        <f>ROUND(AJ219*$H219,2)</f>
        <v>0</v>
      </c>
      <c r="AL219" s="926"/>
      <c r="AM219" s="927">
        <f>ROUND(AL219*$H219,2)</f>
        <v>0</v>
      </c>
      <c r="AN219" s="1986"/>
      <c r="AO219" s="1987">
        <f>ROUND(AN219*$H219,2)</f>
        <v>0</v>
      </c>
      <c r="AP219" s="1995"/>
      <c r="AQ219" s="1996">
        <f>ROUND(AP219*$H219,2)</f>
        <v>0</v>
      </c>
      <c r="AR219" s="926">
        <f>AP219+AN219+AL219+AJ219+AH219+AF219+AD219+AB219+Z219+X219+V219+T219+R219+P219+N219+L219+J219</f>
        <v>0</v>
      </c>
      <c r="AS219" s="927">
        <f>ROUND(AR219*$H219,2)</f>
        <v>0</v>
      </c>
      <c r="AT219" s="926">
        <f>G219-AR219</f>
        <v>1.2</v>
      </c>
      <c r="AU219" s="927">
        <f>ROUND(AT219*$H219,2)</f>
        <v>991.68</v>
      </c>
      <c r="AV219" s="975">
        <f>AU219/I219</f>
        <v>1</v>
      </c>
      <c r="JB219" s="25"/>
      <c r="JC219" s="122" t="s">
        <v>7</v>
      </c>
      <c r="JD219" s="123" t="s">
        <v>31</v>
      </c>
      <c r="JE219" s="33"/>
      <c r="JF219" s="124">
        <f>JE219*G225</f>
        <v>0</v>
      </c>
      <c r="JG219" s="124">
        <v>2.6800000000000001E-3</v>
      </c>
      <c r="JH219" s="124">
        <f>JG219*G225</f>
        <v>8.4956000000000004E-2</v>
      </c>
      <c r="JI219" s="124">
        <v>0</v>
      </c>
      <c r="JJ219" s="125">
        <f>JI219*G225</f>
        <v>0</v>
      </c>
      <c r="JK219" s="22"/>
      <c r="JL219" s="22"/>
      <c r="JM219" s="22"/>
      <c r="JN219" s="22"/>
      <c r="JO219" s="22"/>
      <c r="JP219" s="22"/>
      <c r="JQ219" s="22"/>
      <c r="JR219" s="22"/>
      <c r="JS219" s="22"/>
      <c r="JT219" s="22"/>
      <c r="JU219" s="22"/>
      <c r="KH219" s="126" t="s">
        <v>110</v>
      </c>
      <c r="KJ219" s="126" t="s">
        <v>105</v>
      </c>
      <c r="KK219" s="126" t="s">
        <v>46</v>
      </c>
      <c r="KO219" s="13" t="s">
        <v>103</v>
      </c>
      <c r="KU219" s="127">
        <f>IF(JD219="základní",I225,0)</f>
        <v>13735.61</v>
      </c>
      <c r="KV219" s="127">
        <f>IF(JD219="snížená",I225,0)</f>
        <v>0</v>
      </c>
      <c r="KW219" s="127">
        <f>IF(JD219="zákl. přenesená",I225,0)</f>
        <v>0</v>
      </c>
      <c r="KX219" s="127">
        <f>IF(JD219="sníž. přenesená",I225,0)</f>
        <v>0</v>
      </c>
      <c r="KY219" s="127">
        <f>IF(JD219="nulová",I225,0)</f>
        <v>0</v>
      </c>
      <c r="KZ219" s="13" t="s">
        <v>45</v>
      </c>
      <c r="LA219" s="127">
        <f>ROUND(H225*G225,2)</f>
        <v>13735.61</v>
      </c>
      <c r="LB219" s="13" t="s">
        <v>110</v>
      </c>
      <c r="LC219" s="126" t="s">
        <v>2049</v>
      </c>
    </row>
    <row r="220" spans="1:315" s="1" customFormat="1" ht="27.9" customHeight="1" x14ac:dyDescent="0.2">
      <c r="A220" s="23"/>
      <c r="B220" s="625"/>
      <c r="C220" s="806" t="s">
        <v>112</v>
      </c>
      <c r="D220" s="805"/>
      <c r="E220" s="626" t="s">
        <v>1678</v>
      </c>
      <c r="F220" s="805"/>
      <c r="G220" s="805"/>
      <c r="H220" s="197"/>
      <c r="I220" s="498"/>
      <c r="J220" s="408"/>
      <c r="K220" s="409"/>
      <c r="L220" s="408"/>
      <c r="M220" s="409"/>
      <c r="N220" s="408"/>
      <c r="O220" s="409"/>
      <c r="P220" s="408"/>
      <c r="Q220" s="409"/>
      <c r="R220" s="408"/>
      <c r="S220" s="409"/>
      <c r="T220" s="408"/>
      <c r="U220" s="409"/>
      <c r="V220" s="408"/>
      <c r="W220" s="409"/>
      <c r="X220" s="408"/>
      <c r="Y220" s="409"/>
      <c r="Z220" s="408"/>
      <c r="AA220" s="409"/>
      <c r="AB220" s="408"/>
      <c r="AC220" s="409"/>
      <c r="AD220" s="408"/>
      <c r="AE220" s="409"/>
      <c r="AF220" s="1985"/>
      <c r="AG220" s="1684"/>
      <c r="AH220" s="408"/>
      <c r="AI220" s="409"/>
      <c r="AJ220" s="1985"/>
      <c r="AK220" s="1684"/>
      <c r="AL220" s="408"/>
      <c r="AM220" s="409"/>
      <c r="AN220" s="1985"/>
      <c r="AO220" s="1684"/>
      <c r="AP220" s="1994"/>
      <c r="AQ220" s="1959"/>
      <c r="AR220" s="408"/>
      <c r="AS220" s="409"/>
      <c r="AT220" s="408"/>
      <c r="AU220" s="409"/>
      <c r="AV220" s="815"/>
      <c r="JB220" s="25"/>
      <c r="JC220" s="128"/>
      <c r="JD220" s="129"/>
      <c r="JE220" s="33"/>
      <c r="JF220" s="33"/>
      <c r="JG220" s="33"/>
      <c r="JH220" s="33"/>
      <c r="JI220" s="33"/>
      <c r="JJ220" s="34"/>
      <c r="JK220" s="22"/>
      <c r="JL220" s="22"/>
      <c r="JM220" s="22"/>
      <c r="JN220" s="22"/>
      <c r="JO220" s="22"/>
      <c r="JP220" s="22"/>
      <c r="JQ220" s="22"/>
      <c r="JR220" s="22"/>
      <c r="JS220" s="22"/>
      <c r="JT220" s="22"/>
      <c r="JU220" s="22"/>
      <c r="KJ220" s="13" t="s">
        <v>112</v>
      </c>
      <c r="KK220" s="13" t="s">
        <v>46</v>
      </c>
    </row>
    <row r="221" spans="1:315" s="9" customFormat="1" ht="27.9" customHeight="1" thickBot="1" x14ac:dyDescent="0.25">
      <c r="A221" s="130"/>
      <c r="B221" s="633"/>
      <c r="C221" s="806" t="s">
        <v>114</v>
      </c>
      <c r="D221" s="634" t="s">
        <v>7</v>
      </c>
      <c r="E221" s="635" t="s">
        <v>2048</v>
      </c>
      <c r="F221" s="636"/>
      <c r="G221" s="637">
        <v>1.2</v>
      </c>
      <c r="H221" s="638"/>
      <c r="I221" s="639"/>
      <c r="J221" s="258"/>
      <c r="K221" s="259"/>
      <c r="L221" s="258"/>
      <c r="M221" s="259"/>
      <c r="N221" s="258"/>
      <c r="O221" s="259"/>
      <c r="P221" s="258"/>
      <c r="Q221" s="259"/>
      <c r="R221" s="258"/>
      <c r="S221" s="259"/>
      <c r="T221" s="258"/>
      <c r="U221" s="259"/>
      <c r="V221" s="258"/>
      <c r="W221" s="259"/>
      <c r="X221" s="258"/>
      <c r="Y221" s="259"/>
      <c r="Z221" s="258"/>
      <c r="AA221" s="259"/>
      <c r="AB221" s="258"/>
      <c r="AC221" s="259"/>
      <c r="AD221" s="258"/>
      <c r="AE221" s="259"/>
      <c r="AF221" s="1685"/>
      <c r="AG221" s="1686"/>
      <c r="AH221" s="258"/>
      <c r="AI221" s="259"/>
      <c r="AJ221" s="1685"/>
      <c r="AK221" s="1686"/>
      <c r="AL221" s="258"/>
      <c r="AM221" s="259"/>
      <c r="AN221" s="1685"/>
      <c r="AO221" s="1686"/>
      <c r="AP221" s="1960"/>
      <c r="AQ221" s="1961"/>
      <c r="AR221" s="258"/>
      <c r="AS221" s="259"/>
      <c r="AT221" s="258"/>
      <c r="AU221" s="259"/>
      <c r="AV221" s="527"/>
      <c r="JB221" s="132"/>
      <c r="JC221" s="133"/>
      <c r="JD221" s="134"/>
      <c r="JE221" s="134"/>
      <c r="JF221" s="134"/>
      <c r="JG221" s="134"/>
      <c r="JH221" s="134"/>
      <c r="JI221" s="134"/>
      <c r="JJ221" s="135"/>
      <c r="KJ221" s="136" t="s">
        <v>114</v>
      </c>
      <c r="KK221" s="136" t="s">
        <v>46</v>
      </c>
      <c r="KL221" s="9" t="s">
        <v>45</v>
      </c>
      <c r="KM221" s="9" t="s">
        <v>23</v>
      </c>
      <c r="KN221" s="9" t="s">
        <v>44</v>
      </c>
      <c r="KO221" s="136" t="s">
        <v>103</v>
      </c>
    </row>
    <row r="222" spans="1:315" s="10" customFormat="1" ht="27.9" customHeight="1" thickBot="1" x14ac:dyDescent="0.25">
      <c r="A222" s="137"/>
      <c r="B222" s="657"/>
      <c r="C222" s="658"/>
      <c r="D222" s="658"/>
      <c r="E222" s="658"/>
      <c r="F222" s="658"/>
      <c r="G222" s="658"/>
      <c r="H222" s="658"/>
      <c r="I222" s="659"/>
      <c r="J222" s="2300" t="s">
        <v>2484</v>
      </c>
      <c r="K222" s="2301"/>
      <c r="L222" s="2300" t="s">
        <v>2485</v>
      </c>
      <c r="M222" s="2301"/>
      <c r="N222" s="2300" t="s">
        <v>2486</v>
      </c>
      <c r="O222" s="2301"/>
      <c r="P222" s="2300" t="s">
        <v>2487</v>
      </c>
      <c r="Q222" s="2301"/>
      <c r="R222" s="2300" t="s">
        <v>2488</v>
      </c>
      <c r="S222" s="2301"/>
      <c r="T222" s="2300" t="s">
        <v>2489</v>
      </c>
      <c r="U222" s="2301"/>
      <c r="V222" s="2300" t="s">
        <v>2490</v>
      </c>
      <c r="W222" s="2301"/>
      <c r="X222" s="2300" t="s">
        <v>2491</v>
      </c>
      <c r="Y222" s="2301"/>
      <c r="Z222" s="2300" t="s">
        <v>2492</v>
      </c>
      <c r="AA222" s="2301"/>
      <c r="AB222" s="2300" t="s">
        <v>2493</v>
      </c>
      <c r="AC222" s="2301"/>
      <c r="AD222" s="2300" t="s">
        <v>2494</v>
      </c>
      <c r="AE222" s="2301"/>
      <c r="AF222" s="2306" t="s">
        <v>2495</v>
      </c>
      <c r="AG222" s="2307"/>
      <c r="AH222" s="2300" t="s">
        <v>2496</v>
      </c>
      <c r="AI222" s="2301"/>
      <c r="AJ222" s="2306" t="s">
        <v>2497</v>
      </c>
      <c r="AK222" s="2307"/>
      <c r="AL222" s="2300" t="s">
        <v>2498</v>
      </c>
      <c r="AM222" s="2301"/>
      <c r="AN222" s="2306" t="s">
        <v>2499</v>
      </c>
      <c r="AO222" s="2307"/>
      <c r="AP222" s="2302" t="s">
        <v>2504</v>
      </c>
      <c r="AQ222" s="2303"/>
      <c r="AR222" s="2300" t="s">
        <v>2500</v>
      </c>
      <c r="AS222" s="2301"/>
      <c r="AT222" s="2300" t="s">
        <v>2501</v>
      </c>
      <c r="AU222" s="2301"/>
      <c r="AV222" s="916" t="s">
        <v>2502</v>
      </c>
      <c r="JB222" s="139"/>
      <c r="JC222" s="140"/>
      <c r="JD222" s="141"/>
      <c r="JE222" s="141"/>
      <c r="JF222" s="141"/>
      <c r="JG222" s="141"/>
      <c r="JH222" s="141"/>
      <c r="JI222" s="141"/>
      <c r="JJ222" s="142"/>
      <c r="KJ222" s="143" t="s">
        <v>114</v>
      </c>
      <c r="KK222" s="143" t="s">
        <v>46</v>
      </c>
      <c r="KL222" s="10" t="s">
        <v>46</v>
      </c>
      <c r="KM222" s="10" t="s">
        <v>23</v>
      </c>
      <c r="KN222" s="10" t="s">
        <v>45</v>
      </c>
      <c r="KO222" s="143" t="s">
        <v>103</v>
      </c>
    </row>
    <row r="223" spans="1:315" s="1" customFormat="1" ht="27.9" customHeight="1" thickBot="1" x14ac:dyDescent="0.25">
      <c r="A223" s="23"/>
      <c r="B223" s="599"/>
      <c r="C223" s="600"/>
      <c r="D223" s="600"/>
      <c r="E223" s="600"/>
      <c r="F223" s="600"/>
      <c r="G223" s="600"/>
      <c r="H223" s="600"/>
      <c r="I223" s="601"/>
      <c r="J223" s="789" t="s">
        <v>91</v>
      </c>
      <c r="K223" s="790" t="s">
        <v>2503</v>
      </c>
      <c r="L223" s="789" t="s">
        <v>91</v>
      </c>
      <c r="M223" s="790" t="s">
        <v>2503</v>
      </c>
      <c r="N223" s="789" t="s">
        <v>91</v>
      </c>
      <c r="O223" s="790" t="s">
        <v>2503</v>
      </c>
      <c r="P223" s="789" t="s">
        <v>91</v>
      </c>
      <c r="Q223" s="790" t="s">
        <v>2503</v>
      </c>
      <c r="R223" s="789" t="s">
        <v>91</v>
      </c>
      <c r="S223" s="790" t="s">
        <v>2503</v>
      </c>
      <c r="T223" s="789" t="s">
        <v>91</v>
      </c>
      <c r="U223" s="790" t="s">
        <v>2503</v>
      </c>
      <c r="V223" s="789" t="s">
        <v>91</v>
      </c>
      <c r="W223" s="790" t="s">
        <v>2503</v>
      </c>
      <c r="X223" s="789" t="s">
        <v>91</v>
      </c>
      <c r="Y223" s="790" t="s">
        <v>2503</v>
      </c>
      <c r="Z223" s="789" t="s">
        <v>91</v>
      </c>
      <c r="AA223" s="790" t="s">
        <v>2503</v>
      </c>
      <c r="AB223" s="789" t="s">
        <v>91</v>
      </c>
      <c r="AC223" s="790" t="s">
        <v>2503</v>
      </c>
      <c r="AD223" s="789" t="s">
        <v>91</v>
      </c>
      <c r="AE223" s="790" t="s">
        <v>2503</v>
      </c>
      <c r="AF223" s="1763" t="s">
        <v>91</v>
      </c>
      <c r="AG223" s="1764" t="s">
        <v>2503</v>
      </c>
      <c r="AH223" s="789" t="s">
        <v>91</v>
      </c>
      <c r="AI223" s="790" t="s">
        <v>2503</v>
      </c>
      <c r="AJ223" s="1763" t="s">
        <v>91</v>
      </c>
      <c r="AK223" s="1764" t="s">
        <v>2503</v>
      </c>
      <c r="AL223" s="789" t="s">
        <v>91</v>
      </c>
      <c r="AM223" s="790" t="s">
        <v>2503</v>
      </c>
      <c r="AN223" s="1763" t="s">
        <v>91</v>
      </c>
      <c r="AO223" s="1764" t="s">
        <v>2503</v>
      </c>
      <c r="AP223" s="1997" t="s">
        <v>91</v>
      </c>
      <c r="AQ223" s="1998" t="s">
        <v>2503</v>
      </c>
      <c r="AR223" s="789" t="s">
        <v>91</v>
      </c>
      <c r="AS223" s="790" t="s">
        <v>2503</v>
      </c>
      <c r="AT223" s="789" t="s">
        <v>91</v>
      </c>
      <c r="AU223" s="790" t="s">
        <v>2503</v>
      </c>
      <c r="AV223" s="922" t="s">
        <v>91</v>
      </c>
      <c r="JB223" s="25"/>
      <c r="JC223" s="122" t="s">
        <v>7</v>
      </c>
      <c r="JD223" s="123" t="s">
        <v>31</v>
      </c>
      <c r="JE223" s="33"/>
      <c r="JF223" s="124">
        <f>JE223*G229</f>
        <v>0</v>
      </c>
      <c r="JG223" s="124">
        <v>2.0000000000000002E-5</v>
      </c>
      <c r="JH223" s="124">
        <f>JG223*G229</f>
        <v>3.4200000000000003E-3</v>
      </c>
      <c r="JI223" s="124">
        <v>0</v>
      </c>
      <c r="JJ223" s="125">
        <f>JI223*G229</f>
        <v>0</v>
      </c>
      <c r="JK223" s="22"/>
      <c r="JL223" s="22"/>
      <c r="JM223" s="22"/>
      <c r="JN223" s="22"/>
      <c r="JO223" s="22"/>
      <c r="JP223" s="22"/>
      <c r="JQ223" s="22"/>
      <c r="JR223" s="22"/>
      <c r="JS223" s="22"/>
      <c r="JT223" s="22"/>
      <c r="JU223" s="22"/>
      <c r="KH223" s="126" t="s">
        <v>110</v>
      </c>
      <c r="KJ223" s="126" t="s">
        <v>105</v>
      </c>
      <c r="KK223" s="126" t="s">
        <v>46</v>
      </c>
      <c r="KO223" s="13" t="s">
        <v>103</v>
      </c>
      <c r="KU223" s="127">
        <f>IF(JD223="základní",I229,0)</f>
        <v>18981</v>
      </c>
      <c r="KV223" s="127">
        <f>IF(JD223="snížená",I229,0)</f>
        <v>0</v>
      </c>
      <c r="KW223" s="127">
        <f>IF(JD223="zákl. přenesená",I229,0)</f>
        <v>0</v>
      </c>
      <c r="KX223" s="127">
        <f>IF(JD223="sníž. přenesená",I229,0)</f>
        <v>0</v>
      </c>
      <c r="KY223" s="127">
        <f>IF(JD223="nulová",I229,0)</f>
        <v>0</v>
      </c>
      <c r="KZ223" s="13" t="s">
        <v>45</v>
      </c>
      <c r="LA223" s="127">
        <f>ROUND(H229*G229,2)</f>
        <v>18981</v>
      </c>
      <c r="LB223" s="13" t="s">
        <v>110</v>
      </c>
      <c r="LC223" s="126" t="s">
        <v>2051</v>
      </c>
    </row>
    <row r="224" spans="1:315" s="953" customFormat="1" ht="27.9" customHeight="1" thickBot="1" x14ac:dyDescent="0.4">
      <c r="A224" s="952"/>
      <c r="B224" s="974"/>
      <c r="C224" s="945" t="s">
        <v>43</v>
      </c>
      <c r="D224" s="945" t="s">
        <v>166</v>
      </c>
      <c r="E224" s="973" t="s">
        <v>425</v>
      </c>
      <c r="F224" s="946"/>
      <c r="G224" s="946"/>
      <c r="H224" s="947"/>
      <c r="I224" s="948">
        <f>LA218</f>
        <v>382731.17</v>
      </c>
      <c r="J224" s="949"/>
      <c r="K224" s="950">
        <f>K225+K229+K232+K234+K240+K241+K242+K245+K246+K248+K250+K252+K254+K256+K258+K260+K262+K264+K266+K269+K272+K275+K277+K279+K281+K283</f>
        <v>0</v>
      </c>
      <c r="L224" s="949"/>
      <c r="M224" s="950">
        <f>M225+M229+M232+M234+M240+M241+M242+M245+M246+M248+M250+M252+M254+M256+M258+M260+M262+M264+M266+M269+M272+M275+M277+M279+M281+M283</f>
        <v>0</v>
      </c>
      <c r="N224" s="949"/>
      <c r="O224" s="950">
        <f>O225+O229+O232+O234+O240+O241+O242+O245+O246+O248+O250+O252+O254+O256+O258+O260+O262+O264+O266+O269+O272+O275+O277+O279+O281+O283</f>
        <v>0</v>
      </c>
      <c r="P224" s="949"/>
      <c r="Q224" s="950">
        <f>Q225+Q229+Q232+Q234+Q240+Q241+Q242+Q245+Q246+Q248+Q250+Q252+Q254+Q256+Q258+Q260+Q262+Q264+Q266+Q269+Q272+Q275+Q277+Q279+Q281+Q283</f>
        <v>0</v>
      </c>
      <c r="R224" s="949"/>
      <c r="S224" s="950">
        <f>S225+S229+S232+S234+S240+S241+S242+S245+S246+S248+S250+S252+S254+S256+S258+S260+S262+S264+S266+S269+S272+S275+S277+S279+S281+S283</f>
        <v>0</v>
      </c>
      <c r="T224" s="949"/>
      <c r="U224" s="950">
        <f>U225+U229+U232+U234+U240+U241+U242+U245+U246+U248+U250+U252+U254+U256+U258+U260+U262+U264+U266+U269+U272+U275+U277+U279+U281+U283</f>
        <v>0</v>
      </c>
      <c r="V224" s="949"/>
      <c r="W224" s="950">
        <f>W225+W229+W232+W234+W240+W241+W242+W245+W246+W248+W250+W252+W254+W256+W258+W260+W262+W264+W266+W269+W272+W275+W277+W279+W281+W283</f>
        <v>0</v>
      </c>
      <c r="X224" s="949"/>
      <c r="Y224" s="950">
        <f>Y225+Y229+Y232+Y234+Y240+Y241+Y242+Y245+Y246+Y248+Y250+Y252+Y254+Y256+Y258+Y260+Y262+Y264+Y266+Y269+Y272+Y275+Y277+Y279+Y281+Y283</f>
        <v>0</v>
      </c>
      <c r="Z224" s="949"/>
      <c r="AA224" s="950">
        <f>AA225+AA229+AA232+AA234+AA240+AA241+AA242+AA245+AA246+AA248+AA250+AA252+AA254+AA256+AA258+AA260+AA262+AA264+AA266+AA269+AA272+AA275+AA277+AA279+AA281+AA283</f>
        <v>0</v>
      </c>
      <c r="AB224" s="949"/>
      <c r="AC224" s="950">
        <f>AC225+AC229+AC232+AC234+AC240+AC241+AC242+AC245+AC246+AC248+AC250+AC252+AC254+AC256+AC258+AC260+AC262+AC264+AC266+AC269+AC272+AC275+AC277+AC279+AC281+AC283</f>
        <v>0</v>
      </c>
      <c r="AD224" s="949"/>
      <c r="AE224" s="950">
        <f>AE225+AE229+AE232+AE234+AE240+AE241+AE242+AE245+AE246+AE248+AE250+AE252+AE254+AE256+AE258+AE260+AE262+AE264+AE266+AE269+AE272+AE275+AE277+AE279+AE281+AE283</f>
        <v>170716.80000000002</v>
      </c>
      <c r="AF224" s="1983"/>
      <c r="AG224" s="1984">
        <f>AG225+AG229+AG232+AG234+AG240+AG241+AG242+AG245+AG246+AG248+AG250+AG252+AG254+AG256+AG258+AG260+AG262+AG264+AG266+AG269+AG272+AG275+AG277+AG279+AG281+AG283</f>
        <v>162141</v>
      </c>
      <c r="AH224" s="949"/>
      <c r="AI224" s="950">
        <f>AI225+AI229+AI232+AI234+AI240+AI241+AI242+AI245+AI246+AI248+AI250+AI252+AI254+AI256+AI258+AI260+AI262+AI264+AI266+AI269+AI272+AI275+AI277+AI279+AI281+AI283</f>
        <v>14643.259999999998</v>
      </c>
      <c r="AJ224" s="1983"/>
      <c r="AK224" s="1984">
        <f>AK225+AK229+AK232+AK234+AK240+AK241+AK242+AK245+AK246+AK248+AK250+AK252+AK254+AK256+AK258+AK260+AK262+AK264+AK266+AK269+AK272+AK275+AK277+AK279+AK281+AK283</f>
        <v>0</v>
      </c>
      <c r="AL224" s="949"/>
      <c r="AM224" s="950">
        <f>AM225+AM229+AM232+AM234+AM240+AM241+AM242+AM245+AM246+AM248+AM250+AM252+AM254+AM256+AM258+AM260+AM262+AM264+AM266+AM269+AM272+AM275+AM277+AM279+AM281+AM283</f>
        <v>0</v>
      </c>
      <c r="AN224" s="1983"/>
      <c r="AO224" s="1984">
        <f>AO225+AO229+AO232+AO234+AO240+AO241+AO242+AO245+AO246+AO248+AO250+AO252+AO254+AO256+AO258+AO260+AO262+AO264+AO266+AO269+AO272+AO275+AO277+AO279+AO281+AO283</f>
        <v>8982.31</v>
      </c>
      <c r="AP224" s="1990"/>
      <c r="AQ224" s="1991">
        <f>AQ225+AQ229+AQ232+AQ234+AQ240+AQ241+AQ242+AQ245+AQ246+AQ248+AQ250+AQ252+AQ254+AQ256+AQ258+AQ260+AQ262+AQ264+AQ266+AQ269+AQ272+AQ275+AQ277+AQ279+AQ281+AQ283</f>
        <v>23513.4</v>
      </c>
      <c r="AR224" s="949"/>
      <c r="AS224" s="950">
        <f>AS225+AS229+AS232+AS234+AS240+AS241+AS242+AS245+AS246+AS248+AS250+AS252+AS254+AS256+AS258+AS260+AS262+AS264+AS266+AS269+AS272+AS275+AS277+AS279+AS281+AS283</f>
        <v>379996.77000000008</v>
      </c>
      <c r="AT224" s="949"/>
      <c r="AU224" s="950">
        <f>AU225+AU229+AU232+AU234+AU240+AU241+AU242+AU245+AU246+AU248+AU250+AU252+AU254+AU256+AU258+AU260+AU262+AU264+AU266+AU269+AU272+AU275+AU277+AU279+AU281+AU283</f>
        <v>2734.4</v>
      </c>
      <c r="AV224" s="951"/>
      <c r="JB224" s="954"/>
      <c r="JC224" s="955"/>
      <c r="JD224" s="956"/>
      <c r="JE224" s="956"/>
      <c r="JF224" s="956"/>
      <c r="JG224" s="956"/>
      <c r="JH224" s="956"/>
      <c r="JI224" s="956"/>
      <c r="JJ224" s="957"/>
      <c r="KJ224" s="958" t="s">
        <v>112</v>
      </c>
      <c r="KK224" s="958" t="s">
        <v>46</v>
      </c>
    </row>
    <row r="225" spans="1:315" s="10" customFormat="1" ht="27.9" customHeight="1" x14ac:dyDescent="0.2">
      <c r="A225" s="137"/>
      <c r="B225" s="550" t="s">
        <v>433</v>
      </c>
      <c r="C225" s="551" t="s">
        <v>105</v>
      </c>
      <c r="D225" s="552" t="s">
        <v>427</v>
      </c>
      <c r="E225" s="553" t="s">
        <v>428</v>
      </c>
      <c r="F225" s="554" t="s">
        <v>153</v>
      </c>
      <c r="G225" s="555">
        <v>31.7</v>
      </c>
      <c r="H225" s="556">
        <v>433.3</v>
      </c>
      <c r="I225" s="557">
        <f>ROUND(H225*G225,2)</f>
        <v>13735.61</v>
      </c>
      <c r="J225" s="775"/>
      <c r="K225" s="911">
        <f>ROUND(J225*$H225,2)</f>
        <v>0</v>
      </c>
      <c r="L225" s="775"/>
      <c r="M225" s="911">
        <f>ROUND(L225*$H225,2)</f>
        <v>0</v>
      </c>
      <c r="N225" s="775"/>
      <c r="O225" s="911">
        <f>ROUND(N225*$H225,2)</f>
        <v>0</v>
      </c>
      <c r="P225" s="775"/>
      <c r="Q225" s="911">
        <f>ROUND(P225*$H225,2)</f>
        <v>0</v>
      </c>
      <c r="R225" s="775"/>
      <c r="S225" s="911">
        <f>ROUND(R225*$H225,2)</f>
        <v>0</v>
      </c>
      <c r="T225" s="775"/>
      <c r="U225" s="911">
        <f>ROUND(T225*$H225,2)</f>
        <v>0</v>
      </c>
      <c r="V225" s="775"/>
      <c r="W225" s="911">
        <f>ROUND(V225*$H225,2)</f>
        <v>0</v>
      </c>
      <c r="X225" s="775"/>
      <c r="Y225" s="911">
        <f>ROUND(X225*$H225,2)</f>
        <v>0</v>
      </c>
      <c r="Z225" s="775"/>
      <c r="AA225" s="911">
        <f>ROUND(Z225*$H225,2)</f>
        <v>0</v>
      </c>
      <c r="AB225" s="775"/>
      <c r="AC225" s="911">
        <f>ROUND(AB225*$H225,2)</f>
        <v>0</v>
      </c>
      <c r="AD225" s="775"/>
      <c r="AE225" s="911">
        <f>ROUND(AD225*$H225,2)</f>
        <v>0</v>
      </c>
      <c r="AF225" s="1749">
        <v>10</v>
      </c>
      <c r="AG225" s="1852">
        <f>ROUND(AF225*$H225,2)</f>
        <v>4333</v>
      </c>
      <c r="AH225" s="775"/>
      <c r="AI225" s="911">
        <f>ROUND(AH225*$H225,2)</f>
        <v>0</v>
      </c>
      <c r="AJ225" s="1749"/>
      <c r="AK225" s="1852">
        <f>ROUND(AJ225*$H225,2)</f>
        <v>0</v>
      </c>
      <c r="AL225" s="775"/>
      <c r="AM225" s="911">
        <f>ROUND(AL225*$H225,2)</f>
        <v>0</v>
      </c>
      <c r="AN225" s="1749">
        <v>20.73</v>
      </c>
      <c r="AO225" s="1852">
        <f>ROUND(AN225*$H225,2)</f>
        <v>8982.31</v>
      </c>
      <c r="AP225" s="1992"/>
      <c r="AQ225" s="1993">
        <f>ROUND(AP225*$H225,2)</f>
        <v>0</v>
      </c>
      <c r="AR225" s="926">
        <f>AP225+AN225+AL225+AJ225+AH225+AF225+AD225+AB225+Z225+X225+V225+T225+R225+P225+N225+L225+J225</f>
        <v>30.73</v>
      </c>
      <c r="AS225" s="911">
        <f>ROUND(AR225*$H225,2)</f>
        <v>13315.31</v>
      </c>
      <c r="AT225" s="926">
        <f>G225-AR225</f>
        <v>0.96999999999999886</v>
      </c>
      <c r="AU225" s="911">
        <f>ROUND(AT225*$H225,2)</f>
        <v>420.3</v>
      </c>
      <c r="AV225" s="975">
        <f>AU225/I225</f>
        <v>3.0599296281708637E-2</v>
      </c>
      <c r="JB225" s="139"/>
      <c r="JC225" s="140"/>
      <c r="JD225" s="141"/>
      <c r="JE225" s="141"/>
      <c r="JF225" s="141"/>
      <c r="JG225" s="141"/>
      <c r="JH225" s="141"/>
      <c r="JI225" s="141"/>
      <c r="JJ225" s="142"/>
      <c r="KJ225" s="143" t="s">
        <v>114</v>
      </c>
      <c r="KK225" s="143" t="s">
        <v>46</v>
      </c>
      <c r="KL225" s="10" t="s">
        <v>46</v>
      </c>
      <c r="KM225" s="10" t="s">
        <v>23</v>
      </c>
      <c r="KN225" s="10" t="s">
        <v>45</v>
      </c>
      <c r="KO225" s="143" t="s">
        <v>103</v>
      </c>
    </row>
    <row r="226" spans="1:315" s="1" customFormat="1" ht="27.9" customHeight="1" x14ac:dyDescent="0.2">
      <c r="A226" s="23"/>
      <c r="B226" s="625"/>
      <c r="C226" s="806" t="s">
        <v>112</v>
      </c>
      <c r="D226" s="805"/>
      <c r="E226" s="626" t="s">
        <v>430</v>
      </c>
      <c r="F226" s="805"/>
      <c r="G226" s="805"/>
      <c r="H226" s="197"/>
      <c r="I226" s="498"/>
      <c r="J226" s="408"/>
      <c r="K226" s="409"/>
      <c r="L226" s="408"/>
      <c r="M226" s="409"/>
      <c r="N226" s="408"/>
      <c r="O226" s="409"/>
      <c r="P226" s="408"/>
      <c r="Q226" s="409"/>
      <c r="R226" s="408"/>
      <c r="S226" s="409"/>
      <c r="T226" s="408"/>
      <c r="U226" s="409"/>
      <c r="V226" s="408"/>
      <c r="W226" s="409"/>
      <c r="X226" s="408"/>
      <c r="Y226" s="409"/>
      <c r="Z226" s="408"/>
      <c r="AA226" s="409"/>
      <c r="AB226" s="408"/>
      <c r="AC226" s="409"/>
      <c r="AD226" s="408"/>
      <c r="AE226" s="409"/>
      <c r="AF226" s="1985"/>
      <c r="AG226" s="1684"/>
      <c r="AH226" s="408"/>
      <c r="AI226" s="409"/>
      <c r="AJ226" s="1985"/>
      <c r="AK226" s="1684"/>
      <c r="AL226" s="408"/>
      <c r="AM226" s="409"/>
      <c r="AN226" s="1985"/>
      <c r="AO226" s="1684"/>
      <c r="AP226" s="1994"/>
      <c r="AQ226" s="1959"/>
      <c r="AR226" s="408"/>
      <c r="AS226" s="409"/>
      <c r="AT226" s="408"/>
      <c r="AU226" s="409"/>
      <c r="AV226" s="815"/>
      <c r="JB226" s="163"/>
      <c r="JC226" s="164" t="s">
        <v>7</v>
      </c>
      <c r="JD226" s="165" t="s">
        <v>31</v>
      </c>
      <c r="JE226" s="33"/>
      <c r="JF226" s="124">
        <f>JE226*G232</f>
        <v>0</v>
      </c>
      <c r="JG226" s="124">
        <v>5.0099999999999997E-3</v>
      </c>
      <c r="JH226" s="124">
        <f>JG226*G232</f>
        <v>0.8824112999999999</v>
      </c>
      <c r="JI226" s="124">
        <v>0</v>
      </c>
      <c r="JJ226" s="125">
        <f>JI226*G232</f>
        <v>0</v>
      </c>
      <c r="JK226" s="22"/>
      <c r="JL226" s="22"/>
      <c r="JM226" s="22"/>
      <c r="JN226" s="22"/>
      <c r="JO226" s="22"/>
      <c r="JP226" s="22"/>
      <c r="JQ226" s="22"/>
      <c r="JR226" s="22"/>
      <c r="JS226" s="22"/>
      <c r="JT226" s="22"/>
      <c r="JU226" s="22"/>
      <c r="KH226" s="126" t="s">
        <v>166</v>
      </c>
      <c r="KJ226" s="126" t="s">
        <v>238</v>
      </c>
      <c r="KK226" s="126" t="s">
        <v>46</v>
      </c>
      <c r="KO226" s="13" t="s">
        <v>103</v>
      </c>
      <c r="KU226" s="127">
        <f>IF(JD226="základní",I232,0)</f>
        <v>119063.88</v>
      </c>
      <c r="KV226" s="127">
        <f>IF(JD226="snížená",I232,0)</f>
        <v>0</v>
      </c>
      <c r="KW226" s="127">
        <f>IF(JD226="zákl. přenesená",I232,0)</f>
        <v>0</v>
      </c>
      <c r="KX226" s="127">
        <f>IF(JD226="sníž. přenesená",I232,0)</f>
        <v>0</v>
      </c>
      <c r="KY226" s="127">
        <f>IF(JD226="nulová",I232,0)</f>
        <v>0</v>
      </c>
      <c r="KZ226" s="13" t="s">
        <v>45</v>
      </c>
      <c r="LA226" s="127">
        <f>ROUND(H232*G232,2)</f>
        <v>119063.88</v>
      </c>
      <c r="LB226" s="13" t="s">
        <v>110</v>
      </c>
      <c r="LC226" s="126" t="s">
        <v>2053</v>
      </c>
    </row>
    <row r="227" spans="1:315" s="10" customFormat="1" ht="27.9" customHeight="1" x14ac:dyDescent="0.2">
      <c r="A227" s="137"/>
      <c r="B227" s="627"/>
      <c r="C227" s="806" t="s">
        <v>114</v>
      </c>
      <c r="D227" s="628" t="s">
        <v>7</v>
      </c>
      <c r="E227" s="629" t="s">
        <v>1877</v>
      </c>
      <c r="F227" s="630"/>
      <c r="G227" s="628" t="s">
        <v>7</v>
      </c>
      <c r="H227" s="631"/>
      <c r="I227" s="632"/>
      <c r="J227" s="260"/>
      <c r="K227" s="261"/>
      <c r="L227" s="260"/>
      <c r="M227" s="261"/>
      <c r="N227" s="260"/>
      <c r="O227" s="261"/>
      <c r="P227" s="260"/>
      <c r="Q227" s="261"/>
      <c r="R227" s="260"/>
      <c r="S227" s="261"/>
      <c r="T227" s="260"/>
      <c r="U227" s="261"/>
      <c r="V227" s="260"/>
      <c r="W227" s="261"/>
      <c r="X227" s="260"/>
      <c r="Y227" s="261"/>
      <c r="Z227" s="260"/>
      <c r="AA227" s="261"/>
      <c r="AB227" s="260"/>
      <c r="AC227" s="261"/>
      <c r="AD227" s="260"/>
      <c r="AE227" s="261"/>
      <c r="AF227" s="1687"/>
      <c r="AG227" s="1688"/>
      <c r="AH227" s="260"/>
      <c r="AI227" s="261"/>
      <c r="AJ227" s="1687"/>
      <c r="AK227" s="1688"/>
      <c r="AL227" s="260"/>
      <c r="AM227" s="261"/>
      <c r="AN227" s="1687"/>
      <c r="AO227" s="1688"/>
      <c r="AP227" s="1962"/>
      <c r="AQ227" s="1963"/>
      <c r="AR227" s="260"/>
      <c r="AS227" s="261"/>
      <c r="AT227" s="260"/>
      <c r="AU227" s="261"/>
      <c r="AV227" s="528"/>
      <c r="JB227" s="139"/>
      <c r="JC227" s="140"/>
      <c r="JD227" s="141"/>
      <c r="JE227" s="141"/>
      <c r="JF227" s="141"/>
      <c r="JG227" s="141"/>
      <c r="JH227" s="141"/>
      <c r="JI227" s="141"/>
      <c r="JJ227" s="142"/>
      <c r="KJ227" s="143" t="s">
        <v>114</v>
      </c>
      <c r="KK227" s="143" t="s">
        <v>46</v>
      </c>
      <c r="KL227" s="10" t="s">
        <v>46</v>
      </c>
      <c r="KM227" s="10" t="s">
        <v>23</v>
      </c>
      <c r="KN227" s="10" t="s">
        <v>45</v>
      </c>
      <c r="KO227" s="143" t="s">
        <v>103</v>
      </c>
    </row>
    <row r="228" spans="1:315" s="1" customFormat="1" ht="27.9" customHeight="1" x14ac:dyDescent="0.2">
      <c r="A228" s="23"/>
      <c r="B228" s="633"/>
      <c r="C228" s="806" t="s">
        <v>114</v>
      </c>
      <c r="D228" s="634" t="s">
        <v>7</v>
      </c>
      <c r="E228" s="635" t="s">
        <v>2050</v>
      </c>
      <c r="F228" s="636"/>
      <c r="G228" s="637">
        <v>31.7</v>
      </c>
      <c r="H228" s="638"/>
      <c r="I228" s="639"/>
      <c r="J228" s="408"/>
      <c r="K228" s="409"/>
      <c r="L228" s="408"/>
      <c r="M228" s="409"/>
      <c r="N228" s="408"/>
      <c r="O228" s="409"/>
      <c r="P228" s="408"/>
      <c r="Q228" s="409"/>
      <c r="R228" s="408"/>
      <c r="S228" s="409"/>
      <c r="T228" s="408"/>
      <c r="U228" s="409"/>
      <c r="V228" s="408"/>
      <c r="W228" s="409"/>
      <c r="X228" s="408"/>
      <c r="Y228" s="409"/>
      <c r="Z228" s="408"/>
      <c r="AA228" s="409"/>
      <c r="AB228" s="408"/>
      <c r="AC228" s="409"/>
      <c r="AD228" s="408"/>
      <c r="AE228" s="409"/>
      <c r="AF228" s="1985"/>
      <c r="AG228" s="1684"/>
      <c r="AH228" s="408"/>
      <c r="AI228" s="409"/>
      <c r="AJ228" s="1985"/>
      <c r="AK228" s="1684"/>
      <c r="AL228" s="408"/>
      <c r="AM228" s="409"/>
      <c r="AN228" s="1985"/>
      <c r="AO228" s="1684"/>
      <c r="AP228" s="1994"/>
      <c r="AQ228" s="1959"/>
      <c r="AR228" s="408"/>
      <c r="AS228" s="409"/>
      <c r="AT228" s="408"/>
      <c r="AU228" s="409"/>
      <c r="AV228" s="815"/>
      <c r="JB228" s="25"/>
      <c r="JC228" s="122" t="s">
        <v>7</v>
      </c>
      <c r="JD228" s="123" t="s">
        <v>31</v>
      </c>
      <c r="JE228" s="33"/>
      <c r="JF228" s="124">
        <f>JE228*G234</f>
        <v>0</v>
      </c>
      <c r="JG228" s="124">
        <v>0</v>
      </c>
      <c r="JH228" s="124">
        <f>JG228*G234</f>
        <v>0</v>
      </c>
      <c r="JI228" s="124">
        <v>0</v>
      </c>
      <c r="JJ228" s="125">
        <f>JI228*G234</f>
        <v>0</v>
      </c>
      <c r="JK228" s="22"/>
      <c r="JL228" s="22"/>
      <c r="JM228" s="22"/>
      <c r="JN228" s="22"/>
      <c r="JO228" s="22"/>
      <c r="JP228" s="22"/>
      <c r="JQ228" s="22"/>
      <c r="JR228" s="22"/>
      <c r="JS228" s="22"/>
      <c r="JT228" s="22"/>
      <c r="JU228" s="22"/>
      <c r="KH228" s="126" t="s">
        <v>110</v>
      </c>
      <c r="KJ228" s="126" t="s">
        <v>105</v>
      </c>
      <c r="KK228" s="126" t="s">
        <v>46</v>
      </c>
      <c r="KO228" s="13" t="s">
        <v>103</v>
      </c>
      <c r="KU228" s="127">
        <f>IF(JD228="základní",I234,0)</f>
        <v>1489.6</v>
      </c>
      <c r="KV228" s="127">
        <f>IF(JD228="snížená",I234,0)</f>
        <v>0</v>
      </c>
      <c r="KW228" s="127">
        <f>IF(JD228="zákl. přenesená",I234,0)</f>
        <v>0</v>
      </c>
      <c r="KX228" s="127">
        <f>IF(JD228="sníž. přenesená",I234,0)</f>
        <v>0</v>
      </c>
      <c r="KY228" s="127">
        <f>IF(JD228="nulová",I234,0)</f>
        <v>0</v>
      </c>
      <c r="KZ228" s="13" t="s">
        <v>45</v>
      </c>
      <c r="LA228" s="127">
        <f>ROUND(H234*G234,2)</f>
        <v>1489.6</v>
      </c>
      <c r="LB228" s="13" t="s">
        <v>110</v>
      </c>
      <c r="LC228" s="126" t="s">
        <v>2055</v>
      </c>
    </row>
    <row r="229" spans="1:315" s="1" customFormat="1" ht="27.9" customHeight="1" x14ac:dyDescent="0.2">
      <c r="A229" s="23"/>
      <c r="B229" s="550" t="s">
        <v>439</v>
      </c>
      <c r="C229" s="558" t="s">
        <v>105</v>
      </c>
      <c r="D229" s="559" t="s">
        <v>434</v>
      </c>
      <c r="E229" s="560" t="s">
        <v>435</v>
      </c>
      <c r="F229" s="561" t="s">
        <v>153</v>
      </c>
      <c r="G229" s="562">
        <v>171</v>
      </c>
      <c r="H229" s="563">
        <v>111</v>
      </c>
      <c r="I229" s="564">
        <f>ROUND(H229*G229,2)</f>
        <v>18981</v>
      </c>
      <c r="J229" s="926"/>
      <c r="K229" s="927">
        <f>ROUND(J229*$H229,2)</f>
        <v>0</v>
      </c>
      <c r="L229" s="926"/>
      <c r="M229" s="927">
        <f>ROUND(L229*$H229,2)</f>
        <v>0</v>
      </c>
      <c r="N229" s="926"/>
      <c r="O229" s="927">
        <f>ROUND(N229*$H229,2)</f>
        <v>0</v>
      </c>
      <c r="P229" s="926"/>
      <c r="Q229" s="927">
        <f>ROUND(P229*$H229,2)</f>
        <v>0</v>
      </c>
      <c r="R229" s="926"/>
      <c r="S229" s="927">
        <f>ROUND(R229*$H229,2)</f>
        <v>0</v>
      </c>
      <c r="T229" s="926"/>
      <c r="U229" s="927">
        <f>ROUND(T229*$H229,2)</f>
        <v>0</v>
      </c>
      <c r="V229" s="926"/>
      <c r="W229" s="927">
        <f>ROUND(V229*$H229,2)</f>
        <v>0</v>
      </c>
      <c r="X229" s="926"/>
      <c r="Y229" s="927">
        <f>ROUND(X229*$H229,2)</f>
        <v>0</v>
      </c>
      <c r="Z229" s="926"/>
      <c r="AA229" s="927">
        <f>ROUND(Z229*$H229,2)</f>
        <v>0</v>
      </c>
      <c r="AB229" s="926"/>
      <c r="AC229" s="927">
        <f>ROUND(AB229*$H229,2)</f>
        <v>0</v>
      </c>
      <c r="AD229" s="783">
        <v>98</v>
      </c>
      <c r="AE229" s="927">
        <f>ROUND(AD229*$H229,2)</f>
        <v>10878</v>
      </c>
      <c r="AF229" s="1986">
        <v>56</v>
      </c>
      <c r="AG229" s="1987">
        <f>ROUND(AF229*$H229,2)</f>
        <v>6216</v>
      </c>
      <c r="AH229" s="926">
        <v>17</v>
      </c>
      <c r="AI229" s="927">
        <f>ROUND(AH229*$H229,2)</f>
        <v>1887</v>
      </c>
      <c r="AJ229" s="1986"/>
      <c r="AK229" s="1987">
        <f>ROUND(AJ229*$H229,2)</f>
        <v>0</v>
      </c>
      <c r="AL229" s="926"/>
      <c r="AM229" s="927">
        <f>ROUND(AL229*$H229,2)</f>
        <v>0</v>
      </c>
      <c r="AN229" s="1986"/>
      <c r="AO229" s="1987">
        <f>ROUND(AN229*$H229,2)</f>
        <v>0</v>
      </c>
      <c r="AP229" s="1995"/>
      <c r="AQ229" s="1996">
        <f>ROUND(AP229*$H229,2)</f>
        <v>0</v>
      </c>
      <c r="AR229" s="926">
        <f>AP229+AN229+AL229+AJ229+AH229+AF229+AD229+AB229+Z229+X229+V229+T229+R229+P229+N229+L229+J229</f>
        <v>171</v>
      </c>
      <c r="AS229" s="927">
        <f>ROUND(AR229*$H229,2)</f>
        <v>18981</v>
      </c>
      <c r="AT229" s="926">
        <f>G229-AR229</f>
        <v>0</v>
      </c>
      <c r="AU229" s="927">
        <f>ROUND(AT229*$H229,2)</f>
        <v>0</v>
      </c>
      <c r="AV229" s="975">
        <f>AU229/I229</f>
        <v>0</v>
      </c>
      <c r="JB229" s="25"/>
      <c r="JC229" s="128"/>
      <c r="JD229" s="129"/>
      <c r="JE229" s="33"/>
      <c r="JF229" s="33"/>
      <c r="JG229" s="33"/>
      <c r="JH229" s="33"/>
      <c r="JI229" s="33"/>
      <c r="JJ229" s="34"/>
      <c r="JK229" s="22"/>
      <c r="JL229" s="22"/>
      <c r="JM229" s="22"/>
      <c r="JN229" s="22"/>
      <c r="JO229" s="22"/>
      <c r="JP229" s="22"/>
      <c r="JQ229" s="22"/>
      <c r="JR229" s="22"/>
      <c r="JS229" s="22"/>
      <c r="JT229" s="22"/>
      <c r="JU229" s="22"/>
      <c r="KJ229" s="13" t="s">
        <v>112</v>
      </c>
      <c r="KK229" s="13" t="s">
        <v>46</v>
      </c>
    </row>
    <row r="230" spans="1:315" s="9" customFormat="1" ht="27.9" customHeight="1" x14ac:dyDescent="0.2">
      <c r="A230" s="130"/>
      <c r="B230" s="625"/>
      <c r="C230" s="806" t="s">
        <v>112</v>
      </c>
      <c r="D230" s="805"/>
      <c r="E230" s="626" t="s">
        <v>437</v>
      </c>
      <c r="F230" s="805"/>
      <c r="G230" s="805"/>
      <c r="H230" s="197"/>
      <c r="I230" s="498"/>
      <c r="J230" s="258"/>
      <c r="K230" s="259"/>
      <c r="L230" s="258"/>
      <c r="M230" s="259"/>
      <c r="N230" s="258"/>
      <c r="O230" s="259"/>
      <c r="P230" s="258"/>
      <c r="Q230" s="259"/>
      <c r="R230" s="258"/>
      <c r="S230" s="259"/>
      <c r="T230" s="258"/>
      <c r="U230" s="259"/>
      <c r="V230" s="258"/>
      <c r="W230" s="259"/>
      <c r="X230" s="258"/>
      <c r="Y230" s="259"/>
      <c r="Z230" s="258"/>
      <c r="AA230" s="259"/>
      <c r="AB230" s="258"/>
      <c r="AC230" s="259"/>
      <c r="AD230" s="258"/>
      <c r="AE230" s="259"/>
      <c r="AF230" s="1685"/>
      <c r="AG230" s="1686"/>
      <c r="AH230" s="258"/>
      <c r="AI230" s="259"/>
      <c r="AJ230" s="1685"/>
      <c r="AK230" s="1686"/>
      <c r="AL230" s="258"/>
      <c r="AM230" s="259"/>
      <c r="AN230" s="1685"/>
      <c r="AO230" s="1686"/>
      <c r="AP230" s="1960"/>
      <c r="AQ230" s="1961"/>
      <c r="AR230" s="258"/>
      <c r="AS230" s="259"/>
      <c r="AT230" s="258"/>
      <c r="AU230" s="259"/>
      <c r="AV230" s="527"/>
      <c r="JB230" s="132"/>
      <c r="JC230" s="133"/>
      <c r="JD230" s="134"/>
      <c r="JE230" s="134"/>
      <c r="JF230" s="134"/>
      <c r="JG230" s="134"/>
      <c r="JH230" s="134"/>
      <c r="JI230" s="134"/>
      <c r="JJ230" s="135"/>
      <c r="KJ230" s="136" t="s">
        <v>114</v>
      </c>
      <c r="KK230" s="136" t="s">
        <v>46</v>
      </c>
      <c r="KL230" s="9" t="s">
        <v>45</v>
      </c>
      <c r="KM230" s="9" t="s">
        <v>23</v>
      </c>
      <c r="KN230" s="9" t="s">
        <v>44</v>
      </c>
      <c r="KO230" s="136" t="s">
        <v>103</v>
      </c>
    </row>
    <row r="231" spans="1:315" s="10" customFormat="1" ht="27.9" customHeight="1" x14ac:dyDescent="0.2">
      <c r="A231" s="137"/>
      <c r="B231" s="633"/>
      <c r="C231" s="806" t="s">
        <v>114</v>
      </c>
      <c r="D231" s="634" t="s">
        <v>7</v>
      </c>
      <c r="E231" s="635" t="s">
        <v>2052</v>
      </c>
      <c r="F231" s="636"/>
      <c r="G231" s="637">
        <v>171</v>
      </c>
      <c r="H231" s="638"/>
      <c r="I231" s="639"/>
      <c r="J231" s="260"/>
      <c r="K231" s="261"/>
      <c r="L231" s="260"/>
      <c r="M231" s="261"/>
      <c r="N231" s="260"/>
      <c r="O231" s="261"/>
      <c r="P231" s="260"/>
      <c r="Q231" s="261"/>
      <c r="R231" s="260"/>
      <c r="S231" s="261"/>
      <c r="T231" s="260"/>
      <c r="U231" s="261"/>
      <c r="V231" s="260"/>
      <c r="W231" s="261"/>
      <c r="X231" s="260"/>
      <c r="Y231" s="261"/>
      <c r="Z231" s="260"/>
      <c r="AA231" s="261"/>
      <c r="AB231" s="260"/>
      <c r="AC231" s="261"/>
      <c r="AD231" s="260"/>
      <c r="AE231" s="261"/>
      <c r="AF231" s="1687"/>
      <c r="AG231" s="1688"/>
      <c r="AH231" s="260"/>
      <c r="AI231" s="261"/>
      <c r="AJ231" s="1687"/>
      <c r="AK231" s="1688"/>
      <c r="AL231" s="260"/>
      <c r="AM231" s="261"/>
      <c r="AN231" s="1687"/>
      <c r="AO231" s="1688"/>
      <c r="AP231" s="1962"/>
      <c r="AQ231" s="1963"/>
      <c r="AR231" s="260"/>
      <c r="AS231" s="261"/>
      <c r="AT231" s="260"/>
      <c r="AU231" s="261"/>
      <c r="AV231" s="528"/>
      <c r="JB231" s="139"/>
      <c r="JC231" s="140"/>
      <c r="JD231" s="141"/>
      <c r="JE231" s="141"/>
      <c r="JF231" s="141"/>
      <c r="JG231" s="141"/>
      <c r="JH231" s="141"/>
      <c r="JI231" s="141"/>
      <c r="JJ231" s="142"/>
      <c r="KJ231" s="143" t="s">
        <v>114</v>
      </c>
      <c r="KK231" s="143" t="s">
        <v>46</v>
      </c>
      <c r="KL231" s="10" t="s">
        <v>46</v>
      </c>
      <c r="KM231" s="10" t="s">
        <v>23</v>
      </c>
      <c r="KN231" s="10" t="s">
        <v>44</v>
      </c>
      <c r="KO231" s="143" t="s">
        <v>103</v>
      </c>
    </row>
    <row r="232" spans="1:315" s="10" customFormat="1" ht="27.9" customHeight="1" x14ac:dyDescent="0.2">
      <c r="A232" s="137"/>
      <c r="B232" s="565" t="s">
        <v>444</v>
      </c>
      <c r="C232" s="566" t="s">
        <v>238</v>
      </c>
      <c r="D232" s="567" t="s">
        <v>440</v>
      </c>
      <c r="E232" s="568" t="s">
        <v>441</v>
      </c>
      <c r="F232" s="569" t="s">
        <v>153</v>
      </c>
      <c r="G232" s="570">
        <v>176.13</v>
      </c>
      <c r="H232" s="571">
        <v>676</v>
      </c>
      <c r="I232" s="572">
        <f>ROUND(H232*G232,2)</f>
        <v>119063.88</v>
      </c>
      <c r="J232" s="926"/>
      <c r="K232" s="927">
        <f>ROUND(J232*$H232,2)</f>
        <v>0</v>
      </c>
      <c r="L232" s="926"/>
      <c r="M232" s="927">
        <f>ROUND(L232*$H232,2)</f>
        <v>0</v>
      </c>
      <c r="N232" s="926"/>
      <c r="O232" s="927">
        <f>ROUND(N232*$H232,2)</f>
        <v>0</v>
      </c>
      <c r="P232" s="926"/>
      <c r="Q232" s="927">
        <f>ROUND(P232*$H232,2)</f>
        <v>0</v>
      </c>
      <c r="R232" s="926"/>
      <c r="S232" s="927">
        <f>ROUND(R232*$H232,2)</f>
        <v>0</v>
      </c>
      <c r="T232" s="926"/>
      <c r="U232" s="927">
        <f>ROUND(T232*$H232,2)</f>
        <v>0</v>
      </c>
      <c r="V232" s="926"/>
      <c r="W232" s="927">
        <f>ROUND(V232*$H232,2)</f>
        <v>0</v>
      </c>
      <c r="X232" s="926"/>
      <c r="Y232" s="927">
        <f>ROUND(X232*$H232,2)</f>
        <v>0</v>
      </c>
      <c r="Z232" s="926"/>
      <c r="AA232" s="927">
        <f>ROUND(Z232*$H232,2)</f>
        <v>0</v>
      </c>
      <c r="AB232" s="926"/>
      <c r="AC232" s="927">
        <f>ROUND(AB232*$H232,2)</f>
        <v>0</v>
      </c>
      <c r="AD232" s="926">
        <v>98</v>
      </c>
      <c r="AE232" s="927">
        <f>ROUND(AD232*$H232,2)</f>
        <v>66248</v>
      </c>
      <c r="AF232" s="1986">
        <v>60</v>
      </c>
      <c r="AG232" s="1987">
        <f>ROUND(AF232*$H232,2)</f>
        <v>40560</v>
      </c>
      <c r="AH232" s="926">
        <v>18.13</v>
      </c>
      <c r="AI232" s="927">
        <f>ROUND(AH232*$H232,2)</f>
        <v>12255.88</v>
      </c>
      <c r="AJ232" s="1986"/>
      <c r="AK232" s="1987">
        <f>ROUND(AJ232*$H232,2)</f>
        <v>0</v>
      </c>
      <c r="AL232" s="926"/>
      <c r="AM232" s="927">
        <f>ROUND(AL232*$H232,2)</f>
        <v>0</v>
      </c>
      <c r="AN232" s="1986"/>
      <c r="AO232" s="1987">
        <f>ROUND(AN232*$H232,2)</f>
        <v>0</v>
      </c>
      <c r="AP232" s="1995"/>
      <c r="AQ232" s="1996">
        <f>ROUND(AP232*$H232,2)</f>
        <v>0</v>
      </c>
      <c r="AR232" s="926">
        <f>AP232+AN232+AL232+AJ232+AH232+AF232+AD232+AB232+Z232+X232+V232+T232+R232+P232+N232+L232+J232</f>
        <v>176.13</v>
      </c>
      <c r="AS232" s="927">
        <f>ROUND(AR232*$H232,2)</f>
        <v>119063.88</v>
      </c>
      <c r="AT232" s="926">
        <f>G232-AR232</f>
        <v>0</v>
      </c>
      <c r="AU232" s="927">
        <f>ROUND(AT232*$H232,2)</f>
        <v>0</v>
      </c>
      <c r="AV232" s="975">
        <f>AU232/I232</f>
        <v>0</v>
      </c>
      <c r="JB232" s="139"/>
      <c r="JC232" s="140"/>
      <c r="JD232" s="141"/>
      <c r="JE232" s="141"/>
      <c r="JF232" s="141"/>
      <c r="JG232" s="141"/>
      <c r="JH232" s="141"/>
      <c r="JI232" s="141"/>
      <c r="JJ232" s="142"/>
      <c r="KJ232" s="143" t="s">
        <v>114</v>
      </c>
      <c r="KK232" s="143" t="s">
        <v>46</v>
      </c>
      <c r="KL232" s="10" t="s">
        <v>46</v>
      </c>
      <c r="KM232" s="10" t="s">
        <v>23</v>
      </c>
      <c r="KN232" s="10" t="s">
        <v>44</v>
      </c>
      <c r="KO232" s="143" t="s">
        <v>103</v>
      </c>
    </row>
    <row r="233" spans="1:315" s="12" customFormat="1" ht="27.9" customHeight="1" x14ac:dyDescent="0.2">
      <c r="A233" s="151"/>
      <c r="B233" s="633"/>
      <c r="C233" s="806" t="s">
        <v>114</v>
      </c>
      <c r="D233" s="634" t="s">
        <v>7</v>
      </c>
      <c r="E233" s="635" t="s">
        <v>2054</v>
      </c>
      <c r="F233" s="636"/>
      <c r="G233" s="637">
        <v>176.13</v>
      </c>
      <c r="H233" s="638"/>
      <c r="I233" s="639"/>
      <c r="J233" s="697"/>
      <c r="K233" s="698"/>
      <c r="L233" s="697"/>
      <c r="M233" s="698"/>
      <c r="N233" s="697"/>
      <c r="O233" s="698"/>
      <c r="P233" s="697"/>
      <c r="Q233" s="698"/>
      <c r="R233" s="697"/>
      <c r="S233" s="698"/>
      <c r="T233" s="697"/>
      <c r="U233" s="698"/>
      <c r="V233" s="697"/>
      <c r="W233" s="698"/>
      <c r="X233" s="697"/>
      <c r="Y233" s="698"/>
      <c r="Z233" s="697"/>
      <c r="AA233" s="698"/>
      <c r="AB233" s="697"/>
      <c r="AC233" s="698"/>
      <c r="AD233" s="697"/>
      <c r="AE233" s="698"/>
      <c r="AF233" s="1692"/>
      <c r="AG233" s="1693"/>
      <c r="AH233" s="697"/>
      <c r="AI233" s="698"/>
      <c r="AJ233" s="1692"/>
      <c r="AK233" s="1693"/>
      <c r="AL233" s="697"/>
      <c r="AM233" s="698"/>
      <c r="AN233" s="1692"/>
      <c r="AO233" s="1693"/>
      <c r="AP233" s="1966"/>
      <c r="AQ233" s="1967"/>
      <c r="AR233" s="697"/>
      <c r="AS233" s="698"/>
      <c r="AT233" s="697"/>
      <c r="AU233" s="698"/>
      <c r="AV233" s="529"/>
      <c r="JB233" s="153"/>
      <c r="JC233" s="154"/>
      <c r="JD233" s="155"/>
      <c r="JE233" s="155"/>
      <c r="JF233" s="155"/>
      <c r="JG233" s="155"/>
      <c r="JH233" s="155"/>
      <c r="JI233" s="155"/>
      <c r="JJ233" s="156"/>
      <c r="KJ233" s="157" t="s">
        <v>114</v>
      </c>
      <c r="KK233" s="157" t="s">
        <v>46</v>
      </c>
      <c r="KL233" s="12" t="s">
        <v>110</v>
      </c>
      <c r="KM233" s="12" t="s">
        <v>23</v>
      </c>
      <c r="KN233" s="12" t="s">
        <v>45</v>
      </c>
      <c r="KO233" s="157" t="s">
        <v>103</v>
      </c>
    </row>
    <row r="234" spans="1:315" s="1" customFormat="1" ht="27.9" customHeight="1" x14ac:dyDescent="0.2">
      <c r="A234" s="23"/>
      <c r="B234" s="550" t="s">
        <v>449</v>
      </c>
      <c r="C234" s="558" t="s">
        <v>105</v>
      </c>
      <c r="D234" s="559" t="s">
        <v>455</v>
      </c>
      <c r="E234" s="560" t="s">
        <v>456</v>
      </c>
      <c r="F234" s="561" t="s">
        <v>341</v>
      </c>
      <c r="G234" s="562">
        <v>14</v>
      </c>
      <c r="H234" s="563">
        <v>106.4</v>
      </c>
      <c r="I234" s="564">
        <f>ROUND(H234*G234,2)</f>
        <v>1489.6</v>
      </c>
      <c r="J234" s="926"/>
      <c r="K234" s="927">
        <f>ROUND(J234*$H234,2)</f>
        <v>0</v>
      </c>
      <c r="L234" s="926"/>
      <c r="M234" s="927">
        <f>ROUND(L234*$H234,2)</f>
        <v>0</v>
      </c>
      <c r="N234" s="926"/>
      <c r="O234" s="927">
        <f>ROUND(N234*$H234,2)</f>
        <v>0</v>
      </c>
      <c r="P234" s="926"/>
      <c r="Q234" s="927">
        <f>ROUND(P234*$H234,2)</f>
        <v>0</v>
      </c>
      <c r="R234" s="926"/>
      <c r="S234" s="927">
        <f>ROUND(R234*$H234,2)</f>
        <v>0</v>
      </c>
      <c r="T234" s="926"/>
      <c r="U234" s="927">
        <f>ROUND(T234*$H234,2)</f>
        <v>0</v>
      </c>
      <c r="V234" s="926"/>
      <c r="W234" s="927">
        <f>ROUND(V234*$H234,2)</f>
        <v>0</v>
      </c>
      <c r="X234" s="926"/>
      <c r="Y234" s="927">
        <f>ROUND(X234*$H234,2)</f>
        <v>0</v>
      </c>
      <c r="Z234" s="926"/>
      <c r="AA234" s="927">
        <f>ROUND(Z234*$H234,2)</f>
        <v>0</v>
      </c>
      <c r="AB234" s="926"/>
      <c r="AC234" s="927">
        <f>ROUND(AB234*$H234,2)</f>
        <v>0</v>
      </c>
      <c r="AD234" s="926">
        <v>4</v>
      </c>
      <c r="AE234" s="927">
        <f>ROUND(AD234*$H234,2)</f>
        <v>425.6</v>
      </c>
      <c r="AF234" s="1986">
        <v>10</v>
      </c>
      <c r="AG234" s="1987">
        <f>ROUND(AF234*$H234,2)</f>
        <v>1064</v>
      </c>
      <c r="AH234" s="926"/>
      <c r="AI234" s="927">
        <f>ROUND(AH234*$H234,2)</f>
        <v>0</v>
      </c>
      <c r="AJ234" s="1986"/>
      <c r="AK234" s="1987">
        <f>ROUND(AJ234*$H234,2)</f>
        <v>0</v>
      </c>
      <c r="AL234" s="926"/>
      <c r="AM234" s="927">
        <f>ROUND(AL234*$H234,2)</f>
        <v>0</v>
      </c>
      <c r="AN234" s="1986"/>
      <c r="AO234" s="1987">
        <f>ROUND(AN234*$H234,2)</f>
        <v>0</v>
      </c>
      <c r="AP234" s="1995"/>
      <c r="AQ234" s="1996">
        <f>ROUND(AP234*$H234,2)</f>
        <v>0</v>
      </c>
      <c r="AR234" s="926">
        <f>AP234+AN234+AL234+AJ234+AH234+AF234+AD234+AB234+Z234+X234+V234+T234+R234+P234+N234+L234+J234</f>
        <v>14</v>
      </c>
      <c r="AS234" s="927">
        <f>ROUND(AR234*$H234,2)</f>
        <v>1489.6</v>
      </c>
      <c r="AT234" s="926">
        <f>G234-AR234</f>
        <v>0</v>
      </c>
      <c r="AU234" s="927">
        <f>ROUND(AT234*$H234,2)</f>
        <v>0</v>
      </c>
      <c r="AV234" s="975">
        <f>AU234/I234</f>
        <v>0</v>
      </c>
      <c r="JB234" s="163"/>
      <c r="JC234" s="164" t="s">
        <v>7</v>
      </c>
      <c r="JD234" s="165" t="s">
        <v>31</v>
      </c>
      <c r="JE234" s="33"/>
      <c r="JF234" s="124">
        <f>JE234*G240</f>
        <v>0</v>
      </c>
      <c r="JG234" s="124">
        <v>6.4999999999999997E-4</v>
      </c>
      <c r="JH234" s="124">
        <f>JG234*G240</f>
        <v>4.5500000000000002E-3</v>
      </c>
      <c r="JI234" s="124">
        <v>0</v>
      </c>
      <c r="JJ234" s="125">
        <f>JI234*G240</f>
        <v>0</v>
      </c>
      <c r="JK234" s="22"/>
      <c r="JL234" s="22"/>
      <c r="JM234" s="22"/>
      <c r="JN234" s="22"/>
      <c r="JO234" s="22"/>
      <c r="JP234" s="22"/>
      <c r="JQ234" s="22"/>
      <c r="JR234" s="22"/>
      <c r="JS234" s="22"/>
      <c r="JT234" s="22"/>
      <c r="JU234" s="22"/>
      <c r="KH234" s="126" t="s">
        <v>166</v>
      </c>
      <c r="KJ234" s="126" t="s">
        <v>238</v>
      </c>
      <c r="KK234" s="126" t="s">
        <v>46</v>
      </c>
      <c r="KO234" s="13" t="s">
        <v>103</v>
      </c>
      <c r="KU234" s="127">
        <f>IF(JD234="základní",I240,0)</f>
        <v>784</v>
      </c>
      <c r="KV234" s="127">
        <f>IF(JD234="snížená",I240,0)</f>
        <v>0</v>
      </c>
      <c r="KW234" s="127">
        <f>IF(JD234="zákl. přenesená",I240,0)</f>
        <v>0</v>
      </c>
      <c r="KX234" s="127">
        <f>IF(JD234="sníž. přenesená",I240,0)</f>
        <v>0</v>
      </c>
      <c r="KY234" s="127">
        <f>IF(JD234="nulová",I240,0)</f>
        <v>0</v>
      </c>
      <c r="KZ234" s="13" t="s">
        <v>45</v>
      </c>
      <c r="LA234" s="127">
        <f>ROUND(H240*G240,2)</f>
        <v>784</v>
      </c>
      <c r="LB234" s="13" t="s">
        <v>110</v>
      </c>
      <c r="LC234" s="126" t="s">
        <v>2056</v>
      </c>
    </row>
    <row r="235" spans="1:315" s="1" customFormat="1" ht="27.9" customHeight="1" x14ac:dyDescent="0.2">
      <c r="A235" s="23"/>
      <c r="B235" s="625"/>
      <c r="C235" s="806" t="s">
        <v>112</v>
      </c>
      <c r="D235" s="805"/>
      <c r="E235" s="626" t="s">
        <v>458</v>
      </c>
      <c r="F235" s="805"/>
      <c r="G235" s="805"/>
      <c r="H235" s="197"/>
      <c r="I235" s="498"/>
      <c r="J235" s="408"/>
      <c r="K235" s="409"/>
      <c r="L235" s="408"/>
      <c r="M235" s="409"/>
      <c r="N235" s="408"/>
      <c r="O235" s="409"/>
      <c r="P235" s="408"/>
      <c r="Q235" s="409"/>
      <c r="R235" s="408"/>
      <c r="S235" s="409"/>
      <c r="T235" s="408"/>
      <c r="U235" s="409"/>
      <c r="V235" s="408"/>
      <c r="W235" s="409"/>
      <c r="X235" s="408"/>
      <c r="Y235" s="409"/>
      <c r="Z235" s="408"/>
      <c r="AA235" s="409"/>
      <c r="AB235" s="408"/>
      <c r="AC235" s="409"/>
      <c r="AD235" s="408"/>
      <c r="AE235" s="409"/>
      <c r="AF235" s="1985"/>
      <c r="AG235" s="1684"/>
      <c r="AH235" s="408"/>
      <c r="AI235" s="409"/>
      <c r="AJ235" s="1985"/>
      <c r="AK235" s="1684"/>
      <c r="AL235" s="408"/>
      <c r="AM235" s="409"/>
      <c r="AN235" s="1985"/>
      <c r="AO235" s="1684"/>
      <c r="AP235" s="1994"/>
      <c r="AQ235" s="1959"/>
      <c r="AR235" s="408"/>
      <c r="AS235" s="409"/>
      <c r="AT235" s="408"/>
      <c r="AU235" s="409"/>
      <c r="AV235" s="815"/>
      <c r="JB235" s="163"/>
      <c r="JC235" s="164" t="s">
        <v>7</v>
      </c>
      <c r="JD235" s="165" t="s">
        <v>31</v>
      </c>
      <c r="JE235" s="33"/>
      <c r="JF235" s="124">
        <f>JE235*G241</f>
        <v>0</v>
      </c>
      <c r="JG235" s="124">
        <v>2.9E-4</v>
      </c>
      <c r="JH235" s="124">
        <f>JG235*G241</f>
        <v>2.0300000000000001E-3</v>
      </c>
      <c r="JI235" s="124">
        <v>0</v>
      </c>
      <c r="JJ235" s="125">
        <f>JI235*G241</f>
        <v>0</v>
      </c>
      <c r="JK235" s="22"/>
      <c r="JL235" s="22"/>
      <c r="JM235" s="22"/>
      <c r="JN235" s="22"/>
      <c r="JO235" s="22"/>
      <c r="JP235" s="22"/>
      <c r="JQ235" s="22"/>
      <c r="JR235" s="22"/>
      <c r="JS235" s="22"/>
      <c r="JT235" s="22"/>
      <c r="JU235" s="22"/>
      <c r="KH235" s="126" t="s">
        <v>166</v>
      </c>
      <c r="KJ235" s="126" t="s">
        <v>238</v>
      </c>
      <c r="KK235" s="126" t="s">
        <v>46</v>
      </c>
      <c r="KO235" s="13" t="s">
        <v>103</v>
      </c>
      <c r="KU235" s="127">
        <f>IF(JD235="základní",I241,0)</f>
        <v>336</v>
      </c>
      <c r="KV235" s="127">
        <f>IF(JD235="snížená",I241,0)</f>
        <v>0</v>
      </c>
      <c r="KW235" s="127">
        <f>IF(JD235="zákl. přenesená",I241,0)</f>
        <v>0</v>
      </c>
      <c r="KX235" s="127">
        <f>IF(JD235="sníž. přenesená",I241,0)</f>
        <v>0</v>
      </c>
      <c r="KY235" s="127">
        <f>IF(JD235="nulová",I241,0)</f>
        <v>0</v>
      </c>
      <c r="KZ235" s="13" t="s">
        <v>45</v>
      </c>
      <c r="LA235" s="127">
        <f>ROUND(H241*G241,2)</f>
        <v>336</v>
      </c>
      <c r="LB235" s="13" t="s">
        <v>110</v>
      </c>
      <c r="LC235" s="126" t="s">
        <v>2057</v>
      </c>
    </row>
    <row r="236" spans="1:315" s="1" customFormat="1" ht="27.9" customHeight="1" x14ac:dyDescent="0.2">
      <c r="A236" s="23"/>
      <c r="B236" s="627"/>
      <c r="C236" s="806" t="s">
        <v>114</v>
      </c>
      <c r="D236" s="628" t="s">
        <v>7</v>
      </c>
      <c r="E236" s="629" t="s">
        <v>459</v>
      </c>
      <c r="F236" s="630"/>
      <c r="G236" s="628" t="s">
        <v>7</v>
      </c>
      <c r="H236" s="631"/>
      <c r="I236" s="632"/>
      <c r="J236" s="408"/>
      <c r="K236" s="409"/>
      <c r="L236" s="408"/>
      <c r="M236" s="409"/>
      <c r="N236" s="408"/>
      <c r="O236" s="409"/>
      <c r="P236" s="408"/>
      <c r="Q236" s="409"/>
      <c r="R236" s="408"/>
      <c r="S236" s="409"/>
      <c r="T236" s="408"/>
      <c r="U236" s="409"/>
      <c r="V236" s="408"/>
      <c r="W236" s="409"/>
      <c r="X236" s="408"/>
      <c r="Y236" s="409"/>
      <c r="Z236" s="408"/>
      <c r="AA236" s="409"/>
      <c r="AB236" s="408"/>
      <c r="AC236" s="409"/>
      <c r="AD236" s="408"/>
      <c r="AE236" s="409"/>
      <c r="AF236" s="1985"/>
      <c r="AG236" s="1684"/>
      <c r="AH236" s="408"/>
      <c r="AI236" s="409"/>
      <c r="AJ236" s="1985"/>
      <c r="AK236" s="1684"/>
      <c r="AL236" s="408"/>
      <c r="AM236" s="409"/>
      <c r="AN236" s="1985"/>
      <c r="AO236" s="1684"/>
      <c r="AP236" s="1994"/>
      <c r="AQ236" s="1959"/>
      <c r="AR236" s="408"/>
      <c r="AS236" s="409"/>
      <c r="AT236" s="408"/>
      <c r="AU236" s="409"/>
      <c r="AV236" s="815"/>
      <c r="JB236" s="25"/>
      <c r="JC236" s="122" t="s">
        <v>7</v>
      </c>
      <c r="JD236" s="123" t="s">
        <v>31</v>
      </c>
      <c r="JE236" s="33"/>
      <c r="JF236" s="124">
        <f>JE236*G242</f>
        <v>0</v>
      </c>
      <c r="JG236" s="124">
        <v>1E-4</v>
      </c>
      <c r="JH236" s="124">
        <f>JG236*G242</f>
        <v>6.0000000000000006E-4</v>
      </c>
      <c r="JI236" s="124">
        <v>0</v>
      </c>
      <c r="JJ236" s="125">
        <f>JI236*G242</f>
        <v>0</v>
      </c>
      <c r="JK236" s="22"/>
      <c r="JL236" s="22"/>
      <c r="JM236" s="22"/>
      <c r="JN236" s="22"/>
      <c r="JO236" s="22"/>
      <c r="JP236" s="22"/>
      <c r="JQ236" s="22"/>
      <c r="JR236" s="22"/>
      <c r="JS236" s="22"/>
      <c r="JT236" s="22"/>
      <c r="JU236" s="22"/>
      <c r="KH236" s="126" t="s">
        <v>110</v>
      </c>
      <c r="KJ236" s="126" t="s">
        <v>105</v>
      </c>
      <c r="KK236" s="126" t="s">
        <v>46</v>
      </c>
      <c r="KO236" s="13" t="s">
        <v>103</v>
      </c>
      <c r="KU236" s="127">
        <f>IF(JD236="základní",I242,0)</f>
        <v>1382.4</v>
      </c>
      <c r="KV236" s="127">
        <f>IF(JD236="snížená",I242,0)</f>
        <v>0</v>
      </c>
      <c r="KW236" s="127">
        <f>IF(JD236="zákl. přenesená",I242,0)</f>
        <v>0</v>
      </c>
      <c r="KX236" s="127">
        <f>IF(JD236="sníž. přenesená",I242,0)</f>
        <v>0</v>
      </c>
      <c r="KY236" s="127">
        <f>IF(JD236="nulová",I242,0)</f>
        <v>0</v>
      </c>
      <c r="KZ236" s="13" t="s">
        <v>45</v>
      </c>
      <c r="LA236" s="127">
        <f>ROUND(H242*G242,2)</f>
        <v>1382.4</v>
      </c>
      <c r="LB236" s="13" t="s">
        <v>110</v>
      </c>
      <c r="LC236" s="126" t="s">
        <v>2058</v>
      </c>
    </row>
    <row r="237" spans="1:315" s="1" customFormat="1" ht="27.9" customHeight="1" x14ac:dyDescent="0.2">
      <c r="A237" s="23"/>
      <c r="B237" s="633"/>
      <c r="C237" s="806" t="s">
        <v>114</v>
      </c>
      <c r="D237" s="634" t="s">
        <v>7</v>
      </c>
      <c r="E237" s="635" t="s">
        <v>1283</v>
      </c>
      <c r="F237" s="636"/>
      <c r="G237" s="637">
        <v>7</v>
      </c>
      <c r="H237" s="638"/>
      <c r="I237" s="639"/>
      <c r="J237" s="408"/>
      <c r="K237" s="409"/>
      <c r="L237" s="408"/>
      <c r="M237" s="409"/>
      <c r="N237" s="408"/>
      <c r="O237" s="409"/>
      <c r="P237" s="408"/>
      <c r="Q237" s="409"/>
      <c r="R237" s="408"/>
      <c r="S237" s="409"/>
      <c r="T237" s="408"/>
      <c r="U237" s="409"/>
      <c r="V237" s="408"/>
      <c r="W237" s="409"/>
      <c r="X237" s="408"/>
      <c r="Y237" s="409"/>
      <c r="Z237" s="408"/>
      <c r="AA237" s="409"/>
      <c r="AB237" s="408"/>
      <c r="AC237" s="409"/>
      <c r="AD237" s="408"/>
      <c r="AE237" s="409"/>
      <c r="AF237" s="1985"/>
      <c r="AG237" s="1684"/>
      <c r="AH237" s="408"/>
      <c r="AI237" s="409"/>
      <c r="AJ237" s="1985"/>
      <c r="AK237" s="1684"/>
      <c r="AL237" s="408"/>
      <c r="AM237" s="409"/>
      <c r="AN237" s="1985"/>
      <c r="AO237" s="1684"/>
      <c r="AP237" s="1994"/>
      <c r="AQ237" s="1959"/>
      <c r="AR237" s="408"/>
      <c r="AS237" s="409"/>
      <c r="AT237" s="408"/>
      <c r="AU237" s="409"/>
      <c r="AV237" s="815"/>
      <c r="JB237" s="25"/>
      <c r="JC237" s="128"/>
      <c r="JD237" s="129"/>
      <c r="JE237" s="33"/>
      <c r="JF237" s="33"/>
      <c r="JG237" s="33"/>
      <c r="JH237" s="33"/>
      <c r="JI237" s="33"/>
      <c r="JJ237" s="34"/>
      <c r="JK237" s="22"/>
      <c r="JL237" s="22"/>
      <c r="JM237" s="22"/>
      <c r="JN237" s="22"/>
      <c r="JO237" s="22"/>
      <c r="JP237" s="22"/>
      <c r="JQ237" s="22"/>
      <c r="JR237" s="22"/>
      <c r="JS237" s="22"/>
      <c r="JT237" s="22"/>
      <c r="JU237" s="22"/>
      <c r="KJ237" s="13" t="s">
        <v>112</v>
      </c>
      <c r="KK237" s="13" t="s">
        <v>46</v>
      </c>
    </row>
    <row r="238" spans="1:315" s="10" customFormat="1" ht="27.9" customHeight="1" x14ac:dyDescent="0.2">
      <c r="A238" s="137"/>
      <c r="B238" s="633"/>
      <c r="C238" s="806" t="s">
        <v>114</v>
      </c>
      <c r="D238" s="634" t="s">
        <v>7</v>
      </c>
      <c r="E238" s="635" t="s">
        <v>1284</v>
      </c>
      <c r="F238" s="636"/>
      <c r="G238" s="637">
        <v>7</v>
      </c>
      <c r="H238" s="638"/>
      <c r="I238" s="639"/>
      <c r="J238" s="260"/>
      <c r="K238" s="261"/>
      <c r="L238" s="260"/>
      <c r="M238" s="261"/>
      <c r="N238" s="260"/>
      <c r="O238" s="261"/>
      <c r="P238" s="260"/>
      <c r="Q238" s="261"/>
      <c r="R238" s="260"/>
      <c r="S238" s="261"/>
      <c r="T238" s="260"/>
      <c r="U238" s="261"/>
      <c r="V238" s="260"/>
      <c r="W238" s="261"/>
      <c r="X238" s="260"/>
      <c r="Y238" s="261"/>
      <c r="Z238" s="260"/>
      <c r="AA238" s="261"/>
      <c r="AB238" s="260"/>
      <c r="AC238" s="261"/>
      <c r="AD238" s="260"/>
      <c r="AE238" s="261"/>
      <c r="AF238" s="1687"/>
      <c r="AG238" s="1688"/>
      <c r="AH238" s="260"/>
      <c r="AI238" s="261"/>
      <c r="AJ238" s="1687"/>
      <c r="AK238" s="1688"/>
      <c r="AL238" s="260"/>
      <c r="AM238" s="261"/>
      <c r="AN238" s="1687"/>
      <c r="AO238" s="1688"/>
      <c r="AP238" s="1962"/>
      <c r="AQ238" s="1963"/>
      <c r="AR238" s="260"/>
      <c r="AS238" s="261"/>
      <c r="AT238" s="260"/>
      <c r="AU238" s="261"/>
      <c r="AV238" s="528"/>
      <c r="JB238" s="139"/>
      <c r="JC238" s="140"/>
      <c r="JD238" s="141"/>
      <c r="JE238" s="141"/>
      <c r="JF238" s="141"/>
      <c r="JG238" s="141"/>
      <c r="JH238" s="141"/>
      <c r="JI238" s="141"/>
      <c r="JJ238" s="142"/>
      <c r="KJ238" s="143" t="s">
        <v>114</v>
      </c>
      <c r="KK238" s="143" t="s">
        <v>46</v>
      </c>
      <c r="KL238" s="10" t="s">
        <v>46</v>
      </c>
      <c r="KM238" s="10" t="s">
        <v>23</v>
      </c>
      <c r="KN238" s="10" t="s">
        <v>45</v>
      </c>
      <c r="KO238" s="143" t="s">
        <v>103</v>
      </c>
    </row>
    <row r="239" spans="1:315" s="1" customFormat="1" ht="27.9" customHeight="1" x14ac:dyDescent="0.2">
      <c r="A239" s="23"/>
      <c r="B239" s="640"/>
      <c r="C239" s="806" t="s">
        <v>114</v>
      </c>
      <c r="D239" s="641" t="s">
        <v>7</v>
      </c>
      <c r="E239" s="642" t="s">
        <v>132</v>
      </c>
      <c r="F239" s="643"/>
      <c r="G239" s="644">
        <v>14</v>
      </c>
      <c r="H239" s="645"/>
      <c r="I239" s="646"/>
      <c r="J239" s="408"/>
      <c r="K239" s="409"/>
      <c r="L239" s="408"/>
      <c r="M239" s="409"/>
      <c r="N239" s="408"/>
      <c r="O239" s="409"/>
      <c r="P239" s="408"/>
      <c r="Q239" s="409"/>
      <c r="R239" s="408"/>
      <c r="S239" s="409"/>
      <c r="T239" s="408"/>
      <c r="U239" s="409"/>
      <c r="V239" s="408"/>
      <c r="W239" s="409"/>
      <c r="X239" s="408"/>
      <c r="Y239" s="409"/>
      <c r="Z239" s="408"/>
      <c r="AA239" s="409"/>
      <c r="AB239" s="408"/>
      <c r="AC239" s="409"/>
      <c r="AD239" s="408"/>
      <c r="AE239" s="409"/>
      <c r="AF239" s="1985"/>
      <c r="AG239" s="1684"/>
      <c r="AH239" s="408"/>
      <c r="AI239" s="409"/>
      <c r="AJ239" s="1985"/>
      <c r="AK239" s="1684"/>
      <c r="AL239" s="408"/>
      <c r="AM239" s="409"/>
      <c r="AN239" s="1985"/>
      <c r="AO239" s="1684"/>
      <c r="AP239" s="1994"/>
      <c r="AQ239" s="1959"/>
      <c r="AR239" s="408"/>
      <c r="AS239" s="409"/>
      <c r="AT239" s="408"/>
      <c r="AU239" s="409"/>
      <c r="AV239" s="815"/>
      <c r="JB239" s="163"/>
      <c r="JC239" s="164" t="s">
        <v>7</v>
      </c>
      <c r="JD239" s="165" t="s">
        <v>31</v>
      </c>
      <c r="JE239" s="33"/>
      <c r="JF239" s="124">
        <f>JE239*G245</f>
        <v>0</v>
      </c>
      <c r="JG239" s="124">
        <v>2.8E-3</v>
      </c>
      <c r="JH239" s="124">
        <f>JG239*G245</f>
        <v>1.6799999999999999E-2</v>
      </c>
      <c r="JI239" s="124">
        <v>0</v>
      </c>
      <c r="JJ239" s="125">
        <f>JI239*G245</f>
        <v>0</v>
      </c>
      <c r="JK239" s="22"/>
      <c r="JL239" s="22"/>
      <c r="JM239" s="22"/>
      <c r="JN239" s="22"/>
      <c r="JO239" s="22"/>
      <c r="JP239" s="22"/>
      <c r="JQ239" s="22"/>
      <c r="JR239" s="22"/>
      <c r="JS239" s="22"/>
      <c r="JT239" s="22"/>
      <c r="JU239" s="22"/>
      <c r="KH239" s="126" t="s">
        <v>166</v>
      </c>
      <c r="KJ239" s="126" t="s">
        <v>238</v>
      </c>
      <c r="KK239" s="126" t="s">
        <v>46</v>
      </c>
      <c r="KO239" s="13" t="s">
        <v>103</v>
      </c>
      <c r="KU239" s="127">
        <f>IF(JD239="základní",I245,0)</f>
        <v>5820</v>
      </c>
      <c r="KV239" s="127">
        <f>IF(JD239="snížená",I245,0)</f>
        <v>0</v>
      </c>
      <c r="KW239" s="127">
        <f>IF(JD239="zákl. přenesená",I245,0)</f>
        <v>0</v>
      </c>
      <c r="KX239" s="127">
        <f>IF(JD239="sníž. přenesená",I245,0)</f>
        <v>0</v>
      </c>
      <c r="KY239" s="127">
        <f>IF(JD239="nulová",I245,0)</f>
        <v>0</v>
      </c>
      <c r="KZ239" s="13" t="s">
        <v>45</v>
      </c>
      <c r="LA239" s="127">
        <f>ROUND(H245*G245,2)</f>
        <v>5820</v>
      </c>
      <c r="LB239" s="13" t="s">
        <v>110</v>
      </c>
      <c r="LC239" s="126" t="s">
        <v>2060</v>
      </c>
    </row>
    <row r="240" spans="1:315" s="1" customFormat="1" ht="27.9" customHeight="1" x14ac:dyDescent="0.2">
      <c r="A240" s="23"/>
      <c r="B240" s="565" t="s">
        <v>454</v>
      </c>
      <c r="C240" s="566" t="s">
        <v>238</v>
      </c>
      <c r="D240" s="567" t="s">
        <v>463</v>
      </c>
      <c r="E240" s="568" t="s">
        <v>464</v>
      </c>
      <c r="F240" s="569" t="s">
        <v>341</v>
      </c>
      <c r="G240" s="570">
        <v>7</v>
      </c>
      <c r="H240" s="571">
        <v>112</v>
      </c>
      <c r="I240" s="572">
        <f>ROUND(H240*G240,2)</f>
        <v>784</v>
      </c>
      <c r="J240" s="926"/>
      <c r="K240" s="927">
        <f t="shared" ref="K240:K242" si="0">ROUND(J240*$H240,2)</f>
        <v>0</v>
      </c>
      <c r="L240" s="926"/>
      <c r="M240" s="927">
        <f t="shared" ref="M240" si="1">ROUND(L240*$H240,2)</f>
        <v>0</v>
      </c>
      <c r="N240" s="926"/>
      <c r="O240" s="927">
        <f t="shared" ref="O240" si="2">ROUND(N240*$H240,2)</f>
        <v>0</v>
      </c>
      <c r="P240" s="926"/>
      <c r="Q240" s="927">
        <f t="shared" ref="Q240" si="3">ROUND(P240*$H240,2)</f>
        <v>0</v>
      </c>
      <c r="R240" s="926"/>
      <c r="S240" s="927">
        <f t="shared" ref="S240" si="4">ROUND(R240*$H240,2)</f>
        <v>0</v>
      </c>
      <c r="T240" s="926"/>
      <c r="U240" s="927">
        <f t="shared" ref="U240" si="5">ROUND(T240*$H240,2)</f>
        <v>0</v>
      </c>
      <c r="V240" s="926"/>
      <c r="W240" s="927">
        <f t="shared" ref="W240" si="6">ROUND(V240*$H240,2)</f>
        <v>0</v>
      </c>
      <c r="X240" s="926"/>
      <c r="Y240" s="927">
        <f t="shared" ref="Y240" si="7">ROUND(X240*$H240,2)</f>
        <v>0</v>
      </c>
      <c r="Z240" s="926"/>
      <c r="AA240" s="927">
        <f t="shared" ref="AA240" si="8">ROUND(Z240*$H240,2)</f>
        <v>0</v>
      </c>
      <c r="AB240" s="926"/>
      <c r="AC240" s="927">
        <f t="shared" ref="AC240" si="9">ROUND(AB240*$H240,2)</f>
        <v>0</v>
      </c>
      <c r="AD240" s="926">
        <v>3</v>
      </c>
      <c r="AE240" s="927">
        <f t="shared" ref="AE240" si="10">ROUND(AD240*$H240,2)</f>
        <v>336</v>
      </c>
      <c r="AF240" s="1986">
        <v>4</v>
      </c>
      <c r="AG240" s="1987">
        <f t="shared" ref="AG240" si="11">ROUND(AF240*$H240,2)</f>
        <v>448</v>
      </c>
      <c r="AH240" s="926"/>
      <c r="AI240" s="927">
        <f t="shared" ref="AI240" si="12">ROUND(AH240*$H240,2)</f>
        <v>0</v>
      </c>
      <c r="AJ240" s="1986"/>
      <c r="AK240" s="1987">
        <f t="shared" ref="AK240" si="13">ROUND(AJ240*$H240,2)</f>
        <v>0</v>
      </c>
      <c r="AL240" s="926"/>
      <c r="AM240" s="927">
        <f t="shared" ref="AM240" si="14">ROUND(AL240*$H240,2)</f>
        <v>0</v>
      </c>
      <c r="AN240" s="1986"/>
      <c r="AO240" s="1987">
        <f t="shared" ref="AO240" si="15">ROUND(AN240*$H240,2)</f>
        <v>0</v>
      </c>
      <c r="AP240" s="1995"/>
      <c r="AQ240" s="1996">
        <f t="shared" ref="AQ240" si="16">ROUND(AP240*$H240,2)</f>
        <v>0</v>
      </c>
      <c r="AR240" s="926">
        <f t="shared" ref="AR240:AR242" si="17">AP240+AN240+AL240+AJ240+AH240+AF240+AD240+AB240+Z240+X240+V240+T240+R240+P240+N240+L240+J240</f>
        <v>7</v>
      </c>
      <c r="AS240" s="927">
        <f t="shared" ref="AS240" si="18">ROUND(AR240*$H240,2)</f>
        <v>784</v>
      </c>
      <c r="AT240" s="926">
        <f t="shared" ref="AT240:AT242" si="19">G240-AR240</f>
        <v>0</v>
      </c>
      <c r="AU240" s="927">
        <f t="shared" ref="AU240" si="20">ROUND(AT240*$H240,2)</f>
        <v>0</v>
      </c>
      <c r="AV240" s="975">
        <f t="shared" ref="AV240:AV242" si="21">AU240/I240</f>
        <v>0</v>
      </c>
      <c r="JB240" s="25"/>
      <c r="JC240" s="122" t="s">
        <v>7</v>
      </c>
      <c r="JD240" s="123" t="s">
        <v>31</v>
      </c>
      <c r="JE240" s="33"/>
      <c r="JF240" s="124">
        <f>JE240*G246</f>
        <v>0</v>
      </c>
      <c r="JG240" s="124">
        <v>1</v>
      </c>
      <c r="JH240" s="124">
        <f>JG240*G246</f>
        <v>6</v>
      </c>
      <c r="JI240" s="124">
        <v>0</v>
      </c>
      <c r="JJ240" s="125">
        <f>JI240*G246</f>
        <v>0</v>
      </c>
      <c r="JK240" s="22"/>
      <c r="JL240" s="22"/>
      <c r="JM240" s="22"/>
      <c r="JN240" s="22"/>
      <c r="JO240" s="22"/>
      <c r="JP240" s="22"/>
      <c r="JQ240" s="22"/>
      <c r="JR240" s="22"/>
      <c r="JS240" s="22"/>
      <c r="JT240" s="22"/>
      <c r="JU240" s="22"/>
      <c r="KH240" s="126" t="s">
        <v>110</v>
      </c>
      <c r="KJ240" s="126" t="s">
        <v>105</v>
      </c>
      <c r="KK240" s="126" t="s">
        <v>46</v>
      </c>
      <c r="KO240" s="13" t="s">
        <v>103</v>
      </c>
      <c r="KU240" s="127">
        <f>IF(JD240="základní",I246,0)</f>
        <v>72849.600000000006</v>
      </c>
      <c r="KV240" s="127">
        <f>IF(JD240="snížená",I246,0)</f>
        <v>0</v>
      </c>
      <c r="KW240" s="127">
        <f>IF(JD240="zákl. přenesená",I246,0)</f>
        <v>0</v>
      </c>
      <c r="KX240" s="127">
        <f>IF(JD240="sníž. přenesená",I246,0)</f>
        <v>0</v>
      </c>
      <c r="KY240" s="127">
        <f>IF(JD240="nulová",I246,0)</f>
        <v>0</v>
      </c>
      <c r="KZ240" s="13" t="s">
        <v>45</v>
      </c>
      <c r="LA240" s="127">
        <f>ROUND(H246*G246,2)</f>
        <v>72849.600000000006</v>
      </c>
      <c r="LB240" s="13" t="s">
        <v>110</v>
      </c>
      <c r="LC240" s="126" t="s">
        <v>2061</v>
      </c>
    </row>
    <row r="241" spans="1:315" s="10" customFormat="1" ht="27.9" customHeight="1" x14ac:dyDescent="0.2">
      <c r="A241" s="137"/>
      <c r="B241" s="565" t="s">
        <v>462</v>
      </c>
      <c r="C241" s="566" t="s">
        <v>238</v>
      </c>
      <c r="D241" s="567" t="s">
        <v>467</v>
      </c>
      <c r="E241" s="568" t="s">
        <v>468</v>
      </c>
      <c r="F241" s="569" t="s">
        <v>341</v>
      </c>
      <c r="G241" s="570">
        <v>7</v>
      </c>
      <c r="H241" s="571">
        <v>48</v>
      </c>
      <c r="I241" s="572">
        <f>ROUND(H241*G241,2)</f>
        <v>336</v>
      </c>
      <c r="J241" s="775"/>
      <c r="K241" s="911">
        <f t="shared" si="0"/>
        <v>0</v>
      </c>
      <c r="L241" s="775"/>
      <c r="M241" s="911">
        <f t="shared" ref="M241" si="22">ROUND(L241*$H241,2)</f>
        <v>0</v>
      </c>
      <c r="N241" s="775"/>
      <c r="O241" s="911">
        <f t="shared" ref="O241" si="23">ROUND(N241*$H241,2)</f>
        <v>0</v>
      </c>
      <c r="P241" s="775"/>
      <c r="Q241" s="911">
        <f t="shared" ref="Q241" si="24">ROUND(P241*$H241,2)</f>
        <v>0</v>
      </c>
      <c r="R241" s="775"/>
      <c r="S241" s="911">
        <f t="shared" ref="S241" si="25">ROUND(R241*$H241,2)</f>
        <v>0</v>
      </c>
      <c r="T241" s="775"/>
      <c r="U241" s="911">
        <f t="shared" ref="U241" si="26">ROUND(T241*$H241,2)</f>
        <v>0</v>
      </c>
      <c r="V241" s="775"/>
      <c r="W241" s="911">
        <f t="shared" ref="W241" si="27">ROUND(V241*$H241,2)</f>
        <v>0</v>
      </c>
      <c r="X241" s="775"/>
      <c r="Y241" s="911">
        <f t="shared" ref="Y241" si="28">ROUND(X241*$H241,2)</f>
        <v>0</v>
      </c>
      <c r="Z241" s="775"/>
      <c r="AA241" s="911">
        <f t="shared" ref="AA241" si="29">ROUND(Z241*$H241,2)</f>
        <v>0</v>
      </c>
      <c r="AB241" s="775"/>
      <c r="AC241" s="911">
        <f t="shared" ref="AC241" si="30">ROUND(AB241*$H241,2)</f>
        <v>0</v>
      </c>
      <c r="AD241" s="775">
        <v>3</v>
      </c>
      <c r="AE241" s="911">
        <f t="shared" ref="AE241" si="31">ROUND(AD241*$H241,2)</f>
        <v>144</v>
      </c>
      <c r="AF241" s="1749">
        <v>4</v>
      </c>
      <c r="AG241" s="1852">
        <f t="shared" ref="AG241" si="32">ROUND(AF241*$H241,2)</f>
        <v>192</v>
      </c>
      <c r="AH241" s="775"/>
      <c r="AI241" s="911">
        <f t="shared" ref="AI241" si="33">ROUND(AH241*$H241,2)</f>
        <v>0</v>
      </c>
      <c r="AJ241" s="1749"/>
      <c r="AK241" s="1852">
        <f t="shared" ref="AK241" si="34">ROUND(AJ241*$H241,2)</f>
        <v>0</v>
      </c>
      <c r="AL241" s="775"/>
      <c r="AM241" s="911">
        <f t="shared" ref="AM241" si="35">ROUND(AL241*$H241,2)</f>
        <v>0</v>
      </c>
      <c r="AN241" s="1749"/>
      <c r="AO241" s="1852">
        <f t="shared" ref="AO241" si="36">ROUND(AN241*$H241,2)</f>
        <v>0</v>
      </c>
      <c r="AP241" s="1992"/>
      <c r="AQ241" s="1993">
        <f t="shared" ref="AQ241" si="37">ROUND(AP241*$H241,2)</f>
        <v>0</v>
      </c>
      <c r="AR241" s="926">
        <f t="shared" si="17"/>
        <v>7</v>
      </c>
      <c r="AS241" s="911">
        <f t="shared" ref="AS241" si="38">ROUND(AR241*$H241,2)</f>
        <v>336</v>
      </c>
      <c r="AT241" s="926">
        <f t="shared" si="19"/>
        <v>0</v>
      </c>
      <c r="AU241" s="911">
        <f t="shared" ref="AU241" si="39">ROUND(AT241*$H241,2)</f>
        <v>0</v>
      </c>
      <c r="AV241" s="975">
        <f t="shared" si="21"/>
        <v>0</v>
      </c>
      <c r="JB241" s="139"/>
      <c r="JC241" s="140"/>
      <c r="JD241" s="141"/>
      <c r="JE241" s="141"/>
      <c r="JF241" s="141"/>
      <c r="JG241" s="141"/>
      <c r="JH241" s="141"/>
      <c r="JI241" s="141"/>
      <c r="JJ241" s="142"/>
      <c r="KJ241" s="143" t="s">
        <v>114</v>
      </c>
      <c r="KK241" s="143" t="s">
        <v>46</v>
      </c>
      <c r="KL241" s="10" t="s">
        <v>46</v>
      </c>
      <c r="KM241" s="10" t="s">
        <v>23</v>
      </c>
      <c r="KN241" s="10" t="s">
        <v>45</v>
      </c>
      <c r="KO241" s="143" t="s">
        <v>103</v>
      </c>
    </row>
    <row r="242" spans="1:315" s="1" customFormat="1" ht="27.9" customHeight="1" x14ac:dyDescent="0.2">
      <c r="A242" s="23"/>
      <c r="B242" s="550" t="s">
        <v>466</v>
      </c>
      <c r="C242" s="558" t="s">
        <v>105</v>
      </c>
      <c r="D242" s="559" t="s">
        <v>471</v>
      </c>
      <c r="E242" s="560" t="s">
        <v>472</v>
      </c>
      <c r="F242" s="561" t="s">
        <v>341</v>
      </c>
      <c r="G242" s="562">
        <v>6</v>
      </c>
      <c r="H242" s="563">
        <v>230.4</v>
      </c>
      <c r="I242" s="564">
        <f>ROUND(H242*G242,2)</f>
        <v>1382.4</v>
      </c>
      <c r="J242" s="775"/>
      <c r="K242" s="911">
        <f t="shared" si="0"/>
        <v>0</v>
      </c>
      <c r="L242" s="775"/>
      <c r="M242" s="911">
        <f t="shared" ref="M242" si="40">ROUND(L242*$H242,2)</f>
        <v>0</v>
      </c>
      <c r="N242" s="775"/>
      <c r="O242" s="911">
        <f t="shared" ref="O242" si="41">ROUND(N242*$H242,2)</f>
        <v>0</v>
      </c>
      <c r="P242" s="775"/>
      <c r="Q242" s="911">
        <f t="shared" ref="Q242" si="42">ROUND(P242*$H242,2)</f>
        <v>0</v>
      </c>
      <c r="R242" s="775"/>
      <c r="S242" s="911">
        <f t="shared" ref="S242" si="43">ROUND(R242*$H242,2)</f>
        <v>0</v>
      </c>
      <c r="T242" s="775"/>
      <c r="U242" s="911">
        <f t="shared" ref="U242" si="44">ROUND(T242*$H242,2)</f>
        <v>0</v>
      </c>
      <c r="V242" s="775"/>
      <c r="W242" s="911">
        <f t="shared" ref="W242" si="45">ROUND(V242*$H242,2)</f>
        <v>0</v>
      </c>
      <c r="X242" s="775"/>
      <c r="Y242" s="911">
        <f t="shared" ref="Y242" si="46">ROUND(X242*$H242,2)</f>
        <v>0</v>
      </c>
      <c r="Z242" s="775"/>
      <c r="AA242" s="911">
        <f t="shared" ref="AA242" si="47">ROUND(Z242*$H242,2)</f>
        <v>0</v>
      </c>
      <c r="AB242" s="775"/>
      <c r="AC242" s="911">
        <f t="shared" ref="AC242" si="48">ROUND(AB242*$H242,2)</f>
        <v>0</v>
      </c>
      <c r="AD242" s="775">
        <v>3</v>
      </c>
      <c r="AE242" s="911">
        <f t="shared" ref="AE242" si="49">ROUND(AD242*$H242,2)</f>
        <v>691.2</v>
      </c>
      <c r="AF242" s="1749">
        <v>3</v>
      </c>
      <c r="AG242" s="1852">
        <f t="shared" ref="AG242" si="50">ROUND(AF242*$H242,2)</f>
        <v>691.2</v>
      </c>
      <c r="AH242" s="775"/>
      <c r="AI242" s="911">
        <f t="shared" ref="AI242" si="51">ROUND(AH242*$H242,2)</f>
        <v>0</v>
      </c>
      <c r="AJ242" s="1749"/>
      <c r="AK242" s="1852">
        <f t="shared" ref="AK242" si="52">ROUND(AJ242*$H242,2)</f>
        <v>0</v>
      </c>
      <c r="AL242" s="775"/>
      <c r="AM242" s="911">
        <f t="shared" ref="AM242" si="53">ROUND(AL242*$H242,2)</f>
        <v>0</v>
      </c>
      <c r="AN242" s="1749"/>
      <c r="AO242" s="1852">
        <f t="shared" ref="AO242" si="54">ROUND(AN242*$H242,2)</f>
        <v>0</v>
      </c>
      <c r="AP242" s="1992"/>
      <c r="AQ242" s="1993">
        <f t="shared" ref="AQ242" si="55">ROUND(AP242*$H242,2)</f>
        <v>0</v>
      </c>
      <c r="AR242" s="926">
        <f t="shared" si="17"/>
        <v>6</v>
      </c>
      <c r="AS242" s="911">
        <f t="shared" ref="AS242" si="56">ROUND(AR242*$H242,2)</f>
        <v>1382.4</v>
      </c>
      <c r="AT242" s="926">
        <f t="shared" si="19"/>
        <v>0</v>
      </c>
      <c r="AU242" s="911">
        <f t="shared" ref="AU242" si="57">ROUND(AT242*$H242,2)</f>
        <v>0</v>
      </c>
      <c r="AV242" s="975">
        <f t="shared" si="21"/>
        <v>0</v>
      </c>
      <c r="JB242" s="163"/>
      <c r="JC242" s="164" t="s">
        <v>7</v>
      </c>
      <c r="JD242" s="165" t="s">
        <v>31</v>
      </c>
      <c r="JE242" s="33"/>
      <c r="JF242" s="124">
        <f>JE242*G248</f>
        <v>0</v>
      </c>
      <c r="JG242" s="124">
        <v>3.9E-2</v>
      </c>
      <c r="JH242" s="124">
        <f>JG242*G248</f>
        <v>3.9E-2</v>
      </c>
      <c r="JI242" s="124">
        <v>0</v>
      </c>
      <c r="JJ242" s="125">
        <f>JI242*G248</f>
        <v>0</v>
      </c>
      <c r="JK242" s="22"/>
      <c r="JL242" s="22"/>
      <c r="JM242" s="22"/>
      <c r="JN242" s="22"/>
      <c r="JO242" s="22"/>
      <c r="JP242" s="22"/>
      <c r="JQ242" s="22"/>
      <c r="JR242" s="22"/>
      <c r="JS242" s="22"/>
      <c r="JT242" s="22"/>
      <c r="JU242" s="22"/>
      <c r="KH242" s="126" t="s">
        <v>166</v>
      </c>
      <c r="KJ242" s="126" t="s">
        <v>238</v>
      </c>
      <c r="KK242" s="126" t="s">
        <v>46</v>
      </c>
      <c r="KO242" s="13" t="s">
        <v>103</v>
      </c>
      <c r="KU242" s="127">
        <f>IF(JD242="základní",I248,0)</f>
        <v>225</v>
      </c>
      <c r="KV242" s="127">
        <f>IF(JD242="snížená",I248,0)</f>
        <v>0</v>
      </c>
      <c r="KW242" s="127">
        <f>IF(JD242="zákl. přenesená",I248,0)</f>
        <v>0</v>
      </c>
      <c r="KX242" s="127">
        <f>IF(JD242="sníž. přenesená",I248,0)</f>
        <v>0</v>
      </c>
      <c r="KY242" s="127">
        <f>IF(JD242="nulová",I248,0)</f>
        <v>0</v>
      </c>
      <c r="KZ242" s="13" t="s">
        <v>45</v>
      </c>
      <c r="LA242" s="127">
        <f>ROUND(H248*G248,2)</f>
        <v>225</v>
      </c>
      <c r="LB242" s="13" t="s">
        <v>110</v>
      </c>
      <c r="LC242" s="126" t="s">
        <v>2063</v>
      </c>
    </row>
    <row r="243" spans="1:315" s="10" customFormat="1" ht="27.9" customHeight="1" x14ac:dyDescent="0.2">
      <c r="A243" s="137"/>
      <c r="B243" s="625"/>
      <c r="C243" s="806" t="s">
        <v>112</v>
      </c>
      <c r="D243" s="805"/>
      <c r="E243" s="626" t="s">
        <v>474</v>
      </c>
      <c r="F243" s="805"/>
      <c r="G243" s="805"/>
      <c r="H243" s="197"/>
      <c r="I243" s="498"/>
      <c r="J243" s="260"/>
      <c r="K243" s="261"/>
      <c r="L243" s="260"/>
      <c r="M243" s="261"/>
      <c r="N243" s="260"/>
      <c r="O243" s="261"/>
      <c r="P243" s="260"/>
      <c r="Q243" s="261"/>
      <c r="R243" s="260"/>
      <c r="S243" s="261"/>
      <c r="T243" s="260"/>
      <c r="U243" s="261"/>
      <c r="V243" s="260"/>
      <c r="W243" s="261"/>
      <c r="X243" s="260"/>
      <c r="Y243" s="261"/>
      <c r="Z243" s="260"/>
      <c r="AA243" s="261"/>
      <c r="AB243" s="260"/>
      <c r="AC243" s="261"/>
      <c r="AD243" s="260"/>
      <c r="AE243" s="261"/>
      <c r="AF243" s="1687"/>
      <c r="AG243" s="1688"/>
      <c r="AH243" s="260"/>
      <c r="AI243" s="261"/>
      <c r="AJ243" s="1687"/>
      <c r="AK243" s="1688"/>
      <c r="AL243" s="260"/>
      <c r="AM243" s="261"/>
      <c r="AN243" s="1687"/>
      <c r="AO243" s="1688"/>
      <c r="AP243" s="1962"/>
      <c r="AQ243" s="1963"/>
      <c r="AR243" s="260"/>
      <c r="AS243" s="261"/>
      <c r="AT243" s="260"/>
      <c r="AU243" s="261"/>
      <c r="AV243" s="528"/>
      <c r="JB243" s="139"/>
      <c r="JC243" s="140"/>
      <c r="JD243" s="141"/>
      <c r="JE243" s="141"/>
      <c r="JF243" s="141"/>
      <c r="JG243" s="141"/>
      <c r="JH243" s="141"/>
      <c r="JI243" s="141"/>
      <c r="JJ243" s="142"/>
      <c r="KJ243" s="143" t="s">
        <v>114</v>
      </c>
      <c r="KK243" s="143" t="s">
        <v>46</v>
      </c>
      <c r="KL243" s="10" t="s">
        <v>46</v>
      </c>
      <c r="KM243" s="10" t="s">
        <v>23</v>
      </c>
      <c r="KN243" s="10" t="s">
        <v>45</v>
      </c>
      <c r="KO243" s="143" t="s">
        <v>103</v>
      </c>
    </row>
    <row r="244" spans="1:315" s="1" customFormat="1" ht="27.9" customHeight="1" x14ac:dyDescent="0.2">
      <c r="A244" s="23"/>
      <c r="B244" s="633"/>
      <c r="C244" s="806" t="s">
        <v>114</v>
      </c>
      <c r="D244" s="634" t="s">
        <v>7</v>
      </c>
      <c r="E244" s="635" t="s">
        <v>2059</v>
      </c>
      <c r="F244" s="636"/>
      <c r="G244" s="637">
        <v>6</v>
      </c>
      <c r="H244" s="638"/>
      <c r="I244" s="639"/>
      <c r="J244" s="408"/>
      <c r="K244" s="409"/>
      <c r="L244" s="408"/>
      <c r="M244" s="409"/>
      <c r="N244" s="408"/>
      <c r="O244" s="409"/>
      <c r="P244" s="408"/>
      <c r="Q244" s="409"/>
      <c r="R244" s="408"/>
      <c r="S244" s="409"/>
      <c r="T244" s="408"/>
      <c r="U244" s="409"/>
      <c r="V244" s="408"/>
      <c r="W244" s="409"/>
      <c r="X244" s="408"/>
      <c r="Y244" s="409"/>
      <c r="Z244" s="408"/>
      <c r="AA244" s="409"/>
      <c r="AB244" s="408"/>
      <c r="AC244" s="409"/>
      <c r="AD244" s="408"/>
      <c r="AE244" s="409"/>
      <c r="AF244" s="1985"/>
      <c r="AG244" s="1684"/>
      <c r="AH244" s="408"/>
      <c r="AI244" s="409"/>
      <c r="AJ244" s="1985"/>
      <c r="AK244" s="1684"/>
      <c r="AL244" s="408"/>
      <c r="AM244" s="409"/>
      <c r="AN244" s="1985"/>
      <c r="AO244" s="1684"/>
      <c r="AP244" s="1994"/>
      <c r="AQ244" s="1959"/>
      <c r="AR244" s="408"/>
      <c r="AS244" s="409"/>
      <c r="AT244" s="408"/>
      <c r="AU244" s="409"/>
      <c r="AV244" s="815"/>
      <c r="JB244" s="163"/>
      <c r="JC244" s="164" t="s">
        <v>7</v>
      </c>
      <c r="JD244" s="165" t="s">
        <v>31</v>
      </c>
      <c r="JE244" s="33"/>
      <c r="JF244" s="124">
        <f>JE244*G250</f>
        <v>0</v>
      </c>
      <c r="JG244" s="124">
        <v>3.9E-2</v>
      </c>
      <c r="JH244" s="124">
        <f>JG244*G250</f>
        <v>0.11699999999999999</v>
      </c>
      <c r="JI244" s="124">
        <v>0</v>
      </c>
      <c r="JJ244" s="125">
        <f>JI244*G250</f>
        <v>0</v>
      </c>
      <c r="JK244" s="22"/>
      <c r="JL244" s="22"/>
      <c r="JM244" s="22"/>
      <c r="JN244" s="22"/>
      <c r="JO244" s="22"/>
      <c r="JP244" s="22"/>
      <c r="JQ244" s="22"/>
      <c r="JR244" s="22"/>
      <c r="JS244" s="22"/>
      <c r="JT244" s="22"/>
      <c r="JU244" s="22"/>
      <c r="KH244" s="126" t="s">
        <v>166</v>
      </c>
      <c r="KJ244" s="126" t="s">
        <v>238</v>
      </c>
      <c r="KK244" s="126" t="s">
        <v>46</v>
      </c>
      <c r="KO244" s="13" t="s">
        <v>103</v>
      </c>
      <c r="KU244" s="127">
        <f>IF(JD244="základní",I250,0)</f>
        <v>750</v>
      </c>
      <c r="KV244" s="127">
        <f>IF(JD244="snížená",I250,0)</f>
        <v>0</v>
      </c>
      <c r="KW244" s="127">
        <f>IF(JD244="zákl. přenesená",I250,0)</f>
        <v>0</v>
      </c>
      <c r="KX244" s="127">
        <f>IF(JD244="sníž. přenesená",I250,0)</f>
        <v>0</v>
      </c>
      <c r="KY244" s="127">
        <f>IF(JD244="nulová",I250,0)</f>
        <v>0</v>
      </c>
      <c r="KZ244" s="13" t="s">
        <v>45</v>
      </c>
      <c r="LA244" s="127">
        <f>ROUND(H250*G250,2)</f>
        <v>750</v>
      </c>
      <c r="LB244" s="13" t="s">
        <v>110</v>
      </c>
      <c r="LC244" s="126" t="s">
        <v>2064</v>
      </c>
    </row>
    <row r="245" spans="1:315" s="10" customFormat="1" ht="27.9" customHeight="1" x14ac:dyDescent="0.2">
      <c r="A245" s="137"/>
      <c r="B245" s="565" t="s">
        <v>470</v>
      </c>
      <c r="C245" s="566" t="s">
        <v>238</v>
      </c>
      <c r="D245" s="567" t="s">
        <v>477</v>
      </c>
      <c r="E245" s="568" t="s">
        <v>478</v>
      </c>
      <c r="F245" s="569" t="s">
        <v>341</v>
      </c>
      <c r="G245" s="570">
        <v>6</v>
      </c>
      <c r="H245" s="571">
        <v>970</v>
      </c>
      <c r="I245" s="572">
        <f>ROUND(H245*G245,2)</f>
        <v>5820</v>
      </c>
      <c r="J245" s="926"/>
      <c r="K245" s="927">
        <f t="shared" ref="K245:K246" si="58">ROUND(J245*$H245,2)</f>
        <v>0</v>
      </c>
      <c r="L245" s="926"/>
      <c r="M245" s="927">
        <f t="shared" ref="M245" si="59">ROUND(L245*$H245,2)</f>
        <v>0</v>
      </c>
      <c r="N245" s="926"/>
      <c r="O245" s="927">
        <f t="shared" ref="O245" si="60">ROUND(N245*$H245,2)</f>
        <v>0</v>
      </c>
      <c r="P245" s="926"/>
      <c r="Q245" s="927">
        <f t="shared" ref="Q245" si="61">ROUND(P245*$H245,2)</f>
        <v>0</v>
      </c>
      <c r="R245" s="926"/>
      <c r="S245" s="927">
        <f t="shared" ref="S245" si="62">ROUND(R245*$H245,2)</f>
        <v>0</v>
      </c>
      <c r="T245" s="926"/>
      <c r="U245" s="927">
        <f t="shared" ref="U245" si="63">ROUND(T245*$H245,2)</f>
        <v>0</v>
      </c>
      <c r="V245" s="926"/>
      <c r="W245" s="927">
        <f t="shared" ref="W245" si="64">ROUND(V245*$H245,2)</f>
        <v>0</v>
      </c>
      <c r="X245" s="926"/>
      <c r="Y245" s="927">
        <f t="shared" ref="Y245" si="65">ROUND(X245*$H245,2)</f>
        <v>0</v>
      </c>
      <c r="Z245" s="926"/>
      <c r="AA245" s="927">
        <f t="shared" ref="AA245" si="66">ROUND(Z245*$H245,2)</f>
        <v>0</v>
      </c>
      <c r="AB245" s="926"/>
      <c r="AC245" s="927">
        <f t="shared" ref="AC245" si="67">ROUND(AB245*$H245,2)</f>
        <v>0</v>
      </c>
      <c r="AD245" s="926">
        <v>3</v>
      </c>
      <c r="AE245" s="927">
        <f t="shared" ref="AE245" si="68">ROUND(AD245*$H245,2)</f>
        <v>2910</v>
      </c>
      <c r="AF245" s="1986">
        <v>3</v>
      </c>
      <c r="AG245" s="1987">
        <f t="shared" ref="AG245" si="69">ROUND(AF245*$H245,2)</f>
        <v>2910</v>
      </c>
      <c r="AH245" s="926"/>
      <c r="AI245" s="927">
        <f t="shared" ref="AI245" si="70">ROUND(AH245*$H245,2)</f>
        <v>0</v>
      </c>
      <c r="AJ245" s="1986"/>
      <c r="AK245" s="1987">
        <f t="shared" ref="AK245" si="71">ROUND(AJ245*$H245,2)</f>
        <v>0</v>
      </c>
      <c r="AL245" s="926"/>
      <c r="AM245" s="927">
        <f t="shared" ref="AM245" si="72">ROUND(AL245*$H245,2)</f>
        <v>0</v>
      </c>
      <c r="AN245" s="1986"/>
      <c r="AO245" s="1987">
        <f t="shared" ref="AO245" si="73">ROUND(AN245*$H245,2)</f>
        <v>0</v>
      </c>
      <c r="AP245" s="1995"/>
      <c r="AQ245" s="1996">
        <f t="shared" ref="AQ245" si="74">ROUND(AP245*$H245,2)</f>
        <v>0</v>
      </c>
      <c r="AR245" s="926">
        <f t="shared" ref="AR245:AR246" si="75">AP245+AN245+AL245+AJ245+AH245+AF245+AD245+AB245+Z245+X245+V245+T245+R245+P245+N245+L245+J245</f>
        <v>6</v>
      </c>
      <c r="AS245" s="927">
        <f t="shared" ref="AS245" si="76">ROUND(AR245*$H245,2)</f>
        <v>5820</v>
      </c>
      <c r="AT245" s="926">
        <f t="shared" ref="AT245:AT246" si="77">G245-AR245</f>
        <v>0</v>
      </c>
      <c r="AU245" s="927">
        <f t="shared" ref="AU245" si="78">ROUND(AT245*$H245,2)</f>
        <v>0</v>
      </c>
      <c r="AV245" s="975">
        <f t="shared" ref="AV245:AV246" si="79">AU245/I245</f>
        <v>0</v>
      </c>
      <c r="JB245" s="139"/>
      <c r="JC245" s="140"/>
      <c r="JD245" s="141"/>
      <c r="JE245" s="141"/>
      <c r="JF245" s="141"/>
      <c r="JG245" s="141"/>
      <c r="JH245" s="141"/>
      <c r="JI245" s="141"/>
      <c r="JJ245" s="142"/>
      <c r="KJ245" s="143" t="s">
        <v>114</v>
      </c>
      <c r="KK245" s="143" t="s">
        <v>46</v>
      </c>
      <c r="KL245" s="10" t="s">
        <v>46</v>
      </c>
      <c r="KM245" s="10" t="s">
        <v>23</v>
      </c>
      <c r="KN245" s="10" t="s">
        <v>45</v>
      </c>
      <c r="KO245" s="143" t="s">
        <v>103</v>
      </c>
    </row>
    <row r="246" spans="1:315" s="1" customFormat="1" ht="27.9" customHeight="1" x14ac:dyDescent="0.2">
      <c r="A246" s="23"/>
      <c r="B246" s="550" t="s">
        <v>476</v>
      </c>
      <c r="C246" s="558" t="s">
        <v>105</v>
      </c>
      <c r="D246" s="559" t="s">
        <v>490</v>
      </c>
      <c r="E246" s="560" t="s">
        <v>491</v>
      </c>
      <c r="F246" s="561" t="s">
        <v>341</v>
      </c>
      <c r="G246" s="562">
        <v>6</v>
      </c>
      <c r="H246" s="563">
        <v>12141.6</v>
      </c>
      <c r="I246" s="564">
        <f>ROUND(H246*G246,2)</f>
        <v>72849.600000000006</v>
      </c>
      <c r="J246" s="775"/>
      <c r="K246" s="911">
        <f t="shared" si="58"/>
        <v>0</v>
      </c>
      <c r="L246" s="775"/>
      <c r="M246" s="911">
        <f t="shared" ref="M246" si="80">ROUND(L246*$H246,2)</f>
        <v>0</v>
      </c>
      <c r="N246" s="775"/>
      <c r="O246" s="911">
        <f t="shared" ref="O246" si="81">ROUND(N246*$H246,2)</f>
        <v>0</v>
      </c>
      <c r="P246" s="775"/>
      <c r="Q246" s="911">
        <f t="shared" ref="Q246" si="82">ROUND(P246*$H246,2)</f>
        <v>0</v>
      </c>
      <c r="R246" s="775"/>
      <c r="S246" s="911">
        <f t="shared" ref="S246" si="83">ROUND(R246*$H246,2)</f>
        <v>0</v>
      </c>
      <c r="T246" s="775"/>
      <c r="U246" s="911">
        <f t="shared" ref="U246" si="84">ROUND(T246*$H246,2)</f>
        <v>0</v>
      </c>
      <c r="V246" s="775"/>
      <c r="W246" s="911">
        <f t="shared" ref="W246" si="85">ROUND(V246*$H246,2)</f>
        <v>0</v>
      </c>
      <c r="X246" s="775"/>
      <c r="Y246" s="911">
        <f t="shared" ref="Y246" si="86">ROUND(X246*$H246,2)</f>
        <v>0</v>
      </c>
      <c r="Z246" s="775"/>
      <c r="AA246" s="911">
        <f t="shared" ref="AA246" si="87">ROUND(Z246*$H246,2)</f>
        <v>0</v>
      </c>
      <c r="AB246" s="775"/>
      <c r="AC246" s="911">
        <f t="shared" ref="AC246" si="88">ROUND(AB246*$H246,2)</f>
        <v>0</v>
      </c>
      <c r="AD246" s="775">
        <v>3</v>
      </c>
      <c r="AE246" s="911">
        <f t="shared" ref="AE246" si="89">ROUND(AD246*$H246,2)</f>
        <v>36424.800000000003</v>
      </c>
      <c r="AF246" s="1749">
        <v>3</v>
      </c>
      <c r="AG246" s="1852">
        <f t="shared" ref="AG246" si="90">ROUND(AF246*$H246,2)</f>
        <v>36424.800000000003</v>
      </c>
      <c r="AH246" s="775"/>
      <c r="AI246" s="911">
        <f t="shared" ref="AI246" si="91">ROUND(AH246*$H246,2)</f>
        <v>0</v>
      </c>
      <c r="AJ246" s="1749"/>
      <c r="AK246" s="1852">
        <f t="shared" ref="AK246" si="92">ROUND(AJ246*$H246,2)</f>
        <v>0</v>
      </c>
      <c r="AL246" s="775"/>
      <c r="AM246" s="911">
        <f t="shared" ref="AM246" si="93">ROUND(AL246*$H246,2)</f>
        <v>0</v>
      </c>
      <c r="AN246" s="1749"/>
      <c r="AO246" s="1852">
        <f t="shared" ref="AO246" si="94">ROUND(AN246*$H246,2)</f>
        <v>0</v>
      </c>
      <c r="AP246" s="1992"/>
      <c r="AQ246" s="1993">
        <f t="shared" ref="AQ246" si="95">ROUND(AP246*$H246,2)</f>
        <v>0</v>
      </c>
      <c r="AR246" s="926">
        <f t="shared" si="75"/>
        <v>6</v>
      </c>
      <c r="AS246" s="911">
        <f t="shared" ref="AS246" si="96">ROUND(AR246*$H246,2)</f>
        <v>72849.600000000006</v>
      </c>
      <c r="AT246" s="926">
        <f t="shared" si="77"/>
        <v>0</v>
      </c>
      <c r="AU246" s="911">
        <f t="shared" ref="AU246" si="97">ROUND(AT246*$H246,2)</f>
        <v>0</v>
      </c>
      <c r="AV246" s="975">
        <f t="shared" si="79"/>
        <v>0</v>
      </c>
      <c r="JB246" s="163"/>
      <c r="JC246" s="164" t="s">
        <v>7</v>
      </c>
      <c r="JD246" s="165" t="s">
        <v>31</v>
      </c>
      <c r="JE246" s="33"/>
      <c r="JF246" s="124">
        <f>JE246*G252</f>
        <v>0</v>
      </c>
      <c r="JG246" s="124">
        <v>8.1000000000000003E-2</v>
      </c>
      <c r="JH246" s="124">
        <f>JG246*G252</f>
        <v>0.40500000000000003</v>
      </c>
      <c r="JI246" s="124">
        <v>0</v>
      </c>
      <c r="JJ246" s="125">
        <f>JI246*G252</f>
        <v>0</v>
      </c>
      <c r="JK246" s="22"/>
      <c r="JL246" s="22"/>
      <c r="JM246" s="22"/>
      <c r="JN246" s="22"/>
      <c r="JO246" s="22"/>
      <c r="JP246" s="22"/>
      <c r="JQ246" s="22"/>
      <c r="JR246" s="22"/>
      <c r="JS246" s="22"/>
      <c r="JT246" s="22"/>
      <c r="JU246" s="22"/>
      <c r="KH246" s="126" t="s">
        <v>166</v>
      </c>
      <c r="KJ246" s="126" t="s">
        <v>238</v>
      </c>
      <c r="KK246" s="126" t="s">
        <v>46</v>
      </c>
      <c r="KO246" s="13" t="s">
        <v>103</v>
      </c>
      <c r="KU246" s="127">
        <f>IF(JD246="základní",I252,0)</f>
        <v>1625</v>
      </c>
      <c r="KV246" s="127">
        <f>IF(JD246="snížená",I252,0)</f>
        <v>0</v>
      </c>
      <c r="KW246" s="127">
        <f>IF(JD246="zákl. přenesená",I252,0)</f>
        <v>0</v>
      </c>
      <c r="KX246" s="127">
        <f>IF(JD246="sníž. přenesená",I252,0)</f>
        <v>0</v>
      </c>
      <c r="KY246" s="127">
        <f>IF(JD246="nulová",I252,0)</f>
        <v>0</v>
      </c>
      <c r="KZ246" s="13" t="s">
        <v>45</v>
      </c>
      <c r="LA246" s="127">
        <f>ROUND(H252*G252,2)</f>
        <v>1625</v>
      </c>
      <c r="LB246" s="13" t="s">
        <v>110</v>
      </c>
      <c r="LC246" s="126" t="s">
        <v>2065</v>
      </c>
    </row>
    <row r="247" spans="1:315" s="10" customFormat="1" ht="27.9" customHeight="1" x14ac:dyDescent="0.2">
      <c r="A247" s="137"/>
      <c r="B247" s="633"/>
      <c r="C247" s="806" t="s">
        <v>114</v>
      </c>
      <c r="D247" s="634" t="s">
        <v>7</v>
      </c>
      <c r="E247" s="635" t="s">
        <v>2062</v>
      </c>
      <c r="F247" s="636"/>
      <c r="G247" s="637">
        <v>6</v>
      </c>
      <c r="H247" s="638"/>
      <c r="I247" s="639"/>
      <c r="J247" s="260"/>
      <c r="K247" s="261"/>
      <c r="L247" s="260"/>
      <c r="M247" s="261"/>
      <c r="N247" s="260"/>
      <c r="O247" s="261"/>
      <c r="P247" s="260"/>
      <c r="Q247" s="261"/>
      <c r="R247" s="260"/>
      <c r="S247" s="261"/>
      <c r="T247" s="260"/>
      <c r="U247" s="261"/>
      <c r="V247" s="260"/>
      <c r="W247" s="261"/>
      <c r="X247" s="260"/>
      <c r="Y247" s="261"/>
      <c r="Z247" s="260"/>
      <c r="AA247" s="261"/>
      <c r="AB247" s="260"/>
      <c r="AC247" s="261"/>
      <c r="AD247" s="260"/>
      <c r="AE247" s="261"/>
      <c r="AF247" s="1687"/>
      <c r="AG247" s="1688"/>
      <c r="AH247" s="260"/>
      <c r="AI247" s="261"/>
      <c r="AJ247" s="1687"/>
      <c r="AK247" s="1688"/>
      <c r="AL247" s="260"/>
      <c r="AM247" s="261"/>
      <c r="AN247" s="1687"/>
      <c r="AO247" s="1688"/>
      <c r="AP247" s="1962"/>
      <c r="AQ247" s="1963"/>
      <c r="AR247" s="260"/>
      <c r="AS247" s="261"/>
      <c r="AT247" s="260"/>
      <c r="AU247" s="261"/>
      <c r="AV247" s="528"/>
      <c r="JB247" s="139"/>
      <c r="JC247" s="140"/>
      <c r="JD247" s="141"/>
      <c r="JE247" s="141"/>
      <c r="JF247" s="141"/>
      <c r="JG247" s="141"/>
      <c r="JH247" s="141"/>
      <c r="JI247" s="141"/>
      <c r="JJ247" s="142"/>
      <c r="KJ247" s="143" t="s">
        <v>114</v>
      </c>
      <c r="KK247" s="143" t="s">
        <v>46</v>
      </c>
      <c r="KL247" s="10" t="s">
        <v>46</v>
      </c>
      <c r="KM247" s="10" t="s">
        <v>23</v>
      </c>
      <c r="KN247" s="10" t="s">
        <v>45</v>
      </c>
      <c r="KO247" s="143" t="s">
        <v>103</v>
      </c>
    </row>
    <row r="248" spans="1:315" s="1" customFormat="1" ht="27.9" customHeight="1" x14ac:dyDescent="0.2">
      <c r="A248" s="23"/>
      <c r="B248" s="565" t="s">
        <v>480</v>
      </c>
      <c r="C248" s="566" t="s">
        <v>238</v>
      </c>
      <c r="D248" s="567" t="s">
        <v>496</v>
      </c>
      <c r="E248" s="568" t="s">
        <v>497</v>
      </c>
      <c r="F248" s="569" t="s">
        <v>341</v>
      </c>
      <c r="G248" s="570">
        <v>1</v>
      </c>
      <c r="H248" s="571">
        <v>225</v>
      </c>
      <c r="I248" s="572">
        <f>ROUND(H248*G248,2)</f>
        <v>225</v>
      </c>
      <c r="J248" s="926"/>
      <c r="K248" s="927">
        <f>ROUND(J248*$H248,2)</f>
        <v>0</v>
      </c>
      <c r="L248" s="926"/>
      <c r="M248" s="927">
        <f>ROUND(L248*$H248,2)</f>
        <v>0</v>
      </c>
      <c r="N248" s="926"/>
      <c r="O248" s="927">
        <f>ROUND(N248*$H248,2)</f>
        <v>0</v>
      </c>
      <c r="P248" s="926"/>
      <c r="Q248" s="927">
        <f>ROUND(P248*$H248,2)</f>
        <v>0</v>
      </c>
      <c r="R248" s="926"/>
      <c r="S248" s="927">
        <f>ROUND(R248*$H248,2)</f>
        <v>0</v>
      </c>
      <c r="T248" s="926"/>
      <c r="U248" s="927">
        <f>ROUND(T248*$H248,2)</f>
        <v>0</v>
      </c>
      <c r="V248" s="926"/>
      <c r="W248" s="927">
        <f>ROUND(V248*$H248,2)</f>
        <v>0</v>
      </c>
      <c r="X248" s="926"/>
      <c r="Y248" s="927">
        <f>ROUND(X248*$H248,2)</f>
        <v>0</v>
      </c>
      <c r="Z248" s="926"/>
      <c r="AA248" s="927">
        <f>ROUND(Z248*$H248,2)</f>
        <v>0</v>
      </c>
      <c r="AB248" s="926"/>
      <c r="AC248" s="927">
        <f>ROUND(AB248*$H248,2)</f>
        <v>0</v>
      </c>
      <c r="AD248" s="926"/>
      <c r="AE248" s="927">
        <f>ROUND(AD248*$H248,2)</f>
        <v>0</v>
      </c>
      <c r="AF248" s="1986">
        <v>1</v>
      </c>
      <c r="AG248" s="1987">
        <f>ROUND(AF248*$H248,2)</f>
        <v>225</v>
      </c>
      <c r="AH248" s="926"/>
      <c r="AI248" s="927">
        <f>ROUND(AH248*$H248,2)</f>
        <v>0</v>
      </c>
      <c r="AJ248" s="1986"/>
      <c r="AK248" s="1987">
        <f>ROUND(AJ248*$H248,2)</f>
        <v>0</v>
      </c>
      <c r="AL248" s="926"/>
      <c r="AM248" s="927">
        <f>ROUND(AL248*$H248,2)</f>
        <v>0</v>
      </c>
      <c r="AN248" s="1986"/>
      <c r="AO248" s="1987">
        <f>ROUND(AN248*$H248,2)</f>
        <v>0</v>
      </c>
      <c r="AP248" s="1995"/>
      <c r="AQ248" s="1996">
        <f>ROUND(AP248*$H248,2)</f>
        <v>0</v>
      </c>
      <c r="AR248" s="926">
        <f>AP248+AN248+AL248+AJ248+AH248+AF248+AD248+AB248+Z248+X248+V248+T248+R248+P248+N248+L248+J248</f>
        <v>1</v>
      </c>
      <c r="AS248" s="927">
        <f>ROUND(AR248*$H248,2)</f>
        <v>225</v>
      </c>
      <c r="AT248" s="926">
        <f>G248-AR248</f>
        <v>0</v>
      </c>
      <c r="AU248" s="927">
        <f>ROUND(AT248*$H248,2)</f>
        <v>0</v>
      </c>
      <c r="AV248" s="975">
        <f>AU248/I248</f>
        <v>0</v>
      </c>
      <c r="JB248" s="163"/>
      <c r="JC248" s="164" t="s">
        <v>7</v>
      </c>
      <c r="JD248" s="165" t="s">
        <v>31</v>
      </c>
      <c r="JE248" s="33"/>
      <c r="JF248" s="124">
        <f>JE248*G254</f>
        <v>0</v>
      </c>
      <c r="JG248" s="124">
        <v>0.54800000000000004</v>
      </c>
      <c r="JH248" s="124">
        <f>JG248*G254</f>
        <v>3.2880000000000003</v>
      </c>
      <c r="JI248" s="124">
        <v>0</v>
      </c>
      <c r="JJ248" s="125">
        <f>JI248*G254</f>
        <v>0</v>
      </c>
      <c r="JK248" s="22"/>
      <c r="JL248" s="22"/>
      <c r="JM248" s="22"/>
      <c r="JN248" s="22"/>
      <c r="JO248" s="22"/>
      <c r="JP248" s="22"/>
      <c r="JQ248" s="22"/>
      <c r="JR248" s="22"/>
      <c r="JS248" s="22"/>
      <c r="JT248" s="22"/>
      <c r="JU248" s="22"/>
      <c r="KH248" s="126" t="s">
        <v>166</v>
      </c>
      <c r="KJ248" s="126" t="s">
        <v>238</v>
      </c>
      <c r="KK248" s="126" t="s">
        <v>46</v>
      </c>
      <c r="KO248" s="13" t="s">
        <v>103</v>
      </c>
      <c r="KU248" s="127">
        <f>IF(JD248="základní",I254,0)</f>
        <v>11520</v>
      </c>
      <c r="KV248" s="127">
        <f>IF(JD248="snížená",I254,0)</f>
        <v>0</v>
      </c>
      <c r="KW248" s="127">
        <f>IF(JD248="zákl. přenesená",I254,0)</f>
        <v>0</v>
      </c>
      <c r="KX248" s="127">
        <f>IF(JD248="sníž. přenesená",I254,0)</f>
        <v>0</v>
      </c>
      <c r="KY248" s="127">
        <f>IF(JD248="nulová",I254,0)</f>
        <v>0</v>
      </c>
      <c r="KZ248" s="13" t="s">
        <v>45</v>
      </c>
      <c r="LA248" s="127">
        <f>ROUND(H254*G254,2)</f>
        <v>11520</v>
      </c>
      <c r="LB248" s="13" t="s">
        <v>110</v>
      </c>
      <c r="LC248" s="126" t="s">
        <v>2066</v>
      </c>
    </row>
    <row r="249" spans="1:315" s="10" customFormat="1" ht="27.9" customHeight="1" x14ac:dyDescent="0.2">
      <c r="A249" s="137"/>
      <c r="B249" s="633"/>
      <c r="C249" s="806" t="s">
        <v>114</v>
      </c>
      <c r="D249" s="634" t="s">
        <v>7</v>
      </c>
      <c r="E249" s="635" t="s">
        <v>570</v>
      </c>
      <c r="F249" s="636"/>
      <c r="G249" s="637">
        <v>1</v>
      </c>
      <c r="H249" s="638"/>
      <c r="I249" s="639"/>
      <c r="J249" s="260"/>
      <c r="K249" s="261"/>
      <c r="L249" s="260"/>
      <c r="M249" s="261"/>
      <c r="N249" s="260"/>
      <c r="O249" s="261"/>
      <c r="P249" s="260"/>
      <c r="Q249" s="261"/>
      <c r="R249" s="260"/>
      <c r="S249" s="261"/>
      <c r="T249" s="260"/>
      <c r="U249" s="261"/>
      <c r="V249" s="260"/>
      <c r="W249" s="261"/>
      <c r="X249" s="260"/>
      <c r="Y249" s="261"/>
      <c r="Z249" s="260"/>
      <c r="AA249" s="261"/>
      <c r="AB249" s="260"/>
      <c r="AC249" s="261"/>
      <c r="AD249" s="260"/>
      <c r="AE249" s="261"/>
      <c r="AF249" s="1687"/>
      <c r="AG249" s="1688"/>
      <c r="AH249" s="260"/>
      <c r="AI249" s="261"/>
      <c r="AJ249" s="1687"/>
      <c r="AK249" s="1688"/>
      <c r="AL249" s="260"/>
      <c r="AM249" s="261"/>
      <c r="AN249" s="1687"/>
      <c r="AO249" s="1688"/>
      <c r="AP249" s="1962"/>
      <c r="AQ249" s="1963"/>
      <c r="AR249" s="260"/>
      <c r="AS249" s="261"/>
      <c r="AT249" s="260"/>
      <c r="AU249" s="261"/>
      <c r="AV249" s="528"/>
      <c r="JB249" s="139"/>
      <c r="JC249" s="140"/>
      <c r="JD249" s="141"/>
      <c r="JE249" s="141"/>
      <c r="JF249" s="141"/>
      <c r="JG249" s="141"/>
      <c r="JH249" s="141"/>
      <c r="JI249" s="141"/>
      <c r="JJ249" s="142"/>
      <c r="KJ249" s="143" t="s">
        <v>114</v>
      </c>
      <c r="KK249" s="143" t="s">
        <v>46</v>
      </c>
      <c r="KL249" s="10" t="s">
        <v>46</v>
      </c>
      <c r="KM249" s="10" t="s">
        <v>23</v>
      </c>
      <c r="KN249" s="10" t="s">
        <v>45</v>
      </c>
      <c r="KO249" s="143" t="s">
        <v>103</v>
      </c>
    </row>
    <row r="250" spans="1:315" s="1" customFormat="1" ht="27.9" customHeight="1" x14ac:dyDescent="0.2">
      <c r="A250" s="23"/>
      <c r="B250" s="565" t="s">
        <v>485</v>
      </c>
      <c r="C250" s="566" t="s">
        <v>238</v>
      </c>
      <c r="D250" s="567" t="s">
        <v>501</v>
      </c>
      <c r="E250" s="568" t="s">
        <v>502</v>
      </c>
      <c r="F250" s="569" t="s">
        <v>341</v>
      </c>
      <c r="G250" s="570">
        <v>3</v>
      </c>
      <c r="H250" s="571">
        <v>250</v>
      </c>
      <c r="I250" s="572">
        <f>ROUND(H250*G250,2)</f>
        <v>750</v>
      </c>
      <c r="J250" s="926"/>
      <c r="K250" s="927">
        <f>ROUND(J250*$H250,2)</f>
        <v>0</v>
      </c>
      <c r="L250" s="926"/>
      <c r="M250" s="927">
        <f>ROUND(L250*$H250,2)</f>
        <v>0</v>
      </c>
      <c r="N250" s="926"/>
      <c r="O250" s="927">
        <f>ROUND(N250*$H250,2)</f>
        <v>0</v>
      </c>
      <c r="P250" s="926"/>
      <c r="Q250" s="927">
        <f>ROUND(P250*$H250,2)</f>
        <v>0</v>
      </c>
      <c r="R250" s="926"/>
      <c r="S250" s="927">
        <f>ROUND(R250*$H250,2)</f>
        <v>0</v>
      </c>
      <c r="T250" s="926"/>
      <c r="U250" s="927">
        <f>ROUND(T250*$H250,2)</f>
        <v>0</v>
      </c>
      <c r="V250" s="926"/>
      <c r="W250" s="927">
        <f>ROUND(V250*$H250,2)</f>
        <v>0</v>
      </c>
      <c r="X250" s="926"/>
      <c r="Y250" s="927">
        <f>ROUND(X250*$H250,2)</f>
        <v>0</v>
      </c>
      <c r="Z250" s="926"/>
      <c r="AA250" s="927">
        <f>ROUND(Z250*$H250,2)</f>
        <v>0</v>
      </c>
      <c r="AB250" s="926"/>
      <c r="AC250" s="927">
        <f>ROUND(AB250*$H250,2)</f>
        <v>0</v>
      </c>
      <c r="AD250" s="926"/>
      <c r="AE250" s="927">
        <f>ROUND(AD250*$H250,2)</f>
        <v>0</v>
      </c>
      <c r="AF250" s="1986">
        <v>3</v>
      </c>
      <c r="AG250" s="1987">
        <f>ROUND(AF250*$H250,2)</f>
        <v>750</v>
      </c>
      <c r="AH250" s="926"/>
      <c r="AI250" s="927">
        <f>ROUND(AH250*$H250,2)</f>
        <v>0</v>
      </c>
      <c r="AJ250" s="1986"/>
      <c r="AK250" s="1987">
        <f>ROUND(AJ250*$H250,2)</f>
        <v>0</v>
      </c>
      <c r="AL250" s="926"/>
      <c r="AM250" s="927">
        <f>ROUND(AL250*$H250,2)</f>
        <v>0</v>
      </c>
      <c r="AN250" s="1986"/>
      <c r="AO250" s="1987">
        <f>ROUND(AN250*$H250,2)</f>
        <v>0</v>
      </c>
      <c r="AP250" s="1995"/>
      <c r="AQ250" s="1996">
        <f>ROUND(AP250*$H250,2)</f>
        <v>0</v>
      </c>
      <c r="AR250" s="926">
        <f>AP250+AN250+AL250+AJ250+AH250+AF250+AD250+AB250+Z250+X250+V250+T250+R250+P250+N250+L250+J250</f>
        <v>3</v>
      </c>
      <c r="AS250" s="927">
        <f>ROUND(AR250*$H250,2)</f>
        <v>750</v>
      </c>
      <c r="AT250" s="926">
        <f>G250-AR250</f>
        <v>0</v>
      </c>
      <c r="AU250" s="927">
        <f>ROUND(AT250*$H250,2)</f>
        <v>0</v>
      </c>
      <c r="AV250" s="975">
        <f>AU250/I250</f>
        <v>0</v>
      </c>
      <c r="JB250" s="163"/>
      <c r="JC250" s="164" t="s">
        <v>7</v>
      </c>
      <c r="JD250" s="165" t="s">
        <v>31</v>
      </c>
      <c r="JE250" s="33"/>
      <c r="JF250" s="124">
        <f>JE250*G256</f>
        <v>0</v>
      </c>
      <c r="JG250" s="124">
        <v>0.254</v>
      </c>
      <c r="JH250" s="124">
        <f>JG250*G256</f>
        <v>0.76200000000000001</v>
      </c>
      <c r="JI250" s="124">
        <v>0</v>
      </c>
      <c r="JJ250" s="125">
        <f>JI250*G256</f>
        <v>0</v>
      </c>
      <c r="JK250" s="22"/>
      <c r="JL250" s="22"/>
      <c r="JM250" s="22"/>
      <c r="JN250" s="22"/>
      <c r="JO250" s="22"/>
      <c r="JP250" s="22"/>
      <c r="JQ250" s="22"/>
      <c r="JR250" s="22"/>
      <c r="JS250" s="22"/>
      <c r="JT250" s="22"/>
      <c r="JU250" s="22"/>
      <c r="KH250" s="126" t="s">
        <v>166</v>
      </c>
      <c r="KJ250" s="126" t="s">
        <v>238</v>
      </c>
      <c r="KK250" s="126" t="s">
        <v>46</v>
      </c>
      <c r="KO250" s="13" t="s">
        <v>103</v>
      </c>
      <c r="KU250" s="127">
        <f>IF(JD250="základní",I256,0)</f>
        <v>2955</v>
      </c>
      <c r="KV250" s="127">
        <f>IF(JD250="snížená",I256,0)</f>
        <v>0</v>
      </c>
      <c r="KW250" s="127">
        <f>IF(JD250="zákl. přenesená",I256,0)</f>
        <v>0</v>
      </c>
      <c r="KX250" s="127">
        <f>IF(JD250="sníž. přenesená",I256,0)</f>
        <v>0</v>
      </c>
      <c r="KY250" s="127">
        <f>IF(JD250="nulová",I256,0)</f>
        <v>0</v>
      </c>
      <c r="KZ250" s="13" t="s">
        <v>45</v>
      </c>
      <c r="LA250" s="127">
        <f>ROUND(H256*G256,2)</f>
        <v>2955</v>
      </c>
      <c r="LB250" s="13" t="s">
        <v>110</v>
      </c>
      <c r="LC250" s="126" t="s">
        <v>2067</v>
      </c>
    </row>
    <row r="251" spans="1:315" s="10" customFormat="1" ht="27.9" customHeight="1" x14ac:dyDescent="0.2">
      <c r="A251" s="137"/>
      <c r="B251" s="633"/>
      <c r="C251" s="806" t="s">
        <v>114</v>
      </c>
      <c r="D251" s="634" t="s">
        <v>7</v>
      </c>
      <c r="E251" s="635" t="s">
        <v>504</v>
      </c>
      <c r="F251" s="636"/>
      <c r="G251" s="637">
        <v>3</v>
      </c>
      <c r="H251" s="638"/>
      <c r="I251" s="639"/>
      <c r="J251" s="260"/>
      <c r="K251" s="261"/>
      <c r="L251" s="260"/>
      <c r="M251" s="261"/>
      <c r="N251" s="260"/>
      <c r="O251" s="261"/>
      <c r="P251" s="260"/>
      <c r="Q251" s="261"/>
      <c r="R251" s="260"/>
      <c r="S251" s="261"/>
      <c r="T251" s="260"/>
      <c r="U251" s="261"/>
      <c r="V251" s="260"/>
      <c r="W251" s="261"/>
      <c r="X251" s="260"/>
      <c r="Y251" s="261"/>
      <c r="Z251" s="260"/>
      <c r="AA251" s="261"/>
      <c r="AB251" s="260"/>
      <c r="AC251" s="261"/>
      <c r="AD251" s="260"/>
      <c r="AE251" s="261"/>
      <c r="AF251" s="1687"/>
      <c r="AG251" s="1688"/>
      <c r="AH251" s="260"/>
      <c r="AI251" s="261"/>
      <c r="AJ251" s="1687"/>
      <c r="AK251" s="1688"/>
      <c r="AL251" s="260"/>
      <c r="AM251" s="261"/>
      <c r="AN251" s="1687"/>
      <c r="AO251" s="1688"/>
      <c r="AP251" s="1962"/>
      <c r="AQ251" s="1963"/>
      <c r="AR251" s="260"/>
      <c r="AS251" s="261"/>
      <c r="AT251" s="260"/>
      <c r="AU251" s="261"/>
      <c r="AV251" s="528"/>
      <c r="JB251" s="139"/>
      <c r="JC251" s="140"/>
      <c r="JD251" s="141"/>
      <c r="JE251" s="141"/>
      <c r="JF251" s="141"/>
      <c r="JG251" s="141"/>
      <c r="JH251" s="141"/>
      <c r="JI251" s="141"/>
      <c r="JJ251" s="142"/>
      <c r="KJ251" s="143" t="s">
        <v>114</v>
      </c>
      <c r="KK251" s="143" t="s">
        <v>46</v>
      </c>
      <c r="KL251" s="10" t="s">
        <v>46</v>
      </c>
      <c r="KM251" s="10" t="s">
        <v>23</v>
      </c>
      <c r="KN251" s="10" t="s">
        <v>45</v>
      </c>
      <c r="KO251" s="143" t="s">
        <v>103</v>
      </c>
    </row>
    <row r="252" spans="1:315" s="1" customFormat="1" ht="27.9" customHeight="1" x14ac:dyDescent="0.2">
      <c r="A252" s="23"/>
      <c r="B252" s="565" t="s">
        <v>489</v>
      </c>
      <c r="C252" s="566" t="s">
        <v>238</v>
      </c>
      <c r="D252" s="567" t="s">
        <v>1709</v>
      </c>
      <c r="E252" s="568" t="s">
        <v>516</v>
      </c>
      <c r="F252" s="569" t="s">
        <v>341</v>
      </c>
      <c r="G252" s="570">
        <v>5</v>
      </c>
      <c r="H252" s="571">
        <v>325</v>
      </c>
      <c r="I252" s="572">
        <f>ROUND(H252*G252,2)</f>
        <v>1625</v>
      </c>
      <c r="J252" s="926"/>
      <c r="K252" s="927">
        <f>ROUND(J252*$H252,2)</f>
        <v>0</v>
      </c>
      <c r="L252" s="926"/>
      <c r="M252" s="927">
        <f>ROUND(L252*$H252,2)</f>
        <v>0</v>
      </c>
      <c r="N252" s="926"/>
      <c r="O252" s="927">
        <f>ROUND(N252*$H252,2)</f>
        <v>0</v>
      </c>
      <c r="P252" s="926"/>
      <c r="Q252" s="927">
        <f>ROUND(P252*$H252,2)</f>
        <v>0</v>
      </c>
      <c r="R252" s="926"/>
      <c r="S252" s="927">
        <f>ROUND(R252*$H252,2)</f>
        <v>0</v>
      </c>
      <c r="T252" s="926"/>
      <c r="U252" s="927">
        <f>ROUND(T252*$H252,2)</f>
        <v>0</v>
      </c>
      <c r="V252" s="926"/>
      <c r="W252" s="927">
        <f>ROUND(V252*$H252,2)</f>
        <v>0</v>
      </c>
      <c r="X252" s="926"/>
      <c r="Y252" s="927">
        <f>ROUND(X252*$H252,2)</f>
        <v>0</v>
      </c>
      <c r="Z252" s="926"/>
      <c r="AA252" s="927">
        <f>ROUND(Z252*$H252,2)</f>
        <v>0</v>
      </c>
      <c r="AB252" s="926"/>
      <c r="AC252" s="927">
        <f>ROUND(AB252*$H252,2)</f>
        <v>0</v>
      </c>
      <c r="AD252" s="926"/>
      <c r="AE252" s="927">
        <f>ROUND(AD252*$H252,2)</f>
        <v>0</v>
      </c>
      <c r="AF252" s="1986">
        <v>5</v>
      </c>
      <c r="AG252" s="1987">
        <f>ROUND(AF252*$H252,2)</f>
        <v>1625</v>
      </c>
      <c r="AH252" s="926"/>
      <c r="AI252" s="927">
        <f>ROUND(AH252*$H252,2)</f>
        <v>0</v>
      </c>
      <c r="AJ252" s="1986"/>
      <c r="AK252" s="1987">
        <f>ROUND(AJ252*$H252,2)</f>
        <v>0</v>
      </c>
      <c r="AL252" s="926"/>
      <c r="AM252" s="927">
        <f>ROUND(AL252*$H252,2)</f>
        <v>0</v>
      </c>
      <c r="AN252" s="1986"/>
      <c r="AO252" s="1987">
        <f>ROUND(AN252*$H252,2)</f>
        <v>0</v>
      </c>
      <c r="AP252" s="1995"/>
      <c r="AQ252" s="1996">
        <f>ROUND(AP252*$H252,2)</f>
        <v>0</v>
      </c>
      <c r="AR252" s="926">
        <f>AP252+AN252+AL252+AJ252+AH252+AF252+AD252+AB252+Z252+X252+V252+T252+R252+P252+N252+L252+J252</f>
        <v>5</v>
      </c>
      <c r="AS252" s="927">
        <f>ROUND(AR252*$H252,2)</f>
        <v>1625</v>
      </c>
      <c r="AT252" s="926">
        <f>G252-AR252</f>
        <v>0</v>
      </c>
      <c r="AU252" s="927">
        <f>ROUND(AT252*$H252,2)</f>
        <v>0</v>
      </c>
      <c r="AV252" s="975">
        <f>AU252/I252</f>
        <v>0</v>
      </c>
      <c r="JB252" s="163"/>
      <c r="JC252" s="164" t="s">
        <v>7</v>
      </c>
      <c r="JD252" s="165" t="s">
        <v>31</v>
      </c>
      <c r="JE252" s="33"/>
      <c r="JF252" s="124">
        <f>JE252*G258</f>
        <v>0</v>
      </c>
      <c r="JG252" s="124">
        <v>0.50600000000000001</v>
      </c>
      <c r="JH252" s="124">
        <f>JG252*G258</f>
        <v>0.50600000000000001</v>
      </c>
      <c r="JI252" s="124">
        <v>0</v>
      </c>
      <c r="JJ252" s="125">
        <f>JI252*G258</f>
        <v>0</v>
      </c>
      <c r="JK252" s="22"/>
      <c r="JL252" s="22"/>
      <c r="JM252" s="22"/>
      <c r="JN252" s="22"/>
      <c r="JO252" s="22"/>
      <c r="JP252" s="22"/>
      <c r="JQ252" s="22"/>
      <c r="JR252" s="22"/>
      <c r="JS252" s="22"/>
      <c r="JT252" s="22"/>
      <c r="JU252" s="22"/>
      <c r="KH252" s="126" t="s">
        <v>166</v>
      </c>
      <c r="KJ252" s="126" t="s">
        <v>238</v>
      </c>
      <c r="KK252" s="126" t="s">
        <v>46</v>
      </c>
      <c r="KO252" s="13" t="s">
        <v>103</v>
      </c>
      <c r="KU252" s="127">
        <f>IF(JD252="základní",I258,0)</f>
        <v>1545</v>
      </c>
      <c r="KV252" s="127">
        <f>IF(JD252="snížená",I258,0)</f>
        <v>0</v>
      </c>
      <c r="KW252" s="127">
        <f>IF(JD252="zákl. přenesená",I258,0)</f>
        <v>0</v>
      </c>
      <c r="KX252" s="127">
        <f>IF(JD252="sníž. přenesená",I258,0)</f>
        <v>0</v>
      </c>
      <c r="KY252" s="127">
        <f>IF(JD252="nulová",I258,0)</f>
        <v>0</v>
      </c>
      <c r="KZ252" s="13" t="s">
        <v>45</v>
      </c>
      <c r="LA252" s="127">
        <f>ROUND(H258*G258,2)</f>
        <v>1545</v>
      </c>
      <c r="LB252" s="13" t="s">
        <v>110</v>
      </c>
      <c r="LC252" s="126" t="s">
        <v>2068</v>
      </c>
    </row>
    <row r="253" spans="1:315" s="10" customFormat="1" ht="27.9" customHeight="1" x14ac:dyDescent="0.2">
      <c r="A253" s="137"/>
      <c r="B253" s="633"/>
      <c r="C253" s="806" t="s">
        <v>114</v>
      </c>
      <c r="D253" s="634" t="s">
        <v>7</v>
      </c>
      <c r="E253" s="635" t="s">
        <v>992</v>
      </c>
      <c r="F253" s="636"/>
      <c r="G253" s="637">
        <v>5</v>
      </c>
      <c r="H253" s="638"/>
      <c r="I253" s="639"/>
      <c r="J253" s="260"/>
      <c r="K253" s="261"/>
      <c r="L253" s="260"/>
      <c r="M253" s="261"/>
      <c r="N253" s="260"/>
      <c r="O253" s="261"/>
      <c r="P253" s="260"/>
      <c r="Q253" s="261"/>
      <c r="R253" s="260"/>
      <c r="S253" s="261"/>
      <c r="T253" s="260"/>
      <c r="U253" s="261"/>
      <c r="V253" s="260"/>
      <c r="W253" s="261"/>
      <c r="X253" s="260"/>
      <c r="Y253" s="261"/>
      <c r="Z253" s="260"/>
      <c r="AA253" s="261"/>
      <c r="AB253" s="260"/>
      <c r="AC253" s="261"/>
      <c r="AD253" s="260"/>
      <c r="AE253" s="261"/>
      <c r="AF253" s="1687"/>
      <c r="AG253" s="1688"/>
      <c r="AH253" s="260"/>
      <c r="AI253" s="261"/>
      <c r="AJ253" s="1687"/>
      <c r="AK253" s="1688"/>
      <c r="AL253" s="260"/>
      <c r="AM253" s="261"/>
      <c r="AN253" s="1687"/>
      <c r="AO253" s="1688"/>
      <c r="AP253" s="1962"/>
      <c r="AQ253" s="1963"/>
      <c r="AR253" s="260"/>
      <c r="AS253" s="261"/>
      <c r="AT253" s="260"/>
      <c r="AU253" s="261"/>
      <c r="AV253" s="528"/>
      <c r="JB253" s="139"/>
      <c r="JC253" s="140"/>
      <c r="JD253" s="141"/>
      <c r="JE253" s="141"/>
      <c r="JF253" s="141"/>
      <c r="JG253" s="141"/>
      <c r="JH253" s="141"/>
      <c r="JI253" s="141"/>
      <c r="JJ253" s="142"/>
      <c r="KJ253" s="143" t="s">
        <v>114</v>
      </c>
      <c r="KK253" s="143" t="s">
        <v>46</v>
      </c>
      <c r="KL253" s="10" t="s">
        <v>46</v>
      </c>
      <c r="KM253" s="10" t="s">
        <v>23</v>
      </c>
      <c r="KN253" s="10" t="s">
        <v>45</v>
      </c>
      <c r="KO253" s="143" t="s">
        <v>103</v>
      </c>
    </row>
    <row r="254" spans="1:315" s="1" customFormat="1" ht="27.9" customHeight="1" x14ac:dyDescent="0.2">
      <c r="A254" s="23"/>
      <c r="B254" s="565" t="s">
        <v>495</v>
      </c>
      <c r="C254" s="566" t="s">
        <v>238</v>
      </c>
      <c r="D254" s="567" t="s">
        <v>520</v>
      </c>
      <c r="E254" s="568" t="s">
        <v>521</v>
      </c>
      <c r="F254" s="569" t="s">
        <v>341</v>
      </c>
      <c r="G254" s="570">
        <v>6</v>
      </c>
      <c r="H254" s="571">
        <v>1920</v>
      </c>
      <c r="I254" s="572">
        <f>ROUND(H254*G254,2)</f>
        <v>11520</v>
      </c>
      <c r="J254" s="926"/>
      <c r="K254" s="927">
        <f>ROUND(J254*$H254,2)</f>
        <v>0</v>
      </c>
      <c r="L254" s="926"/>
      <c r="M254" s="927">
        <f>ROUND(L254*$H254,2)</f>
        <v>0</v>
      </c>
      <c r="N254" s="926"/>
      <c r="O254" s="927">
        <f>ROUND(N254*$H254,2)</f>
        <v>0</v>
      </c>
      <c r="P254" s="926"/>
      <c r="Q254" s="927">
        <f>ROUND(P254*$H254,2)</f>
        <v>0</v>
      </c>
      <c r="R254" s="926"/>
      <c r="S254" s="927">
        <f>ROUND(R254*$H254,2)</f>
        <v>0</v>
      </c>
      <c r="T254" s="926"/>
      <c r="U254" s="927">
        <f>ROUND(T254*$H254,2)</f>
        <v>0</v>
      </c>
      <c r="V254" s="926"/>
      <c r="W254" s="927">
        <f>ROUND(V254*$H254,2)</f>
        <v>0</v>
      </c>
      <c r="X254" s="926"/>
      <c r="Y254" s="927">
        <f>ROUND(X254*$H254,2)</f>
        <v>0</v>
      </c>
      <c r="Z254" s="926"/>
      <c r="AA254" s="927">
        <f>ROUND(Z254*$H254,2)</f>
        <v>0</v>
      </c>
      <c r="AB254" s="926"/>
      <c r="AC254" s="927">
        <f>ROUND(AB254*$H254,2)</f>
        <v>0</v>
      </c>
      <c r="AD254" s="926">
        <v>3</v>
      </c>
      <c r="AE254" s="927">
        <f>ROUND(AD254*$H254,2)</f>
        <v>5760</v>
      </c>
      <c r="AF254" s="1986">
        <v>3</v>
      </c>
      <c r="AG254" s="1987">
        <f>ROUND(AF254*$H254,2)</f>
        <v>5760</v>
      </c>
      <c r="AH254" s="926"/>
      <c r="AI254" s="927">
        <f>ROUND(AH254*$H254,2)</f>
        <v>0</v>
      </c>
      <c r="AJ254" s="1986"/>
      <c r="AK254" s="1987">
        <f>ROUND(AJ254*$H254,2)</f>
        <v>0</v>
      </c>
      <c r="AL254" s="926"/>
      <c r="AM254" s="927">
        <f>ROUND(AL254*$H254,2)</f>
        <v>0</v>
      </c>
      <c r="AN254" s="1986"/>
      <c r="AO254" s="1987">
        <f>ROUND(AN254*$H254,2)</f>
        <v>0</v>
      </c>
      <c r="AP254" s="1995"/>
      <c r="AQ254" s="1996">
        <f>ROUND(AP254*$H254,2)</f>
        <v>0</v>
      </c>
      <c r="AR254" s="926">
        <f>AP254+AN254+AL254+AJ254+AH254+AF254+AD254+AB254+Z254+X254+V254+T254+R254+P254+N254+L254+J254</f>
        <v>6</v>
      </c>
      <c r="AS254" s="927">
        <f>ROUND(AR254*$H254,2)</f>
        <v>11520</v>
      </c>
      <c r="AT254" s="926">
        <f>G254-AR254</f>
        <v>0</v>
      </c>
      <c r="AU254" s="927">
        <f>ROUND(AT254*$H254,2)</f>
        <v>0</v>
      </c>
      <c r="AV254" s="975">
        <f>AU254/I254</f>
        <v>0</v>
      </c>
      <c r="JB254" s="163"/>
      <c r="JC254" s="164" t="s">
        <v>7</v>
      </c>
      <c r="JD254" s="165" t="s">
        <v>31</v>
      </c>
      <c r="JE254" s="33"/>
      <c r="JF254" s="124">
        <f>JE254*G260</f>
        <v>0</v>
      </c>
      <c r="JG254" s="124">
        <v>1.0129999999999999</v>
      </c>
      <c r="JH254" s="124">
        <f>JG254*G260</f>
        <v>5.0649999999999995</v>
      </c>
      <c r="JI254" s="124">
        <v>0</v>
      </c>
      <c r="JJ254" s="125">
        <f>JI254*G260</f>
        <v>0</v>
      </c>
      <c r="JK254" s="22"/>
      <c r="JL254" s="22"/>
      <c r="JM254" s="22"/>
      <c r="JN254" s="22"/>
      <c r="JO254" s="22"/>
      <c r="JP254" s="22"/>
      <c r="JQ254" s="22"/>
      <c r="JR254" s="22"/>
      <c r="JS254" s="22"/>
      <c r="JT254" s="22"/>
      <c r="JU254" s="22"/>
      <c r="KH254" s="126" t="s">
        <v>166</v>
      </c>
      <c r="KJ254" s="126" t="s">
        <v>238</v>
      </c>
      <c r="KK254" s="126" t="s">
        <v>46</v>
      </c>
      <c r="KO254" s="13" t="s">
        <v>103</v>
      </c>
      <c r="KU254" s="127">
        <f>IF(JD254="základní",I260,0)</f>
        <v>13100</v>
      </c>
      <c r="KV254" s="127">
        <f>IF(JD254="snížená",I260,0)</f>
        <v>0</v>
      </c>
      <c r="KW254" s="127">
        <f>IF(JD254="zákl. přenesená",I260,0)</f>
        <v>0</v>
      </c>
      <c r="KX254" s="127">
        <f>IF(JD254="sníž. přenesená",I260,0)</f>
        <v>0</v>
      </c>
      <c r="KY254" s="127">
        <f>IF(JD254="nulová",I260,0)</f>
        <v>0</v>
      </c>
      <c r="KZ254" s="13" t="s">
        <v>45</v>
      </c>
      <c r="LA254" s="127">
        <f>ROUND(H260*G260,2)</f>
        <v>13100</v>
      </c>
      <c r="LB254" s="13" t="s">
        <v>110</v>
      </c>
      <c r="LC254" s="126" t="s">
        <v>2069</v>
      </c>
    </row>
    <row r="255" spans="1:315" s="10" customFormat="1" ht="27.9" customHeight="1" x14ac:dyDescent="0.2">
      <c r="A255" s="137"/>
      <c r="B255" s="633"/>
      <c r="C255" s="806" t="s">
        <v>114</v>
      </c>
      <c r="D255" s="634" t="s">
        <v>7</v>
      </c>
      <c r="E255" s="635" t="s">
        <v>2062</v>
      </c>
      <c r="F255" s="636"/>
      <c r="G255" s="637">
        <v>6</v>
      </c>
      <c r="H255" s="638"/>
      <c r="I255" s="639"/>
      <c r="J255" s="260"/>
      <c r="K255" s="261"/>
      <c r="L255" s="260"/>
      <c r="M255" s="261"/>
      <c r="N255" s="260"/>
      <c r="O255" s="261"/>
      <c r="P255" s="260"/>
      <c r="Q255" s="261"/>
      <c r="R255" s="260"/>
      <c r="S255" s="261"/>
      <c r="T255" s="260"/>
      <c r="U255" s="261"/>
      <c r="V255" s="260"/>
      <c r="W255" s="261"/>
      <c r="X255" s="260"/>
      <c r="Y255" s="261"/>
      <c r="Z255" s="260"/>
      <c r="AA255" s="261"/>
      <c r="AB255" s="260"/>
      <c r="AC255" s="261"/>
      <c r="AD255" s="260"/>
      <c r="AE255" s="261"/>
      <c r="AF255" s="1687"/>
      <c r="AG255" s="1688"/>
      <c r="AH255" s="260"/>
      <c r="AI255" s="261"/>
      <c r="AJ255" s="1687"/>
      <c r="AK255" s="1688"/>
      <c r="AL255" s="260"/>
      <c r="AM255" s="261"/>
      <c r="AN255" s="1687"/>
      <c r="AO255" s="1688"/>
      <c r="AP255" s="1962"/>
      <c r="AQ255" s="1963"/>
      <c r="AR255" s="260"/>
      <c r="AS255" s="261"/>
      <c r="AT255" s="260"/>
      <c r="AU255" s="261"/>
      <c r="AV255" s="528"/>
      <c r="JB255" s="139"/>
      <c r="JC255" s="140"/>
      <c r="JD255" s="141"/>
      <c r="JE255" s="141"/>
      <c r="JF255" s="141"/>
      <c r="JG255" s="141"/>
      <c r="JH255" s="141"/>
      <c r="JI255" s="141"/>
      <c r="JJ255" s="142"/>
      <c r="KJ255" s="143" t="s">
        <v>114</v>
      </c>
      <c r="KK255" s="143" t="s">
        <v>46</v>
      </c>
      <c r="KL255" s="10" t="s">
        <v>46</v>
      </c>
      <c r="KM255" s="10" t="s">
        <v>23</v>
      </c>
      <c r="KN255" s="10" t="s">
        <v>45</v>
      </c>
      <c r="KO255" s="143" t="s">
        <v>103</v>
      </c>
    </row>
    <row r="256" spans="1:315" s="1" customFormat="1" ht="27.9" customHeight="1" x14ac:dyDescent="0.2">
      <c r="A256" s="23"/>
      <c r="B256" s="565" t="s">
        <v>500</v>
      </c>
      <c r="C256" s="566" t="s">
        <v>238</v>
      </c>
      <c r="D256" s="567" t="s">
        <v>524</v>
      </c>
      <c r="E256" s="568" t="s">
        <v>525</v>
      </c>
      <c r="F256" s="569" t="s">
        <v>341</v>
      </c>
      <c r="G256" s="570">
        <v>3</v>
      </c>
      <c r="H256" s="571">
        <v>985</v>
      </c>
      <c r="I256" s="572">
        <f>ROUND(H256*G256,2)</f>
        <v>2955</v>
      </c>
      <c r="J256" s="926"/>
      <c r="K256" s="927">
        <f>ROUND(J256*$H256,2)</f>
        <v>0</v>
      </c>
      <c r="L256" s="926"/>
      <c r="M256" s="927">
        <f>ROUND(L256*$H256,2)</f>
        <v>0</v>
      </c>
      <c r="N256" s="926"/>
      <c r="O256" s="927">
        <f>ROUND(N256*$H256,2)</f>
        <v>0</v>
      </c>
      <c r="P256" s="926"/>
      <c r="Q256" s="927">
        <f>ROUND(P256*$H256,2)</f>
        <v>0</v>
      </c>
      <c r="R256" s="926"/>
      <c r="S256" s="927">
        <f>ROUND(R256*$H256,2)</f>
        <v>0</v>
      </c>
      <c r="T256" s="926"/>
      <c r="U256" s="927">
        <f>ROUND(T256*$H256,2)</f>
        <v>0</v>
      </c>
      <c r="V256" s="926"/>
      <c r="W256" s="927">
        <f>ROUND(V256*$H256,2)</f>
        <v>0</v>
      </c>
      <c r="X256" s="926"/>
      <c r="Y256" s="927">
        <f>ROUND(X256*$H256,2)</f>
        <v>0</v>
      </c>
      <c r="Z256" s="926"/>
      <c r="AA256" s="927">
        <f>ROUND(Z256*$H256,2)</f>
        <v>0</v>
      </c>
      <c r="AB256" s="926"/>
      <c r="AC256" s="927">
        <f>ROUND(AB256*$H256,2)</f>
        <v>0</v>
      </c>
      <c r="AD256" s="926">
        <v>2</v>
      </c>
      <c r="AE256" s="927">
        <f>ROUND(AD256*$H256,2)</f>
        <v>1970</v>
      </c>
      <c r="AF256" s="1986">
        <v>1</v>
      </c>
      <c r="AG256" s="1987">
        <f>ROUND(AF256*$H256,2)</f>
        <v>985</v>
      </c>
      <c r="AH256" s="926"/>
      <c r="AI256" s="927">
        <f>ROUND(AH256*$H256,2)</f>
        <v>0</v>
      </c>
      <c r="AJ256" s="1986"/>
      <c r="AK256" s="1987">
        <f>ROUND(AJ256*$H256,2)</f>
        <v>0</v>
      </c>
      <c r="AL256" s="926"/>
      <c r="AM256" s="927">
        <f>ROUND(AL256*$H256,2)</f>
        <v>0</v>
      </c>
      <c r="AN256" s="1986"/>
      <c r="AO256" s="1987">
        <f>ROUND(AN256*$H256,2)</f>
        <v>0</v>
      </c>
      <c r="AP256" s="1995"/>
      <c r="AQ256" s="1996">
        <f>ROUND(AP256*$H256,2)</f>
        <v>0</v>
      </c>
      <c r="AR256" s="926">
        <f>AP256+AN256+AL256+AJ256+AH256+AF256+AD256+AB256+Z256+X256+V256+T256+R256+P256+N256+L256+J256</f>
        <v>3</v>
      </c>
      <c r="AS256" s="927">
        <f>ROUND(AR256*$H256,2)</f>
        <v>2955</v>
      </c>
      <c r="AT256" s="926">
        <f>G256-AR256</f>
        <v>0</v>
      </c>
      <c r="AU256" s="927">
        <f>ROUND(AT256*$H256,2)</f>
        <v>0</v>
      </c>
      <c r="AV256" s="975">
        <f>AU256/I256</f>
        <v>0</v>
      </c>
      <c r="JB256" s="163"/>
      <c r="JC256" s="164" t="s">
        <v>7</v>
      </c>
      <c r="JD256" s="165" t="s">
        <v>31</v>
      </c>
      <c r="JE256" s="33"/>
      <c r="JF256" s="124">
        <f>JE256*G262</f>
        <v>0</v>
      </c>
      <c r="JG256" s="124">
        <v>1.6</v>
      </c>
      <c r="JH256" s="124">
        <f>JG256*G262</f>
        <v>9.6000000000000014</v>
      </c>
      <c r="JI256" s="124">
        <v>0</v>
      </c>
      <c r="JJ256" s="125">
        <f>JI256*G262</f>
        <v>0</v>
      </c>
      <c r="JK256" s="22"/>
      <c r="JL256" s="22"/>
      <c r="JM256" s="22"/>
      <c r="JN256" s="22"/>
      <c r="JO256" s="22"/>
      <c r="JP256" s="22"/>
      <c r="JQ256" s="22"/>
      <c r="JR256" s="22"/>
      <c r="JS256" s="22"/>
      <c r="JT256" s="22"/>
      <c r="JU256" s="22"/>
      <c r="KH256" s="126" t="s">
        <v>166</v>
      </c>
      <c r="KJ256" s="126" t="s">
        <v>238</v>
      </c>
      <c r="KK256" s="126" t="s">
        <v>46</v>
      </c>
      <c r="KO256" s="13" t="s">
        <v>103</v>
      </c>
      <c r="KU256" s="127">
        <f>IF(JD256="základní",I262,0)</f>
        <v>44700</v>
      </c>
      <c r="KV256" s="127">
        <f>IF(JD256="snížená",I262,0)</f>
        <v>0</v>
      </c>
      <c r="KW256" s="127">
        <f>IF(JD256="zákl. přenesená",I262,0)</f>
        <v>0</v>
      </c>
      <c r="KX256" s="127">
        <f>IF(JD256="sníž. přenesená",I262,0)</f>
        <v>0</v>
      </c>
      <c r="KY256" s="127">
        <f>IF(JD256="nulová",I262,0)</f>
        <v>0</v>
      </c>
      <c r="KZ256" s="13" t="s">
        <v>45</v>
      </c>
      <c r="LA256" s="127">
        <f>ROUND(H262*G262,2)</f>
        <v>44700</v>
      </c>
      <c r="LB256" s="13" t="s">
        <v>110</v>
      </c>
      <c r="LC256" s="126" t="s">
        <v>2070</v>
      </c>
    </row>
    <row r="257" spans="1:315" s="10" customFormat="1" ht="27.9" customHeight="1" x14ac:dyDescent="0.2">
      <c r="A257" s="137"/>
      <c r="B257" s="633"/>
      <c r="C257" s="806" t="s">
        <v>114</v>
      </c>
      <c r="D257" s="634" t="s">
        <v>7</v>
      </c>
      <c r="E257" s="635" t="s">
        <v>504</v>
      </c>
      <c r="F257" s="636"/>
      <c r="G257" s="637">
        <v>3</v>
      </c>
      <c r="H257" s="638"/>
      <c r="I257" s="639"/>
      <c r="J257" s="260"/>
      <c r="K257" s="261"/>
      <c r="L257" s="260"/>
      <c r="M257" s="261"/>
      <c r="N257" s="260"/>
      <c r="O257" s="261"/>
      <c r="P257" s="260"/>
      <c r="Q257" s="261"/>
      <c r="R257" s="260"/>
      <c r="S257" s="261"/>
      <c r="T257" s="260"/>
      <c r="U257" s="261"/>
      <c r="V257" s="260"/>
      <c r="W257" s="261"/>
      <c r="X257" s="260"/>
      <c r="Y257" s="261"/>
      <c r="Z257" s="260"/>
      <c r="AA257" s="261"/>
      <c r="AB257" s="260"/>
      <c r="AC257" s="261"/>
      <c r="AD257" s="260"/>
      <c r="AE257" s="261"/>
      <c r="AF257" s="1687"/>
      <c r="AG257" s="1688"/>
      <c r="AH257" s="260"/>
      <c r="AI257" s="261"/>
      <c r="AJ257" s="1687"/>
      <c r="AK257" s="1688"/>
      <c r="AL257" s="260"/>
      <c r="AM257" s="261"/>
      <c r="AN257" s="1687"/>
      <c r="AO257" s="1688"/>
      <c r="AP257" s="1962"/>
      <c r="AQ257" s="1963"/>
      <c r="AR257" s="260"/>
      <c r="AS257" s="261"/>
      <c r="AT257" s="260"/>
      <c r="AU257" s="261"/>
      <c r="AV257" s="528"/>
      <c r="JB257" s="139"/>
      <c r="JC257" s="140"/>
      <c r="JD257" s="141"/>
      <c r="JE257" s="141"/>
      <c r="JF257" s="141"/>
      <c r="JG257" s="141"/>
      <c r="JH257" s="141"/>
      <c r="JI257" s="141"/>
      <c r="JJ257" s="142"/>
      <c r="KJ257" s="143" t="s">
        <v>114</v>
      </c>
      <c r="KK257" s="143" t="s">
        <v>46</v>
      </c>
      <c r="KL257" s="10" t="s">
        <v>46</v>
      </c>
      <c r="KM257" s="10" t="s">
        <v>23</v>
      </c>
      <c r="KN257" s="10" t="s">
        <v>45</v>
      </c>
      <c r="KO257" s="143" t="s">
        <v>103</v>
      </c>
    </row>
    <row r="258" spans="1:315" s="1" customFormat="1" ht="27.9" customHeight="1" x14ac:dyDescent="0.2">
      <c r="A258" s="23"/>
      <c r="B258" s="565" t="s">
        <v>505</v>
      </c>
      <c r="C258" s="566" t="s">
        <v>238</v>
      </c>
      <c r="D258" s="567" t="s">
        <v>529</v>
      </c>
      <c r="E258" s="568" t="s">
        <v>530</v>
      </c>
      <c r="F258" s="569" t="s">
        <v>341</v>
      </c>
      <c r="G258" s="570">
        <v>1</v>
      </c>
      <c r="H258" s="571">
        <v>1545</v>
      </c>
      <c r="I258" s="572">
        <f>ROUND(H258*G258,2)</f>
        <v>1545</v>
      </c>
      <c r="J258" s="926"/>
      <c r="K258" s="927">
        <f>ROUND(J258*$H258,2)</f>
        <v>0</v>
      </c>
      <c r="L258" s="926"/>
      <c r="M258" s="927">
        <f>ROUND(L258*$H258,2)</f>
        <v>0</v>
      </c>
      <c r="N258" s="926"/>
      <c r="O258" s="927">
        <f>ROUND(N258*$H258,2)</f>
        <v>0</v>
      </c>
      <c r="P258" s="926"/>
      <c r="Q258" s="927">
        <f>ROUND(P258*$H258,2)</f>
        <v>0</v>
      </c>
      <c r="R258" s="926"/>
      <c r="S258" s="927">
        <f>ROUND(R258*$H258,2)</f>
        <v>0</v>
      </c>
      <c r="T258" s="926"/>
      <c r="U258" s="927">
        <f>ROUND(T258*$H258,2)</f>
        <v>0</v>
      </c>
      <c r="V258" s="926"/>
      <c r="W258" s="927">
        <f>ROUND(V258*$H258,2)</f>
        <v>0</v>
      </c>
      <c r="X258" s="926"/>
      <c r="Y258" s="927">
        <f>ROUND(X258*$H258,2)</f>
        <v>0</v>
      </c>
      <c r="Z258" s="926"/>
      <c r="AA258" s="927">
        <f>ROUND(Z258*$H258,2)</f>
        <v>0</v>
      </c>
      <c r="AB258" s="926"/>
      <c r="AC258" s="927">
        <f>ROUND(AB258*$H258,2)</f>
        <v>0</v>
      </c>
      <c r="AD258" s="926"/>
      <c r="AE258" s="927">
        <f>ROUND(AD258*$H258,2)</f>
        <v>0</v>
      </c>
      <c r="AF258" s="1986">
        <v>1</v>
      </c>
      <c r="AG258" s="1987">
        <f>ROUND(AF258*$H258,2)</f>
        <v>1545</v>
      </c>
      <c r="AH258" s="926"/>
      <c r="AI258" s="927">
        <f>ROUND(AH258*$H258,2)</f>
        <v>0</v>
      </c>
      <c r="AJ258" s="1986"/>
      <c r="AK258" s="1987">
        <f>ROUND(AJ258*$H258,2)</f>
        <v>0</v>
      </c>
      <c r="AL258" s="926"/>
      <c r="AM258" s="927">
        <f>ROUND(AL258*$H258,2)</f>
        <v>0</v>
      </c>
      <c r="AN258" s="1986"/>
      <c r="AO258" s="1987">
        <f>ROUND(AN258*$H258,2)</f>
        <v>0</v>
      </c>
      <c r="AP258" s="1995"/>
      <c r="AQ258" s="1996">
        <f>ROUND(AP258*$H258,2)</f>
        <v>0</v>
      </c>
      <c r="AR258" s="926">
        <f>AP258+AN258+AL258+AJ258+AH258+AF258+AD258+AB258+Z258+X258+V258+T258+R258+P258+N258+L258+J258</f>
        <v>1</v>
      </c>
      <c r="AS258" s="927">
        <f>ROUND(AR258*$H258,2)</f>
        <v>1545</v>
      </c>
      <c r="AT258" s="926">
        <f>G258-AR258</f>
        <v>0</v>
      </c>
      <c r="AU258" s="927">
        <f>ROUND(AT258*$H258,2)</f>
        <v>0</v>
      </c>
      <c r="AV258" s="975">
        <f>AU258/I258</f>
        <v>0</v>
      </c>
      <c r="JB258" s="163"/>
      <c r="JC258" s="164" t="s">
        <v>7</v>
      </c>
      <c r="JD258" s="165" t="s">
        <v>31</v>
      </c>
      <c r="JE258" s="33"/>
      <c r="JF258" s="124">
        <f>JE258*G264</f>
        <v>0</v>
      </c>
      <c r="JG258" s="124">
        <v>2E-3</v>
      </c>
      <c r="JH258" s="124">
        <f>JG258*G264</f>
        <v>0.03</v>
      </c>
      <c r="JI258" s="124">
        <v>0</v>
      </c>
      <c r="JJ258" s="125">
        <f>JI258*G264</f>
        <v>0</v>
      </c>
      <c r="JK258" s="22"/>
      <c r="JL258" s="22"/>
      <c r="JM258" s="22"/>
      <c r="JN258" s="22"/>
      <c r="JO258" s="22"/>
      <c r="JP258" s="22"/>
      <c r="JQ258" s="22"/>
      <c r="JR258" s="22"/>
      <c r="JS258" s="22"/>
      <c r="JT258" s="22"/>
      <c r="JU258" s="22"/>
      <c r="KH258" s="126" t="s">
        <v>166</v>
      </c>
      <c r="KJ258" s="126" t="s">
        <v>238</v>
      </c>
      <c r="KK258" s="126" t="s">
        <v>46</v>
      </c>
      <c r="KO258" s="13" t="s">
        <v>103</v>
      </c>
      <c r="KU258" s="127">
        <f>IF(JD258="základní",I264,0)</f>
        <v>3225</v>
      </c>
      <c r="KV258" s="127">
        <f>IF(JD258="snížená",I264,0)</f>
        <v>0</v>
      </c>
      <c r="KW258" s="127">
        <f>IF(JD258="zákl. přenesená",I264,0)</f>
        <v>0</v>
      </c>
      <c r="KX258" s="127">
        <f>IF(JD258="sníž. přenesená",I264,0)</f>
        <v>0</v>
      </c>
      <c r="KY258" s="127">
        <f>IF(JD258="nulová",I264,0)</f>
        <v>0</v>
      </c>
      <c r="KZ258" s="13" t="s">
        <v>45</v>
      </c>
      <c r="LA258" s="127">
        <f>ROUND(H264*G264,2)</f>
        <v>3225</v>
      </c>
      <c r="LB258" s="13" t="s">
        <v>110</v>
      </c>
      <c r="LC258" s="126" t="s">
        <v>2071</v>
      </c>
    </row>
    <row r="259" spans="1:315" s="10" customFormat="1" ht="27.9" customHeight="1" x14ac:dyDescent="0.2">
      <c r="A259" s="137"/>
      <c r="B259" s="633"/>
      <c r="C259" s="806" t="s">
        <v>114</v>
      </c>
      <c r="D259" s="634" t="s">
        <v>7</v>
      </c>
      <c r="E259" s="635" t="s">
        <v>570</v>
      </c>
      <c r="F259" s="636"/>
      <c r="G259" s="637">
        <v>1</v>
      </c>
      <c r="H259" s="638"/>
      <c r="I259" s="639"/>
      <c r="J259" s="260"/>
      <c r="K259" s="261"/>
      <c r="L259" s="260"/>
      <c r="M259" s="261"/>
      <c r="N259" s="260"/>
      <c r="O259" s="261"/>
      <c r="P259" s="260"/>
      <c r="Q259" s="261"/>
      <c r="R259" s="260"/>
      <c r="S259" s="261"/>
      <c r="T259" s="260"/>
      <c r="U259" s="261"/>
      <c r="V259" s="260"/>
      <c r="W259" s="261"/>
      <c r="X259" s="260"/>
      <c r="Y259" s="261"/>
      <c r="Z259" s="260"/>
      <c r="AA259" s="261"/>
      <c r="AB259" s="260"/>
      <c r="AC259" s="261"/>
      <c r="AD259" s="260"/>
      <c r="AE259" s="261"/>
      <c r="AF259" s="1687"/>
      <c r="AG259" s="1688"/>
      <c r="AH259" s="260"/>
      <c r="AI259" s="261"/>
      <c r="AJ259" s="1687"/>
      <c r="AK259" s="1688"/>
      <c r="AL259" s="260"/>
      <c r="AM259" s="261"/>
      <c r="AN259" s="1687"/>
      <c r="AO259" s="1688"/>
      <c r="AP259" s="1962"/>
      <c r="AQ259" s="1963"/>
      <c r="AR259" s="260"/>
      <c r="AS259" s="261"/>
      <c r="AT259" s="260"/>
      <c r="AU259" s="261"/>
      <c r="AV259" s="528"/>
      <c r="JB259" s="139"/>
      <c r="JC259" s="140"/>
      <c r="JD259" s="141"/>
      <c r="JE259" s="141"/>
      <c r="JF259" s="141"/>
      <c r="JG259" s="141"/>
      <c r="JH259" s="141"/>
      <c r="JI259" s="141"/>
      <c r="JJ259" s="142"/>
      <c r="KJ259" s="143" t="s">
        <v>114</v>
      </c>
      <c r="KK259" s="143" t="s">
        <v>46</v>
      </c>
      <c r="KL259" s="10" t="s">
        <v>46</v>
      </c>
      <c r="KM259" s="10" t="s">
        <v>23</v>
      </c>
      <c r="KN259" s="10" t="s">
        <v>45</v>
      </c>
      <c r="KO259" s="143" t="s">
        <v>103</v>
      </c>
    </row>
    <row r="260" spans="1:315" s="1" customFormat="1" ht="27.9" customHeight="1" x14ac:dyDescent="0.2">
      <c r="A260" s="23"/>
      <c r="B260" s="565" t="s">
        <v>509</v>
      </c>
      <c r="C260" s="566" t="s">
        <v>238</v>
      </c>
      <c r="D260" s="567" t="s">
        <v>533</v>
      </c>
      <c r="E260" s="568" t="s">
        <v>534</v>
      </c>
      <c r="F260" s="569" t="s">
        <v>341</v>
      </c>
      <c r="G260" s="570">
        <v>5</v>
      </c>
      <c r="H260" s="571">
        <v>2620</v>
      </c>
      <c r="I260" s="572">
        <f>ROUND(H260*G260,2)</f>
        <v>13100</v>
      </c>
      <c r="J260" s="926"/>
      <c r="K260" s="927">
        <f>ROUND(J260*$H260,2)</f>
        <v>0</v>
      </c>
      <c r="L260" s="926"/>
      <c r="M260" s="927">
        <f>ROUND(L260*$H260,2)</f>
        <v>0</v>
      </c>
      <c r="N260" s="926"/>
      <c r="O260" s="927">
        <f>ROUND(N260*$H260,2)</f>
        <v>0</v>
      </c>
      <c r="P260" s="926"/>
      <c r="Q260" s="927">
        <f>ROUND(P260*$H260,2)</f>
        <v>0</v>
      </c>
      <c r="R260" s="926"/>
      <c r="S260" s="927">
        <f>ROUND(R260*$H260,2)</f>
        <v>0</v>
      </c>
      <c r="T260" s="926"/>
      <c r="U260" s="927">
        <f>ROUND(T260*$H260,2)</f>
        <v>0</v>
      </c>
      <c r="V260" s="926"/>
      <c r="W260" s="927">
        <f>ROUND(V260*$H260,2)</f>
        <v>0</v>
      </c>
      <c r="X260" s="926"/>
      <c r="Y260" s="927">
        <f>ROUND(X260*$H260,2)</f>
        <v>0</v>
      </c>
      <c r="Z260" s="926"/>
      <c r="AA260" s="927">
        <f>ROUND(Z260*$H260,2)</f>
        <v>0</v>
      </c>
      <c r="AB260" s="926"/>
      <c r="AC260" s="927">
        <f>ROUND(AB260*$H260,2)</f>
        <v>0</v>
      </c>
      <c r="AD260" s="926"/>
      <c r="AE260" s="927">
        <f>ROUND(AD260*$H260,2)</f>
        <v>0</v>
      </c>
      <c r="AF260" s="1986">
        <v>5</v>
      </c>
      <c r="AG260" s="1987">
        <f>ROUND(AF260*$H260,2)</f>
        <v>13100</v>
      </c>
      <c r="AH260" s="926"/>
      <c r="AI260" s="927">
        <f>ROUND(AH260*$H260,2)</f>
        <v>0</v>
      </c>
      <c r="AJ260" s="1986"/>
      <c r="AK260" s="1987">
        <f>ROUND(AJ260*$H260,2)</f>
        <v>0</v>
      </c>
      <c r="AL260" s="926"/>
      <c r="AM260" s="927">
        <f>ROUND(AL260*$H260,2)</f>
        <v>0</v>
      </c>
      <c r="AN260" s="1986"/>
      <c r="AO260" s="1987">
        <f>ROUND(AN260*$H260,2)</f>
        <v>0</v>
      </c>
      <c r="AP260" s="1995"/>
      <c r="AQ260" s="1996">
        <f>ROUND(AP260*$H260,2)</f>
        <v>0</v>
      </c>
      <c r="AR260" s="926">
        <f>AP260+AN260+AL260+AJ260+AH260+AF260+AD260+AB260+Z260+X260+V260+T260+R260+P260+N260+L260+J260</f>
        <v>5</v>
      </c>
      <c r="AS260" s="927">
        <f>ROUND(AR260*$H260,2)</f>
        <v>13100</v>
      </c>
      <c r="AT260" s="926">
        <f>G260-AR260</f>
        <v>0</v>
      </c>
      <c r="AU260" s="927">
        <f>ROUND(AT260*$H260,2)</f>
        <v>0</v>
      </c>
      <c r="AV260" s="975">
        <f>AU260/I260</f>
        <v>0</v>
      </c>
      <c r="JB260" s="163"/>
      <c r="JC260" s="164" t="s">
        <v>7</v>
      </c>
      <c r="JD260" s="165" t="s">
        <v>31</v>
      </c>
      <c r="JE260" s="33"/>
      <c r="JF260" s="124">
        <f>JE260*G266</f>
        <v>0</v>
      </c>
      <c r="JG260" s="124">
        <v>8.0000000000000004E-4</v>
      </c>
      <c r="JH260" s="124">
        <f>JG260*G266</f>
        <v>9.6000000000000009E-3</v>
      </c>
      <c r="JI260" s="124">
        <v>0</v>
      </c>
      <c r="JJ260" s="125">
        <f>JI260*G266</f>
        <v>0</v>
      </c>
      <c r="JK260" s="22"/>
      <c r="JL260" s="22"/>
      <c r="JM260" s="22"/>
      <c r="JN260" s="22"/>
      <c r="JO260" s="22"/>
      <c r="JP260" s="22"/>
      <c r="JQ260" s="22"/>
      <c r="JR260" s="22"/>
      <c r="JS260" s="22"/>
      <c r="JT260" s="22"/>
      <c r="JU260" s="22"/>
      <c r="KH260" s="126" t="s">
        <v>166</v>
      </c>
      <c r="KJ260" s="126" t="s">
        <v>238</v>
      </c>
      <c r="KK260" s="126" t="s">
        <v>46</v>
      </c>
      <c r="KO260" s="13" t="s">
        <v>103</v>
      </c>
      <c r="KU260" s="127">
        <f>IF(JD260="základní",I266,0)</f>
        <v>14250</v>
      </c>
      <c r="KV260" s="127">
        <f>IF(JD260="snížená",I266,0)</f>
        <v>0</v>
      </c>
      <c r="KW260" s="127">
        <f>IF(JD260="zákl. přenesená",I266,0)</f>
        <v>0</v>
      </c>
      <c r="KX260" s="127">
        <f>IF(JD260="sníž. přenesená",I266,0)</f>
        <v>0</v>
      </c>
      <c r="KY260" s="127">
        <f>IF(JD260="nulová",I266,0)</f>
        <v>0</v>
      </c>
      <c r="KZ260" s="13" t="s">
        <v>45</v>
      </c>
      <c r="LA260" s="127">
        <f>ROUND(H266*G266,2)</f>
        <v>14250</v>
      </c>
      <c r="LB260" s="13" t="s">
        <v>110</v>
      </c>
      <c r="LC260" s="126" t="s">
        <v>2073</v>
      </c>
    </row>
    <row r="261" spans="1:315" s="10" customFormat="1" ht="27.9" customHeight="1" x14ac:dyDescent="0.2">
      <c r="A261" s="137"/>
      <c r="B261" s="633"/>
      <c r="C261" s="806" t="s">
        <v>114</v>
      </c>
      <c r="D261" s="634" t="s">
        <v>7</v>
      </c>
      <c r="E261" s="635" t="s">
        <v>992</v>
      </c>
      <c r="F261" s="636"/>
      <c r="G261" s="637">
        <v>5</v>
      </c>
      <c r="H261" s="638"/>
      <c r="I261" s="639"/>
      <c r="J261" s="260"/>
      <c r="K261" s="261"/>
      <c r="L261" s="260"/>
      <c r="M261" s="261"/>
      <c r="N261" s="260"/>
      <c r="O261" s="261"/>
      <c r="P261" s="260"/>
      <c r="Q261" s="261"/>
      <c r="R261" s="260"/>
      <c r="S261" s="261"/>
      <c r="T261" s="260"/>
      <c r="U261" s="261"/>
      <c r="V261" s="260"/>
      <c r="W261" s="261"/>
      <c r="X261" s="260"/>
      <c r="Y261" s="261"/>
      <c r="Z261" s="260"/>
      <c r="AA261" s="261"/>
      <c r="AB261" s="260"/>
      <c r="AC261" s="261"/>
      <c r="AD261" s="260"/>
      <c r="AE261" s="261"/>
      <c r="AF261" s="1687"/>
      <c r="AG261" s="1688"/>
      <c r="AH261" s="260"/>
      <c r="AI261" s="261"/>
      <c r="AJ261" s="1687"/>
      <c r="AK261" s="1688"/>
      <c r="AL261" s="260"/>
      <c r="AM261" s="261"/>
      <c r="AN261" s="1687"/>
      <c r="AO261" s="1688"/>
      <c r="AP261" s="1962"/>
      <c r="AQ261" s="1963"/>
      <c r="AR261" s="260"/>
      <c r="AS261" s="261"/>
      <c r="AT261" s="260"/>
      <c r="AU261" s="261"/>
      <c r="AV261" s="528"/>
      <c r="JB261" s="139"/>
      <c r="JC261" s="140"/>
      <c r="JD261" s="141"/>
      <c r="JE261" s="141"/>
      <c r="JF261" s="141"/>
      <c r="JG261" s="141"/>
      <c r="JH261" s="141"/>
      <c r="JI261" s="141"/>
      <c r="JJ261" s="142"/>
      <c r="KJ261" s="143" t="s">
        <v>114</v>
      </c>
      <c r="KK261" s="143" t="s">
        <v>46</v>
      </c>
      <c r="KL261" s="10" t="s">
        <v>46</v>
      </c>
      <c r="KM261" s="10" t="s">
        <v>23</v>
      </c>
      <c r="KN261" s="10" t="s">
        <v>45</v>
      </c>
      <c r="KO261" s="143" t="s">
        <v>103</v>
      </c>
    </row>
    <row r="262" spans="1:315" s="9" customFormat="1" ht="27.9" customHeight="1" x14ac:dyDescent="0.2">
      <c r="A262" s="130"/>
      <c r="B262" s="565" t="s">
        <v>514</v>
      </c>
      <c r="C262" s="566" t="s">
        <v>238</v>
      </c>
      <c r="D262" s="567" t="s">
        <v>538</v>
      </c>
      <c r="E262" s="568" t="s">
        <v>539</v>
      </c>
      <c r="F262" s="569" t="s">
        <v>341</v>
      </c>
      <c r="G262" s="570">
        <v>6</v>
      </c>
      <c r="H262" s="571">
        <v>7450</v>
      </c>
      <c r="I262" s="572">
        <f>ROUND(H262*G262,2)</f>
        <v>44700</v>
      </c>
      <c r="J262" s="926"/>
      <c r="K262" s="927">
        <f>ROUND(J262*$H262,2)</f>
        <v>0</v>
      </c>
      <c r="L262" s="926"/>
      <c r="M262" s="927">
        <f>ROUND(L262*$H262,2)</f>
        <v>0</v>
      </c>
      <c r="N262" s="926"/>
      <c r="O262" s="927">
        <f>ROUND(N262*$H262,2)</f>
        <v>0</v>
      </c>
      <c r="P262" s="926"/>
      <c r="Q262" s="927">
        <f>ROUND(P262*$H262,2)</f>
        <v>0</v>
      </c>
      <c r="R262" s="926"/>
      <c r="S262" s="927">
        <f>ROUND(R262*$H262,2)</f>
        <v>0</v>
      </c>
      <c r="T262" s="926"/>
      <c r="U262" s="927">
        <f>ROUND(T262*$H262,2)</f>
        <v>0</v>
      </c>
      <c r="V262" s="926"/>
      <c r="W262" s="927">
        <f>ROUND(V262*$H262,2)</f>
        <v>0</v>
      </c>
      <c r="X262" s="926"/>
      <c r="Y262" s="927">
        <f>ROUND(X262*$H262,2)</f>
        <v>0</v>
      </c>
      <c r="Z262" s="926"/>
      <c r="AA262" s="927">
        <f>ROUND(Z262*$H262,2)</f>
        <v>0</v>
      </c>
      <c r="AB262" s="926"/>
      <c r="AC262" s="927">
        <f>ROUND(AB262*$H262,2)</f>
        <v>0</v>
      </c>
      <c r="AD262" s="926">
        <v>3</v>
      </c>
      <c r="AE262" s="927">
        <f>ROUND(AD262*$H262,2)</f>
        <v>22350</v>
      </c>
      <c r="AF262" s="1986">
        <v>3</v>
      </c>
      <c r="AG262" s="1987">
        <f>ROUND(AF262*$H262,2)</f>
        <v>22350</v>
      </c>
      <c r="AH262" s="926"/>
      <c r="AI262" s="927">
        <f>ROUND(AH262*$H262,2)</f>
        <v>0</v>
      </c>
      <c r="AJ262" s="1986"/>
      <c r="AK262" s="1987">
        <f>ROUND(AJ262*$H262,2)</f>
        <v>0</v>
      </c>
      <c r="AL262" s="926"/>
      <c r="AM262" s="927">
        <f>ROUND(AL262*$H262,2)</f>
        <v>0</v>
      </c>
      <c r="AN262" s="1986"/>
      <c r="AO262" s="1987">
        <f>ROUND(AN262*$H262,2)</f>
        <v>0</v>
      </c>
      <c r="AP262" s="1995"/>
      <c r="AQ262" s="1996">
        <f>ROUND(AP262*$H262,2)</f>
        <v>0</v>
      </c>
      <c r="AR262" s="926">
        <f>AP262+AN262+AL262+AJ262+AH262+AF262+AD262+AB262+Z262+X262+V262+T262+R262+P262+N262+L262+J262</f>
        <v>6</v>
      </c>
      <c r="AS262" s="927">
        <f>ROUND(AR262*$H262,2)</f>
        <v>44700</v>
      </c>
      <c r="AT262" s="926">
        <f>G262-AR262</f>
        <v>0</v>
      </c>
      <c r="AU262" s="927">
        <f>ROUND(AT262*$H262,2)</f>
        <v>0</v>
      </c>
      <c r="AV262" s="975">
        <f>AU262/I262</f>
        <v>0</v>
      </c>
      <c r="JB262" s="132"/>
      <c r="JC262" s="133"/>
      <c r="JD262" s="134"/>
      <c r="JE262" s="134"/>
      <c r="JF262" s="134"/>
      <c r="JG262" s="134"/>
      <c r="JH262" s="134"/>
      <c r="JI262" s="134"/>
      <c r="JJ262" s="135"/>
      <c r="KJ262" s="136" t="s">
        <v>114</v>
      </c>
      <c r="KK262" s="136" t="s">
        <v>46</v>
      </c>
      <c r="KL262" s="9" t="s">
        <v>45</v>
      </c>
      <c r="KM262" s="9" t="s">
        <v>23</v>
      </c>
      <c r="KN262" s="9" t="s">
        <v>44</v>
      </c>
      <c r="KO262" s="136" t="s">
        <v>103</v>
      </c>
    </row>
    <row r="263" spans="1:315" s="1" customFormat="1" ht="27.9" customHeight="1" x14ac:dyDescent="0.2">
      <c r="A263" s="23"/>
      <c r="B263" s="633"/>
      <c r="C263" s="806" t="s">
        <v>114</v>
      </c>
      <c r="D263" s="634" t="s">
        <v>7</v>
      </c>
      <c r="E263" s="635" t="s">
        <v>2062</v>
      </c>
      <c r="F263" s="636"/>
      <c r="G263" s="637">
        <v>6</v>
      </c>
      <c r="H263" s="638"/>
      <c r="I263" s="639"/>
      <c r="J263" s="408"/>
      <c r="K263" s="409"/>
      <c r="L263" s="408"/>
      <c r="M263" s="409"/>
      <c r="N263" s="408"/>
      <c r="O263" s="409"/>
      <c r="P263" s="408"/>
      <c r="Q263" s="409"/>
      <c r="R263" s="408"/>
      <c r="S263" s="409"/>
      <c r="T263" s="408"/>
      <c r="U263" s="409"/>
      <c r="V263" s="408"/>
      <c r="W263" s="409"/>
      <c r="X263" s="408"/>
      <c r="Y263" s="409"/>
      <c r="Z263" s="408"/>
      <c r="AA263" s="409"/>
      <c r="AB263" s="408"/>
      <c r="AC263" s="409"/>
      <c r="AD263" s="408"/>
      <c r="AE263" s="409"/>
      <c r="AF263" s="1985"/>
      <c r="AG263" s="1684"/>
      <c r="AH263" s="408"/>
      <c r="AI263" s="409"/>
      <c r="AJ263" s="1985"/>
      <c r="AK263" s="1684"/>
      <c r="AL263" s="408"/>
      <c r="AM263" s="409"/>
      <c r="AN263" s="1985"/>
      <c r="AO263" s="1684"/>
      <c r="AP263" s="1994"/>
      <c r="AQ263" s="1959"/>
      <c r="AR263" s="408"/>
      <c r="AS263" s="409"/>
      <c r="AT263" s="408"/>
      <c r="AU263" s="409"/>
      <c r="AV263" s="815"/>
      <c r="JB263" s="163"/>
      <c r="JC263" s="164" t="s">
        <v>7</v>
      </c>
      <c r="JD263" s="165" t="s">
        <v>31</v>
      </c>
      <c r="JE263" s="33"/>
      <c r="JF263" s="124">
        <f>JE263*G269</f>
        <v>0</v>
      </c>
      <c r="JG263" s="124">
        <v>5.0000000000000001E-4</v>
      </c>
      <c r="JH263" s="124">
        <f>JG263*G269</f>
        <v>5.0000000000000001E-4</v>
      </c>
      <c r="JI263" s="124">
        <v>0</v>
      </c>
      <c r="JJ263" s="125">
        <f>JI263*G269</f>
        <v>0</v>
      </c>
      <c r="JK263" s="22"/>
      <c r="JL263" s="22"/>
      <c r="JM263" s="22"/>
      <c r="JN263" s="22"/>
      <c r="JO263" s="22"/>
      <c r="JP263" s="22"/>
      <c r="JQ263" s="22"/>
      <c r="JR263" s="22"/>
      <c r="JS263" s="22"/>
      <c r="JT263" s="22"/>
      <c r="JU263" s="22"/>
      <c r="KH263" s="126" t="s">
        <v>166</v>
      </c>
      <c r="KJ263" s="126" t="s">
        <v>238</v>
      </c>
      <c r="KK263" s="126" t="s">
        <v>46</v>
      </c>
      <c r="KO263" s="13" t="s">
        <v>103</v>
      </c>
      <c r="KU263" s="127">
        <f>IF(JD263="základní",I269,0)</f>
        <v>513</v>
      </c>
      <c r="KV263" s="127">
        <f>IF(JD263="snížená",I269,0)</f>
        <v>0</v>
      </c>
      <c r="KW263" s="127">
        <f>IF(JD263="zákl. přenesená",I269,0)</f>
        <v>0</v>
      </c>
      <c r="KX263" s="127">
        <f>IF(JD263="sníž. přenesená",I269,0)</f>
        <v>0</v>
      </c>
      <c r="KY263" s="127">
        <f>IF(JD263="nulová",I269,0)</f>
        <v>0</v>
      </c>
      <c r="KZ263" s="13" t="s">
        <v>45</v>
      </c>
      <c r="LA263" s="127">
        <f>ROUND(H269*G269,2)</f>
        <v>513</v>
      </c>
      <c r="LB263" s="13" t="s">
        <v>110</v>
      </c>
      <c r="LC263" s="126" t="s">
        <v>2075</v>
      </c>
    </row>
    <row r="264" spans="1:315" s="10" customFormat="1" ht="27.9" customHeight="1" x14ac:dyDescent="0.2">
      <c r="A264" s="137"/>
      <c r="B264" s="565" t="s">
        <v>519</v>
      </c>
      <c r="C264" s="566" t="s">
        <v>238</v>
      </c>
      <c r="D264" s="567" t="s">
        <v>551</v>
      </c>
      <c r="E264" s="568" t="s">
        <v>552</v>
      </c>
      <c r="F264" s="569" t="s">
        <v>341</v>
      </c>
      <c r="G264" s="570">
        <v>15</v>
      </c>
      <c r="H264" s="571">
        <v>215</v>
      </c>
      <c r="I264" s="572">
        <f>ROUND(H264*G264,2)</f>
        <v>3225</v>
      </c>
      <c r="J264" s="926"/>
      <c r="K264" s="927">
        <f>ROUND(J264*$H264,2)</f>
        <v>0</v>
      </c>
      <c r="L264" s="926"/>
      <c r="M264" s="927">
        <f>ROUND(L264*$H264,2)</f>
        <v>0</v>
      </c>
      <c r="N264" s="926"/>
      <c r="O264" s="927">
        <f>ROUND(N264*$H264,2)</f>
        <v>0</v>
      </c>
      <c r="P264" s="926"/>
      <c r="Q264" s="927">
        <f>ROUND(P264*$H264,2)</f>
        <v>0</v>
      </c>
      <c r="R264" s="926"/>
      <c r="S264" s="927">
        <f>ROUND(R264*$H264,2)</f>
        <v>0</v>
      </c>
      <c r="T264" s="926"/>
      <c r="U264" s="927">
        <f>ROUND(T264*$H264,2)</f>
        <v>0</v>
      </c>
      <c r="V264" s="926"/>
      <c r="W264" s="927">
        <f>ROUND(V264*$H264,2)</f>
        <v>0</v>
      </c>
      <c r="X264" s="926"/>
      <c r="Y264" s="927">
        <f>ROUND(X264*$H264,2)</f>
        <v>0</v>
      </c>
      <c r="Z264" s="926"/>
      <c r="AA264" s="927">
        <f>ROUND(Z264*$H264,2)</f>
        <v>0</v>
      </c>
      <c r="AB264" s="926"/>
      <c r="AC264" s="927">
        <f>ROUND(AB264*$H264,2)</f>
        <v>0</v>
      </c>
      <c r="AD264" s="926">
        <v>7</v>
      </c>
      <c r="AE264" s="927">
        <f>ROUND(AD264*$H264,2)</f>
        <v>1505</v>
      </c>
      <c r="AF264" s="1986">
        <v>8</v>
      </c>
      <c r="AG264" s="1987">
        <f>ROUND(AF264*$H264,2)</f>
        <v>1720</v>
      </c>
      <c r="AH264" s="926"/>
      <c r="AI264" s="927">
        <f>ROUND(AH264*$H264,2)</f>
        <v>0</v>
      </c>
      <c r="AJ264" s="1986"/>
      <c r="AK264" s="1987">
        <f>ROUND(AJ264*$H264,2)</f>
        <v>0</v>
      </c>
      <c r="AL264" s="926"/>
      <c r="AM264" s="927">
        <f>ROUND(AL264*$H264,2)</f>
        <v>0</v>
      </c>
      <c r="AN264" s="1986"/>
      <c r="AO264" s="1987">
        <f>ROUND(AN264*$H264,2)</f>
        <v>0</v>
      </c>
      <c r="AP264" s="1995"/>
      <c r="AQ264" s="1996">
        <f>ROUND(AP264*$H264,2)</f>
        <v>0</v>
      </c>
      <c r="AR264" s="926">
        <f>AP264+AN264+AL264+AJ264+AH264+AF264+AD264+AB264+Z264+X264+V264+T264+R264+P264+N264+L264+J264</f>
        <v>15</v>
      </c>
      <c r="AS264" s="927">
        <f>ROUND(AR264*$H264,2)</f>
        <v>3225</v>
      </c>
      <c r="AT264" s="926">
        <f>G264-AR264</f>
        <v>0</v>
      </c>
      <c r="AU264" s="927">
        <f>ROUND(AT264*$H264,2)</f>
        <v>0</v>
      </c>
      <c r="AV264" s="975">
        <f>AU264/I264</f>
        <v>0</v>
      </c>
      <c r="JB264" s="139"/>
      <c r="JC264" s="140"/>
      <c r="JD264" s="141"/>
      <c r="JE264" s="141"/>
      <c r="JF264" s="141"/>
      <c r="JG264" s="141"/>
      <c r="JH264" s="141"/>
      <c r="JI264" s="141"/>
      <c r="JJ264" s="142"/>
      <c r="KJ264" s="143" t="s">
        <v>114</v>
      </c>
      <c r="KK264" s="143" t="s">
        <v>46</v>
      </c>
      <c r="KL264" s="10" t="s">
        <v>46</v>
      </c>
      <c r="KM264" s="10" t="s">
        <v>23</v>
      </c>
      <c r="KN264" s="10" t="s">
        <v>45</v>
      </c>
      <c r="KO264" s="143" t="s">
        <v>103</v>
      </c>
    </row>
    <row r="265" spans="1:315" s="9" customFormat="1" ht="27.9" customHeight="1" x14ac:dyDescent="0.2">
      <c r="A265" s="130"/>
      <c r="B265" s="633"/>
      <c r="C265" s="806" t="s">
        <v>114</v>
      </c>
      <c r="D265" s="634" t="s">
        <v>7</v>
      </c>
      <c r="E265" s="635" t="s">
        <v>2072</v>
      </c>
      <c r="F265" s="636"/>
      <c r="G265" s="637">
        <v>15</v>
      </c>
      <c r="H265" s="638"/>
      <c r="I265" s="639"/>
      <c r="J265" s="258"/>
      <c r="K265" s="259"/>
      <c r="L265" s="258"/>
      <c r="M265" s="259"/>
      <c r="N265" s="258"/>
      <c r="O265" s="259"/>
      <c r="P265" s="258"/>
      <c r="Q265" s="259"/>
      <c r="R265" s="258"/>
      <c r="S265" s="259"/>
      <c r="T265" s="258"/>
      <c r="U265" s="259"/>
      <c r="V265" s="258"/>
      <c r="W265" s="259"/>
      <c r="X265" s="258"/>
      <c r="Y265" s="259"/>
      <c r="Z265" s="258"/>
      <c r="AA265" s="259"/>
      <c r="AB265" s="258"/>
      <c r="AC265" s="259"/>
      <c r="AD265" s="258"/>
      <c r="AE265" s="259"/>
      <c r="AF265" s="1685"/>
      <c r="AG265" s="1686"/>
      <c r="AH265" s="258"/>
      <c r="AI265" s="259"/>
      <c r="AJ265" s="1685"/>
      <c r="AK265" s="1686"/>
      <c r="AL265" s="258"/>
      <c r="AM265" s="259"/>
      <c r="AN265" s="1685"/>
      <c r="AO265" s="1686"/>
      <c r="AP265" s="1960"/>
      <c r="AQ265" s="1961"/>
      <c r="AR265" s="258"/>
      <c r="AS265" s="259"/>
      <c r="AT265" s="258"/>
      <c r="AU265" s="259"/>
      <c r="AV265" s="527"/>
      <c r="JB265" s="132"/>
      <c r="JC265" s="133"/>
      <c r="JD265" s="134"/>
      <c r="JE265" s="134"/>
      <c r="JF265" s="134"/>
      <c r="JG265" s="134"/>
      <c r="JH265" s="134"/>
      <c r="JI265" s="134"/>
      <c r="JJ265" s="135"/>
      <c r="KJ265" s="136" t="s">
        <v>114</v>
      </c>
      <c r="KK265" s="136" t="s">
        <v>46</v>
      </c>
      <c r="KL265" s="9" t="s">
        <v>45</v>
      </c>
      <c r="KM265" s="9" t="s">
        <v>23</v>
      </c>
      <c r="KN265" s="9" t="s">
        <v>44</v>
      </c>
      <c r="KO265" s="136" t="s">
        <v>103</v>
      </c>
    </row>
    <row r="266" spans="1:315" s="1" customFormat="1" ht="27.9" customHeight="1" x14ac:dyDescent="0.2">
      <c r="A266" s="23"/>
      <c r="B266" s="565" t="s">
        <v>523</v>
      </c>
      <c r="C266" s="566" t="s">
        <v>238</v>
      </c>
      <c r="D266" s="567" t="s">
        <v>562</v>
      </c>
      <c r="E266" s="568" t="s">
        <v>563</v>
      </c>
      <c r="F266" s="569" t="s">
        <v>341</v>
      </c>
      <c r="G266" s="570">
        <v>12</v>
      </c>
      <c r="H266" s="571">
        <v>1187.5</v>
      </c>
      <c r="I266" s="572">
        <f>ROUND(H266*G266,2)</f>
        <v>14250</v>
      </c>
      <c r="J266" s="926"/>
      <c r="K266" s="927">
        <f>ROUND(J266*$H266,2)</f>
        <v>0</v>
      </c>
      <c r="L266" s="926"/>
      <c r="M266" s="927">
        <f>ROUND(L266*$H266,2)</f>
        <v>0</v>
      </c>
      <c r="N266" s="926"/>
      <c r="O266" s="927">
        <f>ROUND(N266*$H266,2)</f>
        <v>0</v>
      </c>
      <c r="P266" s="926"/>
      <c r="Q266" s="927">
        <f>ROUND(P266*$H266,2)</f>
        <v>0</v>
      </c>
      <c r="R266" s="926"/>
      <c r="S266" s="927">
        <f>ROUND(R266*$H266,2)</f>
        <v>0</v>
      </c>
      <c r="T266" s="926"/>
      <c r="U266" s="927">
        <f>ROUND(T266*$H266,2)</f>
        <v>0</v>
      </c>
      <c r="V266" s="926"/>
      <c r="W266" s="927">
        <f>ROUND(V266*$H266,2)</f>
        <v>0</v>
      </c>
      <c r="X266" s="926"/>
      <c r="Y266" s="927">
        <f>ROUND(X266*$H266,2)</f>
        <v>0</v>
      </c>
      <c r="Z266" s="926"/>
      <c r="AA266" s="927">
        <f>ROUND(Z266*$H266,2)</f>
        <v>0</v>
      </c>
      <c r="AB266" s="926"/>
      <c r="AC266" s="927">
        <f>ROUND(AB266*$H266,2)</f>
        <v>0</v>
      </c>
      <c r="AD266" s="926">
        <v>6</v>
      </c>
      <c r="AE266" s="927">
        <f>ROUND(AD266*$H266,2)</f>
        <v>7125</v>
      </c>
      <c r="AF266" s="1986">
        <v>6</v>
      </c>
      <c r="AG266" s="1987">
        <f>ROUND(AF266*$H266,2)</f>
        <v>7125</v>
      </c>
      <c r="AH266" s="926"/>
      <c r="AI266" s="927">
        <f>ROUND(AH266*$H266,2)</f>
        <v>0</v>
      </c>
      <c r="AJ266" s="1986"/>
      <c r="AK266" s="1987">
        <f>ROUND(AJ266*$H266,2)</f>
        <v>0</v>
      </c>
      <c r="AL266" s="926"/>
      <c r="AM266" s="927">
        <f>ROUND(AL266*$H266,2)</f>
        <v>0</v>
      </c>
      <c r="AN266" s="1986"/>
      <c r="AO266" s="1987">
        <f>ROUND(AN266*$H266,2)</f>
        <v>0</v>
      </c>
      <c r="AP266" s="1995"/>
      <c r="AQ266" s="1996">
        <f>ROUND(AP266*$H266,2)</f>
        <v>0</v>
      </c>
      <c r="AR266" s="926">
        <f>AP266+AN266+AL266+AJ266+AH266+AF266+AD266+AB266+Z266+X266+V266+T266+R266+P266+N266+L266+J266</f>
        <v>12</v>
      </c>
      <c r="AS266" s="927">
        <f>ROUND(AR266*$H266,2)</f>
        <v>14250</v>
      </c>
      <c r="AT266" s="926">
        <f>G266-AR266</f>
        <v>0</v>
      </c>
      <c r="AU266" s="927">
        <f>ROUND(AT266*$H266,2)</f>
        <v>0</v>
      </c>
      <c r="AV266" s="975">
        <f>AU266/I266</f>
        <v>0</v>
      </c>
      <c r="JB266" s="25"/>
      <c r="JC266" s="122" t="s">
        <v>7</v>
      </c>
      <c r="JD266" s="123" t="s">
        <v>31</v>
      </c>
      <c r="JE266" s="33"/>
      <c r="JF266" s="124">
        <f>JE266*G272</f>
        <v>0</v>
      </c>
      <c r="JG266" s="124">
        <v>0.21734000000000001</v>
      </c>
      <c r="JH266" s="124">
        <f>JG266*G272</f>
        <v>1.3040400000000001</v>
      </c>
      <c r="JI266" s="124">
        <v>0</v>
      </c>
      <c r="JJ266" s="125">
        <f>JI266*G272</f>
        <v>0</v>
      </c>
      <c r="JK266" s="22"/>
      <c r="JL266" s="22"/>
      <c r="JM266" s="22"/>
      <c r="JN266" s="22"/>
      <c r="JO266" s="22"/>
      <c r="JP266" s="22"/>
      <c r="JQ266" s="22"/>
      <c r="JR266" s="22"/>
      <c r="JS266" s="22"/>
      <c r="JT266" s="22"/>
      <c r="JU266" s="22"/>
      <c r="KH266" s="126" t="s">
        <v>110</v>
      </c>
      <c r="KJ266" s="126" t="s">
        <v>105</v>
      </c>
      <c r="KK266" s="126" t="s">
        <v>46</v>
      </c>
      <c r="KO266" s="13" t="s">
        <v>103</v>
      </c>
      <c r="KU266" s="127">
        <f>IF(JD266="základní",I272,0)</f>
        <v>7057.2</v>
      </c>
      <c r="KV266" s="127">
        <f>IF(JD266="snížená",I272,0)</f>
        <v>0</v>
      </c>
      <c r="KW266" s="127">
        <f>IF(JD266="zákl. přenesená",I272,0)</f>
        <v>0</v>
      </c>
      <c r="KX266" s="127">
        <f>IF(JD266="sníž. přenesená",I272,0)</f>
        <v>0</v>
      </c>
      <c r="KY266" s="127">
        <f>IF(JD266="nulová",I272,0)</f>
        <v>0</v>
      </c>
      <c r="KZ266" s="13" t="s">
        <v>45</v>
      </c>
      <c r="LA266" s="127">
        <f>ROUND(H272*G272,2)</f>
        <v>7057.2</v>
      </c>
      <c r="LB266" s="13" t="s">
        <v>110</v>
      </c>
      <c r="LC266" s="126" t="s">
        <v>2076</v>
      </c>
    </row>
    <row r="267" spans="1:315" s="1" customFormat="1" ht="27.9" customHeight="1" x14ac:dyDescent="0.2">
      <c r="A267" s="23"/>
      <c r="B267" s="633"/>
      <c r="C267" s="806" t="s">
        <v>114</v>
      </c>
      <c r="D267" s="634" t="s">
        <v>7</v>
      </c>
      <c r="E267" s="635" t="s">
        <v>2074</v>
      </c>
      <c r="F267" s="636"/>
      <c r="G267" s="637">
        <v>12</v>
      </c>
      <c r="H267" s="638"/>
      <c r="I267" s="639"/>
      <c r="J267" s="408"/>
      <c r="K267" s="409"/>
      <c r="L267" s="408"/>
      <c r="M267" s="409"/>
      <c r="N267" s="408"/>
      <c r="O267" s="409"/>
      <c r="P267" s="408"/>
      <c r="Q267" s="409"/>
      <c r="R267" s="408"/>
      <c r="S267" s="409"/>
      <c r="T267" s="408"/>
      <c r="U267" s="409"/>
      <c r="V267" s="408"/>
      <c r="W267" s="409"/>
      <c r="X267" s="408"/>
      <c r="Y267" s="409"/>
      <c r="Z267" s="408"/>
      <c r="AA267" s="409"/>
      <c r="AB267" s="408"/>
      <c r="AC267" s="409"/>
      <c r="AD267" s="408"/>
      <c r="AE267" s="409"/>
      <c r="AF267" s="1985"/>
      <c r="AG267" s="1684"/>
      <c r="AH267" s="408"/>
      <c r="AI267" s="409"/>
      <c r="AJ267" s="1985"/>
      <c r="AK267" s="1684"/>
      <c r="AL267" s="408"/>
      <c r="AM267" s="409"/>
      <c r="AN267" s="1985"/>
      <c r="AO267" s="1684"/>
      <c r="AP267" s="1994"/>
      <c r="AQ267" s="1959"/>
      <c r="AR267" s="408"/>
      <c r="AS267" s="409"/>
      <c r="AT267" s="408"/>
      <c r="AU267" s="409"/>
      <c r="AV267" s="815"/>
      <c r="JB267" s="25"/>
      <c r="JC267" s="128"/>
      <c r="JD267" s="129"/>
      <c r="JE267" s="33"/>
      <c r="JF267" s="33"/>
      <c r="JG267" s="33"/>
      <c r="JH267" s="33"/>
      <c r="JI267" s="33"/>
      <c r="JJ267" s="34"/>
      <c r="JK267" s="22"/>
      <c r="JL267" s="22"/>
      <c r="JM267" s="22"/>
      <c r="JN267" s="22"/>
      <c r="JO267" s="22"/>
      <c r="JP267" s="22"/>
      <c r="JQ267" s="22"/>
      <c r="JR267" s="22"/>
      <c r="JS267" s="22"/>
      <c r="JT267" s="22"/>
      <c r="JU267" s="22"/>
      <c r="KJ267" s="13" t="s">
        <v>112</v>
      </c>
      <c r="KK267" s="13" t="s">
        <v>46</v>
      </c>
    </row>
    <row r="268" spans="1:315" s="10" customFormat="1" ht="27.9" customHeight="1" x14ac:dyDescent="0.2">
      <c r="A268" s="137"/>
      <c r="B268" s="627"/>
      <c r="C268" s="806" t="s">
        <v>114</v>
      </c>
      <c r="D268" s="628" t="s">
        <v>7</v>
      </c>
      <c r="E268" s="629" t="s">
        <v>560</v>
      </c>
      <c r="F268" s="630"/>
      <c r="G268" s="628" t="s">
        <v>7</v>
      </c>
      <c r="H268" s="631"/>
      <c r="I268" s="632"/>
      <c r="J268" s="260"/>
      <c r="K268" s="261"/>
      <c r="L268" s="260"/>
      <c r="M268" s="261"/>
      <c r="N268" s="260"/>
      <c r="O268" s="261"/>
      <c r="P268" s="260"/>
      <c r="Q268" s="261"/>
      <c r="R268" s="260"/>
      <c r="S268" s="261"/>
      <c r="T268" s="260"/>
      <c r="U268" s="261"/>
      <c r="V268" s="260"/>
      <c r="W268" s="261"/>
      <c r="X268" s="260"/>
      <c r="Y268" s="261"/>
      <c r="Z268" s="260"/>
      <c r="AA268" s="261"/>
      <c r="AB268" s="260"/>
      <c r="AC268" s="261"/>
      <c r="AD268" s="260"/>
      <c r="AE268" s="261"/>
      <c r="AF268" s="1687"/>
      <c r="AG268" s="1688"/>
      <c r="AH268" s="260"/>
      <c r="AI268" s="261"/>
      <c r="AJ268" s="1687"/>
      <c r="AK268" s="1688"/>
      <c r="AL268" s="260"/>
      <c r="AM268" s="261"/>
      <c r="AN268" s="1687"/>
      <c r="AO268" s="1688"/>
      <c r="AP268" s="1962"/>
      <c r="AQ268" s="1963"/>
      <c r="AR268" s="260"/>
      <c r="AS268" s="261"/>
      <c r="AT268" s="260"/>
      <c r="AU268" s="261"/>
      <c r="AV268" s="528"/>
      <c r="JB268" s="139"/>
      <c r="JC268" s="140"/>
      <c r="JD268" s="141"/>
      <c r="JE268" s="141"/>
      <c r="JF268" s="141"/>
      <c r="JG268" s="141"/>
      <c r="JH268" s="141"/>
      <c r="JI268" s="141"/>
      <c r="JJ268" s="142"/>
      <c r="KJ268" s="143" t="s">
        <v>114</v>
      </c>
      <c r="KK268" s="143" t="s">
        <v>46</v>
      </c>
      <c r="KL268" s="10" t="s">
        <v>46</v>
      </c>
      <c r="KM268" s="10" t="s">
        <v>23</v>
      </c>
      <c r="KN268" s="10" t="s">
        <v>45</v>
      </c>
      <c r="KO268" s="143" t="s">
        <v>103</v>
      </c>
    </row>
    <row r="269" spans="1:315" s="1" customFormat="1" ht="27.9" customHeight="1" x14ac:dyDescent="0.2">
      <c r="A269" s="23"/>
      <c r="B269" s="565" t="s">
        <v>528</v>
      </c>
      <c r="C269" s="566" t="s">
        <v>238</v>
      </c>
      <c r="D269" s="567" t="s">
        <v>567</v>
      </c>
      <c r="E269" s="568" t="s">
        <v>568</v>
      </c>
      <c r="F269" s="569" t="s">
        <v>341</v>
      </c>
      <c r="G269" s="570">
        <v>1</v>
      </c>
      <c r="H269" s="571">
        <v>513</v>
      </c>
      <c r="I269" s="572">
        <f>ROUND(H269*G269,2)</f>
        <v>513</v>
      </c>
      <c r="J269" s="926"/>
      <c r="K269" s="927">
        <f>ROUND(J269*$H269,2)</f>
        <v>0</v>
      </c>
      <c r="L269" s="926"/>
      <c r="M269" s="927">
        <f>ROUND(L269*$H269,2)</f>
        <v>0</v>
      </c>
      <c r="N269" s="926"/>
      <c r="O269" s="927">
        <f>ROUND(N269*$H269,2)</f>
        <v>0</v>
      </c>
      <c r="P269" s="926"/>
      <c r="Q269" s="927">
        <f>ROUND(P269*$H269,2)</f>
        <v>0</v>
      </c>
      <c r="R269" s="926"/>
      <c r="S269" s="927">
        <f>ROUND(R269*$H269,2)</f>
        <v>0</v>
      </c>
      <c r="T269" s="926"/>
      <c r="U269" s="927">
        <f>ROUND(T269*$H269,2)</f>
        <v>0</v>
      </c>
      <c r="V269" s="926"/>
      <c r="W269" s="927">
        <f>ROUND(V269*$H269,2)</f>
        <v>0</v>
      </c>
      <c r="X269" s="926"/>
      <c r="Y269" s="927">
        <f>ROUND(X269*$H269,2)</f>
        <v>0</v>
      </c>
      <c r="Z269" s="926"/>
      <c r="AA269" s="927">
        <f>ROUND(Z269*$H269,2)</f>
        <v>0</v>
      </c>
      <c r="AB269" s="926"/>
      <c r="AC269" s="927">
        <f>ROUND(AB269*$H269,2)</f>
        <v>0</v>
      </c>
      <c r="AD269" s="926"/>
      <c r="AE269" s="927">
        <f>ROUND(AD269*$H269,2)</f>
        <v>0</v>
      </c>
      <c r="AF269" s="1986">
        <v>1</v>
      </c>
      <c r="AG269" s="1987">
        <f>ROUND(AF269*$H269,2)</f>
        <v>513</v>
      </c>
      <c r="AH269" s="926"/>
      <c r="AI269" s="927">
        <f>ROUND(AH269*$H269,2)</f>
        <v>0</v>
      </c>
      <c r="AJ269" s="1986"/>
      <c r="AK269" s="1987">
        <f>ROUND(AJ269*$H269,2)</f>
        <v>0</v>
      </c>
      <c r="AL269" s="926"/>
      <c r="AM269" s="927">
        <f>ROUND(AL269*$H269,2)</f>
        <v>0</v>
      </c>
      <c r="AN269" s="1986"/>
      <c r="AO269" s="1987">
        <f>ROUND(AN269*$H269,2)</f>
        <v>0</v>
      </c>
      <c r="AP269" s="1995"/>
      <c r="AQ269" s="1996">
        <f>ROUND(AP269*$H269,2)</f>
        <v>0</v>
      </c>
      <c r="AR269" s="926">
        <f>AP269+AN269+AL269+AJ269+AH269+AF269+AD269+AB269+Z269+X269+V269+T269+R269+P269+N269+L269+J269</f>
        <v>1</v>
      </c>
      <c r="AS269" s="927">
        <f>ROUND(AR269*$H269,2)</f>
        <v>513</v>
      </c>
      <c r="AT269" s="926">
        <f>G269-AR269</f>
        <v>0</v>
      </c>
      <c r="AU269" s="927">
        <f>ROUND(AT269*$H269,2)</f>
        <v>0</v>
      </c>
      <c r="AV269" s="975">
        <f>AU269/I269</f>
        <v>0</v>
      </c>
      <c r="JB269" s="163"/>
      <c r="JC269" s="164" t="s">
        <v>7</v>
      </c>
      <c r="JD269" s="165" t="s">
        <v>31</v>
      </c>
      <c r="JE269" s="33"/>
      <c r="JF269" s="124">
        <f>JE269*G275</f>
        <v>0</v>
      </c>
      <c r="JG269" s="124">
        <v>5.6300000000000003E-2</v>
      </c>
      <c r="JH269" s="124">
        <f>JG269*G275</f>
        <v>0.28150000000000003</v>
      </c>
      <c r="JI269" s="124">
        <v>0</v>
      </c>
      <c r="JJ269" s="125">
        <f>JI269*G275</f>
        <v>0</v>
      </c>
      <c r="JK269" s="22"/>
      <c r="JL269" s="22"/>
      <c r="JM269" s="22"/>
      <c r="JN269" s="22"/>
      <c r="JO269" s="22"/>
      <c r="JP269" s="22"/>
      <c r="JQ269" s="22"/>
      <c r="JR269" s="22"/>
      <c r="JS269" s="22"/>
      <c r="JT269" s="22"/>
      <c r="JU269" s="22"/>
      <c r="KH269" s="126" t="s">
        <v>166</v>
      </c>
      <c r="KJ269" s="126" t="s">
        <v>238</v>
      </c>
      <c r="KK269" s="126" t="s">
        <v>46</v>
      </c>
      <c r="KO269" s="13" t="s">
        <v>103</v>
      </c>
      <c r="KU269" s="127">
        <f>IF(JD269="základní",I275,0)</f>
        <v>13219</v>
      </c>
      <c r="KV269" s="127">
        <f>IF(JD269="snížená",I275,0)</f>
        <v>0</v>
      </c>
      <c r="KW269" s="127">
        <f>IF(JD269="zákl. přenesená",I275,0)</f>
        <v>0</v>
      </c>
      <c r="KX269" s="127">
        <f>IF(JD269="sníž. přenesená",I275,0)</f>
        <v>0</v>
      </c>
      <c r="KY269" s="127">
        <f>IF(JD269="nulová",I275,0)</f>
        <v>0</v>
      </c>
      <c r="KZ269" s="13" t="s">
        <v>45</v>
      </c>
      <c r="LA269" s="127">
        <f>ROUND(H275*G275,2)</f>
        <v>13219</v>
      </c>
      <c r="LB269" s="13" t="s">
        <v>110</v>
      </c>
      <c r="LC269" s="126" t="s">
        <v>2077</v>
      </c>
    </row>
    <row r="270" spans="1:315" s="10" customFormat="1" ht="27.9" customHeight="1" x14ac:dyDescent="0.2">
      <c r="A270" s="137"/>
      <c r="B270" s="633"/>
      <c r="C270" s="806" t="s">
        <v>114</v>
      </c>
      <c r="D270" s="634" t="s">
        <v>7</v>
      </c>
      <c r="E270" s="635" t="s">
        <v>570</v>
      </c>
      <c r="F270" s="636"/>
      <c r="G270" s="637">
        <v>1</v>
      </c>
      <c r="H270" s="638"/>
      <c r="I270" s="639"/>
      <c r="J270" s="260"/>
      <c r="K270" s="261"/>
      <c r="L270" s="260"/>
      <c r="M270" s="261"/>
      <c r="N270" s="260"/>
      <c r="O270" s="261"/>
      <c r="P270" s="260"/>
      <c r="Q270" s="261"/>
      <c r="R270" s="260"/>
      <c r="S270" s="261"/>
      <c r="T270" s="260"/>
      <c r="U270" s="261"/>
      <c r="V270" s="260"/>
      <c r="W270" s="261"/>
      <c r="X270" s="260"/>
      <c r="Y270" s="261"/>
      <c r="Z270" s="260"/>
      <c r="AA270" s="261"/>
      <c r="AB270" s="260"/>
      <c r="AC270" s="261"/>
      <c r="AD270" s="260"/>
      <c r="AE270" s="261"/>
      <c r="AF270" s="1687"/>
      <c r="AG270" s="1688"/>
      <c r="AH270" s="260"/>
      <c r="AI270" s="261"/>
      <c r="AJ270" s="1687"/>
      <c r="AK270" s="1688"/>
      <c r="AL270" s="260"/>
      <c r="AM270" s="261"/>
      <c r="AN270" s="1687"/>
      <c r="AO270" s="1688"/>
      <c r="AP270" s="1962"/>
      <c r="AQ270" s="1963"/>
      <c r="AR270" s="260"/>
      <c r="AS270" s="261"/>
      <c r="AT270" s="260"/>
      <c r="AU270" s="261"/>
      <c r="AV270" s="528"/>
      <c r="JB270" s="139"/>
      <c r="JC270" s="140"/>
      <c r="JD270" s="141"/>
      <c r="JE270" s="141"/>
      <c r="JF270" s="141"/>
      <c r="JG270" s="141"/>
      <c r="JH270" s="141"/>
      <c r="JI270" s="141"/>
      <c r="JJ270" s="142"/>
      <c r="KJ270" s="143" t="s">
        <v>114</v>
      </c>
      <c r="KK270" s="143" t="s">
        <v>46</v>
      </c>
      <c r="KL270" s="10" t="s">
        <v>46</v>
      </c>
      <c r="KM270" s="10" t="s">
        <v>23</v>
      </c>
      <c r="KN270" s="10" t="s">
        <v>45</v>
      </c>
      <c r="KO270" s="143" t="s">
        <v>103</v>
      </c>
    </row>
    <row r="271" spans="1:315" s="1" customFormat="1" ht="27.9" customHeight="1" x14ac:dyDescent="0.2">
      <c r="A271" s="23"/>
      <c r="B271" s="627"/>
      <c r="C271" s="806" t="s">
        <v>114</v>
      </c>
      <c r="D271" s="628" t="s">
        <v>7</v>
      </c>
      <c r="E271" s="629" t="s">
        <v>560</v>
      </c>
      <c r="F271" s="630"/>
      <c r="G271" s="628" t="s">
        <v>7</v>
      </c>
      <c r="H271" s="631"/>
      <c r="I271" s="632"/>
      <c r="J271" s="408"/>
      <c r="K271" s="409"/>
      <c r="L271" s="408"/>
      <c r="M271" s="409"/>
      <c r="N271" s="408"/>
      <c r="O271" s="409"/>
      <c r="P271" s="408"/>
      <c r="Q271" s="409"/>
      <c r="R271" s="408"/>
      <c r="S271" s="409"/>
      <c r="T271" s="408"/>
      <c r="U271" s="409"/>
      <c r="V271" s="408"/>
      <c r="W271" s="409"/>
      <c r="X271" s="408"/>
      <c r="Y271" s="409"/>
      <c r="Z271" s="408"/>
      <c r="AA271" s="409"/>
      <c r="AB271" s="408"/>
      <c r="AC271" s="409"/>
      <c r="AD271" s="408"/>
      <c r="AE271" s="409"/>
      <c r="AF271" s="1985"/>
      <c r="AG271" s="1684"/>
      <c r="AH271" s="408"/>
      <c r="AI271" s="409"/>
      <c r="AJ271" s="1985"/>
      <c r="AK271" s="1684"/>
      <c r="AL271" s="408"/>
      <c r="AM271" s="409"/>
      <c r="AN271" s="1985"/>
      <c r="AO271" s="1684"/>
      <c r="AP271" s="1994"/>
      <c r="AQ271" s="1959"/>
      <c r="AR271" s="408"/>
      <c r="AS271" s="409"/>
      <c r="AT271" s="408"/>
      <c r="AU271" s="409"/>
      <c r="AV271" s="815"/>
      <c r="JB271" s="163"/>
      <c r="JC271" s="164" t="s">
        <v>7</v>
      </c>
      <c r="JD271" s="165" t="s">
        <v>31</v>
      </c>
      <c r="JE271" s="33"/>
      <c r="JF271" s="124">
        <f>JE271*G277</f>
        <v>0</v>
      </c>
      <c r="JG271" s="124">
        <v>5.4600000000000003E-2</v>
      </c>
      <c r="JH271" s="124">
        <f>JG271*G277</f>
        <v>5.4600000000000003E-2</v>
      </c>
      <c r="JI271" s="124">
        <v>0</v>
      </c>
      <c r="JJ271" s="125">
        <f>JI271*G277</f>
        <v>0</v>
      </c>
      <c r="JK271" s="22"/>
      <c r="JL271" s="22"/>
      <c r="JM271" s="22"/>
      <c r="JN271" s="22"/>
      <c r="JO271" s="22"/>
      <c r="JP271" s="22"/>
      <c r="JQ271" s="22"/>
      <c r="JR271" s="22"/>
      <c r="JS271" s="22"/>
      <c r="JT271" s="22"/>
      <c r="JU271" s="22"/>
      <c r="KH271" s="126" t="s">
        <v>166</v>
      </c>
      <c r="KJ271" s="126" t="s">
        <v>238</v>
      </c>
      <c r="KK271" s="126" t="s">
        <v>46</v>
      </c>
      <c r="KO271" s="13" t="s">
        <v>103</v>
      </c>
      <c r="KU271" s="127">
        <f>IF(JD271="základní",I277,0)</f>
        <v>2628.8</v>
      </c>
      <c r="KV271" s="127">
        <f>IF(JD271="snížená",I277,0)</f>
        <v>0</v>
      </c>
      <c r="KW271" s="127">
        <f>IF(JD271="zákl. přenesená",I277,0)</f>
        <v>0</v>
      </c>
      <c r="KX271" s="127">
        <f>IF(JD271="sníž. přenesená",I277,0)</f>
        <v>0</v>
      </c>
      <c r="KY271" s="127">
        <f>IF(JD271="nulová",I277,0)</f>
        <v>0</v>
      </c>
      <c r="KZ271" s="13" t="s">
        <v>45</v>
      </c>
      <c r="LA271" s="127">
        <f>ROUND(H277*G277,2)</f>
        <v>2628.8</v>
      </c>
      <c r="LB271" s="13" t="s">
        <v>110</v>
      </c>
      <c r="LC271" s="126" t="s">
        <v>2078</v>
      </c>
    </row>
    <row r="272" spans="1:315" s="10" customFormat="1" ht="27.9" customHeight="1" x14ac:dyDescent="0.2">
      <c r="A272" s="137"/>
      <c r="B272" s="550" t="s">
        <v>532</v>
      </c>
      <c r="C272" s="558" t="s">
        <v>105</v>
      </c>
      <c r="D272" s="559" t="s">
        <v>572</v>
      </c>
      <c r="E272" s="560" t="s">
        <v>573</v>
      </c>
      <c r="F272" s="561" t="s">
        <v>341</v>
      </c>
      <c r="G272" s="562">
        <v>6</v>
      </c>
      <c r="H272" s="563">
        <v>1176.2</v>
      </c>
      <c r="I272" s="564">
        <f>ROUND(H272*G272,2)</f>
        <v>7057.2</v>
      </c>
      <c r="J272" s="926"/>
      <c r="K272" s="927">
        <f>ROUND(J272*$H272,2)</f>
        <v>0</v>
      </c>
      <c r="L272" s="926"/>
      <c r="M272" s="927">
        <f>ROUND(L272*$H272,2)</f>
        <v>0</v>
      </c>
      <c r="N272" s="926"/>
      <c r="O272" s="927">
        <f>ROUND(N272*$H272,2)</f>
        <v>0</v>
      </c>
      <c r="P272" s="926"/>
      <c r="Q272" s="927">
        <f>ROUND(P272*$H272,2)</f>
        <v>0</v>
      </c>
      <c r="R272" s="926"/>
      <c r="S272" s="927">
        <f>ROUND(R272*$H272,2)</f>
        <v>0</v>
      </c>
      <c r="T272" s="926"/>
      <c r="U272" s="927">
        <f>ROUND(T272*$H272,2)</f>
        <v>0</v>
      </c>
      <c r="V272" s="926"/>
      <c r="W272" s="927">
        <f>ROUND(V272*$H272,2)</f>
        <v>0</v>
      </c>
      <c r="X272" s="926"/>
      <c r="Y272" s="927">
        <f>ROUND(X272*$H272,2)</f>
        <v>0</v>
      </c>
      <c r="Z272" s="926"/>
      <c r="AA272" s="927">
        <f>ROUND(Z272*$H272,2)</f>
        <v>0</v>
      </c>
      <c r="AB272" s="926"/>
      <c r="AC272" s="927">
        <f>ROUND(AB272*$H272,2)</f>
        <v>0</v>
      </c>
      <c r="AD272" s="926">
        <v>3</v>
      </c>
      <c r="AE272" s="927">
        <f>ROUND(AD272*$H272,2)</f>
        <v>3528.6</v>
      </c>
      <c r="AF272" s="1986">
        <v>3</v>
      </c>
      <c r="AG272" s="1987">
        <f>ROUND(AF272*$H272,2)</f>
        <v>3528.6</v>
      </c>
      <c r="AH272" s="926"/>
      <c r="AI272" s="927">
        <f>ROUND(AH272*$H272,2)</f>
        <v>0</v>
      </c>
      <c r="AJ272" s="1986"/>
      <c r="AK272" s="1987">
        <f>ROUND(AJ272*$H272,2)</f>
        <v>0</v>
      </c>
      <c r="AL272" s="926"/>
      <c r="AM272" s="927">
        <f>ROUND(AL272*$H272,2)</f>
        <v>0</v>
      </c>
      <c r="AN272" s="1986"/>
      <c r="AO272" s="1987">
        <f>ROUND(AN272*$H272,2)</f>
        <v>0</v>
      </c>
      <c r="AP272" s="1995"/>
      <c r="AQ272" s="1996">
        <f>ROUND(AP272*$H272,2)</f>
        <v>0</v>
      </c>
      <c r="AR272" s="926">
        <f>AP272+AN272+AL272+AJ272+AH272+AF272+AD272+AB272+Z272+X272+V272+T272+R272+P272+N272+L272+J272</f>
        <v>6</v>
      </c>
      <c r="AS272" s="927">
        <f>ROUND(AR272*$H272,2)</f>
        <v>7057.2</v>
      </c>
      <c r="AT272" s="926">
        <f>G272-AR272</f>
        <v>0</v>
      </c>
      <c r="AU272" s="927">
        <f>ROUND(AT272*$H272,2)</f>
        <v>0</v>
      </c>
      <c r="AV272" s="975">
        <f>AU272/I272</f>
        <v>0</v>
      </c>
      <c r="JB272" s="139"/>
      <c r="JC272" s="140"/>
      <c r="JD272" s="141"/>
      <c r="JE272" s="141"/>
      <c r="JF272" s="141"/>
      <c r="JG272" s="141"/>
      <c r="JH272" s="141"/>
      <c r="JI272" s="141"/>
      <c r="JJ272" s="142"/>
      <c r="KJ272" s="143" t="s">
        <v>114</v>
      </c>
      <c r="KK272" s="143" t="s">
        <v>46</v>
      </c>
      <c r="KL272" s="10" t="s">
        <v>46</v>
      </c>
      <c r="KM272" s="10" t="s">
        <v>23</v>
      </c>
      <c r="KN272" s="10" t="s">
        <v>45</v>
      </c>
      <c r="KO272" s="143" t="s">
        <v>103</v>
      </c>
    </row>
    <row r="273" spans="1:315" s="1" customFormat="1" ht="27.9" customHeight="1" x14ac:dyDescent="0.2">
      <c r="A273" s="23"/>
      <c r="B273" s="625"/>
      <c r="C273" s="806" t="s">
        <v>112</v>
      </c>
      <c r="D273" s="805"/>
      <c r="E273" s="626" t="s">
        <v>575</v>
      </c>
      <c r="F273" s="805"/>
      <c r="G273" s="805"/>
      <c r="H273" s="197"/>
      <c r="I273" s="498"/>
      <c r="J273" s="408"/>
      <c r="K273" s="409"/>
      <c r="L273" s="408"/>
      <c r="M273" s="409"/>
      <c r="N273" s="408"/>
      <c r="O273" s="409"/>
      <c r="P273" s="408"/>
      <c r="Q273" s="409"/>
      <c r="R273" s="408"/>
      <c r="S273" s="409"/>
      <c r="T273" s="408"/>
      <c r="U273" s="409"/>
      <c r="V273" s="408"/>
      <c r="W273" s="409"/>
      <c r="X273" s="408"/>
      <c r="Y273" s="409"/>
      <c r="Z273" s="408"/>
      <c r="AA273" s="409"/>
      <c r="AB273" s="408"/>
      <c r="AC273" s="409"/>
      <c r="AD273" s="408"/>
      <c r="AE273" s="409"/>
      <c r="AF273" s="1985"/>
      <c r="AG273" s="1684"/>
      <c r="AH273" s="408"/>
      <c r="AI273" s="409"/>
      <c r="AJ273" s="1985"/>
      <c r="AK273" s="1684"/>
      <c r="AL273" s="408"/>
      <c r="AM273" s="409"/>
      <c r="AN273" s="1985"/>
      <c r="AO273" s="1684"/>
      <c r="AP273" s="1994"/>
      <c r="AQ273" s="1959"/>
      <c r="AR273" s="408"/>
      <c r="AS273" s="409"/>
      <c r="AT273" s="408"/>
      <c r="AU273" s="409"/>
      <c r="AV273" s="815"/>
      <c r="JB273" s="25"/>
      <c r="JC273" s="122" t="s">
        <v>7</v>
      </c>
      <c r="JD273" s="123" t="s">
        <v>31</v>
      </c>
      <c r="JE273" s="33"/>
      <c r="JF273" s="124">
        <f>JE273*G279</f>
        <v>0</v>
      </c>
      <c r="JG273" s="124">
        <v>3.1E-4</v>
      </c>
      <c r="JH273" s="124">
        <f>JG273*G279</f>
        <v>1.8600000000000001E-3</v>
      </c>
      <c r="JI273" s="124">
        <v>0</v>
      </c>
      <c r="JJ273" s="125">
        <f>JI273*G279</f>
        <v>0</v>
      </c>
      <c r="JK273" s="22"/>
      <c r="JL273" s="22"/>
      <c r="JM273" s="22"/>
      <c r="JN273" s="22"/>
      <c r="JO273" s="22"/>
      <c r="JP273" s="22"/>
      <c r="JQ273" s="22"/>
      <c r="JR273" s="22"/>
      <c r="JS273" s="22"/>
      <c r="JT273" s="22"/>
      <c r="JU273" s="22"/>
      <c r="KH273" s="126" t="s">
        <v>110</v>
      </c>
      <c r="KJ273" s="126" t="s">
        <v>105</v>
      </c>
      <c r="KK273" s="126" t="s">
        <v>46</v>
      </c>
      <c r="KO273" s="13" t="s">
        <v>103</v>
      </c>
      <c r="KU273" s="127">
        <f>IF(JD273="základní",I279,0)</f>
        <v>11030.4</v>
      </c>
      <c r="KV273" s="127">
        <f>IF(JD273="snížená",I279,0)</f>
        <v>0</v>
      </c>
      <c r="KW273" s="127">
        <f>IF(JD273="zákl. přenesená",I279,0)</f>
        <v>0</v>
      </c>
      <c r="KX273" s="127">
        <f>IF(JD273="sníž. přenesená",I279,0)</f>
        <v>0</v>
      </c>
      <c r="KY273" s="127">
        <f>IF(JD273="nulová",I279,0)</f>
        <v>0</v>
      </c>
      <c r="KZ273" s="13" t="s">
        <v>45</v>
      </c>
      <c r="LA273" s="127">
        <f>ROUND(H279*G279,2)</f>
        <v>11030.4</v>
      </c>
      <c r="LB273" s="13" t="s">
        <v>110</v>
      </c>
      <c r="LC273" s="126" t="s">
        <v>2079</v>
      </c>
    </row>
    <row r="274" spans="1:315" s="1" customFormat="1" ht="27.9" customHeight="1" x14ac:dyDescent="0.2">
      <c r="A274" s="23"/>
      <c r="B274" s="633"/>
      <c r="C274" s="806" t="s">
        <v>114</v>
      </c>
      <c r="D274" s="634" t="s">
        <v>7</v>
      </c>
      <c r="E274" s="635" t="s">
        <v>846</v>
      </c>
      <c r="F274" s="636"/>
      <c r="G274" s="637">
        <v>6</v>
      </c>
      <c r="H274" s="638"/>
      <c r="I274" s="639"/>
      <c r="J274" s="408"/>
      <c r="K274" s="409"/>
      <c r="L274" s="408"/>
      <c r="M274" s="409"/>
      <c r="N274" s="408"/>
      <c r="O274" s="409"/>
      <c r="P274" s="408"/>
      <c r="Q274" s="409"/>
      <c r="R274" s="408"/>
      <c r="S274" s="409"/>
      <c r="T274" s="408"/>
      <c r="U274" s="409"/>
      <c r="V274" s="408"/>
      <c r="W274" s="409"/>
      <c r="X274" s="408"/>
      <c r="Y274" s="409"/>
      <c r="Z274" s="408"/>
      <c r="AA274" s="409"/>
      <c r="AB274" s="408"/>
      <c r="AC274" s="409"/>
      <c r="AD274" s="408"/>
      <c r="AE274" s="409"/>
      <c r="AF274" s="1985"/>
      <c r="AG274" s="1684"/>
      <c r="AH274" s="408"/>
      <c r="AI274" s="409"/>
      <c r="AJ274" s="1985"/>
      <c r="AK274" s="1684"/>
      <c r="AL274" s="408"/>
      <c r="AM274" s="409"/>
      <c r="AN274" s="1985"/>
      <c r="AO274" s="1684"/>
      <c r="AP274" s="1994"/>
      <c r="AQ274" s="1959"/>
      <c r="AR274" s="408"/>
      <c r="AS274" s="409"/>
      <c r="AT274" s="408"/>
      <c r="AU274" s="409"/>
      <c r="AV274" s="815"/>
      <c r="JB274" s="25"/>
      <c r="JC274" s="128"/>
      <c r="JD274" s="129"/>
      <c r="JE274" s="33"/>
      <c r="JF274" s="33"/>
      <c r="JG274" s="33"/>
      <c r="JH274" s="33"/>
      <c r="JI274" s="33"/>
      <c r="JJ274" s="34"/>
      <c r="JK274" s="22"/>
      <c r="JL274" s="22"/>
      <c r="JM274" s="22"/>
      <c r="JN274" s="22"/>
      <c r="JO274" s="22"/>
      <c r="JP274" s="22"/>
      <c r="JQ274" s="22"/>
      <c r="JR274" s="22"/>
      <c r="JS274" s="22"/>
      <c r="JT274" s="22"/>
      <c r="JU274" s="22"/>
      <c r="KJ274" s="13" t="s">
        <v>112</v>
      </c>
      <c r="KK274" s="13" t="s">
        <v>46</v>
      </c>
    </row>
    <row r="275" spans="1:315" s="1" customFormat="1" ht="27.9" customHeight="1" x14ac:dyDescent="0.2">
      <c r="A275" s="23"/>
      <c r="B275" s="565" t="s">
        <v>537</v>
      </c>
      <c r="C275" s="566" t="s">
        <v>238</v>
      </c>
      <c r="D275" s="567" t="s">
        <v>578</v>
      </c>
      <c r="E275" s="568" t="s">
        <v>579</v>
      </c>
      <c r="F275" s="569" t="s">
        <v>341</v>
      </c>
      <c r="G275" s="570">
        <v>5</v>
      </c>
      <c r="H275" s="571">
        <v>2643.8</v>
      </c>
      <c r="I275" s="572">
        <f>ROUND(H275*G275,2)</f>
        <v>13219</v>
      </c>
      <c r="J275" s="926"/>
      <c r="K275" s="927">
        <f>ROUND(J275*$H275,2)</f>
        <v>0</v>
      </c>
      <c r="L275" s="926"/>
      <c r="M275" s="927">
        <f>ROUND(L275*$H275,2)</f>
        <v>0</v>
      </c>
      <c r="N275" s="926"/>
      <c r="O275" s="927">
        <f>ROUND(N275*$H275,2)</f>
        <v>0</v>
      </c>
      <c r="P275" s="926"/>
      <c r="Q275" s="927">
        <f>ROUND(P275*$H275,2)</f>
        <v>0</v>
      </c>
      <c r="R275" s="926"/>
      <c r="S275" s="927">
        <f>ROUND(R275*$H275,2)</f>
        <v>0</v>
      </c>
      <c r="T275" s="926"/>
      <c r="U275" s="927">
        <f>ROUND(T275*$H275,2)</f>
        <v>0</v>
      </c>
      <c r="V275" s="926"/>
      <c r="W275" s="927">
        <f>ROUND(V275*$H275,2)</f>
        <v>0</v>
      </c>
      <c r="X275" s="926"/>
      <c r="Y275" s="927">
        <f>ROUND(X275*$H275,2)</f>
        <v>0</v>
      </c>
      <c r="Z275" s="926"/>
      <c r="AA275" s="927">
        <f>ROUND(Z275*$H275,2)</f>
        <v>0</v>
      </c>
      <c r="AB275" s="926"/>
      <c r="AC275" s="927">
        <f>ROUND(AB275*$H275,2)</f>
        <v>0</v>
      </c>
      <c r="AD275" s="926">
        <v>3</v>
      </c>
      <c r="AE275" s="927">
        <f>ROUND(AD275*$H275,2)</f>
        <v>7931.4</v>
      </c>
      <c r="AF275" s="1986">
        <v>2</v>
      </c>
      <c r="AG275" s="1987">
        <f>ROUND(AF275*$H275,2)</f>
        <v>5287.6</v>
      </c>
      <c r="AH275" s="926"/>
      <c r="AI275" s="927">
        <f>ROUND(AH275*$H275,2)</f>
        <v>0</v>
      </c>
      <c r="AJ275" s="1986"/>
      <c r="AK275" s="1987">
        <f>ROUND(AJ275*$H275,2)</f>
        <v>0</v>
      </c>
      <c r="AL275" s="926"/>
      <c r="AM275" s="927">
        <f>ROUND(AL275*$H275,2)</f>
        <v>0</v>
      </c>
      <c r="AN275" s="1986"/>
      <c r="AO275" s="1987">
        <f>ROUND(AN275*$H275,2)</f>
        <v>0</v>
      </c>
      <c r="AP275" s="1995"/>
      <c r="AQ275" s="1996">
        <f>ROUND(AP275*$H275,2)</f>
        <v>0</v>
      </c>
      <c r="AR275" s="926">
        <f>AP275+AN275+AL275+AJ275+AH275+AF275+AD275+AB275+Z275+X275+V275+T275+R275+P275+N275+L275+J275</f>
        <v>5</v>
      </c>
      <c r="AS275" s="927">
        <f>ROUND(AR275*$H275,2)</f>
        <v>13219</v>
      </c>
      <c r="AT275" s="926">
        <f>G275-AR275</f>
        <v>0</v>
      </c>
      <c r="AU275" s="927">
        <f>ROUND(AT275*$H275,2)</f>
        <v>0</v>
      </c>
      <c r="AV275" s="975">
        <f>AU275/I275</f>
        <v>0</v>
      </c>
      <c r="JB275" s="25"/>
      <c r="JC275" s="122" t="s">
        <v>7</v>
      </c>
      <c r="JD275" s="123" t="s">
        <v>31</v>
      </c>
      <c r="JE275" s="33"/>
      <c r="JF275" s="124">
        <f>JE275*G281</f>
        <v>0</v>
      </c>
      <c r="JG275" s="124">
        <v>9.0000000000000006E-5</v>
      </c>
      <c r="JH275" s="124">
        <f>JG275*G281</f>
        <v>1.8242999999999999E-2</v>
      </c>
      <c r="JI275" s="124">
        <v>0</v>
      </c>
      <c r="JJ275" s="125">
        <f>JI275*G281</f>
        <v>0</v>
      </c>
      <c r="JK275" s="22"/>
      <c r="JL275" s="22"/>
      <c r="JM275" s="22"/>
      <c r="JN275" s="22"/>
      <c r="JO275" s="22"/>
      <c r="JP275" s="22"/>
      <c r="JQ275" s="22"/>
      <c r="JR275" s="22"/>
      <c r="JS275" s="22"/>
      <c r="JT275" s="22"/>
      <c r="JU275" s="22"/>
      <c r="KH275" s="126" t="s">
        <v>110</v>
      </c>
      <c r="KJ275" s="126" t="s">
        <v>105</v>
      </c>
      <c r="KK275" s="126" t="s">
        <v>46</v>
      </c>
      <c r="KO275" s="13" t="s">
        <v>103</v>
      </c>
      <c r="KU275" s="127">
        <f>IF(JD275="základní",I281,0)</f>
        <v>5148.58</v>
      </c>
      <c r="KV275" s="127">
        <f>IF(JD275="snížená",I281,0)</f>
        <v>0</v>
      </c>
      <c r="KW275" s="127">
        <f>IF(JD275="zákl. přenesená",I281,0)</f>
        <v>0</v>
      </c>
      <c r="KX275" s="127">
        <f>IF(JD275="sníž. přenesená",I281,0)</f>
        <v>0</v>
      </c>
      <c r="KY275" s="127">
        <f>IF(JD275="nulová",I281,0)</f>
        <v>0</v>
      </c>
      <c r="KZ275" s="13" t="s">
        <v>45</v>
      </c>
      <c r="LA275" s="127">
        <f>ROUND(H281*G281,2)</f>
        <v>5148.58</v>
      </c>
      <c r="LB275" s="13" t="s">
        <v>110</v>
      </c>
      <c r="LC275" s="126" t="s">
        <v>2080</v>
      </c>
    </row>
    <row r="276" spans="1:315" s="10" customFormat="1" ht="27.9" customHeight="1" x14ac:dyDescent="0.2">
      <c r="A276" s="137"/>
      <c r="B276" s="633"/>
      <c r="C276" s="806" t="s">
        <v>114</v>
      </c>
      <c r="D276" s="634" t="s">
        <v>7</v>
      </c>
      <c r="E276" s="635" t="s">
        <v>992</v>
      </c>
      <c r="F276" s="636"/>
      <c r="G276" s="637">
        <v>5</v>
      </c>
      <c r="H276" s="638"/>
      <c r="I276" s="639"/>
      <c r="J276" s="260"/>
      <c r="K276" s="261"/>
      <c r="L276" s="260"/>
      <c r="M276" s="261"/>
      <c r="N276" s="260"/>
      <c r="O276" s="261"/>
      <c r="P276" s="260"/>
      <c r="Q276" s="261"/>
      <c r="R276" s="260"/>
      <c r="S276" s="261"/>
      <c r="T276" s="260"/>
      <c r="U276" s="261"/>
      <c r="V276" s="260"/>
      <c r="W276" s="261"/>
      <c r="X276" s="260"/>
      <c r="Y276" s="261"/>
      <c r="Z276" s="260"/>
      <c r="AA276" s="261"/>
      <c r="AB276" s="260"/>
      <c r="AC276" s="261"/>
      <c r="AD276" s="260"/>
      <c r="AE276" s="261"/>
      <c r="AF276" s="1687"/>
      <c r="AG276" s="1688"/>
      <c r="AH276" s="260"/>
      <c r="AI276" s="261"/>
      <c r="AJ276" s="1687"/>
      <c r="AK276" s="1688"/>
      <c r="AL276" s="260"/>
      <c r="AM276" s="261"/>
      <c r="AN276" s="1687"/>
      <c r="AO276" s="1688"/>
      <c r="AP276" s="1962"/>
      <c r="AQ276" s="1963"/>
      <c r="AR276" s="260"/>
      <c r="AS276" s="261"/>
      <c r="AT276" s="260"/>
      <c r="AU276" s="261"/>
      <c r="AV276" s="528"/>
      <c r="JB276" s="139"/>
      <c r="JC276" s="140"/>
      <c r="JD276" s="141"/>
      <c r="JE276" s="141"/>
      <c r="JF276" s="141"/>
      <c r="JG276" s="141"/>
      <c r="JH276" s="141"/>
      <c r="JI276" s="141"/>
      <c r="JJ276" s="142"/>
      <c r="KJ276" s="143" t="s">
        <v>114</v>
      </c>
      <c r="KK276" s="143" t="s">
        <v>46</v>
      </c>
      <c r="KL276" s="10" t="s">
        <v>46</v>
      </c>
      <c r="KM276" s="10" t="s">
        <v>23</v>
      </c>
      <c r="KN276" s="10" t="s">
        <v>45</v>
      </c>
      <c r="KO276" s="143" t="s">
        <v>103</v>
      </c>
    </row>
    <row r="277" spans="1:315" s="1" customFormat="1" ht="27.9" customHeight="1" x14ac:dyDescent="0.2">
      <c r="A277" s="23"/>
      <c r="B277" s="565" t="s">
        <v>541</v>
      </c>
      <c r="C277" s="566" t="s">
        <v>238</v>
      </c>
      <c r="D277" s="567" t="s">
        <v>583</v>
      </c>
      <c r="E277" s="568" t="s">
        <v>584</v>
      </c>
      <c r="F277" s="569" t="s">
        <v>341</v>
      </c>
      <c r="G277" s="570">
        <v>1</v>
      </c>
      <c r="H277" s="571">
        <v>2628.8</v>
      </c>
      <c r="I277" s="572">
        <f>ROUND(H277*G277,2)</f>
        <v>2628.8</v>
      </c>
      <c r="J277" s="926"/>
      <c r="K277" s="927">
        <f>ROUND(J277*$H277,2)</f>
        <v>0</v>
      </c>
      <c r="L277" s="926"/>
      <c r="M277" s="927">
        <f>ROUND(L277*$H277,2)</f>
        <v>0</v>
      </c>
      <c r="N277" s="926"/>
      <c r="O277" s="927">
        <f>ROUND(N277*$H277,2)</f>
        <v>0</v>
      </c>
      <c r="P277" s="926"/>
      <c r="Q277" s="927">
        <f>ROUND(P277*$H277,2)</f>
        <v>0</v>
      </c>
      <c r="R277" s="926"/>
      <c r="S277" s="927">
        <f>ROUND(R277*$H277,2)</f>
        <v>0</v>
      </c>
      <c r="T277" s="926"/>
      <c r="U277" s="927">
        <f>ROUND(T277*$H277,2)</f>
        <v>0</v>
      </c>
      <c r="V277" s="926"/>
      <c r="W277" s="927">
        <f>ROUND(V277*$H277,2)</f>
        <v>0</v>
      </c>
      <c r="X277" s="926"/>
      <c r="Y277" s="927">
        <f>ROUND(X277*$H277,2)</f>
        <v>0</v>
      </c>
      <c r="Z277" s="926"/>
      <c r="AA277" s="927">
        <f>ROUND(Z277*$H277,2)</f>
        <v>0</v>
      </c>
      <c r="AB277" s="926"/>
      <c r="AC277" s="927">
        <f>ROUND(AB277*$H277,2)</f>
        <v>0</v>
      </c>
      <c r="AD277" s="926"/>
      <c r="AE277" s="927">
        <f>ROUND(AD277*$H277,2)</f>
        <v>0</v>
      </c>
      <c r="AF277" s="1986">
        <v>1</v>
      </c>
      <c r="AG277" s="1987">
        <f>ROUND(AF277*$H277,2)</f>
        <v>2628.8</v>
      </c>
      <c r="AH277" s="926"/>
      <c r="AI277" s="927">
        <f>ROUND(AH277*$H277,2)</f>
        <v>0</v>
      </c>
      <c r="AJ277" s="1986"/>
      <c r="AK277" s="1987">
        <f>ROUND(AJ277*$H277,2)</f>
        <v>0</v>
      </c>
      <c r="AL277" s="926"/>
      <c r="AM277" s="927">
        <f>ROUND(AL277*$H277,2)</f>
        <v>0</v>
      </c>
      <c r="AN277" s="1986"/>
      <c r="AO277" s="1987">
        <f>ROUND(AN277*$H277,2)</f>
        <v>0</v>
      </c>
      <c r="AP277" s="1995"/>
      <c r="AQ277" s="1996">
        <f>ROUND(AP277*$H277,2)</f>
        <v>0</v>
      </c>
      <c r="AR277" s="926">
        <f>AP277+AN277+AL277+AJ277+AH277+AF277+AD277+AB277+Z277+X277+V277+T277+R277+P277+N277+L277+J277</f>
        <v>1</v>
      </c>
      <c r="AS277" s="927">
        <f>ROUND(AR277*$H277,2)</f>
        <v>2628.8</v>
      </c>
      <c r="AT277" s="926">
        <f>G277-AR277</f>
        <v>0</v>
      </c>
      <c r="AU277" s="927">
        <f>ROUND(AT277*$H277,2)</f>
        <v>0</v>
      </c>
      <c r="AV277" s="975">
        <f>AU277/I277</f>
        <v>0</v>
      </c>
      <c r="JB277" s="25"/>
      <c r="JC277" s="122" t="s">
        <v>7</v>
      </c>
      <c r="JD277" s="123" t="s">
        <v>31</v>
      </c>
      <c r="JE277" s="33"/>
      <c r="JF277" s="124">
        <f>JE277*G283</f>
        <v>0</v>
      </c>
      <c r="JG277" s="124">
        <v>0</v>
      </c>
      <c r="JH277" s="124">
        <f>JG277*G283</f>
        <v>0</v>
      </c>
      <c r="JI277" s="124">
        <v>0</v>
      </c>
      <c r="JJ277" s="125">
        <f>JI277*G283</f>
        <v>0</v>
      </c>
      <c r="JK277" s="22"/>
      <c r="JL277" s="22"/>
      <c r="JM277" s="22"/>
      <c r="JN277" s="22"/>
      <c r="JO277" s="22"/>
      <c r="JP277" s="22"/>
      <c r="JQ277" s="22"/>
      <c r="JR277" s="22"/>
      <c r="JS277" s="22"/>
      <c r="JT277" s="22"/>
      <c r="JU277" s="22"/>
      <c r="KH277" s="126" t="s">
        <v>110</v>
      </c>
      <c r="KJ277" s="126" t="s">
        <v>105</v>
      </c>
      <c r="KK277" s="126" t="s">
        <v>46</v>
      </c>
      <c r="KO277" s="13" t="s">
        <v>103</v>
      </c>
      <c r="KU277" s="127">
        <f>IF(JD277="základní",I283,0)</f>
        <v>14797.1</v>
      </c>
      <c r="KV277" s="127">
        <f>IF(JD277="snížená",I283,0)</f>
        <v>0</v>
      </c>
      <c r="KW277" s="127">
        <f>IF(JD277="zákl. přenesená",I283,0)</f>
        <v>0</v>
      </c>
      <c r="KX277" s="127">
        <f>IF(JD277="sníž. přenesená",I283,0)</f>
        <v>0</v>
      </c>
      <c r="KY277" s="127">
        <f>IF(JD277="nulová",I283,0)</f>
        <v>0</v>
      </c>
      <c r="KZ277" s="13" t="s">
        <v>45</v>
      </c>
      <c r="LA277" s="127">
        <f>ROUND(H283*G283,2)</f>
        <v>14797.1</v>
      </c>
      <c r="LB277" s="13" t="s">
        <v>110</v>
      </c>
      <c r="LC277" s="126" t="s">
        <v>2082</v>
      </c>
    </row>
    <row r="278" spans="1:315" s="1" customFormat="1" ht="27.9" customHeight="1" x14ac:dyDescent="0.2">
      <c r="A278" s="23"/>
      <c r="B278" s="633"/>
      <c r="C278" s="806" t="s">
        <v>114</v>
      </c>
      <c r="D278" s="634" t="s">
        <v>7</v>
      </c>
      <c r="E278" s="635" t="s">
        <v>570</v>
      </c>
      <c r="F278" s="636"/>
      <c r="G278" s="637">
        <v>1</v>
      </c>
      <c r="H278" s="638"/>
      <c r="I278" s="639"/>
      <c r="J278" s="408"/>
      <c r="K278" s="409"/>
      <c r="L278" s="408"/>
      <c r="M278" s="409"/>
      <c r="N278" s="408"/>
      <c r="O278" s="409"/>
      <c r="P278" s="408"/>
      <c r="Q278" s="409"/>
      <c r="R278" s="408"/>
      <c r="S278" s="409"/>
      <c r="T278" s="408"/>
      <c r="U278" s="409"/>
      <c r="V278" s="408"/>
      <c r="W278" s="409"/>
      <c r="X278" s="408"/>
      <c r="Y278" s="409"/>
      <c r="Z278" s="408"/>
      <c r="AA278" s="409"/>
      <c r="AB278" s="408"/>
      <c r="AC278" s="409"/>
      <c r="AD278" s="408"/>
      <c r="AE278" s="409"/>
      <c r="AF278" s="1985"/>
      <c r="AG278" s="1684"/>
      <c r="AH278" s="408"/>
      <c r="AI278" s="409"/>
      <c r="AJ278" s="1985"/>
      <c r="AK278" s="1684"/>
      <c r="AL278" s="408"/>
      <c r="AM278" s="409"/>
      <c r="AN278" s="1985"/>
      <c r="AO278" s="1684"/>
      <c r="AP278" s="1994"/>
      <c r="AQ278" s="1959"/>
      <c r="AR278" s="408"/>
      <c r="AS278" s="409"/>
      <c r="AT278" s="408"/>
      <c r="AU278" s="409"/>
      <c r="AV278" s="815"/>
      <c r="JB278" s="25"/>
      <c r="JC278" s="128"/>
      <c r="JD278" s="129"/>
      <c r="JE278" s="33"/>
      <c r="JF278" s="33"/>
      <c r="JG278" s="33"/>
      <c r="JH278" s="33"/>
      <c r="JI278" s="33"/>
      <c r="JJ278" s="34"/>
      <c r="JK278" s="22"/>
      <c r="JL278" s="22"/>
      <c r="JM278" s="22"/>
      <c r="JN278" s="22"/>
      <c r="JO278" s="22"/>
      <c r="JP278" s="22"/>
      <c r="JQ278" s="22"/>
      <c r="JR278" s="22"/>
      <c r="JS278" s="22"/>
      <c r="JT278" s="22"/>
      <c r="JU278" s="22"/>
      <c r="KJ278" s="13" t="s">
        <v>112</v>
      </c>
      <c r="KK278" s="13" t="s">
        <v>46</v>
      </c>
    </row>
    <row r="279" spans="1:315" s="10" customFormat="1" ht="27.9" customHeight="1" x14ac:dyDescent="0.2">
      <c r="A279" s="137"/>
      <c r="B279" s="550" t="s">
        <v>546</v>
      </c>
      <c r="C279" s="558" t="s">
        <v>105</v>
      </c>
      <c r="D279" s="559" t="s">
        <v>610</v>
      </c>
      <c r="E279" s="560" t="s">
        <v>611</v>
      </c>
      <c r="F279" s="561" t="s">
        <v>612</v>
      </c>
      <c r="G279" s="562">
        <v>6</v>
      </c>
      <c r="H279" s="563">
        <v>1838.4</v>
      </c>
      <c r="I279" s="564">
        <f>ROUND(H279*G279,2)</f>
        <v>11030.4</v>
      </c>
      <c r="J279" s="926"/>
      <c r="K279" s="927">
        <f>ROUND(J279*$H279,2)</f>
        <v>0</v>
      </c>
      <c r="L279" s="926"/>
      <c r="M279" s="927">
        <f>ROUND(L279*$H279,2)</f>
        <v>0</v>
      </c>
      <c r="N279" s="926"/>
      <c r="O279" s="927">
        <f>ROUND(N279*$H279,2)</f>
        <v>0</v>
      </c>
      <c r="P279" s="926"/>
      <c r="Q279" s="927">
        <f>ROUND(P279*$H279,2)</f>
        <v>0</v>
      </c>
      <c r="R279" s="926"/>
      <c r="S279" s="927">
        <f>ROUND(R279*$H279,2)</f>
        <v>0</v>
      </c>
      <c r="T279" s="926"/>
      <c r="U279" s="927">
        <f>ROUND(T279*$H279,2)</f>
        <v>0</v>
      </c>
      <c r="V279" s="926"/>
      <c r="W279" s="927">
        <f>ROUND(V279*$H279,2)</f>
        <v>0</v>
      </c>
      <c r="X279" s="926"/>
      <c r="Y279" s="927">
        <f>ROUND(X279*$H279,2)</f>
        <v>0</v>
      </c>
      <c r="Z279" s="926"/>
      <c r="AA279" s="927">
        <f>ROUND(Z279*$H279,2)</f>
        <v>0</v>
      </c>
      <c r="AB279" s="926"/>
      <c r="AC279" s="927">
        <f>ROUND(AB279*$H279,2)</f>
        <v>0</v>
      </c>
      <c r="AD279" s="926"/>
      <c r="AE279" s="927">
        <f>ROUND(AD279*$H279,2)</f>
        <v>0</v>
      </c>
      <c r="AF279" s="1986"/>
      <c r="AG279" s="1987">
        <f>ROUND(AF279*$H279,2)</f>
        <v>0</v>
      </c>
      <c r="AH279" s="926"/>
      <c r="AI279" s="927">
        <f>ROUND(AH279*$H279,2)</f>
        <v>0</v>
      </c>
      <c r="AJ279" s="1986"/>
      <c r="AK279" s="1987">
        <f>ROUND(AJ279*$H279,2)</f>
        <v>0</v>
      </c>
      <c r="AL279" s="926"/>
      <c r="AM279" s="927">
        <f>ROUND(AL279*$H279,2)</f>
        <v>0</v>
      </c>
      <c r="AN279" s="1986"/>
      <c r="AO279" s="1987">
        <f>ROUND(AN279*$H279,2)</f>
        <v>0</v>
      </c>
      <c r="AP279" s="1995">
        <v>6</v>
      </c>
      <c r="AQ279" s="1996">
        <f>ROUND(AP279*$H279,2)</f>
        <v>11030.4</v>
      </c>
      <c r="AR279" s="926">
        <f>AP279+AN279+AL279+AJ279+AH279+AF279+AD279+AB279+Z279+X279+V279+T279+R279+P279+N279+L279+J279</f>
        <v>6</v>
      </c>
      <c r="AS279" s="927">
        <f>ROUND(AR279*$H279,2)</f>
        <v>11030.4</v>
      </c>
      <c r="AT279" s="926">
        <f>G279-AR279</f>
        <v>0</v>
      </c>
      <c r="AU279" s="927">
        <f>ROUND(AT279*$H279,2)</f>
        <v>0</v>
      </c>
      <c r="AV279" s="975">
        <f>AU279/I279</f>
        <v>0</v>
      </c>
      <c r="JB279" s="139"/>
      <c r="JC279" s="140"/>
      <c r="JD279" s="141"/>
      <c r="JE279" s="141"/>
      <c r="JF279" s="141"/>
      <c r="JG279" s="141"/>
      <c r="JH279" s="141"/>
      <c r="JI279" s="141"/>
      <c r="JJ279" s="142"/>
      <c r="KJ279" s="143" t="s">
        <v>114</v>
      </c>
      <c r="KK279" s="143" t="s">
        <v>46</v>
      </c>
      <c r="KL279" s="10" t="s">
        <v>46</v>
      </c>
      <c r="KM279" s="10" t="s">
        <v>23</v>
      </c>
      <c r="KN279" s="10" t="s">
        <v>45</v>
      </c>
      <c r="KO279" s="143" t="s">
        <v>103</v>
      </c>
    </row>
    <row r="280" spans="1:315" s="8" customFormat="1" ht="27.9" customHeight="1" x14ac:dyDescent="0.2">
      <c r="A280" s="106"/>
      <c r="B280" s="625"/>
      <c r="C280" s="806" t="s">
        <v>112</v>
      </c>
      <c r="D280" s="805"/>
      <c r="E280" s="626" t="s">
        <v>614</v>
      </c>
      <c r="F280" s="805"/>
      <c r="G280" s="805"/>
      <c r="H280" s="197"/>
      <c r="I280" s="498"/>
      <c r="J280" s="262"/>
      <c r="K280" s="263"/>
      <c r="L280" s="262"/>
      <c r="M280" s="263"/>
      <c r="N280" s="262"/>
      <c r="O280" s="263"/>
      <c r="P280" s="262"/>
      <c r="Q280" s="263"/>
      <c r="R280" s="262"/>
      <c r="S280" s="263"/>
      <c r="T280" s="262"/>
      <c r="U280" s="263"/>
      <c r="V280" s="262"/>
      <c r="W280" s="263"/>
      <c r="X280" s="262"/>
      <c r="Y280" s="263"/>
      <c r="Z280" s="262"/>
      <c r="AA280" s="263"/>
      <c r="AB280" s="262"/>
      <c r="AC280" s="263"/>
      <c r="AD280" s="262"/>
      <c r="AE280" s="263"/>
      <c r="AF280" s="1695"/>
      <c r="AG280" s="1696"/>
      <c r="AH280" s="262"/>
      <c r="AI280" s="263"/>
      <c r="AJ280" s="1695"/>
      <c r="AK280" s="1696"/>
      <c r="AL280" s="262"/>
      <c r="AM280" s="263"/>
      <c r="AN280" s="1695"/>
      <c r="AO280" s="1696"/>
      <c r="AP280" s="1968"/>
      <c r="AQ280" s="1969"/>
      <c r="AR280" s="262"/>
      <c r="AS280" s="263"/>
      <c r="AT280" s="262"/>
      <c r="AU280" s="263"/>
      <c r="AV280" s="532"/>
      <c r="JB280" s="108"/>
      <c r="JC280" s="109"/>
      <c r="JD280" s="110"/>
      <c r="JE280" s="110"/>
      <c r="JF280" s="111">
        <f>SUM(JF281:JF309)</f>
        <v>0</v>
      </c>
      <c r="JG280" s="110"/>
      <c r="JH280" s="111">
        <f>SUM(JH281:JH309)</f>
        <v>2.4428400000000003</v>
      </c>
      <c r="JI280" s="110"/>
      <c r="JJ280" s="112">
        <f>SUM(JJ281:JJ309)</f>
        <v>0</v>
      </c>
      <c r="KH280" s="113" t="s">
        <v>45</v>
      </c>
      <c r="KJ280" s="114" t="s">
        <v>43</v>
      </c>
      <c r="KK280" s="114" t="s">
        <v>45</v>
      </c>
      <c r="KO280" s="113" t="s">
        <v>103</v>
      </c>
      <c r="LA280" s="115">
        <f>SUM(LA281:LA309)</f>
        <v>101855.64</v>
      </c>
    </row>
    <row r="281" spans="1:315" s="1" customFormat="1" ht="27.9" customHeight="1" x14ac:dyDescent="0.2">
      <c r="A281" s="23"/>
      <c r="B281" s="550" t="s">
        <v>550</v>
      </c>
      <c r="C281" s="558" t="s">
        <v>105</v>
      </c>
      <c r="D281" s="559" t="s">
        <v>626</v>
      </c>
      <c r="E281" s="560" t="s">
        <v>627</v>
      </c>
      <c r="F281" s="561" t="s">
        <v>153</v>
      </c>
      <c r="G281" s="562">
        <v>202.7</v>
      </c>
      <c r="H281" s="563">
        <v>25.4</v>
      </c>
      <c r="I281" s="564">
        <f>ROUND(H281*G281,2)</f>
        <v>5148.58</v>
      </c>
      <c r="J281" s="926"/>
      <c r="K281" s="927">
        <f>ROUND(J281*$H281,2)</f>
        <v>0</v>
      </c>
      <c r="L281" s="926"/>
      <c r="M281" s="927">
        <f>ROUND(L281*$H281,2)</f>
        <v>0</v>
      </c>
      <c r="N281" s="926"/>
      <c r="O281" s="927">
        <f>ROUND(N281*$H281,2)</f>
        <v>0</v>
      </c>
      <c r="P281" s="926"/>
      <c r="Q281" s="927">
        <f>ROUND(P281*$H281,2)</f>
        <v>0</v>
      </c>
      <c r="R281" s="926"/>
      <c r="S281" s="927">
        <f>ROUND(R281*$H281,2)</f>
        <v>0</v>
      </c>
      <c r="T281" s="926"/>
      <c r="U281" s="927">
        <f>ROUND(T281*$H281,2)</f>
        <v>0</v>
      </c>
      <c r="V281" s="926"/>
      <c r="W281" s="927">
        <f>ROUND(V281*$H281,2)</f>
        <v>0</v>
      </c>
      <c r="X281" s="926"/>
      <c r="Y281" s="927">
        <f>ROUND(X281*$H281,2)</f>
        <v>0</v>
      </c>
      <c r="Z281" s="926"/>
      <c r="AA281" s="927">
        <f>ROUND(Z281*$H281,2)</f>
        <v>0</v>
      </c>
      <c r="AB281" s="926"/>
      <c r="AC281" s="927">
        <f>ROUND(AB281*$H281,2)</f>
        <v>0</v>
      </c>
      <c r="AD281" s="926">
        <v>98</v>
      </c>
      <c r="AE281" s="927">
        <f>ROUND(AD281*$H281,2)</f>
        <v>2489.1999999999998</v>
      </c>
      <c r="AF281" s="1986">
        <v>85</v>
      </c>
      <c r="AG281" s="1987">
        <f>ROUND(AF281*$H281,2)</f>
        <v>2159</v>
      </c>
      <c r="AH281" s="926">
        <v>19.7</v>
      </c>
      <c r="AI281" s="927">
        <f>ROUND(AH281*$H281,2)</f>
        <v>500.38</v>
      </c>
      <c r="AJ281" s="1986"/>
      <c r="AK281" s="1987">
        <f>ROUND(AJ281*$H281,2)</f>
        <v>0</v>
      </c>
      <c r="AL281" s="926"/>
      <c r="AM281" s="927">
        <f>ROUND(AL281*$H281,2)</f>
        <v>0</v>
      </c>
      <c r="AN281" s="1986"/>
      <c r="AO281" s="1987">
        <f>ROUND(AN281*$H281,2)</f>
        <v>0</v>
      </c>
      <c r="AP281" s="1995"/>
      <c r="AQ281" s="1996">
        <f>ROUND(AP281*$H281,2)</f>
        <v>0</v>
      </c>
      <c r="AR281" s="926">
        <f>AP281+AN281+AL281+AJ281+AH281+AF281+AD281+AB281+Z281+X281+V281+T281+R281+P281+N281+L281+J281</f>
        <v>202.7</v>
      </c>
      <c r="AS281" s="927">
        <f>ROUND(AR281*$H281,2)</f>
        <v>5148.58</v>
      </c>
      <c r="AT281" s="926">
        <f>G281-AR281</f>
        <v>0</v>
      </c>
      <c r="AU281" s="927">
        <f>ROUND(AT281*$H281,2)</f>
        <v>0</v>
      </c>
      <c r="AV281" s="975">
        <f>AU281/I281</f>
        <v>0</v>
      </c>
      <c r="JB281" s="25"/>
      <c r="JC281" s="122" t="s">
        <v>7</v>
      </c>
      <c r="JD281" s="123" t="s">
        <v>31</v>
      </c>
      <c r="JE281" s="33"/>
      <c r="JF281" s="124">
        <f>JE281*G289</f>
        <v>0</v>
      </c>
      <c r="JG281" s="124">
        <v>0</v>
      </c>
      <c r="JH281" s="124">
        <f>JG281*G289</f>
        <v>0</v>
      </c>
      <c r="JI281" s="124">
        <v>0</v>
      </c>
      <c r="JJ281" s="125">
        <f>JI281*G289</f>
        <v>0</v>
      </c>
      <c r="JK281" s="22"/>
      <c r="JL281" s="22"/>
      <c r="JM281" s="22"/>
      <c r="JN281" s="22"/>
      <c r="JO281" s="22"/>
      <c r="JP281" s="22"/>
      <c r="JQ281" s="22"/>
      <c r="JR281" s="22"/>
      <c r="JS281" s="22"/>
      <c r="JT281" s="22"/>
      <c r="JU281" s="22"/>
      <c r="KH281" s="126" t="s">
        <v>110</v>
      </c>
      <c r="KJ281" s="126" t="s">
        <v>105</v>
      </c>
      <c r="KK281" s="126" t="s">
        <v>46</v>
      </c>
      <c r="KO281" s="13" t="s">
        <v>103</v>
      </c>
      <c r="KU281" s="127">
        <f>IF(JD281="základní",I289,0)</f>
        <v>659.32</v>
      </c>
      <c r="KV281" s="127">
        <f>IF(JD281="snížená",I289,0)</f>
        <v>0</v>
      </c>
      <c r="KW281" s="127">
        <f>IF(JD281="zákl. přenesená",I289,0)</f>
        <v>0</v>
      </c>
      <c r="KX281" s="127">
        <f>IF(JD281="sníž. přenesená",I289,0)</f>
        <v>0</v>
      </c>
      <c r="KY281" s="127">
        <f>IF(JD281="nulová",I289,0)</f>
        <v>0</v>
      </c>
      <c r="KZ281" s="13" t="s">
        <v>45</v>
      </c>
      <c r="LA281" s="127">
        <f>ROUND(H289*G289,2)</f>
        <v>659.32</v>
      </c>
      <c r="LB281" s="13" t="s">
        <v>110</v>
      </c>
      <c r="LC281" s="126" t="s">
        <v>2083</v>
      </c>
    </row>
    <row r="282" spans="1:315" s="10" customFormat="1" ht="27.9" customHeight="1" x14ac:dyDescent="0.2">
      <c r="A282" s="137"/>
      <c r="B282" s="633"/>
      <c r="C282" s="806" t="s">
        <v>114</v>
      </c>
      <c r="D282" s="634" t="s">
        <v>7</v>
      </c>
      <c r="E282" s="635" t="s">
        <v>2081</v>
      </c>
      <c r="F282" s="636"/>
      <c r="G282" s="637">
        <v>202.7</v>
      </c>
      <c r="H282" s="638"/>
      <c r="I282" s="639"/>
      <c r="J282" s="260"/>
      <c r="K282" s="261"/>
      <c r="L282" s="260"/>
      <c r="M282" s="261"/>
      <c r="N282" s="260"/>
      <c r="O282" s="261"/>
      <c r="P282" s="260"/>
      <c r="Q282" s="261"/>
      <c r="R282" s="260"/>
      <c r="S282" s="261"/>
      <c r="T282" s="260"/>
      <c r="U282" s="261"/>
      <c r="V282" s="260"/>
      <c r="W282" s="261"/>
      <c r="X282" s="260"/>
      <c r="Y282" s="261"/>
      <c r="Z282" s="260"/>
      <c r="AA282" s="261"/>
      <c r="AB282" s="260"/>
      <c r="AC282" s="261"/>
      <c r="AD282" s="260"/>
      <c r="AE282" s="261"/>
      <c r="AF282" s="1687"/>
      <c r="AG282" s="1688"/>
      <c r="AH282" s="260"/>
      <c r="AI282" s="261"/>
      <c r="AJ282" s="1687"/>
      <c r="AK282" s="1688"/>
      <c r="AL282" s="260"/>
      <c r="AM282" s="261"/>
      <c r="AN282" s="1687"/>
      <c r="AO282" s="1688"/>
      <c r="AP282" s="1962"/>
      <c r="AQ282" s="1963"/>
      <c r="AR282" s="260"/>
      <c r="AS282" s="261"/>
      <c r="AT282" s="260"/>
      <c r="AU282" s="261"/>
      <c r="AV282" s="528"/>
      <c r="JB282" s="139"/>
      <c r="JC282" s="140"/>
      <c r="JD282" s="141"/>
      <c r="JE282" s="141"/>
      <c r="JF282" s="141"/>
      <c r="JG282" s="141"/>
      <c r="JH282" s="141"/>
      <c r="JI282" s="141"/>
      <c r="JJ282" s="142"/>
      <c r="KJ282" s="143" t="s">
        <v>114</v>
      </c>
      <c r="KK282" s="143" t="s">
        <v>46</v>
      </c>
      <c r="KL282" s="10" t="s">
        <v>46</v>
      </c>
      <c r="KM282" s="10" t="s">
        <v>23</v>
      </c>
      <c r="KN282" s="10" t="s">
        <v>45</v>
      </c>
      <c r="KO282" s="143" t="s">
        <v>103</v>
      </c>
    </row>
    <row r="283" spans="1:315" s="1" customFormat="1" ht="27.9" customHeight="1" x14ac:dyDescent="0.2">
      <c r="A283" s="23"/>
      <c r="B283" s="550" t="s">
        <v>555</v>
      </c>
      <c r="C283" s="558" t="s">
        <v>105</v>
      </c>
      <c r="D283" s="559" t="s">
        <v>620</v>
      </c>
      <c r="E283" s="560" t="s">
        <v>621</v>
      </c>
      <c r="F283" s="561" t="s">
        <v>153</v>
      </c>
      <c r="G283" s="562">
        <v>202.7</v>
      </c>
      <c r="H283" s="563">
        <v>73</v>
      </c>
      <c r="I283" s="564">
        <f>ROUND(H283*G283,2)</f>
        <v>14797.1</v>
      </c>
      <c r="J283" s="926"/>
      <c r="K283" s="927">
        <f>ROUND(J283*$H283,2)</f>
        <v>0</v>
      </c>
      <c r="L283" s="926"/>
      <c r="M283" s="927">
        <f>ROUND(L283*$H283,2)</f>
        <v>0</v>
      </c>
      <c r="N283" s="926"/>
      <c r="O283" s="927">
        <f>ROUND(N283*$H283,2)</f>
        <v>0</v>
      </c>
      <c r="P283" s="926"/>
      <c r="Q283" s="927">
        <f>ROUND(P283*$H283,2)</f>
        <v>0</v>
      </c>
      <c r="R283" s="926"/>
      <c r="S283" s="927">
        <f>ROUND(R283*$H283,2)</f>
        <v>0</v>
      </c>
      <c r="T283" s="926"/>
      <c r="U283" s="927">
        <f>ROUND(T283*$H283,2)</f>
        <v>0</v>
      </c>
      <c r="V283" s="926"/>
      <c r="W283" s="927">
        <f>ROUND(V283*$H283,2)</f>
        <v>0</v>
      </c>
      <c r="X283" s="926"/>
      <c r="Y283" s="927">
        <f>ROUND(X283*$H283,2)</f>
        <v>0</v>
      </c>
      <c r="Z283" s="926"/>
      <c r="AA283" s="927">
        <f>ROUND(Z283*$H283,2)</f>
        <v>0</v>
      </c>
      <c r="AB283" s="926"/>
      <c r="AC283" s="927">
        <f>ROUND(AB283*$H283,2)</f>
        <v>0</v>
      </c>
      <c r="AD283" s="926"/>
      <c r="AE283" s="927">
        <f>ROUND(AD283*$H283,2)</f>
        <v>0</v>
      </c>
      <c r="AF283" s="1986"/>
      <c r="AG283" s="1987">
        <f>ROUND(AF283*$H283,2)</f>
        <v>0</v>
      </c>
      <c r="AH283" s="926"/>
      <c r="AI283" s="927">
        <f>ROUND(AH283*$H283,2)</f>
        <v>0</v>
      </c>
      <c r="AJ283" s="1986"/>
      <c r="AK283" s="1987">
        <f>ROUND(AJ283*$H283,2)</f>
        <v>0</v>
      </c>
      <c r="AL283" s="926"/>
      <c r="AM283" s="927">
        <f>ROUND(AL283*$H283,2)</f>
        <v>0</v>
      </c>
      <c r="AN283" s="1986"/>
      <c r="AO283" s="1987">
        <f>ROUND(AN283*$H283,2)</f>
        <v>0</v>
      </c>
      <c r="AP283" s="1995">
        <v>171</v>
      </c>
      <c r="AQ283" s="1996">
        <f>ROUND(AP283*$H283,2)</f>
        <v>12483</v>
      </c>
      <c r="AR283" s="926">
        <f>AP283+AN283+AL283+AJ283+AH283+AF283+AD283+AB283+Z283+X283+V283+T283+R283+P283+N283+L283+J283</f>
        <v>171</v>
      </c>
      <c r="AS283" s="927">
        <f>ROUND(AR283*$H283,2)</f>
        <v>12483</v>
      </c>
      <c r="AT283" s="2409">
        <f>G283-AR283</f>
        <v>31.699999999999989</v>
      </c>
      <c r="AU283" s="2410">
        <f>ROUND(AT283*$H283,2)</f>
        <v>2314.1</v>
      </c>
      <c r="AV283" s="2411">
        <f>AU283/I283</f>
        <v>0.15638875185002465</v>
      </c>
      <c r="AW283" s="12" t="s">
        <v>2616</v>
      </c>
      <c r="AX283" s="12"/>
      <c r="JB283" s="25"/>
      <c r="JC283" s="122" t="s">
        <v>7</v>
      </c>
      <c r="JD283" s="123" t="s">
        <v>31</v>
      </c>
      <c r="JE283" s="33"/>
      <c r="JF283" s="124">
        <f>JE283*G291</f>
        <v>0</v>
      </c>
      <c r="JG283" s="124">
        <v>0</v>
      </c>
      <c r="JH283" s="124">
        <f>JG283*G291</f>
        <v>0</v>
      </c>
      <c r="JI283" s="124">
        <v>0</v>
      </c>
      <c r="JJ283" s="125">
        <f>JI283*G291</f>
        <v>0</v>
      </c>
      <c r="JK283" s="22"/>
      <c r="JL283" s="22"/>
      <c r="JM283" s="22"/>
      <c r="JN283" s="22"/>
      <c r="JO283" s="22"/>
      <c r="JP283" s="22"/>
      <c r="JQ283" s="22"/>
      <c r="JR283" s="22"/>
      <c r="JS283" s="22"/>
      <c r="JT283" s="22"/>
      <c r="JU283" s="22"/>
      <c r="KH283" s="126" t="s">
        <v>110</v>
      </c>
      <c r="KJ283" s="126" t="s">
        <v>105</v>
      </c>
      <c r="KK283" s="126" t="s">
        <v>46</v>
      </c>
      <c r="KO283" s="13" t="s">
        <v>103</v>
      </c>
      <c r="KU283" s="127">
        <f>IF(JD283="základní",I291,0)</f>
        <v>1562.4</v>
      </c>
      <c r="KV283" s="127">
        <f>IF(JD283="snížená",I291,0)</f>
        <v>0</v>
      </c>
      <c r="KW283" s="127">
        <f>IF(JD283="zákl. přenesená",I291,0)</f>
        <v>0</v>
      </c>
      <c r="KX283" s="127">
        <f>IF(JD283="sníž. přenesená",I291,0)</f>
        <v>0</v>
      </c>
      <c r="KY283" s="127">
        <f>IF(JD283="nulová",I291,0)</f>
        <v>0</v>
      </c>
      <c r="KZ283" s="13" t="s">
        <v>45</v>
      </c>
      <c r="LA283" s="127">
        <f>ROUND(H291*G291,2)</f>
        <v>1562.4</v>
      </c>
      <c r="LB283" s="13" t="s">
        <v>110</v>
      </c>
      <c r="LC283" s="126" t="s">
        <v>2085</v>
      </c>
    </row>
    <row r="284" spans="1:315" s="1" customFormat="1" ht="27.9" customHeight="1" x14ac:dyDescent="0.2">
      <c r="A284" s="23"/>
      <c r="B284" s="625"/>
      <c r="C284" s="806" t="s">
        <v>112</v>
      </c>
      <c r="D284" s="805"/>
      <c r="E284" s="626" t="s">
        <v>623</v>
      </c>
      <c r="F284" s="805"/>
      <c r="G284" s="805"/>
      <c r="H284" s="197"/>
      <c r="I284" s="498"/>
      <c r="J284" s="408"/>
      <c r="K284" s="409"/>
      <c r="L284" s="408"/>
      <c r="M284" s="409"/>
      <c r="N284" s="408"/>
      <c r="O284" s="409"/>
      <c r="P284" s="408"/>
      <c r="Q284" s="409"/>
      <c r="R284" s="408"/>
      <c r="S284" s="409"/>
      <c r="T284" s="408"/>
      <c r="U284" s="409"/>
      <c r="V284" s="408"/>
      <c r="W284" s="409"/>
      <c r="X284" s="408"/>
      <c r="Y284" s="409"/>
      <c r="Z284" s="408"/>
      <c r="AA284" s="409"/>
      <c r="AB284" s="408"/>
      <c r="AC284" s="409"/>
      <c r="AD284" s="408"/>
      <c r="AE284" s="409"/>
      <c r="AF284" s="1985"/>
      <c r="AG284" s="1684"/>
      <c r="AH284" s="408"/>
      <c r="AI284" s="409"/>
      <c r="AJ284" s="1985"/>
      <c r="AK284" s="1684"/>
      <c r="AL284" s="408"/>
      <c r="AM284" s="409"/>
      <c r="AN284" s="1985"/>
      <c r="AO284" s="1684"/>
      <c r="AP284" s="1994"/>
      <c r="AQ284" s="1959"/>
      <c r="AR284" s="408"/>
      <c r="AS284" s="409"/>
      <c r="AT284" s="408"/>
      <c r="AU284" s="409"/>
      <c r="AV284" s="815"/>
      <c r="JB284" s="25"/>
      <c r="JC284" s="128"/>
      <c r="JD284" s="129"/>
      <c r="JE284" s="33"/>
      <c r="JF284" s="33"/>
      <c r="JG284" s="33"/>
      <c r="JH284" s="33"/>
      <c r="JI284" s="33"/>
      <c r="JJ284" s="34"/>
      <c r="JK284" s="22"/>
      <c r="JL284" s="22"/>
      <c r="JM284" s="22"/>
      <c r="JN284" s="22"/>
      <c r="JO284" s="22"/>
      <c r="JP284" s="22"/>
      <c r="JQ284" s="22"/>
      <c r="JR284" s="22"/>
      <c r="JS284" s="22"/>
      <c r="JT284" s="22"/>
      <c r="JU284" s="22"/>
      <c r="KJ284" s="13" t="s">
        <v>112</v>
      </c>
      <c r="KK284" s="13" t="s">
        <v>46</v>
      </c>
    </row>
    <row r="285" spans="1:315" s="10" customFormat="1" ht="27.9" customHeight="1" thickBot="1" x14ac:dyDescent="0.25">
      <c r="A285" s="137"/>
      <c r="B285" s="633"/>
      <c r="C285" s="806" t="s">
        <v>114</v>
      </c>
      <c r="D285" s="634" t="s">
        <v>7</v>
      </c>
      <c r="E285" s="635" t="s">
        <v>2081</v>
      </c>
      <c r="F285" s="636"/>
      <c r="G285" s="637">
        <v>202.7</v>
      </c>
      <c r="H285" s="638"/>
      <c r="I285" s="639"/>
      <c r="J285" s="260"/>
      <c r="K285" s="261"/>
      <c r="L285" s="260"/>
      <c r="M285" s="261"/>
      <c r="N285" s="260"/>
      <c r="O285" s="261"/>
      <c r="P285" s="260"/>
      <c r="Q285" s="261"/>
      <c r="R285" s="260"/>
      <c r="S285" s="261"/>
      <c r="T285" s="260"/>
      <c r="U285" s="261"/>
      <c r="V285" s="260"/>
      <c r="W285" s="261"/>
      <c r="X285" s="260"/>
      <c r="Y285" s="261"/>
      <c r="Z285" s="260"/>
      <c r="AA285" s="261"/>
      <c r="AB285" s="260"/>
      <c r="AC285" s="261"/>
      <c r="AD285" s="260"/>
      <c r="AE285" s="261"/>
      <c r="AF285" s="1687"/>
      <c r="AG285" s="1688"/>
      <c r="AH285" s="260"/>
      <c r="AI285" s="261"/>
      <c r="AJ285" s="1687"/>
      <c r="AK285" s="1688"/>
      <c r="AL285" s="260"/>
      <c r="AM285" s="261"/>
      <c r="AN285" s="1687"/>
      <c r="AO285" s="1688"/>
      <c r="AP285" s="1962"/>
      <c r="AQ285" s="1963"/>
      <c r="AR285" s="260"/>
      <c r="AS285" s="261"/>
      <c r="AT285" s="260"/>
      <c r="AU285" s="261"/>
      <c r="AV285" s="528"/>
      <c r="JB285" s="139"/>
      <c r="JC285" s="140"/>
      <c r="JD285" s="141"/>
      <c r="JE285" s="141"/>
      <c r="JF285" s="141"/>
      <c r="JG285" s="141"/>
      <c r="JH285" s="141"/>
      <c r="JI285" s="141"/>
      <c r="JJ285" s="142"/>
      <c r="KJ285" s="143" t="s">
        <v>114</v>
      </c>
      <c r="KK285" s="143" t="s">
        <v>46</v>
      </c>
      <c r="KL285" s="10" t="s">
        <v>46</v>
      </c>
      <c r="KM285" s="10" t="s">
        <v>23</v>
      </c>
      <c r="KN285" s="10" t="s">
        <v>45</v>
      </c>
      <c r="KO285" s="143" t="s">
        <v>103</v>
      </c>
    </row>
    <row r="286" spans="1:315" s="1" customFormat="1" ht="27.9" customHeight="1" thickBot="1" x14ac:dyDescent="0.25">
      <c r="A286" s="23"/>
      <c r="B286" s="599"/>
      <c r="C286" s="600"/>
      <c r="D286" s="600"/>
      <c r="E286" s="600"/>
      <c r="F286" s="600"/>
      <c r="G286" s="600"/>
      <c r="H286" s="600"/>
      <c r="I286" s="601"/>
      <c r="J286" s="2300" t="s">
        <v>2484</v>
      </c>
      <c r="K286" s="2301"/>
      <c r="L286" s="2300" t="s">
        <v>2485</v>
      </c>
      <c r="M286" s="2301"/>
      <c r="N286" s="2300" t="s">
        <v>2486</v>
      </c>
      <c r="O286" s="2301"/>
      <c r="P286" s="2300" t="s">
        <v>2487</v>
      </c>
      <c r="Q286" s="2301"/>
      <c r="R286" s="2300" t="s">
        <v>2488</v>
      </c>
      <c r="S286" s="2301"/>
      <c r="T286" s="2300" t="s">
        <v>2489</v>
      </c>
      <c r="U286" s="2301"/>
      <c r="V286" s="2300" t="s">
        <v>2490</v>
      </c>
      <c r="W286" s="2301"/>
      <c r="X286" s="2300" t="s">
        <v>2491</v>
      </c>
      <c r="Y286" s="2301"/>
      <c r="Z286" s="2300" t="s">
        <v>2492</v>
      </c>
      <c r="AA286" s="2301"/>
      <c r="AB286" s="2300" t="s">
        <v>2493</v>
      </c>
      <c r="AC286" s="2301"/>
      <c r="AD286" s="2300" t="s">
        <v>2494</v>
      </c>
      <c r="AE286" s="2301"/>
      <c r="AF286" s="2306" t="s">
        <v>2495</v>
      </c>
      <c r="AG286" s="2307"/>
      <c r="AH286" s="2300" t="s">
        <v>2496</v>
      </c>
      <c r="AI286" s="2301"/>
      <c r="AJ286" s="2306" t="s">
        <v>2497</v>
      </c>
      <c r="AK286" s="2307"/>
      <c r="AL286" s="2300" t="s">
        <v>2498</v>
      </c>
      <c r="AM286" s="2301"/>
      <c r="AN286" s="2306" t="s">
        <v>2499</v>
      </c>
      <c r="AO286" s="2307"/>
      <c r="AP286" s="2302" t="s">
        <v>2504</v>
      </c>
      <c r="AQ286" s="2303"/>
      <c r="AR286" s="2300" t="s">
        <v>2500</v>
      </c>
      <c r="AS286" s="2301"/>
      <c r="AT286" s="2300" t="s">
        <v>2501</v>
      </c>
      <c r="AU286" s="2301"/>
      <c r="AV286" s="916" t="s">
        <v>2502</v>
      </c>
      <c r="JB286" s="25"/>
      <c r="JC286" s="122" t="s">
        <v>7</v>
      </c>
      <c r="JD286" s="123" t="s">
        <v>31</v>
      </c>
      <c r="JE286" s="33"/>
      <c r="JF286" s="124">
        <f>JE286*G294</f>
        <v>0</v>
      </c>
      <c r="JG286" s="124">
        <v>0.15540000000000001</v>
      </c>
      <c r="JH286" s="124">
        <f>JG286*G294</f>
        <v>2.1756000000000002</v>
      </c>
      <c r="JI286" s="124">
        <v>0</v>
      </c>
      <c r="JJ286" s="125">
        <f>JI286*G294</f>
        <v>0</v>
      </c>
      <c r="JK286" s="22"/>
      <c r="JL286" s="22"/>
      <c r="JM286" s="22"/>
      <c r="JN286" s="22"/>
      <c r="JO286" s="22"/>
      <c r="JP286" s="22"/>
      <c r="JQ286" s="22"/>
      <c r="JR286" s="22"/>
      <c r="JS286" s="22"/>
      <c r="JT286" s="22"/>
      <c r="JU286" s="22"/>
      <c r="KH286" s="126" t="s">
        <v>110</v>
      </c>
      <c r="KJ286" s="126" t="s">
        <v>105</v>
      </c>
      <c r="KK286" s="126" t="s">
        <v>46</v>
      </c>
      <c r="KO286" s="13" t="s">
        <v>103</v>
      </c>
      <c r="KU286" s="127">
        <f>IF(JD286="základní",I294,0)</f>
        <v>3868.2</v>
      </c>
      <c r="KV286" s="127">
        <f>IF(JD286="snížená",I294,0)</f>
        <v>0</v>
      </c>
      <c r="KW286" s="127">
        <f>IF(JD286="zákl. přenesená",I294,0)</f>
        <v>0</v>
      </c>
      <c r="KX286" s="127">
        <f>IF(JD286="sníž. přenesená",I294,0)</f>
        <v>0</v>
      </c>
      <c r="KY286" s="127">
        <f>IF(JD286="nulová",I294,0)</f>
        <v>0</v>
      </c>
      <c r="KZ286" s="13" t="s">
        <v>45</v>
      </c>
      <c r="LA286" s="127">
        <f>ROUND(H294*G294,2)</f>
        <v>3868.2</v>
      </c>
      <c r="LB286" s="13" t="s">
        <v>110</v>
      </c>
      <c r="LC286" s="126" t="s">
        <v>2087</v>
      </c>
    </row>
    <row r="287" spans="1:315" s="1" customFormat="1" ht="27.9" customHeight="1" thickBot="1" x14ac:dyDescent="0.25">
      <c r="A287" s="23"/>
      <c r="B287" s="599"/>
      <c r="C287" s="600"/>
      <c r="D287" s="600"/>
      <c r="E287" s="600"/>
      <c r="F287" s="600"/>
      <c r="G287" s="600"/>
      <c r="H287" s="600"/>
      <c r="I287" s="601"/>
      <c r="J287" s="789" t="s">
        <v>91</v>
      </c>
      <c r="K287" s="790" t="s">
        <v>2503</v>
      </c>
      <c r="L287" s="789" t="s">
        <v>91</v>
      </c>
      <c r="M287" s="790" t="s">
        <v>2503</v>
      </c>
      <c r="N287" s="789" t="s">
        <v>91</v>
      </c>
      <c r="O287" s="790" t="s">
        <v>2503</v>
      </c>
      <c r="P287" s="789" t="s">
        <v>91</v>
      </c>
      <c r="Q287" s="790" t="s">
        <v>2503</v>
      </c>
      <c r="R287" s="789" t="s">
        <v>91</v>
      </c>
      <c r="S287" s="790" t="s">
        <v>2503</v>
      </c>
      <c r="T287" s="789" t="s">
        <v>91</v>
      </c>
      <c r="U287" s="790" t="s">
        <v>2503</v>
      </c>
      <c r="V287" s="789" t="s">
        <v>91</v>
      </c>
      <c r="W287" s="790" t="s">
        <v>2503</v>
      </c>
      <c r="X287" s="789" t="s">
        <v>91</v>
      </c>
      <c r="Y287" s="790" t="s">
        <v>2503</v>
      </c>
      <c r="Z287" s="789" t="s">
        <v>91</v>
      </c>
      <c r="AA287" s="790" t="s">
        <v>2503</v>
      </c>
      <c r="AB287" s="789" t="s">
        <v>91</v>
      </c>
      <c r="AC287" s="790" t="s">
        <v>2503</v>
      </c>
      <c r="AD287" s="789" t="s">
        <v>91</v>
      </c>
      <c r="AE287" s="790" t="s">
        <v>2503</v>
      </c>
      <c r="AF287" s="1763" t="s">
        <v>91</v>
      </c>
      <c r="AG287" s="1764" t="s">
        <v>2503</v>
      </c>
      <c r="AH287" s="789" t="s">
        <v>91</v>
      </c>
      <c r="AI287" s="790" t="s">
        <v>2503</v>
      </c>
      <c r="AJ287" s="1763" t="s">
        <v>91</v>
      </c>
      <c r="AK287" s="1764" t="s">
        <v>2503</v>
      </c>
      <c r="AL287" s="789" t="s">
        <v>91</v>
      </c>
      <c r="AM287" s="790" t="s">
        <v>2503</v>
      </c>
      <c r="AN287" s="1763" t="s">
        <v>91</v>
      </c>
      <c r="AO287" s="1764" t="s">
        <v>2503</v>
      </c>
      <c r="AP287" s="1997" t="s">
        <v>91</v>
      </c>
      <c r="AQ287" s="1998" t="s">
        <v>2503</v>
      </c>
      <c r="AR287" s="789" t="s">
        <v>91</v>
      </c>
      <c r="AS287" s="790" t="s">
        <v>2503</v>
      </c>
      <c r="AT287" s="789" t="s">
        <v>91</v>
      </c>
      <c r="AU287" s="790" t="s">
        <v>2503</v>
      </c>
      <c r="AV287" s="922" t="s">
        <v>91</v>
      </c>
      <c r="JB287" s="25"/>
      <c r="JC287" s="128"/>
      <c r="JD287" s="129"/>
      <c r="JE287" s="33"/>
      <c r="JF287" s="33"/>
      <c r="JG287" s="33"/>
      <c r="JH287" s="33"/>
      <c r="JI287" s="33"/>
      <c r="JJ287" s="34"/>
      <c r="JK287" s="22"/>
      <c r="JL287" s="22"/>
      <c r="JM287" s="22"/>
      <c r="JN287" s="22"/>
      <c r="JO287" s="22"/>
      <c r="JP287" s="22"/>
      <c r="JQ287" s="22"/>
      <c r="JR287" s="22"/>
      <c r="JS287" s="22"/>
      <c r="JT287" s="22"/>
      <c r="JU287" s="22"/>
      <c r="KJ287" s="13" t="s">
        <v>112</v>
      </c>
      <c r="KK287" s="13" t="s">
        <v>46</v>
      </c>
    </row>
    <row r="288" spans="1:315" s="965" customFormat="1" ht="27.9" customHeight="1" thickBot="1" x14ac:dyDescent="0.4">
      <c r="A288" s="964"/>
      <c r="B288" s="974"/>
      <c r="C288" s="945" t="s">
        <v>43</v>
      </c>
      <c r="D288" s="945" t="s">
        <v>173</v>
      </c>
      <c r="E288" s="973" t="s">
        <v>642</v>
      </c>
      <c r="F288" s="946"/>
      <c r="G288" s="946"/>
      <c r="H288" s="947"/>
      <c r="I288" s="948">
        <f>LA280</f>
        <v>101855.64</v>
      </c>
      <c r="J288" s="949"/>
      <c r="K288" s="950">
        <f>K289+K291+K294+K297+K299+K304+K307+K310+K315</f>
        <v>0</v>
      </c>
      <c r="L288" s="949"/>
      <c r="M288" s="950">
        <f>M289+M291+M294+M297+M299+M304+M307+M310+M315</f>
        <v>0</v>
      </c>
      <c r="N288" s="949"/>
      <c r="O288" s="950">
        <f>O289+O291+O294+O297+O299+O304+O307+O310+O315</f>
        <v>0</v>
      </c>
      <c r="P288" s="949"/>
      <c r="Q288" s="950">
        <f>Q289+Q291+Q294+Q297+Q299+Q304+Q307+Q310+Q315</f>
        <v>0</v>
      </c>
      <c r="R288" s="949"/>
      <c r="S288" s="950">
        <f>S289+S291+S294+S297+S299+S304+S307+S310+S315</f>
        <v>0</v>
      </c>
      <c r="T288" s="949"/>
      <c r="U288" s="950">
        <f>U289+U291+U294+U297+U299+U304+U307+U310+U315</f>
        <v>0</v>
      </c>
      <c r="V288" s="949"/>
      <c r="W288" s="950">
        <f>W289+W291+W294+W297+W299+W304+W307+W310+W315</f>
        <v>0</v>
      </c>
      <c r="X288" s="949"/>
      <c r="Y288" s="950">
        <f>Y289+Y291+Y294+Y297+Y299+Y304+Y307+Y310+Y315</f>
        <v>0</v>
      </c>
      <c r="Z288" s="949"/>
      <c r="AA288" s="950">
        <f>AA289+AA291+AA294+AA297+AA299+AA304+AA307+AA310+AA315</f>
        <v>0</v>
      </c>
      <c r="AB288" s="949"/>
      <c r="AC288" s="950">
        <f>AC289+AC291+AC294+AC297+AC299+AC304+AC307+AC310+AC315</f>
        <v>0</v>
      </c>
      <c r="AD288" s="949"/>
      <c r="AE288" s="950">
        <f>AE289+AE291+AE294+AE297+AE299+AE304+AE307+AE310+AE315</f>
        <v>0</v>
      </c>
      <c r="AF288" s="1983"/>
      <c r="AG288" s="1984">
        <f>AG289+AG291+AG294+AG297+AG299+AG304+AG307+AG310+AG315</f>
        <v>0</v>
      </c>
      <c r="AH288" s="949"/>
      <c r="AI288" s="950">
        <f>AI289+AI291+AI294+AI297+AI299+AI304+AI307+AI310+AI315</f>
        <v>1077.3000000000002</v>
      </c>
      <c r="AJ288" s="1983"/>
      <c r="AK288" s="1984">
        <f>AK289+AK291+AK294+AK297+AK299+AK304+AK307+AK310+AK315</f>
        <v>5187.16</v>
      </c>
      <c r="AL288" s="949"/>
      <c r="AM288" s="950">
        <f>AM289+AM291+AM294+AM297+AM299+AM304+AM307+AM310+AM315</f>
        <v>0</v>
      </c>
      <c r="AN288" s="1983"/>
      <c r="AO288" s="1984">
        <f>AO289+AO291+AO294+AO297+AO299+AO304+AO307+AO310+AO315</f>
        <v>42271.63</v>
      </c>
      <c r="AP288" s="1990"/>
      <c r="AQ288" s="1991">
        <f>AQ289+AQ291+AQ294+AQ297+AQ299+AQ304+AQ307+AQ310+AQ315</f>
        <v>0</v>
      </c>
      <c r="AR288" s="949"/>
      <c r="AS288" s="950">
        <f>AS289+AS291+AS294+AS297+AS299+AS304+AS307+AS310+AS315</f>
        <v>48536.09</v>
      </c>
      <c r="AT288" s="949"/>
      <c r="AU288" s="950">
        <f>AU289+AU291+AU294+AU297+AU299+AU304+AU307+AU310+AU315</f>
        <v>53319.55</v>
      </c>
      <c r="AV288" s="951"/>
      <c r="JB288" s="966"/>
      <c r="JC288" s="967"/>
      <c r="JD288" s="968"/>
      <c r="JE288" s="968"/>
      <c r="JF288" s="968"/>
      <c r="JG288" s="968"/>
      <c r="JH288" s="968"/>
      <c r="JI288" s="968"/>
      <c r="JJ288" s="969"/>
      <c r="KJ288" s="970" t="s">
        <v>114</v>
      </c>
      <c r="KK288" s="970" t="s">
        <v>46</v>
      </c>
      <c r="KL288" s="965" t="s">
        <v>46</v>
      </c>
      <c r="KM288" s="965" t="s">
        <v>23</v>
      </c>
      <c r="KN288" s="965" t="s">
        <v>45</v>
      </c>
      <c r="KO288" s="970" t="s">
        <v>103</v>
      </c>
    </row>
    <row r="289" spans="1:315" s="1" customFormat="1" ht="27.9" customHeight="1" x14ac:dyDescent="0.2">
      <c r="A289" s="23"/>
      <c r="B289" s="550" t="s">
        <v>561</v>
      </c>
      <c r="C289" s="551" t="s">
        <v>105</v>
      </c>
      <c r="D289" s="552" t="s">
        <v>644</v>
      </c>
      <c r="E289" s="553" t="s">
        <v>645</v>
      </c>
      <c r="F289" s="554" t="s">
        <v>108</v>
      </c>
      <c r="G289" s="555">
        <v>3.34</v>
      </c>
      <c r="H289" s="556">
        <v>197.4</v>
      </c>
      <c r="I289" s="557">
        <f>ROUND(H289*G289,2)</f>
        <v>659.32</v>
      </c>
      <c r="J289" s="775"/>
      <c r="K289" s="911">
        <f>ROUND(J289*$H289,2)</f>
        <v>0</v>
      </c>
      <c r="L289" s="775"/>
      <c r="M289" s="911">
        <f>ROUND(L289*$H289,2)</f>
        <v>0</v>
      </c>
      <c r="N289" s="775"/>
      <c r="O289" s="911">
        <f>ROUND(N289*$H289,2)</f>
        <v>0</v>
      </c>
      <c r="P289" s="775"/>
      <c r="Q289" s="911">
        <f>ROUND(P289*$H289,2)</f>
        <v>0</v>
      </c>
      <c r="R289" s="775"/>
      <c r="S289" s="911">
        <f>ROUND(R289*$H289,2)</f>
        <v>0</v>
      </c>
      <c r="T289" s="775"/>
      <c r="U289" s="911">
        <f>ROUND(T289*$H289,2)</f>
        <v>0</v>
      </c>
      <c r="V289" s="775"/>
      <c r="W289" s="911">
        <f>ROUND(V289*$H289,2)</f>
        <v>0</v>
      </c>
      <c r="X289" s="775"/>
      <c r="Y289" s="911">
        <f>ROUND(X289*$H289,2)</f>
        <v>0</v>
      </c>
      <c r="Z289" s="775"/>
      <c r="AA289" s="911">
        <f>ROUND(Z289*$H289,2)</f>
        <v>0</v>
      </c>
      <c r="AB289" s="775"/>
      <c r="AC289" s="911">
        <f>ROUND(AB289*$H289,2)</f>
        <v>0</v>
      </c>
      <c r="AD289" s="775"/>
      <c r="AE289" s="911">
        <f>ROUND(AD289*$H289,2)</f>
        <v>0</v>
      </c>
      <c r="AF289" s="1749"/>
      <c r="AG289" s="1852">
        <f>ROUND(AF289*$H289,2)</f>
        <v>0</v>
      </c>
      <c r="AH289" s="775">
        <v>1.5</v>
      </c>
      <c r="AI289" s="911">
        <f>ROUND(AH289*$H289,2)</f>
        <v>296.10000000000002</v>
      </c>
      <c r="AJ289" s="1749">
        <v>1.84</v>
      </c>
      <c r="AK289" s="1852">
        <f>ROUND(AJ289*$H289,2)</f>
        <v>363.22</v>
      </c>
      <c r="AL289" s="775"/>
      <c r="AM289" s="911">
        <f>ROUND(AL289*$H289,2)</f>
        <v>0</v>
      </c>
      <c r="AN289" s="1749"/>
      <c r="AO289" s="1852">
        <f>ROUND(AN289*$H289,2)</f>
        <v>0</v>
      </c>
      <c r="AP289" s="1992"/>
      <c r="AQ289" s="1993">
        <f>ROUND(AP289*$H289,2)</f>
        <v>0</v>
      </c>
      <c r="AR289" s="926">
        <f>AP289+AN289+AL289+AJ289+AH289+AF289+AD289+AB289+Z289+X289+V289+T289+R289+P289+N289+L289+J289</f>
        <v>3.34</v>
      </c>
      <c r="AS289" s="911">
        <f>ROUND(AR289*$H289,2)</f>
        <v>659.32</v>
      </c>
      <c r="AT289" s="926">
        <f>G289-AR289</f>
        <v>0</v>
      </c>
      <c r="AU289" s="911">
        <f>ROUND(AT289*$H289,2)</f>
        <v>0</v>
      </c>
      <c r="AV289" s="975">
        <f>AU289/I289</f>
        <v>0</v>
      </c>
      <c r="JB289" s="163"/>
      <c r="JC289" s="164" t="s">
        <v>7</v>
      </c>
      <c r="JD289" s="165" t="s">
        <v>31</v>
      </c>
      <c r="JE289" s="33"/>
      <c r="JF289" s="124">
        <f>JE289*G297</f>
        <v>0</v>
      </c>
      <c r="JG289" s="124">
        <v>8.2100000000000006E-2</v>
      </c>
      <c r="JH289" s="124">
        <f>JG289*G297</f>
        <v>0.24630000000000002</v>
      </c>
      <c r="JI289" s="124">
        <v>0</v>
      </c>
      <c r="JJ289" s="125">
        <f>JI289*G297</f>
        <v>0</v>
      </c>
      <c r="JK289" s="22"/>
      <c r="JL289" s="22"/>
      <c r="JM289" s="22"/>
      <c r="JN289" s="22"/>
      <c r="JO289" s="22"/>
      <c r="JP289" s="22"/>
      <c r="JQ289" s="22"/>
      <c r="JR289" s="22"/>
      <c r="JS289" s="22"/>
      <c r="JT289" s="22"/>
      <c r="JU289" s="22"/>
      <c r="KH289" s="126" t="s">
        <v>166</v>
      </c>
      <c r="KJ289" s="126" t="s">
        <v>238</v>
      </c>
      <c r="KK289" s="126" t="s">
        <v>46</v>
      </c>
      <c r="KO289" s="13" t="s">
        <v>103</v>
      </c>
      <c r="KU289" s="127">
        <f>IF(JD289="základní",I297,0)</f>
        <v>417</v>
      </c>
      <c r="KV289" s="127">
        <f>IF(JD289="snížená",I297,0)</f>
        <v>0</v>
      </c>
      <c r="KW289" s="127">
        <f>IF(JD289="zákl. přenesená",I297,0)</f>
        <v>0</v>
      </c>
      <c r="KX289" s="127">
        <f>IF(JD289="sníž. přenesená",I297,0)</f>
        <v>0</v>
      </c>
      <c r="KY289" s="127">
        <f>IF(JD289="nulová",I297,0)</f>
        <v>0</v>
      </c>
      <c r="KZ289" s="13" t="s">
        <v>45</v>
      </c>
      <c r="LA289" s="127">
        <f>ROUND(H297*G297,2)</f>
        <v>417</v>
      </c>
      <c r="LB289" s="13" t="s">
        <v>110</v>
      </c>
      <c r="LC289" s="126" t="s">
        <v>2089</v>
      </c>
    </row>
    <row r="290" spans="1:315" s="10" customFormat="1" ht="27.9" customHeight="1" x14ac:dyDescent="0.2">
      <c r="A290" s="137"/>
      <c r="B290" s="633"/>
      <c r="C290" s="806" t="s">
        <v>114</v>
      </c>
      <c r="D290" s="634" t="s">
        <v>7</v>
      </c>
      <c r="E290" s="635" t="s">
        <v>2084</v>
      </c>
      <c r="F290" s="636"/>
      <c r="G290" s="637">
        <v>3.34</v>
      </c>
      <c r="H290" s="638"/>
      <c r="I290" s="639"/>
      <c r="J290" s="260"/>
      <c r="K290" s="261"/>
      <c r="L290" s="260"/>
      <c r="M290" s="261"/>
      <c r="N290" s="260"/>
      <c r="O290" s="261"/>
      <c r="P290" s="260"/>
      <c r="Q290" s="261"/>
      <c r="R290" s="260"/>
      <c r="S290" s="261"/>
      <c r="T290" s="260"/>
      <c r="U290" s="261"/>
      <c r="V290" s="260"/>
      <c r="W290" s="261"/>
      <c r="X290" s="260"/>
      <c r="Y290" s="261"/>
      <c r="Z290" s="260"/>
      <c r="AA290" s="261"/>
      <c r="AB290" s="260"/>
      <c r="AC290" s="261"/>
      <c r="AD290" s="260"/>
      <c r="AE290" s="261"/>
      <c r="AF290" s="1687"/>
      <c r="AG290" s="1688"/>
      <c r="AH290" s="260"/>
      <c r="AI290" s="261"/>
      <c r="AJ290" s="1687"/>
      <c r="AK290" s="1688"/>
      <c r="AL290" s="260"/>
      <c r="AM290" s="261"/>
      <c r="AN290" s="1687"/>
      <c r="AO290" s="1688"/>
      <c r="AP290" s="1962"/>
      <c r="AQ290" s="1963"/>
      <c r="AR290" s="260"/>
      <c r="AS290" s="261"/>
      <c r="AT290" s="260"/>
      <c r="AU290" s="261"/>
      <c r="AV290" s="528"/>
      <c r="JB290" s="139"/>
      <c r="JC290" s="140"/>
      <c r="JD290" s="141"/>
      <c r="JE290" s="141"/>
      <c r="JF290" s="141"/>
      <c r="JG290" s="141"/>
      <c r="JH290" s="141"/>
      <c r="JI290" s="141"/>
      <c r="JJ290" s="142"/>
      <c r="KJ290" s="143" t="s">
        <v>114</v>
      </c>
      <c r="KK290" s="143" t="s">
        <v>46</v>
      </c>
      <c r="KL290" s="10" t="s">
        <v>46</v>
      </c>
      <c r="KM290" s="10" t="s">
        <v>23</v>
      </c>
      <c r="KN290" s="10" t="s">
        <v>45</v>
      </c>
      <c r="KO290" s="143" t="s">
        <v>103</v>
      </c>
    </row>
    <row r="291" spans="1:315" s="1" customFormat="1" ht="27.9" customHeight="1" x14ac:dyDescent="0.2">
      <c r="A291" s="23"/>
      <c r="B291" s="550" t="s">
        <v>566</v>
      </c>
      <c r="C291" s="558" t="s">
        <v>105</v>
      </c>
      <c r="D291" s="559" t="s">
        <v>649</v>
      </c>
      <c r="E291" s="560" t="s">
        <v>650</v>
      </c>
      <c r="F291" s="561" t="s">
        <v>153</v>
      </c>
      <c r="G291" s="562">
        <v>14</v>
      </c>
      <c r="H291" s="563">
        <v>111.6</v>
      </c>
      <c r="I291" s="564">
        <f>ROUND(H291*G291,2)</f>
        <v>1562.4</v>
      </c>
      <c r="J291" s="926"/>
      <c r="K291" s="927">
        <f>ROUND(J291*$H291,2)</f>
        <v>0</v>
      </c>
      <c r="L291" s="926"/>
      <c r="M291" s="927">
        <f>ROUND(L291*$H291,2)</f>
        <v>0</v>
      </c>
      <c r="N291" s="926"/>
      <c r="O291" s="927">
        <f>ROUND(N291*$H291,2)</f>
        <v>0</v>
      </c>
      <c r="P291" s="926"/>
      <c r="Q291" s="927">
        <f>ROUND(P291*$H291,2)</f>
        <v>0</v>
      </c>
      <c r="R291" s="926"/>
      <c r="S291" s="927">
        <f>ROUND(R291*$H291,2)</f>
        <v>0</v>
      </c>
      <c r="T291" s="926"/>
      <c r="U291" s="927">
        <f>ROUND(T291*$H291,2)</f>
        <v>0</v>
      </c>
      <c r="V291" s="926"/>
      <c r="W291" s="927">
        <f>ROUND(V291*$H291,2)</f>
        <v>0</v>
      </c>
      <c r="X291" s="926"/>
      <c r="Y291" s="927">
        <f>ROUND(X291*$H291,2)</f>
        <v>0</v>
      </c>
      <c r="Z291" s="926"/>
      <c r="AA291" s="927">
        <f>ROUND(Z291*$H291,2)</f>
        <v>0</v>
      </c>
      <c r="AB291" s="926"/>
      <c r="AC291" s="927">
        <f>ROUND(AB291*$H291,2)</f>
        <v>0</v>
      </c>
      <c r="AD291" s="926"/>
      <c r="AE291" s="927">
        <f>ROUND(AD291*$H291,2)</f>
        <v>0</v>
      </c>
      <c r="AF291" s="1986"/>
      <c r="AG291" s="1987">
        <f>ROUND(AF291*$H291,2)</f>
        <v>0</v>
      </c>
      <c r="AH291" s="926">
        <v>7</v>
      </c>
      <c r="AI291" s="927">
        <f>ROUND(AH291*$H291,2)</f>
        <v>781.2</v>
      </c>
      <c r="AJ291" s="1986">
        <v>7</v>
      </c>
      <c r="AK291" s="1987">
        <f>ROUND(AJ291*$H291,2)</f>
        <v>781.2</v>
      </c>
      <c r="AL291" s="926"/>
      <c r="AM291" s="927">
        <f>ROUND(AL291*$H291,2)</f>
        <v>0</v>
      </c>
      <c r="AN291" s="1986"/>
      <c r="AO291" s="1987">
        <f>ROUND(AN291*$H291,2)</f>
        <v>0</v>
      </c>
      <c r="AP291" s="1995"/>
      <c r="AQ291" s="1996">
        <f>ROUND(AP291*$H291,2)</f>
        <v>0</v>
      </c>
      <c r="AR291" s="926">
        <f>AP291+AN291+AL291+AJ291+AH291+AF291+AD291+AB291+Z291+X291+V291+T291+R291+P291+N291+L291+J291</f>
        <v>14</v>
      </c>
      <c r="AS291" s="927">
        <f>ROUND(AR291*$H291,2)</f>
        <v>1562.4</v>
      </c>
      <c r="AT291" s="926">
        <f>G291-AR291</f>
        <v>0</v>
      </c>
      <c r="AU291" s="927">
        <f>ROUND(AT291*$H291,2)</f>
        <v>0</v>
      </c>
      <c r="AV291" s="975">
        <f>AU291/I291</f>
        <v>0</v>
      </c>
      <c r="JB291" s="25"/>
      <c r="JC291" s="122" t="s">
        <v>7</v>
      </c>
      <c r="JD291" s="123" t="s">
        <v>31</v>
      </c>
      <c r="JE291" s="33"/>
      <c r="JF291" s="124">
        <f>JE291*G299</f>
        <v>0</v>
      </c>
      <c r="JG291" s="124">
        <v>5.0000000000000002E-5</v>
      </c>
      <c r="JH291" s="124">
        <f>JG291*G299</f>
        <v>2.0903999999999999E-2</v>
      </c>
      <c r="JI291" s="124">
        <v>0</v>
      </c>
      <c r="JJ291" s="125">
        <f>JI291*G299</f>
        <v>0</v>
      </c>
      <c r="JK291" s="22"/>
      <c r="JL291" s="22"/>
      <c r="JM291" s="22"/>
      <c r="JN291" s="22"/>
      <c r="JO291" s="22"/>
      <c r="JP291" s="22"/>
      <c r="JQ291" s="22"/>
      <c r="JR291" s="22"/>
      <c r="JS291" s="22"/>
      <c r="JT291" s="22"/>
      <c r="JU291" s="22"/>
      <c r="KH291" s="126" t="s">
        <v>110</v>
      </c>
      <c r="KJ291" s="126" t="s">
        <v>105</v>
      </c>
      <c r="KK291" s="126" t="s">
        <v>46</v>
      </c>
      <c r="KO291" s="13" t="s">
        <v>103</v>
      </c>
      <c r="KU291" s="127">
        <f>IF(JD291="základní",I299,0)</f>
        <v>29432.83</v>
      </c>
      <c r="KV291" s="127">
        <f>IF(JD291="snížená",I299,0)</f>
        <v>0</v>
      </c>
      <c r="KW291" s="127">
        <f>IF(JD291="zákl. přenesená",I299,0)</f>
        <v>0</v>
      </c>
      <c r="KX291" s="127">
        <f>IF(JD291="sníž. přenesená",I299,0)</f>
        <v>0</v>
      </c>
      <c r="KY291" s="127">
        <f>IF(JD291="nulová",I299,0)</f>
        <v>0</v>
      </c>
      <c r="KZ291" s="13" t="s">
        <v>45</v>
      </c>
      <c r="LA291" s="127">
        <f>ROUND(H299*G299,2)</f>
        <v>29432.83</v>
      </c>
      <c r="LB291" s="13" t="s">
        <v>110</v>
      </c>
      <c r="LC291" s="126" t="s">
        <v>2091</v>
      </c>
    </row>
    <row r="292" spans="1:315" s="1" customFormat="1" ht="27.9" customHeight="1" x14ac:dyDescent="0.2">
      <c r="A292" s="23"/>
      <c r="B292" s="625"/>
      <c r="C292" s="806" t="s">
        <v>112</v>
      </c>
      <c r="D292" s="805"/>
      <c r="E292" s="626" t="s">
        <v>652</v>
      </c>
      <c r="F292" s="805"/>
      <c r="G292" s="805"/>
      <c r="H292" s="197"/>
      <c r="I292" s="498"/>
      <c r="J292" s="408"/>
      <c r="K292" s="409"/>
      <c r="L292" s="408"/>
      <c r="M292" s="409"/>
      <c r="N292" s="408"/>
      <c r="O292" s="409"/>
      <c r="P292" s="408"/>
      <c r="Q292" s="409"/>
      <c r="R292" s="408"/>
      <c r="S292" s="409"/>
      <c r="T292" s="408"/>
      <c r="U292" s="409"/>
      <c r="V292" s="408"/>
      <c r="W292" s="409"/>
      <c r="X292" s="408"/>
      <c r="Y292" s="409"/>
      <c r="Z292" s="408"/>
      <c r="AA292" s="409"/>
      <c r="AB292" s="408"/>
      <c r="AC292" s="409"/>
      <c r="AD292" s="408"/>
      <c r="AE292" s="409"/>
      <c r="AF292" s="1985"/>
      <c r="AG292" s="1684"/>
      <c r="AH292" s="408"/>
      <c r="AI292" s="409"/>
      <c r="AJ292" s="1985"/>
      <c r="AK292" s="1684"/>
      <c r="AL292" s="408"/>
      <c r="AM292" s="409"/>
      <c r="AN292" s="1985"/>
      <c r="AO292" s="1684"/>
      <c r="AP292" s="1994"/>
      <c r="AQ292" s="1959"/>
      <c r="AR292" s="408"/>
      <c r="AS292" s="409"/>
      <c r="AT292" s="408"/>
      <c r="AU292" s="409"/>
      <c r="AV292" s="815"/>
      <c r="JB292" s="25"/>
      <c r="JC292" s="128"/>
      <c r="JD292" s="129"/>
      <c r="JE292" s="33"/>
      <c r="JF292" s="33"/>
      <c r="JG292" s="33"/>
      <c r="JH292" s="33"/>
      <c r="JI292" s="33"/>
      <c r="JJ292" s="34"/>
      <c r="JK292" s="22"/>
      <c r="JL292" s="22"/>
      <c r="JM292" s="22"/>
      <c r="JN292" s="22"/>
      <c r="JO292" s="22"/>
      <c r="JP292" s="22"/>
      <c r="JQ292" s="22"/>
      <c r="JR292" s="22"/>
      <c r="JS292" s="22"/>
      <c r="JT292" s="22"/>
      <c r="JU292" s="22"/>
      <c r="KJ292" s="13" t="s">
        <v>112</v>
      </c>
      <c r="KK292" s="13" t="s">
        <v>46</v>
      </c>
    </row>
    <row r="293" spans="1:315" s="10" customFormat="1" ht="27.9" customHeight="1" x14ac:dyDescent="0.2">
      <c r="A293" s="137"/>
      <c r="B293" s="633"/>
      <c r="C293" s="806" t="s">
        <v>114</v>
      </c>
      <c r="D293" s="634" t="s">
        <v>7</v>
      </c>
      <c r="E293" s="635" t="s">
        <v>2086</v>
      </c>
      <c r="F293" s="636"/>
      <c r="G293" s="637">
        <v>14</v>
      </c>
      <c r="H293" s="638"/>
      <c r="I293" s="639"/>
      <c r="J293" s="260"/>
      <c r="K293" s="261"/>
      <c r="L293" s="260"/>
      <c r="M293" s="261"/>
      <c r="N293" s="260"/>
      <c r="O293" s="261"/>
      <c r="P293" s="260"/>
      <c r="Q293" s="261"/>
      <c r="R293" s="260"/>
      <c r="S293" s="261"/>
      <c r="T293" s="260"/>
      <c r="U293" s="261"/>
      <c r="V293" s="260"/>
      <c r="W293" s="261"/>
      <c r="X293" s="260"/>
      <c r="Y293" s="261"/>
      <c r="Z293" s="260"/>
      <c r="AA293" s="261"/>
      <c r="AB293" s="260"/>
      <c r="AC293" s="261"/>
      <c r="AD293" s="260"/>
      <c r="AE293" s="261"/>
      <c r="AF293" s="1687"/>
      <c r="AG293" s="1688"/>
      <c r="AH293" s="260"/>
      <c r="AI293" s="261"/>
      <c r="AJ293" s="1687"/>
      <c r="AK293" s="1688"/>
      <c r="AL293" s="260"/>
      <c r="AM293" s="261"/>
      <c r="AN293" s="1687"/>
      <c r="AO293" s="1688"/>
      <c r="AP293" s="1962"/>
      <c r="AQ293" s="1963"/>
      <c r="AR293" s="260"/>
      <c r="AS293" s="261"/>
      <c r="AT293" s="260"/>
      <c r="AU293" s="261"/>
      <c r="AV293" s="528"/>
      <c r="JB293" s="139"/>
      <c r="JC293" s="140"/>
      <c r="JD293" s="141"/>
      <c r="JE293" s="141"/>
      <c r="JF293" s="141"/>
      <c r="JG293" s="141"/>
      <c r="JH293" s="141"/>
      <c r="JI293" s="141"/>
      <c r="JJ293" s="142"/>
      <c r="KJ293" s="143" t="s">
        <v>114</v>
      </c>
      <c r="KK293" s="143" t="s">
        <v>46</v>
      </c>
      <c r="KL293" s="10" t="s">
        <v>46</v>
      </c>
      <c r="KM293" s="10" t="s">
        <v>23</v>
      </c>
      <c r="KN293" s="10" t="s">
        <v>44</v>
      </c>
      <c r="KO293" s="143" t="s">
        <v>103</v>
      </c>
    </row>
    <row r="294" spans="1:315" s="10" customFormat="1" ht="27.9" customHeight="1" x14ac:dyDescent="0.2">
      <c r="A294" s="137"/>
      <c r="B294" s="550" t="s">
        <v>571</v>
      </c>
      <c r="C294" s="558" t="s">
        <v>105</v>
      </c>
      <c r="D294" s="559" t="s">
        <v>655</v>
      </c>
      <c r="E294" s="560" t="s">
        <v>656</v>
      </c>
      <c r="F294" s="561" t="s">
        <v>153</v>
      </c>
      <c r="G294" s="562">
        <v>14</v>
      </c>
      <c r="H294" s="563">
        <v>276.3</v>
      </c>
      <c r="I294" s="564">
        <f>ROUND(H294*G294,2)</f>
        <v>3868.2</v>
      </c>
      <c r="J294" s="926"/>
      <c r="K294" s="927">
        <f>ROUND(J294*$H294,2)</f>
        <v>0</v>
      </c>
      <c r="L294" s="926"/>
      <c r="M294" s="927">
        <f>ROUND(L294*$H294,2)</f>
        <v>0</v>
      </c>
      <c r="N294" s="926"/>
      <c r="O294" s="927">
        <f>ROUND(N294*$H294,2)</f>
        <v>0</v>
      </c>
      <c r="P294" s="926"/>
      <c r="Q294" s="927">
        <f>ROUND(P294*$H294,2)</f>
        <v>0</v>
      </c>
      <c r="R294" s="926"/>
      <c r="S294" s="927">
        <f>ROUND(R294*$H294,2)</f>
        <v>0</v>
      </c>
      <c r="T294" s="926"/>
      <c r="U294" s="927">
        <f>ROUND(T294*$H294,2)</f>
        <v>0</v>
      </c>
      <c r="V294" s="926"/>
      <c r="W294" s="927">
        <f>ROUND(V294*$H294,2)</f>
        <v>0</v>
      </c>
      <c r="X294" s="926"/>
      <c r="Y294" s="927">
        <f>ROUND(X294*$H294,2)</f>
        <v>0</v>
      </c>
      <c r="Z294" s="926"/>
      <c r="AA294" s="927">
        <f>ROUND(Z294*$H294,2)</f>
        <v>0</v>
      </c>
      <c r="AB294" s="926"/>
      <c r="AC294" s="927">
        <f>ROUND(AB294*$H294,2)</f>
        <v>0</v>
      </c>
      <c r="AD294" s="926"/>
      <c r="AE294" s="927">
        <f>ROUND(AD294*$H294,2)</f>
        <v>0</v>
      </c>
      <c r="AF294" s="1986"/>
      <c r="AG294" s="1987">
        <f>ROUND(AF294*$H294,2)</f>
        <v>0</v>
      </c>
      <c r="AH294" s="926"/>
      <c r="AI294" s="927">
        <f>ROUND(AH294*$H294,2)</f>
        <v>0</v>
      </c>
      <c r="AJ294" s="1986"/>
      <c r="AK294" s="1987">
        <f>ROUND(AJ294*$H294,2)</f>
        <v>0</v>
      </c>
      <c r="AL294" s="926"/>
      <c r="AM294" s="927">
        <f>ROUND(AL294*$H294,2)</f>
        <v>0</v>
      </c>
      <c r="AN294" s="1986"/>
      <c r="AO294" s="1987">
        <f>ROUND(AN294*$H294,2)</f>
        <v>0</v>
      </c>
      <c r="AP294" s="1995"/>
      <c r="AQ294" s="1996">
        <f>ROUND(AP294*$H294,2)</f>
        <v>0</v>
      </c>
      <c r="AR294" s="926">
        <f>AP294+AN294+AL294+AJ294+AH294+AF294+AD294+AB294+Z294+X294+V294+T294+R294+P294+N294+L294+J294</f>
        <v>0</v>
      </c>
      <c r="AS294" s="927">
        <f>ROUND(AR294*$H294,2)</f>
        <v>0</v>
      </c>
      <c r="AT294" s="926">
        <f>G294-AR294</f>
        <v>14</v>
      </c>
      <c r="AU294" s="927">
        <f>ROUND(AT294*$H294,2)</f>
        <v>3868.2</v>
      </c>
      <c r="AV294" s="975">
        <f>AU294/I294</f>
        <v>1</v>
      </c>
      <c r="JB294" s="139"/>
      <c r="JC294" s="140"/>
      <c r="JD294" s="141"/>
      <c r="JE294" s="141"/>
      <c r="JF294" s="141"/>
      <c r="JG294" s="141"/>
      <c r="JH294" s="141"/>
      <c r="JI294" s="141"/>
      <c r="JJ294" s="142"/>
      <c r="KJ294" s="143" t="s">
        <v>114</v>
      </c>
      <c r="KK294" s="143" t="s">
        <v>46</v>
      </c>
      <c r="KL294" s="10" t="s">
        <v>46</v>
      </c>
      <c r="KM294" s="10" t="s">
        <v>23</v>
      </c>
      <c r="KN294" s="10" t="s">
        <v>44</v>
      </c>
      <c r="KO294" s="143" t="s">
        <v>103</v>
      </c>
    </row>
    <row r="295" spans="1:315" s="12" customFormat="1" ht="27.9" customHeight="1" x14ac:dyDescent="0.2">
      <c r="A295" s="151"/>
      <c r="B295" s="625"/>
      <c r="C295" s="806" t="s">
        <v>112</v>
      </c>
      <c r="D295" s="805"/>
      <c r="E295" s="626" t="s">
        <v>658</v>
      </c>
      <c r="F295" s="805"/>
      <c r="G295" s="805"/>
      <c r="H295" s="197"/>
      <c r="I295" s="498"/>
      <c r="J295" s="697"/>
      <c r="K295" s="698"/>
      <c r="L295" s="697"/>
      <c r="M295" s="698"/>
      <c r="N295" s="697"/>
      <c r="O295" s="698"/>
      <c r="P295" s="697"/>
      <c r="Q295" s="698"/>
      <c r="R295" s="697"/>
      <c r="S295" s="698"/>
      <c r="T295" s="697"/>
      <c r="U295" s="698"/>
      <c r="V295" s="697"/>
      <c r="W295" s="698"/>
      <c r="X295" s="697"/>
      <c r="Y295" s="698"/>
      <c r="Z295" s="697"/>
      <c r="AA295" s="698"/>
      <c r="AB295" s="697"/>
      <c r="AC295" s="698"/>
      <c r="AD295" s="697"/>
      <c r="AE295" s="698"/>
      <c r="AF295" s="1692"/>
      <c r="AG295" s="1693"/>
      <c r="AH295" s="697"/>
      <c r="AI295" s="698"/>
      <c r="AJ295" s="1692"/>
      <c r="AK295" s="1693"/>
      <c r="AL295" s="697"/>
      <c r="AM295" s="698"/>
      <c r="AN295" s="1692"/>
      <c r="AO295" s="1693"/>
      <c r="AP295" s="1966"/>
      <c r="AQ295" s="1967"/>
      <c r="AR295" s="697"/>
      <c r="AS295" s="698"/>
      <c r="AT295" s="697"/>
      <c r="AU295" s="698"/>
      <c r="AV295" s="529"/>
      <c r="JB295" s="153"/>
      <c r="JC295" s="154"/>
      <c r="JD295" s="155"/>
      <c r="JE295" s="155"/>
      <c r="JF295" s="155"/>
      <c r="JG295" s="155"/>
      <c r="JH295" s="155"/>
      <c r="JI295" s="155"/>
      <c r="JJ295" s="156"/>
      <c r="KJ295" s="157" t="s">
        <v>114</v>
      </c>
      <c r="KK295" s="157" t="s">
        <v>46</v>
      </c>
      <c r="KL295" s="12" t="s">
        <v>110</v>
      </c>
      <c r="KM295" s="12" t="s">
        <v>23</v>
      </c>
      <c r="KN295" s="12" t="s">
        <v>45</v>
      </c>
      <c r="KO295" s="157" t="s">
        <v>103</v>
      </c>
    </row>
    <row r="296" spans="1:315" s="1" customFormat="1" ht="27.9" customHeight="1" x14ac:dyDescent="0.2">
      <c r="A296" s="23"/>
      <c r="B296" s="633"/>
      <c r="C296" s="806" t="s">
        <v>114</v>
      </c>
      <c r="D296" s="634" t="s">
        <v>7</v>
      </c>
      <c r="E296" s="635" t="s">
        <v>2088</v>
      </c>
      <c r="F296" s="636"/>
      <c r="G296" s="637">
        <v>14</v>
      </c>
      <c r="H296" s="638"/>
      <c r="I296" s="639"/>
      <c r="J296" s="408"/>
      <c r="K296" s="409"/>
      <c r="L296" s="408"/>
      <c r="M296" s="409"/>
      <c r="N296" s="408"/>
      <c r="O296" s="409"/>
      <c r="P296" s="408"/>
      <c r="Q296" s="409"/>
      <c r="R296" s="408"/>
      <c r="S296" s="409"/>
      <c r="T296" s="408"/>
      <c r="U296" s="409"/>
      <c r="V296" s="408"/>
      <c r="W296" s="409"/>
      <c r="X296" s="408"/>
      <c r="Y296" s="409"/>
      <c r="Z296" s="408"/>
      <c r="AA296" s="409"/>
      <c r="AB296" s="408"/>
      <c r="AC296" s="409"/>
      <c r="AD296" s="408"/>
      <c r="AE296" s="409"/>
      <c r="AF296" s="1985"/>
      <c r="AG296" s="1684"/>
      <c r="AH296" s="408"/>
      <c r="AI296" s="409"/>
      <c r="AJ296" s="1985"/>
      <c r="AK296" s="1684"/>
      <c r="AL296" s="408"/>
      <c r="AM296" s="409"/>
      <c r="AN296" s="1985"/>
      <c r="AO296" s="1684"/>
      <c r="AP296" s="1994"/>
      <c r="AQ296" s="1959"/>
      <c r="AR296" s="408"/>
      <c r="AS296" s="409"/>
      <c r="AT296" s="408"/>
      <c r="AU296" s="409"/>
      <c r="AV296" s="815"/>
      <c r="JB296" s="25"/>
      <c r="JC296" s="122" t="s">
        <v>7</v>
      </c>
      <c r="JD296" s="123" t="s">
        <v>31</v>
      </c>
      <c r="JE296" s="33"/>
      <c r="JF296" s="124">
        <f>JE296*G304</f>
        <v>0</v>
      </c>
      <c r="JG296" s="124">
        <v>0</v>
      </c>
      <c r="JH296" s="124">
        <f>JG296*G304</f>
        <v>0</v>
      </c>
      <c r="JI296" s="124">
        <v>0</v>
      </c>
      <c r="JJ296" s="125">
        <f>JI296*G304</f>
        <v>0</v>
      </c>
      <c r="JK296" s="22"/>
      <c r="JL296" s="22"/>
      <c r="JM296" s="22"/>
      <c r="JN296" s="22"/>
      <c r="JO296" s="22"/>
      <c r="JP296" s="22"/>
      <c r="JQ296" s="22"/>
      <c r="JR296" s="22"/>
      <c r="JS296" s="22"/>
      <c r="JT296" s="22"/>
      <c r="JU296" s="22"/>
      <c r="KH296" s="126" t="s">
        <v>110</v>
      </c>
      <c r="KJ296" s="126" t="s">
        <v>105</v>
      </c>
      <c r="KK296" s="126" t="s">
        <v>46</v>
      </c>
      <c r="KO296" s="13" t="s">
        <v>103</v>
      </c>
      <c r="KU296" s="127">
        <f>IF(JD296="základní",I304,0)</f>
        <v>19601.52</v>
      </c>
      <c r="KV296" s="127">
        <f>IF(JD296="snížená",I304,0)</f>
        <v>0</v>
      </c>
      <c r="KW296" s="127">
        <f>IF(JD296="zákl. přenesená",I304,0)</f>
        <v>0</v>
      </c>
      <c r="KX296" s="127">
        <f>IF(JD296="sníž. přenesená",I304,0)</f>
        <v>0</v>
      </c>
      <c r="KY296" s="127">
        <f>IF(JD296="nulová",I304,0)</f>
        <v>0</v>
      </c>
      <c r="KZ296" s="13" t="s">
        <v>45</v>
      </c>
      <c r="LA296" s="127">
        <f>ROUND(H304*G304,2)</f>
        <v>19601.52</v>
      </c>
      <c r="LB296" s="13" t="s">
        <v>110</v>
      </c>
      <c r="LC296" s="126" t="s">
        <v>2094</v>
      </c>
    </row>
    <row r="297" spans="1:315" s="1" customFormat="1" ht="27.9" customHeight="1" x14ac:dyDescent="0.2">
      <c r="A297" s="23"/>
      <c r="B297" s="565" t="s">
        <v>577</v>
      </c>
      <c r="C297" s="566" t="s">
        <v>238</v>
      </c>
      <c r="D297" s="567" t="s">
        <v>661</v>
      </c>
      <c r="E297" s="568" t="s">
        <v>662</v>
      </c>
      <c r="F297" s="569" t="s">
        <v>341</v>
      </c>
      <c r="G297" s="570">
        <v>3</v>
      </c>
      <c r="H297" s="571">
        <v>139</v>
      </c>
      <c r="I297" s="572">
        <f>ROUND(H297*G297,2)</f>
        <v>417</v>
      </c>
      <c r="J297" s="926"/>
      <c r="K297" s="927">
        <f>ROUND(J297*$H297,2)</f>
        <v>0</v>
      </c>
      <c r="L297" s="926"/>
      <c r="M297" s="927">
        <f>ROUND(L297*$H297,2)</f>
        <v>0</v>
      </c>
      <c r="N297" s="926"/>
      <c r="O297" s="927">
        <f>ROUND(N297*$H297,2)</f>
        <v>0</v>
      </c>
      <c r="P297" s="926"/>
      <c r="Q297" s="927">
        <f>ROUND(P297*$H297,2)</f>
        <v>0</v>
      </c>
      <c r="R297" s="926"/>
      <c r="S297" s="927">
        <f>ROUND(R297*$H297,2)</f>
        <v>0</v>
      </c>
      <c r="T297" s="926"/>
      <c r="U297" s="927">
        <f>ROUND(T297*$H297,2)</f>
        <v>0</v>
      </c>
      <c r="V297" s="926"/>
      <c r="W297" s="927">
        <f>ROUND(V297*$H297,2)</f>
        <v>0</v>
      </c>
      <c r="X297" s="926"/>
      <c r="Y297" s="927">
        <f>ROUND(X297*$H297,2)</f>
        <v>0</v>
      </c>
      <c r="Z297" s="926"/>
      <c r="AA297" s="927">
        <f>ROUND(Z297*$H297,2)</f>
        <v>0</v>
      </c>
      <c r="AB297" s="926"/>
      <c r="AC297" s="927">
        <f>ROUND(AB297*$H297,2)</f>
        <v>0</v>
      </c>
      <c r="AD297" s="926"/>
      <c r="AE297" s="927">
        <f>ROUND(AD297*$H297,2)</f>
        <v>0</v>
      </c>
      <c r="AF297" s="1986"/>
      <c r="AG297" s="1987">
        <f>ROUND(AF297*$H297,2)</f>
        <v>0</v>
      </c>
      <c r="AH297" s="926"/>
      <c r="AI297" s="927">
        <f>ROUND(AH297*$H297,2)</f>
        <v>0</v>
      </c>
      <c r="AJ297" s="1986"/>
      <c r="AK297" s="1987">
        <f>ROUND(AJ297*$H297,2)</f>
        <v>0</v>
      </c>
      <c r="AL297" s="926"/>
      <c r="AM297" s="927">
        <f>ROUND(AL297*$H297,2)</f>
        <v>0</v>
      </c>
      <c r="AN297" s="1986"/>
      <c r="AO297" s="1987">
        <f>ROUND(AN297*$H297,2)</f>
        <v>0</v>
      </c>
      <c r="AP297" s="1995"/>
      <c r="AQ297" s="1996">
        <f>ROUND(AP297*$H297,2)</f>
        <v>0</v>
      </c>
      <c r="AR297" s="926">
        <f>AP297+AN297+AL297+AJ297+AH297+AF297+AD297+AB297+Z297+X297+V297+T297+R297+P297+N297+L297+J297</f>
        <v>0</v>
      </c>
      <c r="AS297" s="927">
        <f>ROUND(AR297*$H297,2)</f>
        <v>0</v>
      </c>
      <c r="AT297" s="926">
        <f>G297-AR297</f>
        <v>3</v>
      </c>
      <c r="AU297" s="927">
        <f>ROUND(AT297*$H297,2)</f>
        <v>417</v>
      </c>
      <c r="AV297" s="975">
        <f>AU297/I297</f>
        <v>1</v>
      </c>
      <c r="JB297" s="25"/>
      <c r="JC297" s="128"/>
      <c r="JD297" s="129"/>
      <c r="JE297" s="33"/>
      <c r="JF297" s="33"/>
      <c r="JG297" s="33"/>
      <c r="JH297" s="33"/>
      <c r="JI297" s="33"/>
      <c r="JJ297" s="34"/>
      <c r="JK297" s="22"/>
      <c r="JL297" s="22"/>
      <c r="JM297" s="22"/>
      <c r="JN297" s="22"/>
      <c r="JO297" s="22"/>
      <c r="JP297" s="22"/>
      <c r="JQ297" s="22"/>
      <c r="JR297" s="22"/>
      <c r="JS297" s="22"/>
      <c r="JT297" s="22"/>
      <c r="JU297" s="22"/>
      <c r="KJ297" s="13" t="s">
        <v>112</v>
      </c>
      <c r="KK297" s="13" t="s">
        <v>46</v>
      </c>
    </row>
    <row r="298" spans="1:315" s="10" customFormat="1" ht="27.9" customHeight="1" x14ac:dyDescent="0.2">
      <c r="A298" s="137"/>
      <c r="B298" s="633"/>
      <c r="C298" s="806" t="s">
        <v>114</v>
      </c>
      <c r="D298" s="634" t="s">
        <v>7</v>
      </c>
      <c r="E298" s="635" t="s">
        <v>2090</v>
      </c>
      <c r="F298" s="636"/>
      <c r="G298" s="637">
        <v>3</v>
      </c>
      <c r="H298" s="638"/>
      <c r="I298" s="639"/>
      <c r="J298" s="260"/>
      <c r="K298" s="261"/>
      <c r="L298" s="260"/>
      <c r="M298" s="261"/>
      <c r="N298" s="260"/>
      <c r="O298" s="261"/>
      <c r="P298" s="260"/>
      <c r="Q298" s="261"/>
      <c r="R298" s="260"/>
      <c r="S298" s="261"/>
      <c r="T298" s="260"/>
      <c r="U298" s="261"/>
      <c r="V298" s="260"/>
      <c r="W298" s="261"/>
      <c r="X298" s="260"/>
      <c r="Y298" s="261"/>
      <c r="Z298" s="260"/>
      <c r="AA298" s="261"/>
      <c r="AB298" s="260"/>
      <c r="AC298" s="261"/>
      <c r="AD298" s="260"/>
      <c r="AE298" s="261"/>
      <c r="AF298" s="1687"/>
      <c r="AG298" s="1688"/>
      <c r="AH298" s="260"/>
      <c r="AI298" s="261"/>
      <c r="AJ298" s="1687"/>
      <c r="AK298" s="1688"/>
      <c r="AL298" s="260"/>
      <c r="AM298" s="261"/>
      <c r="AN298" s="1687"/>
      <c r="AO298" s="1688"/>
      <c r="AP298" s="1962"/>
      <c r="AQ298" s="1963"/>
      <c r="AR298" s="260"/>
      <c r="AS298" s="261"/>
      <c r="AT298" s="260"/>
      <c r="AU298" s="261"/>
      <c r="AV298" s="528"/>
      <c r="JB298" s="139"/>
      <c r="JC298" s="140"/>
      <c r="JD298" s="141"/>
      <c r="JE298" s="141"/>
      <c r="JF298" s="141"/>
      <c r="JG298" s="141"/>
      <c r="JH298" s="141"/>
      <c r="JI298" s="141"/>
      <c r="JJ298" s="142"/>
      <c r="KJ298" s="143" t="s">
        <v>114</v>
      </c>
      <c r="KK298" s="143" t="s">
        <v>46</v>
      </c>
      <c r="KL298" s="10" t="s">
        <v>46</v>
      </c>
      <c r="KM298" s="10" t="s">
        <v>23</v>
      </c>
      <c r="KN298" s="10" t="s">
        <v>45</v>
      </c>
      <c r="KO298" s="143" t="s">
        <v>103</v>
      </c>
    </row>
    <row r="299" spans="1:315" s="1" customFormat="1" ht="27.9" customHeight="1" x14ac:dyDescent="0.2">
      <c r="A299" s="23"/>
      <c r="B299" s="550" t="s">
        <v>582</v>
      </c>
      <c r="C299" s="558" t="s">
        <v>105</v>
      </c>
      <c r="D299" s="559" t="s">
        <v>666</v>
      </c>
      <c r="E299" s="560" t="s">
        <v>667</v>
      </c>
      <c r="F299" s="561" t="s">
        <v>153</v>
      </c>
      <c r="G299" s="562">
        <v>418.08</v>
      </c>
      <c r="H299" s="563">
        <v>70.400000000000006</v>
      </c>
      <c r="I299" s="564">
        <f>ROUND(H299*G299,2)</f>
        <v>29432.83</v>
      </c>
      <c r="J299" s="926"/>
      <c r="K299" s="927">
        <f>ROUND(J299*$H299,2)</f>
        <v>0</v>
      </c>
      <c r="L299" s="926"/>
      <c r="M299" s="927">
        <f>ROUND(L299*$H299,2)</f>
        <v>0</v>
      </c>
      <c r="N299" s="926"/>
      <c r="O299" s="927">
        <f>ROUND(N299*$H299,2)</f>
        <v>0</v>
      </c>
      <c r="P299" s="926"/>
      <c r="Q299" s="927">
        <f>ROUND(P299*$H299,2)</f>
        <v>0</v>
      </c>
      <c r="R299" s="926"/>
      <c r="S299" s="927">
        <f>ROUND(R299*$H299,2)</f>
        <v>0</v>
      </c>
      <c r="T299" s="926"/>
      <c r="U299" s="927">
        <f>ROUND(T299*$H299,2)</f>
        <v>0</v>
      </c>
      <c r="V299" s="926"/>
      <c r="W299" s="927">
        <f>ROUND(V299*$H299,2)</f>
        <v>0</v>
      </c>
      <c r="X299" s="926"/>
      <c r="Y299" s="927">
        <f>ROUND(X299*$H299,2)</f>
        <v>0</v>
      </c>
      <c r="Z299" s="926"/>
      <c r="AA299" s="927">
        <f>ROUND(Z299*$H299,2)</f>
        <v>0</v>
      </c>
      <c r="AB299" s="926"/>
      <c r="AC299" s="927">
        <f>ROUND(AB299*$H299,2)</f>
        <v>0</v>
      </c>
      <c r="AD299" s="926"/>
      <c r="AE299" s="927">
        <f>ROUND(AD299*$H299,2)</f>
        <v>0</v>
      </c>
      <c r="AF299" s="1986"/>
      <c r="AG299" s="1987">
        <f>ROUND(AF299*$H299,2)</f>
        <v>0</v>
      </c>
      <c r="AH299" s="926"/>
      <c r="AI299" s="927">
        <f>ROUND(AH299*$H299,2)</f>
        <v>0</v>
      </c>
      <c r="AJ299" s="1986"/>
      <c r="AK299" s="1987">
        <f>ROUND(AJ299*$H299,2)</f>
        <v>0</v>
      </c>
      <c r="AL299" s="926"/>
      <c r="AM299" s="927">
        <f>ROUND(AL299*$H299,2)</f>
        <v>0</v>
      </c>
      <c r="AN299" s="1986"/>
      <c r="AO299" s="1987">
        <f>ROUND(AN299*$H299,2)</f>
        <v>0</v>
      </c>
      <c r="AP299" s="1995"/>
      <c r="AQ299" s="1996">
        <f>ROUND(AP299*$H299,2)</f>
        <v>0</v>
      </c>
      <c r="AR299" s="926">
        <f>AP299+AN299+AL299+AJ299+AH299+AF299+AD299+AB299+Z299+X299+V299+T299+R299+P299+N299+L299+J299</f>
        <v>0</v>
      </c>
      <c r="AS299" s="927">
        <f>ROUND(AR299*$H299,2)</f>
        <v>0</v>
      </c>
      <c r="AT299" s="926">
        <f>G299-AR299</f>
        <v>418.08</v>
      </c>
      <c r="AU299" s="927">
        <f>ROUND(AT299*$H299,2)</f>
        <v>29432.83</v>
      </c>
      <c r="AV299" s="975">
        <f>AU299/I299</f>
        <v>1</v>
      </c>
      <c r="JB299" s="25"/>
      <c r="JC299" s="122" t="s">
        <v>7</v>
      </c>
      <c r="JD299" s="123" t="s">
        <v>31</v>
      </c>
      <c r="JE299" s="33"/>
      <c r="JF299" s="124">
        <f>JE299*G307</f>
        <v>0</v>
      </c>
      <c r="JG299" s="124">
        <v>0</v>
      </c>
      <c r="JH299" s="124">
        <f>JG299*G307</f>
        <v>0</v>
      </c>
      <c r="JI299" s="124">
        <v>0</v>
      </c>
      <c r="JJ299" s="125">
        <f>JI299*G307</f>
        <v>0</v>
      </c>
      <c r="JK299" s="22"/>
      <c r="JL299" s="22"/>
      <c r="JM299" s="22"/>
      <c r="JN299" s="22"/>
      <c r="JO299" s="22"/>
      <c r="JP299" s="22"/>
      <c r="JQ299" s="22"/>
      <c r="JR299" s="22"/>
      <c r="JS299" s="22"/>
      <c r="JT299" s="22"/>
      <c r="JU299" s="22"/>
      <c r="KH299" s="126" t="s">
        <v>110</v>
      </c>
      <c r="KJ299" s="126" t="s">
        <v>105</v>
      </c>
      <c r="KK299" s="126" t="s">
        <v>46</v>
      </c>
      <c r="KO299" s="13" t="s">
        <v>103</v>
      </c>
      <c r="KU299" s="127">
        <f>IF(JD299="základní",I307,0)</f>
        <v>3823.74</v>
      </c>
      <c r="KV299" s="127">
        <f>IF(JD299="snížená",I307,0)</f>
        <v>0</v>
      </c>
      <c r="KW299" s="127">
        <f>IF(JD299="zákl. přenesená",I307,0)</f>
        <v>0</v>
      </c>
      <c r="KX299" s="127">
        <f>IF(JD299="sníž. přenesená",I307,0)</f>
        <v>0</v>
      </c>
      <c r="KY299" s="127">
        <f>IF(JD299="nulová",I307,0)</f>
        <v>0</v>
      </c>
      <c r="KZ299" s="13" t="s">
        <v>45</v>
      </c>
      <c r="LA299" s="127">
        <f>ROUND(H307*G307,2)</f>
        <v>3823.74</v>
      </c>
      <c r="LB299" s="13" t="s">
        <v>110</v>
      </c>
      <c r="LC299" s="126" t="s">
        <v>2096</v>
      </c>
    </row>
    <row r="300" spans="1:315" s="1" customFormat="1" ht="27.9" customHeight="1" x14ac:dyDescent="0.2">
      <c r="A300" s="23"/>
      <c r="B300" s="625"/>
      <c r="C300" s="806" t="s">
        <v>112</v>
      </c>
      <c r="D300" s="805"/>
      <c r="E300" s="626" t="s">
        <v>669</v>
      </c>
      <c r="F300" s="805"/>
      <c r="G300" s="805"/>
      <c r="H300" s="197"/>
      <c r="I300" s="498"/>
      <c r="J300" s="408"/>
      <c r="K300" s="409"/>
      <c r="L300" s="408"/>
      <c r="M300" s="409"/>
      <c r="N300" s="408"/>
      <c r="O300" s="409"/>
      <c r="P300" s="408"/>
      <c r="Q300" s="409"/>
      <c r="R300" s="408"/>
      <c r="S300" s="409"/>
      <c r="T300" s="408"/>
      <c r="U300" s="409"/>
      <c r="V300" s="408"/>
      <c r="W300" s="409"/>
      <c r="X300" s="408"/>
      <c r="Y300" s="409"/>
      <c r="Z300" s="408"/>
      <c r="AA300" s="409"/>
      <c r="AB300" s="408"/>
      <c r="AC300" s="409"/>
      <c r="AD300" s="408"/>
      <c r="AE300" s="409"/>
      <c r="AF300" s="1985"/>
      <c r="AG300" s="1684"/>
      <c r="AH300" s="408"/>
      <c r="AI300" s="409"/>
      <c r="AJ300" s="1985"/>
      <c r="AK300" s="1684"/>
      <c r="AL300" s="408"/>
      <c r="AM300" s="409"/>
      <c r="AN300" s="1985"/>
      <c r="AO300" s="1684"/>
      <c r="AP300" s="1994"/>
      <c r="AQ300" s="1959"/>
      <c r="AR300" s="408"/>
      <c r="AS300" s="409"/>
      <c r="AT300" s="408"/>
      <c r="AU300" s="409"/>
      <c r="AV300" s="815"/>
      <c r="JB300" s="25"/>
      <c r="JC300" s="128"/>
      <c r="JD300" s="129"/>
      <c r="JE300" s="33"/>
      <c r="JF300" s="33"/>
      <c r="JG300" s="33"/>
      <c r="JH300" s="33"/>
      <c r="JI300" s="33"/>
      <c r="JJ300" s="34"/>
      <c r="JK300" s="22"/>
      <c r="JL300" s="22"/>
      <c r="JM300" s="22"/>
      <c r="JN300" s="22"/>
      <c r="JO300" s="22"/>
      <c r="JP300" s="22"/>
      <c r="JQ300" s="22"/>
      <c r="JR300" s="22"/>
      <c r="JS300" s="22"/>
      <c r="JT300" s="22"/>
      <c r="JU300" s="22"/>
      <c r="KJ300" s="13" t="s">
        <v>112</v>
      </c>
      <c r="KK300" s="13" t="s">
        <v>46</v>
      </c>
    </row>
    <row r="301" spans="1:315" s="10" customFormat="1" ht="27.9" customHeight="1" x14ac:dyDescent="0.2">
      <c r="A301" s="137"/>
      <c r="B301" s="633"/>
      <c r="C301" s="806" t="s">
        <v>114</v>
      </c>
      <c r="D301" s="634" t="s">
        <v>7</v>
      </c>
      <c r="E301" s="635" t="s">
        <v>2092</v>
      </c>
      <c r="F301" s="636"/>
      <c r="G301" s="637">
        <v>365.7</v>
      </c>
      <c r="H301" s="638"/>
      <c r="I301" s="639"/>
      <c r="J301" s="260"/>
      <c r="K301" s="261"/>
      <c r="L301" s="260"/>
      <c r="M301" s="261"/>
      <c r="N301" s="260"/>
      <c r="O301" s="261"/>
      <c r="P301" s="260"/>
      <c r="Q301" s="261"/>
      <c r="R301" s="260"/>
      <c r="S301" s="261"/>
      <c r="T301" s="260"/>
      <c r="U301" s="261"/>
      <c r="V301" s="260"/>
      <c r="W301" s="261"/>
      <c r="X301" s="260"/>
      <c r="Y301" s="261"/>
      <c r="Z301" s="260"/>
      <c r="AA301" s="261"/>
      <c r="AB301" s="260"/>
      <c r="AC301" s="261"/>
      <c r="AD301" s="260"/>
      <c r="AE301" s="261"/>
      <c r="AF301" s="1687"/>
      <c r="AG301" s="1688"/>
      <c r="AH301" s="260"/>
      <c r="AI301" s="261"/>
      <c r="AJ301" s="1687"/>
      <c r="AK301" s="1688"/>
      <c r="AL301" s="260"/>
      <c r="AM301" s="261"/>
      <c r="AN301" s="1687"/>
      <c r="AO301" s="1688"/>
      <c r="AP301" s="1962"/>
      <c r="AQ301" s="1963"/>
      <c r="AR301" s="260"/>
      <c r="AS301" s="261"/>
      <c r="AT301" s="260"/>
      <c r="AU301" s="261"/>
      <c r="AV301" s="528"/>
      <c r="JB301" s="139"/>
      <c r="JC301" s="140"/>
      <c r="JD301" s="141"/>
      <c r="JE301" s="141"/>
      <c r="JF301" s="141"/>
      <c r="JG301" s="141"/>
      <c r="JH301" s="141"/>
      <c r="JI301" s="141"/>
      <c r="JJ301" s="142"/>
      <c r="KJ301" s="143" t="s">
        <v>114</v>
      </c>
      <c r="KK301" s="143" t="s">
        <v>46</v>
      </c>
      <c r="KL301" s="10" t="s">
        <v>46</v>
      </c>
      <c r="KM301" s="10" t="s">
        <v>23</v>
      </c>
      <c r="KN301" s="10" t="s">
        <v>45</v>
      </c>
      <c r="KO301" s="143" t="s">
        <v>103</v>
      </c>
    </row>
    <row r="302" spans="1:315" s="1" customFormat="1" ht="27.9" customHeight="1" x14ac:dyDescent="0.2">
      <c r="A302" s="23"/>
      <c r="B302" s="633"/>
      <c r="C302" s="806" t="s">
        <v>114</v>
      </c>
      <c r="D302" s="634" t="s">
        <v>7</v>
      </c>
      <c r="E302" s="635" t="s">
        <v>2093</v>
      </c>
      <c r="F302" s="636"/>
      <c r="G302" s="637">
        <v>52.38</v>
      </c>
      <c r="H302" s="638"/>
      <c r="I302" s="639"/>
      <c r="J302" s="408"/>
      <c r="K302" s="409"/>
      <c r="L302" s="408"/>
      <c r="M302" s="409"/>
      <c r="N302" s="408"/>
      <c r="O302" s="409"/>
      <c r="P302" s="408"/>
      <c r="Q302" s="409"/>
      <c r="R302" s="408"/>
      <c r="S302" s="409"/>
      <c r="T302" s="408"/>
      <c r="U302" s="409"/>
      <c r="V302" s="408"/>
      <c r="W302" s="409"/>
      <c r="X302" s="408"/>
      <c r="Y302" s="409"/>
      <c r="Z302" s="408"/>
      <c r="AA302" s="409"/>
      <c r="AB302" s="408"/>
      <c r="AC302" s="409"/>
      <c r="AD302" s="408"/>
      <c r="AE302" s="409"/>
      <c r="AF302" s="1985"/>
      <c r="AG302" s="1684"/>
      <c r="AH302" s="408"/>
      <c r="AI302" s="409"/>
      <c r="AJ302" s="1985"/>
      <c r="AK302" s="1684"/>
      <c r="AL302" s="408"/>
      <c r="AM302" s="409"/>
      <c r="AN302" s="1985"/>
      <c r="AO302" s="1684"/>
      <c r="AP302" s="1994"/>
      <c r="AQ302" s="1959"/>
      <c r="AR302" s="408"/>
      <c r="AS302" s="409"/>
      <c r="AT302" s="408"/>
      <c r="AU302" s="409"/>
      <c r="AV302" s="815"/>
      <c r="JB302" s="25"/>
      <c r="JC302" s="122" t="s">
        <v>7</v>
      </c>
      <c r="JD302" s="123" t="s">
        <v>31</v>
      </c>
      <c r="JE302" s="33"/>
      <c r="JF302" s="124">
        <f>JE302*G310</f>
        <v>0</v>
      </c>
      <c r="JG302" s="124">
        <v>0</v>
      </c>
      <c r="JH302" s="124">
        <f>JG302*G310</f>
        <v>0</v>
      </c>
      <c r="JI302" s="124">
        <v>0</v>
      </c>
      <c r="JJ302" s="125">
        <f>JI302*G310</f>
        <v>0</v>
      </c>
      <c r="JK302" s="22"/>
      <c r="JL302" s="22"/>
      <c r="JM302" s="22"/>
      <c r="JN302" s="22"/>
      <c r="JO302" s="22"/>
      <c r="JP302" s="22"/>
      <c r="JQ302" s="22"/>
      <c r="JR302" s="22"/>
      <c r="JS302" s="22"/>
      <c r="JT302" s="22"/>
      <c r="JU302" s="22"/>
      <c r="KH302" s="126" t="s">
        <v>110</v>
      </c>
      <c r="KJ302" s="126" t="s">
        <v>105</v>
      </c>
      <c r="KK302" s="126" t="s">
        <v>46</v>
      </c>
      <c r="KO302" s="13" t="s">
        <v>103</v>
      </c>
      <c r="KU302" s="127">
        <f>IF(JD302="základní",I310,0)</f>
        <v>42271.63</v>
      </c>
      <c r="KV302" s="127">
        <f>IF(JD302="snížená",I310,0)</f>
        <v>0</v>
      </c>
      <c r="KW302" s="127">
        <f>IF(JD302="zákl. přenesená",I310,0)</f>
        <v>0</v>
      </c>
      <c r="KX302" s="127">
        <f>IF(JD302="sníž. přenesená",I310,0)</f>
        <v>0</v>
      </c>
      <c r="KY302" s="127">
        <f>IF(JD302="nulová",I310,0)</f>
        <v>0</v>
      </c>
      <c r="KZ302" s="13" t="s">
        <v>45</v>
      </c>
      <c r="LA302" s="127">
        <f>ROUND(H310*G310,2)</f>
        <v>42271.63</v>
      </c>
      <c r="LB302" s="13" t="s">
        <v>110</v>
      </c>
      <c r="LC302" s="126" t="s">
        <v>2098</v>
      </c>
    </row>
    <row r="303" spans="1:315" s="1" customFormat="1" ht="27.9" customHeight="1" x14ac:dyDescent="0.2">
      <c r="A303" s="23"/>
      <c r="B303" s="640"/>
      <c r="C303" s="806" t="s">
        <v>114</v>
      </c>
      <c r="D303" s="641" t="s">
        <v>7</v>
      </c>
      <c r="E303" s="642" t="s">
        <v>132</v>
      </c>
      <c r="F303" s="643"/>
      <c r="G303" s="644">
        <v>418.08</v>
      </c>
      <c r="H303" s="645"/>
      <c r="I303" s="646"/>
      <c r="J303" s="408"/>
      <c r="K303" s="409"/>
      <c r="L303" s="408"/>
      <c r="M303" s="409"/>
      <c r="N303" s="408"/>
      <c r="O303" s="409"/>
      <c r="P303" s="408"/>
      <c r="Q303" s="409"/>
      <c r="R303" s="408"/>
      <c r="S303" s="409"/>
      <c r="T303" s="408"/>
      <c r="U303" s="409"/>
      <c r="V303" s="408"/>
      <c r="W303" s="409"/>
      <c r="X303" s="408"/>
      <c r="Y303" s="409"/>
      <c r="Z303" s="408"/>
      <c r="AA303" s="409"/>
      <c r="AB303" s="408"/>
      <c r="AC303" s="409"/>
      <c r="AD303" s="408"/>
      <c r="AE303" s="409"/>
      <c r="AF303" s="1985"/>
      <c r="AG303" s="1684"/>
      <c r="AH303" s="408"/>
      <c r="AI303" s="409"/>
      <c r="AJ303" s="1985"/>
      <c r="AK303" s="1684"/>
      <c r="AL303" s="408"/>
      <c r="AM303" s="409"/>
      <c r="AN303" s="1985"/>
      <c r="AO303" s="1684"/>
      <c r="AP303" s="1994"/>
      <c r="AQ303" s="1959"/>
      <c r="AR303" s="408"/>
      <c r="AS303" s="409"/>
      <c r="AT303" s="408"/>
      <c r="AU303" s="409"/>
      <c r="AV303" s="815"/>
      <c r="JB303" s="25"/>
      <c r="JC303" s="128"/>
      <c r="JD303" s="129"/>
      <c r="JE303" s="33"/>
      <c r="JF303" s="33"/>
      <c r="JG303" s="33"/>
      <c r="JH303" s="33"/>
      <c r="JI303" s="33"/>
      <c r="JJ303" s="34"/>
      <c r="JK303" s="22"/>
      <c r="JL303" s="22"/>
      <c r="JM303" s="22"/>
      <c r="JN303" s="22"/>
      <c r="JO303" s="22"/>
      <c r="JP303" s="22"/>
      <c r="JQ303" s="22"/>
      <c r="JR303" s="22"/>
      <c r="JS303" s="22"/>
      <c r="JT303" s="22"/>
      <c r="JU303" s="22"/>
      <c r="KJ303" s="13" t="s">
        <v>112</v>
      </c>
      <c r="KK303" s="13" t="s">
        <v>46</v>
      </c>
    </row>
    <row r="304" spans="1:315" s="10" customFormat="1" ht="27.9" customHeight="1" x14ac:dyDescent="0.2">
      <c r="A304" s="137"/>
      <c r="B304" s="550" t="s">
        <v>586</v>
      </c>
      <c r="C304" s="558" t="s">
        <v>105</v>
      </c>
      <c r="D304" s="559" t="s">
        <v>671</v>
      </c>
      <c r="E304" s="560" t="s">
        <v>672</v>
      </c>
      <c r="F304" s="561" t="s">
        <v>153</v>
      </c>
      <c r="G304" s="562">
        <v>365.7</v>
      </c>
      <c r="H304" s="563">
        <v>53.6</v>
      </c>
      <c r="I304" s="564">
        <f>ROUND(H304*G304,2)</f>
        <v>19601.52</v>
      </c>
      <c r="J304" s="926"/>
      <c r="K304" s="927">
        <f>ROUND(J304*$H304,2)</f>
        <v>0</v>
      </c>
      <c r="L304" s="926"/>
      <c r="M304" s="927">
        <f>ROUND(L304*$H304,2)</f>
        <v>0</v>
      </c>
      <c r="N304" s="926"/>
      <c r="O304" s="927">
        <f>ROUND(N304*$H304,2)</f>
        <v>0</v>
      </c>
      <c r="P304" s="926"/>
      <c r="Q304" s="927">
        <f>ROUND(P304*$H304,2)</f>
        <v>0</v>
      </c>
      <c r="R304" s="926"/>
      <c r="S304" s="927">
        <f>ROUND(R304*$H304,2)</f>
        <v>0</v>
      </c>
      <c r="T304" s="926"/>
      <c r="U304" s="927">
        <f>ROUND(T304*$H304,2)</f>
        <v>0</v>
      </c>
      <c r="V304" s="926"/>
      <c r="W304" s="927">
        <f>ROUND(V304*$H304,2)</f>
        <v>0</v>
      </c>
      <c r="X304" s="926"/>
      <c r="Y304" s="927">
        <f>ROUND(X304*$H304,2)</f>
        <v>0</v>
      </c>
      <c r="Z304" s="926"/>
      <c r="AA304" s="927">
        <f>ROUND(Z304*$H304,2)</f>
        <v>0</v>
      </c>
      <c r="AB304" s="926"/>
      <c r="AC304" s="927">
        <f>ROUND(AB304*$H304,2)</f>
        <v>0</v>
      </c>
      <c r="AD304" s="926"/>
      <c r="AE304" s="927">
        <f>ROUND(AD304*$H304,2)</f>
        <v>0</v>
      </c>
      <c r="AF304" s="1986"/>
      <c r="AG304" s="1987">
        <f>ROUND(AF304*$H304,2)</f>
        <v>0</v>
      </c>
      <c r="AH304" s="926"/>
      <c r="AI304" s="927">
        <f>ROUND(AH304*$H304,2)</f>
        <v>0</v>
      </c>
      <c r="AJ304" s="1986"/>
      <c r="AK304" s="1987">
        <f>ROUND(AJ304*$H304,2)</f>
        <v>0</v>
      </c>
      <c r="AL304" s="926"/>
      <c r="AM304" s="927">
        <f>ROUND(AL304*$H304,2)</f>
        <v>0</v>
      </c>
      <c r="AN304" s="1986"/>
      <c r="AO304" s="1987">
        <f>ROUND(AN304*$H304,2)</f>
        <v>0</v>
      </c>
      <c r="AP304" s="1995"/>
      <c r="AQ304" s="1996">
        <f>ROUND(AP304*$H304,2)</f>
        <v>0</v>
      </c>
      <c r="AR304" s="926">
        <f>AP304+AN304+AL304+AJ304+AH304+AF304+AD304+AB304+Z304+X304+V304+T304+R304+P304+N304+L304+J304</f>
        <v>0</v>
      </c>
      <c r="AS304" s="927">
        <f>ROUND(AR304*$H304,2)</f>
        <v>0</v>
      </c>
      <c r="AT304" s="926">
        <f>G304-AR304</f>
        <v>365.7</v>
      </c>
      <c r="AU304" s="927">
        <f>ROUND(AT304*$H304,2)</f>
        <v>19601.52</v>
      </c>
      <c r="AV304" s="975">
        <f>AU304/I304</f>
        <v>1</v>
      </c>
      <c r="JB304" s="139"/>
      <c r="JC304" s="140"/>
      <c r="JD304" s="141"/>
      <c r="JE304" s="141"/>
      <c r="JF304" s="141"/>
      <c r="JG304" s="141"/>
      <c r="JH304" s="141"/>
      <c r="JI304" s="141"/>
      <c r="JJ304" s="142"/>
      <c r="KJ304" s="143" t="s">
        <v>114</v>
      </c>
      <c r="KK304" s="143" t="s">
        <v>46</v>
      </c>
      <c r="KL304" s="10" t="s">
        <v>46</v>
      </c>
      <c r="KM304" s="10" t="s">
        <v>23</v>
      </c>
      <c r="KN304" s="10" t="s">
        <v>44</v>
      </c>
      <c r="KO304" s="143" t="s">
        <v>103</v>
      </c>
    </row>
    <row r="305" spans="1:315" s="10" customFormat="1" ht="27.9" customHeight="1" x14ac:dyDescent="0.2">
      <c r="A305" s="137"/>
      <c r="B305" s="625"/>
      <c r="C305" s="806" t="s">
        <v>112</v>
      </c>
      <c r="D305" s="805"/>
      <c r="E305" s="626" t="s">
        <v>674</v>
      </c>
      <c r="F305" s="805"/>
      <c r="G305" s="805"/>
      <c r="H305" s="197"/>
      <c r="I305" s="498"/>
      <c r="J305" s="260"/>
      <c r="K305" s="261"/>
      <c r="L305" s="260"/>
      <c r="M305" s="261"/>
      <c r="N305" s="260"/>
      <c r="O305" s="261"/>
      <c r="P305" s="260"/>
      <c r="Q305" s="261"/>
      <c r="R305" s="260"/>
      <c r="S305" s="261"/>
      <c r="T305" s="260"/>
      <c r="U305" s="261"/>
      <c r="V305" s="260"/>
      <c r="W305" s="261"/>
      <c r="X305" s="260"/>
      <c r="Y305" s="261"/>
      <c r="Z305" s="260"/>
      <c r="AA305" s="261"/>
      <c r="AB305" s="260"/>
      <c r="AC305" s="261"/>
      <c r="AD305" s="260"/>
      <c r="AE305" s="261"/>
      <c r="AF305" s="1687"/>
      <c r="AG305" s="1688"/>
      <c r="AH305" s="260"/>
      <c r="AI305" s="261"/>
      <c r="AJ305" s="1687"/>
      <c r="AK305" s="1688"/>
      <c r="AL305" s="260"/>
      <c r="AM305" s="261"/>
      <c r="AN305" s="1687"/>
      <c r="AO305" s="1688"/>
      <c r="AP305" s="1962"/>
      <c r="AQ305" s="1963"/>
      <c r="AR305" s="260"/>
      <c r="AS305" s="261"/>
      <c r="AT305" s="260"/>
      <c r="AU305" s="261"/>
      <c r="AV305" s="528"/>
      <c r="JB305" s="139"/>
      <c r="JC305" s="140"/>
      <c r="JD305" s="141"/>
      <c r="JE305" s="141"/>
      <c r="JF305" s="141"/>
      <c r="JG305" s="141"/>
      <c r="JH305" s="141"/>
      <c r="JI305" s="141"/>
      <c r="JJ305" s="142"/>
      <c r="KJ305" s="143" t="s">
        <v>114</v>
      </c>
      <c r="KK305" s="143" t="s">
        <v>46</v>
      </c>
      <c r="KL305" s="10" t="s">
        <v>46</v>
      </c>
      <c r="KM305" s="10" t="s">
        <v>23</v>
      </c>
      <c r="KN305" s="10" t="s">
        <v>44</v>
      </c>
      <c r="KO305" s="143" t="s">
        <v>103</v>
      </c>
    </row>
    <row r="306" spans="1:315" s="12" customFormat="1" ht="27.9" customHeight="1" x14ac:dyDescent="0.2">
      <c r="A306" s="151"/>
      <c r="B306" s="633"/>
      <c r="C306" s="806" t="s">
        <v>114</v>
      </c>
      <c r="D306" s="634" t="s">
        <v>7</v>
      </c>
      <c r="E306" s="635" t="s">
        <v>2095</v>
      </c>
      <c r="F306" s="636"/>
      <c r="G306" s="637">
        <v>365.7</v>
      </c>
      <c r="H306" s="638"/>
      <c r="I306" s="639"/>
      <c r="J306" s="697"/>
      <c r="K306" s="698"/>
      <c r="L306" s="697"/>
      <c r="M306" s="698"/>
      <c r="N306" s="697"/>
      <c r="O306" s="698"/>
      <c r="P306" s="697"/>
      <c r="Q306" s="698"/>
      <c r="R306" s="697"/>
      <c r="S306" s="698"/>
      <c r="T306" s="697"/>
      <c r="U306" s="698"/>
      <c r="V306" s="697"/>
      <c r="W306" s="698"/>
      <c r="X306" s="697"/>
      <c r="Y306" s="698"/>
      <c r="Z306" s="697"/>
      <c r="AA306" s="698"/>
      <c r="AB306" s="697"/>
      <c r="AC306" s="698"/>
      <c r="AD306" s="697"/>
      <c r="AE306" s="698"/>
      <c r="AF306" s="1692"/>
      <c r="AG306" s="1693"/>
      <c r="AH306" s="697"/>
      <c r="AI306" s="698"/>
      <c r="AJ306" s="1692"/>
      <c r="AK306" s="1693"/>
      <c r="AL306" s="697"/>
      <c r="AM306" s="698"/>
      <c r="AN306" s="1692"/>
      <c r="AO306" s="1693"/>
      <c r="AP306" s="1966"/>
      <c r="AQ306" s="1967"/>
      <c r="AR306" s="697"/>
      <c r="AS306" s="698"/>
      <c r="AT306" s="697"/>
      <c r="AU306" s="698"/>
      <c r="AV306" s="529"/>
      <c r="JB306" s="153"/>
      <c r="JC306" s="154"/>
      <c r="JD306" s="155"/>
      <c r="JE306" s="155"/>
      <c r="JF306" s="155"/>
      <c r="JG306" s="155"/>
      <c r="JH306" s="155"/>
      <c r="JI306" s="155"/>
      <c r="JJ306" s="156"/>
      <c r="KJ306" s="157" t="s">
        <v>114</v>
      </c>
      <c r="KK306" s="157" t="s">
        <v>46</v>
      </c>
      <c r="KL306" s="12" t="s">
        <v>110</v>
      </c>
      <c r="KM306" s="12" t="s">
        <v>23</v>
      </c>
      <c r="KN306" s="12" t="s">
        <v>45</v>
      </c>
      <c r="KO306" s="157" t="s">
        <v>103</v>
      </c>
    </row>
    <row r="307" spans="1:315" s="1" customFormat="1" ht="27.9" customHeight="1" x14ac:dyDescent="0.2">
      <c r="A307" s="23"/>
      <c r="B307" s="550" t="s">
        <v>591</v>
      </c>
      <c r="C307" s="558" t="s">
        <v>105</v>
      </c>
      <c r="D307" s="559" t="s">
        <v>1745</v>
      </c>
      <c r="E307" s="560" t="s">
        <v>1746</v>
      </c>
      <c r="F307" s="561" t="s">
        <v>153</v>
      </c>
      <c r="G307" s="562">
        <v>52.38</v>
      </c>
      <c r="H307" s="563">
        <v>73</v>
      </c>
      <c r="I307" s="564">
        <f>ROUND(H307*G307,2)</f>
        <v>3823.74</v>
      </c>
      <c r="J307" s="926"/>
      <c r="K307" s="927">
        <f>ROUND(J307*$H307,2)</f>
        <v>0</v>
      </c>
      <c r="L307" s="926"/>
      <c r="M307" s="927">
        <f>ROUND(L307*$H307,2)</f>
        <v>0</v>
      </c>
      <c r="N307" s="926"/>
      <c r="O307" s="927">
        <f>ROUND(N307*$H307,2)</f>
        <v>0</v>
      </c>
      <c r="P307" s="926"/>
      <c r="Q307" s="927">
        <f>ROUND(P307*$H307,2)</f>
        <v>0</v>
      </c>
      <c r="R307" s="926"/>
      <c r="S307" s="927">
        <f>ROUND(R307*$H307,2)</f>
        <v>0</v>
      </c>
      <c r="T307" s="926"/>
      <c r="U307" s="927">
        <f>ROUND(T307*$H307,2)</f>
        <v>0</v>
      </c>
      <c r="V307" s="926"/>
      <c r="W307" s="927">
        <f>ROUND(V307*$H307,2)</f>
        <v>0</v>
      </c>
      <c r="X307" s="926"/>
      <c r="Y307" s="927">
        <f>ROUND(X307*$H307,2)</f>
        <v>0</v>
      </c>
      <c r="Z307" s="926"/>
      <c r="AA307" s="927">
        <f>ROUND(Z307*$H307,2)</f>
        <v>0</v>
      </c>
      <c r="AB307" s="926"/>
      <c r="AC307" s="927">
        <f>ROUND(AB307*$H307,2)</f>
        <v>0</v>
      </c>
      <c r="AD307" s="926"/>
      <c r="AE307" s="927">
        <f>ROUND(AD307*$H307,2)</f>
        <v>0</v>
      </c>
      <c r="AF307" s="1986"/>
      <c r="AG307" s="1987">
        <f>ROUND(AF307*$H307,2)</f>
        <v>0</v>
      </c>
      <c r="AH307" s="926"/>
      <c r="AI307" s="927">
        <f>ROUND(AH307*$H307,2)</f>
        <v>0</v>
      </c>
      <c r="AJ307" s="1986">
        <v>52.38</v>
      </c>
      <c r="AK307" s="1987">
        <f>ROUND(AJ307*$H307,2)</f>
        <v>3823.74</v>
      </c>
      <c r="AL307" s="926"/>
      <c r="AM307" s="927">
        <f>ROUND(AL307*$H307,2)</f>
        <v>0</v>
      </c>
      <c r="AN307" s="1986"/>
      <c r="AO307" s="1987">
        <f>ROUND(AN307*$H307,2)</f>
        <v>0</v>
      </c>
      <c r="AP307" s="1995"/>
      <c r="AQ307" s="1996">
        <f>ROUND(AP307*$H307,2)</f>
        <v>0</v>
      </c>
      <c r="AR307" s="926">
        <f>AP307+AN307+AL307+AJ307+AH307+AF307+AD307+AB307+Z307+X307+V307+T307+R307+P307+N307+L307+J307</f>
        <v>52.38</v>
      </c>
      <c r="AS307" s="927">
        <f>ROUND(AR307*$H307,2)</f>
        <v>3823.74</v>
      </c>
      <c r="AT307" s="926">
        <f>G307-AR307</f>
        <v>0</v>
      </c>
      <c r="AU307" s="927">
        <f>ROUND(AT307*$H307,2)</f>
        <v>0</v>
      </c>
      <c r="AV307" s="975">
        <f>AU307/I307</f>
        <v>0</v>
      </c>
      <c r="JB307" s="25"/>
      <c r="JC307" s="122" t="s">
        <v>7</v>
      </c>
      <c r="JD307" s="123" t="s">
        <v>31</v>
      </c>
      <c r="JE307" s="33"/>
      <c r="JF307" s="124">
        <f>JE307*G315</f>
        <v>0</v>
      </c>
      <c r="JG307" s="124">
        <v>3.0000000000000001E-5</v>
      </c>
      <c r="JH307" s="124">
        <f>JG307*G315</f>
        <v>3.6000000000000001E-5</v>
      </c>
      <c r="JI307" s="124">
        <v>0</v>
      </c>
      <c r="JJ307" s="125">
        <f>JI307*G315</f>
        <v>0</v>
      </c>
      <c r="JK307" s="22"/>
      <c r="JL307" s="22"/>
      <c r="JM307" s="22"/>
      <c r="JN307" s="22"/>
      <c r="JO307" s="22"/>
      <c r="JP307" s="22"/>
      <c r="JQ307" s="22"/>
      <c r="JR307" s="22"/>
      <c r="JS307" s="22"/>
      <c r="JT307" s="22"/>
      <c r="JU307" s="22"/>
      <c r="KH307" s="126" t="s">
        <v>110</v>
      </c>
      <c r="KJ307" s="126" t="s">
        <v>105</v>
      </c>
      <c r="KK307" s="126" t="s">
        <v>46</v>
      </c>
      <c r="KO307" s="13" t="s">
        <v>103</v>
      </c>
      <c r="KU307" s="127">
        <f>IF(JD307="základní",I315,0)</f>
        <v>219</v>
      </c>
      <c r="KV307" s="127">
        <f>IF(JD307="snížená",I315,0)</f>
        <v>0</v>
      </c>
      <c r="KW307" s="127">
        <f>IF(JD307="zákl. přenesená",I315,0)</f>
        <v>0</v>
      </c>
      <c r="KX307" s="127">
        <f>IF(JD307="sníž. přenesená",I315,0)</f>
        <v>0</v>
      </c>
      <c r="KY307" s="127">
        <f>IF(JD307="nulová",I315,0)</f>
        <v>0</v>
      </c>
      <c r="KZ307" s="13" t="s">
        <v>45</v>
      </c>
      <c r="LA307" s="127">
        <f>ROUND(H315*G315,2)</f>
        <v>219</v>
      </c>
      <c r="LB307" s="13" t="s">
        <v>110</v>
      </c>
      <c r="LC307" s="126" t="s">
        <v>2102</v>
      </c>
    </row>
    <row r="308" spans="1:315" s="1" customFormat="1" ht="27.9" customHeight="1" x14ac:dyDescent="0.2">
      <c r="A308" s="23"/>
      <c r="B308" s="625"/>
      <c r="C308" s="806" t="s">
        <v>112</v>
      </c>
      <c r="D308" s="805"/>
      <c r="E308" s="626" t="s">
        <v>680</v>
      </c>
      <c r="F308" s="805"/>
      <c r="G308" s="805"/>
      <c r="H308" s="197"/>
      <c r="I308" s="498"/>
      <c r="J308" s="408"/>
      <c r="K308" s="409"/>
      <c r="L308" s="408"/>
      <c r="M308" s="409"/>
      <c r="N308" s="408"/>
      <c r="O308" s="409"/>
      <c r="P308" s="408"/>
      <c r="Q308" s="409"/>
      <c r="R308" s="408"/>
      <c r="S308" s="409"/>
      <c r="T308" s="408"/>
      <c r="U308" s="409"/>
      <c r="V308" s="408"/>
      <c r="W308" s="409"/>
      <c r="X308" s="408"/>
      <c r="Y308" s="409"/>
      <c r="Z308" s="408"/>
      <c r="AA308" s="409"/>
      <c r="AB308" s="408"/>
      <c r="AC308" s="409"/>
      <c r="AD308" s="408"/>
      <c r="AE308" s="409"/>
      <c r="AF308" s="1985"/>
      <c r="AG308" s="1684"/>
      <c r="AH308" s="408"/>
      <c r="AI308" s="409"/>
      <c r="AJ308" s="1985"/>
      <c r="AK308" s="1684"/>
      <c r="AL308" s="408"/>
      <c r="AM308" s="409"/>
      <c r="AN308" s="1985"/>
      <c r="AO308" s="1684"/>
      <c r="AP308" s="1994"/>
      <c r="AQ308" s="1959"/>
      <c r="AR308" s="408"/>
      <c r="AS308" s="409"/>
      <c r="AT308" s="408"/>
      <c r="AU308" s="409"/>
      <c r="AV308" s="815"/>
      <c r="JB308" s="25"/>
      <c r="JC308" s="128"/>
      <c r="JD308" s="129"/>
      <c r="JE308" s="33"/>
      <c r="JF308" s="33"/>
      <c r="JG308" s="33"/>
      <c r="JH308" s="33"/>
      <c r="JI308" s="33"/>
      <c r="JJ308" s="34"/>
      <c r="JK308" s="22"/>
      <c r="JL308" s="22"/>
      <c r="JM308" s="22"/>
      <c r="JN308" s="22"/>
      <c r="JO308" s="22"/>
      <c r="JP308" s="22"/>
      <c r="JQ308" s="22"/>
      <c r="JR308" s="22"/>
      <c r="JS308" s="22"/>
      <c r="JT308" s="22"/>
      <c r="JU308" s="22"/>
      <c r="KJ308" s="13" t="s">
        <v>112</v>
      </c>
      <c r="KK308" s="13" t="s">
        <v>46</v>
      </c>
    </row>
    <row r="309" spans="1:315" s="10" customFormat="1" ht="27.9" customHeight="1" x14ac:dyDescent="0.2">
      <c r="A309" s="137"/>
      <c r="B309" s="633"/>
      <c r="C309" s="806" t="s">
        <v>114</v>
      </c>
      <c r="D309" s="634" t="s">
        <v>7</v>
      </c>
      <c r="E309" s="635" t="s">
        <v>2097</v>
      </c>
      <c r="F309" s="636"/>
      <c r="G309" s="637">
        <v>52.38</v>
      </c>
      <c r="H309" s="638"/>
      <c r="I309" s="639"/>
      <c r="J309" s="260"/>
      <c r="K309" s="261"/>
      <c r="L309" s="260"/>
      <c r="M309" s="261"/>
      <c r="N309" s="260"/>
      <c r="O309" s="261"/>
      <c r="P309" s="260"/>
      <c r="Q309" s="261"/>
      <c r="R309" s="260"/>
      <c r="S309" s="261"/>
      <c r="T309" s="260"/>
      <c r="U309" s="261"/>
      <c r="V309" s="260"/>
      <c r="W309" s="261"/>
      <c r="X309" s="260"/>
      <c r="Y309" s="261"/>
      <c r="Z309" s="260"/>
      <c r="AA309" s="261"/>
      <c r="AB309" s="260"/>
      <c r="AC309" s="261"/>
      <c r="AD309" s="260"/>
      <c r="AE309" s="261"/>
      <c r="AF309" s="1687"/>
      <c r="AG309" s="1688"/>
      <c r="AH309" s="260"/>
      <c r="AI309" s="261"/>
      <c r="AJ309" s="1687"/>
      <c r="AK309" s="1688"/>
      <c r="AL309" s="260"/>
      <c r="AM309" s="261"/>
      <c r="AN309" s="1687"/>
      <c r="AO309" s="1688"/>
      <c r="AP309" s="1962"/>
      <c r="AQ309" s="1963"/>
      <c r="AR309" s="260"/>
      <c r="AS309" s="261"/>
      <c r="AT309" s="260"/>
      <c r="AU309" s="261"/>
      <c r="AV309" s="528"/>
      <c r="JB309" s="139"/>
      <c r="JC309" s="140"/>
      <c r="JD309" s="141"/>
      <c r="JE309" s="141"/>
      <c r="JF309" s="141"/>
      <c r="JG309" s="141"/>
      <c r="JH309" s="141"/>
      <c r="JI309" s="141"/>
      <c r="JJ309" s="142"/>
      <c r="KJ309" s="143" t="s">
        <v>114</v>
      </c>
      <c r="KK309" s="143" t="s">
        <v>46</v>
      </c>
      <c r="KL309" s="10" t="s">
        <v>46</v>
      </c>
      <c r="KM309" s="10" t="s">
        <v>23</v>
      </c>
      <c r="KN309" s="10" t="s">
        <v>45</v>
      </c>
      <c r="KO309" s="143" t="s">
        <v>103</v>
      </c>
    </row>
    <row r="310" spans="1:315" s="8" customFormat="1" ht="27.9" customHeight="1" x14ac:dyDescent="0.2">
      <c r="A310" s="106"/>
      <c r="B310" s="550" t="s">
        <v>595</v>
      </c>
      <c r="C310" s="558" t="s">
        <v>105</v>
      </c>
      <c r="D310" s="559" t="s">
        <v>677</v>
      </c>
      <c r="E310" s="560" t="s">
        <v>678</v>
      </c>
      <c r="F310" s="561" t="s">
        <v>153</v>
      </c>
      <c r="G310" s="562">
        <v>416.88</v>
      </c>
      <c r="H310" s="563">
        <v>101.4</v>
      </c>
      <c r="I310" s="564">
        <f>ROUND(H310*G310,2)</f>
        <v>42271.63</v>
      </c>
      <c r="J310" s="926"/>
      <c r="K310" s="927">
        <f>ROUND(J310*$H310,2)</f>
        <v>0</v>
      </c>
      <c r="L310" s="926"/>
      <c r="M310" s="927">
        <f>ROUND(L310*$H310,2)</f>
        <v>0</v>
      </c>
      <c r="N310" s="926"/>
      <c r="O310" s="927">
        <f>ROUND(N310*$H310,2)</f>
        <v>0</v>
      </c>
      <c r="P310" s="926"/>
      <c r="Q310" s="927">
        <f>ROUND(P310*$H310,2)</f>
        <v>0</v>
      </c>
      <c r="R310" s="926"/>
      <c r="S310" s="927">
        <f>ROUND(R310*$H310,2)</f>
        <v>0</v>
      </c>
      <c r="T310" s="926"/>
      <c r="U310" s="927">
        <f>ROUND(T310*$H310,2)</f>
        <v>0</v>
      </c>
      <c r="V310" s="926"/>
      <c r="W310" s="927">
        <f>ROUND(V310*$H310,2)</f>
        <v>0</v>
      </c>
      <c r="X310" s="926"/>
      <c r="Y310" s="927">
        <f>ROUND(X310*$H310,2)</f>
        <v>0</v>
      </c>
      <c r="Z310" s="926"/>
      <c r="AA310" s="927">
        <f>ROUND(Z310*$H310,2)</f>
        <v>0</v>
      </c>
      <c r="AB310" s="926"/>
      <c r="AC310" s="927">
        <f>ROUND(AB310*$H310,2)</f>
        <v>0</v>
      </c>
      <c r="AD310" s="926"/>
      <c r="AE310" s="927">
        <f>ROUND(AD310*$H310,2)</f>
        <v>0</v>
      </c>
      <c r="AF310" s="1986"/>
      <c r="AG310" s="1987">
        <f>ROUND(AF310*$H310,2)</f>
        <v>0</v>
      </c>
      <c r="AH310" s="926"/>
      <c r="AI310" s="927">
        <f>ROUND(AH310*$H310,2)</f>
        <v>0</v>
      </c>
      <c r="AJ310" s="1986"/>
      <c r="AK310" s="1987">
        <f>ROUND(AJ310*$H310,2)</f>
        <v>0</v>
      </c>
      <c r="AL310" s="926"/>
      <c r="AM310" s="927">
        <f>ROUND(AL310*$H310,2)</f>
        <v>0</v>
      </c>
      <c r="AN310" s="1986">
        <v>416.88</v>
      </c>
      <c r="AO310" s="1987">
        <f>ROUND(AN310*$H310,2)</f>
        <v>42271.63</v>
      </c>
      <c r="AP310" s="1995"/>
      <c r="AQ310" s="1996">
        <f>ROUND(AP310*$H310,2)</f>
        <v>0</v>
      </c>
      <c r="AR310" s="926">
        <f>AP310+AN310+AL310+AJ310+AH310+AF310+AD310+AB310+Z310+X310+V310+T310+R310+P310+N310+L310+J310</f>
        <v>416.88</v>
      </c>
      <c r="AS310" s="927">
        <f>ROUND(AR310*$H310,2)</f>
        <v>42271.63</v>
      </c>
      <c r="AT310" s="926">
        <f>G310-AR310</f>
        <v>0</v>
      </c>
      <c r="AU310" s="927">
        <f>ROUND(AT310*$H310,2)</f>
        <v>0</v>
      </c>
      <c r="AV310" s="975">
        <f>AU310/I310</f>
        <v>0</v>
      </c>
      <c r="JB310" s="108"/>
      <c r="JC310" s="109"/>
      <c r="JD310" s="110"/>
      <c r="JE310" s="110"/>
      <c r="JF310" s="111">
        <f>SUM(JF311:JF334)</f>
        <v>0</v>
      </c>
      <c r="JG310" s="110"/>
      <c r="JH310" s="111">
        <f>SUM(JH311:JH334)</f>
        <v>0</v>
      </c>
      <c r="JI310" s="110"/>
      <c r="JJ310" s="112">
        <f>SUM(JJ311:JJ334)</f>
        <v>0</v>
      </c>
      <c r="KH310" s="113" t="s">
        <v>45</v>
      </c>
      <c r="KJ310" s="114" t="s">
        <v>43</v>
      </c>
      <c r="KK310" s="114" t="s">
        <v>45</v>
      </c>
      <c r="KO310" s="113" t="s">
        <v>103</v>
      </c>
      <c r="LA310" s="115">
        <f>SUM(LA311:LA334)</f>
        <v>119929.22</v>
      </c>
    </row>
    <row r="311" spans="1:315" s="1" customFormat="1" ht="27.9" customHeight="1" x14ac:dyDescent="0.2">
      <c r="A311" s="23"/>
      <c r="B311" s="625"/>
      <c r="C311" s="806" t="s">
        <v>112</v>
      </c>
      <c r="D311" s="805"/>
      <c r="E311" s="626" t="s">
        <v>680</v>
      </c>
      <c r="F311" s="805"/>
      <c r="G311" s="805"/>
      <c r="H311" s="197"/>
      <c r="I311" s="498"/>
      <c r="J311" s="408"/>
      <c r="K311" s="409"/>
      <c r="L311" s="408"/>
      <c r="M311" s="409"/>
      <c r="N311" s="408"/>
      <c r="O311" s="409"/>
      <c r="P311" s="408"/>
      <c r="Q311" s="409"/>
      <c r="R311" s="408"/>
      <c r="S311" s="409"/>
      <c r="T311" s="408"/>
      <c r="U311" s="409"/>
      <c r="V311" s="408"/>
      <c r="W311" s="409"/>
      <c r="X311" s="408"/>
      <c r="Y311" s="409"/>
      <c r="Z311" s="408"/>
      <c r="AA311" s="409"/>
      <c r="AB311" s="408"/>
      <c r="AC311" s="409"/>
      <c r="AD311" s="408"/>
      <c r="AE311" s="409"/>
      <c r="AF311" s="1985"/>
      <c r="AG311" s="1684"/>
      <c r="AH311" s="408"/>
      <c r="AI311" s="409"/>
      <c r="AJ311" s="1985"/>
      <c r="AK311" s="1684"/>
      <c r="AL311" s="408"/>
      <c r="AM311" s="409"/>
      <c r="AN311" s="1985"/>
      <c r="AO311" s="1684"/>
      <c r="AP311" s="1994"/>
      <c r="AQ311" s="1959"/>
      <c r="AR311" s="408"/>
      <c r="AS311" s="409"/>
      <c r="AT311" s="408"/>
      <c r="AU311" s="409"/>
      <c r="AV311" s="815"/>
      <c r="JB311" s="25"/>
      <c r="JC311" s="122" t="s">
        <v>7</v>
      </c>
      <c r="JD311" s="123" t="s">
        <v>31</v>
      </c>
      <c r="JE311" s="33"/>
      <c r="JF311" s="124">
        <f>JE311*G321</f>
        <v>0</v>
      </c>
      <c r="JG311" s="124">
        <v>0</v>
      </c>
      <c r="JH311" s="124">
        <f>JG311*G321</f>
        <v>0</v>
      </c>
      <c r="JI311" s="124">
        <v>0</v>
      </c>
      <c r="JJ311" s="125">
        <f>JI311*G321</f>
        <v>0</v>
      </c>
      <c r="JK311" s="22"/>
      <c r="JL311" s="22"/>
      <c r="JM311" s="22"/>
      <c r="JN311" s="22"/>
      <c r="JO311" s="22"/>
      <c r="JP311" s="22"/>
      <c r="JQ311" s="22"/>
      <c r="JR311" s="22"/>
      <c r="JS311" s="22"/>
      <c r="JT311" s="22"/>
      <c r="JU311" s="22"/>
      <c r="KH311" s="126" t="s">
        <v>110</v>
      </c>
      <c r="KJ311" s="126" t="s">
        <v>105</v>
      </c>
      <c r="KK311" s="126" t="s">
        <v>46</v>
      </c>
      <c r="KO311" s="13" t="s">
        <v>103</v>
      </c>
      <c r="KU311" s="127">
        <f>IF(JD311="základní",I321,0)</f>
        <v>20093.02</v>
      </c>
      <c r="KV311" s="127">
        <f>IF(JD311="snížená",I321,0)</f>
        <v>0</v>
      </c>
      <c r="KW311" s="127">
        <f>IF(JD311="zákl. přenesená",I321,0)</f>
        <v>0</v>
      </c>
      <c r="KX311" s="127">
        <f>IF(JD311="sníž. přenesená",I321,0)</f>
        <v>0</v>
      </c>
      <c r="KY311" s="127">
        <f>IF(JD311="nulová",I321,0)</f>
        <v>0</v>
      </c>
      <c r="KZ311" s="13" t="s">
        <v>45</v>
      </c>
      <c r="LA311" s="127">
        <f>ROUND(H321*G321,2)</f>
        <v>20093.02</v>
      </c>
      <c r="LB311" s="13" t="s">
        <v>110</v>
      </c>
      <c r="LC311" s="126" t="s">
        <v>2104</v>
      </c>
    </row>
    <row r="312" spans="1:315" s="1" customFormat="1" ht="27.9" customHeight="1" x14ac:dyDescent="0.2">
      <c r="A312" s="23"/>
      <c r="B312" s="633"/>
      <c r="C312" s="806" t="s">
        <v>114</v>
      </c>
      <c r="D312" s="634" t="s">
        <v>7</v>
      </c>
      <c r="E312" s="635" t="s">
        <v>2099</v>
      </c>
      <c r="F312" s="636"/>
      <c r="G312" s="637">
        <v>364.5</v>
      </c>
      <c r="H312" s="638"/>
      <c r="I312" s="639"/>
      <c r="J312" s="408"/>
      <c r="K312" s="409"/>
      <c r="L312" s="408"/>
      <c r="M312" s="409"/>
      <c r="N312" s="408"/>
      <c r="O312" s="409"/>
      <c r="P312" s="408"/>
      <c r="Q312" s="409"/>
      <c r="R312" s="408"/>
      <c r="S312" s="409"/>
      <c r="T312" s="408"/>
      <c r="U312" s="409"/>
      <c r="V312" s="408"/>
      <c r="W312" s="409"/>
      <c r="X312" s="408"/>
      <c r="Y312" s="409"/>
      <c r="Z312" s="408"/>
      <c r="AA312" s="409"/>
      <c r="AB312" s="408"/>
      <c r="AC312" s="409"/>
      <c r="AD312" s="408"/>
      <c r="AE312" s="409"/>
      <c r="AF312" s="1985"/>
      <c r="AG312" s="1684"/>
      <c r="AH312" s="408"/>
      <c r="AI312" s="409"/>
      <c r="AJ312" s="1985"/>
      <c r="AK312" s="1684"/>
      <c r="AL312" s="408"/>
      <c r="AM312" s="409"/>
      <c r="AN312" s="1985"/>
      <c r="AO312" s="1684"/>
      <c r="AP312" s="1994"/>
      <c r="AQ312" s="1959"/>
      <c r="AR312" s="408"/>
      <c r="AS312" s="409"/>
      <c r="AT312" s="408"/>
      <c r="AU312" s="409"/>
      <c r="AV312" s="815"/>
      <c r="JB312" s="25"/>
      <c r="JC312" s="128"/>
      <c r="JD312" s="129"/>
      <c r="JE312" s="33"/>
      <c r="JF312" s="33"/>
      <c r="JG312" s="33"/>
      <c r="JH312" s="33"/>
      <c r="JI312" s="33"/>
      <c r="JJ312" s="34"/>
      <c r="JK312" s="22"/>
      <c r="JL312" s="22"/>
      <c r="JM312" s="22"/>
      <c r="JN312" s="22"/>
      <c r="JO312" s="22"/>
      <c r="JP312" s="22"/>
      <c r="JQ312" s="22"/>
      <c r="JR312" s="22"/>
      <c r="JS312" s="22"/>
      <c r="JT312" s="22"/>
      <c r="JU312" s="22"/>
      <c r="KJ312" s="13" t="s">
        <v>112</v>
      </c>
      <c r="KK312" s="13" t="s">
        <v>46</v>
      </c>
    </row>
    <row r="313" spans="1:315" s="9" customFormat="1" ht="27.9" customHeight="1" x14ac:dyDescent="0.2">
      <c r="A313" s="130"/>
      <c r="B313" s="633"/>
      <c r="C313" s="806" t="s">
        <v>114</v>
      </c>
      <c r="D313" s="634" t="s">
        <v>7</v>
      </c>
      <c r="E313" s="635" t="s">
        <v>2097</v>
      </c>
      <c r="F313" s="636"/>
      <c r="G313" s="637">
        <v>52.38</v>
      </c>
      <c r="H313" s="638"/>
      <c r="I313" s="639"/>
      <c r="J313" s="258"/>
      <c r="K313" s="259"/>
      <c r="L313" s="258"/>
      <c r="M313" s="259"/>
      <c r="N313" s="258"/>
      <c r="O313" s="259"/>
      <c r="P313" s="258"/>
      <c r="Q313" s="259"/>
      <c r="R313" s="258"/>
      <c r="S313" s="259"/>
      <c r="T313" s="258"/>
      <c r="U313" s="259"/>
      <c r="V313" s="258"/>
      <c r="W313" s="259"/>
      <c r="X313" s="258"/>
      <c r="Y313" s="259"/>
      <c r="Z313" s="258"/>
      <c r="AA313" s="259"/>
      <c r="AB313" s="258"/>
      <c r="AC313" s="259"/>
      <c r="AD313" s="258"/>
      <c r="AE313" s="259"/>
      <c r="AF313" s="1685"/>
      <c r="AG313" s="1686"/>
      <c r="AH313" s="258"/>
      <c r="AI313" s="259"/>
      <c r="AJ313" s="1685"/>
      <c r="AK313" s="1686"/>
      <c r="AL313" s="258"/>
      <c r="AM313" s="259"/>
      <c r="AN313" s="1685"/>
      <c r="AO313" s="1686"/>
      <c r="AP313" s="1960"/>
      <c r="AQ313" s="1961"/>
      <c r="AR313" s="258"/>
      <c r="AS313" s="259"/>
      <c r="AT313" s="258"/>
      <c r="AU313" s="259"/>
      <c r="AV313" s="527"/>
      <c r="JB313" s="132"/>
      <c r="JC313" s="133"/>
      <c r="JD313" s="134"/>
      <c r="JE313" s="134"/>
      <c r="JF313" s="134"/>
      <c r="JG313" s="134"/>
      <c r="JH313" s="134"/>
      <c r="JI313" s="134"/>
      <c r="JJ313" s="135"/>
      <c r="KJ313" s="136" t="s">
        <v>114</v>
      </c>
      <c r="KK313" s="136" t="s">
        <v>46</v>
      </c>
      <c r="KL313" s="9" t="s">
        <v>45</v>
      </c>
      <c r="KM313" s="9" t="s">
        <v>23</v>
      </c>
      <c r="KN313" s="9" t="s">
        <v>44</v>
      </c>
      <c r="KO313" s="136" t="s">
        <v>103</v>
      </c>
    </row>
    <row r="314" spans="1:315" s="10" customFormat="1" ht="27.9" customHeight="1" x14ac:dyDescent="0.2">
      <c r="A314" s="137"/>
      <c r="B314" s="640"/>
      <c r="C314" s="806" t="s">
        <v>114</v>
      </c>
      <c r="D314" s="641" t="s">
        <v>7</v>
      </c>
      <c r="E314" s="642" t="s">
        <v>132</v>
      </c>
      <c r="F314" s="643"/>
      <c r="G314" s="644">
        <v>416.88</v>
      </c>
      <c r="H314" s="645"/>
      <c r="I314" s="646"/>
      <c r="J314" s="260"/>
      <c r="K314" s="261"/>
      <c r="L314" s="260"/>
      <c r="M314" s="261"/>
      <c r="N314" s="260"/>
      <c r="O314" s="261"/>
      <c r="P314" s="260"/>
      <c r="Q314" s="261"/>
      <c r="R314" s="260"/>
      <c r="S314" s="261"/>
      <c r="T314" s="260"/>
      <c r="U314" s="261"/>
      <c r="V314" s="260"/>
      <c r="W314" s="261"/>
      <c r="X314" s="260"/>
      <c r="Y314" s="261"/>
      <c r="Z314" s="260"/>
      <c r="AA314" s="261"/>
      <c r="AB314" s="260"/>
      <c r="AC314" s="261"/>
      <c r="AD314" s="260"/>
      <c r="AE314" s="261"/>
      <c r="AF314" s="1687"/>
      <c r="AG314" s="1688"/>
      <c r="AH314" s="260"/>
      <c r="AI314" s="261"/>
      <c r="AJ314" s="1687"/>
      <c r="AK314" s="1688"/>
      <c r="AL314" s="260"/>
      <c r="AM314" s="261"/>
      <c r="AN314" s="1687"/>
      <c r="AO314" s="1688"/>
      <c r="AP314" s="1962"/>
      <c r="AQ314" s="1963"/>
      <c r="AR314" s="260"/>
      <c r="AS314" s="261"/>
      <c r="AT314" s="260"/>
      <c r="AU314" s="261"/>
      <c r="AV314" s="528"/>
      <c r="JB314" s="139"/>
      <c r="JC314" s="140"/>
      <c r="JD314" s="141"/>
      <c r="JE314" s="141"/>
      <c r="JF314" s="141"/>
      <c r="JG314" s="141"/>
      <c r="JH314" s="141"/>
      <c r="JI314" s="141"/>
      <c r="JJ314" s="142"/>
      <c r="KJ314" s="143" t="s">
        <v>114</v>
      </c>
      <c r="KK314" s="143" t="s">
        <v>46</v>
      </c>
      <c r="KL314" s="10" t="s">
        <v>46</v>
      </c>
      <c r="KM314" s="10" t="s">
        <v>23</v>
      </c>
      <c r="KN314" s="10" t="s">
        <v>44</v>
      </c>
      <c r="KO314" s="143" t="s">
        <v>103</v>
      </c>
    </row>
    <row r="315" spans="1:315" s="9" customFormat="1" ht="27.9" customHeight="1" x14ac:dyDescent="0.2">
      <c r="A315" s="130"/>
      <c r="B315" s="550" t="s">
        <v>600</v>
      </c>
      <c r="C315" s="558" t="s">
        <v>105</v>
      </c>
      <c r="D315" s="559" t="s">
        <v>2100</v>
      </c>
      <c r="E315" s="560" t="s">
        <v>2101</v>
      </c>
      <c r="F315" s="561" t="s">
        <v>153</v>
      </c>
      <c r="G315" s="562">
        <v>1.2</v>
      </c>
      <c r="H315" s="563">
        <v>182.5</v>
      </c>
      <c r="I315" s="564">
        <f>ROUND(H315*G315,2)</f>
        <v>219</v>
      </c>
      <c r="J315" s="926"/>
      <c r="K315" s="927">
        <f>ROUND(J315*$H315,2)</f>
        <v>0</v>
      </c>
      <c r="L315" s="926"/>
      <c r="M315" s="927">
        <f>ROUND(L315*$H315,2)</f>
        <v>0</v>
      </c>
      <c r="N315" s="926"/>
      <c r="O315" s="927">
        <f>ROUND(N315*$H315,2)</f>
        <v>0</v>
      </c>
      <c r="P315" s="926"/>
      <c r="Q315" s="927">
        <f>ROUND(P315*$H315,2)</f>
        <v>0</v>
      </c>
      <c r="R315" s="926"/>
      <c r="S315" s="927">
        <f>ROUND(R315*$H315,2)</f>
        <v>0</v>
      </c>
      <c r="T315" s="926"/>
      <c r="U315" s="927">
        <f>ROUND(T315*$H315,2)</f>
        <v>0</v>
      </c>
      <c r="V315" s="926"/>
      <c r="W315" s="927">
        <f>ROUND(V315*$H315,2)</f>
        <v>0</v>
      </c>
      <c r="X315" s="926"/>
      <c r="Y315" s="927">
        <f>ROUND(X315*$H315,2)</f>
        <v>0</v>
      </c>
      <c r="Z315" s="926"/>
      <c r="AA315" s="927">
        <f>ROUND(Z315*$H315,2)</f>
        <v>0</v>
      </c>
      <c r="AB315" s="926"/>
      <c r="AC315" s="927">
        <f>ROUND(AB315*$H315,2)</f>
        <v>0</v>
      </c>
      <c r="AD315" s="926"/>
      <c r="AE315" s="927">
        <f>ROUND(AD315*$H315,2)</f>
        <v>0</v>
      </c>
      <c r="AF315" s="1986"/>
      <c r="AG315" s="1987">
        <f>ROUND(AF315*$H315,2)</f>
        <v>0</v>
      </c>
      <c r="AH315" s="926"/>
      <c r="AI315" s="927">
        <f>ROUND(AH315*$H315,2)</f>
        <v>0</v>
      </c>
      <c r="AJ315" s="1986">
        <v>1.2</v>
      </c>
      <c r="AK315" s="1987">
        <f>ROUND(AJ315*$H315,2)</f>
        <v>219</v>
      </c>
      <c r="AL315" s="926"/>
      <c r="AM315" s="927">
        <f>ROUND(AL315*$H315,2)</f>
        <v>0</v>
      </c>
      <c r="AN315" s="1986"/>
      <c r="AO315" s="1987">
        <f>ROUND(AN315*$H315,2)</f>
        <v>0</v>
      </c>
      <c r="AP315" s="1995"/>
      <c r="AQ315" s="1996">
        <f>ROUND(AP315*$H315,2)</f>
        <v>0</v>
      </c>
      <c r="AR315" s="926">
        <f>AP315+AN315+AL315+AJ315+AH315+AF315+AD315+AB315+Z315+X315+V315+T315+R315+P315+N315+L315+J315</f>
        <v>1.2</v>
      </c>
      <c r="AS315" s="927">
        <f>ROUND(AR315*$H315,2)</f>
        <v>219</v>
      </c>
      <c r="AT315" s="926">
        <f>G315-AR315</f>
        <v>0</v>
      </c>
      <c r="AU315" s="927">
        <f>ROUND(AT315*$H315,2)</f>
        <v>0</v>
      </c>
      <c r="AV315" s="975">
        <f>AU315/I315</f>
        <v>0</v>
      </c>
      <c r="JB315" s="132"/>
      <c r="JC315" s="133"/>
      <c r="JD315" s="134"/>
      <c r="JE315" s="134"/>
      <c r="JF315" s="134"/>
      <c r="JG315" s="134"/>
      <c r="JH315" s="134"/>
      <c r="JI315" s="134"/>
      <c r="JJ315" s="135"/>
      <c r="KJ315" s="136" t="s">
        <v>114</v>
      </c>
      <c r="KK315" s="136" t="s">
        <v>46</v>
      </c>
      <c r="KL315" s="9" t="s">
        <v>45</v>
      </c>
      <c r="KM315" s="9" t="s">
        <v>23</v>
      </c>
      <c r="KN315" s="9" t="s">
        <v>44</v>
      </c>
      <c r="KO315" s="136" t="s">
        <v>103</v>
      </c>
    </row>
    <row r="316" spans="1:315" s="10" customFormat="1" ht="27.9" customHeight="1" x14ac:dyDescent="0.2">
      <c r="A316" s="137"/>
      <c r="B316" s="625"/>
      <c r="C316" s="806" t="s">
        <v>112</v>
      </c>
      <c r="D316" s="805"/>
      <c r="E316" s="626" t="s">
        <v>680</v>
      </c>
      <c r="F316" s="805"/>
      <c r="G316" s="805"/>
      <c r="H316" s="197"/>
      <c r="I316" s="498"/>
      <c r="J316" s="260"/>
      <c r="K316" s="261"/>
      <c r="L316" s="260"/>
      <c r="M316" s="261"/>
      <c r="N316" s="260"/>
      <c r="O316" s="261"/>
      <c r="P316" s="260"/>
      <c r="Q316" s="261"/>
      <c r="R316" s="260"/>
      <c r="S316" s="261"/>
      <c r="T316" s="260"/>
      <c r="U316" s="261"/>
      <c r="V316" s="260"/>
      <c r="W316" s="261"/>
      <c r="X316" s="260"/>
      <c r="Y316" s="261"/>
      <c r="Z316" s="260"/>
      <c r="AA316" s="261"/>
      <c r="AB316" s="260"/>
      <c r="AC316" s="261"/>
      <c r="AD316" s="260"/>
      <c r="AE316" s="261"/>
      <c r="AF316" s="1687"/>
      <c r="AG316" s="1688"/>
      <c r="AH316" s="260"/>
      <c r="AI316" s="261"/>
      <c r="AJ316" s="1687"/>
      <c r="AK316" s="1688"/>
      <c r="AL316" s="260"/>
      <c r="AM316" s="261"/>
      <c r="AN316" s="1687"/>
      <c r="AO316" s="1688"/>
      <c r="AP316" s="1962"/>
      <c r="AQ316" s="1963"/>
      <c r="AR316" s="260"/>
      <c r="AS316" s="261"/>
      <c r="AT316" s="260"/>
      <c r="AU316" s="261"/>
      <c r="AV316" s="528"/>
      <c r="JB316" s="139"/>
      <c r="JC316" s="140"/>
      <c r="JD316" s="141"/>
      <c r="JE316" s="141"/>
      <c r="JF316" s="141"/>
      <c r="JG316" s="141"/>
      <c r="JH316" s="141"/>
      <c r="JI316" s="141"/>
      <c r="JJ316" s="142"/>
      <c r="KJ316" s="143" t="s">
        <v>114</v>
      </c>
      <c r="KK316" s="143" t="s">
        <v>46</v>
      </c>
      <c r="KL316" s="10" t="s">
        <v>46</v>
      </c>
      <c r="KM316" s="10" t="s">
        <v>23</v>
      </c>
      <c r="KN316" s="10" t="s">
        <v>44</v>
      </c>
      <c r="KO316" s="143" t="s">
        <v>103</v>
      </c>
    </row>
    <row r="317" spans="1:315" s="9" customFormat="1" ht="27.9" customHeight="1" thickBot="1" x14ac:dyDescent="0.25">
      <c r="A317" s="130"/>
      <c r="B317" s="633"/>
      <c r="C317" s="806" t="s">
        <v>114</v>
      </c>
      <c r="D317" s="634" t="s">
        <v>7</v>
      </c>
      <c r="E317" s="635" t="s">
        <v>2103</v>
      </c>
      <c r="F317" s="636"/>
      <c r="G317" s="637">
        <v>1.2</v>
      </c>
      <c r="H317" s="638"/>
      <c r="I317" s="639"/>
      <c r="J317" s="258"/>
      <c r="K317" s="259"/>
      <c r="L317" s="258"/>
      <c r="M317" s="259"/>
      <c r="N317" s="258"/>
      <c r="O317" s="259"/>
      <c r="P317" s="258"/>
      <c r="Q317" s="259"/>
      <c r="R317" s="258"/>
      <c r="S317" s="259"/>
      <c r="T317" s="258"/>
      <c r="U317" s="259"/>
      <c r="V317" s="258"/>
      <c r="W317" s="259"/>
      <c r="X317" s="258"/>
      <c r="Y317" s="259"/>
      <c r="Z317" s="258"/>
      <c r="AA317" s="259"/>
      <c r="AB317" s="258"/>
      <c r="AC317" s="259"/>
      <c r="AD317" s="258"/>
      <c r="AE317" s="259"/>
      <c r="AF317" s="1685"/>
      <c r="AG317" s="1686"/>
      <c r="AH317" s="258"/>
      <c r="AI317" s="259"/>
      <c r="AJ317" s="1685"/>
      <c r="AK317" s="1686"/>
      <c r="AL317" s="258"/>
      <c r="AM317" s="259"/>
      <c r="AN317" s="1685"/>
      <c r="AO317" s="1686"/>
      <c r="AP317" s="1960"/>
      <c r="AQ317" s="1961"/>
      <c r="AR317" s="258"/>
      <c r="AS317" s="259"/>
      <c r="AT317" s="258"/>
      <c r="AU317" s="259"/>
      <c r="AV317" s="527"/>
      <c r="JB317" s="132"/>
      <c r="JC317" s="133"/>
      <c r="JD317" s="134"/>
      <c r="JE317" s="134"/>
      <c r="JF317" s="134"/>
      <c r="JG317" s="134"/>
      <c r="JH317" s="134"/>
      <c r="JI317" s="134"/>
      <c r="JJ317" s="135"/>
      <c r="KJ317" s="136" t="s">
        <v>114</v>
      </c>
      <c r="KK317" s="136" t="s">
        <v>46</v>
      </c>
      <c r="KL317" s="9" t="s">
        <v>45</v>
      </c>
      <c r="KM317" s="9" t="s">
        <v>23</v>
      </c>
      <c r="KN317" s="9" t="s">
        <v>44</v>
      </c>
      <c r="KO317" s="136" t="s">
        <v>103</v>
      </c>
    </row>
    <row r="318" spans="1:315" s="10" customFormat="1" ht="27.9" customHeight="1" thickBot="1" x14ac:dyDescent="0.25">
      <c r="A318" s="137"/>
      <c r="B318" s="657"/>
      <c r="C318" s="658"/>
      <c r="D318" s="658"/>
      <c r="E318" s="658"/>
      <c r="F318" s="658"/>
      <c r="G318" s="658"/>
      <c r="H318" s="658"/>
      <c r="I318" s="659"/>
      <c r="J318" s="2300" t="s">
        <v>2484</v>
      </c>
      <c r="K318" s="2301"/>
      <c r="L318" s="2300" t="s">
        <v>2485</v>
      </c>
      <c r="M318" s="2301"/>
      <c r="N318" s="2300" t="s">
        <v>2486</v>
      </c>
      <c r="O318" s="2301"/>
      <c r="P318" s="2300" t="s">
        <v>2487</v>
      </c>
      <c r="Q318" s="2301"/>
      <c r="R318" s="2300" t="s">
        <v>2488</v>
      </c>
      <c r="S318" s="2301"/>
      <c r="T318" s="2300" t="s">
        <v>2489</v>
      </c>
      <c r="U318" s="2301"/>
      <c r="V318" s="2300" t="s">
        <v>2490</v>
      </c>
      <c r="W318" s="2301"/>
      <c r="X318" s="2300" t="s">
        <v>2491</v>
      </c>
      <c r="Y318" s="2301"/>
      <c r="Z318" s="2300" t="s">
        <v>2492</v>
      </c>
      <c r="AA318" s="2301"/>
      <c r="AB318" s="2300" t="s">
        <v>2493</v>
      </c>
      <c r="AC318" s="2301"/>
      <c r="AD318" s="2300" t="s">
        <v>2494</v>
      </c>
      <c r="AE318" s="2301"/>
      <c r="AF318" s="2306" t="s">
        <v>2495</v>
      </c>
      <c r="AG318" s="2307"/>
      <c r="AH318" s="2300" t="s">
        <v>2496</v>
      </c>
      <c r="AI318" s="2301"/>
      <c r="AJ318" s="2306" t="s">
        <v>2497</v>
      </c>
      <c r="AK318" s="2307"/>
      <c r="AL318" s="2300" t="s">
        <v>2498</v>
      </c>
      <c r="AM318" s="2301"/>
      <c r="AN318" s="2306" t="s">
        <v>2499</v>
      </c>
      <c r="AO318" s="2307"/>
      <c r="AP318" s="2302" t="s">
        <v>2504</v>
      </c>
      <c r="AQ318" s="2303"/>
      <c r="AR318" s="2300" t="s">
        <v>2500</v>
      </c>
      <c r="AS318" s="2301"/>
      <c r="AT318" s="2300" t="s">
        <v>2501</v>
      </c>
      <c r="AU318" s="2301"/>
      <c r="AV318" s="916" t="s">
        <v>2502</v>
      </c>
      <c r="JB318" s="139"/>
      <c r="JC318" s="140"/>
      <c r="JD318" s="141"/>
      <c r="JE318" s="141"/>
      <c r="JF318" s="141"/>
      <c r="JG318" s="141"/>
      <c r="JH318" s="141"/>
      <c r="JI318" s="141"/>
      <c r="JJ318" s="142"/>
      <c r="KJ318" s="143" t="s">
        <v>114</v>
      </c>
      <c r="KK318" s="143" t="s">
        <v>46</v>
      </c>
      <c r="KL318" s="10" t="s">
        <v>46</v>
      </c>
      <c r="KM318" s="10" t="s">
        <v>23</v>
      </c>
      <c r="KN318" s="10" t="s">
        <v>44</v>
      </c>
      <c r="KO318" s="143" t="s">
        <v>103</v>
      </c>
    </row>
    <row r="319" spans="1:315" s="12" customFormat="1" ht="27.9" customHeight="1" thickBot="1" x14ac:dyDescent="0.25">
      <c r="A319" s="151"/>
      <c r="B319" s="700"/>
      <c r="C319" s="701"/>
      <c r="D319" s="701"/>
      <c r="E319" s="701"/>
      <c r="F319" s="701"/>
      <c r="G319" s="701"/>
      <c r="H319" s="701"/>
      <c r="I319" s="702"/>
      <c r="J319" s="789" t="s">
        <v>91</v>
      </c>
      <c r="K319" s="790" t="s">
        <v>2503</v>
      </c>
      <c r="L319" s="789" t="s">
        <v>91</v>
      </c>
      <c r="M319" s="790" t="s">
        <v>2503</v>
      </c>
      <c r="N319" s="789" t="s">
        <v>91</v>
      </c>
      <c r="O319" s="790" t="s">
        <v>2503</v>
      </c>
      <c r="P319" s="789" t="s">
        <v>91</v>
      </c>
      <c r="Q319" s="790" t="s">
        <v>2503</v>
      </c>
      <c r="R319" s="789" t="s">
        <v>91</v>
      </c>
      <c r="S319" s="790" t="s">
        <v>2503</v>
      </c>
      <c r="T319" s="789" t="s">
        <v>91</v>
      </c>
      <c r="U319" s="790" t="s">
        <v>2503</v>
      </c>
      <c r="V319" s="789" t="s">
        <v>91</v>
      </c>
      <c r="W319" s="790" t="s">
        <v>2503</v>
      </c>
      <c r="X319" s="789" t="s">
        <v>91</v>
      </c>
      <c r="Y319" s="790" t="s">
        <v>2503</v>
      </c>
      <c r="Z319" s="789" t="s">
        <v>91</v>
      </c>
      <c r="AA319" s="790" t="s">
        <v>2503</v>
      </c>
      <c r="AB319" s="789" t="s">
        <v>91</v>
      </c>
      <c r="AC319" s="790" t="s">
        <v>2503</v>
      </c>
      <c r="AD319" s="789" t="s">
        <v>91</v>
      </c>
      <c r="AE319" s="790" t="s">
        <v>2503</v>
      </c>
      <c r="AF319" s="1763" t="s">
        <v>91</v>
      </c>
      <c r="AG319" s="1764" t="s">
        <v>2503</v>
      </c>
      <c r="AH319" s="789" t="s">
        <v>91</v>
      </c>
      <c r="AI319" s="790" t="s">
        <v>2503</v>
      </c>
      <c r="AJ319" s="1763" t="s">
        <v>91</v>
      </c>
      <c r="AK319" s="1764" t="s">
        <v>2503</v>
      </c>
      <c r="AL319" s="789" t="s">
        <v>91</v>
      </c>
      <c r="AM319" s="790" t="s">
        <v>2503</v>
      </c>
      <c r="AN319" s="1763" t="s">
        <v>91</v>
      </c>
      <c r="AO319" s="1764" t="s">
        <v>2503</v>
      </c>
      <c r="AP319" s="1997" t="s">
        <v>91</v>
      </c>
      <c r="AQ319" s="1998" t="s">
        <v>2503</v>
      </c>
      <c r="AR319" s="789" t="s">
        <v>91</v>
      </c>
      <c r="AS319" s="790" t="s">
        <v>2503</v>
      </c>
      <c r="AT319" s="789" t="s">
        <v>91</v>
      </c>
      <c r="AU319" s="790" t="s">
        <v>2503</v>
      </c>
      <c r="AV319" s="922" t="s">
        <v>91</v>
      </c>
      <c r="JB319" s="153"/>
      <c r="JC319" s="154"/>
      <c r="JD319" s="155"/>
      <c r="JE319" s="155"/>
      <c r="JF319" s="155"/>
      <c r="JG319" s="155"/>
      <c r="JH319" s="155"/>
      <c r="JI319" s="155"/>
      <c r="JJ319" s="156"/>
      <c r="KJ319" s="157" t="s">
        <v>114</v>
      </c>
      <c r="KK319" s="157" t="s">
        <v>46</v>
      </c>
      <c r="KL319" s="12" t="s">
        <v>110</v>
      </c>
      <c r="KM319" s="12" t="s">
        <v>23</v>
      </c>
      <c r="KN319" s="12" t="s">
        <v>45</v>
      </c>
      <c r="KO319" s="157" t="s">
        <v>103</v>
      </c>
    </row>
    <row r="320" spans="1:315" s="953" customFormat="1" ht="27.9" customHeight="1" thickBot="1" x14ac:dyDescent="0.4">
      <c r="A320" s="952"/>
      <c r="B320" s="974"/>
      <c r="C320" s="945" t="s">
        <v>43</v>
      </c>
      <c r="D320" s="945" t="s">
        <v>682</v>
      </c>
      <c r="E320" s="973" t="s">
        <v>683</v>
      </c>
      <c r="F320" s="946"/>
      <c r="G320" s="946"/>
      <c r="H320" s="947"/>
      <c r="I320" s="948">
        <f>LA310</f>
        <v>119929.22</v>
      </c>
      <c r="J320" s="949"/>
      <c r="K320" s="950">
        <f>K321+K330+K336+K339+K342</f>
        <v>0</v>
      </c>
      <c r="L320" s="949"/>
      <c r="M320" s="950">
        <f>M321+M330+M336+M339+M342</f>
        <v>0</v>
      </c>
      <c r="N320" s="949"/>
      <c r="O320" s="950">
        <f>O321+O330+O336+O339+O342</f>
        <v>0</v>
      </c>
      <c r="P320" s="949"/>
      <c r="Q320" s="950">
        <f>Q321+Q330+Q336+Q339+Q342</f>
        <v>0</v>
      </c>
      <c r="R320" s="949"/>
      <c r="S320" s="950">
        <f>S321+S330+S336+S339+S342</f>
        <v>0</v>
      </c>
      <c r="T320" s="949"/>
      <c r="U320" s="950">
        <f>U321+U330+U336+U339+U342</f>
        <v>0</v>
      </c>
      <c r="V320" s="949"/>
      <c r="W320" s="950">
        <f>W321+W330+W336+W339+W342</f>
        <v>0</v>
      </c>
      <c r="X320" s="949"/>
      <c r="Y320" s="950">
        <f>Y321+Y330+Y336+Y339+Y342</f>
        <v>0</v>
      </c>
      <c r="Z320" s="949"/>
      <c r="AA320" s="950">
        <f>AA321+AA330+AA336+AA339+AA342</f>
        <v>0</v>
      </c>
      <c r="AB320" s="949"/>
      <c r="AC320" s="950">
        <f>AC321+AC330+AC336+AC339+AC342</f>
        <v>0</v>
      </c>
      <c r="AD320" s="949"/>
      <c r="AE320" s="950">
        <f>AE321+AE330+AE336+AE339+AE342</f>
        <v>11251.76</v>
      </c>
      <c r="AF320" s="1983"/>
      <c r="AG320" s="1984">
        <f>AG321+AG330+AG336+AG339+AG342</f>
        <v>5192.7</v>
      </c>
      <c r="AH320" s="949"/>
      <c r="AI320" s="950">
        <f>AI321+AI330+AI336+AI339+AI342</f>
        <v>915.56</v>
      </c>
      <c r="AJ320" s="1983"/>
      <c r="AK320" s="1984">
        <f>AK321+AK330+AK336+AK339+AK342</f>
        <v>2733</v>
      </c>
      <c r="AL320" s="949"/>
      <c r="AM320" s="950">
        <f>AM321+AM330+AM336+AM339+AM342</f>
        <v>0</v>
      </c>
      <c r="AN320" s="1983"/>
      <c r="AO320" s="1984">
        <f>AO321+AO330+AO336+AO339+AO342</f>
        <v>0</v>
      </c>
      <c r="AP320" s="1990"/>
      <c r="AQ320" s="1991">
        <f>AQ321+AQ330+AQ336+AQ339+AQ342</f>
        <v>0</v>
      </c>
      <c r="AR320" s="949"/>
      <c r="AS320" s="950">
        <f>AS321+AS330+AS336+AS339+AS342</f>
        <v>20093.02</v>
      </c>
      <c r="AT320" s="949"/>
      <c r="AU320" s="950">
        <f>AU321+AU330+AU336+AU339+AU342</f>
        <v>99836.2</v>
      </c>
      <c r="AV320" s="951"/>
      <c r="JB320" s="954"/>
      <c r="JC320" s="959" t="s">
        <v>7</v>
      </c>
      <c r="JD320" s="960" t="s">
        <v>31</v>
      </c>
      <c r="JE320" s="956"/>
      <c r="JF320" s="961">
        <f>JE320*G330</f>
        <v>0</v>
      </c>
      <c r="JG320" s="961">
        <v>0</v>
      </c>
      <c r="JH320" s="961">
        <f>JG320*G330</f>
        <v>0</v>
      </c>
      <c r="JI320" s="961">
        <v>0</v>
      </c>
      <c r="JJ320" s="962">
        <f>JI320*G330</f>
        <v>0</v>
      </c>
      <c r="KH320" s="958" t="s">
        <v>110</v>
      </c>
      <c r="KJ320" s="958" t="s">
        <v>105</v>
      </c>
      <c r="KK320" s="958" t="s">
        <v>46</v>
      </c>
      <c r="KO320" s="958" t="s">
        <v>103</v>
      </c>
      <c r="KU320" s="963">
        <f>IF(JD320="základní",I330,0)</f>
        <v>21600.76</v>
      </c>
      <c r="KV320" s="963">
        <f>IF(JD320="snížená",I330,0)</f>
        <v>0</v>
      </c>
      <c r="KW320" s="963">
        <f>IF(JD320="zákl. přenesená",I330,0)</f>
        <v>0</v>
      </c>
      <c r="KX320" s="963">
        <f>IF(JD320="sníž. přenesená",I330,0)</f>
        <v>0</v>
      </c>
      <c r="KY320" s="963">
        <f>IF(JD320="nulová",I330,0)</f>
        <v>0</v>
      </c>
      <c r="KZ320" s="958" t="s">
        <v>45</v>
      </c>
      <c r="LA320" s="963">
        <f>ROUND(H330*G330,2)</f>
        <v>21600.76</v>
      </c>
      <c r="LB320" s="958" t="s">
        <v>110</v>
      </c>
      <c r="LC320" s="958" t="s">
        <v>2109</v>
      </c>
    </row>
    <row r="321" spans="1:315" s="1" customFormat="1" ht="27.9" customHeight="1" x14ac:dyDescent="0.2">
      <c r="A321" s="23"/>
      <c r="B321" s="550" t="s">
        <v>604</v>
      </c>
      <c r="C321" s="551" t="s">
        <v>105</v>
      </c>
      <c r="D321" s="552" t="s">
        <v>684</v>
      </c>
      <c r="E321" s="553" t="s">
        <v>685</v>
      </c>
      <c r="F321" s="554" t="s">
        <v>283</v>
      </c>
      <c r="G321" s="555">
        <v>220.56</v>
      </c>
      <c r="H321" s="556">
        <v>91.1</v>
      </c>
      <c r="I321" s="557">
        <f>ROUND(H321*G321,2)</f>
        <v>20093.02</v>
      </c>
      <c r="J321" s="775"/>
      <c r="K321" s="911">
        <f>ROUND(J321*$H321,2)</f>
        <v>0</v>
      </c>
      <c r="L321" s="775"/>
      <c r="M321" s="911">
        <f>ROUND(L321*$H321,2)</f>
        <v>0</v>
      </c>
      <c r="N321" s="775"/>
      <c r="O321" s="911">
        <f>ROUND(N321*$H321,2)</f>
        <v>0</v>
      </c>
      <c r="P321" s="775"/>
      <c r="Q321" s="911">
        <f>ROUND(P321*$H321,2)</f>
        <v>0</v>
      </c>
      <c r="R321" s="775"/>
      <c r="S321" s="911">
        <f>ROUND(R321*$H321,2)</f>
        <v>0</v>
      </c>
      <c r="T321" s="775"/>
      <c r="U321" s="911">
        <f>ROUND(T321*$H321,2)</f>
        <v>0</v>
      </c>
      <c r="V321" s="775"/>
      <c r="W321" s="911">
        <f>ROUND(V321*$H321,2)</f>
        <v>0</v>
      </c>
      <c r="X321" s="775"/>
      <c r="Y321" s="911">
        <f>ROUND(X321*$H321,2)</f>
        <v>0</v>
      </c>
      <c r="Z321" s="775"/>
      <c r="AA321" s="911">
        <f>ROUND(Z321*$H321,2)</f>
        <v>0</v>
      </c>
      <c r="AB321" s="775"/>
      <c r="AC321" s="911">
        <f>ROUND(AB321*$H321,2)</f>
        <v>0</v>
      </c>
      <c r="AD321" s="783">
        <v>123.51</v>
      </c>
      <c r="AE321" s="911">
        <f>ROUND(AD321*$H321,2)</f>
        <v>11251.76</v>
      </c>
      <c r="AF321" s="1749">
        <v>57</v>
      </c>
      <c r="AG321" s="1852">
        <f>ROUND(AF321*$H321,2)</f>
        <v>5192.7</v>
      </c>
      <c r="AH321" s="775">
        <v>10.050000000000001</v>
      </c>
      <c r="AI321" s="911">
        <f>ROUND(AH321*$H321,2)</f>
        <v>915.56</v>
      </c>
      <c r="AJ321" s="1749">
        <v>30</v>
      </c>
      <c r="AK321" s="1852">
        <f>ROUND(AJ321*$H321,2)</f>
        <v>2733</v>
      </c>
      <c r="AL321" s="775"/>
      <c r="AM321" s="911">
        <f>ROUND(AL321*$H321,2)</f>
        <v>0</v>
      </c>
      <c r="AN321" s="1749"/>
      <c r="AO321" s="1852">
        <f>ROUND(AN321*$H321,2)</f>
        <v>0</v>
      </c>
      <c r="AP321" s="1992"/>
      <c r="AQ321" s="1993">
        <f>ROUND(AP321*$H321,2)</f>
        <v>0</v>
      </c>
      <c r="AR321" s="926">
        <f>AP321+AN321+AL321+AJ321+AH321+AF321+AD321+AB321+Z321+X321+V321+T321+R321+P321+N321+L321+J321</f>
        <v>220.56</v>
      </c>
      <c r="AS321" s="911">
        <f>ROUND(AR321*$H321,2)</f>
        <v>20093.02</v>
      </c>
      <c r="AT321" s="926">
        <f>G321-AR321</f>
        <v>0</v>
      </c>
      <c r="AU321" s="911">
        <f>ROUND(AT321*$H321,2)</f>
        <v>0</v>
      </c>
      <c r="AV321" s="975">
        <f>AU321/I321</f>
        <v>0</v>
      </c>
      <c r="JB321" s="25"/>
      <c r="JC321" s="128"/>
      <c r="JD321" s="129"/>
      <c r="JE321" s="33"/>
      <c r="JF321" s="33"/>
      <c r="JG321" s="33"/>
      <c r="JH321" s="33"/>
      <c r="JI321" s="33"/>
      <c r="JJ321" s="34"/>
      <c r="JK321" s="22"/>
      <c r="JL321" s="22"/>
      <c r="JM321" s="22"/>
      <c r="JN321" s="22"/>
      <c r="JO321" s="22"/>
      <c r="JP321" s="22"/>
      <c r="JQ321" s="22"/>
      <c r="JR321" s="22"/>
      <c r="JS321" s="22"/>
      <c r="JT321" s="22"/>
      <c r="JU321" s="22"/>
      <c r="KJ321" s="13" t="s">
        <v>112</v>
      </c>
      <c r="KK321" s="13" t="s">
        <v>46</v>
      </c>
    </row>
    <row r="322" spans="1:315" s="9" customFormat="1" ht="27.9" customHeight="1" x14ac:dyDescent="0.2">
      <c r="A322" s="130"/>
      <c r="B322" s="625"/>
      <c r="C322" s="806" t="s">
        <v>112</v>
      </c>
      <c r="D322" s="805"/>
      <c r="E322" s="626" t="s">
        <v>687</v>
      </c>
      <c r="F322" s="805"/>
      <c r="G322" s="805"/>
      <c r="H322" s="197"/>
      <c r="I322" s="498"/>
      <c r="J322" s="258"/>
      <c r="K322" s="259"/>
      <c r="L322" s="258"/>
      <c r="M322" s="259"/>
      <c r="N322" s="258"/>
      <c r="O322" s="259"/>
      <c r="P322" s="258"/>
      <c r="Q322" s="259"/>
      <c r="R322" s="258"/>
      <c r="S322" s="259"/>
      <c r="T322" s="258"/>
      <c r="U322" s="259"/>
      <c r="V322" s="258"/>
      <c r="W322" s="259"/>
      <c r="X322" s="258"/>
      <c r="Y322" s="259"/>
      <c r="Z322" s="258"/>
      <c r="AA322" s="259"/>
      <c r="AB322" s="258"/>
      <c r="AC322" s="259"/>
      <c r="AD322" s="258"/>
      <c r="AE322" s="259"/>
      <c r="AF322" s="1685"/>
      <c r="AG322" s="1686"/>
      <c r="AH322" s="258"/>
      <c r="AI322" s="259"/>
      <c r="AJ322" s="1685"/>
      <c r="AK322" s="1686"/>
      <c r="AL322" s="258"/>
      <c r="AM322" s="259"/>
      <c r="AN322" s="1685"/>
      <c r="AO322" s="1686"/>
      <c r="AP322" s="1960"/>
      <c r="AQ322" s="1961"/>
      <c r="AR322" s="258"/>
      <c r="AS322" s="259"/>
      <c r="AT322" s="258"/>
      <c r="AU322" s="259"/>
      <c r="AV322" s="527"/>
      <c r="JB322" s="132"/>
      <c r="JC322" s="133"/>
      <c r="JD322" s="134"/>
      <c r="JE322" s="134"/>
      <c r="JF322" s="134"/>
      <c r="JG322" s="134"/>
      <c r="JH322" s="134"/>
      <c r="JI322" s="134"/>
      <c r="JJ322" s="135"/>
      <c r="KJ322" s="136" t="s">
        <v>114</v>
      </c>
      <c r="KK322" s="136" t="s">
        <v>46</v>
      </c>
      <c r="KL322" s="9" t="s">
        <v>45</v>
      </c>
      <c r="KM322" s="9" t="s">
        <v>23</v>
      </c>
      <c r="KN322" s="9" t="s">
        <v>44</v>
      </c>
      <c r="KO322" s="136" t="s">
        <v>103</v>
      </c>
    </row>
    <row r="323" spans="1:315" s="10" customFormat="1" ht="27.9" customHeight="1" x14ac:dyDescent="0.2">
      <c r="A323" s="137"/>
      <c r="B323" s="627"/>
      <c r="C323" s="806" t="s">
        <v>114</v>
      </c>
      <c r="D323" s="628" t="s">
        <v>7</v>
      </c>
      <c r="E323" s="629" t="s">
        <v>688</v>
      </c>
      <c r="F323" s="630"/>
      <c r="G323" s="628" t="s">
        <v>7</v>
      </c>
      <c r="H323" s="631"/>
      <c r="I323" s="632"/>
      <c r="J323" s="260"/>
      <c r="K323" s="261"/>
      <c r="L323" s="260"/>
      <c r="M323" s="261"/>
      <c r="N323" s="260"/>
      <c r="O323" s="261"/>
      <c r="P323" s="260"/>
      <c r="Q323" s="261"/>
      <c r="R323" s="260"/>
      <c r="S323" s="261"/>
      <c r="T323" s="260"/>
      <c r="U323" s="261"/>
      <c r="V323" s="260"/>
      <c r="W323" s="261"/>
      <c r="X323" s="260"/>
      <c r="Y323" s="261"/>
      <c r="Z323" s="260"/>
      <c r="AA323" s="261"/>
      <c r="AB323" s="260"/>
      <c r="AC323" s="261"/>
      <c r="AD323" s="260"/>
      <c r="AE323" s="261"/>
      <c r="AF323" s="1687"/>
      <c r="AG323" s="1688"/>
      <c r="AH323" s="260"/>
      <c r="AI323" s="261"/>
      <c r="AJ323" s="1687"/>
      <c r="AK323" s="1688"/>
      <c r="AL323" s="260"/>
      <c r="AM323" s="261"/>
      <c r="AN323" s="1687"/>
      <c r="AO323" s="1688"/>
      <c r="AP323" s="1962"/>
      <c r="AQ323" s="1963"/>
      <c r="AR323" s="260"/>
      <c r="AS323" s="261"/>
      <c r="AT323" s="260"/>
      <c r="AU323" s="261"/>
      <c r="AV323" s="528"/>
      <c r="JB323" s="139"/>
      <c r="JC323" s="140"/>
      <c r="JD323" s="141"/>
      <c r="JE323" s="141"/>
      <c r="JF323" s="141"/>
      <c r="JG323" s="141"/>
      <c r="JH323" s="141"/>
      <c r="JI323" s="141"/>
      <c r="JJ323" s="142"/>
      <c r="KJ323" s="143" t="s">
        <v>114</v>
      </c>
      <c r="KK323" s="143" t="s">
        <v>46</v>
      </c>
      <c r="KL323" s="10" t="s">
        <v>46</v>
      </c>
      <c r="KM323" s="10" t="s">
        <v>23</v>
      </c>
      <c r="KN323" s="10" t="s">
        <v>44</v>
      </c>
      <c r="KO323" s="143" t="s">
        <v>103</v>
      </c>
    </row>
    <row r="324" spans="1:315" s="10" customFormat="1" ht="27.9" customHeight="1" x14ac:dyDescent="0.2">
      <c r="A324" s="137"/>
      <c r="B324" s="633"/>
      <c r="C324" s="806" t="s">
        <v>114</v>
      </c>
      <c r="D324" s="634" t="s">
        <v>7</v>
      </c>
      <c r="E324" s="635" t="s">
        <v>2105</v>
      </c>
      <c r="F324" s="636"/>
      <c r="G324" s="637">
        <v>132.16</v>
      </c>
      <c r="H324" s="638"/>
      <c r="I324" s="639"/>
      <c r="J324" s="260"/>
      <c r="K324" s="261"/>
      <c r="L324" s="260"/>
      <c r="M324" s="261"/>
      <c r="N324" s="260"/>
      <c r="O324" s="261"/>
      <c r="P324" s="260"/>
      <c r="Q324" s="261"/>
      <c r="R324" s="260"/>
      <c r="S324" s="261"/>
      <c r="T324" s="260"/>
      <c r="U324" s="261"/>
      <c r="V324" s="260"/>
      <c r="W324" s="261"/>
      <c r="X324" s="260"/>
      <c r="Y324" s="261"/>
      <c r="Z324" s="260"/>
      <c r="AA324" s="261"/>
      <c r="AB324" s="260"/>
      <c r="AC324" s="261"/>
      <c r="AD324" s="260"/>
      <c r="AE324" s="261"/>
      <c r="AF324" s="1687"/>
      <c r="AG324" s="1688"/>
      <c r="AH324" s="260"/>
      <c r="AI324" s="261"/>
      <c r="AJ324" s="1687"/>
      <c r="AK324" s="1688"/>
      <c r="AL324" s="260"/>
      <c r="AM324" s="261"/>
      <c r="AN324" s="1687"/>
      <c r="AO324" s="1688"/>
      <c r="AP324" s="1962"/>
      <c r="AQ324" s="1963"/>
      <c r="AR324" s="260"/>
      <c r="AS324" s="261"/>
      <c r="AT324" s="260"/>
      <c r="AU324" s="261"/>
      <c r="AV324" s="528"/>
      <c r="JB324" s="139"/>
      <c r="JC324" s="140"/>
      <c r="JD324" s="141"/>
      <c r="JE324" s="141"/>
      <c r="JF324" s="141"/>
      <c r="JG324" s="141"/>
      <c r="JH324" s="141"/>
      <c r="JI324" s="141"/>
      <c r="JJ324" s="142"/>
      <c r="KJ324" s="143" t="s">
        <v>114</v>
      </c>
      <c r="KK324" s="143" t="s">
        <v>46</v>
      </c>
      <c r="KL324" s="10" t="s">
        <v>46</v>
      </c>
      <c r="KM324" s="10" t="s">
        <v>23</v>
      </c>
      <c r="KN324" s="10" t="s">
        <v>44</v>
      </c>
      <c r="KO324" s="143" t="s">
        <v>103</v>
      </c>
    </row>
    <row r="325" spans="1:315" s="12" customFormat="1" ht="27.9" customHeight="1" x14ac:dyDescent="0.2">
      <c r="A325" s="151"/>
      <c r="B325" s="627"/>
      <c r="C325" s="806" t="s">
        <v>114</v>
      </c>
      <c r="D325" s="628" t="s">
        <v>7</v>
      </c>
      <c r="E325" s="629" t="s">
        <v>690</v>
      </c>
      <c r="F325" s="630"/>
      <c r="G325" s="628" t="s">
        <v>7</v>
      </c>
      <c r="H325" s="631"/>
      <c r="I325" s="632"/>
      <c r="J325" s="697"/>
      <c r="K325" s="698"/>
      <c r="L325" s="697"/>
      <c r="M325" s="698"/>
      <c r="N325" s="697"/>
      <c r="O325" s="698"/>
      <c r="P325" s="697"/>
      <c r="Q325" s="698"/>
      <c r="R325" s="697"/>
      <c r="S325" s="698"/>
      <c r="T325" s="697"/>
      <c r="U325" s="698"/>
      <c r="V325" s="697"/>
      <c r="W325" s="698"/>
      <c r="X325" s="697"/>
      <c r="Y325" s="698"/>
      <c r="Z325" s="697"/>
      <c r="AA325" s="698"/>
      <c r="AB325" s="697"/>
      <c r="AC325" s="698"/>
      <c r="AD325" s="697"/>
      <c r="AE325" s="698"/>
      <c r="AF325" s="1692"/>
      <c r="AG325" s="1693"/>
      <c r="AH325" s="697"/>
      <c r="AI325" s="698"/>
      <c r="AJ325" s="1692"/>
      <c r="AK325" s="1693"/>
      <c r="AL325" s="697"/>
      <c r="AM325" s="698"/>
      <c r="AN325" s="1692"/>
      <c r="AO325" s="1693"/>
      <c r="AP325" s="1966"/>
      <c r="AQ325" s="1967"/>
      <c r="AR325" s="697"/>
      <c r="AS325" s="698"/>
      <c r="AT325" s="697"/>
      <c r="AU325" s="698"/>
      <c r="AV325" s="529"/>
      <c r="JB325" s="153"/>
      <c r="JC325" s="154"/>
      <c r="JD325" s="155"/>
      <c r="JE325" s="155"/>
      <c r="JF325" s="155"/>
      <c r="JG325" s="155"/>
      <c r="JH325" s="155"/>
      <c r="JI325" s="155"/>
      <c r="JJ325" s="156"/>
      <c r="KJ325" s="157" t="s">
        <v>114</v>
      </c>
      <c r="KK325" s="157" t="s">
        <v>46</v>
      </c>
      <c r="KL325" s="12" t="s">
        <v>110</v>
      </c>
      <c r="KM325" s="12" t="s">
        <v>23</v>
      </c>
      <c r="KN325" s="12" t="s">
        <v>45</v>
      </c>
      <c r="KO325" s="157" t="s">
        <v>103</v>
      </c>
    </row>
    <row r="326" spans="1:315" s="1" customFormat="1" ht="27.9" customHeight="1" x14ac:dyDescent="0.2">
      <c r="A326" s="23"/>
      <c r="B326" s="633"/>
      <c r="C326" s="806" t="s">
        <v>114</v>
      </c>
      <c r="D326" s="634" t="s">
        <v>7</v>
      </c>
      <c r="E326" s="635" t="s">
        <v>2106</v>
      </c>
      <c r="F326" s="636"/>
      <c r="G326" s="637">
        <v>88.11</v>
      </c>
      <c r="H326" s="638"/>
      <c r="I326" s="639"/>
      <c r="J326" s="408"/>
      <c r="K326" s="409"/>
      <c r="L326" s="408"/>
      <c r="M326" s="409"/>
      <c r="N326" s="408"/>
      <c r="O326" s="409"/>
      <c r="P326" s="408"/>
      <c r="Q326" s="409"/>
      <c r="R326" s="408"/>
      <c r="S326" s="409"/>
      <c r="T326" s="408"/>
      <c r="U326" s="409"/>
      <c r="V326" s="408"/>
      <c r="W326" s="409"/>
      <c r="X326" s="408"/>
      <c r="Y326" s="409"/>
      <c r="Z326" s="408"/>
      <c r="AA326" s="409"/>
      <c r="AB326" s="408"/>
      <c r="AC326" s="409"/>
      <c r="AD326" s="408"/>
      <c r="AE326" s="409"/>
      <c r="AF326" s="1985"/>
      <c r="AG326" s="1684"/>
      <c r="AH326" s="408"/>
      <c r="AI326" s="409"/>
      <c r="AJ326" s="1985"/>
      <c r="AK326" s="1684"/>
      <c r="AL326" s="408"/>
      <c r="AM326" s="409"/>
      <c r="AN326" s="1985"/>
      <c r="AO326" s="1684"/>
      <c r="AP326" s="1994"/>
      <c r="AQ326" s="1959"/>
      <c r="AR326" s="408"/>
      <c r="AS326" s="409"/>
      <c r="AT326" s="408"/>
      <c r="AU326" s="409"/>
      <c r="AV326" s="815"/>
      <c r="JB326" s="25"/>
      <c r="JC326" s="122" t="s">
        <v>7</v>
      </c>
      <c r="JD326" s="123" t="s">
        <v>31</v>
      </c>
      <c r="JE326" s="33"/>
      <c r="JF326" s="124">
        <f>JE326*G336</f>
        <v>0</v>
      </c>
      <c r="JG326" s="124">
        <v>0</v>
      </c>
      <c r="JH326" s="124">
        <f>JG326*G336</f>
        <v>0</v>
      </c>
      <c r="JI326" s="124">
        <v>0</v>
      </c>
      <c r="JJ326" s="125">
        <f>JI326*G336</f>
        <v>0</v>
      </c>
      <c r="JK326" s="22"/>
      <c r="JL326" s="22"/>
      <c r="JM326" s="22"/>
      <c r="JN326" s="22"/>
      <c r="JO326" s="22"/>
      <c r="JP326" s="22"/>
      <c r="JQ326" s="22"/>
      <c r="JR326" s="22"/>
      <c r="JS326" s="22"/>
      <c r="JT326" s="22"/>
      <c r="JU326" s="22"/>
      <c r="KH326" s="126" t="s">
        <v>110</v>
      </c>
      <c r="KJ326" s="126" t="s">
        <v>105</v>
      </c>
      <c r="KK326" s="126" t="s">
        <v>46</v>
      </c>
      <c r="KO326" s="13" t="s">
        <v>103</v>
      </c>
      <c r="KU326" s="127">
        <f>IF(JD326="základní",I336,0)</f>
        <v>40.31</v>
      </c>
      <c r="KV326" s="127">
        <f>IF(JD326="snížená",I336,0)</f>
        <v>0</v>
      </c>
      <c r="KW326" s="127">
        <f>IF(JD326="zákl. přenesená",I336,0)</f>
        <v>0</v>
      </c>
      <c r="KX326" s="127">
        <f>IF(JD326="sníž. přenesená",I336,0)</f>
        <v>0</v>
      </c>
      <c r="KY326" s="127">
        <f>IF(JD326="nulová",I336,0)</f>
        <v>0</v>
      </c>
      <c r="KZ326" s="13" t="s">
        <v>45</v>
      </c>
      <c r="LA326" s="127">
        <f>ROUND(H336*G336,2)</f>
        <v>40.31</v>
      </c>
      <c r="LB326" s="13" t="s">
        <v>110</v>
      </c>
      <c r="LC326" s="126" t="s">
        <v>2112</v>
      </c>
    </row>
    <row r="327" spans="1:315" s="1" customFormat="1" ht="27.9" customHeight="1" x14ac:dyDescent="0.2">
      <c r="A327" s="23"/>
      <c r="B327" s="627"/>
      <c r="C327" s="806" t="s">
        <v>114</v>
      </c>
      <c r="D327" s="628" t="s">
        <v>7</v>
      </c>
      <c r="E327" s="629" t="s">
        <v>2107</v>
      </c>
      <c r="F327" s="630"/>
      <c r="G327" s="628" t="s">
        <v>7</v>
      </c>
      <c r="H327" s="631"/>
      <c r="I327" s="632"/>
      <c r="J327" s="408"/>
      <c r="K327" s="409"/>
      <c r="L327" s="408"/>
      <c r="M327" s="409"/>
      <c r="N327" s="408"/>
      <c r="O327" s="409"/>
      <c r="P327" s="408"/>
      <c r="Q327" s="409"/>
      <c r="R327" s="408"/>
      <c r="S327" s="409"/>
      <c r="T327" s="408"/>
      <c r="U327" s="409"/>
      <c r="V327" s="408"/>
      <c r="W327" s="409"/>
      <c r="X327" s="408"/>
      <c r="Y327" s="409"/>
      <c r="Z327" s="408"/>
      <c r="AA327" s="409"/>
      <c r="AB327" s="408"/>
      <c r="AC327" s="409"/>
      <c r="AD327" s="408"/>
      <c r="AE327" s="409"/>
      <c r="AF327" s="1985"/>
      <c r="AG327" s="1684"/>
      <c r="AH327" s="408"/>
      <c r="AI327" s="409"/>
      <c r="AJ327" s="1985"/>
      <c r="AK327" s="1684"/>
      <c r="AL327" s="408"/>
      <c r="AM327" s="409"/>
      <c r="AN327" s="1985"/>
      <c r="AO327" s="1684"/>
      <c r="AP327" s="1994"/>
      <c r="AQ327" s="1959"/>
      <c r="AR327" s="408"/>
      <c r="AS327" s="409"/>
      <c r="AT327" s="408"/>
      <c r="AU327" s="409"/>
      <c r="AV327" s="815"/>
      <c r="JB327" s="25"/>
      <c r="JC327" s="128"/>
      <c r="JD327" s="129"/>
      <c r="JE327" s="33"/>
      <c r="JF327" s="33"/>
      <c r="JG327" s="33"/>
      <c r="JH327" s="33"/>
      <c r="JI327" s="33"/>
      <c r="JJ327" s="34"/>
      <c r="JK327" s="22"/>
      <c r="JL327" s="22"/>
      <c r="JM327" s="22"/>
      <c r="JN327" s="22"/>
      <c r="JO327" s="22"/>
      <c r="JP327" s="22"/>
      <c r="JQ327" s="22"/>
      <c r="JR327" s="22"/>
      <c r="JS327" s="22"/>
      <c r="JT327" s="22"/>
      <c r="JU327" s="22"/>
      <c r="KJ327" s="13" t="s">
        <v>112</v>
      </c>
      <c r="KK327" s="13" t="s">
        <v>46</v>
      </c>
    </row>
    <row r="328" spans="1:315" s="10" customFormat="1" ht="27.9" customHeight="1" x14ac:dyDescent="0.2">
      <c r="A328" s="137"/>
      <c r="B328" s="633"/>
      <c r="C328" s="806" t="s">
        <v>114</v>
      </c>
      <c r="D328" s="634" t="s">
        <v>7</v>
      </c>
      <c r="E328" s="635" t="s">
        <v>2108</v>
      </c>
      <c r="F328" s="636"/>
      <c r="G328" s="637">
        <v>0.28999999999999998</v>
      </c>
      <c r="H328" s="638"/>
      <c r="I328" s="639"/>
      <c r="J328" s="260"/>
      <c r="K328" s="261"/>
      <c r="L328" s="260"/>
      <c r="M328" s="261"/>
      <c r="N328" s="260"/>
      <c r="O328" s="261"/>
      <c r="P328" s="260"/>
      <c r="Q328" s="261"/>
      <c r="R328" s="260"/>
      <c r="S328" s="261"/>
      <c r="T328" s="260"/>
      <c r="U328" s="261"/>
      <c r="V328" s="260"/>
      <c r="W328" s="261"/>
      <c r="X328" s="260"/>
      <c r="Y328" s="261"/>
      <c r="Z328" s="260"/>
      <c r="AA328" s="261"/>
      <c r="AB328" s="260"/>
      <c r="AC328" s="261"/>
      <c r="AD328" s="260"/>
      <c r="AE328" s="261"/>
      <c r="AF328" s="1687"/>
      <c r="AG328" s="1688"/>
      <c r="AH328" s="260"/>
      <c r="AI328" s="261"/>
      <c r="AJ328" s="1687"/>
      <c r="AK328" s="1688"/>
      <c r="AL328" s="260"/>
      <c r="AM328" s="261"/>
      <c r="AN328" s="1687"/>
      <c r="AO328" s="1688"/>
      <c r="AP328" s="1962"/>
      <c r="AQ328" s="1963"/>
      <c r="AR328" s="260"/>
      <c r="AS328" s="261"/>
      <c r="AT328" s="260"/>
      <c r="AU328" s="261"/>
      <c r="AV328" s="528"/>
      <c r="JB328" s="139"/>
      <c r="JC328" s="140"/>
      <c r="JD328" s="141"/>
      <c r="JE328" s="141"/>
      <c r="JF328" s="141"/>
      <c r="JG328" s="141"/>
      <c r="JH328" s="141"/>
      <c r="JI328" s="141"/>
      <c r="JJ328" s="142"/>
      <c r="KJ328" s="143" t="s">
        <v>114</v>
      </c>
      <c r="KK328" s="143" t="s">
        <v>46</v>
      </c>
      <c r="KL328" s="10" t="s">
        <v>46</v>
      </c>
      <c r="KM328" s="10" t="s">
        <v>23</v>
      </c>
      <c r="KN328" s="10" t="s">
        <v>45</v>
      </c>
      <c r="KO328" s="143" t="s">
        <v>103</v>
      </c>
    </row>
    <row r="329" spans="1:315" s="1" customFormat="1" ht="27.9" customHeight="1" x14ac:dyDescent="0.2">
      <c r="A329" s="23"/>
      <c r="B329" s="640"/>
      <c r="C329" s="806" t="s">
        <v>114</v>
      </c>
      <c r="D329" s="641" t="s">
        <v>7</v>
      </c>
      <c r="E329" s="642" t="s">
        <v>132</v>
      </c>
      <c r="F329" s="643"/>
      <c r="G329" s="644">
        <v>220.55999999999997</v>
      </c>
      <c r="H329" s="645"/>
      <c r="I329" s="646"/>
      <c r="J329" s="408"/>
      <c r="K329" s="409"/>
      <c r="L329" s="408"/>
      <c r="M329" s="409"/>
      <c r="N329" s="408"/>
      <c r="O329" s="409"/>
      <c r="P329" s="408"/>
      <c r="Q329" s="409"/>
      <c r="R329" s="408"/>
      <c r="S329" s="409"/>
      <c r="T329" s="408"/>
      <c r="U329" s="409"/>
      <c r="V329" s="408"/>
      <c r="W329" s="409"/>
      <c r="X329" s="408"/>
      <c r="Y329" s="409"/>
      <c r="Z329" s="408"/>
      <c r="AA329" s="409"/>
      <c r="AB329" s="408"/>
      <c r="AC329" s="409"/>
      <c r="AD329" s="408"/>
      <c r="AE329" s="409"/>
      <c r="AF329" s="1985"/>
      <c r="AG329" s="1684"/>
      <c r="AH329" s="408"/>
      <c r="AI329" s="409"/>
      <c r="AJ329" s="1985"/>
      <c r="AK329" s="1684"/>
      <c r="AL329" s="408"/>
      <c r="AM329" s="409"/>
      <c r="AN329" s="1985"/>
      <c r="AO329" s="1684"/>
      <c r="AP329" s="1994"/>
      <c r="AQ329" s="1959"/>
      <c r="AR329" s="408"/>
      <c r="AS329" s="409"/>
      <c r="AT329" s="408"/>
      <c r="AU329" s="409"/>
      <c r="AV329" s="815"/>
      <c r="JB329" s="25"/>
      <c r="JC329" s="122" t="s">
        <v>7</v>
      </c>
      <c r="JD329" s="123" t="s">
        <v>31</v>
      </c>
      <c r="JE329" s="33"/>
      <c r="JF329" s="124">
        <f>JE329*G339</f>
        <v>0</v>
      </c>
      <c r="JG329" s="124">
        <v>0</v>
      </c>
      <c r="JH329" s="124">
        <f>JG329*G339</f>
        <v>0</v>
      </c>
      <c r="JI329" s="124">
        <v>0</v>
      </c>
      <c r="JJ329" s="125">
        <f>JI329*G339</f>
        <v>0</v>
      </c>
      <c r="JK329" s="22"/>
      <c r="JL329" s="22"/>
      <c r="JM329" s="22"/>
      <c r="JN329" s="22"/>
      <c r="JO329" s="22"/>
      <c r="JP329" s="22"/>
      <c r="JQ329" s="22"/>
      <c r="JR329" s="22"/>
      <c r="JS329" s="22"/>
      <c r="JT329" s="22"/>
      <c r="JU329" s="22"/>
      <c r="KH329" s="126" t="s">
        <v>110</v>
      </c>
      <c r="KJ329" s="126" t="s">
        <v>105</v>
      </c>
      <c r="KK329" s="126" t="s">
        <v>46</v>
      </c>
      <c r="KO329" s="13" t="s">
        <v>103</v>
      </c>
      <c r="KU329" s="127">
        <f>IF(JD329="základní",I339,0)</f>
        <v>12247.29</v>
      </c>
      <c r="KV329" s="127">
        <f>IF(JD329="snížená",I339,0)</f>
        <v>0</v>
      </c>
      <c r="KW329" s="127">
        <f>IF(JD329="zákl. přenesená",I339,0)</f>
        <v>0</v>
      </c>
      <c r="KX329" s="127">
        <f>IF(JD329="sníž. přenesená",I339,0)</f>
        <v>0</v>
      </c>
      <c r="KY329" s="127">
        <f>IF(JD329="nulová",I339,0)</f>
        <v>0</v>
      </c>
      <c r="KZ329" s="13" t="s">
        <v>45</v>
      </c>
      <c r="LA329" s="127">
        <f>ROUND(H339*G339,2)</f>
        <v>12247.29</v>
      </c>
      <c r="LB329" s="13" t="s">
        <v>110</v>
      </c>
      <c r="LC329" s="126" t="s">
        <v>2114</v>
      </c>
    </row>
    <row r="330" spans="1:315" s="1" customFormat="1" ht="27.9" customHeight="1" x14ac:dyDescent="0.2">
      <c r="A330" s="23"/>
      <c r="B330" s="1652" t="s">
        <v>609</v>
      </c>
      <c r="C330" s="1653" t="s">
        <v>105</v>
      </c>
      <c r="D330" s="1654" t="s">
        <v>692</v>
      </c>
      <c r="E330" s="1655" t="s">
        <v>693</v>
      </c>
      <c r="F330" s="1656" t="s">
        <v>283</v>
      </c>
      <c r="G330" s="1657">
        <v>3042.36</v>
      </c>
      <c r="H330" s="1658">
        <v>7.1</v>
      </c>
      <c r="I330" s="2044">
        <f>ROUND(H330*G330,2)</f>
        <v>21600.76</v>
      </c>
      <c r="J330" s="926"/>
      <c r="K330" s="927">
        <f>ROUND(J330*$H330,2)</f>
        <v>0</v>
      </c>
      <c r="L330" s="926"/>
      <c r="M330" s="927">
        <f>ROUND(L330*$H330,2)</f>
        <v>0</v>
      </c>
      <c r="N330" s="926"/>
      <c r="O330" s="927">
        <f>ROUND(N330*$H330,2)</f>
        <v>0</v>
      </c>
      <c r="P330" s="926"/>
      <c r="Q330" s="927">
        <f>ROUND(P330*$H330,2)</f>
        <v>0</v>
      </c>
      <c r="R330" s="926"/>
      <c r="S330" s="927">
        <f>ROUND(R330*$H330,2)</f>
        <v>0</v>
      </c>
      <c r="T330" s="926"/>
      <c r="U330" s="927">
        <f>ROUND(T330*$H330,2)</f>
        <v>0</v>
      </c>
      <c r="V330" s="926"/>
      <c r="W330" s="927">
        <f>ROUND(V330*$H330,2)</f>
        <v>0</v>
      </c>
      <c r="X330" s="926"/>
      <c r="Y330" s="927">
        <f>ROUND(X330*$H330,2)</f>
        <v>0</v>
      </c>
      <c r="Z330" s="926"/>
      <c r="AA330" s="927">
        <f>ROUND(Z330*$H330,2)</f>
        <v>0</v>
      </c>
      <c r="AB330" s="926"/>
      <c r="AC330" s="927">
        <f>ROUND(AB330*$H330,2)</f>
        <v>0</v>
      </c>
      <c r="AD330" s="926"/>
      <c r="AE330" s="927">
        <f>ROUND(AD330*$H330,2)</f>
        <v>0</v>
      </c>
      <c r="AF330" s="1986"/>
      <c r="AG330" s="1987">
        <f>ROUND(AF330*$H330,2)</f>
        <v>0</v>
      </c>
      <c r="AH330" s="926"/>
      <c r="AI330" s="927">
        <f>ROUND(AH330*$H330,2)</f>
        <v>0</v>
      </c>
      <c r="AJ330" s="1986"/>
      <c r="AK330" s="1987">
        <f>ROUND(AJ330*$H330,2)</f>
        <v>0</v>
      </c>
      <c r="AL330" s="926"/>
      <c r="AM330" s="927">
        <f>ROUND(AL330*$H330,2)</f>
        <v>0</v>
      </c>
      <c r="AN330" s="1986"/>
      <c r="AO330" s="1987">
        <f>ROUND(AN330*$H330,2)</f>
        <v>0</v>
      </c>
      <c r="AP330" s="1995"/>
      <c r="AQ330" s="1996">
        <f>ROUND(AP330*$H330,2)</f>
        <v>0</v>
      </c>
      <c r="AR330" s="1888">
        <f>AP330+AN330+AL330+AJ330+AH330+AF330+AD330+AB330+Z330+X330+V330+T330+R330+P330+N330+L330+J330</f>
        <v>0</v>
      </c>
      <c r="AS330" s="1889">
        <f>ROUND(AR330*$H330,2)</f>
        <v>0</v>
      </c>
      <c r="AT330" s="1888">
        <f>G330-AR330</f>
        <v>3042.36</v>
      </c>
      <c r="AU330" s="1889">
        <f>ROUND(AT330*$H330,2)</f>
        <v>21600.76</v>
      </c>
      <c r="AV330" s="1999">
        <f>AU330/I330</f>
        <v>1</v>
      </c>
      <c r="JB330" s="25"/>
      <c r="JC330" s="128"/>
      <c r="JD330" s="129"/>
      <c r="JE330" s="33"/>
      <c r="JF330" s="33"/>
      <c r="JG330" s="33"/>
      <c r="JH330" s="33"/>
      <c r="JI330" s="33"/>
      <c r="JJ330" s="34"/>
      <c r="JK330" s="22"/>
      <c r="JL330" s="22"/>
      <c r="JM330" s="22"/>
      <c r="JN330" s="22"/>
      <c r="JO330" s="22"/>
      <c r="JP330" s="22"/>
      <c r="JQ330" s="22"/>
      <c r="JR330" s="22"/>
      <c r="JS330" s="22"/>
      <c r="JT330" s="22"/>
      <c r="JU330" s="22"/>
      <c r="KJ330" s="13" t="s">
        <v>112</v>
      </c>
      <c r="KK330" s="13" t="s">
        <v>46</v>
      </c>
    </row>
    <row r="331" spans="1:315" s="10" customFormat="1" ht="27.9" customHeight="1" x14ac:dyDescent="0.2">
      <c r="A331" s="137"/>
      <c r="B331" s="625"/>
      <c r="C331" s="806" t="s">
        <v>112</v>
      </c>
      <c r="D331" s="805"/>
      <c r="E331" s="626" t="s">
        <v>687</v>
      </c>
      <c r="F331" s="805"/>
      <c r="G331" s="805"/>
      <c r="H331" s="197"/>
      <c r="I331" s="498"/>
      <c r="J331" s="260"/>
      <c r="K331" s="261"/>
      <c r="L331" s="260"/>
      <c r="M331" s="261"/>
      <c r="N331" s="260"/>
      <c r="O331" s="261"/>
      <c r="P331" s="260"/>
      <c r="Q331" s="261"/>
      <c r="R331" s="260"/>
      <c r="S331" s="261"/>
      <c r="T331" s="260"/>
      <c r="U331" s="261"/>
      <c r="V331" s="260"/>
      <c r="W331" s="261"/>
      <c r="X331" s="260"/>
      <c r="Y331" s="261"/>
      <c r="Z331" s="260"/>
      <c r="AA331" s="261"/>
      <c r="AB331" s="260"/>
      <c r="AC331" s="261"/>
      <c r="AD331" s="260"/>
      <c r="AE331" s="261"/>
      <c r="AF331" s="1687"/>
      <c r="AG331" s="1688"/>
      <c r="AH331" s="260"/>
      <c r="AI331" s="261"/>
      <c r="AJ331" s="1687"/>
      <c r="AK331" s="1688"/>
      <c r="AL331" s="260"/>
      <c r="AM331" s="261"/>
      <c r="AN331" s="1687"/>
      <c r="AO331" s="1688"/>
      <c r="AP331" s="1962"/>
      <c r="AQ331" s="1963"/>
      <c r="AR331" s="260"/>
      <c r="AS331" s="261"/>
      <c r="AT331" s="260"/>
      <c r="AU331" s="261"/>
      <c r="AV331" s="528"/>
      <c r="JB331" s="139"/>
      <c r="JC331" s="140"/>
      <c r="JD331" s="141"/>
      <c r="JE331" s="141"/>
      <c r="JF331" s="141"/>
      <c r="JG331" s="141"/>
      <c r="JH331" s="141"/>
      <c r="JI331" s="141"/>
      <c r="JJ331" s="142"/>
      <c r="KJ331" s="143" t="s">
        <v>114</v>
      </c>
      <c r="KK331" s="143" t="s">
        <v>46</v>
      </c>
      <c r="KL331" s="10" t="s">
        <v>46</v>
      </c>
      <c r="KM331" s="10" t="s">
        <v>23</v>
      </c>
      <c r="KN331" s="10" t="s">
        <v>45</v>
      </c>
      <c r="KO331" s="143" t="s">
        <v>103</v>
      </c>
    </row>
    <row r="332" spans="1:315" s="1" customFormat="1" ht="27.9" customHeight="1" x14ac:dyDescent="0.2">
      <c r="A332" s="23"/>
      <c r="B332" s="627"/>
      <c r="C332" s="806" t="s">
        <v>114</v>
      </c>
      <c r="D332" s="628" t="s">
        <v>7</v>
      </c>
      <c r="E332" s="629" t="s">
        <v>695</v>
      </c>
      <c r="F332" s="630"/>
      <c r="G332" s="628" t="s">
        <v>7</v>
      </c>
      <c r="H332" s="631"/>
      <c r="I332" s="632"/>
      <c r="J332" s="408"/>
      <c r="K332" s="409"/>
      <c r="L332" s="408"/>
      <c r="M332" s="409"/>
      <c r="N332" s="408"/>
      <c r="O332" s="409"/>
      <c r="P332" s="408"/>
      <c r="Q332" s="409"/>
      <c r="R332" s="408"/>
      <c r="S332" s="409"/>
      <c r="T332" s="408"/>
      <c r="U332" s="409"/>
      <c r="V332" s="408"/>
      <c r="W332" s="409"/>
      <c r="X332" s="408"/>
      <c r="Y332" s="409"/>
      <c r="Z332" s="408"/>
      <c r="AA332" s="409"/>
      <c r="AB332" s="408"/>
      <c r="AC332" s="409"/>
      <c r="AD332" s="408"/>
      <c r="AE332" s="409"/>
      <c r="AF332" s="1985"/>
      <c r="AG332" s="1684"/>
      <c r="AH332" s="408"/>
      <c r="AI332" s="409"/>
      <c r="AJ332" s="1985"/>
      <c r="AK332" s="1684"/>
      <c r="AL332" s="408"/>
      <c r="AM332" s="409"/>
      <c r="AN332" s="1985"/>
      <c r="AO332" s="1684"/>
      <c r="AP332" s="1994"/>
      <c r="AQ332" s="1959"/>
      <c r="AR332" s="408"/>
      <c r="AS332" s="409"/>
      <c r="AT332" s="408"/>
      <c r="AU332" s="409"/>
      <c r="AV332" s="815"/>
      <c r="JB332" s="25"/>
      <c r="JC332" s="122" t="s">
        <v>7</v>
      </c>
      <c r="JD332" s="123" t="s">
        <v>31</v>
      </c>
      <c r="JE332" s="33"/>
      <c r="JF332" s="124">
        <f>JE332*G342</f>
        <v>0</v>
      </c>
      <c r="JG332" s="124">
        <v>0</v>
      </c>
      <c r="JH332" s="124">
        <f>JG332*G342</f>
        <v>0</v>
      </c>
      <c r="JI332" s="124">
        <v>0</v>
      </c>
      <c r="JJ332" s="125">
        <f>JI332*G342</f>
        <v>0</v>
      </c>
      <c r="JK332" s="22"/>
      <c r="JL332" s="22"/>
      <c r="JM332" s="22"/>
      <c r="JN332" s="22"/>
      <c r="JO332" s="22"/>
      <c r="JP332" s="22"/>
      <c r="JQ332" s="22"/>
      <c r="JR332" s="22"/>
      <c r="JS332" s="22"/>
      <c r="JT332" s="22"/>
      <c r="JU332" s="22"/>
      <c r="KH332" s="126" t="s">
        <v>110</v>
      </c>
      <c r="KJ332" s="126" t="s">
        <v>105</v>
      </c>
      <c r="KK332" s="126" t="s">
        <v>46</v>
      </c>
      <c r="KO332" s="13" t="s">
        <v>103</v>
      </c>
      <c r="KU332" s="127">
        <f>IF(JD332="základní",I342,0)</f>
        <v>65947.839999999997</v>
      </c>
      <c r="KV332" s="127">
        <f>IF(JD332="snížená",I342,0)</f>
        <v>0</v>
      </c>
      <c r="KW332" s="127">
        <f>IF(JD332="zákl. přenesená",I342,0)</f>
        <v>0</v>
      </c>
      <c r="KX332" s="127">
        <f>IF(JD332="sníž. přenesená",I342,0)</f>
        <v>0</v>
      </c>
      <c r="KY332" s="127">
        <f>IF(JD332="nulová",I342,0)</f>
        <v>0</v>
      </c>
      <c r="KZ332" s="13" t="s">
        <v>45</v>
      </c>
      <c r="LA332" s="127">
        <f>ROUND(H342*G342,2)</f>
        <v>65947.839999999997</v>
      </c>
      <c r="LB332" s="13" t="s">
        <v>110</v>
      </c>
      <c r="LC332" s="126" t="s">
        <v>2116</v>
      </c>
    </row>
    <row r="333" spans="1:315" s="1" customFormat="1" ht="27.9" customHeight="1" x14ac:dyDescent="0.2">
      <c r="A333" s="23"/>
      <c r="B333" s="633"/>
      <c r="C333" s="806" t="s">
        <v>114</v>
      </c>
      <c r="D333" s="634" t="s">
        <v>7</v>
      </c>
      <c r="E333" s="635" t="s">
        <v>2110</v>
      </c>
      <c r="F333" s="636"/>
      <c r="G333" s="637">
        <v>1192.05</v>
      </c>
      <c r="H333" s="638"/>
      <c r="I333" s="639"/>
      <c r="J333" s="408"/>
      <c r="K333" s="409"/>
      <c r="L333" s="408"/>
      <c r="M333" s="409"/>
      <c r="N333" s="408"/>
      <c r="O333" s="409"/>
      <c r="P333" s="408"/>
      <c r="Q333" s="409"/>
      <c r="R333" s="408"/>
      <c r="S333" s="409"/>
      <c r="T333" s="408"/>
      <c r="U333" s="409"/>
      <c r="V333" s="408"/>
      <c r="W333" s="409"/>
      <c r="X333" s="408"/>
      <c r="Y333" s="409"/>
      <c r="Z333" s="408"/>
      <c r="AA333" s="409"/>
      <c r="AB333" s="408"/>
      <c r="AC333" s="409"/>
      <c r="AD333" s="408"/>
      <c r="AE333" s="409"/>
      <c r="AF333" s="1985"/>
      <c r="AG333" s="1684"/>
      <c r="AH333" s="408"/>
      <c r="AI333" s="409"/>
      <c r="AJ333" s="1985"/>
      <c r="AK333" s="1684"/>
      <c r="AL333" s="408"/>
      <c r="AM333" s="409"/>
      <c r="AN333" s="1985"/>
      <c r="AO333" s="1684"/>
      <c r="AP333" s="1994"/>
      <c r="AQ333" s="1959"/>
      <c r="AR333" s="408"/>
      <c r="AS333" s="409"/>
      <c r="AT333" s="408"/>
      <c r="AU333" s="409"/>
      <c r="AV333" s="815"/>
      <c r="JB333" s="25"/>
      <c r="JC333" s="128"/>
      <c r="JD333" s="129"/>
      <c r="JE333" s="33"/>
      <c r="JF333" s="33"/>
      <c r="JG333" s="33"/>
      <c r="JH333" s="33"/>
      <c r="JI333" s="33"/>
      <c r="JJ333" s="34"/>
      <c r="JK333" s="22"/>
      <c r="JL333" s="22"/>
      <c r="JM333" s="22"/>
      <c r="JN333" s="22"/>
      <c r="JO333" s="22"/>
      <c r="JP333" s="22"/>
      <c r="JQ333" s="22"/>
      <c r="JR333" s="22"/>
      <c r="JS333" s="22"/>
      <c r="JT333" s="22"/>
      <c r="JU333" s="22"/>
      <c r="KJ333" s="13" t="s">
        <v>112</v>
      </c>
      <c r="KK333" s="13" t="s">
        <v>46</v>
      </c>
    </row>
    <row r="334" spans="1:315" s="10" customFormat="1" ht="27.9" customHeight="1" x14ac:dyDescent="0.2">
      <c r="A334" s="137"/>
      <c r="B334" s="633"/>
      <c r="C334" s="806" t="s">
        <v>114</v>
      </c>
      <c r="D334" s="634" t="s">
        <v>7</v>
      </c>
      <c r="E334" s="635" t="s">
        <v>2111</v>
      </c>
      <c r="F334" s="636"/>
      <c r="G334" s="637">
        <v>1850.31</v>
      </c>
      <c r="H334" s="638"/>
      <c r="I334" s="639"/>
      <c r="J334" s="260"/>
      <c r="K334" s="261"/>
      <c r="L334" s="260"/>
      <c r="M334" s="261"/>
      <c r="N334" s="260"/>
      <c r="O334" s="261"/>
      <c r="P334" s="260"/>
      <c r="Q334" s="261"/>
      <c r="R334" s="260"/>
      <c r="S334" s="261"/>
      <c r="T334" s="260"/>
      <c r="U334" s="261"/>
      <c r="V334" s="260"/>
      <c r="W334" s="261"/>
      <c r="X334" s="260"/>
      <c r="Y334" s="261"/>
      <c r="Z334" s="260"/>
      <c r="AA334" s="261"/>
      <c r="AB334" s="260"/>
      <c r="AC334" s="261"/>
      <c r="AD334" s="260"/>
      <c r="AE334" s="261"/>
      <c r="AF334" s="1687"/>
      <c r="AG334" s="1688"/>
      <c r="AH334" s="260"/>
      <c r="AI334" s="261"/>
      <c r="AJ334" s="1687"/>
      <c r="AK334" s="1688"/>
      <c r="AL334" s="260"/>
      <c r="AM334" s="261"/>
      <c r="AN334" s="1687"/>
      <c r="AO334" s="1688"/>
      <c r="AP334" s="1962"/>
      <c r="AQ334" s="1963"/>
      <c r="AR334" s="260"/>
      <c r="AS334" s="261"/>
      <c r="AT334" s="260"/>
      <c r="AU334" s="261"/>
      <c r="AV334" s="528"/>
      <c r="JB334" s="139"/>
      <c r="JC334" s="140"/>
      <c r="JD334" s="141"/>
      <c r="JE334" s="141"/>
      <c r="JF334" s="141"/>
      <c r="JG334" s="141"/>
      <c r="JH334" s="141"/>
      <c r="JI334" s="141"/>
      <c r="JJ334" s="142"/>
      <c r="KJ334" s="143" t="s">
        <v>114</v>
      </c>
      <c r="KK334" s="143" t="s">
        <v>46</v>
      </c>
      <c r="KL334" s="10" t="s">
        <v>46</v>
      </c>
      <c r="KM334" s="10" t="s">
        <v>23</v>
      </c>
      <c r="KN334" s="10" t="s">
        <v>45</v>
      </c>
      <c r="KO334" s="143" t="s">
        <v>103</v>
      </c>
    </row>
    <row r="335" spans="1:315" s="8" customFormat="1" ht="27.9" customHeight="1" x14ac:dyDescent="0.2">
      <c r="A335" s="106"/>
      <c r="B335" s="640"/>
      <c r="C335" s="806" t="s">
        <v>114</v>
      </c>
      <c r="D335" s="641" t="s">
        <v>7</v>
      </c>
      <c r="E335" s="642" t="s">
        <v>132</v>
      </c>
      <c r="F335" s="643"/>
      <c r="G335" s="644">
        <v>3042.3599999999997</v>
      </c>
      <c r="H335" s="645"/>
      <c r="I335" s="646"/>
      <c r="J335" s="262"/>
      <c r="K335" s="263"/>
      <c r="L335" s="262"/>
      <c r="M335" s="263"/>
      <c r="N335" s="262"/>
      <c r="O335" s="263"/>
      <c r="P335" s="262"/>
      <c r="Q335" s="263"/>
      <c r="R335" s="262"/>
      <c r="S335" s="263"/>
      <c r="T335" s="262"/>
      <c r="U335" s="263"/>
      <c r="V335" s="262"/>
      <c r="W335" s="263"/>
      <c r="X335" s="262"/>
      <c r="Y335" s="263"/>
      <c r="Z335" s="262"/>
      <c r="AA335" s="263"/>
      <c r="AB335" s="262"/>
      <c r="AC335" s="263"/>
      <c r="AD335" s="262"/>
      <c r="AE335" s="263"/>
      <c r="AF335" s="1695"/>
      <c r="AG335" s="1696"/>
      <c r="AH335" s="262"/>
      <c r="AI335" s="263"/>
      <c r="AJ335" s="1695"/>
      <c r="AK335" s="1696"/>
      <c r="AL335" s="262"/>
      <c r="AM335" s="263"/>
      <c r="AN335" s="1695"/>
      <c r="AO335" s="1696"/>
      <c r="AP335" s="1968"/>
      <c r="AQ335" s="1969"/>
      <c r="AR335" s="262"/>
      <c r="AS335" s="263"/>
      <c r="AT335" s="262"/>
      <c r="AU335" s="263"/>
      <c r="AV335" s="532"/>
      <c r="JB335" s="108"/>
      <c r="JC335" s="109"/>
      <c r="JD335" s="110"/>
      <c r="JE335" s="110"/>
      <c r="JF335" s="111">
        <f>SUM(JF336:JF337)</f>
        <v>0</v>
      </c>
      <c r="JG335" s="110"/>
      <c r="JH335" s="111">
        <f>SUM(JH336:JH337)</f>
        <v>0</v>
      </c>
      <c r="JI335" s="110"/>
      <c r="JJ335" s="112">
        <f>SUM(JJ336:JJ337)</f>
        <v>0</v>
      </c>
      <c r="KH335" s="113" t="s">
        <v>45</v>
      </c>
      <c r="KJ335" s="114" t="s">
        <v>43</v>
      </c>
      <c r="KK335" s="114" t="s">
        <v>45</v>
      </c>
      <c r="KO335" s="113" t="s">
        <v>103</v>
      </c>
      <c r="LA335" s="115">
        <f>SUM(LA336:LA337)</f>
        <v>74853.320000000007</v>
      </c>
    </row>
    <row r="336" spans="1:315" s="1" customFormat="1" ht="27.9" customHeight="1" x14ac:dyDescent="0.2">
      <c r="A336" s="23"/>
      <c r="B336" s="1652" t="s">
        <v>615</v>
      </c>
      <c r="C336" s="1653" t="s">
        <v>105</v>
      </c>
      <c r="D336" s="1654" t="s">
        <v>1540</v>
      </c>
      <c r="E336" s="1655" t="s">
        <v>1541</v>
      </c>
      <c r="F336" s="1656" t="s">
        <v>283</v>
      </c>
      <c r="G336" s="1657">
        <v>0.28999999999999998</v>
      </c>
      <c r="H336" s="1658">
        <v>139</v>
      </c>
      <c r="I336" s="2044">
        <f>ROUND(H336*G336,2)</f>
        <v>40.31</v>
      </c>
      <c r="J336" s="926"/>
      <c r="K336" s="927">
        <f>ROUND(J336*$H336,2)</f>
        <v>0</v>
      </c>
      <c r="L336" s="926"/>
      <c r="M336" s="927">
        <f>ROUND(L336*$H336,2)</f>
        <v>0</v>
      </c>
      <c r="N336" s="926"/>
      <c r="O336" s="927">
        <f>ROUND(N336*$H336,2)</f>
        <v>0</v>
      </c>
      <c r="P336" s="926"/>
      <c r="Q336" s="927">
        <f>ROUND(P336*$H336,2)</f>
        <v>0</v>
      </c>
      <c r="R336" s="926"/>
      <c r="S336" s="927">
        <f>ROUND(R336*$H336,2)</f>
        <v>0</v>
      </c>
      <c r="T336" s="926"/>
      <c r="U336" s="927">
        <f>ROUND(T336*$H336,2)</f>
        <v>0</v>
      </c>
      <c r="V336" s="926"/>
      <c r="W336" s="927">
        <f>ROUND(V336*$H336,2)</f>
        <v>0</v>
      </c>
      <c r="X336" s="926"/>
      <c r="Y336" s="927">
        <f>ROUND(X336*$H336,2)</f>
        <v>0</v>
      </c>
      <c r="Z336" s="926"/>
      <c r="AA336" s="927">
        <f>ROUND(Z336*$H336,2)</f>
        <v>0</v>
      </c>
      <c r="AB336" s="926"/>
      <c r="AC336" s="927">
        <f>ROUND(AB336*$H336,2)</f>
        <v>0</v>
      </c>
      <c r="AD336" s="926"/>
      <c r="AE336" s="927">
        <f>ROUND(AD336*$H336,2)</f>
        <v>0</v>
      </c>
      <c r="AF336" s="1986"/>
      <c r="AG336" s="1987">
        <f>ROUND(AF336*$H336,2)</f>
        <v>0</v>
      </c>
      <c r="AH336" s="926"/>
      <c r="AI336" s="927">
        <f>ROUND(AH336*$H336,2)</f>
        <v>0</v>
      </c>
      <c r="AJ336" s="1986"/>
      <c r="AK336" s="1987">
        <f>ROUND(AJ336*$H336,2)</f>
        <v>0</v>
      </c>
      <c r="AL336" s="926"/>
      <c r="AM336" s="927">
        <f>ROUND(AL336*$H336,2)</f>
        <v>0</v>
      </c>
      <c r="AN336" s="1986"/>
      <c r="AO336" s="1987">
        <f>ROUND(AN336*$H336,2)</f>
        <v>0</v>
      </c>
      <c r="AP336" s="1995"/>
      <c r="AQ336" s="1996">
        <f>ROUND(AP336*$H336,2)</f>
        <v>0</v>
      </c>
      <c r="AR336" s="1888">
        <f>AP336+AN336+AL336+AJ336+AH336+AF336+AD336+AB336+Z336+X336+V336+T336+R336+P336+N336+L336+J336</f>
        <v>0</v>
      </c>
      <c r="AS336" s="1889">
        <f>ROUND(AR336*$H336,2)</f>
        <v>0</v>
      </c>
      <c r="AT336" s="1888">
        <f>G336-AR336</f>
        <v>0.28999999999999998</v>
      </c>
      <c r="AU336" s="1889">
        <f>ROUND(AT336*$H336,2)</f>
        <v>40.31</v>
      </c>
      <c r="AV336" s="1999">
        <f>AU336/I336</f>
        <v>1</v>
      </c>
      <c r="JB336" s="25"/>
      <c r="JC336" s="122" t="s">
        <v>7</v>
      </c>
      <c r="JD336" s="123" t="s">
        <v>31</v>
      </c>
      <c r="JE336" s="33"/>
      <c r="JF336" s="124">
        <f>JE336*G348</f>
        <v>0</v>
      </c>
      <c r="JG336" s="124">
        <v>0</v>
      </c>
      <c r="JH336" s="124">
        <f>JG336*G348</f>
        <v>0</v>
      </c>
      <c r="JI336" s="124">
        <v>0</v>
      </c>
      <c r="JJ336" s="125">
        <f>JI336*G348</f>
        <v>0</v>
      </c>
      <c r="JK336" s="22"/>
      <c r="JL336" s="22"/>
      <c r="JM336" s="22"/>
      <c r="JN336" s="22"/>
      <c r="JO336" s="22"/>
      <c r="JP336" s="22"/>
      <c r="JQ336" s="22"/>
      <c r="JR336" s="22"/>
      <c r="JS336" s="22"/>
      <c r="JT336" s="22"/>
      <c r="JU336" s="22"/>
      <c r="KH336" s="126" t="s">
        <v>110</v>
      </c>
      <c r="KJ336" s="126" t="s">
        <v>105</v>
      </c>
      <c r="KK336" s="126" t="s">
        <v>46</v>
      </c>
      <c r="KO336" s="13" t="s">
        <v>103</v>
      </c>
      <c r="KU336" s="127">
        <f>IF(JD336="základní",I348,0)</f>
        <v>74853.320000000007</v>
      </c>
      <c r="KV336" s="127">
        <f>IF(JD336="snížená",I348,0)</f>
        <v>0</v>
      </c>
      <c r="KW336" s="127">
        <f>IF(JD336="zákl. přenesená",I348,0)</f>
        <v>0</v>
      </c>
      <c r="KX336" s="127">
        <f>IF(JD336="sníž. přenesená",I348,0)</f>
        <v>0</v>
      </c>
      <c r="KY336" s="127">
        <f>IF(JD336="nulová",I348,0)</f>
        <v>0</v>
      </c>
      <c r="KZ336" s="13" t="s">
        <v>45</v>
      </c>
      <c r="LA336" s="127">
        <f>ROUND(H348*G348,2)</f>
        <v>74853.320000000007</v>
      </c>
      <c r="LB336" s="13" t="s">
        <v>110</v>
      </c>
      <c r="LC336" s="126" t="s">
        <v>2118</v>
      </c>
    </row>
    <row r="337" spans="1:297" s="1" customFormat="1" ht="27.9" customHeight="1" x14ac:dyDescent="0.2">
      <c r="A337" s="23"/>
      <c r="B337" s="625"/>
      <c r="C337" s="806" t="s">
        <v>112</v>
      </c>
      <c r="D337" s="805"/>
      <c r="E337" s="626" t="s">
        <v>701</v>
      </c>
      <c r="F337" s="805"/>
      <c r="G337" s="805"/>
      <c r="H337" s="197"/>
      <c r="I337" s="498"/>
      <c r="J337" s="408"/>
      <c r="K337" s="409"/>
      <c r="L337" s="408"/>
      <c r="M337" s="409"/>
      <c r="N337" s="408"/>
      <c r="O337" s="409"/>
      <c r="P337" s="408"/>
      <c r="Q337" s="409"/>
      <c r="R337" s="408"/>
      <c r="S337" s="409"/>
      <c r="T337" s="408"/>
      <c r="U337" s="409"/>
      <c r="V337" s="408"/>
      <c r="W337" s="409"/>
      <c r="X337" s="408"/>
      <c r="Y337" s="409"/>
      <c r="Z337" s="408"/>
      <c r="AA337" s="409"/>
      <c r="AB337" s="408"/>
      <c r="AC337" s="409"/>
      <c r="AD337" s="408"/>
      <c r="AE337" s="409"/>
      <c r="AF337" s="1985"/>
      <c r="AG337" s="1684"/>
      <c r="AH337" s="408"/>
      <c r="AI337" s="409"/>
      <c r="AJ337" s="1985"/>
      <c r="AK337" s="1684"/>
      <c r="AL337" s="408"/>
      <c r="AM337" s="409"/>
      <c r="AN337" s="1985"/>
      <c r="AO337" s="1684"/>
      <c r="AP337" s="1994"/>
      <c r="AQ337" s="1959"/>
      <c r="AR337" s="408"/>
      <c r="AS337" s="409"/>
      <c r="AT337" s="408"/>
      <c r="AU337" s="409"/>
      <c r="AV337" s="815"/>
      <c r="JB337" s="25"/>
      <c r="JC337" s="166"/>
      <c r="JD337" s="167"/>
      <c r="JE337" s="168"/>
      <c r="JF337" s="168"/>
      <c r="JG337" s="168"/>
      <c r="JH337" s="168"/>
      <c r="JI337" s="168"/>
      <c r="JJ337" s="169"/>
      <c r="JK337" s="22"/>
      <c r="JL337" s="22"/>
      <c r="JM337" s="22"/>
      <c r="JN337" s="22"/>
      <c r="JO337" s="22"/>
      <c r="JP337" s="22"/>
      <c r="JQ337" s="22"/>
      <c r="JR337" s="22"/>
      <c r="JS337" s="22"/>
      <c r="JT337" s="22"/>
      <c r="JU337" s="22"/>
      <c r="KJ337" s="13" t="s">
        <v>112</v>
      </c>
      <c r="KK337" s="13" t="s">
        <v>46</v>
      </c>
    </row>
    <row r="338" spans="1:297" s="1" customFormat="1" ht="27.9" customHeight="1" x14ac:dyDescent="0.2">
      <c r="A338" s="26"/>
      <c r="B338" s="633"/>
      <c r="C338" s="806" t="s">
        <v>114</v>
      </c>
      <c r="D338" s="634" t="s">
        <v>7</v>
      </c>
      <c r="E338" s="635" t="s">
        <v>2113</v>
      </c>
      <c r="F338" s="636"/>
      <c r="G338" s="637">
        <v>0.28999999999999998</v>
      </c>
      <c r="H338" s="638"/>
      <c r="I338" s="639"/>
      <c r="J338" s="408"/>
      <c r="K338" s="409"/>
      <c r="L338" s="408"/>
      <c r="M338" s="409"/>
      <c r="N338" s="408"/>
      <c r="O338" s="409"/>
      <c r="P338" s="408"/>
      <c r="Q338" s="409"/>
      <c r="R338" s="408"/>
      <c r="S338" s="409"/>
      <c r="T338" s="408"/>
      <c r="U338" s="409"/>
      <c r="V338" s="408"/>
      <c r="W338" s="409"/>
      <c r="X338" s="408"/>
      <c r="Y338" s="409"/>
      <c r="Z338" s="408"/>
      <c r="AA338" s="409"/>
      <c r="AB338" s="408"/>
      <c r="AC338" s="409"/>
      <c r="AD338" s="408"/>
      <c r="AE338" s="409"/>
      <c r="AF338" s="1985"/>
      <c r="AG338" s="1684"/>
      <c r="AH338" s="408"/>
      <c r="AI338" s="409"/>
      <c r="AJ338" s="1985"/>
      <c r="AK338" s="1684"/>
      <c r="AL338" s="408"/>
      <c r="AM338" s="409"/>
      <c r="AN338" s="1985"/>
      <c r="AO338" s="1684"/>
      <c r="AP338" s="1994"/>
      <c r="AQ338" s="1959"/>
      <c r="AR338" s="408"/>
      <c r="AS338" s="409"/>
      <c r="AT338" s="408"/>
      <c r="AU338" s="409"/>
      <c r="AV338" s="815"/>
      <c r="JB338" s="25"/>
      <c r="JC338" s="22"/>
      <c r="JE338" s="22"/>
      <c r="JF338" s="22"/>
      <c r="JG338" s="22"/>
      <c r="JH338" s="22"/>
      <c r="JI338" s="22"/>
      <c r="JJ338" s="22"/>
      <c r="JK338" s="22"/>
      <c r="JL338" s="22"/>
      <c r="JM338" s="22"/>
      <c r="JN338" s="22"/>
      <c r="JO338" s="22"/>
      <c r="JP338" s="22"/>
      <c r="JQ338" s="22"/>
      <c r="JR338" s="22"/>
      <c r="JS338" s="22"/>
      <c r="JT338" s="22"/>
      <c r="JU338" s="22"/>
    </row>
    <row r="339" spans="1:297" ht="27.9" customHeight="1" x14ac:dyDescent="0.2">
      <c r="B339" s="1652" t="s">
        <v>619</v>
      </c>
      <c r="C339" s="1653" t="s">
        <v>105</v>
      </c>
      <c r="D339" s="1654" t="s">
        <v>698</v>
      </c>
      <c r="E339" s="1655" t="s">
        <v>699</v>
      </c>
      <c r="F339" s="1656" t="s">
        <v>283</v>
      </c>
      <c r="G339" s="1657">
        <v>88.11</v>
      </c>
      <c r="H339" s="1658">
        <v>139</v>
      </c>
      <c r="I339" s="2044">
        <f>ROUND(H339*G339,2)</f>
        <v>12247.29</v>
      </c>
      <c r="J339" s="926"/>
      <c r="K339" s="927">
        <f>ROUND(J339*$H339,2)</f>
        <v>0</v>
      </c>
      <c r="L339" s="926"/>
      <c r="M339" s="927">
        <f>ROUND(L339*$H339,2)</f>
        <v>0</v>
      </c>
      <c r="N339" s="926"/>
      <c r="O339" s="927">
        <f>ROUND(N339*$H339,2)</f>
        <v>0</v>
      </c>
      <c r="P339" s="926"/>
      <c r="Q339" s="927">
        <f>ROUND(P339*$H339,2)</f>
        <v>0</v>
      </c>
      <c r="R339" s="926"/>
      <c r="S339" s="927">
        <f>ROUND(R339*$H339,2)</f>
        <v>0</v>
      </c>
      <c r="T339" s="926"/>
      <c r="U339" s="927">
        <f>ROUND(T339*$H339,2)</f>
        <v>0</v>
      </c>
      <c r="V339" s="926"/>
      <c r="W339" s="927">
        <f>ROUND(V339*$H339,2)</f>
        <v>0</v>
      </c>
      <c r="X339" s="926"/>
      <c r="Y339" s="927">
        <f>ROUND(X339*$H339,2)</f>
        <v>0</v>
      </c>
      <c r="Z339" s="926"/>
      <c r="AA339" s="927">
        <f>ROUND(Z339*$H339,2)</f>
        <v>0</v>
      </c>
      <c r="AB339" s="926"/>
      <c r="AC339" s="927">
        <f>ROUND(AB339*$H339,2)</f>
        <v>0</v>
      </c>
      <c r="AD339" s="926"/>
      <c r="AE339" s="927">
        <f>ROUND(AD339*$H339,2)</f>
        <v>0</v>
      </c>
      <c r="AF339" s="1986"/>
      <c r="AG339" s="1987">
        <f>ROUND(AF339*$H339,2)</f>
        <v>0</v>
      </c>
      <c r="AH339" s="926"/>
      <c r="AI339" s="927">
        <f>ROUND(AH339*$H339,2)</f>
        <v>0</v>
      </c>
      <c r="AJ339" s="1986"/>
      <c r="AK339" s="1987">
        <f>ROUND(AJ339*$H339,2)</f>
        <v>0</v>
      </c>
      <c r="AL339" s="926"/>
      <c r="AM339" s="927">
        <f>ROUND(AL339*$H339,2)</f>
        <v>0</v>
      </c>
      <c r="AN339" s="1986"/>
      <c r="AO339" s="1987">
        <f>ROUND(AN339*$H339,2)</f>
        <v>0</v>
      </c>
      <c r="AP339" s="1995"/>
      <c r="AQ339" s="1996">
        <f>ROUND(AP339*$H339,2)</f>
        <v>0</v>
      </c>
      <c r="AR339" s="1888">
        <f>AP339+AN339+AL339+AJ339+AH339+AF339+AD339+AB339+Z339+X339+V339+T339+R339+P339+N339+L339+J339</f>
        <v>0</v>
      </c>
      <c r="AS339" s="1889">
        <f>ROUND(AR339*$H339,2)</f>
        <v>0</v>
      </c>
      <c r="AT339" s="1888">
        <f>G339-AR339</f>
        <v>88.11</v>
      </c>
      <c r="AU339" s="1889">
        <f>ROUND(AT339*$H339,2)</f>
        <v>12247.29</v>
      </c>
      <c r="AV339" s="1999">
        <f>AU339/I339</f>
        <v>1</v>
      </c>
    </row>
    <row r="340" spans="1:297" ht="27.9" customHeight="1" x14ac:dyDescent="0.2">
      <c r="B340" s="625"/>
      <c r="C340" s="806" t="s">
        <v>112</v>
      </c>
      <c r="D340" s="805"/>
      <c r="E340" s="626" t="s">
        <v>701</v>
      </c>
      <c r="F340" s="805"/>
      <c r="G340" s="805"/>
      <c r="H340" s="197"/>
      <c r="I340" s="498"/>
      <c r="J340" s="264"/>
      <c r="K340" s="265"/>
      <c r="L340" s="264"/>
      <c r="M340" s="265"/>
      <c r="N340" s="264"/>
      <c r="O340" s="265"/>
      <c r="P340" s="264"/>
      <c r="Q340" s="265"/>
      <c r="R340" s="264"/>
      <c r="S340" s="265"/>
      <c r="T340" s="264"/>
      <c r="U340" s="265"/>
      <c r="V340" s="264"/>
      <c r="W340" s="265"/>
      <c r="X340" s="264"/>
      <c r="Y340" s="265"/>
      <c r="Z340" s="264"/>
      <c r="AA340" s="265"/>
      <c r="AB340" s="264"/>
      <c r="AC340" s="265"/>
      <c r="AD340" s="264"/>
      <c r="AE340" s="265"/>
      <c r="AF340" s="1698"/>
      <c r="AG340" s="1699"/>
      <c r="AH340" s="264"/>
      <c r="AI340" s="265"/>
      <c r="AJ340" s="1698"/>
      <c r="AK340" s="1699"/>
      <c r="AL340" s="264"/>
      <c r="AM340" s="265"/>
      <c r="AN340" s="1698"/>
      <c r="AO340" s="1699"/>
      <c r="AP340" s="1970"/>
      <c r="AQ340" s="1971"/>
      <c r="AR340" s="264"/>
      <c r="AS340" s="265"/>
      <c r="AT340" s="264"/>
      <c r="AU340" s="265"/>
      <c r="AV340" s="817"/>
    </row>
    <row r="341" spans="1:297" ht="27.9" customHeight="1" x14ac:dyDescent="0.2">
      <c r="B341" s="633"/>
      <c r="C341" s="806" t="s">
        <v>114</v>
      </c>
      <c r="D341" s="634" t="s">
        <v>7</v>
      </c>
      <c r="E341" s="635" t="s">
        <v>2115</v>
      </c>
      <c r="F341" s="636"/>
      <c r="G341" s="637">
        <v>88.11</v>
      </c>
      <c r="H341" s="638"/>
      <c r="I341" s="639"/>
      <c r="J341" s="264"/>
      <c r="K341" s="265"/>
      <c r="L341" s="264"/>
      <c r="M341" s="265"/>
      <c r="N341" s="264"/>
      <c r="O341" s="265"/>
      <c r="P341" s="264"/>
      <c r="Q341" s="265"/>
      <c r="R341" s="264"/>
      <c r="S341" s="265"/>
      <c r="T341" s="264"/>
      <c r="U341" s="265"/>
      <c r="V341" s="264"/>
      <c r="W341" s="265"/>
      <c r="X341" s="264"/>
      <c r="Y341" s="265"/>
      <c r="Z341" s="264"/>
      <c r="AA341" s="265"/>
      <c r="AB341" s="264"/>
      <c r="AC341" s="265"/>
      <c r="AD341" s="264"/>
      <c r="AE341" s="265"/>
      <c r="AF341" s="1698"/>
      <c r="AG341" s="1699"/>
      <c r="AH341" s="264"/>
      <c r="AI341" s="265"/>
      <c r="AJ341" s="1698"/>
      <c r="AK341" s="1699"/>
      <c r="AL341" s="264"/>
      <c r="AM341" s="265"/>
      <c r="AN341" s="1698"/>
      <c r="AO341" s="1699"/>
      <c r="AP341" s="1970"/>
      <c r="AQ341" s="1971"/>
      <c r="AR341" s="264"/>
      <c r="AS341" s="265"/>
      <c r="AT341" s="264"/>
      <c r="AU341" s="265"/>
      <c r="AV341" s="817"/>
    </row>
    <row r="342" spans="1:297" ht="27.9" customHeight="1" x14ac:dyDescent="0.2">
      <c r="B342" s="1652" t="s">
        <v>625</v>
      </c>
      <c r="C342" s="1653" t="s">
        <v>105</v>
      </c>
      <c r="D342" s="1654" t="s">
        <v>703</v>
      </c>
      <c r="E342" s="1655" t="s">
        <v>704</v>
      </c>
      <c r="F342" s="1656" t="s">
        <v>283</v>
      </c>
      <c r="G342" s="1657">
        <v>132.16</v>
      </c>
      <c r="H342" s="1658">
        <v>499</v>
      </c>
      <c r="I342" s="2044">
        <f>ROUND(H342*G342,2)</f>
        <v>65947.839999999997</v>
      </c>
      <c r="J342" s="926"/>
      <c r="K342" s="927">
        <f>ROUND(J342*$H342,2)</f>
        <v>0</v>
      </c>
      <c r="L342" s="926"/>
      <c r="M342" s="927">
        <f>ROUND(L342*$H342,2)</f>
        <v>0</v>
      </c>
      <c r="N342" s="926"/>
      <c r="O342" s="927">
        <f>ROUND(N342*$H342,2)</f>
        <v>0</v>
      </c>
      <c r="P342" s="926"/>
      <c r="Q342" s="927">
        <f>ROUND(P342*$H342,2)</f>
        <v>0</v>
      </c>
      <c r="R342" s="926"/>
      <c r="S342" s="927">
        <f>ROUND(R342*$H342,2)</f>
        <v>0</v>
      </c>
      <c r="T342" s="926"/>
      <c r="U342" s="927">
        <f>ROUND(T342*$H342,2)</f>
        <v>0</v>
      </c>
      <c r="V342" s="926"/>
      <c r="W342" s="927">
        <f>ROUND(V342*$H342,2)</f>
        <v>0</v>
      </c>
      <c r="X342" s="926"/>
      <c r="Y342" s="927">
        <f>ROUND(X342*$H342,2)</f>
        <v>0</v>
      </c>
      <c r="Z342" s="926"/>
      <c r="AA342" s="927">
        <f>ROUND(Z342*$H342,2)</f>
        <v>0</v>
      </c>
      <c r="AB342" s="926"/>
      <c r="AC342" s="927">
        <f>ROUND(AB342*$H342,2)</f>
        <v>0</v>
      </c>
      <c r="AD342" s="926"/>
      <c r="AE342" s="927">
        <f>ROUND(AD342*$H342,2)</f>
        <v>0</v>
      </c>
      <c r="AF342" s="1986"/>
      <c r="AG342" s="1987">
        <f>ROUND(AF342*$H342,2)</f>
        <v>0</v>
      </c>
      <c r="AH342" s="926"/>
      <c r="AI342" s="927">
        <f>ROUND(AH342*$H342,2)</f>
        <v>0</v>
      </c>
      <c r="AJ342" s="1986"/>
      <c r="AK342" s="1987">
        <f>ROUND(AJ342*$H342,2)</f>
        <v>0</v>
      </c>
      <c r="AL342" s="926"/>
      <c r="AM342" s="927">
        <f>ROUND(AL342*$H342,2)</f>
        <v>0</v>
      </c>
      <c r="AN342" s="1986"/>
      <c r="AO342" s="1987">
        <f>ROUND(AN342*$H342,2)</f>
        <v>0</v>
      </c>
      <c r="AP342" s="1995"/>
      <c r="AQ342" s="1996">
        <f>ROUND(AP342*$H342,2)</f>
        <v>0</v>
      </c>
      <c r="AR342" s="1888">
        <f>AP342+AN342+AL342+AJ342+AH342+AF342+AD342+AB342+Z342+X342+V342+T342+R342+P342+N342+L342+J342</f>
        <v>0</v>
      </c>
      <c r="AS342" s="1889">
        <f>ROUND(AR342*$H342,2)</f>
        <v>0</v>
      </c>
      <c r="AT342" s="1888">
        <f>G342-AR342</f>
        <v>132.16</v>
      </c>
      <c r="AU342" s="1889">
        <f>ROUND(AT342*$H342,2)</f>
        <v>65947.839999999997</v>
      </c>
      <c r="AV342" s="1999">
        <f>AU342/I342</f>
        <v>1</v>
      </c>
    </row>
    <row r="343" spans="1:297" ht="27.9" customHeight="1" x14ac:dyDescent="0.2">
      <c r="B343" s="625"/>
      <c r="C343" s="806" t="s">
        <v>112</v>
      </c>
      <c r="D343" s="805"/>
      <c r="E343" s="626" t="s">
        <v>701</v>
      </c>
      <c r="F343" s="805"/>
      <c r="G343" s="805"/>
      <c r="H343" s="197"/>
      <c r="I343" s="498"/>
      <c r="J343" s="264"/>
      <c r="K343" s="265"/>
      <c r="L343" s="264"/>
      <c r="M343" s="265"/>
      <c r="N343" s="264"/>
      <c r="O343" s="265"/>
      <c r="P343" s="264"/>
      <c r="Q343" s="265"/>
      <c r="R343" s="264"/>
      <c r="S343" s="265"/>
      <c r="T343" s="264"/>
      <c r="U343" s="265"/>
      <c r="V343" s="264"/>
      <c r="W343" s="265"/>
      <c r="X343" s="264"/>
      <c r="Y343" s="265"/>
      <c r="Z343" s="264"/>
      <c r="AA343" s="265"/>
      <c r="AB343" s="264"/>
      <c r="AC343" s="265"/>
      <c r="AD343" s="264"/>
      <c r="AE343" s="265"/>
      <c r="AF343" s="1698"/>
      <c r="AG343" s="1699"/>
      <c r="AH343" s="264"/>
      <c r="AI343" s="265"/>
      <c r="AJ343" s="1698"/>
      <c r="AK343" s="1699"/>
      <c r="AL343" s="264"/>
      <c r="AM343" s="265"/>
      <c r="AN343" s="1698"/>
      <c r="AO343" s="1699"/>
      <c r="AP343" s="1970"/>
      <c r="AQ343" s="1971"/>
      <c r="AR343" s="264"/>
      <c r="AS343" s="265"/>
      <c r="AT343" s="264"/>
      <c r="AU343" s="265"/>
      <c r="AV343" s="817"/>
    </row>
    <row r="344" spans="1:297" ht="27.9" customHeight="1" thickBot="1" x14ac:dyDescent="0.25">
      <c r="B344" s="633"/>
      <c r="C344" s="806" t="s">
        <v>114</v>
      </c>
      <c r="D344" s="634" t="s">
        <v>7</v>
      </c>
      <c r="E344" s="635" t="s">
        <v>2117</v>
      </c>
      <c r="F344" s="636"/>
      <c r="G344" s="637">
        <v>132.16</v>
      </c>
      <c r="H344" s="638"/>
      <c r="I344" s="639"/>
      <c r="J344" s="264"/>
      <c r="K344" s="265"/>
      <c r="L344" s="264"/>
      <c r="M344" s="265"/>
      <c r="N344" s="264"/>
      <c r="O344" s="265"/>
      <c r="P344" s="264"/>
      <c r="Q344" s="265"/>
      <c r="R344" s="264"/>
      <c r="S344" s="265"/>
      <c r="T344" s="264"/>
      <c r="U344" s="265"/>
      <c r="V344" s="264"/>
      <c r="W344" s="265"/>
      <c r="X344" s="264"/>
      <c r="Y344" s="265"/>
      <c r="Z344" s="264"/>
      <c r="AA344" s="265"/>
      <c r="AB344" s="264"/>
      <c r="AC344" s="265"/>
      <c r="AD344" s="264"/>
      <c r="AE344" s="265"/>
      <c r="AF344" s="1698"/>
      <c r="AG344" s="1699"/>
      <c r="AH344" s="264"/>
      <c r="AI344" s="265"/>
      <c r="AJ344" s="1698"/>
      <c r="AK344" s="1699"/>
      <c r="AL344" s="264"/>
      <c r="AM344" s="265"/>
      <c r="AN344" s="1698"/>
      <c r="AO344" s="1699"/>
      <c r="AP344" s="1970"/>
      <c r="AQ344" s="1971"/>
      <c r="AR344" s="264"/>
      <c r="AS344" s="265"/>
      <c r="AT344" s="264"/>
      <c r="AU344" s="265"/>
      <c r="AV344" s="817"/>
    </row>
    <row r="345" spans="1:297" ht="27.9" customHeight="1" thickBot="1" x14ac:dyDescent="0.3">
      <c r="B345" s="602"/>
      <c r="C345" s="603"/>
      <c r="D345" s="603"/>
      <c r="E345" s="603"/>
      <c r="F345" s="603"/>
      <c r="G345" s="603"/>
      <c r="H345" s="604"/>
      <c r="I345" s="605"/>
      <c r="J345" s="2300" t="s">
        <v>2484</v>
      </c>
      <c r="K345" s="2301"/>
      <c r="L345" s="2300" t="s">
        <v>2485</v>
      </c>
      <c r="M345" s="2301"/>
      <c r="N345" s="2300" t="s">
        <v>2486</v>
      </c>
      <c r="O345" s="2301"/>
      <c r="P345" s="2300" t="s">
        <v>2487</v>
      </c>
      <c r="Q345" s="2301"/>
      <c r="R345" s="2300" t="s">
        <v>2488</v>
      </c>
      <c r="S345" s="2301"/>
      <c r="T345" s="2300" t="s">
        <v>2489</v>
      </c>
      <c r="U345" s="2301"/>
      <c r="V345" s="2300" t="s">
        <v>2490</v>
      </c>
      <c r="W345" s="2301"/>
      <c r="X345" s="2300" t="s">
        <v>2491</v>
      </c>
      <c r="Y345" s="2301"/>
      <c r="Z345" s="2300" t="s">
        <v>2492</v>
      </c>
      <c r="AA345" s="2301"/>
      <c r="AB345" s="2300" t="s">
        <v>2493</v>
      </c>
      <c r="AC345" s="2301"/>
      <c r="AD345" s="2300" t="s">
        <v>2494</v>
      </c>
      <c r="AE345" s="2301"/>
      <c r="AF345" s="2306" t="s">
        <v>2495</v>
      </c>
      <c r="AG345" s="2307"/>
      <c r="AH345" s="2300" t="s">
        <v>2496</v>
      </c>
      <c r="AI345" s="2301"/>
      <c r="AJ345" s="2306" t="s">
        <v>2497</v>
      </c>
      <c r="AK345" s="2307"/>
      <c r="AL345" s="2300" t="s">
        <v>2498</v>
      </c>
      <c r="AM345" s="2301"/>
      <c r="AN345" s="2306" t="s">
        <v>2499</v>
      </c>
      <c r="AO345" s="2307"/>
      <c r="AP345" s="2302" t="s">
        <v>2504</v>
      </c>
      <c r="AQ345" s="2303"/>
      <c r="AR345" s="2300" t="s">
        <v>2500</v>
      </c>
      <c r="AS345" s="2301"/>
      <c r="AT345" s="2300" t="s">
        <v>2501</v>
      </c>
      <c r="AU345" s="2301"/>
      <c r="AV345" s="916" t="s">
        <v>2502</v>
      </c>
    </row>
    <row r="346" spans="1:297" ht="27.9" customHeight="1" thickBot="1" x14ac:dyDescent="0.3">
      <c r="B346" s="602"/>
      <c r="C346" s="603"/>
      <c r="D346" s="603"/>
      <c r="E346" s="603"/>
      <c r="F346" s="603"/>
      <c r="G346" s="603"/>
      <c r="H346" s="604"/>
      <c r="I346" s="605"/>
      <c r="J346" s="789" t="s">
        <v>91</v>
      </c>
      <c r="K346" s="790" t="s">
        <v>2503</v>
      </c>
      <c r="L346" s="789" t="s">
        <v>91</v>
      </c>
      <c r="M346" s="790" t="s">
        <v>2503</v>
      </c>
      <c r="N346" s="789" t="s">
        <v>91</v>
      </c>
      <c r="O346" s="790" t="s">
        <v>2503</v>
      </c>
      <c r="P346" s="789" t="s">
        <v>91</v>
      </c>
      <c r="Q346" s="790" t="s">
        <v>2503</v>
      </c>
      <c r="R346" s="789" t="s">
        <v>91</v>
      </c>
      <c r="S346" s="790" t="s">
        <v>2503</v>
      </c>
      <c r="T346" s="789" t="s">
        <v>91</v>
      </c>
      <c r="U346" s="790" t="s">
        <v>2503</v>
      </c>
      <c r="V346" s="789" t="s">
        <v>91</v>
      </c>
      <c r="W346" s="790" t="s">
        <v>2503</v>
      </c>
      <c r="X346" s="789" t="s">
        <v>91</v>
      </c>
      <c r="Y346" s="790" t="s">
        <v>2503</v>
      </c>
      <c r="Z346" s="789" t="s">
        <v>91</v>
      </c>
      <c r="AA346" s="790" t="s">
        <v>2503</v>
      </c>
      <c r="AB346" s="789" t="s">
        <v>91</v>
      </c>
      <c r="AC346" s="790" t="s">
        <v>2503</v>
      </c>
      <c r="AD346" s="789" t="s">
        <v>91</v>
      </c>
      <c r="AE346" s="790" t="s">
        <v>2503</v>
      </c>
      <c r="AF346" s="1763" t="s">
        <v>91</v>
      </c>
      <c r="AG346" s="1764" t="s">
        <v>2503</v>
      </c>
      <c r="AH346" s="789" t="s">
        <v>91</v>
      </c>
      <c r="AI346" s="790" t="s">
        <v>2503</v>
      </c>
      <c r="AJ346" s="1763" t="s">
        <v>91</v>
      </c>
      <c r="AK346" s="1764" t="s">
        <v>2503</v>
      </c>
      <c r="AL346" s="789" t="s">
        <v>91</v>
      </c>
      <c r="AM346" s="790" t="s">
        <v>2503</v>
      </c>
      <c r="AN346" s="1763" t="s">
        <v>91</v>
      </c>
      <c r="AO346" s="1764" t="s">
        <v>2503</v>
      </c>
      <c r="AP346" s="1997" t="s">
        <v>91</v>
      </c>
      <c r="AQ346" s="1998" t="s">
        <v>2503</v>
      </c>
      <c r="AR346" s="789" t="s">
        <v>91</v>
      </c>
      <c r="AS346" s="790" t="s">
        <v>2503</v>
      </c>
      <c r="AT346" s="789" t="s">
        <v>91</v>
      </c>
      <c r="AU346" s="790" t="s">
        <v>2503</v>
      </c>
      <c r="AV346" s="922" t="s">
        <v>91</v>
      </c>
    </row>
    <row r="347" spans="1:297" s="971" customFormat="1" ht="27.9" customHeight="1" thickBot="1" x14ac:dyDescent="0.4">
      <c r="B347" s="974"/>
      <c r="C347" s="945" t="s">
        <v>43</v>
      </c>
      <c r="D347" s="945" t="s">
        <v>707</v>
      </c>
      <c r="E347" s="973" t="s">
        <v>708</v>
      </c>
      <c r="F347" s="946"/>
      <c r="G347" s="946"/>
      <c r="H347" s="947"/>
      <c r="I347" s="948">
        <f>LA335</f>
        <v>74853.320000000007</v>
      </c>
      <c r="J347" s="949"/>
      <c r="K347" s="950">
        <f>K348</f>
        <v>0</v>
      </c>
      <c r="L347" s="949"/>
      <c r="M347" s="950">
        <f>M348</f>
        <v>0</v>
      </c>
      <c r="N347" s="949"/>
      <c r="O347" s="950">
        <f>O348</f>
        <v>0</v>
      </c>
      <c r="P347" s="949"/>
      <c r="Q347" s="950">
        <f>Q348</f>
        <v>0</v>
      </c>
      <c r="R347" s="949"/>
      <c r="S347" s="950">
        <f>S348</f>
        <v>0</v>
      </c>
      <c r="T347" s="949"/>
      <c r="U347" s="950">
        <f>U348</f>
        <v>0</v>
      </c>
      <c r="V347" s="949"/>
      <c r="W347" s="950">
        <f>W348</f>
        <v>0</v>
      </c>
      <c r="X347" s="949"/>
      <c r="Y347" s="950">
        <f>Y348</f>
        <v>0</v>
      </c>
      <c r="Z347" s="949"/>
      <c r="AA347" s="950">
        <f>AA348</f>
        <v>0</v>
      </c>
      <c r="AB347" s="949"/>
      <c r="AC347" s="950">
        <f>AC348</f>
        <v>0</v>
      </c>
      <c r="AD347" s="949"/>
      <c r="AE347" s="950">
        <f>AE348</f>
        <v>42667.42</v>
      </c>
      <c r="AF347" s="1983"/>
      <c r="AG347" s="1984">
        <f>AG348</f>
        <v>16515</v>
      </c>
      <c r="AH347" s="949"/>
      <c r="AI347" s="950">
        <f>AI348</f>
        <v>8668.5400000000009</v>
      </c>
      <c r="AJ347" s="1983"/>
      <c r="AK347" s="1984">
        <f>AK348</f>
        <v>7002.36</v>
      </c>
      <c r="AL347" s="949"/>
      <c r="AM347" s="950">
        <f>AM348</f>
        <v>0</v>
      </c>
      <c r="AN347" s="1983"/>
      <c r="AO347" s="1984">
        <f>AO348</f>
        <v>0</v>
      </c>
      <c r="AP347" s="1990"/>
      <c r="AQ347" s="1991">
        <f>AQ348</f>
        <v>0</v>
      </c>
      <c r="AR347" s="949"/>
      <c r="AS347" s="950">
        <f>AS348</f>
        <v>74853.320000000007</v>
      </c>
      <c r="AT347" s="949"/>
      <c r="AU347" s="950">
        <f>AU348</f>
        <v>0</v>
      </c>
      <c r="AV347" s="951"/>
    </row>
    <row r="348" spans="1:297" ht="27.9" customHeight="1" x14ac:dyDescent="0.2">
      <c r="B348" s="550" t="s">
        <v>630</v>
      </c>
      <c r="C348" s="551" t="s">
        <v>105</v>
      </c>
      <c r="D348" s="552" t="s">
        <v>709</v>
      </c>
      <c r="E348" s="553" t="s">
        <v>710</v>
      </c>
      <c r="F348" s="554" t="s">
        <v>283</v>
      </c>
      <c r="G348" s="555">
        <v>203.96</v>
      </c>
      <c r="H348" s="556">
        <v>367</v>
      </c>
      <c r="I348" s="557">
        <f>ROUND(H348*G348,2)</f>
        <v>74853.320000000007</v>
      </c>
      <c r="J348" s="775"/>
      <c r="K348" s="911">
        <f>ROUND(J348*$H348,2)</f>
        <v>0</v>
      </c>
      <c r="L348" s="775"/>
      <c r="M348" s="911">
        <f>ROUND(L348*$H348,2)</f>
        <v>0</v>
      </c>
      <c r="N348" s="775"/>
      <c r="O348" s="911">
        <f>ROUND(N348*$H348,2)</f>
        <v>0</v>
      </c>
      <c r="P348" s="775"/>
      <c r="Q348" s="911">
        <f>ROUND(P348*$H348,2)</f>
        <v>0</v>
      </c>
      <c r="R348" s="775"/>
      <c r="S348" s="911">
        <f>ROUND(R348*$H348,2)</f>
        <v>0</v>
      </c>
      <c r="T348" s="775"/>
      <c r="U348" s="911">
        <f>ROUND(T348*$H348,2)</f>
        <v>0</v>
      </c>
      <c r="V348" s="775"/>
      <c r="W348" s="911">
        <f>ROUND(V348*$H348,2)</f>
        <v>0</v>
      </c>
      <c r="X348" s="775"/>
      <c r="Y348" s="911">
        <f>ROUND(X348*$H348,2)</f>
        <v>0</v>
      </c>
      <c r="Z348" s="775"/>
      <c r="AA348" s="911">
        <f>ROUND(Z348*$H348,2)</f>
        <v>0</v>
      </c>
      <c r="AB348" s="775"/>
      <c r="AC348" s="911">
        <f>ROUND(AB348*$H348,2)</f>
        <v>0</v>
      </c>
      <c r="AD348" s="783">
        <v>116.26</v>
      </c>
      <c r="AE348" s="911">
        <f>ROUND(AD348*$H348,2)</f>
        <v>42667.42</v>
      </c>
      <c r="AF348" s="1749">
        <v>45</v>
      </c>
      <c r="AG348" s="1852">
        <f>ROUND(AF348*$H348,2)</f>
        <v>16515</v>
      </c>
      <c r="AH348" s="775">
        <v>23.62</v>
      </c>
      <c r="AI348" s="911">
        <f>ROUND(AH348*$H348,2)</f>
        <v>8668.5400000000009</v>
      </c>
      <c r="AJ348" s="1749">
        <v>19.079999999999998</v>
      </c>
      <c r="AK348" s="1852">
        <f>ROUND(AJ348*$H348,2)</f>
        <v>7002.36</v>
      </c>
      <c r="AL348" s="775"/>
      <c r="AM348" s="911">
        <f>ROUND(AL348*$H348,2)</f>
        <v>0</v>
      </c>
      <c r="AN348" s="1749"/>
      <c r="AO348" s="1852">
        <f>ROUND(AN348*$H348,2)</f>
        <v>0</v>
      </c>
      <c r="AP348" s="1992"/>
      <c r="AQ348" s="1993">
        <f>ROUND(AP348*$H348,2)</f>
        <v>0</v>
      </c>
      <c r="AR348" s="926">
        <f>AP348+AN348+AL348+AJ348+AH348+AF348+AD348+AB348+Z348+X348+V348+T348+R348+P348+N348+L348+J348</f>
        <v>203.96</v>
      </c>
      <c r="AS348" s="911">
        <f>ROUND(AR348*$H348,2)</f>
        <v>74853.320000000007</v>
      </c>
      <c r="AT348" s="926">
        <f>G348-AR348</f>
        <v>0</v>
      </c>
      <c r="AU348" s="911">
        <f>ROUND(AT348*$H348,2)</f>
        <v>0</v>
      </c>
      <c r="AV348" s="975">
        <f>AU348/I348</f>
        <v>0</v>
      </c>
    </row>
    <row r="349" spans="1:297" ht="78" customHeight="1" x14ac:dyDescent="0.2">
      <c r="B349" s="625"/>
      <c r="C349" s="806" t="s">
        <v>112</v>
      </c>
      <c r="D349" s="805"/>
      <c r="E349" s="626" t="s">
        <v>712</v>
      </c>
      <c r="F349" s="805"/>
      <c r="G349" s="805"/>
      <c r="H349" s="197"/>
      <c r="I349" s="498"/>
      <c r="J349" s="264"/>
      <c r="K349" s="265"/>
      <c r="L349" s="264"/>
      <c r="M349" s="265"/>
      <c r="N349" s="264"/>
      <c r="O349" s="265"/>
      <c r="P349" s="264"/>
      <c r="Q349" s="265"/>
      <c r="R349" s="264"/>
      <c r="S349" s="265"/>
      <c r="T349" s="264"/>
      <c r="U349" s="265"/>
      <c r="V349" s="264"/>
      <c r="W349" s="265"/>
      <c r="X349" s="264"/>
      <c r="Y349" s="265"/>
      <c r="Z349" s="264"/>
      <c r="AA349" s="265"/>
      <c r="AB349" s="264"/>
      <c r="AC349" s="265"/>
      <c r="AD349" s="264"/>
      <c r="AE349" s="265"/>
      <c r="AF349" s="1698"/>
      <c r="AG349" s="1699"/>
      <c r="AH349" s="264"/>
      <c r="AI349" s="265"/>
      <c r="AJ349" s="1698"/>
      <c r="AK349" s="1699"/>
      <c r="AL349" s="264"/>
      <c r="AM349" s="265"/>
      <c r="AN349" s="1698"/>
      <c r="AO349" s="1699"/>
      <c r="AP349" s="1970"/>
      <c r="AQ349" s="1971"/>
      <c r="AR349" s="264"/>
      <c r="AS349" s="265"/>
      <c r="AT349" s="264"/>
      <c r="AU349" s="265"/>
      <c r="AV349" s="817"/>
    </row>
    <row r="350" spans="1:297" ht="27.9" customHeight="1" thickBot="1" x14ac:dyDescent="0.25">
      <c r="B350" s="660"/>
      <c r="C350" s="662"/>
      <c r="D350" s="662"/>
      <c r="E350" s="662"/>
      <c r="F350" s="662"/>
      <c r="G350" s="662"/>
      <c r="H350" s="664"/>
      <c r="I350" s="665"/>
      <c r="J350" s="494"/>
      <c r="K350" s="495"/>
      <c r="L350" s="494"/>
      <c r="M350" s="495"/>
      <c r="N350" s="494"/>
      <c r="O350" s="495"/>
      <c r="P350" s="494"/>
      <c r="Q350" s="495"/>
      <c r="R350" s="494"/>
      <c r="S350" s="495"/>
      <c r="T350" s="494"/>
      <c r="U350" s="495"/>
      <c r="V350" s="494"/>
      <c r="W350" s="495"/>
      <c r="X350" s="494"/>
      <c r="Y350" s="495"/>
      <c r="Z350" s="494"/>
      <c r="AA350" s="495"/>
      <c r="AB350" s="494"/>
      <c r="AC350" s="495"/>
      <c r="AD350" s="494"/>
      <c r="AE350" s="495"/>
      <c r="AF350" s="1675"/>
      <c r="AG350" s="1676"/>
      <c r="AH350" s="494"/>
      <c r="AI350" s="495"/>
      <c r="AJ350" s="1675"/>
      <c r="AK350" s="1676"/>
      <c r="AL350" s="494"/>
      <c r="AM350" s="495"/>
      <c r="AN350" s="1675"/>
      <c r="AO350" s="1676"/>
      <c r="AP350" s="1972"/>
      <c r="AQ350" s="1973"/>
      <c r="AR350" s="494"/>
      <c r="AS350" s="495"/>
      <c r="AT350" s="494"/>
      <c r="AU350" s="495"/>
      <c r="AV350" s="818"/>
    </row>
  </sheetData>
  <sheetProtection formatColumns="0" formatRows="0" autoFilter="0"/>
  <mergeCells count="143">
    <mergeCell ref="B3:C3"/>
    <mergeCell ref="D3:I3"/>
    <mergeCell ref="B4:C4"/>
    <mergeCell ref="D4:I4"/>
    <mergeCell ref="B5:D5"/>
    <mergeCell ref="E5:G5"/>
    <mergeCell ref="B6:D6"/>
    <mergeCell ref="E6:G6"/>
    <mergeCell ref="X8:Y8"/>
    <mergeCell ref="J8:K8"/>
    <mergeCell ref="L8:M8"/>
    <mergeCell ref="N8:O8"/>
    <mergeCell ref="P8:Q8"/>
    <mergeCell ref="R8:S8"/>
    <mergeCell ref="T8:U8"/>
    <mergeCell ref="V8:W8"/>
    <mergeCell ref="B7:D7"/>
    <mergeCell ref="E7:I7"/>
    <mergeCell ref="Z8:AA8"/>
    <mergeCell ref="AB8:AC8"/>
    <mergeCell ref="AD8:AE8"/>
    <mergeCell ref="AF8:AG8"/>
    <mergeCell ref="AH8:AI8"/>
    <mergeCell ref="AT8:AU8"/>
    <mergeCell ref="AJ8:AK8"/>
    <mergeCell ref="AL8:AM8"/>
    <mergeCell ref="AN8:AO8"/>
    <mergeCell ref="AP8:AQ8"/>
    <mergeCell ref="AR8:AS8"/>
    <mergeCell ref="V169:W169"/>
    <mergeCell ref="X169:Y169"/>
    <mergeCell ref="Z169:AA169"/>
    <mergeCell ref="AB169:AC169"/>
    <mergeCell ref="J169:K169"/>
    <mergeCell ref="L169:M169"/>
    <mergeCell ref="N169:O169"/>
    <mergeCell ref="P169:Q169"/>
    <mergeCell ref="R169:S169"/>
    <mergeCell ref="AN181:AO181"/>
    <mergeCell ref="AP181:AQ181"/>
    <mergeCell ref="AN169:AO169"/>
    <mergeCell ref="AP169:AQ169"/>
    <mergeCell ref="AR169:AS169"/>
    <mergeCell ref="AT169:AU169"/>
    <mergeCell ref="J181:K181"/>
    <mergeCell ref="L181:M181"/>
    <mergeCell ref="N181:O181"/>
    <mergeCell ref="P181:Q181"/>
    <mergeCell ref="R181:S181"/>
    <mergeCell ref="T181:U181"/>
    <mergeCell ref="V181:W181"/>
    <mergeCell ref="X181:Y181"/>
    <mergeCell ref="Z181:AA181"/>
    <mergeCell ref="AB181:AC181"/>
    <mergeCell ref="AD181:AE181"/>
    <mergeCell ref="AF181:AG181"/>
    <mergeCell ref="AD169:AE169"/>
    <mergeCell ref="AF169:AG169"/>
    <mergeCell ref="AH169:AI169"/>
    <mergeCell ref="AJ169:AK169"/>
    <mergeCell ref="AL169:AM169"/>
    <mergeCell ref="T169:U169"/>
    <mergeCell ref="AL222:AM222"/>
    <mergeCell ref="AN222:AO222"/>
    <mergeCell ref="AP222:AQ222"/>
    <mergeCell ref="AR222:AS222"/>
    <mergeCell ref="AT222:AU222"/>
    <mergeCell ref="AR181:AS181"/>
    <mergeCell ref="AT181:AU181"/>
    <mergeCell ref="J222:K222"/>
    <mergeCell ref="L222:M222"/>
    <mergeCell ref="N222:O222"/>
    <mergeCell ref="P222:Q222"/>
    <mergeCell ref="R222:S222"/>
    <mergeCell ref="T222:U222"/>
    <mergeCell ref="V222:W222"/>
    <mergeCell ref="X222:Y222"/>
    <mergeCell ref="Z222:AA222"/>
    <mergeCell ref="AB222:AC222"/>
    <mergeCell ref="AD222:AE222"/>
    <mergeCell ref="AF222:AG222"/>
    <mergeCell ref="AH222:AI222"/>
    <mergeCell ref="AJ222:AK222"/>
    <mergeCell ref="AH181:AI181"/>
    <mergeCell ref="AJ181:AK181"/>
    <mergeCell ref="AL181:AM181"/>
    <mergeCell ref="V286:W286"/>
    <mergeCell ref="X286:Y286"/>
    <mergeCell ref="Z286:AA286"/>
    <mergeCell ref="AB286:AC286"/>
    <mergeCell ref="J286:K286"/>
    <mergeCell ref="L286:M286"/>
    <mergeCell ref="N286:O286"/>
    <mergeCell ref="P286:Q286"/>
    <mergeCell ref="R286:S286"/>
    <mergeCell ref="AN318:AO318"/>
    <mergeCell ref="AP318:AQ318"/>
    <mergeCell ref="AN286:AO286"/>
    <mergeCell ref="AP286:AQ286"/>
    <mergeCell ref="AR286:AS286"/>
    <mergeCell ref="AT286:AU28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D286:AE286"/>
    <mergeCell ref="AF286:AG286"/>
    <mergeCell ref="AH286:AI286"/>
    <mergeCell ref="AJ286:AK286"/>
    <mergeCell ref="AL286:AM286"/>
    <mergeCell ref="T286:U286"/>
    <mergeCell ref="AL345:AM345"/>
    <mergeCell ref="AN345:AO345"/>
    <mergeCell ref="AP345:AQ345"/>
    <mergeCell ref="AR345:AS345"/>
    <mergeCell ref="AT345:AU345"/>
    <mergeCell ref="AR318:AS318"/>
    <mergeCell ref="AT318:AU318"/>
    <mergeCell ref="J345:K345"/>
    <mergeCell ref="L345:M345"/>
    <mergeCell ref="N345:O345"/>
    <mergeCell ref="P345:Q345"/>
    <mergeCell ref="R345:S345"/>
    <mergeCell ref="T345:U345"/>
    <mergeCell ref="V345:W345"/>
    <mergeCell ref="X345:Y345"/>
    <mergeCell ref="Z345:AA345"/>
    <mergeCell ref="AB345:AC345"/>
    <mergeCell ref="AD345:AE345"/>
    <mergeCell ref="AF345:AG345"/>
    <mergeCell ref="AH345:AI345"/>
    <mergeCell ref="AJ345:AK345"/>
    <mergeCell ref="AH318:AI318"/>
    <mergeCell ref="AJ318:AK318"/>
    <mergeCell ref="AL318:AM318"/>
  </mergeCells>
  <conditionalFormatting sqref="A1:AG20 A22:AG38 A21:AC21 AE21:AG21 A40:AG65 A39:AC39 AE39:AG39 A67:AG71 A66:AC66 AE66:AG66 A73:AG75 A72:AC72 AE72:AG72 A77:AG79 A76:AC76 AE76:AG76 A81:AG82 A80:AC80 AE80:AG80 A84:AG98 A83:AC83 AE83:AG83 A100:AG103 A99:AC99 AE99:AG99 A105:AG108 A104:AC104 AE104:AG104 A110:AG113 A109:AC109 AE109:AG109 A115:AG118 A114:AC114 AE114:AG114 A120:AG122 A119:AC119 AE119:AG119 A124:AG124 A123:AC123 AE123:AG123 A126:AG127 A125:AC125 AE125:AG125 A129:AG130 A128:AC128 AE128:AG128 A132:AG135 A131:AC131 AE131:AG131 A137:AG149 A136:AC136 AE136:AG136 A151:AG158 A150:AC150 AE150:AG150 A160:AG165 A159:AC159 AE159:AG159 A167:AG171 A166:AC166 AE166:AG166 A173:AG177 A172:AC172 AE172:AG172 A179:AG183 A178:AC178 AE178:AG178 A185:AG186 A184:AC184 AE184:AG184 A188:AG202 A187:AC187 AE187:AG187 A204:AG228 A203:AC203 AE203:AG203 A230:AG320 A229:AC229 AE229:AG229 A322:AG347 A321:AC321 AE321:AG321 A349:AG1048576 A348:AC348 AE348:AG348 AH1:XFD1048576">
    <cfRule type="cellIs" dxfId="32" priority="29" operator="lessThan">
      <formula>0</formula>
    </cfRule>
  </conditionalFormatting>
  <conditionalFormatting sqref="AD21">
    <cfRule type="cellIs" dxfId="31" priority="28" operator="lessThan">
      <formula>0</formula>
    </cfRule>
  </conditionalFormatting>
  <conditionalFormatting sqref="AD39">
    <cfRule type="cellIs" dxfId="30" priority="27" operator="lessThan">
      <formula>0</formula>
    </cfRule>
  </conditionalFormatting>
  <conditionalFormatting sqref="AD66">
    <cfRule type="cellIs" dxfId="29" priority="26" operator="lessThan">
      <formula>0</formula>
    </cfRule>
  </conditionalFormatting>
  <conditionalFormatting sqref="AD72">
    <cfRule type="cellIs" dxfId="28" priority="25" operator="lessThan">
      <formula>0</formula>
    </cfRule>
  </conditionalFormatting>
  <conditionalFormatting sqref="AD76">
    <cfRule type="cellIs" dxfId="27" priority="24" operator="lessThan">
      <formula>0</formula>
    </cfRule>
  </conditionalFormatting>
  <conditionalFormatting sqref="AD80">
    <cfRule type="cellIs" dxfId="26" priority="23" operator="lessThan">
      <formula>0</formula>
    </cfRule>
  </conditionalFormatting>
  <conditionalFormatting sqref="AD83">
    <cfRule type="cellIs" dxfId="25" priority="22" operator="lessThan">
      <formula>0</formula>
    </cfRule>
  </conditionalFormatting>
  <conditionalFormatting sqref="AD99">
    <cfRule type="cellIs" dxfId="24" priority="21" operator="lessThan">
      <formula>0</formula>
    </cfRule>
  </conditionalFormatting>
  <conditionalFormatting sqref="AD104">
    <cfRule type="cellIs" dxfId="23" priority="20" operator="lessThan">
      <formula>0</formula>
    </cfRule>
  </conditionalFormatting>
  <conditionalFormatting sqref="AD109">
    <cfRule type="cellIs" dxfId="22" priority="19" operator="lessThan">
      <formula>0</formula>
    </cfRule>
  </conditionalFormatting>
  <conditionalFormatting sqref="AD114">
    <cfRule type="cellIs" dxfId="21" priority="18" operator="lessThan">
      <formula>0</formula>
    </cfRule>
  </conditionalFormatting>
  <conditionalFormatting sqref="AD119">
    <cfRule type="cellIs" dxfId="20" priority="17" operator="lessThan">
      <formula>0</formula>
    </cfRule>
  </conditionalFormatting>
  <conditionalFormatting sqref="AD123">
    <cfRule type="cellIs" dxfId="19" priority="16" operator="lessThan">
      <formula>0</formula>
    </cfRule>
  </conditionalFormatting>
  <conditionalFormatting sqref="AD125">
    <cfRule type="cellIs" dxfId="18" priority="15" operator="lessThan">
      <formula>0</formula>
    </cfRule>
  </conditionalFormatting>
  <conditionalFormatting sqref="AD128">
    <cfRule type="cellIs" dxfId="17" priority="14" operator="lessThan">
      <formula>0</formula>
    </cfRule>
  </conditionalFormatting>
  <conditionalFormatting sqref="AD131">
    <cfRule type="cellIs" dxfId="16" priority="13" operator="lessThan">
      <formula>0</formula>
    </cfRule>
  </conditionalFormatting>
  <conditionalFormatting sqref="AD136">
    <cfRule type="cellIs" dxfId="15" priority="12" operator="lessThan">
      <formula>0</formula>
    </cfRule>
  </conditionalFormatting>
  <conditionalFormatting sqref="AD150">
    <cfRule type="cellIs" dxfId="14" priority="11" operator="lessThan">
      <formula>0</formula>
    </cfRule>
  </conditionalFormatting>
  <conditionalFormatting sqref="AD159">
    <cfRule type="cellIs" dxfId="13" priority="10" operator="lessThan">
      <formula>0</formula>
    </cfRule>
  </conditionalFormatting>
  <conditionalFormatting sqref="AD166">
    <cfRule type="cellIs" dxfId="12" priority="9" operator="lessThan">
      <formula>0</formula>
    </cfRule>
  </conditionalFormatting>
  <conditionalFormatting sqref="AD172">
    <cfRule type="cellIs" dxfId="11" priority="8" operator="lessThan">
      <formula>0</formula>
    </cfRule>
  </conditionalFormatting>
  <conditionalFormatting sqref="AD178">
    <cfRule type="cellIs" dxfId="10" priority="7" operator="lessThan">
      <formula>0</formula>
    </cfRule>
  </conditionalFormatting>
  <conditionalFormatting sqref="AD184">
    <cfRule type="cellIs" dxfId="9" priority="6" operator="lessThan">
      <formula>0</formula>
    </cfRule>
  </conditionalFormatting>
  <conditionalFormatting sqref="AD187">
    <cfRule type="cellIs" dxfId="8" priority="5" operator="lessThan">
      <formula>0</formula>
    </cfRule>
  </conditionalFormatting>
  <conditionalFormatting sqref="AD203">
    <cfRule type="cellIs" dxfId="7" priority="4" operator="lessThan">
      <formula>0</formula>
    </cfRule>
  </conditionalFormatting>
  <conditionalFormatting sqref="AD229">
    <cfRule type="cellIs" dxfId="6" priority="3" operator="lessThan">
      <formula>0</formula>
    </cfRule>
  </conditionalFormatting>
  <conditionalFormatting sqref="AD321">
    <cfRule type="cellIs" dxfId="5" priority="2" operator="lessThan">
      <formula>0</formula>
    </cfRule>
  </conditionalFormatting>
  <conditionalFormatting sqref="AD348">
    <cfRule type="cellIs" dxfId="4" priority="1" operator="lessThan">
      <formula>0</formula>
    </cfRule>
  </conditionalFormatting>
  <hyperlinks>
    <hyperlink ref="I2" location="'Rekapitulace stavby'!A1" display="Rekapitulace stavby" xr:uid="{00000000-0004-0000-0A00-000000000000}"/>
  </hyperlinks>
  <pageMargins left="0.39370078740157483" right="0.39370078740157483" top="0.39370078740157483" bottom="0.39370078740157483" header="0" footer="0"/>
  <pageSetup paperSize="9" scale="40" fitToHeight="100" orientation="landscape" blackAndWhite="1" r:id="rId1"/>
  <headerFooter>
    <oddFooter>&amp;CStrana &amp;P z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HB396"/>
  <sheetViews>
    <sheetView showGridLines="0" zoomScale="55" zoomScaleNormal="55" zoomScaleSheetLayoutView="55" workbookViewId="0">
      <pane xSplit="9" ySplit="10" topLeftCell="J214" activePane="bottomRight" state="frozen"/>
      <selection activeCell="G206" sqref="G206"/>
      <selection pane="topRight" activeCell="G206" sqref="G206"/>
      <selection pane="bottomLeft" activeCell="G206" sqref="G206"/>
      <selection pane="bottomRight" activeCell="AW268" sqref="AW268"/>
    </sheetView>
  </sheetViews>
  <sheetFormatPr defaultColWidth="9.28515625" defaultRowHeight="13.8" x14ac:dyDescent="0.25"/>
  <cols>
    <col min="1" max="1" width="2.85546875" customWidth="1"/>
    <col min="2" max="2" width="5.28515625" style="835" customWidth="1"/>
    <col min="3" max="3" width="6.42578125" style="835" customWidth="1"/>
    <col min="4" max="4" width="17.140625" style="835" customWidth="1"/>
    <col min="5" max="5" width="153.28515625" style="835" customWidth="1"/>
    <col min="6" max="6" width="7.7109375" style="835" customWidth="1"/>
    <col min="7" max="7" width="14.85546875" style="835" customWidth="1"/>
    <col min="8" max="8" width="20.140625" style="837" customWidth="1"/>
    <col min="9" max="9" width="28.7109375" style="835" customWidth="1"/>
    <col min="10" max="35" width="25.85546875" style="835" hidden="1" customWidth="1"/>
    <col min="36" max="37" width="25.85546875" style="1848" hidden="1" customWidth="1"/>
    <col min="38" max="39" width="25.85546875" style="2000" hidden="1" customWidth="1"/>
    <col min="40" max="41" width="25.85546875" style="1848" hidden="1" customWidth="1"/>
    <col min="42" max="43" width="25.85546875" style="2000" customWidth="1"/>
    <col min="44" max="46" width="25.85546875" style="890" customWidth="1"/>
    <col min="47" max="47" width="27" style="1215" customWidth="1"/>
    <col min="48" max="48" width="25.85546875" style="1053" customWidth="1"/>
    <col min="49" max="157" width="9.28515625" style="835"/>
    <col min="158" max="158" width="10.85546875" style="835" customWidth="1"/>
    <col min="159" max="159" width="9.28515625" style="835"/>
    <col min="160" max="165" width="14.140625" style="835" customWidth="1"/>
    <col min="166" max="166" width="16.28515625" style="835" customWidth="1"/>
    <col min="167" max="167" width="12.28515625" style="835" customWidth="1"/>
    <col min="168" max="168" width="16.28515625" style="835" customWidth="1"/>
    <col min="169" max="169" width="12.28515625" style="835" customWidth="1"/>
    <col min="170" max="170" width="15" style="835" customWidth="1"/>
    <col min="171" max="171" width="11" style="835" customWidth="1"/>
    <col min="172" max="172" width="15" style="835" customWidth="1"/>
    <col min="173" max="173" width="16.28515625" style="835" customWidth="1"/>
    <col min="174" max="174" width="11" style="835" customWidth="1"/>
    <col min="175" max="175" width="15" style="835" customWidth="1"/>
    <col min="176" max="176" width="16.28515625" style="835" customWidth="1"/>
    <col min="177" max="201" width="9.28515625" style="835"/>
    <col min="202" max="202" width="17.140625" style="835" bestFit="1" customWidth="1"/>
    <col min="203" max="206" width="9.7109375" style="835" bestFit="1" customWidth="1"/>
    <col min="207" max="207" width="9.28515625" style="835"/>
    <col min="208" max="208" width="22.140625" style="835" bestFit="1" customWidth="1"/>
    <col min="209" max="16384" width="9.28515625" style="835"/>
  </cols>
  <sheetData>
    <row r="1" spans="1:210" ht="15" customHeight="1" thickBot="1" x14ac:dyDescent="0.3">
      <c r="H1" s="835"/>
      <c r="AR1" s="1043"/>
      <c r="AS1" s="1043"/>
      <c r="AT1" s="1043"/>
      <c r="AU1" s="1214"/>
      <c r="AV1" s="1052"/>
    </row>
    <row r="2" spans="1:210" s="836" customFormat="1" ht="27.9" customHeight="1" thickBot="1" x14ac:dyDescent="0.25">
      <c r="A2"/>
      <c r="B2" s="1282" t="str">
        <f>'SO 01.1 - Stoka A'!B77</f>
        <v>SOUPIS PRACÍ</v>
      </c>
      <c r="C2" s="1283"/>
      <c r="D2" s="1283"/>
      <c r="E2" s="1283"/>
      <c r="F2" s="1283"/>
      <c r="G2" s="1283"/>
      <c r="H2" s="1283"/>
      <c r="I2" s="1281" t="s">
        <v>2553</v>
      </c>
      <c r="AJ2" s="1849"/>
      <c r="AK2" s="1849"/>
      <c r="AL2" s="2001"/>
      <c r="AM2" s="2001"/>
      <c r="AN2" s="1849"/>
      <c r="AO2" s="1849"/>
      <c r="AP2" s="2001"/>
      <c r="AQ2" s="2001"/>
      <c r="FA2" s="976"/>
    </row>
    <row r="3" spans="1:210" s="836" customFormat="1" ht="27.9" customHeight="1" x14ac:dyDescent="0.2">
      <c r="A3"/>
      <c r="B3" s="2279" t="str">
        <f>'SO 01.1 - Stoka A'!B78</f>
        <v>Stavba:</v>
      </c>
      <c r="C3" s="2269"/>
      <c r="D3" s="2268" t="str">
        <f>'SO 01.1 - Stoka A'!D78</f>
        <v>"Předslav - odkanalizování"</v>
      </c>
      <c r="E3" s="2268"/>
      <c r="F3" s="2268"/>
      <c r="G3" s="2268"/>
      <c r="H3" s="2268"/>
      <c r="I3" s="2286"/>
      <c r="AJ3" s="1849"/>
      <c r="AK3" s="1849"/>
      <c r="AL3" s="2001"/>
      <c r="AM3" s="2001"/>
      <c r="AN3" s="1849"/>
      <c r="AO3" s="1849"/>
      <c r="AP3" s="2001"/>
      <c r="AQ3" s="2001"/>
      <c r="FA3" s="976"/>
    </row>
    <row r="4" spans="1:210" s="836" customFormat="1" ht="27.9" customHeight="1" x14ac:dyDescent="0.2">
      <c r="A4"/>
      <c r="B4" s="2279" t="str">
        <f>'SO 01.1 - Stoka A'!B79</f>
        <v>Objekt:</v>
      </c>
      <c r="C4" s="2269"/>
      <c r="D4" s="2261" t="s">
        <v>2561</v>
      </c>
      <c r="E4" s="2261"/>
      <c r="F4" s="2261"/>
      <c r="G4" s="2261"/>
      <c r="H4" s="2261"/>
      <c r="I4" s="2277"/>
      <c r="AJ4" s="1849"/>
      <c r="AK4" s="1849"/>
      <c r="AL4" s="2001"/>
      <c r="AM4" s="2001"/>
      <c r="AN4" s="1849"/>
      <c r="AO4" s="1849"/>
      <c r="AP4" s="2001"/>
      <c r="AQ4" s="2001"/>
      <c r="FA4" s="976"/>
    </row>
    <row r="5" spans="1:210" s="836" customFormat="1" ht="27.9" customHeight="1" x14ac:dyDescent="0.2">
      <c r="A5"/>
      <c r="B5" s="2279" t="str">
        <f>'SO 01.1 - Stoka A'!B80</f>
        <v>Místo:</v>
      </c>
      <c r="C5" s="2269"/>
      <c r="D5" s="2269"/>
      <c r="E5" s="2276" t="str">
        <f>'SO 01.1 - Stoka A'!E80</f>
        <v>Předslav</v>
      </c>
      <c r="F5" s="2276"/>
      <c r="G5" s="2276"/>
      <c r="H5" s="199" t="str">
        <f>'SO 01.1 - Stoka A'!H80</f>
        <v>Datum:</v>
      </c>
      <c r="I5" s="200">
        <f>'SO 01.1 - Stoka A'!I80</f>
        <v>44712</v>
      </c>
      <c r="AJ5" s="1849"/>
      <c r="AK5" s="1849"/>
      <c r="AL5" s="2001"/>
      <c r="AM5" s="2001"/>
      <c r="AN5" s="1849"/>
      <c r="AO5" s="1849"/>
      <c r="AP5" s="2001"/>
      <c r="AQ5" s="2001"/>
      <c r="FA5" s="976"/>
    </row>
    <row r="6" spans="1:210" ht="27.9" customHeight="1" x14ac:dyDescent="0.2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AR6" s="835"/>
      <c r="AS6" s="835"/>
      <c r="AT6" s="835"/>
      <c r="AU6" s="835"/>
      <c r="AV6" s="835"/>
      <c r="FA6" s="978"/>
    </row>
    <row r="7" spans="1:210" s="836" customFormat="1" ht="27.9" customHeight="1" thickBot="1" x14ac:dyDescent="0.25">
      <c r="A7"/>
      <c r="B7" s="2282" t="str">
        <f>'SO 01.1 - Stoka A'!B82</f>
        <v>Zhotovitel:</v>
      </c>
      <c r="C7" s="2283"/>
      <c r="D7" s="2283"/>
      <c r="E7" s="2280" t="str">
        <f>'SO 01.1 - Stoka A'!E82</f>
        <v>IMOS Brno a.s.</v>
      </c>
      <c r="F7" s="2280"/>
      <c r="G7" s="2280"/>
      <c r="H7" s="2280"/>
      <c r="I7" s="2281"/>
      <c r="AJ7" s="1849"/>
      <c r="AK7" s="1849"/>
      <c r="AL7" s="2001"/>
      <c r="AM7" s="2001"/>
      <c r="AN7" s="1849"/>
      <c r="AO7" s="1849"/>
      <c r="AP7" s="2001"/>
      <c r="AQ7" s="2001"/>
      <c r="FA7" s="976"/>
    </row>
    <row r="8" spans="1:210" s="1080" customFormat="1" ht="29.25" customHeight="1" thickBot="1" x14ac:dyDescent="0.3">
      <c r="A8" s="1216"/>
      <c r="B8" s="1076" t="s">
        <v>89</v>
      </c>
      <c r="C8" s="1077" t="s">
        <v>41</v>
      </c>
      <c r="D8" s="1077" t="s">
        <v>39</v>
      </c>
      <c r="E8" s="1077" t="s">
        <v>40</v>
      </c>
      <c r="F8" s="1077" t="s">
        <v>90</v>
      </c>
      <c r="G8" s="1077" t="s">
        <v>91</v>
      </c>
      <c r="H8" s="1078" t="s">
        <v>92</v>
      </c>
      <c r="I8" s="1079" t="s">
        <v>78</v>
      </c>
      <c r="J8" s="2255" t="s">
        <v>2484</v>
      </c>
      <c r="K8" s="2266"/>
      <c r="L8" s="2275" t="s">
        <v>2485</v>
      </c>
      <c r="M8" s="2266"/>
      <c r="N8" s="2255" t="s">
        <v>2486</v>
      </c>
      <c r="O8" s="2266"/>
      <c r="P8" s="2255" t="s">
        <v>2487</v>
      </c>
      <c r="Q8" s="2266"/>
      <c r="R8" s="2255" t="s">
        <v>2488</v>
      </c>
      <c r="S8" s="2266"/>
      <c r="T8" s="2255" t="s">
        <v>2489</v>
      </c>
      <c r="U8" s="2266"/>
      <c r="V8" s="2255" t="s">
        <v>2490</v>
      </c>
      <c r="W8" s="2266"/>
      <c r="X8" s="2255" t="s">
        <v>2491</v>
      </c>
      <c r="Y8" s="2266"/>
      <c r="Z8" s="2255" t="s">
        <v>2492</v>
      </c>
      <c r="AA8" s="2266"/>
      <c r="AB8" s="2255" t="s">
        <v>2493</v>
      </c>
      <c r="AC8" s="2266"/>
      <c r="AD8" s="2255" t="s">
        <v>2494</v>
      </c>
      <c r="AE8" s="2266"/>
      <c r="AF8" s="2255" t="s">
        <v>2495</v>
      </c>
      <c r="AG8" s="2266"/>
      <c r="AH8" s="2255" t="s">
        <v>2496</v>
      </c>
      <c r="AI8" s="2266"/>
      <c r="AJ8" s="2270" t="s">
        <v>2497</v>
      </c>
      <c r="AK8" s="2271"/>
      <c r="AL8" s="2272" t="s">
        <v>2498</v>
      </c>
      <c r="AM8" s="2273"/>
      <c r="AN8" s="2270" t="s">
        <v>2499</v>
      </c>
      <c r="AO8" s="2271"/>
      <c r="AP8" s="2272" t="s">
        <v>2504</v>
      </c>
      <c r="AQ8" s="2273"/>
      <c r="AR8" s="2255" t="s">
        <v>2500</v>
      </c>
      <c r="AS8" s="2266"/>
      <c r="AT8" s="2255" t="s">
        <v>2501</v>
      </c>
      <c r="AU8" s="2266"/>
      <c r="AV8" s="521" t="s">
        <v>2502</v>
      </c>
      <c r="FA8" s="1081"/>
      <c r="FB8" s="1082" t="s">
        <v>7</v>
      </c>
      <c r="FC8" s="1083" t="s">
        <v>30</v>
      </c>
      <c r="FD8" s="1083" t="s">
        <v>94</v>
      </c>
      <c r="FE8" s="1083" t="s">
        <v>95</v>
      </c>
      <c r="FF8" s="1083" t="s">
        <v>96</v>
      </c>
      <c r="FG8" s="1083" t="s">
        <v>97</v>
      </c>
      <c r="FH8" s="1083" t="s">
        <v>98</v>
      </c>
      <c r="FI8" s="1084" t="s">
        <v>99</v>
      </c>
    </row>
    <row r="9" spans="1:210" s="1095" customFormat="1" ht="29.25" customHeight="1" thickBot="1" x14ac:dyDescent="0.35">
      <c r="A9" s="1216"/>
      <c r="B9" s="1086" t="s">
        <v>100</v>
      </c>
      <c r="C9" s="1087"/>
      <c r="D9" s="1087"/>
      <c r="E9" s="1087"/>
      <c r="F9" s="1087"/>
      <c r="G9" s="1087"/>
      <c r="H9" s="1088"/>
      <c r="I9" s="1089">
        <f>GZ9</f>
        <v>1627821.67</v>
      </c>
      <c r="J9" s="1090" t="s">
        <v>91</v>
      </c>
      <c r="K9" s="1091" t="s">
        <v>2503</v>
      </c>
      <c r="L9" s="1092" t="s">
        <v>91</v>
      </c>
      <c r="M9" s="1091" t="s">
        <v>2503</v>
      </c>
      <c r="N9" s="1090" t="s">
        <v>91</v>
      </c>
      <c r="O9" s="1091" t="s">
        <v>2503</v>
      </c>
      <c r="P9" s="1090" t="s">
        <v>91</v>
      </c>
      <c r="Q9" s="1091" t="s">
        <v>2503</v>
      </c>
      <c r="R9" s="1090" t="s">
        <v>91</v>
      </c>
      <c r="S9" s="1091" t="s">
        <v>2503</v>
      </c>
      <c r="T9" s="1090" t="s">
        <v>91</v>
      </c>
      <c r="U9" s="1091" t="s">
        <v>2503</v>
      </c>
      <c r="V9" s="1090" t="s">
        <v>91</v>
      </c>
      <c r="W9" s="1091" t="s">
        <v>2503</v>
      </c>
      <c r="X9" s="1090" t="s">
        <v>91</v>
      </c>
      <c r="Y9" s="1091" t="s">
        <v>2503</v>
      </c>
      <c r="Z9" s="1090" t="s">
        <v>91</v>
      </c>
      <c r="AA9" s="1091" t="s">
        <v>2503</v>
      </c>
      <c r="AB9" s="1090" t="s">
        <v>91</v>
      </c>
      <c r="AC9" s="1091" t="s">
        <v>2503</v>
      </c>
      <c r="AD9" s="1090" t="s">
        <v>91</v>
      </c>
      <c r="AE9" s="1091" t="s">
        <v>2503</v>
      </c>
      <c r="AF9" s="1090" t="s">
        <v>91</v>
      </c>
      <c r="AG9" s="1091" t="s">
        <v>2503</v>
      </c>
      <c r="AH9" s="1090" t="s">
        <v>91</v>
      </c>
      <c r="AI9" s="1091" t="s">
        <v>2503</v>
      </c>
      <c r="AJ9" s="1850" t="s">
        <v>91</v>
      </c>
      <c r="AK9" s="1851" t="s">
        <v>2503</v>
      </c>
      <c r="AL9" s="2002" t="s">
        <v>91</v>
      </c>
      <c r="AM9" s="2003" t="s">
        <v>2503</v>
      </c>
      <c r="AN9" s="1850" t="s">
        <v>91</v>
      </c>
      <c r="AO9" s="1851" t="s">
        <v>2503</v>
      </c>
      <c r="AP9" s="2002" t="s">
        <v>91</v>
      </c>
      <c r="AQ9" s="2003" t="s">
        <v>2503</v>
      </c>
      <c r="AR9" s="1090" t="s">
        <v>91</v>
      </c>
      <c r="AS9" s="1091" t="s">
        <v>2503</v>
      </c>
      <c r="AT9" s="1090" t="s">
        <v>91</v>
      </c>
      <c r="AU9" s="1093" t="s">
        <v>2503</v>
      </c>
      <c r="AV9" s="1094"/>
      <c r="FA9" s="1096"/>
      <c r="FB9" s="1097"/>
      <c r="FC9" s="1098"/>
      <c r="FD9" s="1098"/>
      <c r="FE9" s="1099">
        <f>FE10</f>
        <v>0</v>
      </c>
      <c r="FF9" s="1098"/>
      <c r="FG9" s="1099">
        <f>FG10</f>
        <v>106.6875732</v>
      </c>
      <c r="FH9" s="1098"/>
      <c r="FI9" s="1100">
        <f>FI10</f>
        <v>111.52410999999998</v>
      </c>
      <c r="GI9" s="1101" t="s">
        <v>43</v>
      </c>
      <c r="GJ9" s="1101" t="s">
        <v>79</v>
      </c>
      <c r="GZ9" s="1102">
        <f>GZ10</f>
        <v>1627821.67</v>
      </c>
    </row>
    <row r="10" spans="1:210" s="1199" customFormat="1" ht="25.95" customHeight="1" thickBot="1" x14ac:dyDescent="0.4">
      <c r="A10" s="1170"/>
      <c r="B10" s="1171"/>
      <c r="C10" s="1208" t="s">
        <v>43</v>
      </c>
      <c r="D10" s="1208" t="s">
        <v>101</v>
      </c>
      <c r="E10" s="1209" t="s">
        <v>102</v>
      </c>
      <c r="F10" s="1210"/>
      <c r="G10" s="1210"/>
      <c r="H10" s="1211"/>
      <c r="I10" s="1212">
        <f>GZ10</f>
        <v>1627821.67</v>
      </c>
      <c r="J10" s="933"/>
      <c r="K10" s="934">
        <f>K11+K173+K185+K211+K273+K298+K320</f>
        <v>0</v>
      </c>
      <c r="L10" s="990"/>
      <c r="M10" s="990">
        <f>M11+M173+M185+M211+M273+M298+M320</f>
        <v>0</v>
      </c>
      <c r="N10" s="990"/>
      <c r="O10" s="990">
        <f>O11+O173+O185+O211+O273+O298+O320</f>
        <v>0</v>
      </c>
      <c r="P10" s="990"/>
      <c r="Q10" s="990">
        <f>Q11+Q173+Q185+Q211+Q273+Q298+Q320</f>
        <v>0</v>
      </c>
      <c r="R10" s="990"/>
      <c r="S10" s="990">
        <f>S11+S173+S185+S211+S273+S298+S320</f>
        <v>0</v>
      </c>
      <c r="T10" s="990"/>
      <c r="U10" s="990">
        <f>U11+U173+U185+U211+U273+U298+U320</f>
        <v>0</v>
      </c>
      <c r="V10" s="990"/>
      <c r="W10" s="990">
        <f>W11+W173+W185+W211+W273+W298+W320</f>
        <v>0</v>
      </c>
      <c r="X10" s="990"/>
      <c r="Y10" s="990">
        <f>Y11+Y173+Y185+Y211+Y273+Y298+Y320</f>
        <v>0</v>
      </c>
      <c r="Z10" s="990"/>
      <c r="AA10" s="990">
        <f>AA11+AA173+AA185+AA211+AA273+AA298+AA320</f>
        <v>0</v>
      </c>
      <c r="AB10" s="990"/>
      <c r="AC10" s="990">
        <f>AC11+AC173+AC185+AC211+AC273+AC298+AC320</f>
        <v>0</v>
      </c>
      <c r="AD10" s="990"/>
      <c r="AE10" s="990">
        <f>AE11+AE173+AE185+AE211+AE273+AE298+AE320</f>
        <v>0</v>
      </c>
      <c r="AF10" s="990"/>
      <c r="AG10" s="990">
        <f>AG11+AG173+AG185+AG211+AG273+AG298+AG320</f>
        <v>0</v>
      </c>
      <c r="AH10" s="990"/>
      <c r="AI10" s="990">
        <f>AI11+AI173+AI185+AI211+AI273+AI298+AI320</f>
        <v>603138.54</v>
      </c>
      <c r="AJ10" s="2141"/>
      <c r="AK10" s="1982">
        <f>AK11+AK173+AK185+AK211+AK273+AK298+AK320</f>
        <v>527359.93999999994</v>
      </c>
      <c r="AL10" s="2004"/>
      <c r="AM10" s="2004">
        <f>AM11+AM173+AM185+AM211+AM273+AM298+AM320</f>
        <v>53877.43</v>
      </c>
      <c r="AN10" s="2141"/>
      <c r="AO10" s="2141">
        <f>AO11+AO173+AO185+AO211+AO273+AO298+AO320</f>
        <v>34492.42</v>
      </c>
      <c r="AP10" s="2004"/>
      <c r="AQ10" s="1989">
        <f>AQ11+AQ173+AQ185+AQ211+AQ273+AQ298+AQ320</f>
        <v>5871.91</v>
      </c>
      <c r="AR10" s="934"/>
      <c r="AS10" s="934">
        <f>AS11+AS173+AS185+AS211+AS273+AS298+AS320</f>
        <v>1224740.23</v>
      </c>
      <c r="AT10" s="934"/>
      <c r="AU10" s="934">
        <f>AU11+AU173+AU185+AU211+AU273+AU298+AU320</f>
        <v>403081.41</v>
      </c>
      <c r="AV10" s="935">
        <f>AU10/I9</f>
        <v>0.2476201278239526</v>
      </c>
      <c r="FA10" s="1200"/>
      <c r="FB10" s="1201"/>
      <c r="FC10" s="1202"/>
      <c r="FD10" s="1202"/>
      <c r="FE10" s="1203">
        <f>FE11+FE171+FE181+FE205+FE265+FE288+FE308</f>
        <v>0</v>
      </c>
      <c r="FF10" s="1202"/>
      <c r="FG10" s="1203">
        <f>FG11+FG171+FG181+FG205+FG265+FG288+FG308</f>
        <v>106.6875732</v>
      </c>
      <c r="FH10" s="1202"/>
      <c r="FI10" s="1204">
        <f>FI11+FI171+FI181+FI205+FI265+FI288+FI308</f>
        <v>111.52410999999998</v>
      </c>
      <c r="GG10" s="1205" t="s">
        <v>45</v>
      </c>
      <c r="GI10" s="1206" t="s">
        <v>43</v>
      </c>
      <c r="GJ10" s="1206" t="s">
        <v>44</v>
      </c>
      <c r="GN10" s="1205" t="s">
        <v>103</v>
      </c>
      <c r="GZ10" s="1207">
        <f>GZ11+GZ171+GZ181+GZ205+GZ265+GZ288+GZ308</f>
        <v>1627821.67</v>
      </c>
    </row>
    <row r="11" spans="1:210" s="1199" customFormat="1" ht="22.95" customHeight="1" thickBot="1" x14ac:dyDescent="0.4">
      <c r="A11" s="1170"/>
      <c r="B11" s="1171"/>
      <c r="C11" s="1172" t="s">
        <v>43</v>
      </c>
      <c r="D11" s="1172" t="s">
        <v>45</v>
      </c>
      <c r="E11" s="973" t="s">
        <v>104</v>
      </c>
      <c r="F11" s="1173"/>
      <c r="G11" s="1173"/>
      <c r="H11" s="1174"/>
      <c r="I11" s="1175">
        <f>GZ11</f>
        <v>1122850.02</v>
      </c>
      <c r="J11" s="949"/>
      <c r="K11" s="950">
        <f>K12+K21+K26+K35+K41+K46+K49+K52+K58+K62+K66+K70+K73+K77+K93+K98+K103+K108+K113+K117+K119+K122+K125+K130+K133+K137+K141+K144+K153+K160+K162+K165+K168+K170</f>
        <v>0</v>
      </c>
      <c r="L11" s="999"/>
      <c r="M11" s="999">
        <f>M12+M21+M26+M35+M41+M46+M49+M52+M58+M62+M66+M70+M73+M77+M93+M98+M103+M108+M113+M117+M119+M122+M125+M130+M133+M137+M141+M144+M153+M160+M162+M165+M168+M170</f>
        <v>0</v>
      </c>
      <c r="N11" s="999"/>
      <c r="O11" s="999">
        <f>O12+O21+O26+O35+O41+O46+O49+O52+O58+O62+O66+O70+O73+O77+O93+O98+O103+O108+O113+O117+O119+O122+O125+O130+O133+O137+O141+O144+O153+O160+O162+O165+O168+O170</f>
        <v>0</v>
      </c>
      <c r="P11" s="999"/>
      <c r="Q11" s="999">
        <f>Q12+Q21+Q26+Q35+Q41+Q46+Q49+Q52+Q58+Q62+Q66+Q70+Q73+Q77+Q93+Q98+Q103+Q108+Q113+Q117+Q119+Q122+Q125+Q130+Q133+Q137+Q141+Q144+Q153+Q160+Q162+Q165+Q168+Q170</f>
        <v>0</v>
      </c>
      <c r="R11" s="999"/>
      <c r="S11" s="999">
        <f>S12+S21+S26+S35+S41+S46+S49+S52+S58+S62+S66+S70+S73+S77+S93+S98+S103+S108+S113+S117+S119+S122+S125+S130+S133+S137+S141+S144+S153+S160+S162+S165+S168+S170</f>
        <v>0</v>
      </c>
      <c r="T11" s="999"/>
      <c r="U11" s="999">
        <f>U12+U21+U26+U35+U41+U46+U49+U52+U58+U62+U66+U70+U73+U77+U93+U98+U103+U108+U113+U117+U119+U122+U125+U130+U133+U137+U141+U144+U153+U160+U162+U165+U168+U170</f>
        <v>0</v>
      </c>
      <c r="V11" s="999"/>
      <c r="W11" s="999">
        <f>W12+W21+W26+W35+W41+W46+W49+W52+W58+W62+W66+W70+W73+W77+W93+W98+W103+W108+W113+W117+W119+W122+W125+W130+W133+W137+W141+W144+W153+W160+W162+W165+W168+W170</f>
        <v>0</v>
      </c>
      <c r="X11" s="999"/>
      <c r="Y11" s="999">
        <f>Y12+Y21+Y26+Y35+Y41+Y46+Y49+Y52+Y58+Y62+Y66+Y70+Y73+Y77+Y93+Y98+Y103+Y108+Y113+Y117+Y119+Y122+Y125+Y130+Y133+Y137+Y141+Y144+Y153+Y160+Y162+Y165+Y168+Y170</f>
        <v>0</v>
      </c>
      <c r="Z11" s="999"/>
      <c r="AA11" s="999">
        <f>AA12+AA21+AA26+AA35+AA41+AA46+AA49+AA52+AA58+AA62+AA66+AA70+AA73+AA77+AA93+AA98+AA103+AA108+AA113+AA117+AA119+AA122+AA125+AA130+AA133+AA137+AA141+AA144+AA153+AA160+AA162+AA165+AA168+AA170</f>
        <v>0</v>
      </c>
      <c r="AB11" s="999"/>
      <c r="AC11" s="999">
        <f>AC12+AC21+AC26+AC35+AC41+AC46+AC49+AC52+AC58+AC62+AC66+AC70+AC73+AC77+AC93+AC98+AC103+AC108+AC113+AC117+AC119+AC122+AC125+AC130+AC133+AC137+AC141+AC144+AC153+AC160+AC162+AC165+AC168+AC170</f>
        <v>0</v>
      </c>
      <c r="AD11" s="999"/>
      <c r="AE11" s="999">
        <f>AE12+AE21+AE26+AE35+AE41+AE46+AE49+AE52+AE58+AE62+AE66+AE70+AE73+AE77+AE93+AE98+AE103+AE108+AE113+AE117+AE119+AE122+AE125+AE130+AE133+AE137+AE141+AE144+AE153+AE160+AE162+AE165+AE168+AE170</f>
        <v>0</v>
      </c>
      <c r="AF11" s="999"/>
      <c r="AG11" s="999">
        <f>AG12+AG21+AG26+AG35+AG41+AG46+AG49+AG52+AG58+AG62+AG66+AG70+AG73+AG77+AG93+AG98+AG103+AG108+AG113+AG117+AG119+AG122+AG125+AG130+AG133+AG137+AG141+AG144+AG153+AG160+AG162+AG165+AG168+AG170</f>
        <v>0</v>
      </c>
      <c r="AH11" s="999"/>
      <c r="AI11" s="999">
        <f>AI12+AI21+AI26+AI35+AI41+AI46+AI49+AI52+AI58+AI62+AI66+AI70+AI73+AI77+AI93+AI98+AI103+AI108+AI113+AI117+AI119+AI122+AI125+AI130+AI133+AI137+AI141+AI144+AI153+AI160+AI162+AI165+AI168+AI170</f>
        <v>480866.73000000004</v>
      </c>
      <c r="AJ11" s="2142"/>
      <c r="AK11" s="2142">
        <f>AK12+AK21+AK26+AK35+AK41+AK46+AK49+AK52+AK58+AK62+AK66+AK70+AK73+AK77+AK93+AK98+AK103+AK108+AK113+AK117+AK119+AK122+AK125+AK130+AK133+AK137+AK141+AK144+AK153+AK160+AK162+AK165+AK168+AK170</f>
        <v>410616.62</v>
      </c>
      <c r="AL11" s="2005"/>
      <c r="AM11" s="2005">
        <f>AM12+AM21+AM26+AM35+AM41+AM46+AM49+AM52+AM58+AM62+AM66+AM70+AM73+AM77+AM93+AM98+AM103+AM108+AM113+AM117+AM119+AM122+AM125+AM130+AM133+AM137+AM141+AM144+AM153+AM160+AM162+AM165+AM168+AM170</f>
        <v>0</v>
      </c>
      <c r="AN11" s="2142"/>
      <c r="AO11" s="2142">
        <f>AO12+AO21+AO26+AO35+AO41+AO46+AO49+AO52+AO58+AO62+AO66+AO70+AO73+AO77+AO93+AO98+AO103+AO108+AO113+AO117+AO119+AO122+AO125+AO130+AO133+AO137+AO141+AO144+AO153+AO160+AO162+AO165+AO168+AO170</f>
        <v>20875.37</v>
      </c>
      <c r="AP11" s="2005"/>
      <c r="AQ11" s="2005">
        <f>AQ12+AQ21+AQ26+AQ35+AQ41+AQ46+AQ49+AQ52+AQ58+AQ62+AQ66+AQ70+AQ73+AQ77+AQ93+AQ98+AQ103+AQ108+AQ113+AQ117+AQ119+AQ122+AQ125+AQ130+AQ133+AQ137+AQ141+AQ144+AQ153+AQ160+AQ162+AQ165+AQ168+AQ170</f>
        <v>0</v>
      </c>
      <c r="AR11" s="950"/>
      <c r="AS11" s="950">
        <f>AS12+AS21+AS26+AS35+AS41+AS46+AS49+AS52+AS58+AS62+AS66+AS70+AS73+AS77+AS93+AS98+AS103+AS108+AS113+AS117+AS119+AS122+AS125+AS130+AS133+AS137+AS141+AS144+AS153+AS160+AS162+AS165+AS168+AS170</f>
        <v>912358.7200000002</v>
      </c>
      <c r="AT11" s="950"/>
      <c r="AU11" s="950">
        <f>AU12+AU21+AU26+AU35+AU41+AU46+AU49+AU52+AU58+AU62+AU66+AU70+AU73+AU77+AU93+AU98+AU103+AU108+AU113+AU117+AU119+AU122+AU125+AU130+AU133+AU137+AU141+AU144+AU153+AU160+AU162+AU165+AU168+AU170</f>
        <v>210491.28999999998</v>
      </c>
      <c r="AV11" s="951">
        <f>AU11/I11</f>
        <v>0.18746162555173662</v>
      </c>
      <c r="FA11" s="1200"/>
      <c r="FB11" s="1201"/>
      <c r="FC11" s="1202"/>
      <c r="FD11" s="1202"/>
      <c r="FE11" s="1203">
        <f>SUM(FE12:FE170)</f>
        <v>0</v>
      </c>
      <c r="FF11" s="1202"/>
      <c r="FG11" s="1203">
        <f>SUM(FG12:FG170)</f>
        <v>91.615583299999997</v>
      </c>
      <c r="FH11" s="1202"/>
      <c r="FI11" s="1204">
        <f>SUM(FI12:FI170)</f>
        <v>111.52410999999998</v>
      </c>
      <c r="GG11" s="1205" t="s">
        <v>45</v>
      </c>
      <c r="GI11" s="1206" t="s">
        <v>43</v>
      </c>
      <c r="GJ11" s="1206" t="s">
        <v>45</v>
      </c>
      <c r="GN11" s="1205" t="s">
        <v>103</v>
      </c>
      <c r="GZ11" s="1207">
        <f>SUM(GZ12:GZ170)</f>
        <v>1122850.02</v>
      </c>
    </row>
    <row r="12" spans="1:210" s="836" customFormat="1" ht="27.9" customHeight="1" x14ac:dyDescent="0.2">
      <c r="A12"/>
      <c r="B12" s="854" t="s">
        <v>45</v>
      </c>
      <c r="C12" s="1050" t="s">
        <v>105</v>
      </c>
      <c r="D12" s="1049" t="s">
        <v>118</v>
      </c>
      <c r="E12" s="1045" t="s">
        <v>119</v>
      </c>
      <c r="F12" s="1046" t="s">
        <v>108</v>
      </c>
      <c r="G12" s="1047">
        <v>229.47</v>
      </c>
      <c r="H12" s="1048">
        <v>43.4</v>
      </c>
      <c r="I12" s="1044">
        <f>ROUND(H12*G12,2)</f>
        <v>9959</v>
      </c>
      <c r="J12" s="775"/>
      <c r="K12" s="911">
        <f>ROUND(J12*$H12,2)</f>
        <v>0</v>
      </c>
      <c r="L12" s="775"/>
      <c r="M12" s="911">
        <f>ROUND(L12*$H12,2)</f>
        <v>0</v>
      </c>
      <c r="N12" s="775"/>
      <c r="O12" s="911">
        <f>ROUND(N12*$H12,2)</f>
        <v>0</v>
      </c>
      <c r="P12" s="775"/>
      <c r="Q12" s="911">
        <f>ROUND(P12*$H12,2)</f>
        <v>0</v>
      </c>
      <c r="R12" s="775"/>
      <c r="S12" s="911">
        <f>ROUND(R12*$H12,2)</f>
        <v>0</v>
      </c>
      <c r="T12" s="775"/>
      <c r="U12" s="911">
        <f>ROUND(T12*$H12,2)</f>
        <v>0</v>
      </c>
      <c r="V12" s="775"/>
      <c r="W12" s="911">
        <f>ROUND(V12*$H12,2)</f>
        <v>0</v>
      </c>
      <c r="X12" s="775"/>
      <c r="Y12" s="911">
        <f>ROUND(X12*$H12,2)</f>
        <v>0</v>
      </c>
      <c r="Z12" s="775"/>
      <c r="AA12" s="911">
        <f>ROUND(Z12*$H12,2)</f>
        <v>0</v>
      </c>
      <c r="AB12" s="775"/>
      <c r="AC12" s="911">
        <f>ROUND(AB12*$H12,2)</f>
        <v>0</v>
      </c>
      <c r="AD12" s="775"/>
      <c r="AE12" s="911">
        <f>ROUND(AD12*$H12,2)</f>
        <v>0</v>
      </c>
      <c r="AF12" s="775"/>
      <c r="AG12" s="911">
        <f>ROUND(AF12*$H12,2)</f>
        <v>0</v>
      </c>
      <c r="AH12" s="775">
        <v>135</v>
      </c>
      <c r="AI12" s="911">
        <f>ROUND(AH12*$H12,2)</f>
        <v>5859</v>
      </c>
      <c r="AJ12" s="1749">
        <v>82.99</v>
      </c>
      <c r="AK12" s="1852">
        <f>ROUND(AJ12*$H12,2)</f>
        <v>3601.77</v>
      </c>
      <c r="AL12" s="1992"/>
      <c r="AM12" s="1993">
        <f>ROUND(AL12*$H12,2)</f>
        <v>0</v>
      </c>
      <c r="AN12" s="1749">
        <v>10.08</v>
      </c>
      <c r="AO12" s="1852">
        <f>ROUND(AN12*$H12,2)</f>
        <v>437.47</v>
      </c>
      <c r="AP12" s="1992"/>
      <c r="AQ12" s="1993">
        <f>ROUND(AP12*$H12,2)</f>
        <v>0</v>
      </c>
      <c r="AR12" s="775">
        <f>AP12+AN12+AL12+AJ12+AH12+AF12+AD12+AB12+Z12+X12+V12+T12+R12+P12+N12+L12+J12</f>
        <v>228.07</v>
      </c>
      <c r="AS12" s="911">
        <f>ROUND(AR12*H12,2)</f>
        <v>9898.24</v>
      </c>
      <c r="AT12" s="775">
        <f>G12-AR12</f>
        <v>1.4000000000000057</v>
      </c>
      <c r="AU12" s="911">
        <f>ROUND(AT12*H12,2)</f>
        <v>60.76</v>
      </c>
      <c r="AV12" s="913">
        <f>AU12/I12</f>
        <v>6.1010141580479967E-3</v>
      </c>
      <c r="FA12" s="976"/>
      <c r="FB12" s="1000" t="s">
        <v>7</v>
      </c>
      <c r="FC12" s="1001" t="s">
        <v>31</v>
      </c>
      <c r="FD12" s="851"/>
      <c r="FE12" s="1002">
        <f>FD12*G12</f>
        <v>0</v>
      </c>
      <c r="FF12" s="1002">
        <v>0</v>
      </c>
      <c r="FG12" s="1002">
        <f>FF12*G12</f>
        <v>0</v>
      </c>
      <c r="FH12" s="1002">
        <v>0.28999999999999998</v>
      </c>
      <c r="FI12" s="1003">
        <f>FH12*G12</f>
        <v>66.546299999999988</v>
      </c>
      <c r="GG12" s="1004" t="s">
        <v>110</v>
      </c>
      <c r="GI12" s="1004" t="s">
        <v>105</v>
      </c>
      <c r="GJ12" s="1004" t="s">
        <v>46</v>
      </c>
      <c r="GN12" s="988" t="s">
        <v>103</v>
      </c>
      <c r="GT12" s="1005">
        <f>IF(FC12="základní",I12,0)</f>
        <v>9959</v>
      </c>
      <c r="GU12" s="1005">
        <f>IF(FC12="snížená",I12,0)</f>
        <v>0</v>
      </c>
      <c r="GV12" s="1005">
        <f>IF(FC12="zákl. přenesená",I12,0)</f>
        <v>0</v>
      </c>
      <c r="GW12" s="1005">
        <f>IF(FC12="sníž. přenesená",I12,0)</f>
        <v>0</v>
      </c>
      <c r="GX12" s="1005">
        <f>IF(FC12="nulová",I12,0)</f>
        <v>0</v>
      </c>
      <c r="GY12" s="988" t="s">
        <v>45</v>
      </c>
      <c r="GZ12" s="1005">
        <f>ROUND(H12*G12,2)</f>
        <v>9959</v>
      </c>
      <c r="HA12" s="988" t="s">
        <v>110</v>
      </c>
      <c r="HB12" s="1004" t="s">
        <v>2119</v>
      </c>
    </row>
    <row r="13" spans="1:210" s="836" customFormat="1" ht="27.9" customHeight="1" x14ac:dyDescent="0.2">
      <c r="A13"/>
      <c r="B13" s="856"/>
      <c r="C13" s="857" t="s">
        <v>112</v>
      </c>
      <c r="D13" s="851"/>
      <c r="E13" s="858" t="s">
        <v>121</v>
      </c>
      <c r="F13" s="851"/>
      <c r="G13" s="851"/>
      <c r="H13" s="852"/>
      <c r="I13" s="859"/>
      <c r="J13" s="897"/>
      <c r="K13" s="898"/>
      <c r="L13" s="897"/>
      <c r="M13" s="898"/>
      <c r="N13" s="897"/>
      <c r="O13" s="898"/>
      <c r="P13" s="897"/>
      <c r="Q13" s="898"/>
      <c r="R13" s="897"/>
      <c r="S13" s="898"/>
      <c r="T13" s="897"/>
      <c r="U13" s="898"/>
      <c r="V13" s="897"/>
      <c r="W13" s="898"/>
      <c r="X13" s="897"/>
      <c r="Y13" s="898"/>
      <c r="Z13" s="897"/>
      <c r="AA13" s="898"/>
      <c r="AB13" s="897"/>
      <c r="AC13" s="898"/>
      <c r="AD13" s="897"/>
      <c r="AE13" s="898"/>
      <c r="AF13" s="897"/>
      <c r="AG13" s="898"/>
      <c r="AH13" s="897"/>
      <c r="AI13" s="898"/>
      <c r="AJ13" s="1853"/>
      <c r="AK13" s="1854"/>
      <c r="AL13" s="2006"/>
      <c r="AM13" s="2007"/>
      <c r="AN13" s="1853"/>
      <c r="AO13" s="1854"/>
      <c r="AP13" s="2006"/>
      <c r="AQ13" s="2007"/>
      <c r="AR13" s="897"/>
      <c r="AS13" s="898"/>
      <c r="AT13" s="897"/>
      <c r="AU13" s="898"/>
      <c r="AV13" s="1036"/>
      <c r="FA13" s="976"/>
      <c r="FB13" s="1006"/>
      <c r="FC13" s="851"/>
      <c r="FD13" s="851"/>
      <c r="FE13" s="851"/>
      <c r="FF13" s="851"/>
      <c r="FG13" s="851"/>
      <c r="FH13" s="851"/>
      <c r="FI13" s="1007"/>
      <c r="GI13" s="988" t="s">
        <v>112</v>
      </c>
      <c r="GJ13" s="988" t="s">
        <v>46</v>
      </c>
    </row>
    <row r="14" spans="1:210" s="1008" customFormat="1" ht="27.9" customHeight="1" x14ac:dyDescent="0.2">
      <c r="A14"/>
      <c r="B14" s="860"/>
      <c r="C14" s="857" t="s">
        <v>114</v>
      </c>
      <c r="D14" s="861" t="s">
        <v>7</v>
      </c>
      <c r="E14" s="862" t="s">
        <v>2120</v>
      </c>
      <c r="F14" s="863"/>
      <c r="G14" s="861" t="s">
        <v>7</v>
      </c>
      <c r="H14" s="864"/>
      <c r="I14" s="865"/>
      <c r="J14" s="899"/>
      <c r="K14" s="900"/>
      <c r="L14" s="899"/>
      <c r="M14" s="900"/>
      <c r="N14" s="899"/>
      <c r="O14" s="900"/>
      <c r="P14" s="899"/>
      <c r="Q14" s="900"/>
      <c r="R14" s="899"/>
      <c r="S14" s="900"/>
      <c r="T14" s="899"/>
      <c r="U14" s="900"/>
      <c r="V14" s="899"/>
      <c r="W14" s="900"/>
      <c r="X14" s="899"/>
      <c r="Y14" s="900"/>
      <c r="Z14" s="899"/>
      <c r="AA14" s="900"/>
      <c r="AB14" s="899"/>
      <c r="AC14" s="900"/>
      <c r="AD14" s="899"/>
      <c r="AE14" s="900"/>
      <c r="AF14" s="899"/>
      <c r="AG14" s="900"/>
      <c r="AH14" s="899"/>
      <c r="AI14" s="900"/>
      <c r="AJ14" s="1855"/>
      <c r="AK14" s="1856"/>
      <c r="AL14" s="2008"/>
      <c r="AM14" s="2009"/>
      <c r="AN14" s="1855"/>
      <c r="AO14" s="1856"/>
      <c r="AP14" s="2008"/>
      <c r="AQ14" s="2009"/>
      <c r="AR14" s="899"/>
      <c r="AS14" s="900"/>
      <c r="AT14" s="899"/>
      <c r="AU14" s="900"/>
      <c r="AV14" s="1037"/>
      <c r="FA14" s="1009"/>
      <c r="FB14" s="1010"/>
      <c r="FC14" s="863"/>
      <c r="FD14" s="863"/>
      <c r="FE14" s="863"/>
      <c r="FF14" s="863"/>
      <c r="FG14" s="863"/>
      <c r="FH14" s="863"/>
      <c r="FI14" s="1011"/>
      <c r="GI14" s="1012" t="s">
        <v>114</v>
      </c>
      <c r="GJ14" s="1012" t="s">
        <v>46</v>
      </c>
      <c r="GK14" s="1008" t="s">
        <v>45</v>
      </c>
      <c r="GL14" s="1008" t="s">
        <v>23</v>
      </c>
      <c r="GM14" s="1008" t="s">
        <v>44</v>
      </c>
      <c r="GN14" s="1012" t="s">
        <v>103</v>
      </c>
    </row>
    <row r="15" spans="1:210" s="1008" customFormat="1" ht="27.9" customHeight="1" x14ac:dyDescent="0.2">
      <c r="A15"/>
      <c r="B15" s="860"/>
      <c r="C15" s="857" t="s">
        <v>114</v>
      </c>
      <c r="D15" s="861" t="s">
        <v>7</v>
      </c>
      <c r="E15" s="862" t="s">
        <v>720</v>
      </c>
      <c r="F15" s="863"/>
      <c r="G15" s="861" t="s">
        <v>7</v>
      </c>
      <c r="H15" s="864"/>
      <c r="I15" s="865"/>
      <c r="J15" s="899"/>
      <c r="K15" s="900"/>
      <c r="L15" s="899"/>
      <c r="M15" s="900"/>
      <c r="N15" s="899"/>
      <c r="O15" s="900"/>
      <c r="P15" s="899"/>
      <c r="Q15" s="900"/>
      <c r="R15" s="899"/>
      <c r="S15" s="900"/>
      <c r="T15" s="899"/>
      <c r="U15" s="900"/>
      <c r="V15" s="899"/>
      <c r="W15" s="900"/>
      <c r="X15" s="899"/>
      <c r="Y15" s="900"/>
      <c r="Z15" s="899"/>
      <c r="AA15" s="900"/>
      <c r="AB15" s="899"/>
      <c r="AC15" s="900"/>
      <c r="AD15" s="899"/>
      <c r="AE15" s="900"/>
      <c r="AF15" s="899"/>
      <c r="AG15" s="900"/>
      <c r="AH15" s="899"/>
      <c r="AI15" s="900"/>
      <c r="AJ15" s="1855"/>
      <c r="AK15" s="1856"/>
      <c r="AL15" s="2008"/>
      <c r="AM15" s="2009"/>
      <c r="AN15" s="1855"/>
      <c r="AO15" s="1856"/>
      <c r="AP15" s="2008"/>
      <c r="AQ15" s="2009"/>
      <c r="AR15" s="899"/>
      <c r="AS15" s="900"/>
      <c r="AT15" s="899"/>
      <c r="AU15" s="900"/>
      <c r="AV15" s="1037"/>
      <c r="FA15" s="1009"/>
      <c r="FB15" s="1010"/>
      <c r="FC15" s="863"/>
      <c r="FD15" s="863"/>
      <c r="FE15" s="863"/>
      <c r="FF15" s="863"/>
      <c r="FG15" s="863"/>
      <c r="FH15" s="863"/>
      <c r="FI15" s="1011"/>
      <c r="GI15" s="1012" t="s">
        <v>114</v>
      </c>
      <c r="GJ15" s="1012" t="s">
        <v>46</v>
      </c>
      <c r="GK15" s="1008" t="s">
        <v>45</v>
      </c>
      <c r="GL15" s="1008" t="s">
        <v>23</v>
      </c>
      <c r="GM15" s="1008" t="s">
        <v>44</v>
      </c>
      <c r="GN15" s="1012" t="s">
        <v>103</v>
      </c>
    </row>
    <row r="16" spans="1:210" s="1013" customFormat="1" ht="27.9" customHeight="1" x14ac:dyDescent="0.2">
      <c r="A16"/>
      <c r="B16" s="866"/>
      <c r="C16" s="857" t="s">
        <v>114</v>
      </c>
      <c r="D16" s="867" t="s">
        <v>7</v>
      </c>
      <c r="E16" s="868" t="s">
        <v>2121</v>
      </c>
      <c r="F16" s="869"/>
      <c r="G16" s="870">
        <v>197.9</v>
      </c>
      <c r="H16" s="871"/>
      <c r="I16" s="872"/>
      <c r="J16" s="901"/>
      <c r="K16" s="902"/>
      <c r="L16" s="901"/>
      <c r="M16" s="902"/>
      <c r="N16" s="901"/>
      <c r="O16" s="902"/>
      <c r="P16" s="901"/>
      <c r="Q16" s="902"/>
      <c r="R16" s="901"/>
      <c r="S16" s="902"/>
      <c r="T16" s="901"/>
      <c r="U16" s="902"/>
      <c r="V16" s="901"/>
      <c r="W16" s="902"/>
      <c r="X16" s="901"/>
      <c r="Y16" s="902"/>
      <c r="Z16" s="901"/>
      <c r="AA16" s="902"/>
      <c r="AB16" s="901"/>
      <c r="AC16" s="902"/>
      <c r="AD16" s="901"/>
      <c r="AE16" s="902"/>
      <c r="AF16" s="901"/>
      <c r="AG16" s="902"/>
      <c r="AH16" s="901"/>
      <c r="AI16" s="902"/>
      <c r="AJ16" s="1857"/>
      <c r="AK16" s="1858"/>
      <c r="AL16" s="2010"/>
      <c r="AM16" s="2011"/>
      <c r="AN16" s="1857"/>
      <c r="AO16" s="1858"/>
      <c r="AP16" s="2010"/>
      <c r="AQ16" s="2011"/>
      <c r="AR16" s="901"/>
      <c r="AS16" s="902"/>
      <c r="AT16" s="901"/>
      <c r="AU16" s="902"/>
      <c r="AV16" s="1038"/>
      <c r="FA16" s="1014"/>
      <c r="FB16" s="1015"/>
      <c r="FC16" s="869"/>
      <c r="FD16" s="869"/>
      <c r="FE16" s="869"/>
      <c r="FF16" s="869"/>
      <c r="FG16" s="869"/>
      <c r="FH16" s="869"/>
      <c r="FI16" s="1016"/>
      <c r="GI16" s="1017" t="s">
        <v>114</v>
      </c>
      <c r="GJ16" s="1017" t="s">
        <v>46</v>
      </c>
      <c r="GK16" s="1013" t="s">
        <v>46</v>
      </c>
      <c r="GL16" s="1013" t="s">
        <v>23</v>
      </c>
      <c r="GM16" s="1013" t="s">
        <v>44</v>
      </c>
      <c r="GN16" s="1017" t="s">
        <v>103</v>
      </c>
    </row>
    <row r="17" spans="1:210" s="1013" customFormat="1" ht="27.9" customHeight="1" x14ac:dyDescent="0.2">
      <c r="A17"/>
      <c r="B17" s="866"/>
      <c r="C17" s="857" t="s">
        <v>114</v>
      </c>
      <c r="D17" s="867" t="s">
        <v>7</v>
      </c>
      <c r="E17" s="868" t="s">
        <v>2122</v>
      </c>
      <c r="F17" s="869"/>
      <c r="G17" s="870">
        <v>27.6</v>
      </c>
      <c r="H17" s="871"/>
      <c r="I17" s="872"/>
      <c r="J17" s="901"/>
      <c r="K17" s="902"/>
      <c r="L17" s="901"/>
      <c r="M17" s="902"/>
      <c r="N17" s="901"/>
      <c r="O17" s="902"/>
      <c r="P17" s="901"/>
      <c r="Q17" s="902"/>
      <c r="R17" s="901"/>
      <c r="S17" s="902"/>
      <c r="T17" s="901"/>
      <c r="U17" s="902"/>
      <c r="V17" s="901"/>
      <c r="W17" s="902"/>
      <c r="X17" s="901"/>
      <c r="Y17" s="902"/>
      <c r="Z17" s="901"/>
      <c r="AA17" s="902"/>
      <c r="AB17" s="901"/>
      <c r="AC17" s="902"/>
      <c r="AD17" s="901"/>
      <c r="AE17" s="902"/>
      <c r="AF17" s="901"/>
      <c r="AG17" s="902"/>
      <c r="AH17" s="901"/>
      <c r="AI17" s="902"/>
      <c r="AJ17" s="1857"/>
      <c r="AK17" s="1858"/>
      <c r="AL17" s="2010"/>
      <c r="AM17" s="2011"/>
      <c r="AN17" s="1857"/>
      <c r="AO17" s="1858"/>
      <c r="AP17" s="2010"/>
      <c r="AQ17" s="2011"/>
      <c r="AR17" s="901"/>
      <c r="AS17" s="902"/>
      <c r="AT17" s="901"/>
      <c r="AU17" s="902"/>
      <c r="AV17" s="1038"/>
      <c r="FA17" s="1014"/>
      <c r="FB17" s="1015"/>
      <c r="FC17" s="869"/>
      <c r="FD17" s="869"/>
      <c r="FE17" s="869"/>
      <c r="FF17" s="869"/>
      <c r="FG17" s="869"/>
      <c r="FH17" s="869"/>
      <c r="FI17" s="1016"/>
      <c r="GI17" s="1017" t="s">
        <v>114</v>
      </c>
      <c r="GJ17" s="1017" t="s">
        <v>46</v>
      </c>
      <c r="GK17" s="1013" t="s">
        <v>46</v>
      </c>
      <c r="GL17" s="1013" t="s">
        <v>23</v>
      </c>
      <c r="GM17" s="1013" t="s">
        <v>44</v>
      </c>
      <c r="GN17" s="1017" t="s">
        <v>103</v>
      </c>
    </row>
    <row r="18" spans="1:210" s="1008" customFormat="1" ht="27.9" customHeight="1" x14ac:dyDescent="0.2">
      <c r="A18"/>
      <c r="B18" s="860"/>
      <c r="C18" s="857" t="s">
        <v>114</v>
      </c>
      <c r="D18" s="861" t="s">
        <v>7</v>
      </c>
      <c r="E18" s="862" t="s">
        <v>2123</v>
      </c>
      <c r="F18" s="863"/>
      <c r="G18" s="861" t="s">
        <v>7</v>
      </c>
      <c r="H18" s="864"/>
      <c r="I18" s="865"/>
      <c r="J18" s="899"/>
      <c r="K18" s="900"/>
      <c r="L18" s="899"/>
      <c r="M18" s="900"/>
      <c r="N18" s="899"/>
      <c r="O18" s="900"/>
      <c r="P18" s="899"/>
      <c r="Q18" s="900"/>
      <c r="R18" s="899"/>
      <c r="S18" s="900"/>
      <c r="T18" s="899"/>
      <c r="U18" s="900"/>
      <c r="V18" s="899"/>
      <c r="W18" s="900"/>
      <c r="X18" s="899"/>
      <c r="Y18" s="900"/>
      <c r="Z18" s="899"/>
      <c r="AA18" s="900"/>
      <c r="AB18" s="899"/>
      <c r="AC18" s="900"/>
      <c r="AD18" s="899"/>
      <c r="AE18" s="900"/>
      <c r="AF18" s="899"/>
      <c r="AG18" s="900"/>
      <c r="AH18" s="899"/>
      <c r="AI18" s="900"/>
      <c r="AJ18" s="1855"/>
      <c r="AK18" s="1856"/>
      <c r="AL18" s="2008"/>
      <c r="AM18" s="2009"/>
      <c r="AN18" s="1855"/>
      <c r="AO18" s="1856"/>
      <c r="AP18" s="2008"/>
      <c r="AQ18" s="2009"/>
      <c r="AR18" s="899"/>
      <c r="AS18" s="900"/>
      <c r="AT18" s="899"/>
      <c r="AU18" s="900"/>
      <c r="AV18" s="1037"/>
      <c r="FA18" s="1009"/>
      <c r="FB18" s="1010"/>
      <c r="FC18" s="863"/>
      <c r="FD18" s="863"/>
      <c r="FE18" s="863"/>
      <c r="FF18" s="863"/>
      <c r="FG18" s="863"/>
      <c r="FH18" s="863"/>
      <c r="FI18" s="1011"/>
      <c r="GI18" s="1012" t="s">
        <v>114</v>
      </c>
      <c r="GJ18" s="1012" t="s">
        <v>46</v>
      </c>
      <c r="GK18" s="1008" t="s">
        <v>45</v>
      </c>
      <c r="GL18" s="1008" t="s">
        <v>23</v>
      </c>
      <c r="GM18" s="1008" t="s">
        <v>44</v>
      </c>
      <c r="GN18" s="1012" t="s">
        <v>103</v>
      </c>
    </row>
    <row r="19" spans="1:210" s="1013" customFormat="1" ht="27.9" customHeight="1" x14ac:dyDescent="0.2">
      <c r="A19"/>
      <c r="B19" s="866"/>
      <c r="C19" s="857" t="s">
        <v>114</v>
      </c>
      <c r="D19" s="867" t="s">
        <v>7</v>
      </c>
      <c r="E19" s="868" t="s">
        <v>2124</v>
      </c>
      <c r="F19" s="869"/>
      <c r="G19" s="870">
        <v>3.97</v>
      </c>
      <c r="H19" s="871"/>
      <c r="I19" s="872"/>
      <c r="J19" s="901"/>
      <c r="K19" s="902"/>
      <c r="L19" s="901"/>
      <c r="M19" s="902"/>
      <c r="N19" s="901"/>
      <c r="O19" s="902"/>
      <c r="P19" s="901"/>
      <c r="Q19" s="902"/>
      <c r="R19" s="901"/>
      <c r="S19" s="902"/>
      <c r="T19" s="901"/>
      <c r="U19" s="902"/>
      <c r="V19" s="901"/>
      <c r="W19" s="902"/>
      <c r="X19" s="901"/>
      <c r="Y19" s="902"/>
      <c r="Z19" s="901"/>
      <c r="AA19" s="902"/>
      <c r="AB19" s="901"/>
      <c r="AC19" s="902"/>
      <c r="AD19" s="901"/>
      <c r="AE19" s="902"/>
      <c r="AF19" s="901"/>
      <c r="AG19" s="902"/>
      <c r="AH19" s="901"/>
      <c r="AI19" s="902"/>
      <c r="AJ19" s="1857"/>
      <c r="AK19" s="1858"/>
      <c r="AL19" s="2010"/>
      <c r="AM19" s="2011"/>
      <c r="AN19" s="1857"/>
      <c r="AO19" s="1858"/>
      <c r="AP19" s="2010"/>
      <c r="AQ19" s="2011"/>
      <c r="AR19" s="901"/>
      <c r="AS19" s="902"/>
      <c r="AT19" s="901"/>
      <c r="AU19" s="902"/>
      <c r="AV19" s="1038"/>
      <c r="FA19" s="1014"/>
      <c r="FB19" s="1015"/>
      <c r="FC19" s="869"/>
      <c r="FD19" s="869"/>
      <c r="FE19" s="869"/>
      <c r="FF19" s="869"/>
      <c r="FG19" s="869"/>
      <c r="FH19" s="869"/>
      <c r="FI19" s="1016"/>
      <c r="GI19" s="1017" t="s">
        <v>114</v>
      </c>
      <c r="GJ19" s="1017" t="s">
        <v>46</v>
      </c>
      <c r="GK19" s="1013" t="s">
        <v>46</v>
      </c>
      <c r="GL19" s="1013" t="s">
        <v>23</v>
      </c>
      <c r="GM19" s="1013" t="s">
        <v>44</v>
      </c>
      <c r="GN19" s="1017" t="s">
        <v>103</v>
      </c>
    </row>
    <row r="20" spans="1:210" s="1018" customFormat="1" ht="27.9" customHeight="1" x14ac:dyDescent="0.2">
      <c r="A20"/>
      <c r="B20" s="873"/>
      <c r="C20" s="857" t="s">
        <v>114</v>
      </c>
      <c r="D20" s="874" t="s">
        <v>7</v>
      </c>
      <c r="E20" s="875" t="s">
        <v>132</v>
      </c>
      <c r="F20" s="876"/>
      <c r="G20" s="877">
        <v>229.47</v>
      </c>
      <c r="H20" s="878"/>
      <c r="I20" s="879"/>
      <c r="J20" s="903"/>
      <c r="K20" s="904"/>
      <c r="L20" s="903"/>
      <c r="M20" s="904"/>
      <c r="N20" s="903"/>
      <c r="O20" s="904"/>
      <c r="P20" s="903"/>
      <c r="Q20" s="904"/>
      <c r="R20" s="903"/>
      <c r="S20" s="904"/>
      <c r="T20" s="903"/>
      <c r="U20" s="904"/>
      <c r="V20" s="903"/>
      <c r="W20" s="904"/>
      <c r="X20" s="903"/>
      <c r="Y20" s="904"/>
      <c r="Z20" s="903"/>
      <c r="AA20" s="904"/>
      <c r="AB20" s="903"/>
      <c r="AC20" s="904"/>
      <c r="AD20" s="903"/>
      <c r="AE20" s="904"/>
      <c r="AF20" s="903"/>
      <c r="AG20" s="904"/>
      <c r="AH20" s="903"/>
      <c r="AI20" s="904"/>
      <c r="AJ20" s="1859"/>
      <c r="AK20" s="1860"/>
      <c r="AL20" s="2012"/>
      <c r="AM20" s="2013"/>
      <c r="AN20" s="1859"/>
      <c r="AO20" s="1860"/>
      <c r="AP20" s="2012"/>
      <c r="AQ20" s="2013"/>
      <c r="AR20" s="903"/>
      <c r="AS20" s="904"/>
      <c r="AT20" s="903"/>
      <c r="AU20" s="904"/>
      <c r="AV20" s="1039"/>
      <c r="FA20" s="1019"/>
      <c r="FB20" s="1020"/>
      <c r="FC20" s="876"/>
      <c r="FD20" s="876"/>
      <c r="FE20" s="876"/>
      <c r="FF20" s="876"/>
      <c r="FG20" s="876"/>
      <c r="FH20" s="876"/>
      <c r="FI20" s="1021"/>
      <c r="GI20" s="1022" t="s">
        <v>114</v>
      </c>
      <c r="GJ20" s="1022" t="s">
        <v>46</v>
      </c>
      <c r="GK20" s="1018" t="s">
        <v>110</v>
      </c>
      <c r="GL20" s="1018" t="s">
        <v>23</v>
      </c>
      <c r="GM20" s="1018" t="s">
        <v>45</v>
      </c>
      <c r="GN20" s="1022" t="s">
        <v>103</v>
      </c>
    </row>
    <row r="21" spans="1:210" s="836" customFormat="1" ht="27.9" customHeight="1" x14ac:dyDescent="0.2">
      <c r="A21"/>
      <c r="B21" s="854" t="s">
        <v>46</v>
      </c>
      <c r="C21" s="838" t="s">
        <v>105</v>
      </c>
      <c r="D21" s="839" t="s">
        <v>133</v>
      </c>
      <c r="E21" s="840" t="s">
        <v>134</v>
      </c>
      <c r="F21" s="841" t="s">
        <v>108</v>
      </c>
      <c r="G21" s="842">
        <v>6.35</v>
      </c>
      <c r="H21" s="843">
        <v>25.8</v>
      </c>
      <c r="I21" s="855">
        <f>ROUND(H21*G21,2)</f>
        <v>163.83000000000001</v>
      </c>
      <c r="J21" s="850"/>
      <c r="K21" s="1034">
        <f>ROUND(J21*$H21,2)</f>
        <v>0</v>
      </c>
      <c r="L21" s="850"/>
      <c r="M21" s="1034">
        <f>ROUND(L21*$H21,2)</f>
        <v>0</v>
      </c>
      <c r="N21" s="850"/>
      <c r="O21" s="1034">
        <f>ROUND(N21*$H21,2)</f>
        <v>0</v>
      </c>
      <c r="P21" s="850"/>
      <c r="Q21" s="1034">
        <f>ROUND(P21*$H21,2)</f>
        <v>0</v>
      </c>
      <c r="R21" s="850"/>
      <c r="S21" s="1034">
        <f>ROUND(R21*$H21,2)</f>
        <v>0</v>
      </c>
      <c r="T21" s="850"/>
      <c r="U21" s="1034">
        <f>ROUND(T21*$H21,2)</f>
        <v>0</v>
      </c>
      <c r="V21" s="850"/>
      <c r="W21" s="1034">
        <f>ROUND(V21*$H21,2)</f>
        <v>0</v>
      </c>
      <c r="X21" s="850"/>
      <c r="Y21" s="1034">
        <f>ROUND(X21*$H21,2)</f>
        <v>0</v>
      </c>
      <c r="Z21" s="850"/>
      <c r="AA21" s="1034">
        <f>ROUND(Z21*$H21,2)</f>
        <v>0</v>
      </c>
      <c r="AB21" s="850"/>
      <c r="AC21" s="1034">
        <f>ROUND(AB21*$H21,2)</f>
        <v>0</v>
      </c>
      <c r="AD21" s="850"/>
      <c r="AE21" s="1034">
        <f>ROUND(AD21*$H21,2)</f>
        <v>0</v>
      </c>
      <c r="AF21" s="850"/>
      <c r="AG21" s="1034">
        <f>ROUND(AF21*$H21,2)</f>
        <v>0</v>
      </c>
      <c r="AH21" s="850">
        <v>3.8</v>
      </c>
      <c r="AI21" s="1034">
        <f>ROUND(AH21*$H21,2)</f>
        <v>98.04</v>
      </c>
      <c r="AJ21" s="1861">
        <v>2.23</v>
      </c>
      <c r="AK21" s="2143">
        <f>ROUND(AJ21*$H21,2)</f>
        <v>57.53</v>
      </c>
      <c r="AL21" s="2014"/>
      <c r="AM21" s="2015">
        <f>ROUND(AL21*$H21,2)</f>
        <v>0</v>
      </c>
      <c r="AN21" s="1861"/>
      <c r="AO21" s="2143">
        <f>ROUND(AN21*$H21,2)</f>
        <v>0</v>
      </c>
      <c r="AP21" s="2014"/>
      <c r="AQ21" s="2015">
        <f>ROUND(AP21*$H21,2)</f>
        <v>0</v>
      </c>
      <c r="AR21" s="850">
        <f>AP21+AN21+AL21+AJ21+AH21+AF21+AD21+AB21+Z21+X21+V21+T21+R21+P21+N21+L21+J21</f>
        <v>6.0299999999999994</v>
      </c>
      <c r="AS21" s="1034">
        <f>ROUND(AR21*$H21,2)</f>
        <v>155.57</v>
      </c>
      <c r="AT21" s="850">
        <f>G21-AR21</f>
        <v>0.32000000000000028</v>
      </c>
      <c r="AU21" s="1034">
        <f>ROUND(AT21*$H21,2)</f>
        <v>8.26</v>
      </c>
      <c r="AV21" s="914">
        <f>AU21/I21</f>
        <v>5.0418116340108642E-2</v>
      </c>
      <c r="FA21" s="976"/>
      <c r="FB21" s="1000" t="s">
        <v>7</v>
      </c>
      <c r="FC21" s="1001" t="s">
        <v>31</v>
      </c>
      <c r="FD21" s="851"/>
      <c r="FE21" s="1002">
        <f>FD21*G21</f>
        <v>0</v>
      </c>
      <c r="FF21" s="1002">
        <v>0</v>
      </c>
      <c r="FG21" s="1002">
        <f>FF21*G21</f>
        <v>0</v>
      </c>
      <c r="FH21" s="1002">
        <v>9.8000000000000004E-2</v>
      </c>
      <c r="FI21" s="1003">
        <f>FH21*G21</f>
        <v>0.62229999999999996</v>
      </c>
      <c r="GG21" s="1004" t="s">
        <v>110</v>
      </c>
      <c r="GI21" s="1004" t="s">
        <v>105</v>
      </c>
      <c r="GJ21" s="1004" t="s">
        <v>46</v>
      </c>
      <c r="GN21" s="988" t="s">
        <v>103</v>
      </c>
      <c r="GT21" s="1005">
        <f>IF(FC21="základní",I21,0)</f>
        <v>163.83000000000001</v>
      </c>
      <c r="GU21" s="1005">
        <f>IF(FC21="snížená",I21,0)</f>
        <v>0</v>
      </c>
      <c r="GV21" s="1005">
        <f>IF(FC21="zákl. přenesená",I21,0)</f>
        <v>0</v>
      </c>
      <c r="GW21" s="1005">
        <f>IF(FC21="sníž. přenesená",I21,0)</f>
        <v>0</v>
      </c>
      <c r="GX21" s="1005">
        <f>IF(FC21="nulová",I21,0)</f>
        <v>0</v>
      </c>
      <c r="GY21" s="988" t="s">
        <v>45</v>
      </c>
      <c r="GZ21" s="1005">
        <f>ROUND(H21*G21,2)</f>
        <v>163.83000000000001</v>
      </c>
      <c r="HA21" s="988" t="s">
        <v>110</v>
      </c>
      <c r="HB21" s="1004" t="s">
        <v>2125</v>
      </c>
    </row>
    <row r="22" spans="1:210" s="836" customFormat="1" ht="27.9" customHeight="1" x14ac:dyDescent="0.2">
      <c r="A22"/>
      <c r="B22" s="856"/>
      <c r="C22" s="857" t="s">
        <v>112</v>
      </c>
      <c r="D22" s="851"/>
      <c r="E22" s="858" t="s">
        <v>121</v>
      </c>
      <c r="F22" s="851"/>
      <c r="G22" s="851"/>
      <c r="H22" s="852"/>
      <c r="I22" s="859"/>
      <c r="J22" s="897"/>
      <c r="K22" s="898"/>
      <c r="L22" s="897"/>
      <c r="M22" s="898"/>
      <c r="N22" s="897"/>
      <c r="O22" s="898"/>
      <c r="P22" s="897"/>
      <c r="Q22" s="898"/>
      <c r="R22" s="897"/>
      <c r="S22" s="898"/>
      <c r="T22" s="897"/>
      <c r="U22" s="898"/>
      <c r="V22" s="897"/>
      <c r="W22" s="898"/>
      <c r="X22" s="897"/>
      <c r="Y22" s="898"/>
      <c r="Z22" s="897"/>
      <c r="AA22" s="898"/>
      <c r="AB22" s="897"/>
      <c r="AC22" s="898"/>
      <c r="AD22" s="897"/>
      <c r="AE22" s="898"/>
      <c r="AF22" s="897"/>
      <c r="AG22" s="898"/>
      <c r="AH22" s="897"/>
      <c r="AI22" s="898"/>
      <c r="AJ22" s="1853"/>
      <c r="AK22" s="1854"/>
      <c r="AL22" s="2006"/>
      <c r="AM22" s="2007"/>
      <c r="AN22" s="1853"/>
      <c r="AO22" s="1854"/>
      <c r="AP22" s="2006"/>
      <c r="AQ22" s="2007"/>
      <c r="AR22" s="897"/>
      <c r="AS22" s="898"/>
      <c r="AT22" s="897"/>
      <c r="AU22" s="898"/>
      <c r="AV22" s="1036"/>
      <c r="FA22" s="976"/>
      <c r="FB22" s="1006"/>
      <c r="FC22" s="851"/>
      <c r="FD22" s="851"/>
      <c r="FE22" s="851"/>
      <c r="FF22" s="851"/>
      <c r="FG22" s="851"/>
      <c r="FH22" s="851"/>
      <c r="FI22" s="1007"/>
      <c r="GI22" s="988" t="s">
        <v>112</v>
      </c>
      <c r="GJ22" s="988" t="s">
        <v>46</v>
      </c>
    </row>
    <row r="23" spans="1:210" s="1008" customFormat="1" ht="27.9" customHeight="1" x14ac:dyDescent="0.2">
      <c r="A23"/>
      <c r="B23" s="860"/>
      <c r="C23" s="857" t="s">
        <v>114</v>
      </c>
      <c r="D23" s="861" t="s">
        <v>7</v>
      </c>
      <c r="E23" s="862" t="s">
        <v>2120</v>
      </c>
      <c r="F23" s="863"/>
      <c r="G23" s="861" t="s">
        <v>7</v>
      </c>
      <c r="H23" s="864"/>
      <c r="I23" s="865"/>
      <c r="J23" s="899"/>
      <c r="K23" s="900"/>
      <c r="L23" s="899"/>
      <c r="M23" s="900"/>
      <c r="N23" s="899"/>
      <c r="O23" s="900"/>
      <c r="P23" s="899"/>
      <c r="Q23" s="900"/>
      <c r="R23" s="899"/>
      <c r="S23" s="900"/>
      <c r="T23" s="899"/>
      <c r="U23" s="900"/>
      <c r="V23" s="899"/>
      <c r="W23" s="900"/>
      <c r="X23" s="899"/>
      <c r="Y23" s="900"/>
      <c r="Z23" s="899"/>
      <c r="AA23" s="900"/>
      <c r="AB23" s="899"/>
      <c r="AC23" s="900"/>
      <c r="AD23" s="899"/>
      <c r="AE23" s="900"/>
      <c r="AF23" s="899"/>
      <c r="AG23" s="900"/>
      <c r="AH23" s="899"/>
      <c r="AI23" s="900"/>
      <c r="AJ23" s="1855"/>
      <c r="AK23" s="1856"/>
      <c r="AL23" s="2008"/>
      <c r="AM23" s="2009"/>
      <c r="AN23" s="1855"/>
      <c r="AO23" s="1856"/>
      <c r="AP23" s="2008"/>
      <c r="AQ23" s="2009"/>
      <c r="AR23" s="899"/>
      <c r="AS23" s="900"/>
      <c r="AT23" s="899"/>
      <c r="AU23" s="900"/>
      <c r="AV23" s="1037"/>
      <c r="FA23" s="1009"/>
      <c r="FB23" s="1010"/>
      <c r="FC23" s="863"/>
      <c r="FD23" s="863"/>
      <c r="FE23" s="863"/>
      <c r="FF23" s="863"/>
      <c r="FG23" s="863"/>
      <c r="FH23" s="863"/>
      <c r="FI23" s="1011"/>
      <c r="GI23" s="1012" t="s">
        <v>114</v>
      </c>
      <c r="GJ23" s="1012" t="s">
        <v>46</v>
      </c>
      <c r="GK23" s="1008" t="s">
        <v>45</v>
      </c>
      <c r="GL23" s="1008" t="s">
        <v>23</v>
      </c>
      <c r="GM23" s="1008" t="s">
        <v>44</v>
      </c>
      <c r="GN23" s="1012" t="s">
        <v>103</v>
      </c>
    </row>
    <row r="24" spans="1:210" s="1008" customFormat="1" ht="27.9" customHeight="1" x14ac:dyDescent="0.2">
      <c r="A24"/>
      <c r="B24" s="860"/>
      <c r="C24" s="857" t="s">
        <v>114</v>
      </c>
      <c r="D24" s="861" t="s">
        <v>7</v>
      </c>
      <c r="E24" s="862" t="s">
        <v>2126</v>
      </c>
      <c r="F24" s="863"/>
      <c r="G24" s="861" t="s">
        <v>7</v>
      </c>
      <c r="H24" s="864"/>
      <c r="I24" s="865"/>
      <c r="J24" s="899"/>
      <c r="K24" s="900"/>
      <c r="L24" s="899"/>
      <c r="M24" s="900"/>
      <c r="N24" s="899"/>
      <c r="O24" s="900"/>
      <c r="P24" s="899"/>
      <c r="Q24" s="900"/>
      <c r="R24" s="899"/>
      <c r="S24" s="900"/>
      <c r="T24" s="899"/>
      <c r="U24" s="900"/>
      <c r="V24" s="899"/>
      <c r="W24" s="900"/>
      <c r="X24" s="899"/>
      <c r="Y24" s="900"/>
      <c r="Z24" s="899"/>
      <c r="AA24" s="900"/>
      <c r="AB24" s="899"/>
      <c r="AC24" s="900"/>
      <c r="AD24" s="899"/>
      <c r="AE24" s="900"/>
      <c r="AF24" s="899"/>
      <c r="AG24" s="900"/>
      <c r="AH24" s="899"/>
      <c r="AI24" s="900"/>
      <c r="AJ24" s="1855"/>
      <c r="AK24" s="1856"/>
      <c r="AL24" s="2008"/>
      <c r="AM24" s="2009"/>
      <c r="AN24" s="1855"/>
      <c r="AO24" s="1856"/>
      <c r="AP24" s="2008"/>
      <c r="AQ24" s="2009"/>
      <c r="AR24" s="899"/>
      <c r="AS24" s="900"/>
      <c r="AT24" s="899"/>
      <c r="AU24" s="900"/>
      <c r="AV24" s="1037"/>
      <c r="FA24" s="1009"/>
      <c r="FB24" s="1010"/>
      <c r="FC24" s="863"/>
      <c r="FD24" s="863"/>
      <c r="FE24" s="863"/>
      <c r="FF24" s="863"/>
      <c r="FG24" s="863"/>
      <c r="FH24" s="863"/>
      <c r="FI24" s="1011"/>
      <c r="GI24" s="1012" t="s">
        <v>114</v>
      </c>
      <c r="GJ24" s="1012" t="s">
        <v>46</v>
      </c>
      <c r="GK24" s="1008" t="s">
        <v>45</v>
      </c>
      <c r="GL24" s="1008" t="s">
        <v>23</v>
      </c>
      <c r="GM24" s="1008" t="s">
        <v>44</v>
      </c>
      <c r="GN24" s="1012" t="s">
        <v>103</v>
      </c>
    </row>
    <row r="25" spans="1:210" s="1013" customFormat="1" ht="27.9" customHeight="1" x14ac:dyDescent="0.2">
      <c r="A25"/>
      <c r="B25" s="866"/>
      <c r="C25" s="857" t="s">
        <v>114</v>
      </c>
      <c r="D25" s="867" t="s">
        <v>7</v>
      </c>
      <c r="E25" s="868" t="s">
        <v>2127</v>
      </c>
      <c r="F25" s="869"/>
      <c r="G25" s="870">
        <v>6.35</v>
      </c>
      <c r="H25" s="871"/>
      <c r="I25" s="872"/>
      <c r="J25" s="901"/>
      <c r="K25" s="902"/>
      <c r="L25" s="901"/>
      <c r="M25" s="902"/>
      <c r="N25" s="901"/>
      <c r="O25" s="902"/>
      <c r="P25" s="901"/>
      <c r="Q25" s="902"/>
      <c r="R25" s="901"/>
      <c r="S25" s="902"/>
      <c r="T25" s="901"/>
      <c r="U25" s="902"/>
      <c r="V25" s="901"/>
      <c r="W25" s="902"/>
      <c r="X25" s="901"/>
      <c r="Y25" s="902"/>
      <c r="Z25" s="901"/>
      <c r="AA25" s="902"/>
      <c r="AB25" s="901"/>
      <c r="AC25" s="902"/>
      <c r="AD25" s="901"/>
      <c r="AE25" s="902"/>
      <c r="AF25" s="901"/>
      <c r="AG25" s="902"/>
      <c r="AH25" s="901"/>
      <c r="AI25" s="902"/>
      <c r="AJ25" s="1857"/>
      <c r="AK25" s="1858"/>
      <c r="AL25" s="2010"/>
      <c r="AM25" s="2011"/>
      <c r="AN25" s="1857"/>
      <c r="AO25" s="1858"/>
      <c r="AP25" s="2010"/>
      <c r="AQ25" s="2011"/>
      <c r="AR25" s="901"/>
      <c r="AS25" s="902"/>
      <c r="AT25" s="901"/>
      <c r="AU25" s="902"/>
      <c r="AV25" s="1038"/>
      <c r="FA25" s="1014"/>
      <c r="FB25" s="1015"/>
      <c r="FC25" s="869"/>
      <c r="FD25" s="869"/>
      <c r="FE25" s="869"/>
      <c r="FF25" s="869"/>
      <c r="FG25" s="869"/>
      <c r="FH25" s="869"/>
      <c r="FI25" s="1016"/>
      <c r="GI25" s="1017" t="s">
        <v>114</v>
      </c>
      <c r="GJ25" s="1017" t="s">
        <v>46</v>
      </c>
      <c r="GK25" s="1013" t="s">
        <v>46</v>
      </c>
      <c r="GL25" s="1013" t="s">
        <v>23</v>
      </c>
      <c r="GM25" s="1013" t="s">
        <v>45</v>
      </c>
      <c r="GN25" s="1017" t="s">
        <v>103</v>
      </c>
    </row>
    <row r="26" spans="1:210" s="836" customFormat="1" ht="27.9" customHeight="1" x14ac:dyDescent="0.2">
      <c r="A26"/>
      <c r="B26" s="854" t="s">
        <v>126</v>
      </c>
      <c r="C26" s="838" t="s">
        <v>105</v>
      </c>
      <c r="D26" s="839" t="s">
        <v>136</v>
      </c>
      <c r="E26" s="840" t="s">
        <v>137</v>
      </c>
      <c r="F26" s="841" t="s">
        <v>108</v>
      </c>
      <c r="G26" s="842">
        <v>116.72</v>
      </c>
      <c r="H26" s="843">
        <v>41.9</v>
      </c>
      <c r="I26" s="855">
        <f>ROUND(H26*G26,2)</f>
        <v>4890.57</v>
      </c>
      <c r="J26" s="850"/>
      <c r="K26" s="1034">
        <f>ROUND(J26*$H26,2)</f>
        <v>0</v>
      </c>
      <c r="L26" s="850"/>
      <c r="M26" s="1034">
        <f>ROUND(L26*$H26,2)</f>
        <v>0</v>
      </c>
      <c r="N26" s="850"/>
      <c r="O26" s="1034">
        <f>ROUND(N26*$H26,2)</f>
        <v>0</v>
      </c>
      <c r="P26" s="850"/>
      <c r="Q26" s="1034">
        <f>ROUND(P26*$H26,2)</f>
        <v>0</v>
      </c>
      <c r="R26" s="850"/>
      <c r="S26" s="1034">
        <f>ROUND(R26*$H26,2)</f>
        <v>0</v>
      </c>
      <c r="T26" s="850"/>
      <c r="U26" s="1034">
        <f>ROUND(T26*$H26,2)</f>
        <v>0</v>
      </c>
      <c r="V26" s="850"/>
      <c r="W26" s="1034">
        <f>ROUND(V26*$H26,2)</f>
        <v>0</v>
      </c>
      <c r="X26" s="850"/>
      <c r="Y26" s="1034">
        <f>ROUND(X26*$H26,2)</f>
        <v>0</v>
      </c>
      <c r="Z26" s="850"/>
      <c r="AA26" s="1034">
        <f>ROUND(Z26*$H26,2)</f>
        <v>0</v>
      </c>
      <c r="AB26" s="850"/>
      <c r="AC26" s="1034">
        <f>ROUND(AB26*$H26,2)</f>
        <v>0</v>
      </c>
      <c r="AD26" s="850"/>
      <c r="AE26" s="1034">
        <f>ROUND(AD26*$H26,2)</f>
        <v>0</v>
      </c>
      <c r="AF26" s="850"/>
      <c r="AG26" s="1034">
        <f>ROUND(AF26*$H26,2)</f>
        <v>0</v>
      </c>
      <c r="AH26" s="850">
        <v>70</v>
      </c>
      <c r="AI26" s="1034">
        <f>ROUND(AH26*$H26,2)</f>
        <v>2933</v>
      </c>
      <c r="AJ26" s="1861">
        <v>40.880000000000003</v>
      </c>
      <c r="AK26" s="2143">
        <f>ROUND(AJ26*$H26,2)</f>
        <v>1712.87</v>
      </c>
      <c r="AL26" s="2014"/>
      <c r="AM26" s="2015">
        <f>ROUND(AL26*$H26,2)</f>
        <v>0</v>
      </c>
      <c r="AN26" s="1861">
        <v>4.4400000000000004</v>
      </c>
      <c r="AO26" s="2143">
        <f>ROUND(AN26*$H26,2)</f>
        <v>186.04</v>
      </c>
      <c r="AP26" s="2014"/>
      <c r="AQ26" s="2015">
        <f>ROUND(AP26*$H26,2)</f>
        <v>0</v>
      </c>
      <c r="AR26" s="850">
        <f>AP26+AN26+AL26+AJ26+AH26+AF26+AD26+AB26+Z26+X26+V26+T26+R26+P26+N26+L26+J26</f>
        <v>115.32</v>
      </c>
      <c r="AS26" s="1034">
        <f>ROUND(AR26*$H26,2)</f>
        <v>4831.91</v>
      </c>
      <c r="AT26" s="850">
        <f>G26-AR26</f>
        <v>1.4000000000000057</v>
      </c>
      <c r="AU26" s="1034">
        <f>ROUND(AT26*$H26,2)</f>
        <v>58.66</v>
      </c>
      <c r="AV26" s="914">
        <f>AU26/I26</f>
        <v>1.1994511887162437E-2</v>
      </c>
      <c r="FA26" s="976"/>
      <c r="FB26" s="1000" t="s">
        <v>7</v>
      </c>
      <c r="FC26" s="1001" t="s">
        <v>31</v>
      </c>
      <c r="FD26" s="851"/>
      <c r="FE26" s="1002">
        <f>FD26*G26</f>
        <v>0</v>
      </c>
      <c r="FF26" s="1002">
        <v>0</v>
      </c>
      <c r="FG26" s="1002">
        <f>FF26*G26</f>
        <v>0</v>
      </c>
      <c r="FH26" s="1002">
        <v>0.22</v>
      </c>
      <c r="FI26" s="1003">
        <f>FH26*G26</f>
        <v>25.6784</v>
      </c>
      <c r="GG26" s="1004" t="s">
        <v>110</v>
      </c>
      <c r="GI26" s="1004" t="s">
        <v>105</v>
      </c>
      <c r="GJ26" s="1004" t="s">
        <v>46</v>
      </c>
      <c r="GN26" s="988" t="s">
        <v>103</v>
      </c>
      <c r="GT26" s="1005">
        <f>IF(FC26="základní",I26,0)</f>
        <v>4890.57</v>
      </c>
      <c r="GU26" s="1005">
        <f>IF(FC26="snížená",I26,0)</f>
        <v>0</v>
      </c>
      <c r="GV26" s="1005">
        <f>IF(FC26="zákl. přenesená",I26,0)</f>
        <v>0</v>
      </c>
      <c r="GW26" s="1005">
        <f>IF(FC26="sníž. přenesená",I26,0)</f>
        <v>0</v>
      </c>
      <c r="GX26" s="1005">
        <f>IF(FC26="nulová",I26,0)</f>
        <v>0</v>
      </c>
      <c r="GY26" s="988" t="s">
        <v>45</v>
      </c>
      <c r="GZ26" s="1005">
        <f>ROUND(H26*G26,2)</f>
        <v>4890.57</v>
      </c>
      <c r="HA26" s="988" t="s">
        <v>110</v>
      </c>
      <c r="HB26" s="1004" t="s">
        <v>2128</v>
      </c>
    </row>
    <row r="27" spans="1:210" s="836" customFormat="1" ht="27.9" customHeight="1" x14ac:dyDescent="0.2">
      <c r="A27"/>
      <c r="B27" s="856"/>
      <c r="C27" s="857" t="s">
        <v>112</v>
      </c>
      <c r="D27" s="851"/>
      <c r="E27" s="858" t="s">
        <v>121</v>
      </c>
      <c r="F27" s="851"/>
      <c r="G27" s="851"/>
      <c r="H27" s="852"/>
      <c r="I27" s="859"/>
      <c r="J27" s="897"/>
      <c r="K27" s="898"/>
      <c r="L27" s="897"/>
      <c r="M27" s="898"/>
      <c r="N27" s="897"/>
      <c r="O27" s="898"/>
      <c r="P27" s="897"/>
      <c r="Q27" s="898"/>
      <c r="R27" s="897"/>
      <c r="S27" s="898"/>
      <c r="T27" s="897"/>
      <c r="U27" s="898"/>
      <c r="V27" s="897"/>
      <c r="W27" s="898"/>
      <c r="X27" s="897"/>
      <c r="Y27" s="898"/>
      <c r="Z27" s="897"/>
      <c r="AA27" s="898"/>
      <c r="AB27" s="897"/>
      <c r="AC27" s="898"/>
      <c r="AD27" s="897"/>
      <c r="AE27" s="898"/>
      <c r="AF27" s="897"/>
      <c r="AG27" s="898"/>
      <c r="AH27" s="897"/>
      <c r="AI27" s="898"/>
      <c r="AJ27" s="1853"/>
      <c r="AK27" s="1854"/>
      <c r="AL27" s="2006"/>
      <c r="AM27" s="2007"/>
      <c r="AN27" s="1853"/>
      <c r="AO27" s="1854"/>
      <c r="AP27" s="2006"/>
      <c r="AQ27" s="2007"/>
      <c r="AR27" s="897"/>
      <c r="AS27" s="898"/>
      <c r="AT27" s="897"/>
      <c r="AU27" s="898"/>
      <c r="AV27" s="1036"/>
      <c r="FA27" s="976"/>
      <c r="FB27" s="1006"/>
      <c r="FC27" s="851"/>
      <c r="FD27" s="851"/>
      <c r="FE27" s="851"/>
      <c r="FF27" s="851"/>
      <c r="FG27" s="851"/>
      <c r="FH27" s="851"/>
      <c r="FI27" s="1007"/>
      <c r="GI27" s="988" t="s">
        <v>112</v>
      </c>
      <c r="GJ27" s="988" t="s">
        <v>46</v>
      </c>
    </row>
    <row r="28" spans="1:210" s="1008" customFormat="1" ht="27.9" customHeight="1" x14ac:dyDescent="0.2">
      <c r="A28"/>
      <c r="B28" s="860"/>
      <c r="C28" s="857" t="s">
        <v>114</v>
      </c>
      <c r="D28" s="861" t="s">
        <v>7</v>
      </c>
      <c r="E28" s="862" t="s">
        <v>2120</v>
      </c>
      <c r="F28" s="863"/>
      <c r="G28" s="861" t="s">
        <v>7</v>
      </c>
      <c r="H28" s="864"/>
      <c r="I28" s="865"/>
      <c r="J28" s="899"/>
      <c r="K28" s="900"/>
      <c r="L28" s="899"/>
      <c r="M28" s="900"/>
      <c r="N28" s="899"/>
      <c r="O28" s="900"/>
      <c r="P28" s="899"/>
      <c r="Q28" s="900"/>
      <c r="R28" s="899"/>
      <c r="S28" s="900"/>
      <c r="T28" s="899"/>
      <c r="U28" s="900"/>
      <c r="V28" s="899"/>
      <c r="W28" s="900"/>
      <c r="X28" s="899"/>
      <c r="Y28" s="900"/>
      <c r="Z28" s="899"/>
      <c r="AA28" s="900"/>
      <c r="AB28" s="899"/>
      <c r="AC28" s="900"/>
      <c r="AD28" s="899"/>
      <c r="AE28" s="900"/>
      <c r="AF28" s="899"/>
      <c r="AG28" s="900"/>
      <c r="AH28" s="899"/>
      <c r="AI28" s="900"/>
      <c r="AJ28" s="1855"/>
      <c r="AK28" s="1856"/>
      <c r="AL28" s="2008"/>
      <c r="AM28" s="2009"/>
      <c r="AN28" s="1855"/>
      <c r="AO28" s="1856"/>
      <c r="AP28" s="2008"/>
      <c r="AQ28" s="2009"/>
      <c r="AR28" s="899"/>
      <c r="AS28" s="900"/>
      <c r="AT28" s="899"/>
      <c r="AU28" s="900"/>
      <c r="AV28" s="1037"/>
      <c r="FA28" s="1009"/>
      <c r="FB28" s="1010"/>
      <c r="FC28" s="863"/>
      <c r="FD28" s="863"/>
      <c r="FE28" s="863"/>
      <c r="FF28" s="863"/>
      <c r="FG28" s="863"/>
      <c r="FH28" s="863"/>
      <c r="FI28" s="1011"/>
      <c r="GI28" s="1012" t="s">
        <v>114</v>
      </c>
      <c r="GJ28" s="1012" t="s">
        <v>46</v>
      </c>
      <c r="GK28" s="1008" t="s">
        <v>45</v>
      </c>
      <c r="GL28" s="1008" t="s">
        <v>23</v>
      </c>
      <c r="GM28" s="1008" t="s">
        <v>44</v>
      </c>
      <c r="GN28" s="1012" t="s">
        <v>103</v>
      </c>
    </row>
    <row r="29" spans="1:210" s="1008" customFormat="1" ht="27.9" customHeight="1" x14ac:dyDescent="0.2">
      <c r="A29"/>
      <c r="B29" s="860"/>
      <c r="C29" s="857" t="s">
        <v>114</v>
      </c>
      <c r="D29" s="861" t="s">
        <v>7</v>
      </c>
      <c r="E29" s="862" t="s">
        <v>726</v>
      </c>
      <c r="F29" s="863"/>
      <c r="G29" s="861" t="s">
        <v>7</v>
      </c>
      <c r="H29" s="864"/>
      <c r="I29" s="865"/>
      <c r="J29" s="899"/>
      <c r="K29" s="900"/>
      <c r="L29" s="899"/>
      <c r="M29" s="900"/>
      <c r="N29" s="899"/>
      <c r="O29" s="900"/>
      <c r="P29" s="899"/>
      <c r="Q29" s="900"/>
      <c r="R29" s="899"/>
      <c r="S29" s="900"/>
      <c r="T29" s="899"/>
      <c r="U29" s="900"/>
      <c r="V29" s="899"/>
      <c r="W29" s="900"/>
      <c r="X29" s="899"/>
      <c r="Y29" s="900"/>
      <c r="Z29" s="899"/>
      <c r="AA29" s="900"/>
      <c r="AB29" s="899"/>
      <c r="AC29" s="900"/>
      <c r="AD29" s="899"/>
      <c r="AE29" s="900"/>
      <c r="AF29" s="899"/>
      <c r="AG29" s="900"/>
      <c r="AH29" s="899"/>
      <c r="AI29" s="900"/>
      <c r="AJ29" s="1855"/>
      <c r="AK29" s="1856"/>
      <c r="AL29" s="2008"/>
      <c r="AM29" s="2009"/>
      <c r="AN29" s="1855"/>
      <c r="AO29" s="1856"/>
      <c r="AP29" s="2008"/>
      <c r="AQ29" s="2009"/>
      <c r="AR29" s="899"/>
      <c r="AS29" s="900"/>
      <c r="AT29" s="899"/>
      <c r="AU29" s="900"/>
      <c r="AV29" s="1037"/>
      <c r="FA29" s="1009"/>
      <c r="FB29" s="1010"/>
      <c r="FC29" s="863"/>
      <c r="FD29" s="863"/>
      <c r="FE29" s="863"/>
      <c r="FF29" s="863"/>
      <c r="FG29" s="863"/>
      <c r="FH29" s="863"/>
      <c r="FI29" s="1011"/>
      <c r="GI29" s="1012" t="s">
        <v>114</v>
      </c>
      <c r="GJ29" s="1012" t="s">
        <v>46</v>
      </c>
      <c r="GK29" s="1008" t="s">
        <v>45</v>
      </c>
      <c r="GL29" s="1008" t="s">
        <v>23</v>
      </c>
      <c r="GM29" s="1008" t="s">
        <v>44</v>
      </c>
      <c r="GN29" s="1012" t="s">
        <v>103</v>
      </c>
    </row>
    <row r="30" spans="1:210" s="1013" customFormat="1" ht="27.9" customHeight="1" x14ac:dyDescent="0.2">
      <c r="A30"/>
      <c r="B30" s="866"/>
      <c r="C30" s="857" t="s">
        <v>114</v>
      </c>
      <c r="D30" s="867" t="s">
        <v>7</v>
      </c>
      <c r="E30" s="868" t="s">
        <v>2129</v>
      </c>
      <c r="F30" s="869"/>
      <c r="G30" s="870">
        <v>98.95</v>
      </c>
      <c r="H30" s="871"/>
      <c r="I30" s="872"/>
      <c r="J30" s="901"/>
      <c r="K30" s="902"/>
      <c r="L30" s="901"/>
      <c r="M30" s="902"/>
      <c r="N30" s="901"/>
      <c r="O30" s="902"/>
      <c r="P30" s="901"/>
      <c r="Q30" s="902"/>
      <c r="R30" s="901"/>
      <c r="S30" s="902"/>
      <c r="T30" s="901"/>
      <c r="U30" s="902"/>
      <c r="V30" s="901"/>
      <c r="W30" s="902"/>
      <c r="X30" s="901"/>
      <c r="Y30" s="902"/>
      <c r="Z30" s="901"/>
      <c r="AA30" s="902"/>
      <c r="AB30" s="901"/>
      <c r="AC30" s="902"/>
      <c r="AD30" s="901"/>
      <c r="AE30" s="902"/>
      <c r="AF30" s="901"/>
      <c r="AG30" s="902"/>
      <c r="AH30" s="901"/>
      <c r="AI30" s="902"/>
      <c r="AJ30" s="1857"/>
      <c r="AK30" s="1858"/>
      <c r="AL30" s="2010"/>
      <c r="AM30" s="2011"/>
      <c r="AN30" s="1857"/>
      <c r="AO30" s="1858"/>
      <c r="AP30" s="2010"/>
      <c r="AQ30" s="2011"/>
      <c r="AR30" s="901"/>
      <c r="AS30" s="902"/>
      <c r="AT30" s="901"/>
      <c r="AU30" s="902"/>
      <c r="AV30" s="1038"/>
      <c r="FA30" s="1014"/>
      <c r="FB30" s="1015"/>
      <c r="FC30" s="869"/>
      <c r="FD30" s="869"/>
      <c r="FE30" s="869"/>
      <c r="FF30" s="869"/>
      <c r="FG30" s="869"/>
      <c r="FH30" s="869"/>
      <c r="FI30" s="1016"/>
      <c r="GI30" s="1017" t="s">
        <v>114</v>
      </c>
      <c r="GJ30" s="1017" t="s">
        <v>46</v>
      </c>
      <c r="GK30" s="1013" t="s">
        <v>46</v>
      </c>
      <c r="GL30" s="1013" t="s">
        <v>23</v>
      </c>
      <c r="GM30" s="1013" t="s">
        <v>44</v>
      </c>
      <c r="GN30" s="1017" t="s">
        <v>103</v>
      </c>
    </row>
    <row r="31" spans="1:210" s="1013" customFormat="1" ht="27.9" customHeight="1" x14ac:dyDescent="0.2">
      <c r="A31"/>
      <c r="B31" s="866"/>
      <c r="C31" s="857" t="s">
        <v>114</v>
      </c>
      <c r="D31" s="867" t="s">
        <v>7</v>
      </c>
      <c r="E31" s="868" t="s">
        <v>2130</v>
      </c>
      <c r="F31" s="869"/>
      <c r="G31" s="870">
        <v>13.8</v>
      </c>
      <c r="H31" s="871"/>
      <c r="I31" s="872"/>
      <c r="J31" s="901"/>
      <c r="K31" s="902"/>
      <c r="L31" s="901"/>
      <c r="M31" s="902"/>
      <c r="N31" s="901"/>
      <c r="O31" s="902"/>
      <c r="P31" s="901"/>
      <c r="Q31" s="902"/>
      <c r="R31" s="901"/>
      <c r="S31" s="902"/>
      <c r="T31" s="901"/>
      <c r="U31" s="902"/>
      <c r="V31" s="901"/>
      <c r="W31" s="902"/>
      <c r="X31" s="901"/>
      <c r="Y31" s="902"/>
      <c r="Z31" s="901"/>
      <c r="AA31" s="902"/>
      <c r="AB31" s="901"/>
      <c r="AC31" s="902"/>
      <c r="AD31" s="901"/>
      <c r="AE31" s="902"/>
      <c r="AF31" s="901"/>
      <c r="AG31" s="902"/>
      <c r="AH31" s="901"/>
      <c r="AI31" s="902"/>
      <c r="AJ31" s="1857"/>
      <c r="AK31" s="1858"/>
      <c r="AL31" s="2010"/>
      <c r="AM31" s="2011"/>
      <c r="AN31" s="1857"/>
      <c r="AO31" s="1858"/>
      <c r="AP31" s="2010"/>
      <c r="AQ31" s="2011"/>
      <c r="AR31" s="901"/>
      <c r="AS31" s="902"/>
      <c r="AT31" s="901"/>
      <c r="AU31" s="902"/>
      <c r="AV31" s="1038"/>
      <c r="FA31" s="1014"/>
      <c r="FB31" s="1015"/>
      <c r="FC31" s="869"/>
      <c r="FD31" s="869"/>
      <c r="FE31" s="869"/>
      <c r="FF31" s="869"/>
      <c r="FG31" s="869"/>
      <c r="FH31" s="869"/>
      <c r="FI31" s="1016"/>
      <c r="GI31" s="1017" t="s">
        <v>114</v>
      </c>
      <c r="GJ31" s="1017" t="s">
        <v>46</v>
      </c>
      <c r="GK31" s="1013" t="s">
        <v>46</v>
      </c>
      <c r="GL31" s="1013" t="s">
        <v>23</v>
      </c>
      <c r="GM31" s="1013" t="s">
        <v>44</v>
      </c>
      <c r="GN31" s="1017" t="s">
        <v>103</v>
      </c>
    </row>
    <row r="32" spans="1:210" s="1008" customFormat="1" ht="27.9" customHeight="1" x14ac:dyDescent="0.2">
      <c r="A32"/>
      <c r="B32" s="860"/>
      <c r="C32" s="857" t="s">
        <v>114</v>
      </c>
      <c r="D32" s="861" t="s">
        <v>7</v>
      </c>
      <c r="E32" s="862" t="s">
        <v>2123</v>
      </c>
      <c r="F32" s="863"/>
      <c r="G32" s="861" t="s">
        <v>7</v>
      </c>
      <c r="H32" s="864"/>
      <c r="I32" s="865"/>
      <c r="J32" s="899"/>
      <c r="K32" s="900"/>
      <c r="L32" s="899"/>
      <c r="M32" s="900"/>
      <c r="N32" s="899"/>
      <c r="O32" s="900"/>
      <c r="P32" s="899"/>
      <c r="Q32" s="900"/>
      <c r="R32" s="899"/>
      <c r="S32" s="900"/>
      <c r="T32" s="899"/>
      <c r="U32" s="900"/>
      <c r="V32" s="899"/>
      <c r="W32" s="900"/>
      <c r="X32" s="899"/>
      <c r="Y32" s="900"/>
      <c r="Z32" s="899"/>
      <c r="AA32" s="900"/>
      <c r="AB32" s="899"/>
      <c r="AC32" s="900"/>
      <c r="AD32" s="899"/>
      <c r="AE32" s="900"/>
      <c r="AF32" s="899"/>
      <c r="AG32" s="900"/>
      <c r="AH32" s="899"/>
      <c r="AI32" s="900"/>
      <c r="AJ32" s="1855"/>
      <c r="AK32" s="1856"/>
      <c r="AL32" s="2008"/>
      <c r="AM32" s="2009"/>
      <c r="AN32" s="1855"/>
      <c r="AO32" s="1856"/>
      <c r="AP32" s="2008"/>
      <c r="AQ32" s="2009"/>
      <c r="AR32" s="899"/>
      <c r="AS32" s="900"/>
      <c r="AT32" s="899"/>
      <c r="AU32" s="900"/>
      <c r="AV32" s="1037"/>
      <c r="FA32" s="1009"/>
      <c r="FB32" s="1010"/>
      <c r="FC32" s="863"/>
      <c r="FD32" s="863"/>
      <c r="FE32" s="863"/>
      <c r="FF32" s="863"/>
      <c r="FG32" s="863"/>
      <c r="FH32" s="863"/>
      <c r="FI32" s="1011"/>
      <c r="GI32" s="1012" t="s">
        <v>114</v>
      </c>
      <c r="GJ32" s="1012" t="s">
        <v>46</v>
      </c>
      <c r="GK32" s="1008" t="s">
        <v>45</v>
      </c>
      <c r="GL32" s="1008" t="s">
        <v>23</v>
      </c>
      <c r="GM32" s="1008" t="s">
        <v>44</v>
      </c>
      <c r="GN32" s="1012" t="s">
        <v>103</v>
      </c>
    </row>
    <row r="33" spans="1:210" s="1013" customFormat="1" ht="27.9" customHeight="1" x14ac:dyDescent="0.2">
      <c r="A33"/>
      <c r="B33" s="866"/>
      <c r="C33" s="857" t="s">
        <v>114</v>
      </c>
      <c r="D33" s="867" t="s">
        <v>7</v>
      </c>
      <c r="E33" s="868" t="s">
        <v>2124</v>
      </c>
      <c r="F33" s="869"/>
      <c r="G33" s="870">
        <v>3.97</v>
      </c>
      <c r="H33" s="871"/>
      <c r="I33" s="872"/>
      <c r="J33" s="901"/>
      <c r="K33" s="902"/>
      <c r="L33" s="901"/>
      <c r="M33" s="902"/>
      <c r="N33" s="901"/>
      <c r="O33" s="902"/>
      <c r="P33" s="901"/>
      <c r="Q33" s="902"/>
      <c r="R33" s="901"/>
      <c r="S33" s="902"/>
      <c r="T33" s="901"/>
      <c r="U33" s="902"/>
      <c r="V33" s="901"/>
      <c r="W33" s="902"/>
      <c r="X33" s="901"/>
      <c r="Y33" s="902"/>
      <c r="Z33" s="901"/>
      <c r="AA33" s="902"/>
      <c r="AB33" s="901"/>
      <c r="AC33" s="902"/>
      <c r="AD33" s="901"/>
      <c r="AE33" s="902"/>
      <c r="AF33" s="901"/>
      <c r="AG33" s="902"/>
      <c r="AH33" s="901"/>
      <c r="AI33" s="902"/>
      <c r="AJ33" s="1857"/>
      <c r="AK33" s="1858"/>
      <c r="AL33" s="2010"/>
      <c r="AM33" s="2011"/>
      <c r="AN33" s="1857"/>
      <c r="AO33" s="1858"/>
      <c r="AP33" s="2010"/>
      <c r="AQ33" s="2011"/>
      <c r="AR33" s="901"/>
      <c r="AS33" s="902"/>
      <c r="AT33" s="901"/>
      <c r="AU33" s="902"/>
      <c r="AV33" s="1038"/>
      <c r="FA33" s="1014"/>
      <c r="FB33" s="1015"/>
      <c r="FC33" s="869"/>
      <c r="FD33" s="869"/>
      <c r="FE33" s="869"/>
      <c r="FF33" s="869"/>
      <c r="FG33" s="869"/>
      <c r="FH33" s="869"/>
      <c r="FI33" s="1016"/>
      <c r="GI33" s="1017" t="s">
        <v>114</v>
      </c>
      <c r="GJ33" s="1017" t="s">
        <v>46</v>
      </c>
      <c r="GK33" s="1013" t="s">
        <v>46</v>
      </c>
      <c r="GL33" s="1013" t="s">
        <v>23</v>
      </c>
      <c r="GM33" s="1013" t="s">
        <v>44</v>
      </c>
      <c r="GN33" s="1017" t="s">
        <v>103</v>
      </c>
    </row>
    <row r="34" spans="1:210" s="1018" customFormat="1" ht="27.9" customHeight="1" x14ac:dyDescent="0.2">
      <c r="A34"/>
      <c r="B34" s="873"/>
      <c r="C34" s="857" t="s">
        <v>114</v>
      </c>
      <c r="D34" s="874" t="s">
        <v>7</v>
      </c>
      <c r="E34" s="875" t="s">
        <v>132</v>
      </c>
      <c r="F34" s="876"/>
      <c r="G34" s="877">
        <v>116.72</v>
      </c>
      <c r="H34" s="878"/>
      <c r="I34" s="879"/>
      <c r="J34" s="903"/>
      <c r="K34" s="904"/>
      <c r="L34" s="903"/>
      <c r="M34" s="904"/>
      <c r="N34" s="903"/>
      <c r="O34" s="904"/>
      <c r="P34" s="903"/>
      <c r="Q34" s="904"/>
      <c r="R34" s="903"/>
      <c r="S34" s="904"/>
      <c r="T34" s="903"/>
      <c r="U34" s="904"/>
      <c r="V34" s="903"/>
      <c r="W34" s="904"/>
      <c r="X34" s="903"/>
      <c r="Y34" s="904"/>
      <c r="Z34" s="903"/>
      <c r="AA34" s="904"/>
      <c r="AB34" s="903"/>
      <c r="AC34" s="904"/>
      <c r="AD34" s="903"/>
      <c r="AE34" s="904"/>
      <c r="AF34" s="903"/>
      <c r="AG34" s="904"/>
      <c r="AH34" s="903"/>
      <c r="AI34" s="904"/>
      <c r="AJ34" s="1859"/>
      <c r="AK34" s="1860"/>
      <c r="AL34" s="2012"/>
      <c r="AM34" s="2013"/>
      <c r="AN34" s="1859"/>
      <c r="AO34" s="1860"/>
      <c r="AP34" s="2012"/>
      <c r="AQ34" s="2013"/>
      <c r="AR34" s="903"/>
      <c r="AS34" s="904"/>
      <c r="AT34" s="903"/>
      <c r="AU34" s="904"/>
      <c r="AV34" s="1039"/>
      <c r="FA34" s="1019"/>
      <c r="FB34" s="1020"/>
      <c r="FC34" s="876"/>
      <c r="FD34" s="876"/>
      <c r="FE34" s="876"/>
      <c r="FF34" s="876"/>
      <c r="FG34" s="876"/>
      <c r="FH34" s="876"/>
      <c r="FI34" s="1021"/>
      <c r="GI34" s="1022" t="s">
        <v>114</v>
      </c>
      <c r="GJ34" s="1022" t="s">
        <v>46</v>
      </c>
      <c r="GK34" s="1018" t="s">
        <v>110</v>
      </c>
      <c r="GL34" s="1018" t="s">
        <v>23</v>
      </c>
      <c r="GM34" s="1018" t="s">
        <v>45</v>
      </c>
      <c r="GN34" s="1022" t="s">
        <v>103</v>
      </c>
    </row>
    <row r="35" spans="1:210" s="836" customFormat="1" ht="27.9" customHeight="1" x14ac:dyDescent="0.2">
      <c r="A35"/>
      <c r="B35" s="854" t="s">
        <v>110</v>
      </c>
      <c r="C35" s="838" t="s">
        <v>105</v>
      </c>
      <c r="D35" s="839" t="s">
        <v>143</v>
      </c>
      <c r="E35" s="840" t="s">
        <v>144</v>
      </c>
      <c r="F35" s="841" t="s">
        <v>108</v>
      </c>
      <c r="G35" s="842">
        <v>173.37</v>
      </c>
      <c r="H35" s="843">
        <v>91.2</v>
      </c>
      <c r="I35" s="855">
        <f>ROUND(H35*G35,2)</f>
        <v>15811.34</v>
      </c>
      <c r="J35" s="850"/>
      <c r="K35" s="1034">
        <f>ROUND(J35*$H35,2)</f>
        <v>0</v>
      </c>
      <c r="L35" s="850"/>
      <c r="M35" s="1034">
        <f>ROUND(L35*$H35,2)</f>
        <v>0</v>
      </c>
      <c r="N35" s="850"/>
      <c r="O35" s="1034">
        <f>ROUND(N35*$H35,2)</f>
        <v>0</v>
      </c>
      <c r="P35" s="850"/>
      <c r="Q35" s="1034">
        <f>ROUND(P35*$H35,2)</f>
        <v>0</v>
      </c>
      <c r="R35" s="850"/>
      <c r="S35" s="1034">
        <f>ROUND(R35*$H35,2)</f>
        <v>0</v>
      </c>
      <c r="T35" s="850"/>
      <c r="U35" s="1034">
        <f>ROUND(T35*$H35,2)</f>
        <v>0</v>
      </c>
      <c r="V35" s="850"/>
      <c r="W35" s="1034">
        <f>ROUND(V35*$H35,2)</f>
        <v>0</v>
      </c>
      <c r="X35" s="850"/>
      <c r="Y35" s="1034">
        <f>ROUND(X35*$H35,2)</f>
        <v>0</v>
      </c>
      <c r="Z35" s="850"/>
      <c r="AA35" s="1034">
        <f>ROUND(Z35*$H35,2)</f>
        <v>0</v>
      </c>
      <c r="AB35" s="850"/>
      <c r="AC35" s="1034">
        <f>ROUND(AB35*$H35,2)</f>
        <v>0</v>
      </c>
      <c r="AD35" s="850"/>
      <c r="AE35" s="1034">
        <f>ROUND(AD35*$H35,2)</f>
        <v>0</v>
      </c>
      <c r="AF35" s="850"/>
      <c r="AG35" s="1034">
        <f>ROUND(AF35*$H35,2)</f>
        <v>0</v>
      </c>
      <c r="AH35" s="850"/>
      <c r="AI35" s="1034">
        <f>ROUND(AH35*$H35,2)</f>
        <v>0</v>
      </c>
      <c r="AJ35" s="1861"/>
      <c r="AK35" s="2143">
        <f>ROUND(AJ35*$H35,2)</f>
        <v>0</v>
      </c>
      <c r="AL35" s="2014"/>
      <c r="AM35" s="2015">
        <f>ROUND(AL35*$H35,2)</f>
        <v>0</v>
      </c>
      <c r="AN35" s="1861"/>
      <c r="AO35" s="2143">
        <f>ROUND(AN35*$H35,2)</f>
        <v>0</v>
      </c>
      <c r="AP35" s="2014"/>
      <c r="AQ35" s="2015">
        <f>ROUND(AP35*$H35,2)</f>
        <v>0</v>
      </c>
      <c r="AR35" s="850">
        <f>AP35+AN35+AL35+AJ35+AH35+AF35+AD35+AB35+Z35+X35+V35+T35+R35+P35+N35+L35+J35</f>
        <v>0</v>
      </c>
      <c r="AS35" s="1034">
        <f>ROUND(AR35*$H35,2)</f>
        <v>0</v>
      </c>
      <c r="AT35" s="850">
        <f>G35-AR35</f>
        <v>173.37</v>
      </c>
      <c r="AU35" s="1034">
        <f>ROUND(AT35*$H35,2)</f>
        <v>15811.34</v>
      </c>
      <c r="AV35" s="914">
        <f>AU35/I35</f>
        <v>1</v>
      </c>
      <c r="FA35" s="976"/>
      <c r="FB35" s="1000" t="s">
        <v>7</v>
      </c>
      <c r="FC35" s="1001" t="s">
        <v>31</v>
      </c>
      <c r="FD35" s="851"/>
      <c r="FE35" s="1002">
        <f>FD35*G35</f>
        <v>0</v>
      </c>
      <c r="FF35" s="1002">
        <v>4.0000000000000003E-5</v>
      </c>
      <c r="FG35" s="1002">
        <f>FF35*G35</f>
        <v>6.9348000000000005E-3</v>
      </c>
      <c r="FH35" s="1002">
        <v>0.10299999999999999</v>
      </c>
      <c r="FI35" s="1003">
        <f>FH35*G35</f>
        <v>17.857109999999999</v>
      </c>
      <c r="GG35" s="1004" t="s">
        <v>110</v>
      </c>
      <c r="GI35" s="1004" t="s">
        <v>105</v>
      </c>
      <c r="GJ35" s="1004" t="s">
        <v>46</v>
      </c>
      <c r="GN35" s="988" t="s">
        <v>103</v>
      </c>
      <c r="GT35" s="1005">
        <f>IF(FC35="základní",I35,0)</f>
        <v>15811.34</v>
      </c>
      <c r="GU35" s="1005">
        <f>IF(FC35="snížená",I35,0)</f>
        <v>0</v>
      </c>
      <c r="GV35" s="1005">
        <f>IF(FC35="zákl. přenesená",I35,0)</f>
        <v>0</v>
      </c>
      <c r="GW35" s="1005">
        <f>IF(FC35="sníž. přenesená",I35,0)</f>
        <v>0</v>
      </c>
      <c r="GX35" s="1005">
        <f>IF(FC35="nulová",I35,0)</f>
        <v>0</v>
      </c>
      <c r="GY35" s="988" t="s">
        <v>45</v>
      </c>
      <c r="GZ35" s="1005">
        <f>ROUND(H35*G35,2)</f>
        <v>15811.34</v>
      </c>
      <c r="HA35" s="988" t="s">
        <v>110</v>
      </c>
      <c r="HB35" s="1004" t="s">
        <v>2131</v>
      </c>
    </row>
    <row r="36" spans="1:210" s="836" customFormat="1" ht="27.9" customHeight="1" x14ac:dyDescent="0.2">
      <c r="A36"/>
      <c r="B36" s="856"/>
      <c r="C36" s="857" t="s">
        <v>112</v>
      </c>
      <c r="D36" s="851"/>
      <c r="E36" s="858" t="s">
        <v>146</v>
      </c>
      <c r="F36" s="851"/>
      <c r="G36" s="851"/>
      <c r="H36" s="852"/>
      <c r="I36" s="859"/>
      <c r="J36" s="897"/>
      <c r="K36" s="898"/>
      <c r="L36" s="897"/>
      <c r="M36" s="898"/>
      <c r="N36" s="897"/>
      <c r="O36" s="898"/>
      <c r="P36" s="897"/>
      <c r="Q36" s="898"/>
      <c r="R36" s="897"/>
      <c r="S36" s="898"/>
      <c r="T36" s="897"/>
      <c r="U36" s="898"/>
      <c r="V36" s="897"/>
      <c r="W36" s="898"/>
      <c r="X36" s="897"/>
      <c r="Y36" s="898"/>
      <c r="Z36" s="897"/>
      <c r="AA36" s="898"/>
      <c r="AB36" s="897"/>
      <c r="AC36" s="898"/>
      <c r="AD36" s="897"/>
      <c r="AE36" s="898"/>
      <c r="AF36" s="897"/>
      <c r="AG36" s="898"/>
      <c r="AH36" s="897"/>
      <c r="AI36" s="898"/>
      <c r="AJ36" s="1853"/>
      <c r="AK36" s="1854"/>
      <c r="AL36" s="2006"/>
      <c r="AM36" s="2007"/>
      <c r="AN36" s="1853"/>
      <c r="AO36" s="1854"/>
      <c r="AP36" s="2006"/>
      <c r="AQ36" s="2007"/>
      <c r="AR36" s="897"/>
      <c r="AS36" s="898"/>
      <c r="AT36" s="897"/>
      <c r="AU36" s="898"/>
      <c r="AV36" s="1036"/>
      <c r="FA36" s="976"/>
      <c r="FB36" s="1006"/>
      <c r="FC36" s="851"/>
      <c r="FD36" s="851"/>
      <c r="FE36" s="851"/>
      <c r="FF36" s="851"/>
      <c r="FG36" s="851"/>
      <c r="FH36" s="851"/>
      <c r="FI36" s="1007"/>
      <c r="GI36" s="988" t="s">
        <v>112</v>
      </c>
      <c r="GJ36" s="988" t="s">
        <v>46</v>
      </c>
    </row>
    <row r="37" spans="1:210" s="1008" customFormat="1" ht="27.9" customHeight="1" x14ac:dyDescent="0.2">
      <c r="A37"/>
      <c r="B37" s="860"/>
      <c r="C37" s="857" t="s">
        <v>114</v>
      </c>
      <c r="D37" s="861" t="s">
        <v>7</v>
      </c>
      <c r="E37" s="862" t="s">
        <v>2120</v>
      </c>
      <c r="F37" s="863"/>
      <c r="G37" s="861" t="s">
        <v>7</v>
      </c>
      <c r="H37" s="864"/>
      <c r="I37" s="865"/>
      <c r="J37" s="899"/>
      <c r="K37" s="900"/>
      <c r="L37" s="899"/>
      <c r="M37" s="900"/>
      <c r="N37" s="899"/>
      <c r="O37" s="900"/>
      <c r="P37" s="899"/>
      <c r="Q37" s="900"/>
      <c r="R37" s="899"/>
      <c r="S37" s="900"/>
      <c r="T37" s="899"/>
      <c r="U37" s="900"/>
      <c r="V37" s="899"/>
      <c r="W37" s="900"/>
      <c r="X37" s="899"/>
      <c r="Y37" s="900"/>
      <c r="Z37" s="899"/>
      <c r="AA37" s="900"/>
      <c r="AB37" s="899"/>
      <c r="AC37" s="900"/>
      <c r="AD37" s="899"/>
      <c r="AE37" s="900"/>
      <c r="AF37" s="899"/>
      <c r="AG37" s="900"/>
      <c r="AH37" s="899"/>
      <c r="AI37" s="900"/>
      <c r="AJ37" s="1855"/>
      <c r="AK37" s="1856"/>
      <c r="AL37" s="2008"/>
      <c r="AM37" s="2009"/>
      <c r="AN37" s="1855"/>
      <c r="AO37" s="1856"/>
      <c r="AP37" s="2008"/>
      <c r="AQ37" s="2009"/>
      <c r="AR37" s="899"/>
      <c r="AS37" s="900"/>
      <c r="AT37" s="899"/>
      <c r="AU37" s="900"/>
      <c r="AV37" s="1037"/>
      <c r="FA37" s="1009"/>
      <c r="FB37" s="1010"/>
      <c r="FC37" s="863"/>
      <c r="FD37" s="863"/>
      <c r="FE37" s="863"/>
      <c r="FF37" s="863"/>
      <c r="FG37" s="863"/>
      <c r="FH37" s="863"/>
      <c r="FI37" s="1011"/>
      <c r="GI37" s="1012" t="s">
        <v>114</v>
      </c>
      <c r="GJ37" s="1012" t="s">
        <v>46</v>
      </c>
      <c r="GK37" s="1008" t="s">
        <v>45</v>
      </c>
      <c r="GL37" s="1008" t="s">
        <v>23</v>
      </c>
      <c r="GM37" s="1008" t="s">
        <v>44</v>
      </c>
      <c r="GN37" s="1012" t="s">
        <v>103</v>
      </c>
    </row>
    <row r="38" spans="1:210" s="1013" customFormat="1" ht="27.9" customHeight="1" x14ac:dyDescent="0.2">
      <c r="A38"/>
      <c r="B38" s="866"/>
      <c r="C38" s="857" t="s">
        <v>114</v>
      </c>
      <c r="D38" s="867" t="s">
        <v>7</v>
      </c>
      <c r="E38" s="868" t="s">
        <v>2132</v>
      </c>
      <c r="F38" s="869"/>
      <c r="G38" s="870">
        <v>154.75</v>
      </c>
      <c r="H38" s="871"/>
      <c r="I38" s="872"/>
      <c r="J38" s="901"/>
      <c r="K38" s="902"/>
      <c r="L38" s="901"/>
      <c r="M38" s="902"/>
      <c r="N38" s="901"/>
      <c r="O38" s="902"/>
      <c r="P38" s="901"/>
      <c r="Q38" s="902"/>
      <c r="R38" s="901"/>
      <c r="S38" s="902"/>
      <c r="T38" s="901"/>
      <c r="U38" s="902"/>
      <c r="V38" s="901"/>
      <c r="W38" s="902"/>
      <c r="X38" s="901"/>
      <c r="Y38" s="902"/>
      <c r="Z38" s="901"/>
      <c r="AA38" s="902"/>
      <c r="AB38" s="901"/>
      <c r="AC38" s="902"/>
      <c r="AD38" s="901"/>
      <c r="AE38" s="902"/>
      <c r="AF38" s="901"/>
      <c r="AG38" s="902"/>
      <c r="AH38" s="901"/>
      <c r="AI38" s="902"/>
      <c r="AJ38" s="1857"/>
      <c r="AK38" s="1858"/>
      <c r="AL38" s="2010"/>
      <c r="AM38" s="2011"/>
      <c r="AN38" s="1857"/>
      <c r="AO38" s="1858"/>
      <c r="AP38" s="2010"/>
      <c r="AQ38" s="2011"/>
      <c r="AR38" s="901"/>
      <c r="AS38" s="902"/>
      <c r="AT38" s="901"/>
      <c r="AU38" s="902"/>
      <c r="AV38" s="1038"/>
      <c r="FA38" s="1014"/>
      <c r="FB38" s="1015"/>
      <c r="FC38" s="869"/>
      <c r="FD38" s="869"/>
      <c r="FE38" s="869"/>
      <c r="FF38" s="869"/>
      <c r="FG38" s="869"/>
      <c r="FH38" s="869"/>
      <c r="FI38" s="1016"/>
      <c r="GI38" s="1017" t="s">
        <v>114</v>
      </c>
      <c r="GJ38" s="1017" t="s">
        <v>46</v>
      </c>
      <c r="GK38" s="1013" t="s">
        <v>46</v>
      </c>
      <c r="GL38" s="1013" t="s">
        <v>23</v>
      </c>
      <c r="GM38" s="1013" t="s">
        <v>44</v>
      </c>
      <c r="GN38" s="1017" t="s">
        <v>103</v>
      </c>
    </row>
    <row r="39" spans="1:210" s="1013" customFormat="1" ht="27.9" customHeight="1" x14ac:dyDescent="0.2">
      <c r="A39"/>
      <c r="B39" s="866"/>
      <c r="C39" s="857" t="s">
        <v>114</v>
      </c>
      <c r="D39" s="867" t="s">
        <v>7</v>
      </c>
      <c r="E39" s="868" t="s">
        <v>2133</v>
      </c>
      <c r="F39" s="869"/>
      <c r="G39" s="870">
        <v>18.62</v>
      </c>
      <c r="H39" s="871"/>
      <c r="I39" s="872"/>
      <c r="J39" s="901"/>
      <c r="K39" s="902"/>
      <c r="L39" s="901"/>
      <c r="M39" s="902"/>
      <c r="N39" s="901"/>
      <c r="O39" s="902"/>
      <c r="P39" s="901"/>
      <c r="Q39" s="902"/>
      <c r="R39" s="901"/>
      <c r="S39" s="902"/>
      <c r="T39" s="901"/>
      <c r="U39" s="902"/>
      <c r="V39" s="901"/>
      <c r="W39" s="902"/>
      <c r="X39" s="901"/>
      <c r="Y39" s="902"/>
      <c r="Z39" s="901"/>
      <c r="AA39" s="902"/>
      <c r="AB39" s="901"/>
      <c r="AC39" s="902"/>
      <c r="AD39" s="901"/>
      <c r="AE39" s="902"/>
      <c r="AF39" s="901"/>
      <c r="AG39" s="902"/>
      <c r="AH39" s="901"/>
      <c r="AI39" s="902"/>
      <c r="AJ39" s="1857"/>
      <c r="AK39" s="1858"/>
      <c r="AL39" s="2010"/>
      <c r="AM39" s="2011"/>
      <c r="AN39" s="1857"/>
      <c r="AO39" s="1858"/>
      <c r="AP39" s="2010"/>
      <c r="AQ39" s="2011"/>
      <c r="AR39" s="901"/>
      <c r="AS39" s="902"/>
      <c r="AT39" s="901"/>
      <c r="AU39" s="902"/>
      <c r="AV39" s="1038"/>
      <c r="FA39" s="1014"/>
      <c r="FB39" s="1015"/>
      <c r="FC39" s="869"/>
      <c r="FD39" s="869"/>
      <c r="FE39" s="869"/>
      <c r="FF39" s="869"/>
      <c r="FG39" s="869"/>
      <c r="FH39" s="869"/>
      <c r="FI39" s="1016"/>
      <c r="GI39" s="1017" t="s">
        <v>114</v>
      </c>
      <c r="GJ39" s="1017" t="s">
        <v>46</v>
      </c>
      <c r="GK39" s="1013" t="s">
        <v>46</v>
      </c>
      <c r="GL39" s="1013" t="s">
        <v>23</v>
      </c>
      <c r="GM39" s="1013" t="s">
        <v>44</v>
      </c>
      <c r="GN39" s="1017" t="s">
        <v>103</v>
      </c>
    </row>
    <row r="40" spans="1:210" s="1018" customFormat="1" ht="27.9" customHeight="1" x14ac:dyDescent="0.2">
      <c r="A40"/>
      <c r="B40" s="873"/>
      <c r="C40" s="857" t="s">
        <v>114</v>
      </c>
      <c r="D40" s="874" t="s">
        <v>7</v>
      </c>
      <c r="E40" s="875" t="s">
        <v>132</v>
      </c>
      <c r="F40" s="876"/>
      <c r="G40" s="877">
        <v>173.37</v>
      </c>
      <c r="H40" s="878"/>
      <c r="I40" s="879"/>
      <c r="J40" s="903"/>
      <c r="K40" s="904"/>
      <c r="L40" s="903"/>
      <c r="M40" s="904"/>
      <c r="N40" s="903"/>
      <c r="O40" s="904"/>
      <c r="P40" s="903"/>
      <c r="Q40" s="904"/>
      <c r="R40" s="903"/>
      <c r="S40" s="904"/>
      <c r="T40" s="903"/>
      <c r="U40" s="904"/>
      <c r="V40" s="903"/>
      <c r="W40" s="904"/>
      <c r="X40" s="903"/>
      <c r="Y40" s="904"/>
      <c r="Z40" s="903"/>
      <c r="AA40" s="904"/>
      <c r="AB40" s="903"/>
      <c r="AC40" s="904"/>
      <c r="AD40" s="903"/>
      <c r="AE40" s="904"/>
      <c r="AF40" s="903"/>
      <c r="AG40" s="904"/>
      <c r="AH40" s="903"/>
      <c r="AI40" s="904"/>
      <c r="AJ40" s="1859"/>
      <c r="AK40" s="1860"/>
      <c r="AL40" s="2012"/>
      <c r="AM40" s="2013"/>
      <c r="AN40" s="1859"/>
      <c r="AO40" s="1860"/>
      <c r="AP40" s="2012"/>
      <c r="AQ40" s="2013"/>
      <c r="AR40" s="903"/>
      <c r="AS40" s="904"/>
      <c r="AT40" s="903"/>
      <c r="AU40" s="904"/>
      <c r="AV40" s="1039"/>
      <c r="FA40" s="1019"/>
      <c r="FB40" s="1020"/>
      <c r="FC40" s="876"/>
      <c r="FD40" s="876"/>
      <c r="FE40" s="876"/>
      <c r="FF40" s="876"/>
      <c r="FG40" s="876"/>
      <c r="FH40" s="876"/>
      <c r="FI40" s="1021"/>
      <c r="GI40" s="1022" t="s">
        <v>114</v>
      </c>
      <c r="GJ40" s="1022" t="s">
        <v>46</v>
      </c>
      <c r="GK40" s="1018" t="s">
        <v>110</v>
      </c>
      <c r="GL40" s="1018" t="s">
        <v>23</v>
      </c>
      <c r="GM40" s="1018" t="s">
        <v>45</v>
      </c>
      <c r="GN40" s="1022" t="s">
        <v>103</v>
      </c>
    </row>
    <row r="41" spans="1:210" s="836" customFormat="1" ht="27.9" customHeight="1" x14ac:dyDescent="0.2">
      <c r="A41"/>
      <c r="B41" s="854" t="s">
        <v>142</v>
      </c>
      <c r="C41" s="838" t="s">
        <v>105</v>
      </c>
      <c r="D41" s="839" t="s">
        <v>151</v>
      </c>
      <c r="E41" s="840" t="s">
        <v>152</v>
      </c>
      <c r="F41" s="841" t="s">
        <v>153</v>
      </c>
      <c r="G41" s="842">
        <v>4</v>
      </c>
      <c r="H41" s="843">
        <v>81.599999999999994</v>
      </c>
      <c r="I41" s="855">
        <f>ROUND(H41*G41,2)</f>
        <v>326.39999999999998</v>
      </c>
      <c r="J41" s="850"/>
      <c r="K41" s="1034">
        <f>ROUND(J41*$H41,2)</f>
        <v>0</v>
      </c>
      <c r="L41" s="850"/>
      <c r="M41" s="1034">
        <f>ROUND(L41*$H41,2)</f>
        <v>0</v>
      </c>
      <c r="N41" s="850"/>
      <c r="O41" s="1034">
        <f>ROUND(N41*$H41,2)</f>
        <v>0</v>
      </c>
      <c r="P41" s="850"/>
      <c r="Q41" s="1034">
        <f>ROUND(P41*$H41,2)</f>
        <v>0</v>
      </c>
      <c r="R41" s="850"/>
      <c r="S41" s="1034">
        <f>ROUND(R41*$H41,2)</f>
        <v>0</v>
      </c>
      <c r="T41" s="850"/>
      <c r="U41" s="1034">
        <f>ROUND(T41*$H41,2)</f>
        <v>0</v>
      </c>
      <c r="V41" s="850"/>
      <c r="W41" s="1034">
        <f>ROUND(V41*$H41,2)</f>
        <v>0</v>
      </c>
      <c r="X41" s="850"/>
      <c r="Y41" s="1034">
        <f>ROUND(X41*$H41,2)</f>
        <v>0</v>
      </c>
      <c r="Z41" s="850"/>
      <c r="AA41" s="1034">
        <f>ROUND(Z41*$H41,2)</f>
        <v>0</v>
      </c>
      <c r="AB41" s="850"/>
      <c r="AC41" s="1034">
        <f>ROUND(AB41*$H41,2)</f>
        <v>0</v>
      </c>
      <c r="AD41" s="850"/>
      <c r="AE41" s="1034">
        <f>ROUND(AD41*$H41,2)</f>
        <v>0</v>
      </c>
      <c r="AF41" s="850"/>
      <c r="AG41" s="1034">
        <f>ROUND(AF41*$H41,2)</f>
        <v>0</v>
      </c>
      <c r="AH41" s="850">
        <v>2</v>
      </c>
      <c r="AI41" s="1034">
        <f>ROUND(AH41*$H41,2)</f>
        <v>163.19999999999999</v>
      </c>
      <c r="AJ41" s="1861">
        <v>2</v>
      </c>
      <c r="AK41" s="2143">
        <f>ROUND(AJ41*$H41,2)</f>
        <v>163.19999999999999</v>
      </c>
      <c r="AL41" s="2014"/>
      <c r="AM41" s="2015">
        <f>ROUND(AL41*$H41,2)</f>
        <v>0</v>
      </c>
      <c r="AN41" s="1861"/>
      <c r="AO41" s="2143">
        <f>ROUND(AN41*$H41,2)</f>
        <v>0</v>
      </c>
      <c r="AP41" s="2014"/>
      <c r="AQ41" s="2015">
        <f>ROUND(AP41*$H41,2)</f>
        <v>0</v>
      </c>
      <c r="AR41" s="850">
        <f>AP41+AN41+AL41+AJ41+AH41+AF41+AD41+AB41+Z41+X41+V41+T41+R41+P41+N41+L41+J41</f>
        <v>4</v>
      </c>
      <c r="AS41" s="1034">
        <f>ROUND(AR41*$H41,2)</f>
        <v>326.39999999999998</v>
      </c>
      <c r="AT41" s="850">
        <f>G41-AR41</f>
        <v>0</v>
      </c>
      <c r="AU41" s="1034">
        <f>ROUND(AT41*$H41,2)</f>
        <v>0</v>
      </c>
      <c r="AV41" s="914">
        <f>AU41/I41</f>
        <v>0</v>
      </c>
      <c r="FA41" s="976"/>
      <c r="FB41" s="1000" t="s">
        <v>7</v>
      </c>
      <c r="FC41" s="1001" t="s">
        <v>31</v>
      </c>
      <c r="FD41" s="851"/>
      <c r="FE41" s="1002">
        <f>FD41*G41</f>
        <v>0</v>
      </c>
      <c r="FF41" s="1002">
        <v>0</v>
      </c>
      <c r="FG41" s="1002">
        <f>FF41*G41</f>
        <v>0</v>
      </c>
      <c r="FH41" s="1002">
        <v>0.20499999999999999</v>
      </c>
      <c r="FI41" s="1003">
        <f>FH41*G41</f>
        <v>0.82</v>
      </c>
      <c r="GG41" s="1004" t="s">
        <v>110</v>
      </c>
      <c r="GI41" s="1004" t="s">
        <v>105</v>
      </c>
      <c r="GJ41" s="1004" t="s">
        <v>46</v>
      </c>
      <c r="GN41" s="988" t="s">
        <v>103</v>
      </c>
      <c r="GT41" s="1005">
        <f>IF(FC41="základní",I41,0)</f>
        <v>326.39999999999998</v>
      </c>
      <c r="GU41" s="1005">
        <f>IF(FC41="snížená",I41,0)</f>
        <v>0</v>
      </c>
      <c r="GV41" s="1005">
        <f>IF(FC41="zákl. přenesená",I41,0)</f>
        <v>0</v>
      </c>
      <c r="GW41" s="1005">
        <f>IF(FC41="sníž. přenesená",I41,0)</f>
        <v>0</v>
      </c>
      <c r="GX41" s="1005">
        <f>IF(FC41="nulová",I41,0)</f>
        <v>0</v>
      </c>
      <c r="GY41" s="988" t="s">
        <v>45</v>
      </c>
      <c r="GZ41" s="1005">
        <f>ROUND(H41*G41,2)</f>
        <v>326.39999999999998</v>
      </c>
      <c r="HA41" s="988" t="s">
        <v>110</v>
      </c>
      <c r="HB41" s="1004" t="s">
        <v>2134</v>
      </c>
    </row>
    <row r="42" spans="1:210" s="836" customFormat="1" ht="27.9" customHeight="1" x14ac:dyDescent="0.2">
      <c r="A42"/>
      <c r="B42" s="856"/>
      <c r="C42" s="857" t="s">
        <v>112</v>
      </c>
      <c r="D42" s="851"/>
      <c r="E42" s="858" t="s">
        <v>155</v>
      </c>
      <c r="F42" s="851"/>
      <c r="G42" s="851"/>
      <c r="H42" s="852"/>
      <c r="I42" s="859"/>
      <c r="J42" s="897"/>
      <c r="K42" s="898"/>
      <c r="L42" s="897"/>
      <c r="M42" s="898"/>
      <c r="N42" s="897"/>
      <c r="O42" s="898"/>
      <c r="P42" s="897"/>
      <c r="Q42" s="898"/>
      <c r="R42" s="897"/>
      <c r="S42" s="898"/>
      <c r="T42" s="897"/>
      <c r="U42" s="898"/>
      <c r="V42" s="897"/>
      <c r="W42" s="898"/>
      <c r="X42" s="897"/>
      <c r="Y42" s="898"/>
      <c r="Z42" s="897"/>
      <c r="AA42" s="898"/>
      <c r="AB42" s="897"/>
      <c r="AC42" s="898"/>
      <c r="AD42" s="897"/>
      <c r="AE42" s="898"/>
      <c r="AF42" s="897"/>
      <c r="AG42" s="898"/>
      <c r="AH42" s="897"/>
      <c r="AI42" s="898"/>
      <c r="AJ42" s="1853"/>
      <c r="AK42" s="1854"/>
      <c r="AL42" s="2006"/>
      <c r="AM42" s="2007"/>
      <c r="AN42" s="1853"/>
      <c r="AO42" s="1854"/>
      <c r="AP42" s="2006"/>
      <c r="AQ42" s="2007"/>
      <c r="AR42" s="897"/>
      <c r="AS42" s="898"/>
      <c r="AT42" s="897"/>
      <c r="AU42" s="898"/>
      <c r="AV42" s="1036"/>
      <c r="FA42" s="976"/>
      <c r="FB42" s="1006"/>
      <c r="FC42" s="851"/>
      <c r="FD42" s="851"/>
      <c r="FE42" s="851"/>
      <c r="FF42" s="851"/>
      <c r="FG42" s="851"/>
      <c r="FH42" s="851"/>
      <c r="FI42" s="1007"/>
      <c r="GI42" s="988" t="s">
        <v>112</v>
      </c>
      <c r="GJ42" s="988" t="s">
        <v>46</v>
      </c>
    </row>
    <row r="43" spans="1:210" s="1008" customFormat="1" ht="27.9" customHeight="1" x14ac:dyDescent="0.2">
      <c r="A43"/>
      <c r="B43" s="860"/>
      <c r="C43" s="857" t="s">
        <v>114</v>
      </c>
      <c r="D43" s="861" t="s">
        <v>7</v>
      </c>
      <c r="E43" s="862" t="s">
        <v>1789</v>
      </c>
      <c r="F43" s="863"/>
      <c r="G43" s="861" t="s">
        <v>7</v>
      </c>
      <c r="H43" s="864"/>
      <c r="I43" s="865"/>
      <c r="J43" s="899"/>
      <c r="K43" s="900"/>
      <c r="L43" s="899"/>
      <c r="M43" s="900"/>
      <c r="N43" s="899"/>
      <c r="O43" s="900"/>
      <c r="P43" s="899"/>
      <c r="Q43" s="900"/>
      <c r="R43" s="899"/>
      <c r="S43" s="900"/>
      <c r="T43" s="899"/>
      <c r="U43" s="900"/>
      <c r="V43" s="899"/>
      <c r="W43" s="900"/>
      <c r="X43" s="899"/>
      <c r="Y43" s="900"/>
      <c r="Z43" s="899"/>
      <c r="AA43" s="900"/>
      <c r="AB43" s="899"/>
      <c r="AC43" s="900"/>
      <c r="AD43" s="899"/>
      <c r="AE43" s="900"/>
      <c r="AF43" s="899"/>
      <c r="AG43" s="900"/>
      <c r="AH43" s="899"/>
      <c r="AI43" s="900"/>
      <c r="AJ43" s="1855"/>
      <c r="AK43" s="1856"/>
      <c r="AL43" s="2008"/>
      <c r="AM43" s="2009"/>
      <c r="AN43" s="1855"/>
      <c r="AO43" s="1856"/>
      <c r="AP43" s="2008"/>
      <c r="AQ43" s="2009"/>
      <c r="AR43" s="899"/>
      <c r="AS43" s="900"/>
      <c r="AT43" s="899"/>
      <c r="AU43" s="900"/>
      <c r="AV43" s="1037"/>
      <c r="FA43" s="1009"/>
      <c r="FB43" s="1010"/>
      <c r="FC43" s="863"/>
      <c r="FD43" s="863"/>
      <c r="FE43" s="863"/>
      <c r="FF43" s="863"/>
      <c r="FG43" s="863"/>
      <c r="FH43" s="863"/>
      <c r="FI43" s="1011"/>
      <c r="GI43" s="1012" t="s">
        <v>114</v>
      </c>
      <c r="GJ43" s="1012" t="s">
        <v>46</v>
      </c>
      <c r="GK43" s="1008" t="s">
        <v>45</v>
      </c>
      <c r="GL43" s="1008" t="s">
        <v>23</v>
      </c>
      <c r="GM43" s="1008" t="s">
        <v>44</v>
      </c>
      <c r="GN43" s="1012" t="s">
        <v>103</v>
      </c>
    </row>
    <row r="44" spans="1:210" s="1013" customFormat="1" ht="27.9" customHeight="1" x14ac:dyDescent="0.2">
      <c r="A44"/>
      <c r="B44" s="866"/>
      <c r="C44" s="857" t="s">
        <v>114</v>
      </c>
      <c r="D44" s="867" t="s">
        <v>7</v>
      </c>
      <c r="E44" s="868" t="s">
        <v>157</v>
      </c>
      <c r="F44" s="869"/>
      <c r="G44" s="870">
        <v>4</v>
      </c>
      <c r="H44" s="871"/>
      <c r="I44" s="872"/>
      <c r="J44" s="901"/>
      <c r="K44" s="902"/>
      <c r="L44" s="901"/>
      <c r="M44" s="902"/>
      <c r="N44" s="901"/>
      <c r="O44" s="902"/>
      <c r="P44" s="901"/>
      <c r="Q44" s="902"/>
      <c r="R44" s="901"/>
      <c r="S44" s="902"/>
      <c r="T44" s="901"/>
      <c r="U44" s="902"/>
      <c r="V44" s="901"/>
      <c r="W44" s="902"/>
      <c r="X44" s="901"/>
      <c r="Y44" s="902"/>
      <c r="Z44" s="901"/>
      <c r="AA44" s="902"/>
      <c r="AB44" s="901"/>
      <c r="AC44" s="902"/>
      <c r="AD44" s="901"/>
      <c r="AE44" s="902"/>
      <c r="AF44" s="901"/>
      <c r="AG44" s="902"/>
      <c r="AH44" s="901"/>
      <c r="AI44" s="902"/>
      <c r="AJ44" s="1857"/>
      <c r="AK44" s="1858"/>
      <c r="AL44" s="2010"/>
      <c r="AM44" s="2011"/>
      <c r="AN44" s="1857"/>
      <c r="AO44" s="1858"/>
      <c r="AP44" s="2010"/>
      <c r="AQ44" s="2011"/>
      <c r="AR44" s="901"/>
      <c r="AS44" s="902"/>
      <c r="AT44" s="901"/>
      <c r="AU44" s="902"/>
      <c r="AV44" s="1038"/>
      <c r="FA44" s="1014"/>
      <c r="FB44" s="1015"/>
      <c r="FC44" s="869"/>
      <c r="FD44" s="869"/>
      <c r="FE44" s="869"/>
      <c r="FF44" s="869"/>
      <c r="FG44" s="869"/>
      <c r="FH44" s="869"/>
      <c r="FI44" s="1016"/>
      <c r="GI44" s="1017" t="s">
        <v>114</v>
      </c>
      <c r="GJ44" s="1017" t="s">
        <v>46</v>
      </c>
      <c r="GK44" s="1013" t="s">
        <v>46</v>
      </c>
      <c r="GL44" s="1013" t="s">
        <v>23</v>
      </c>
      <c r="GM44" s="1013" t="s">
        <v>45</v>
      </c>
      <c r="GN44" s="1017" t="s">
        <v>103</v>
      </c>
    </row>
    <row r="45" spans="1:210" s="1008" customFormat="1" ht="27.9" customHeight="1" x14ac:dyDescent="0.2">
      <c r="A45"/>
      <c r="B45" s="860"/>
      <c r="C45" s="857" t="s">
        <v>114</v>
      </c>
      <c r="D45" s="861" t="s">
        <v>7</v>
      </c>
      <c r="E45" s="862" t="s">
        <v>158</v>
      </c>
      <c r="F45" s="863"/>
      <c r="G45" s="861" t="s">
        <v>7</v>
      </c>
      <c r="H45" s="864"/>
      <c r="I45" s="865"/>
      <c r="J45" s="899"/>
      <c r="K45" s="900"/>
      <c r="L45" s="899"/>
      <c r="M45" s="900"/>
      <c r="N45" s="899"/>
      <c r="O45" s="900"/>
      <c r="P45" s="899"/>
      <c r="Q45" s="900"/>
      <c r="R45" s="899"/>
      <c r="S45" s="900"/>
      <c r="T45" s="899"/>
      <c r="U45" s="900"/>
      <c r="V45" s="899"/>
      <c r="W45" s="900"/>
      <c r="X45" s="899"/>
      <c r="Y45" s="900"/>
      <c r="Z45" s="899"/>
      <c r="AA45" s="900"/>
      <c r="AB45" s="899"/>
      <c r="AC45" s="900"/>
      <c r="AD45" s="899"/>
      <c r="AE45" s="900"/>
      <c r="AF45" s="899"/>
      <c r="AG45" s="900"/>
      <c r="AH45" s="899"/>
      <c r="AI45" s="900"/>
      <c r="AJ45" s="1855"/>
      <c r="AK45" s="1856"/>
      <c r="AL45" s="2008"/>
      <c r="AM45" s="2009"/>
      <c r="AN45" s="1855"/>
      <c r="AO45" s="1856"/>
      <c r="AP45" s="2008"/>
      <c r="AQ45" s="2009"/>
      <c r="AR45" s="899"/>
      <c r="AS45" s="900"/>
      <c r="AT45" s="899"/>
      <c r="AU45" s="900"/>
      <c r="AV45" s="1037"/>
      <c r="FA45" s="1009"/>
      <c r="FB45" s="1010"/>
      <c r="FC45" s="863"/>
      <c r="FD45" s="863"/>
      <c r="FE45" s="863"/>
      <c r="FF45" s="863"/>
      <c r="FG45" s="863"/>
      <c r="FH45" s="863"/>
      <c r="FI45" s="1011"/>
      <c r="GI45" s="1012" t="s">
        <v>114</v>
      </c>
      <c r="GJ45" s="1012" t="s">
        <v>46</v>
      </c>
      <c r="GK45" s="1008" t="s">
        <v>45</v>
      </c>
      <c r="GL45" s="1008" t="s">
        <v>23</v>
      </c>
      <c r="GM45" s="1008" t="s">
        <v>44</v>
      </c>
      <c r="GN45" s="1012" t="s">
        <v>103</v>
      </c>
    </row>
    <row r="46" spans="1:210" s="836" customFormat="1" ht="27.9" customHeight="1" x14ac:dyDescent="0.2">
      <c r="A46"/>
      <c r="B46" s="854" t="s">
        <v>150</v>
      </c>
      <c r="C46" s="838" t="s">
        <v>105</v>
      </c>
      <c r="D46" s="839" t="s">
        <v>160</v>
      </c>
      <c r="E46" s="840" t="s">
        <v>161</v>
      </c>
      <c r="F46" s="841" t="s">
        <v>162</v>
      </c>
      <c r="G46" s="842">
        <v>20</v>
      </c>
      <c r="H46" s="843">
        <v>77.3</v>
      </c>
      <c r="I46" s="855">
        <f>ROUND(H46*G46,2)</f>
        <v>1546</v>
      </c>
      <c r="J46" s="850"/>
      <c r="K46" s="1034">
        <f>ROUND(J46*$H46,2)</f>
        <v>0</v>
      </c>
      <c r="L46" s="850"/>
      <c r="M46" s="1034">
        <f>ROUND(L46*$H46,2)</f>
        <v>0</v>
      </c>
      <c r="N46" s="850"/>
      <c r="O46" s="1034">
        <f>ROUND(N46*$H46,2)</f>
        <v>0</v>
      </c>
      <c r="P46" s="850"/>
      <c r="Q46" s="1034">
        <f>ROUND(P46*$H46,2)</f>
        <v>0</v>
      </c>
      <c r="R46" s="850"/>
      <c r="S46" s="1034">
        <f>ROUND(R46*$H46,2)</f>
        <v>0</v>
      </c>
      <c r="T46" s="850"/>
      <c r="U46" s="1034">
        <f>ROUND(T46*$H46,2)</f>
        <v>0</v>
      </c>
      <c r="V46" s="850"/>
      <c r="W46" s="1034">
        <f>ROUND(V46*$H46,2)</f>
        <v>0</v>
      </c>
      <c r="X46" s="850"/>
      <c r="Y46" s="1034">
        <f>ROUND(X46*$H46,2)</f>
        <v>0</v>
      </c>
      <c r="Z46" s="850"/>
      <c r="AA46" s="1034">
        <f>ROUND(Z46*$H46,2)</f>
        <v>0</v>
      </c>
      <c r="AB46" s="850"/>
      <c r="AC46" s="1034">
        <f>ROUND(AB46*$H46,2)</f>
        <v>0</v>
      </c>
      <c r="AD46" s="850"/>
      <c r="AE46" s="1034">
        <f>ROUND(AD46*$H46,2)</f>
        <v>0</v>
      </c>
      <c r="AF46" s="850"/>
      <c r="AG46" s="1034">
        <f>ROUND(AF46*$H46,2)</f>
        <v>0</v>
      </c>
      <c r="AH46" s="850">
        <v>10</v>
      </c>
      <c r="AI46" s="1034">
        <f>ROUND(AH46*$H46,2)</f>
        <v>773</v>
      </c>
      <c r="AJ46" s="1861">
        <v>10</v>
      </c>
      <c r="AK46" s="2143">
        <f>ROUND(AJ46*$H46,2)</f>
        <v>773</v>
      </c>
      <c r="AL46" s="2014"/>
      <c r="AM46" s="2015">
        <f>ROUND(AL46*$H46,2)</f>
        <v>0</v>
      </c>
      <c r="AN46" s="1861"/>
      <c r="AO46" s="2143">
        <f>ROUND(AN46*$H46,2)</f>
        <v>0</v>
      </c>
      <c r="AP46" s="2014"/>
      <c r="AQ46" s="2015">
        <f>ROUND(AP46*$H46,2)</f>
        <v>0</v>
      </c>
      <c r="AR46" s="850">
        <f>AP46+AN46+AL46+AJ46+AH46+AF46+AD46+AB46+Z46+X46+V46+T46+R46+P46+N46+L46+J46</f>
        <v>20</v>
      </c>
      <c r="AS46" s="1034">
        <f>ROUND(AR46*$H46,2)</f>
        <v>1546</v>
      </c>
      <c r="AT46" s="850">
        <f>G46-AR46</f>
        <v>0</v>
      </c>
      <c r="AU46" s="1034">
        <f>ROUND(AT46*$H46,2)</f>
        <v>0</v>
      </c>
      <c r="AV46" s="914">
        <f>AU46/I46</f>
        <v>0</v>
      </c>
      <c r="FA46" s="976"/>
      <c r="FB46" s="1000" t="s">
        <v>7</v>
      </c>
      <c r="FC46" s="1001" t="s">
        <v>31</v>
      </c>
      <c r="FD46" s="851"/>
      <c r="FE46" s="1002">
        <f>FD46*G46</f>
        <v>0</v>
      </c>
      <c r="FF46" s="1002">
        <v>0</v>
      </c>
      <c r="FG46" s="1002">
        <f>FF46*G46</f>
        <v>0</v>
      </c>
      <c r="FH46" s="1002">
        <v>0</v>
      </c>
      <c r="FI46" s="1003">
        <f>FH46*G46</f>
        <v>0</v>
      </c>
      <c r="GG46" s="1004" t="s">
        <v>110</v>
      </c>
      <c r="GI46" s="1004" t="s">
        <v>105</v>
      </c>
      <c r="GJ46" s="1004" t="s">
        <v>46</v>
      </c>
      <c r="GN46" s="988" t="s">
        <v>103</v>
      </c>
      <c r="GT46" s="1005">
        <f>IF(FC46="základní",I46,0)</f>
        <v>1546</v>
      </c>
      <c r="GU46" s="1005">
        <f>IF(FC46="snížená",I46,0)</f>
        <v>0</v>
      </c>
      <c r="GV46" s="1005">
        <f>IF(FC46="zákl. přenesená",I46,0)</f>
        <v>0</v>
      </c>
      <c r="GW46" s="1005">
        <f>IF(FC46="sníž. přenesená",I46,0)</f>
        <v>0</v>
      </c>
      <c r="GX46" s="1005">
        <f>IF(FC46="nulová",I46,0)</f>
        <v>0</v>
      </c>
      <c r="GY46" s="988" t="s">
        <v>45</v>
      </c>
      <c r="GZ46" s="1005">
        <f>ROUND(H46*G46,2)</f>
        <v>1546</v>
      </c>
      <c r="HA46" s="988" t="s">
        <v>110</v>
      </c>
      <c r="HB46" s="1004" t="s">
        <v>2135</v>
      </c>
    </row>
    <row r="47" spans="1:210" s="836" customFormat="1" ht="27.9" customHeight="1" x14ac:dyDescent="0.2">
      <c r="A47"/>
      <c r="B47" s="856"/>
      <c r="C47" s="857" t="s">
        <v>112</v>
      </c>
      <c r="D47" s="851"/>
      <c r="E47" s="858" t="s">
        <v>164</v>
      </c>
      <c r="F47" s="851"/>
      <c r="G47" s="851"/>
      <c r="H47" s="852"/>
      <c r="I47" s="859"/>
      <c r="J47" s="897"/>
      <c r="K47" s="898"/>
      <c r="L47" s="897"/>
      <c r="M47" s="898"/>
      <c r="N47" s="897"/>
      <c r="O47" s="898"/>
      <c r="P47" s="897"/>
      <c r="Q47" s="898"/>
      <c r="R47" s="897"/>
      <c r="S47" s="898"/>
      <c r="T47" s="897"/>
      <c r="U47" s="898"/>
      <c r="V47" s="897"/>
      <c r="W47" s="898"/>
      <c r="X47" s="897"/>
      <c r="Y47" s="898"/>
      <c r="Z47" s="897"/>
      <c r="AA47" s="898"/>
      <c r="AB47" s="897"/>
      <c r="AC47" s="898"/>
      <c r="AD47" s="897"/>
      <c r="AE47" s="898"/>
      <c r="AF47" s="897"/>
      <c r="AG47" s="898"/>
      <c r="AH47" s="897"/>
      <c r="AI47" s="898"/>
      <c r="AJ47" s="1853"/>
      <c r="AK47" s="1854"/>
      <c r="AL47" s="2006"/>
      <c r="AM47" s="2007"/>
      <c r="AN47" s="1853"/>
      <c r="AO47" s="1854"/>
      <c r="AP47" s="2006"/>
      <c r="AQ47" s="2007"/>
      <c r="AR47" s="897"/>
      <c r="AS47" s="898"/>
      <c r="AT47" s="897"/>
      <c r="AU47" s="898"/>
      <c r="AV47" s="1036"/>
      <c r="FA47" s="976"/>
      <c r="FB47" s="1006"/>
      <c r="FC47" s="851"/>
      <c r="FD47" s="851"/>
      <c r="FE47" s="851"/>
      <c r="FF47" s="851"/>
      <c r="FG47" s="851"/>
      <c r="FH47" s="851"/>
      <c r="FI47" s="1007"/>
      <c r="GI47" s="988" t="s">
        <v>112</v>
      </c>
      <c r="GJ47" s="988" t="s">
        <v>46</v>
      </c>
    </row>
    <row r="48" spans="1:210" s="1013" customFormat="1" ht="27.9" customHeight="1" x14ac:dyDescent="0.2">
      <c r="A48"/>
      <c r="B48" s="866"/>
      <c r="C48" s="857" t="s">
        <v>114</v>
      </c>
      <c r="D48" s="867" t="s">
        <v>7</v>
      </c>
      <c r="E48" s="868" t="s">
        <v>896</v>
      </c>
      <c r="F48" s="869"/>
      <c r="G48" s="870">
        <v>20</v>
      </c>
      <c r="H48" s="871"/>
      <c r="I48" s="872"/>
      <c r="J48" s="901"/>
      <c r="K48" s="902"/>
      <c r="L48" s="901"/>
      <c r="M48" s="902"/>
      <c r="N48" s="901"/>
      <c r="O48" s="902"/>
      <c r="P48" s="901"/>
      <c r="Q48" s="902"/>
      <c r="R48" s="901"/>
      <c r="S48" s="902"/>
      <c r="T48" s="901"/>
      <c r="U48" s="902"/>
      <c r="V48" s="901"/>
      <c r="W48" s="902"/>
      <c r="X48" s="901"/>
      <c r="Y48" s="902"/>
      <c r="Z48" s="901"/>
      <c r="AA48" s="902"/>
      <c r="AB48" s="901"/>
      <c r="AC48" s="902"/>
      <c r="AD48" s="901"/>
      <c r="AE48" s="902"/>
      <c r="AF48" s="901"/>
      <c r="AG48" s="902"/>
      <c r="AH48" s="901"/>
      <c r="AI48" s="902"/>
      <c r="AJ48" s="1857"/>
      <c r="AK48" s="1858"/>
      <c r="AL48" s="2010"/>
      <c r="AM48" s="2011"/>
      <c r="AN48" s="1857"/>
      <c r="AO48" s="1858"/>
      <c r="AP48" s="2010"/>
      <c r="AQ48" s="2011"/>
      <c r="AR48" s="901"/>
      <c r="AS48" s="902"/>
      <c r="AT48" s="901"/>
      <c r="AU48" s="902"/>
      <c r="AV48" s="1038"/>
      <c r="FA48" s="1014"/>
      <c r="FB48" s="1015"/>
      <c r="FC48" s="869"/>
      <c r="FD48" s="869"/>
      <c r="FE48" s="869"/>
      <c r="FF48" s="869"/>
      <c r="FG48" s="869"/>
      <c r="FH48" s="869"/>
      <c r="FI48" s="1016"/>
      <c r="GI48" s="1017" t="s">
        <v>114</v>
      </c>
      <c r="GJ48" s="1017" t="s">
        <v>46</v>
      </c>
      <c r="GK48" s="1013" t="s">
        <v>46</v>
      </c>
      <c r="GL48" s="1013" t="s">
        <v>23</v>
      </c>
      <c r="GM48" s="1013" t="s">
        <v>45</v>
      </c>
      <c r="GN48" s="1017" t="s">
        <v>103</v>
      </c>
    </row>
    <row r="49" spans="1:210" s="836" customFormat="1" ht="27.9" customHeight="1" x14ac:dyDescent="0.2">
      <c r="A49"/>
      <c r="B49" s="854" t="s">
        <v>159</v>
      </c>
      <c r="C49" s="838" t="s">
        <v>105</v>
      </c>
      <c r="D49" s="839" t="s">
        <v>167</v>
      </c>
      <c r="E49" s="840" t="s">
        <v>168</v>
      </c>
      <c r="F49" s="841" t="s">
        <v>169</v>
      </c>
      <c r="G49" s="842">
        <v>10</v>
      </c>
      <c r="H49" s="843">
        <v>150</v>
      </c>
      <c r="I49" s="855">
        <f>ROUND(H49*G49,2)</f>
        <v>1500</v>
      </c>
      <c r="J49" s="850"/>
      <c r="K49" s="1034">
        <f>ROUND(J49*$H49,2)</f>
        <v>0</v>
      </c>
      <c r="L49" s="850"/>
      <c r="M49" s="1034">
        <f>ROUND(L49*$H49,2)</f>
        <v>0</v>
      </c>
      <c r="N49" s="850"/>
      <c r="O49" s="1034">
        <f>ROUND(N49*$H49,2)</f>
        <v>0</v>
      </c>
      <c r="P49" s="850"/>
      <c r="Q49" s="1034">
        <f>ROUND(P49*$H49,2)</f>
        <v>0</v>
      </c>
      <c r="R49" s="850"/>
      <c r="S49" s="1034">
        <f>ROUND(R49*$H49,2)</f>
        <v>0</v>
      </c>
      <c r="T49" s="850"/>
      <c r="U49" s="1034">
        <f>ROUND(T49*$H49,2)</f>
        <v>0</v>
      </c>
      <c r="V49" s="850"/>
      <c r="W49" s="1034">
        <f>ROUND(V49*$H49,2)</f>
        <v>0</v>
      </c>
      <c r="X49" s="850"/>
      <c r="Y49" s="1034">
        <f>ROUND(X49*$H49,2)</f>
        <v>0</v>
      </c>
      <c r="Z49" s="850"/>
      <c r="AA49" s="1034">
        <f>ROUND(Z49*$H49,2)</f>
        <v>0</v>
      </c>
      <c r="AB49" s="850"/>
      <c r="AC49" s="1034">
        <f>ROUND(AB49*$H49,2)</f>
        <v>0</v>
      </c>
      <c r="AD49" s="850"/>
      <c r="AE49" s="1034">
        <f>ROUND(AD49*$H49,2)</f>
        <v>0</v>
      </c>
      <c r="AF49" s="850"/>
      <c r="AG49" s="1034">
        <f>ROUND(AF49*$H49,2)</f>
        <v>0</v>
      </c>
      <c r="AH49" s="850">
        <v>5</v>
      </c>
      <c r="AI49" s="1034">
        <f>ROUND(AH49*$H49,2)</f>
        <v>750</v>
      </c>
      <c r="AJ49" s="1861">
        <v>5</v>
      </c>
      <c r="AK49" s="2143">
        <f>ROUND(AJ49*$H49,2)</f>
        <v>750</v>
      </c>
      <c r="AL49" s="2014"/>
      <c r="AM49" s="2015">
        <f>ROUND(AL49*$H49,2)</f>
        <v>0</v>
      </c>
      <c r="AN49" s="1861"/>
      <c r="AO49" s="2143">
        <f>ROUND(AN49*$H49,2)</f>
        <v>0</v>
      </c>
      <c r="AP49" s="2014"/>
      <c r="AQ49" s="2015">
        <f>ROUND(AP49*$H49,2)</f>
        <v>0</v>
      </c>
      <c r="AR49" s="850">
        <f>AP49+AN49+AL49+AJ49+AH49+AF49+AD49+AB49+Z49+X49+V49+T49+R49+P49+N49+L49+J49</f>
        <v>10</v>
      </c>
      <c r="AS49" s="1034">
        <f>ROUND(AR49*$H49,2)</f>
        <v>1500</v>
      </c>
      <c r="AT49" s="850">
        <f>G49-AR49</f>
        <v>0</v>
      </c>
      <c r="AU49" s="1034">
        <f>ROUND(AT49*$H49,2)</f>
        <v>0</v>
      </c>
      <c r="AV49" s="914">
        <f>AU49/I49</f>
        <v>0</v>
      </c>
      <c r="FA49" s="976"/>
      <c r="FB49" s="1000" t="s">
        <v>7</v>
      </c>
      <c r="FC49" s="1001" t="s">
        <v>31</v>
      </c>
      <c r="FD49" s="851"/>
      <c r="FE49" s="1002">
        <f>FD49*G49</f>
        <v>0</v>
      </c>
      <c r="FF49" s="1002">
        <v>0</v>
      </c>
      <c r="FG49" s="1002">
        <f>FF49*G49</f>
        <v>0</v>
      </c>
      <c r="FH49" s="1002">
        <v>0</v>
      </c>
      <c r="FI49" s="1003">
        <f>FH49*G49</f>
        <v>0</v>
      </c>
      <c r="GG49" s="1004" t="s">
        <v>110</v>
      </c>
      <c r="GI49" s="1004" t="s">
        <v>105</v>
      </c>
      <c r="GJ49" s="1004" t="s">
        <v>46</v>
      </c>
      <c r="GN49" s="988" t="s">
        <v>103</v>
      </c>
      <c r="GT49" s="1005">
        <f>IF(FC49="základní",I49,0)</f>
        <v>1500</v>
      </c>
      <c r="GU49" s="1005">
        <f>IF(FC49="snížená",I49,0)</f>
        <v>0</v>
      </c>
      <c r="GV49" s="1005">
        <f>IF(FC49="zákl. přenesená",I49,0)</f>
        <v>0</v>
      </c>
      <c r="GW49" s="1005">
        <f>IF(FC49="sníž. přenesená",I49,0)</f>
        <v>0</v>
      </c>
      <c r="GX49" s="1005">
        <f>IF(FC49="nulová",I49,0)</f>
        <v>0</v>
      </c>
      <c r="GY49" s="988" t="s">
        <v>45</v>
      </c>
      <c r="GZ49" s="1005">
        <f>ROUND(H49*G49,2)</f>
        <v>1500</v>
      </c>
      <c r="HA49" s="988" t="s">
        <v>110</v>
      </c>
      <c r="HB49" s="1004" t="s">
        <v>2136</v>
      </c>
    </row>
    <row r="50" spans="1:210" s="836" customFormat="1" ht="27.9" customHeight="1" x14ac:dyDescent="0.2">
      <c r="A50"/>
      <c r="B50" s="856"/>
      <c r="C50" s="857" t="s">
        <v>112</v>
      </c>
      <c r="D50" s="851"/>
      <c r="E50" s="858" t="s">
        <v>171</v>
      </c>
      <c r="F50" s="851"/>
      <c r="G50" s="851"/>
      <c r="H50" s="852"/>
      <c r="I50" s="859"/>
      <c r="J50" s="897"/>
      <c r="K50" s="898"/>
      <c r="L50" s="897"/>
      <c r="M50" s="898"/>
      <c r="N50" s="897"/>
      <c r="O50" s="898"/>
      <c r="P50" s="897"/>
      <c r="Q50" s="898"/>
      <c r="R50" s="897"/>
      <c r="S50" s="898"/>
      <c r="T50" s="897"/>
      <c r="U50" s="898"/>
      <c r="V50" s="897"/>
      <c r="W50" s="898"/>
      <c r="X50" s="897"/>
      <c r="Y50" s="898"/>
      <c r="Z50" s="897"/>
      <c r="AA50" s="898"/>
      <c r="AB50" s="897"/>
      <c r="AC50" s="898"/>
      <c r="AD50" s="897"/>
      <c r="AE50" s="898"/>
      <c r="AF50" s="897"/>
      <c r="AG50" s="898"/>
      <c r="AH50" s="897"/>
      <c r="AI50" s="898"/>
      <c r="AJ50" s="1853"/>
      <c r="AK50" s="1854"/>
      <c r="AL50" s="2006"/>
      <c r="AM50" s="2007"/>
      <c r="AN50" s="1853"/>
      <c r="AO50" s="1854"/>
      <c r="AP50" s="2006"/>
      <c r="AQ50" s="2007"/>
      <c r="AR50" s="897"/>
      <c r="AS50" s="898"/>
      <c r="AT50" s="897"/>
      <c r="AU50" s="898"/>
      <c r="AV50" s="1036"/>
      <c r="FA50" s="976"/>
      <c r="FB50" s="1006"/>
      <c r="FC50" s="851"/>
      <c r="FD50" s="851"/>
      <c r="FE50" s="851"/>
      <c r="FF50" s="851"/>
      <c r="FG50" s="851"/>
      <c r="FH50" s="851"/>
      <c r="FI50" s="1007"/>
      <c r="GI50" s="988" t="s">
        <v>112</v>
      </c>
      <c r="GJ50" s="988" t="s">
        <v>46</v>
      </c>
    </row>
    <row r="51" spans="1:210" s="1013" customFormat="1" ht="27.9" customHeight="1" x14ac:dyDescent="0.2">
      <c r="A51"/>
      <c r="B51" s="866"/>
      <c r="C51" s="857" t="s">
        <v>114</v>
      </c>
      <c r="D51" s="867" t="s">
        <v>7</v>
      </c>
      <c r="E51" s="868" t="s">
        <v>898</v>
      </c>
      <c r="F51" s="869"/>
      <c r="G51" s="870">
        <v>10</v>
      </c>
      <c r="H51" s="871"/>
      <c r="I51" s="872"/>
      <c r="J51" s="901"/>
      <c r="K51" s="902"/>
      <c r="L51" s="901"/>
      <c r="M51" s="902"/>
      <c r="N51" s="901"/>
      <c r="O51" s="902"/>
      <c r="P51" s="901"/>
      <c r="Q51" s="902"/>
      <c r="R51" s="901"/>
      <c r="S51" s="902"/>
      <c r="T51" s="901"/>
      <c r="U51" s="902"/>
      <c r="V51" s="901"/>
      <c r="W51" s="902"/>
      <c r="X51" s="901"/>
      <c r="Y51" s="902"/>
      <c r="Z51" s="901"/>
      <c r="AA51" s="902"/>
      <c r="AB51" s="901"/>
      <c r="AC51" s="902"/>
      <c r="AD51" s="901"/>
      <c r="AE51" s="902"/>
      <c r="AF51" s="901"/>
      <c r="AG51" s="902"/>
      <c r="AH51" s="901"/>
      <c r="AI51" s="902"/>
      <c r="AJ51" s="1857"/>
      <c r="AK51" s="1858"/>
      <c r="AL51" s="2010"/>
      <c r="AM51" s="2011"/>
      <c r="AN51" s="1857"/>
      <c r="AO51" s="1858"/>
      <c r="AP51" s="2010"/>
      <c r="AQ51" s="2011"/>
      <c r="AR51" s="901"/>
      <c r="AS51" s="902"/>
      <c r="AT51" s="901"/>
      <c r="AU51" s="902"/>
      <c r="AV51" s="1038"/>
      <c r="FA51" s="1014"/>
      <c r="FB51" s="1015"/>
      <c r="FC51" s="869"/>
      <c r="FD51" s="869"/>
      <c r="FE51" s="869"/>
      <c r="FF51" s="869"/>
      <c r="FG51" s="869"/>
      <c r="FH51" s="869"/>
      <c r="FI51" s="1016"/>
      <c r="GI51" s="1017" t="s">
        <v>114</v>
      </c>
      <c r="GJ51" s="1017" t="s">
        <v>46</v>
      </c>
      <c r="GK51" s="1013" t="s">
        <v>46</v>
      </c>
      <c r="GL51" s="1013" t="s">
        <v>23</v>
      </c>
      <c r="GM51" s="1013" t="s">
        <v>45</v>
      </c>
      <c r="GN51" s="1017" t="s">
        <v>103</v>
      </c>
    </row>
    <row r="52" spans="1:210" s="836" customFormat="1" ht="37.5" customHeight="1" x14ac:dyDescent="0.2">
      <c r="A52"/>
      <c r="B52" s="854" t="s">
        <v>166</v>
      </c>
      <c r="C52" s="838" t="s">
        <v>105</v>
      </c>
      <c r="D52" s="839" t="s">
        <v>174</v>
      </c>
      <c r="E52" s="840" t="s">
        <v>175</v>
      </c>
      <c r="F52" s="841" t="s">
        <v>153</v>
      </c>
      <c r="G52" s="842">
        <v>4</v>
      </c>
      <c r="H52" s="843">
        <v>385.8</v>
      </c>
      <c r="I52" s="855">
        <f>ROUND(H52*G52,2)</f>
        <v>1543.2</v>
      </c>
      <c r="J52" s="850"/>
      <c r="K52" s="1034">
        <f>ROUND(J52*$H52,2)</f>
        <v>0</v>
      </c>
      <c r="L52" s="850"/>
      <c r="M52" s="1034">
        <f>ROUND(L52*$H52,2)</f>
        <v>0</v>
      </c>
      <c r="N52" s="850"/>
      <c r="O52" s="1034">
        <f>ROUND(N52*$H52,2)</f>
        <v>0</v>
      </c>
      <c r="P52" s="850"/>
      <c r="Q52" s="1034">
        <f>ROUND(P52*$H52,2)</f>
        <v>0</v>
      </c>
      <c r="R52" s="850"/>
      <c r="S52" s="1034">
        <f>ROUND(R52*$H52,2)</f>
        <v>0</v>
      </c>
      <c r="T52" s="850"/>
      <c r="U52" s="1034">
        <f>ROUND(T52*$H52,2)</f>
        <v>0</v>
      </c>
      <c r="V52" s="850"/>
      <c r="W52" s="1034">
        <f>ROUND(V52*$H52,2)</f>
        <v>0</v>
      </c>
      <c r="X52" s="850"/>
      <c r="Y52" s="1034">
        <f>ROUND(X52*$H52,2)</f>
        <v>0</v>
      </c>
      <c r="Z52" s="850"/>
      <c r="AA52" s="1034">
        <f>ROUND(Z52*$H52,2)</f>
        <v>0</v>
      </c>
      <c r="AB52" s="850"/>
      <c r="AC52" s="1034">
        <f>ROUND(AB52*$H52,2)</f>
        <v>0</v>
      </c>
      <c r="AD52" s="850"/>
      <c r="AE52" s="1034">
        <f>ROUND(AD52*$H52,2)</f>
        <v>0</v>
      </c>
      <c r="AF52" s="850"/>
      <c r="AG52" s="1034">
        <f>ROUND(AF52*$H52,2)</f>
        <v>0</v>
      </c>
      <c r="AH52" s="850">
        <v>2</v>
      </c>
      <c r="AI52" s="1034">
        <f>ROUND(AH52*$H52,2)</f>
        <v>771.6</v>
      </c>
      <c r="AJ52" s="1861">
        <v>2</v>
      </c>
      <c r="AK52" s="2143">
        <f>ROUND(AJ52*$H52,2)</f>
        <v>771.6</v>
      </c>
      <c r="AL52" s="2014"/>
      <c r="AM52" s="2015">
        <f>ROUND(AL52*$H52,2)</f>
        <v>0</v>
      </c>
      <c r="AN52" s="1861"/>
      <c r="AO52" s="2143">
        <f>ROUND(AN52*$H52,2)</f>
        <v>0</v>
      </c>
      <c r="AP52" s="2014"/>
      <c r="AQ52" s="2015">
        <f>ROUND(AP52*$H52,2)</f>
        <v>0</v>
      </c>
      <c r="AR52" s="850">
        <f>AP52+AN52+AL52+AJ52+AH52+AF52+AD52+AB52+Z52+X52+V52+T52+R52+P52+N52+L52+J52</f>
        <v>4</v>
      </c>
      <c r="AS52" s="1034">
        <f>ROUND(AR52*$H52,2)</f>
        <v>1543.2</v>
      </c>
      <c r="AT52" s="850">
        <f>G52-AR52</f>
        <v>0</v>
      </c>
      <c r="AU52" s="1034">
        <f>ROUND(AT52*$H52,2)</f>
        <v>0</v>
      </c>
      <c r="AV52" s="914">
        <f>AU52/I52</f>
        <v>0</v>
      </c>
      <c r="FA52" s="976"/>
      <c r="FB52" s="1000" t="s">
        <v>7</v>
      </c>
      <c r="FC52" s="1001" t="s">
        <v>31</v>
      </c>
      <c r="FD52" s="851"/>
      <c r="FE52" s="1002">
        <f>FD52*G52</f>
        <v>0</v>
      </c>
      <c r="FF52" s="1002">
        <v>8.6800000000000002E-3</v>
      </c>
      <c r="FG52" s="1002">
        <f>FF52*G52</f>
        <v>3.4720000000000001E-2</v>
      </c>
      <c r="FH52" s="1002">
        <v>0</v>
      </c>
      <c r="FI52" s="1003">
        <f>FH52*G52</f>
        <v>0</v>
      </c>
      <c r="GG52" s="1004" t="s">
        <v>110</v>
      </c>
      <c r="GI52" s="1004" t="s">
        <v>105</v>
      </c>
      <c r="GJ52" s="1004" t="s">
        <v>46</v>
      </c>
      <c r="GN52" s="988" t="s">
        <v>103</v>
      </c>
      <c r="GT52" s="1005">
        <f>IF(FC52="základní",I52,0)</f>
        <v>1543.2</v>
      </c>
      <c r="GU52" s="1005">
        <f>IF(FC52="snížená",I52,0)</f>
        <v>0</v>
      </c>
      <c r="GV52" s="1005">
        <f>IF(FC52="zákl. přenesená",I52,0)</f>
        <v>0</v>
      </c>
      <c r="GW52" s="1005">
        <f>IF(FC52="sníž. přenesená",I52,0)</f>
        <v>0</v>
      </c>
      <c r="GX52" s="1005">
        <f>IF(FC52="nulová",I52,0)</f>
        <v>0</v>
      </c>
      <c r="GY52" s="988" t="s">
        <v>45</v>
      </c>
      <c r="GZ52" s="1005">
        <f>ROUND(H52*G52,2)</f>
        <v>1543.2</v>
      </c>
      <c r="HA52" s="988" t="s">
        <v>110</v>
      </c>
      <c r="HB52" s="1004" t="s">
        <v>2137</v>
      </c>
    </row>
    <row r="53" spans="1:210" s="836" customFormat="1" ht="27.9" customHeight="1" x14ac:dyDescent="0.2">
      <c r="A53"/>
      <c r="B53" s="856"/>
      <c r="C53" s="857" t="s">
        <v>112</v>
      </c>
      <c r="D53" s="851"/>
      <c r="E53" s="858" t="s">
        <v>177</v>
      </c>
      <c r="F53" s="851"/>
      <c r="G53" s="851"/>
      <c r="H53" s="852"/>
      <c r="I53" s="859"/>
      <c r="J53" s="897"/>
      <c r="K53" s="898"/>
      <c r="L53" s="897"/>
      <c r="M53" s="898"/>
      <c r="N53" s="897"/>
      <c r="O53" s="898"/>
      <c r="P53" s="897"/>
      <c r="Q53" s="898"/>
      <c r="R53" s="897"/>
      <c r="S53" s="898"/>
      <c r="T53" s="897"/>
      <c r="U53" s="898"/>
      <c r="V53" s="897"/>
      <c r="W53" s="898"/>
      <c r="X53" s="897"/>
      <c r="Y53" s="898"/>
      <c r="Z53" s="897"/>
      <c r="AA53" s="898"/>
      <c r="AB53" s="897"/>
      <c r="AC53" s="898"/>
      <c r="AD53" s="897"/>
      <c r="AE53" s="898"/>
      <c r="AF53" s="897"/>
      <c r="AG53" s="898"/>
      <c r="AH53" s="897"/>
      <c r="AI53" s="898"/>
      <c r="AJ53" s="1853"/>
      <c r="AK53" s="1854"/>
      <c r="AL53" s="2006"/>
      <c r="AM53" s="2007"/>
      <c r="AN53" s="1853"/>
      <c r="AO53" s="1854"/>
      <c r="AP53" s="2006"/>
      <c r="AQ53" s="2007"/>
      <c r="AR53" s="897"/>
      <c r="AS53" s="898"/>
      <c r="AT53" s="897"/>
      <c r="AU53" s="898"/>
      <c r="AV53" s="1036"/>
      <c r="FA53" s="976"/>
      <c r="FB53" s="1006"/>
      <c r="FC53" s="851"/>
      <c r="FD53" s="851"/>
      <c r="FE53" s="851"/>
      <c r="FF53" s="851"/>
      <c r="FG53" s="851"/>
      <c r="FH53" s="851"/>
      <c r="FI53" s="1007"/>
      <c r="GI53" s="988" t="s">
        <v>112</v>
      </c>
      <c r="GJ53" s="988" t="s">
        <v>46</v>
      </c>
    </row>
    <row r="54" spans="1:210" s="1008" customFormat="1" ht="27.9" customHeight="1" x14ac:dyDescent="0.2">
      <c r="A54"/>
      <c r="B54" s="860"/>
      <c r="C54" s="857" t="s">
        <v>114</v>
      </c>
      <c r="D54" s="861" t="s">
        <v>7</v>
      </c>
      <c r="E54" s="862" t="s">
        <v>2138</v>
      </c>
      <c r="F54" s="863"/>
      <c r="G54" s="861" t="s">
        <v>7</v>
      </c>
      <c r="H54" s="864"/>
      <c r="I54" s="865"/>
      <c r="J54" s="899"/>
      <c r="K54" s="900"/>
      <c r="L54" s="899"/>
      <c r="M54" s="900"/>
      <c r="N54" s="899"/>
      <c r="O54" s="900"/>
      <c r="P54" s="899"/>
      <c r="Q54" s="900"/>
      <c r="R54" s="899"/>
      <c r="S54" s="900"/>
      <c r="T54" s="899"/>
      <c r="U54" s="900"/>
      <c r="V54" s="899"/>
      <c r="W54" s="900"/>
      <c r="X54" s="899"/>
      <c r="Y54" s="900"/>
      <c r="Z54" s="899"/>
      <c r="AA54" s="900"/>
      <c r="AB54" s="899"/>
      <c r="AC54" s="900"/>
      <c r="AD54" s="899"/>
      <c r="AE54" s="900"/>
      <c r="AF54" s="899"/>
      <c r="AG54" s="900"/>
      <c r="AH54" s="899"/>
      <c r="AI54" s="900"/>
      <c r="AJ54" s="1855"/>
      <c r="AK54" s="1856"/>
      <c r="AL54" s="2008"/>
      <c r="AM54" s="2009"/>
      <c r="AN54" s="1855"/>
      <c r="AO54" s="1856"/>
      <c r="AP54" s="2008"/>
      <c r="AQ54" s="2009"/>
      <c r="AR54" s="899"/>
      <c r="AS54" s="900"/>
      <c r="AT54" s="899"/>
      <c r="AU54" s="900"/>
      <c r="AV54" s="1037"/>
      <c r="FA54" s="1009"/>
      <c r="FB54" s="1010"/>
      <c r="FC54" s="863"/>
      <c r="FD54" s="863"/>
      <c r="FE54" s="863"/>
      <c r="FF54" s="863"/>
      <c r="FG54" s="863"/>
      <c r="FH54" s="863"/>
      <c r="FI54" s="1011"/>
      <c r="GI54" s="1012" t="s">
        <v>114</v>
      </c>
      <c r="GJ54" s="1012" t="s">
        <v>46</v>
      </c>
      <c r="GK54" s="1008" t="s">
        <v>45</v>
      </c>
      <c r="GL54" s="1008" t="s">
        <v>23</v>
      </c>
      <c r="GM54" s="1008" t="s">
        <v>44</v>
      </c>
      <c r="GN54" s="1012" t="s">
        <v>103</v>
      </c>
    </row>
    <row r="55" spans="1:210" s="1013" customFormat="1" ht="27.9" customHeight="1" x14ac:dyDescent="0.2">
      <c r="A55"/>
      <c r="B55" s="866"/>
      <c r="C55" s="857" t="s">
        <v>114</v>
      </c>
      <c r="D55" s="867" t="s">
        <v>7</v>
      </c>
      <c r="E55" s="868" t="s">
        <v>2139</v>
      </c>
      <c r="F55" s="869"/>
      <c r="G55" s="870">
        <v>1</v>
      </c>
      <c r="H55" s="871"/>
      <c r="I55" s="872"/>
      <c r="J55" s="901"/>
      <c r="K55" s="902"/>
      <c r="L55" s="901"/>
      <c r="M55" s="902"/>
      <c r="N55" s="901"/>
      <c r="O55" s="902"/>
      <c r="P55" s="901"/>
      <c r="Q55" s="902"/>
      <c r="R55" s="901"/>
      <c r="S55" s="902"/>
      <c r="T55" s="901"/>
      <c r="U55" s="902"/>
      <c r="V55" s="901"/>
      <c r="W55" s="902"/>
      <c r="X55" s="901"/>
      <c r="Y55" s="902"/>
      <c r="Z55" s="901"/>
      <c r="AA55" s="902"/>
      <c r="AB55" s="901"/>
      <c r="AC55" s="902"/>
      <c r="AD55" s="901"/>
      <c r="AE55" s="902"/>
      <c r="AF55" s="901"/>
      <c r="AG55" s="902"/>
      <c r="AH55" s="901"/>
      <c r="AI55" s="902"/>
      <c r="AJ55" s="1857"/>
      <c r="AK55" s="1858"/>
      <c r="AL55" s="2010"/>
      <c r="AM55" s="2011"/>
      <c r="AN55" s="1857"/>
      <c r="AO55" s="1858"/>
      <c r="AP55" s="2010"/>
      <c r="AQ55" s="2011"/>
      <c r="AR55" s="901"/>
      <c r="AS55" s="902"/>
      <c r="AT55" s="901"/>
      <c r="AU55" s="902"/>
      <c r="AV55" s="1038"/>
      <c r="FA55" s="1014"/>
      <c r="FB55" s="1015"/>
      <c r="FC55" s="869"/>
      <c r="FD55" s="869"/>
      <c r="FE55" s="869"/>
      <c r="FF55" s="869"/>
      <c r="FG55" s="869"/>
      <c r="FH55" s="869"/>
      <c r="FI55" s="1016"/>
      <c r="GI55" s="1017" t="s">
        <v>114</v>
      </c>
      <c r="GJ55" s="1017" t="s">
        <v>46</v>
      </c>
      <c r="GK55" s="1013" t="s">
        <v>46</v>
      </c>
      <c r="GL55" s="1013" t="s">
        <v>23</v>
      </c>
      <c r="GM55" s="1013" t="s">
        <v>44</v>
      </c>
      <c r="GN55" s="1017" t="s">
        <v>103</v>
      </c>
    </row>
    <row r="56" spans="1:210" s="1013" customFormat="1" ht="27.9" customHeight="1" x14ac:dyDescent="0.2">
      <c r="A56"/>
      <c r="B56" s="866"/>
      <c r="C56" s="857" t="s">
        <v>114</v>
      </c>
      <c r="D56" s="867" t="s">
        <v>7</v>
      </c>
      <c r="E56" s="868" t="s">
        <v>1039</v>
      </c>
      <c r="F56" s="869"/>
      <c r="G56" s="870">
        <v>3</v>
      </c>
      <c r="H56" s="871"/>
      <c r="I56" s="872"/>
      <c r="J56" s="901"/>
      <c r="K56" s="902"/>
      <c r="L56" s="901"/>
      <c r="M56" s="902"/>
      <c r="N56" s="901"/>
      <c r="O56" s="902"/>
      <c r="P56" s="901"/>
      <c r="Q56" s="902"/>
      <c r="R56" s="901"/>
      <c r="S56" s="902"/>
      <c r="T56" s="901"/>
      <c r="U56" s="902"/>
      <c r="V56" s="901"/>
      <c r="W56" s="902"/>
      <c r="X56" s="901"/>
      <c r="Y56" s="902"/>
      <c r="Z56" s="901"/>
      <c r="AA56" s="902"/>
      <c r="AB56" s="901"/>
      <c r="AC56" s="902"/>
      <c r="AD56" s="901"/>
      <c r="AE56" s="902"/>
      <c r="AF56" s="901"/>
      <c r="AG56" s="902"/>
      <c r="AH56" s="901"/>
      <c r="AI56" s="902"/>
      <c r="AJ56" s="1857"/>
      <c r="AK56" s="1858"/>
      <c r="AL56" s="2010"/>
      <c r="AM56" s="2011"/>
      <c r="AN56" s="1857"/>
      <c r="AO56" s="1858"/>
      <c r="AP56" s="2010"/>
      <c r="AQ56" s="2011"/>
      <c r="AR56" s="901"/>
      <c r="AS56" s="902"/>
      <c r="AT56" s="901"/>
      <c r="AU56" s="902"/>
      <c r="AV56" s="1038"/>
      <c r="FA56" s="1014"/>
      <c r="FB56" s="1015"/>
      <c r="FC56" s="869"/>
      <c r="FD56" s="869"/>
      <c r="FE56" s="869"/>
      <c r="FF56" s="869"/>
      <c r="FG56" s="869"/>
      <c r="FH56" s="869"/>
      <c r="FI56" s="1016"/>
      <c r="GI56" s="1017" t="s">
        <v>114</v>
      </c>
      <c r="GJ56" s="1017" t="s">
        <v>46</v>
      </c>
      <c r="GK56" s="1013" t="s">
        <v>46</v>
      </c>
      <c r="GL56" s="1013" t="s">
        <v>23</v>
      </c>
      <c r="GM56" s="1013" t="s">
        <v>44</v>
      </c>
      <c r="GN56" s="1017" t="s">
        <v>103</v>
      </c>
    </row>
    <row r="57" spans="1:210" s="1018" customFormat="1" ht="27.9" customHeight="1" x14ac:dyDescent="0.2">
      <c r="A57"/>
      <c r="B57" s="873"/>
      <c r="C57" s="857" t="s">
        <v>114</v>
      </c>
      <c r="D57" s="874" t="s">
        <v>7</v>
      </c>
      <c r="E57" s="875" t="s">
        <v>132</v>
      </c>
      <c r="F57" s="876"/>
      <c r="G57" s="877">
        <v>4</v>
      </c>
      <c r="H57" s="878"/>
      <c r="I57" s="879"/>
      <c r="J57" s="903"/>
      <c r="K57" s="904"/>
      <c r="L57" s="903"/>
      <c r="M57" s="904"/>
      <c r="N57" s="903"/>
      <c r="O57" s="904"/>
      <c r="P57" s="903"/>
      <c r="Q57" s="904"/>
      <c r="R57" s="903"/>
      <c r="S57" s="904"/>
      <c r="T57" s="903"/>
      <c r="U57" s="904"/>
      <c r="V57" s="903"/>
      <c r="W57" s="904"/>
      <c r="X57" s="903"/>
      <c r="Y57" s="904"/>
      <c r="Z57" s="903"/>
      <c r="AA57" s="904"/>
      <c r="AB57" s="903"/>
      <c r="AC57" s="904"/>
      <c r="AD57" s="903"/>
      <c r="AE57" s="904"/>
      <c r="AF57" s="903"/>
      <c r="AG57" s="904"/>
      <c r="AH57" s="903"/>
      <c r="AI57" s="904"/>
      <c r="AJ57" s="1859"/>
      <c r="AK57" s="1860"/>
      <c r="AL57" s="2012"/>
      <c r="AM57" s="2013"/>
      <c r="AN57" s="1859"/>
      <c r="AO57" s="1860"/>
      <c r="AP57" s="2012"/>
      <c r="AQ57" s="2013"/>
      <c r="AR57" s="903"/>
      <c r="AS57" s="904"/>
      <c r="AT57" s="903"/>
      <c r="AU57" s="904"/>
      <c r="AV57" s="1039"/>
      <c r="FA57" s="1019"/>
      <c r="FB57" s="1020"/>
      <c r="FC57" s="876"/>
      <c r="FD57" s="876"/>
      <c r="FE57" s="876"/>
      <c r="FF57" s="876"/>
      <c r="FG57" s="876"/>
      <c r="FH57" s="876"/>
      <c r="FI57" s="1021"/>
      <c r="GI57" s="1022" t="s">
        <v>114</v>
      </c>
      <c r="GJ57" s="1022" t="s">
        <v>46</v>
      </c>
      <c r="GK57" s="1018" t="s">
        <v>110</v>
      </c>
      <c r="GL57" s="1018" t="s">
        <v>23</v>
      </c>
      <c r="GM57" s="1018" t="s">
        <v>45</v>
      </c>
      <c r="GN57" s="1022" t="s">
        <v>103</v>
      </c>
    </row>
    <row r="58" spans="1:210" s="836" customFormat="1" ht="41.25" customHeight="1" x14ac:dyDescent="0.2">
      <c r="A58"/>
      <c r="B58" s="854" t="s">
        <v>173</v>
      </c>
      <c r="C58" s="838" t="s">
        <v>105</v>
      </c>
      <c r="D58" s="839" t="s">
        <v>2140</v>
      </c>
      <c r="E58" s="840" t="s">
        <v>2141</v>
      </c>
      <c r="F58" s="841" t="s">
        <v>153</v>
      </c>
      <c r="G58" s="842">
        <v>2</v>
      </c>
      <c r="H58" s="843">
        <v>482.1</v>
      </c>
      <c r="I58" s="855">
        <f>ROUND(H58*G58,2)</f>
        <v>964.2</v>
      </c>
      <c r="J58" s="850"/>
      <c r="K58" s="1034">
        <f>ROUND(J58*$H58,2)</f>
        <v>0</v>
      </c>
      <c r="L58" s="850"/>
      <c r="M58" s="1034">
        <f>ROUND(L58*$H58,2)</f>
        <v>0</v>
      </c>
      <c r="N58" s="850"/>
      <c r="O58" s="1034">
        <f>ROUND(N58*$H58,2)</f>
        <v>0</v>
      </c>
      <c r="P58" s="850"/>
      <c r="Q58" s="1034">
        <f>ROUND(P58*$H58,2)</f>
        <v>0</v>
      </c>
      <c r="R58" s="850"/>
      <c r="S58" s="1034">
        <f>ROUND(R58*$H58,2)</f>
        <v>0</v>
      </c>
      <c r="T58" s="850"/>
      <c r="U58" s="1034">
        <f>ROUND(T58*$H58,2)</f>
        <v>0</v>
      </c>
      <c r="V58" s="850"/>
      <c r="W58" s="1034">
        <f>ROUND(V58*$H58,2)</f>
        <v>0</v>
      </c>
      <c r="X58" s="850"/>
      <c r="Y58" s="1034">
        <f>ROUND(X58*$H58,2)</f>
        <v>0</v>
      </c>
      <c r="Z58" s="850"/>
      <c r="AA58" s="1034">
        <f>ROUND(Z58*$H58,2)</f>
        <v>0</v>
      </c>
      <c r="AB58" s="850"/>
      <c r="AC58" s="1034">
        <f>ROUND(AB58*$H58,2)</f>
        <v>0</v>
      </c>
      <c r="AD58" s="850"/>
      <c r="AE58" s="1034">
        <f>ROUND(AD58*$H58,2)</f>
        <v>0</v>
      </c>
      <c r="AF58" s="850"/>
      <c r="AG58" s="1034">
        <f>ROUND(AF58*$H58,2)</f>
        <v>0</v>
      </c>
      <c r="AH58" s="850">
        <v>1</v>
      </c>
      <c r="AI58" s="1034">
        <f>ROUND(AH58*$H58,2)</f>
        <v>482.1</v>
      </c>
      <c r="AJ58" s="1861">
        <v>1</v>
      </c>
      <c r="AK58" s="2143">
        <f>ROUND(AJ58*$H58,2)</f>
        <v>482.1</v>
      </c>
      <c r="AL58" s="2014"/>
      <c r="AM58" s="2015">
        <f>ROUND(AL58*$H58,2)</f>
        <v>0</v>
      </c>
      <c r="AN58" s="1861"/>
      <c r="AO58" s="2143">
        <f>ROUND(AN58*$H58,2)</f>
        <v>0</v>
      </c>
      <c r="AP58" s="2014"/>
      <c r="AQ58" s="2015">
        <f>ROUND(AP58*$H58,2)</f>
        <v>0</v>
      </c>
      <c r="AR58" s="850">
        <f>AP58+AN58+AL58+AJ58+AH58+AF58+AD58+AB58+Z58+X58+V58+T58+R58+P58+N58+L58+J58</f>
        <v>2</v>
      </c>
      <c r="AS58" s="1034">
        <f>ROUND(AR58*$H58,2)</f>
        <v>964.2</v>
      </c>
      <c r="AT58" s="850">
        <f>G58-AR58</f>
        <v>0</v>
      </c>
      <c r="AU58" s="1034">
        <f>ROUND(AT58*$H58,2)</f>
        <v>0</v>
      </c>
      <c r="AV58" s="914">
        <f>AU58/I58</f>
        <v>0</v>
      </c>
      <c r="FA58" s="976"/>
      <c r="FB58" s="1000" t="s">
        <v>7</v>
      </c>
      <c r="FC58" s="1001" t="s">
        <v>31</v>
      </c>
      <c r="FD58" s="851"/>
      <c r="FE58" s="1002">
        <f>FD58*G58</f>
        <v>0</v>
      </c>
      <c r="FF58" s="1002">
        <v>1.068E-2</v>
      </c>
      <c r="FG58" s="1002">
        <f>FF58*G58</f>
        <v>2.1360000000000001E-2</v>
      </c>
      <c r="FH58" s="1002">
        <v>0</v>
      </c>
      <c r="FI58" s="1003">
        <f>FH58*G58</f>
        <v>0</v>
      </c>
      <c r="GG58" s="1004" t="s">
        <v>110</v>
      </c>
      <c r="GI58" s="1004" t="s">
        <v>105</v>
      </c>
      <c r="GJ58" s="1004" t="s">
        <v>46</v>
      </c>
      <c r="GN58" s="988" t="s">
        <v>103</v>
      </c>
      <c r="GT58" s="1005">
        <f>IF(FC58="základní",I58,0)</f>
        <v>964.2</v>
      </c>
      <c r="GU58" s="1005">
        <f>IF(FC58="snížená",I58,0)</f>
        <v>0</v>
      </c>
      <c r="GV58" s="1005">
        <f>IF(FC58="zákl. přenesená",I58,0)</f>
        <v>0</v>
      </c>
      <c r="GW58" s="1005">
        <f>IF(FC58="sníž. přenesená",I58,0)</f>
        <v>0</v>
      </c>
      <c r="GX58" s="1005">
        <f>IF(FC58="nulová",I58,0)</f>
        <v>0</v>
      </c>
      <c r="GY58" s="988" t="s">
        <v>45</v>
      </c>
      <c r="GZ58" s="1005">
        <f>ROUND(H58*G58,2)</f>
        <v>964.2</v>
      </c>
      <c r="HA58" s="988" t="s">
        <v>110</v>
      </c>
      <c r="HB58" s="1004" t="s">
        <v>2142</v>
      </c>
    </row>
    <row r="59" spans="1:210" s="836" customFormat="1" ht="27.9" customHeight="1" x14ac:dyDescent="0.2">
      <c r="A59"/>
      <c r="B59" s="856"/>
      <c r="C59" s="857" t="s">
        <v>112</v>
      </c>
      <c r="D59" s="851"/>
      <c r="E59" s="858" t="s">
        <v>177</v>
      </c>
      <c r="F59" s="851"/>
      <c r="G59" s="851"/>
      <c r="H59" s="852"/>
      <c r="I59" s="859"/>
      <c r="J59" s="897"/>
      <c r="K59" s="898"/>
      <c r="L59" s="897"/>
      <c r="M59" s="898"/>
      <c r="N59" s="897"/>
      <c r="O59" s="898"/>
      <c r="P59" s="897"/>
      <c r="Q59" s="898"/>
      <c r="R59" s="897"/>
      <c r="S59" s="898"/>
      <c r="T59" s="897"/>
      <c r="U59" s="898"/>
      <c r="V59" s="897"/>
      <c r="W59" s="898"/>
      <c r="X59" s="897"/>
      <c r="Y59" s="898"/>
      <c r="Z59" s="897"/>
      <c r="AA59" s="898"/>
      <c r="AB59" s="897"/>
      <c r="AC59" s="898"/>
      <c r="AD59" s="897"/>
      <c r="AE59" s="898"/>
      <c r="AF59" s="897"/>
      <c r="AG59" s="898"/>
      <c r="AH59" s="897"/>
      <c r="AI59" s="898"/>
      <c r="AJ59" s="1853"/>
      <c r="AK59" s="1854"/>
      <c r="AL59" s="2006"/>
      <c r="AM59" s="2007"/>
      <c r="AN59" s="1853"/>
      <c r="AO59" s="1854"/>
      <c r="AP59" s="2006"/>
      <c r="AQ59" s="2007"/>
      <c r="AR59" s="897"/>
      <c r="AS59" s="898"/>
      <c r="AT59" s="897"/>
      <c r="AU59" s="898"/>
      <c r="AV59" s="1036"/>
      <c r="FA59" s="976"/>
      <c r="FB59" s="1006"/>
      <c r="FC59" s="851"/>
      <c r="FD59" s="851"/>
      <c r="FE59" s="851"/>
      <c r="FF59" s="851"/>
      <c r="FG59" s="851"/>
      <c r="FH59" s="851"/>
      <c r="FI59" s="1007"/>
      <c r="GI59" s="988" t="s">
        <v>112</v>
      </c>
      <c r="GJ59" s="988" t="s">
        <v>46</v>
      </c>
    </row>
    <row r="60" spans="1:210" s="1008" customFormat="1" ht="27.9" customHeight="1" x14ac:dyDescent="0.2">
      <c r="A60"/>
      <c r="B60" s="860"/>
      <c r="C60" s="857" t="s">
        <v>114</v>
      </c>
      <c r="D60" s="861" t="s">
        <v>7</v>
      </c>
      <c r="E60" s="862" t="s">
        <v>2138</v>
      </c>
      <c r="F60" s="863"/>
      <c r="G60" s="861" t="s">
        <v>7</v>
      </c>
      <c r="H60" s="864"/>
      <c r="I60" s="865"/>
      <c r="J60" s="899"/>
      <c r="K60" s="900"/>
      <c r="L60" s="899"/>
      <c r="M60" s="900"/>
      <c r="N60" s="899"/>
      <c r="O60" s="900"/>
      <c r="P60" s="899"/>
      <c r="Q60" s="900"/>
      <c r="R60" s="899"/>
      <c r="S60" s="900"/>
      <c r="T60" s="899"/>
      <c r="U60" s="900"/>
      <c r="V60" s="899"/>
      <c r="W60" s="900"/>
      <c r="X60" s="899"/>
      <c r="Y60" s="900"/>
      <c r="Z60" s="899"/>
      <c r="AA60" s="900"/>
      <c r="AB60" s="899"/>
      <c r="AC60" s="900"/>
      <c r="AD60" s="899"/>
      <c r="AE60" s="900"/>
      <c r="AF60" s="899"/>
      <c r="AG60" s="900"/>
      <c r="AH60" s="899"/>
      <c r="AI60" s="900"/>
      <c r="AJ60" s="1855"/>
      <c r="AK60" s="1856"/>
      <c r="AL60" s="2008"/>
      <c r="AM60" s="2009"/>
      <c r="AN60" s="1855"/>
      <c r="AO60" s="1856"/>
      <c r="AP60" s="2008"/>
      <c r="AQ60" s="2009"/>
      <c r="AR60" s="899"/>
      <c r="AS60" s="900"/>
      <c r="AT60" s="899"/>
      <c r="AU60" s="900"/>
      <c r="AV60" s="1037"/>
      <c r="FA60" s="1009"/>
      <c r="FB60" s="1010"/>
      <c r="FC60" s="863"/>
      <c r="FD60" s="863"/>
      <c r="FE60" s="863"/>
      <c r="FF60" s="863"/>
      <c r="FG60" s="863"/>
      <c r="FH60" s="863"/>
      <c r="FI60" s="1011"/>
      <c r="GI60" s="1012" t="s">
        <v>114</v>
      </c>
      <c r="GJ60" s="1012" t="s">
        <v>46</v>
      </c>
      <c r="GK60" s="1008" t="s">
        <v>45</v>
      </c>
      <c r="GL60" s="1008" t="s">
        <v>23</v>
      </c>
      <c r="GM60" s="1008" t="s">
        <v>44</v>
      </c>
      <c r="GN60" s="1012" t="s">
        <v>103</v>
      </c>
    </row>
    <row r="61" spans="1:210" s="1013" customFormat="1" ht="27.9" customHeight="1" x14ac:dyDescent="0.2">
      <c r="A61"/>
      <c r="B61" s="866"/>
      <c r="C61" s="857" t="s">
        <v>114</v>
      </c>
      <c r="D61" s="867" t="s">
        <v>7</v>
      </c>
      <c r="E61" s="868" t="s">
        <v>2143</v>
      </c>
      <c r="F61" s="869"/>
      <c r="G61" s="870">
        <v>2</v>
      </c>
      <c r="H61" s="871"/>
      <c r="I61" s="872"/>
      <c r="J61" s="901"/>
      <c r="K61" s="902"/>
      <c r="L61" s="901"/>
      <c r="M61" s="902"/>
      <c r="N61" s="901"/>
      <c r="O61" s="902"/>
      <c r="P61" s="901"/>
      <c r="Q61" s="902"/>
      <c r="R61" s="901"/>
      <c r="S61" s="902"/>
      <c r="T61" s="901"/>
      <c r="U61" s="902"/>
      <c r="V61" s="901"/>
      <c r="W61" s="902"/>
      <c r="X61" s="901"/>
      <c r="Y61" s="902"/>
      <c r="Z61" s="901"/>
      <c r="AA61" s="902"/>
      <c r="AB61" s="901"/>
      <c r="AC61" s="902"/>
      <c r="AD61" s="901"/>
      <c r="AE61" s="902"/>
      <c r="AF61" s="901"/>
      <c r="AG61" s="902"/>
      <c r="AH61" s="901"/>
      <c r="AI61" s="902"/>
      <c r="AJ61" s="1857"/>
      <c r="AK61" s="1858"/>
      <c r="AL61" s="2010"/>
      <c r="AM61" s="2011"/>
      <c r="AN61" s="1857"/>
      <c r="AO61" s="1858"/>
      <c r="AP61" s="2010"/>
      <c r="AQ61" s="2011"/>
      <c r="AR61" s="901"/>
      <c r="AS61" s="902"/>
      <c r="AT61" s="901"/>
      <c r="AU61" s="902"/>
      <c r="AV61" s="1038"/>
      <c r="FA61" s="1014"/>
      <c r="FB61" s="1015"/>
      <c r="FC61" s="869"/>
      <c r="FD61" s="869"/>
      <c r="FE61" s="869"/>
      <c r="FF61" s="869"/>
      <c r="FG61" s="869"/>
      <c r="FH61" s="869"/>
      <c r="FI61" s="1016"/>
      <c r="GI61" s="1017" t="s">
        <v>114</v>
      </c>
      <c r="GJ61" s="1017" t="s">
        <v>46</v>
      </c>
      <c r="GK61" s="1013" t="s">
        <v>46</v>
      </c>
      <c r="GL61" s="1013" t="s">
        <v>23</v>
      </c>
      <c r="GM61" s="1013" t="s">
        <v>45</v>
      </c>
      <c r="GN61" s="1017" t="s">
        <v>103</v>
      </c>
    </row>
    <row r="62" spans="1:210" s="836" customFormat="1" ht="39.75" customHeight="1" x14ac:dyDescent="0.2">
      <c r="A62"/>
      <c r="B62" s="854" t="s">
        <v>181</v>
      </c>
      <c r="C62" s="838" t="s">
        <v>105</v>
      </c>
      <c r="D62" s="839" t="s">
        <v>182</v>
      </c>
      <c r="E62" s="840" t="s">
        <v>183</v>
      </c>
      <c r="F62" s="841" t="s">
        <v>153</v>
      </c>
      <c r="G62" s="842">
        <v>5</v>
      </c>
      <c r="H62" s="843">
        <v>600.4</v>
      </c>
      <c r="I62" s="855">
        <f>ROUND(H62*G62,2)</f>
        <v>3002</v>
      </c>
      <c r="J62" s="850"/>
      <c r="K62" s="1034">
        <f>ROUND(J62*$H62,2)</f>
        <v>0</v>
      </c>
      <c r="L62" s="850"/>
      <c r="M62" s="1034">
        <f>ROUND(L62*$H62,2)</f>
        <v>0</v>
      </c>
      <c r="N62" s="850"/>
      <c r="O62" s="1034">
        <f>ROUND(N62*$H62,2)</f>
        <v>0</v>
      </c>
      <c r="P62" s="850"/>
      <c r="Q62" s="1034">
        <f>ROUND(P62*$H62,2)</f>
        <v>0</v>
      </c>
      <c r="R62" s="850"/>
      <c r="S62" s="1034">
        <f>ROUND(R62*$H62,2)</f>
        <v>0</v>
      </c>
      <c r="T62" s="850"/>
      <c r="U62" s="1034">
        <f>ROUND(T62*$H62,2)</f>
        <v>0</v>
      </c>
      <c r="V62" s="850"/>
      <c r="W62" s="1034">
        <f>ROUND(V62*$H62,2)</f>
        <v>0</v>
      </c>
      <c r="X62" s="850"/>
      <c r="Y62" s="1034">
        <f>ROUND(X62*$H62,2)</f>
        <v>0</v>
      </c>
      <c r="Z62" s="850"/>
      <c r="AA62" s="1034">
        <f>ROUND(Z62*$H62,2)</f>
        <v>0</v>
      </c>
      <c r="AB62" s="850"/>
      <c r="AC62" s="1034">
        <f>ROUND(AB62*$H62,2)</f>
        <v>0</v>
      </c>
      <c r="AD62" s="850"/>
      <c r="AE62" s="1034">
        <f>ROUND(AD62*$H62,2)</f>
        <v>0</v>
      </c>
      <c r="AF62" s="850"/>
      <c r="AG62" s="1034">
        <f>ROUND(AF62*$H62,2)</f>
        <v>0</v>
      </c>
      <c r="AH62" s="850">
        <v>2</v>
      </c>
      <c r="AI62" s="1034">
        <f>ROUND(AH62*$H62,2)</f>
        <v>1200.8</v>
      </c>
      <c r="AJ62" s="1861">
        <v>3</v>
      </c>
      <c r="AK62" s="2143">
        <f>ROUND(AJ62*$H62,2)</f>
        <v>1801.2</v>
      </c>
      <c r="AL62" s="2014"/>
      <c r="AM62" s="2015">
        <f>ROUND(AL62*$H62,2)</f>
        <v>0</v>
      </c>
      <c r="AN62" s="1861"/>
      <c r="AO62" s="2143">
        <f>ROUND(AN62*$H62,2)</f>
        <v>0</v>
      </c>
      <c r="AP62" s="2014"/>
      <c r="AQ62" s="2015">
        <f>ROUND(AP62*$H62,2)</f>
        <v>0</v>
      </c>
      <c r="AR62" s="850">
        <f>AP62+AN62+AL62+AJ62+AH62+AF62+AD62+AB62+Z62+X62+V62+T62+R62+P62+N62+L62+J62</f>
        <v>5</v>
      </c>
      <c r="AS62" s="1034">
        <f>ROUND(AR62*$H62,2)</f>
        <v>3002</v>
      </c>
      <c r="AT62" s="850">
        <f>G62-AR62</f>
        <v>0</v>
      </c>
      <c r="AU62" s="1034">
        <f>ROUND(AT62*$H62,2)</f>
        <v>0</v>
      </c>
      <c r="AV62" s="914">
        <f>AU62/I62</f>
        <v>0</v>
      </c>
      <c r="FA62" s="976"/>
      <c r="FB62" s="1000" t="s">
        <v>7</v>
      </c>
      <c r="FC62" s="1001" t="s">
        <v>31</v>
      </c>
      <c r="FD62" s="851"/>
      <c r="FE62" s="1002">
        <f>FD62*G62</f>
        <v>0</v>
      </c>
      <c r="FF62" s="1002">
        <v>1.269E-2</v>
      </c>
      <c r="FG62" s="1002">
        <f>FF62*G62</f>
        <v>6.3450000000000006E-2</v>
      </c>
      <c r="FH62" s="1002">
        <v>0</v>
      </c>
      <c r="FI62" s="1003">
        <f>FH62*G62</f>
        <v>0</v>
      </c>
      <c r="GG62" s="1004" t="s">
        <v>110</v>
      </c>
      <c r="GI62" s="1004" t="s">
        <v>105</v>
      </c>
      <c r="GJ62" s="1004" t="s">
        <v>46</v>
      </c>
      <c r="GN62" s="988" t="s">
        <v>103</v>
      </c>
      <c r="GT62" s="1005">
        <f>IF(FC62="základní",I62,0)</f>
        <v>3002</v>
      </c>
      <c r="GU62" s="1005">
        <f>IF(FC62="snížená",I62,0)</f>
        <v>0</v>
      </c>
      <c r="GV62" s="1005">
        <f>IF(FC62="zákl. přenesená",I62,0)</f>
        <v>0</v>
      </c>
      <c r="GW62" s="1005">
        <f>IF(FC62="sníž. přenesená",I62,0)</f>
        <v>0</v>
      </c>
      <c r="GX62" s="1005">
        <f>IF(FC62="nulová",I62,0)</f>
        <v>0</v>
      </c>
      <c r="GY62" s="988" t="s">
        <v>45</v>
      </c>
      <c r="GZ62" s="1005">
        <f>ROUND(H62*G62,2)</f>
        <v>3002</v>
      </c>
      <c r="HA62" s="988" t="s">
        <v>110</v>
      </c>
      <c r="HB62" s="1004" t="s">
        <v>2144</v>
      </c>
    </row>
    <row r="63" spans="1:210" s="836" customFormat="1" ht="27.9" customHeight="1" x14ac:dyDescent="0.2">
      <c r="A63"/>
      <c r="B63" s="856"/>
      <c r="C63" s="857" t="s">
        <v>112</v>
      </c>
      <c r="D63" s="851"/>
      <c r="E63" s="858" t="s">
        <v>177</v>
      </c>
      <c r="F63" s="851"/>
      <c r="G63" s="851"/>
      <c r="H63" s="852"/>
      <c r="I63" s="859"/>
      <c r="J63" s="897"/>
      <c r="K63" s="898"/>
      <c r="L63" s="897"/>
      <c r="M63" s="898"/>
      <c r="N63" s="897"/>
      <c r="O63" s="898"/>
      <c r="P63" s="897"/>
      <c r="Q63" s="898"/>
      <c r="R63" s="897"/>
      <c r="S63" s="898"/>
      <c r="T63" s="897"/>
      <c r="U63" s="898"/>
      <c r="V63" s="897"/>
      <c r="W63" s="898"/>
      <c r="X63" s="897"/>
      <c r="Y63" s="898"/>
      <c r="Z63" s="897"/>
      <c r="AA63" s="898"/>
      <c r="AB63" s="897"/>
      <c r="AC63" s="898"/>
      <c r="AD63" s="897"/>
      <c r="AE63" s="898"/>
      <c r="AF63" s="897"/>
      <c r="AG63" s="898"/>
      <c r="AH63" s="897"/>
      <c r="AI63" s="898"/>
      <c r="AJ63" s="1853"/>
      <c r="AK63" s="1854"/>
      <c r="AL63" s="2006"/>
      <c r="AM63" s="2007"/>
      <c r="AN63" s="1853"/>
      <c r="AO63" s="1854"/>
      <c r="AP63" s="2006"/>
      <c r="AQ63" s="2007"/>
      <c r="AR63" s="897"/>
      <c r="AS63" s="898"/>
      <c r="AT63" s="897"/>
      <c r="AU63" s="898"/>
      <c r="AV63" s="1036"/>
      <c r="FA63" s="976"/>
      <c r="FB63" s="1006"/>
      <c r="FC63" s="851"/>
      <c r="FD63" s="851"/>
      <c r="FE63" s="851"/>
      <c r="FF63" s="851"/>
      <c r="FG63" s="851"/>
      <c r="FH63" s="851"/>
      <c r="FI63" s="1007"/>
      <c r="GI63" s="988" t="s">
        <v>112</v>
      </c>
      <c r="GJ63" s="988" t="s">
        <v>46</v>
      </c>
    </row>
    <row r="64" spans="1:210" s="1008" customFormat="1" ht="27.9" customHeight="1" x14ac:dyDescent="0.2">
      <c r="A64"/>
      <c r="B64" s="860"/>
      <c r="C64" s="857" t="s">
        <v>114</v>
      </c>
      <c r="D64" s="861" t="s">
        <v>7</v>
      </c>
      <c r="E64" s="862" t="s">
        <v>2138</v>
      </c>
      <c r="F64" s="863"/>
      <c r="G64" s="861" t="s">
        <v>7</v>
      </c>
      <c r="H64" s="864"/>
      <c r="I64" s="865"/>
      <c r="J64" s="899"/>
      <c r="K64" s="900"/>
      <c r="L64" s="899"/>
      <c r="M64" s="900"/>
      <c r="N64" s="899"/>
      <c r="O64" s="900"/>
      <c r="P64" s="899"/>
      <c r="Q64" s="900"/>
      <c r="R64" s="899"/>
      <c r="S64" s="900"/>
      <c r="T64" s="899"/>
      <c r="U64" s="900"/>
      <c r="V64" s="899"/>
      <c r="W64" s="900"/>
      <c r="X64" s="899"/>
      <c r="Y64" s="900"/>
      <c r="Z64" s="899"/>
      <c r="AA64" s="900"/>
      <c r="AB64" s="899"/>
      <c r="AC64" s="900"/>
      <c r="AD64" s="899"/>
      <c r="AE64" s="900"/>
      <c r="AF64" s="899"/>
      <c r="AG64" s="900"/>
      <c r="AH64" s="899"/>
      <c r="AI64" s="900"/>
      <c r="AJ64" s="1855"/>
      <c r="AK64" s="1856"/>
      <c r="AL64" s="2008"/>
      <c r="AM64" s="2009"/>
      <c r="AN64" s="1855"/>
      <c r="AO64" s="1856"/>
      <c r="AP64" s="2008"/>
      <c r="AQ64" s="2009"/>
      <c r="AR64" s="899"/>
      <c r="AS64" s="900"/>
      <c r="AT64" s="899"/>
      <c r="AU64" s="900"/>
      <c r="AV64" s="1037"/>
      <c r="FA64" s="1009"/>
      <c r="FB64" s="1010"/>
      <c r="FC64" s="863"/>
      <c r="FD64" s="863"/>
      <c r="FE64" s="863"/>
      <c r="FF64" s="863"/>
      <c r="FG64" s="863"/>
      <c r="FH64" s="863"/>
      <c r="FI64" s="1011"/>
      <c r="GI64" s="1012" t="s">
        <v>114</v>
      </c>
      <c r="GJ64" s="1012" t="s">
        <v>46</v>
      </c>
      <c r="GK64" s="1008" t="s">
        <v>45</v>
      </c>
      <c r="GL64" s="1008" t="s">
        <v>23</v>
      </c>
      <c r="GM64" s="1008" t="s">
        <v>44</v>
      </c>
      <c r="GN64" s="1012" t="s">
        <v>103</v>
      </c>
    </row>
    <row r="65" spans="1:210" s="1013" customFormat="1" ht="27.9" customHeight="1" x14ac:dyDescent="0.2">
      <c r="A65"/>
      <c r="B65" s="866"/>
      <c r="C65" s="857" t="s">
        <v>114</v>
      </c>
      <c r="D65" s="867" t="s">
        <v>7</v>
      </c>
      <c r="E65" s="868" t="s">
        <v>2145</v>
      </c>
      <c r="F65" s="869"/>
      <c r="G65" s="870">
        <v>5</v>
      </c>
      <c r="H65" s="871"/>
      <c r="I65" s="872"/>
      <c r="J65" s="901"/>
      <c r="K65" s="902"/>
      <c r="L65" s="901"/>
      <c r="M65" s="902"/>
      <c r="N65" s="901"/>
      <c r="O65" s="902"/>
      <c r="P65" s="901"/>
      <c r="Q65" s="902"/>
      <c r="R65" s="901"/>
      <c r="S65" s="902"/>
      <c r="T65" s="901"/>
      <c r="U65" s="902"/>
      <c r="V65" s="901"/>
      <c r="W65" s="902"/>
      <c r="X65" s="901"/>
      <c r="Y65" s="902"/>
      <c r="Z65" s="901"/>
      <c r="AA65" s="902"/>
      <c r="AB65" s="901"/>
      <c r="AC65" s="902"/>
      <c r="AD65" s="901"/>
      <c r="AE65" s="902"/>
      <c r="AF65" s="901"/>
      <c r="AG65" s="902"/>
      <c r="AH65" s="901"/>
      <c r="AI65" s="902"/>
      <c r="AJ65" s="1857"/>
      <c r="AK65" s="1858"/>
      <c r="AL65" s="2010"/>
      <c r="AM65" s="2011"/>
      <c r="AN65" s="1857"/>
      <c r="AO65" s="1858"/>
      <c r="AP65" s="2010"/>
      <c r="AQ65" s="2011"/>
      <c r="AR65" s="901"/>
      <c r="AS65" s="902"/>
      <c r="AT65" s="901"/>
      <c r="AU65" s="902"/>
      <c r="AV65" s="1038"/>
      <c r="FA65" s="1014"/>
      <c r="FB65" s="1015"/>
      <c r="FC65" s="869"/>
      <c r="FD65" s="869"/>
      <c r="FE65" s="869"/>
      <c r="FF65" s="869"/>
      <c r="FG65" s="869"/>
      <c r="FH65" s="869"/>
      <c r="FI65" s="1016"/>
      <c r="GI65" s="1017" t="s">
        <v>114</v>
      </c>
      <c r="GJ65" s="1017" t="s">
        <v>46</v>
      </c>
      <c r="GK65" s="1013" t="s">
        <v>46</v>
      </c>
      <c r="GL65" s="1013" t="s">
        <v>23</v>
      </c>
      <c r="GM65" s="1013" t="s">
        <v>45</v>
      </c>
      <c r="GN65" s="1017" t="s">
        <v>103</v>
      </c>
    </row>
    <row r="66" spans="1:210" s="836" customFormat="1" ht="40.5" customHeight="1" x14ac:dyDescent="0.2">
      <c r="A66"/>
      <c r="B66" s="854" t="s">
        <v>186</v>
      </c>
      <c r="C66" s="838" t="s">
        <v>105</v>
      </c>
      <c r="D66" s="839" t="s">
        <v>187</v>
      </c>
      <c r="E66" s="840" t="s">
        <v>188</v>
      </c>
      <c r="F66" s="841" t="s">
        <v>153</v>
      </c>
      <c r="G66" s="842">
        <v>7</v>
      </c>
      <c r="H66" s="843">
        <v>300</v>
      </c>
      <c r="I66" s="855">
        <f>ROUND(H66*G66,2)</f>
        <v>2100</v>
      </c>
      <c r="J66" s="850"/>
      <c r="K66" s="1034">
        <f>ROUND(J66*$H66,2)</f>
        <v>0</v>
      </c>
      <c r="L66" s="850"/>
      <c r="M66" s="1034">
        <f>ROUND(L66*$H66,2)</f>
        <v>0</v>
      </c>
      <c r="N66" s="850"/>
      <c r="O66" s="1034">
        <f>ROUND(N66*$H66,2)</f>
        <v>0</v>
      </c>
      <c r="P66" s="850"/>
      <c r="Q66" s="1034">
        <f>ROUND(P66*$H66,2)</f>
        <v>0</v>
      </c>
      <c r="R66" s="850"/>
      <c r="S66" s="1034">
        <f>ROUND(R66*$H66,2)</f>
        <v>0</v>
      </c>
      <c r="T66" s="850"/>
      <c r="U66" s="1034">
        <f>ROUND(T66*$H66,2)</f>
        <v>0</v>
      </c>
      <c r="V66" s="850"/>
      <c r="W66" s="1034">
        <f>ROUND(V66*$H66,2)</f>
        <v>0</v>
      </c>
      <c r="X66" s="850"/>
      <c r="Y66" s="1034">
        <f>ROUND(X66*$H66,2)</f>
        <v>0</v>
      </c>
      <c r="Z66" s="850"/>
      <c r="AA66" s="1034">
        <f>ROUND(Z66*$H66,2)</f>
        <v>0</v>
      </c>
      <c r="AB66" s="850"/>
      <c r="AC66" s="1034">
        <f>ROUND(AB66*$H66,2)</f>
        <v>0</v>
      </c>
      <c r="AD66" s="850"/>
      <c r="AE66" s="1034">
        <f>ROUND(AD66*$H66,2)</f>
        <v>0</v>
      </c>
      <c r="AF66" s="850"/>
      <c r="AG66" s="1034">
        <f>ROUND(AF66*$H66,2)</f>
        <v>0</v>
      </c>
      <c r="AH66" s="850">
        <v>3</v>
      </c>
      <c r="AI66" s="1034">
        <f>ROUND(AH66*$H66,2)</f>
        <v>900</v>
      </c>
      <c r="AJ66" s="1861">
        <v>4</v>
      </c>
      <c r="AK66" s="2143">
        <f>ROUND(AJ66*$H66,2)</f>
        <v>1200</v>
      </c>
      <c r="AL66" s="2014"/>
      <c r="AM66" s="2015">
        <f>ROUND(AL66*$H66,2)</f>
        <v>0</v>
      </c>
      <c r="AN66" s="1861"/>
      <c r="AO66" s="2143">
        <f>ROUND(AN66*$H66,2)</f>
        <v>0</v>
      </c>
      <c r="AP66" s="2014"/>
      <c r="AQ66" s="2015">
        <f>ROUND(AP66*$H66,2)</f>
        <v>0</v>
      </c>
      <c r="AR66" s="850">
        <f>AP66+AN66+AL66+AJ66+AH66+AF66+AD66+AB66+Z66+X66+V66+T66+R66+P66+N66+L66+J66</f>
        <v>7</v>
      </c>
      <c r="AS66" s="1034">
        <f>ROUND(AR66*$H66,2)</f>
        <v>2100</v>
      </c>
      <c r="AT66" s="850">
        <f>G66-AR66</f>
        <v>0</v>
      </c>
      <c r="AU66" s="1034">
        <f>ROUND(AT66*$H66,2)</f>
        <v>0</v>
      </c>
      <c r="AV66" s="914">
        <f>AU66/I66</f>
        <v>0</v>
      </c>
      <c r="FA66" s="976"/>
      <c r="FB66" s="1000" t="s">
        <v>7</v>
      </c>
      <c r="FC66" s="1001" t="s">
        <v>31</v>
      </c>
      <c r="FD66" s="851"/>
      <c r="FE66" s="1002">
        <f>FD66*G66</f>
        <v>0</v>
      </c>
      <c r="FF66" s="1002">
        <v>3.6900000000000002E-2</v>
      </c>
      <c r="FG66" s="1002">
        <f>FF66*G66</f>
        <v>0.25830000000000003</v>
      </c>
      <c r="FH66" s="1002">
        <v>0</v>
      </c>
      <c r="FI66" s="1003">
        <f>FH66*G66</f>
        <v>0</v>
      </c>
      <c r="GG66" s="1004" t="s">
        <v>110</v>
      </c>
      <c r="GI66" s="1004" t="s">
        <v>105</v>
      </c>
      <c r="GJ66" s="1004" t="s">
        <v>46</v>
      </c>
      <c r="GN66" s="988" t="s">
        <v>103</v>
      </c>
      <c r="GT66" s="1005">
        <f>IF(FC66="základní",I66,0)</f>
        <v>2100</v>
      </c>
      <c r="GU66" s="1005">
        <f>IF(FC66="snížená",I66,0)</f>
        <v>0</v>
      </c>
      <c r="GV66" s="1005">
        <f>IF(FC66="zákl. přenesená",I66,0)</f>
        <v>0</v>
      </c>
      <c r="GW66" s="1005">
        <f>IF(FC66="sníž. přenesená",I66,0)</f>
        <v>0</v>
      </c>
      <c r="GX66" s="1005">
        <f>IF(FC66="nulová",I66,0)</f>
        <v>0</v>
      </c>
      <c r="GY66" s="988" t="s">
        <v>45</v>
      </c>
      <c r="GZ66" s="1005">
        <f>ROUND(H66*G66,2)</f>
        <v>2100</v>
      </c>
      <c r="HA66" s="988" t="s">
        <v>110</v>
      </c>
      <c r="HB66" s="1004" t="s">
        <v>2146</v>
      </c>
    </row>
    <row r="67" spans="1:210" s="836" customFormat="1" ht="27.9" customHeight="1" x14ac:dyDescent="0.2">
      <c r="A67"/>
      <c r="B67" s="856"/>
      <c r="C67" s="857" t="s">
        <v>112</v>
      </c>
      <c r="D67" s="851"/>
      <c r="E67" s="858" t="s">
        <v>177</v>
      </c>
      <c r="F67" s="851"/>
      <c r="G67" s="851"/>
      <c r="H67" s="852"/>
      <c r="I67" s="859"/>
      <c r="J67" s="897"/>
      <c r="K67" s="898"/>
      <c r="L67" s="897"/>
      <c r="M67" s="898"/>
      <c r="N67" s="897"/>
      <c r="O67" s="898"/>
      <c r="P67" s="897"/>
      <c r="Q67" s="898"/>
      <c r="R67" s="897"/>
      <c r="S67" s="898"/>
      <c r="T67" s="897"/>
      <c r="U67" s="898"/>
      <c r="V67" s="897"/>
      <c r="W67" s="898"/>
      <c r="X67" s="897"/>
      <c r="Y67" s="898"/>
      <c r="Z67" s="897"/>
      <c r="AA67" s="898"/>
      <c r="AB67" s="897"/>
      <c r="AC67" s="898"/>
      <c r="AD67" s="897"/>
      <c r="AE67" s="898"/>
      <c r="AF67" s="897"/>
      <c r="AG67" s="898"/>
      <c r="AH67" s="897"/>
      <c r="AI67" s="898"/>
      <c r="AJ67" s="1853"/>
      <c r="AK67" s="1854"/>
      <c r="AL67" s="2006"/>
      <c r="AM67" s="2007"/>
      <c r="AN67" s="1853"/>
      <c r="AO67" s="1854"/>
      <c r="AP67" s="2006"/>
      <c r="AQ67" s="2007"/>
      <c r="AR67" s="897"/>
      <c r="AS67" s="898"/>
      <c r="AT67" s="897"/>
      <c r="AU67" s="898"/>
      <c r="AV67" s="1036"/>
      <c r="FA67" s="976"/>
      <c r="FB67" s="1006"/>
      <c r="FC67" s="851"/>
      <c r="FD67" s="851"/>
      <c r="FE67" s="851"/>
      <c r="FF67" s="851"/>
      <c r="FG67" s="851"/>
      <c r="FH67" s="851"/>
      <c r="FI67" s="1007"/>
      <c r="GI67" s="988" t="s">
        <v>112</v>
      </c>
      <c r="GJ67" s="988" t="s">
        <v>46</v>
      </c>
    </row>
    <row r="68" spans="1:210" s="1008" customFormat="1" ht="27.9" customHeight="1" x14ac:dyDescent="0.2">
      <c r="A68"/>
      <c r="B68" s="860"/>
      <c r="C68" s="857" t="s">
        <v>114</v>
      </c>
      <c r="D68" s="861" t="s">
        <v>7</v>
      </c>
      <c r="E68" s="862" t="s">
        <v>2138</v>
      </c>
      <c r="F68" s="863"/>
      <c r="G68" s="861" t="s">
        <v>7</v>
      </c>
      <c r="H68" s="864"/>
      <c r="I68" s="865"/>
      <c r="J68" s="899"/>
      <c r="K68" s="900"/>
      <c r="L68" s="899"/>
      <c r="M68" s="900"/>
      <c r="N68" s="899"/>
      <c r="O68" s="900"/>
      <c r="P68" s="899"/>
      <c r="Q68" s="900"/>
      <c r="R68" s="899"/>
      <c r="S68" s="900"/>
      <c r="T68" s="899"/>
      <c r="U68" s="900"/>
      <c r="V68" s="899"/>
      <c r="W68" s="900"/>
      <c r="X68" s="899"/>
      <c r="Y68" s="900"/>
      <c r="Z68" s="899"/>
      <c r="AA68" s="900"/>
      <c r="AB68" s="899"/>
      <c r="AC68" s="900"/>
      <c r="AD68" s="899"/>
      <c r="AE68" s="900"/>
      <c r="AF68" s="899"/>
      <c r="AG68" s="900"/>
      <c r="AH68" s="899"/>
      <c r="AI68" s="900"/>
      <c r="AJ68" s="1855"/>
      <c r="AK68" s="1856"/>
      <c r="AL68" s="2008"/>
      <c r="AM68" s="2009"/>
      <c r="AN68" s="1855"/>
      <c r="AO68" s="1856"/>
      <c r="AP68" s="2008"/>
      <c r="AQ68" s="2009"/>
      <c r="AR68" s="899"/>
      <c r="AS68" s="900"/>
      <c r="AT68" s="899"/>
      <c r="AU68" s="900"/>
      <c r="AV68" s="1037"/>
      <c r="FA68" s="1009"/>
      <c r="FB68" s="1010"/>
      <c r="FC68" s="863"/>
      <c r="FD68" s="863"/>
      <c r="FE68" s="863"/>
      <c r="FF68" s="863"/>
      <c r="FG68" s="863"/>
      <c r="FH68" s="863"/>
      <c r="FI68" s="1011"/>
      <c r="GI68" s="1012" t="s">
        <v>114</v>
      </c>
      <c r="GJ68" s="1012" t="s">
        <v>46</v>
      </c>
      <c r="GK68" s="1008" t="s">
        <v>45</v>
      </c>
      <c r="GL68" s="1008" t="s">
        <v>23</v>
      </c>
      <c r="GM68" s="1008" t="s">
        <v>44</v>
      </c>
      <c r="GN68" s="1012" t="s">
        <v>103</v>
      </c>
    </row>
    <row r="69" spans="1:210" s="1013" customFormat="1" ht="27.9" customHeight="1" x14ac:dyDescent="0.2">
      <c r="A69"/>
      <c r="B69" s="866"/>
      <c r="C69" s="857" t="s">
        <v>114</v>
      </c>
      <c r="D69" s="867" t="s">
        <v>7</v>
      </c>
      <c r="E69" s="868" t="s">
        <v>2147</v>
      </c>
      <c r="F69" s="869"/>
      <c r="G69" s="870">
        <v>7</v>
      </c>
      <c r="H69" s="871"/>
      <c r="I69" s="872"/>
      <c r="J69" s="901"/>
      <c r="K69" s="902"/>
      <c r="L69" s="901"/>
      <c r="M69" s="902"/>
      <c r="N69" s="901"/>
      <c r="O69" s="902"/>
      <c r="P69" s="901"/>
      <c r="Q69" s="902"/>
      <c r="R69" s="901"/>
      <c r="S69" s="902"/>
      <c r="T69" s="901"/>
      <c r="U69" s="902"/>
      <c r="V69" s="901"/>
      <c r="W69" s="902"/>
      <c r="X69" s="901"/>
      <c r="Y69" s="902"/>
      <c r="Z69" s="901"/>
      <c r="AA69" s="902"/>
      <c r="AB69" s="901"/>
      <c r="AC69" s="902"/>
      <c r="AD69" s="901"/>
      <c r="AE69" s="902"/>
      <c r="AF69" s="901"/>
      <c r="AG69" s="902"/>
      <c r="AH69" s="901"/>
      <c r="AI69" s="902"/>
      <c r="AJ69" s="1857"/>
      <c r="AK69" s="1858"/>
      <c r="AL69" s="2010"/>
      <c r="AM69" s="2011"/>
      <c r="AN69" s="1857"/>
      <c r="AO69" s="1858"/>
      <c r="AP69" s="2010"/>
      <c r="AQ69" s="2011"/>
      <c r="AR69" s="901"/>
      <c r="AS69" s="902"/>
      <c r="AT69" s="901"/>
      <c r="AU69" s="902"/>
      <c r="AV69" s="1038"/>
      <c r="FA69" s="1014"/>
      <c r="FB69" s="1015"/>
      <c r="FC69" s="869"/>
      <c r="FD69" s="869"/>
      <c r="FE69" s="869"/>
      <c r="FF69" s="869"/>
      <c r="FG69" s="869"/>
      <c r="FH69" s="869"/>
      <c r="FI69" s="1016"/>
      <c r="GI69" s="1017" t="s">
        <v>114</v>
      </c>
      <c r="GJ69" s="1017" t="s">
        <v>46</v>
      </c>
      <c r="GK69" s="1013" t="s">
        <v>46</v>
      </c>
      <c r="GL69" s="1013" t="s">
        <v>23</v>
      </c>
      <c r="GM69" s="1013" t="s">
        <v>45</v>
      </c>
      <c r="GN69" s="1017" t="s">
        <v>103</v>
      </c>
    </row>
    <row r="70" spans="1:210" s="836" customFormat="1" ht="27.9" customHeight="1" x14ac:dyDescent="0.2">
      <c r="A70"/>
      <c r="B70" s="854" t="s">
        <v>191</v>
      </c>
      <c r="C70" s="838" t="s">
        <v>105</v>
      </c>
      <c r="D70" s="839" t="s">
        <v>192</v>
      </c>
      <c r="E70" s="840" t="s">
        <v>193</v>
      </c>
      <c r="F70" s="841" t="s">
        <v>194</v>
      </c>
      <c r="G70" s="842">
        <v>26.7</v>
      </c>
      <c r="H70" s="843">
        <v>599</v>
      </c>
      <c r="I70" s="855">
        <f>ROUND(H70*G70,2)</f>
        <v>15993.3</v>
      </c>
      <c r="J70" s="850"/>
      <c r="K70" s="1034">
        <f>ROUND(J70*$H70,2)</f>
        <v>0</v>
      </c>
      <c r="L70" s="850"/>
      <c r="M70" s="1034">
        <f>ROUND(L70*$H70,2)</f>
        <v>0</v>
      </c>
      <c r="N70" s="850"/>
      <c r="O70" s="1034">
        <f>ROUND(N70*$H70,2)</f>
        <v>0</v>
      </c>
      <c r="P70" s="850"/>
      <c r="Q70" s="1034">
        <f>ROUND(P70*$H70,2)</f>
        <v>0</v>
      </c>
      <c r="R70" s="850"/>
      <c r="S70" s="1034">
        <f>ROUND(R70*$H70,2)</f>
        <v>0</v>
      </c>
      <c r="T70" s="850"/>
      <c r="U70" s="1034">
        <f>ROUND(T70*$H70,2)</f>
        <v>0</v>
      </c>
      <c r="V70" s="850"/>
      <c r="W70" s="1034">
        <f>ROUND(V70*$H70,2)</f>
        <v>0</v>
      </c>
      <c r="X70" s="850"/>
      <c r="Y70" s="1034">
        <f>ROUND(X70*$H70,2)</f>
        <v>0</v>
      </c>
      <c r="Z70" s="850"/>
      <c r="AA70" s="1034">
        <f>ROUND(Z70*$H70,2)</f>
        <v>0</v>
      </c>
      <c r="AB70" s="850"/>
      <c r="AC70" s="1034">
        <f>ROUND(AB70*$H70,2)</f>
        <v>0</v>
      </c>
      <c r="AD70" s="850"/>
      <c r="AE70" s="1034">
        <f>ROUND(AD70*$H70,2)</f>
        <v>0</v>
      </c>
      <c r="AF70" s="850"/>
      <c r="AG70" s="1034">
        <f>ROUND(AF70*$H70,2)</f>
        <v>0</v>
      </c>
      <c r="AH70" s="850">
        <v>13.1</v>
      </c>
      <c r="AI70" s="1034">
        <f>ROUND(AH70*$H70,2)</f>
        <v>7846.9</v>
      </c>
      <c r="AJ70" s="1861">
        <v>13.6</v>
      </c>
      <c r="AK70" s="2143">
        <f>ROUND(AJ70*$H70,2)</f>
        <v>8146.4</v>
      </c>
      <c r="AL70" s="2014"/>
      <c r="AM70" s="2015">
        <f>ROUND(AL70*$H70,2)</f>
        <v>0</v>
      </c>
      <c r="AN70" s="1861"/>
      <c r="AO70" s="2143">
        <f>ROUND(AN70*$H70,2)</f>
        <v>0</v>
      </c>
      <c r="AP70" s="2014"/>
      <c r="AQ70" s="2015">
        <f>ROUND(AP70*$H70,2)</f>
        <v>0</v>
      </c>
      <c r="AR70" s="850">
        <f>AP70+AN70+AL70+AJ70+AH70+AF70+AD70+AB70+Z70+X70+V70+T70+R70+P70+N70+L70+J70</f>
        <v>26.7</v>
      </c>
      <c r="AS70" s="1034">
        <f>ROUND(AR70*$H70,2)</f>
        <v>15993.3</v>
      </c>
      <c r="AT70" s="850">
        <f>G70-AR70</f>
        <v>0</v>
      </c>
      <c r="AU70" s="1034">
        <f>ROUND(AT70*$H70,2)</f>
        <v>0</v>
      </c>
      <c r="AV70" s="914">
        <f>AU70/I70</f>
        <v>0</v>
      </c>
      <c r="FA70" s="976"/>
      <c r="FB70" s="1000" t="s">
        <v>7</v>
      </c>
      <c r="FC70" s="1001" t="s">
        <v>31</v>
      </c>
      <c r="FD70" s="851"/>
      <c r="FE70" s="1002">
        <f>FD70*G70</f>
        <v>0</v>
      </c>
      <c r="FF70" s="1002">
        <v>0</v>
      </c>
      <c r="FG70" s="1002">
        <f>FF70*G70</f>
        <v>0</v>
      </c>
      <c r="FH70" s="1002">
        <v>0</v>
      </c>
      <c r="FI70" s="1003">
        <f>FH70*G70</f>
        <v>0</v>
      </c>
      <c r="GG70" s="1004" t="s">
        <v>110</v>
      </c>
      <c r="GI70" s="1004" t="s">
        <v>105</v>
      </c>
      <c r="GJ70" s="1004" t="s">
        <v>46</v>
      </c>
      <c r="GN70" s="988" t="s">
        <v>103</v>
      </c>
      <c r="GT70" s="1005">
        <f>IF(FC70="základní",I70,0)</f>
        <v>15993.3</v>
      </c>
      <c r="GU70" s="1005">
        <f>IF(FC70="snížená",I70,0)</f>
        <v>0</v>
      </c>
      <c r="GV70" s="1005">
        <f>IF(FC70="zákl. přenesená",I70,0)</f>
        <v>0</v>
      </c>
      <c r="GW70" s="1005">
        <f>IF(FC70="sníž. přenesená",I70,0)</f>
        <v>0</v>
      </c>
      <c r="GX70" s="1005">
        <f>IF(FC70="nulová",I70,0)</f>
        <v>0</v>
      </c>
      <c r="GY70" s="988" t="s">
        <v>45</v>
      </c>
      <c r="GZ70" s="1005">
        <f>ROUND(H70*G70,2)</f>
        <v>15993.3</v>
      </c>
      <c r="HA70" s="988" t="s">
        <v>110</v>
      </c>
      <c r="HB70" s="1004" t="s">
        <v>2148</v>
      </c>
    </row>
    <row r="71" spans="1:210" s="836" customFormat="1" ht="27.9" customHeight="1" x14ac:dyDescent="0.2">
      <c r="A71"/>
      <c r="B71" s="856"/>
      <c r="C71" s="857" t="s">
        <v>112</v>
      </c>
      <c r="D71" s="851"/>
      <c r="E71" s="858" t="s">
        <v>196</v>
      </c>
      <c r="F71" s="851"/>
      <c r="G71" s="851"/>
      <c r="H71" s="852"/>
      <c r="I71" s="859"/>
      <c r="J71" s="897"/>
      <c r="K71" s="898"/>
      <c r="L71" s="897"/>
      <c r="M71" s="898"/>
      <c r="N71" s="897"/>
      <c r="O71" s="898"/>
      <c r="P71" s="897"/>
      <c r="Q71" s="898"/>
      <c r="R71" s="897"/>
      <c r="S71" s="898"/>
      <c r="T71" s="897"/>
      <c r="U71" s="898"/>
      <c r="V71" s="897"/>
      <c r="W71" s="898"/>
      <c r="X71" s="897"/>
      <c r="Y71" s="898"/>
      <c r="Z71" s="897"/>
      <c r="AA71" s="898"/>
      <c r="AB71" s="897"/>
      <c r="AC71" s="898"/>
      <c r="AD71" s="897"/>
      <c r="AE71" s="898"/>
      <c r="AF71" s="897"/>
      <c r="AG71" s="898"/>
      <c r="AH71" s="897"/>
      <c r="AI71" s="898"/>
      <c r="AJ71" s="1853"/>
      <c r="AK71" s="1854"/>
      <c r="AL71" s="2006"/>
      <c r="AM71" s="2007"/>
      <c r="AN71" s="1853"/>
      <c r="AO71" s="1854"/>
      <c r="AP71" s="2006"/>
      <c r="AQ71" s="2007"/>
      <c r="AR71" s="897"/>
      <c r="AS71" s="898"/>
      <c r="AT71" s="897"/>
      <c r="AU71" s="898"/>
      <c r="AV71" s="1036"/>
      <c r="FA71" s="976"/>
      <c r="FB71" s="1006"/>
      <c r="FC71" s="851"/>
      <c r="FD71" s="851"/>
      <c r="FE71" s="851"/>
      <c r="FF71" s="851"/>
      <c r="FG71" s="851"/>
      <c r="FH71" s="851"/>
      <c r="FI71" s="1007"/>
      <c r="GI71" s="988" t="s">
        <v>112</v>
      </c>
      <c r="GJ71" s="988" t="s">
        <v>46</v>
      </c>
    </row>
    <row r="72" spans="1:210" s="1013" customFormat="1" ht="27.9" customHeight="1" x14ac:dyDescent="0.2">
      <c r="A72"/>
      <c r="B72" s="866"/>
      <c r="C72" s="857" t="s">
        <v>114</v>
      </c>
      <c r="D72" s="867" t="s">
        <v>7</v>
      </c>
      <c r="E72" s="868" t="s">
        <v>2149</v>
      </c>
      <c r="F72" s="869"/>
      <c r="G72" s="870">
        <v>26.7</v>
      </c>
      <c r="H72" s="871"/>
      <c r="I72" s="872"/>
      <c r="J72" s="901"/>
      <c r="K72" s="902"/>
      <c r="L72" s="901"/>
      <c r="M72" s="902"/>
      <c r="N72" s="901"/>
      <c r="O72" s="902"/>
      <c r="P72" s="901"/>
      <c r="Q72" s="902"/>
      <c r="R72" s="901"/>
      <c r="S72" s="902"/>
      <c r="T72" s="901"/>
      <c r="U72" s="902"/>
      <c r="V72" s="901"/>
      <c r="W72" s="902"/>
      <c r="X72" s="901"/>
      <c r="Y72" s="902"/>
      <c r="Z72" s="901"/>
      <c r="AA72" s="902"/>
      <c r="AB72" s="901"/>
      <c r="AC72" s="902"/>
      <c r="AD72" s="901"/>
      <c r="AE72" s="902"/>
      <c r="AF72" s="901"/>
      <c r="AG72" s="902"/>
      <c r="AH72" s="901"/>
      <c r="AI72" s="902"/>
      <c r="AJ72" s="1857"/>
      <c r="AK72" s="1858"/>
      <c r="AL72" s="2010"/>
      <c r="AM72" s="2011"/>
      <c r="AN72" s="1857"/>
      <c r="AO72" s="1858"/>
      <c r="AP72" s="2010"/>
      <c r="AQ72" s="2011"/>
      <c r="AR72" s="901"/>
      <c r="AS72" s="902"/>
      <c r="AT72" s="901"/>
      <c r="AU72" s="902"/>
      <c r="AV72" s="1038"/>
      <c r="FA72" s="1014"/>
      <c r="FB72" s="1015"/>
      <c r="FC72" s="869"/>
      <c r="FD72" s="869"/>
      <c r="FE72" s="869"/>
      <c r="FF72" s="869"/>
      <c r="FG72" s="869"/>
      <c r="FH72" s="869"/>
      <c r="FI72" s="1016"/>
      <c r="GI72" s="1017" t="s">
        <v>114</v>
      </c>
      <c r="GJ72" s="1017" t="s">
        <v>46</v>
      </c>
      <c r="GK72" s="1013" t="s">
        <v>46</v>
      </c>
      <c r="GL72" s="1013" t="s">
        <v>23</v>
      </c>
      <c r="GM72" s="1013" t="s">
        <v>45</v>
      </c>
      <c r="GN72" s="1017" t="s">
        <v>103</v>
      </c>
    </row>
    <row r="73" spans="1:210" s="836" customFormat="1" ht="27.9" customHeight="1" x14ac:dyDescent="0.2">
      <c r="A73"/>
      <c r="B73" s="854" t="s">
        <v>199</v>
      </c>
      <c r="C73" s="838" t="s">
        <v>105</v>
      </c>
      <c r="D73" s="839" t="s">
        <v>200</v>
      </c>
      <c r="E73" s="840" t="s">
        <v>201</v>
      </c>
      <c r="F73" s="841" t="s">
        <v>194</v>
      </c>
      <c r="G73" s="842">
        <v>1.77</v>
      </c>
      <c r="H73" s="843">
        <v>58.4</v>
      </c>
      <c r="I73" s="855">
        <f>ROUND(H73*G73,2)</f>
        <v>103.37</v>
      </c>
      <c r="J73" s="850"/>
      <c r="K73" s="1034">
        <f>ROUND(J73*$H73,2)</f>
        <v>0</v>
      </c>
      <c r="L73" s="850"/>
      <c r="M73" s="1034">
        <f>ROUND(L73*$H73,2)</f>
        <v>0</v>
      </c>
      <c r="N73" s="850"/>
      <c r="O73" s="1034">
        <f>ROUND(N73*$H73,2)</f>
        <v>0</v>
      </c>
      <c r="P73" s="850"/>
      <c r="Q73" s="1034">
        <f>ROUND(P73*$H73,2)</f>
        <v>0</v>
      </c>
      <c r="R73" s="850"/>
      <c r="S73" s="1034">
        <f>ROUND(R73*$H73,2)</f>
        <v>0</v>
      </c>
      <c r="T73" s="850"/>
      <c r="U73" s="1034">
        <f>ROUND(T73*$H73,2)</f>
        <v>0</v>
      </c>
      <c r="V73" s="850"/>
      <c r="W73" s="1034">
        <f>ROUND(V73*$H73,2)</f>
        <v>0</v>
      </c>
      <c r="X73" s="850"/>
      <c r="Y73" s="1034">
        <f>ROUND(X73*$H73,2)</f>
        <v>0</v>
      </c>
      <c r="Z73" s="850"/>
      <c r="AA73" s="1034">
        <f>ROUND(Z73*$H73,2)</f>
        <v>0</v>
      </c>
      <c r="AB73" s="850"/>
      <c r="AC73" s="1034">
        <f>ROUND(AB73*$H73,2)</f>
        <v>0</v>
      </c>
      <c r="AD73" s="850"/>
      <c r="AE73" s="1034">
        <f>ROUND(AD73*$H73,2)</f>
        <v>0</v>
      </c>
      <c r="AF73" s="850"/>
      <c r="AG73" s="1034">
        <f>ROUND(AF73*$H73,2)</f>
        <v>0</v>
      </c>
      <c r="AH73" s="850"/>
      <c r="AI73" s="1034">
        <f>ROUND(AH73*$H73,2)</f>
        <v>0</v>
      </c>
      <c r="AJ73" s="1861"/>
      <c r="AK73" s="2143">
        <f>ROUND(AJ73*$H73,2)</f>
        <v>0</v>
      </c>
      <c r="AL73" s="2014"/>
      <c r="AM73" s="2015">
        <f>ROUND(AL73*$H73,2)</f>
        <v>0</v>
      </c>
      <c r="AN73" s="1861"/>
      <c r="AO73" s="2143">
        <f>ROUND(AN73*$H73,2)</f>
        <v>0</v>
      </c>
      <c r="AP73" s="2014"/>
      <c r="AQ73" s="2015">
        <f>ROUND(AP73*$H73,2)</f>
        <v>0</v>
      </c>
      <c r="AR73" s="850">
        <f>AP73+AN73+AL73+AJ73+AH73+AF73+AD73+AB73+Z73+X73+V73+T73+R73+P73+N73+L73+J73</f>
        <v>0</v>
      </c>
      <c r="AS73" s="1034">
        <f>ROUND(AR73*$H73,2)</f>
        <v>0</v>
      </c>
      <c r="AT73" s="850">
        <f>G73-AR73</f>
        <v>1.77</v>
      </c>
      <c r="AU73" s="1034">
        <f>ROUND(AT73*$H73,2)</f>
        <v>103.37</v>
      </c>
      <c r="AV73" s="914">
        <f>AU73/I73</f>
        <v>1</v>
      </c>
      <c r="FA73" s="976"/>
      <c r="FB73" s="1000" t="s">
        <v>7</v>
      </c>
      <c r="FC73" s="1001" t="s">
        <v>31</v>
      </c>
      <c r="FD73" s="851"/>
      <c r="FE73" s="1002">
        <f>FD73*G73</f>
        <v>0</v>
      </c>
      <c r="FF73" s="1002">
        <v>0</v>
      </c>
      <c r="FG73" s="1002">
        <f>FF73*G73</f>
        <v>0</v>
      </c>
      <c r="FH73" s="1002">
        <v>0</v>
      </c>
      <c r="FI73" s="1003">
        <f>FH73*G73</f>
        <v>0</v>
      </c>
      <c r="GG73" s="1004" t="s">
        <v>110</v>
      </c>
      <c r="GI73" s="1004" t="s">
        <v>105</v>
      </c>
      <c r="GJ73" s="1004" t="s">
        <v>46</v>
      </c>
      <c r="GN73" s="988" t="s">
        <v>103</v>
      </c>
      <c r="GT73" s="1005">
        <f>IF(FC73="základní",I73,0)</f>
        <v>103.37</v>
      </c>
      <c r="GU73" s="1005">
        <f>IF(FC73="snížená",I73,0)</f>
        <v>0</v>
      </c>
      <c r="GV73" s="1005">
        <f>IF(FC73="zákl. přenesená",I73,0)</f>
        <v>0</v>
      </c>
      <c r="GW73" s="1005">
        <f>IF(FC73="sníž. přenesená",I73,0)</f>
        <v>0</v>
      </c>
      <c r="GX73" s="1005">
        <f>IF(FC73="nulová",I73,0)</f>
        <v>0</v>
      </c>
      <c r="GY73" s="988" t="s">
        <v>45</v>
      </c>
      <c r="GZ73" s="1005">
        <f>ROUND(H73*G73,2)</f>
        <v>103.37</v>
      </c>
      <c r="HA73" s="988" t="s">
        <v>110</v>
      </c>
      <c r="HB73" s="1004" t="s">
        <v>2150</v>
      </c>
    </row>
    <row r="74" spans="1:210" s="836" customFormat="1" ht="27.9" customHeight="1" x14ac:dyDescent="0.2">
      <c r="A74"/>
      <c r="B74" s="856"/>
      <c r="C74" s="857" t="s">
        <v>112</v>
      </c>
      <c r="D74" s="851"/>
      <c r="E74" s="858" t="s">
        <v>203</v>
      </c>
      <c r="F74" s="851"/>
      <c r="G74" s="851"/>
      <c r="H74" s="852"/>
      <c r="I74" s="859"/>
      <c r="J74" s="897"/>
      <c r="K74" s="898"/>
      <c r="L74" s="897"/>
      <c r="M74" s="898"/>
      <c r="N74" s="897"/>
      <c r="O74" s="898"/>
      <c r="P74" s="897"/>
      <c r="Q74" s="898"/>
      <c r="R74" s="897"/>
      <c r="S74" s="898"/>
      <c r="T74" s="897"/>
      <c r="U74" s="898"/>
      <c r="V74" s="897"/>
      <c r="W74" s="898"/>
      <c r="X74" s="897"/>
      <c r="Y74" s="898"/>
      <c r="Z74" s="897"/>
      <c r="AA74" s="898"/>
      <c r="AB74" s="897"/>
      <c r="AC74" s="898"/>
      <c r="AD74" s="897"/>
      <c r="AE74" s="898"/>
      <c r="AF74" s="897"/>
      <c r="AG74" s="898"/>
      <c r="AH74" s="897"/>
      <c r="AI74" s="898"/>
      <c r="AJ74" s="1853"/>
      <c r="AK74" s="1854"/>
      <c r="AL74" s="2006"/>
      <c r="AM74" s="2007"/>
      <c r="AN74" s="1853"/>
      <c r="AO74" s="1854"/>
      <c r="AP74" s="2006"/>
      <c r="AQ74" s="2007"/>
      <c r="AR74" s="897"/>
      <c r="AS74" s="898"/>
      <c r="AT74" s="897"/>
      <c r="AU74" s="898"/>
      <c r="AV74" s="1036"/>
      <c r="FA74" s="976"/>
      <c r="FB74" s="1006"/>
      <c r="FC74" s="851"/>
      <c r="FD74" s="851"/>
      <c r="FE74" s="851"/>
      <c r="FF74" s="851"/>
      <c r="FG74" s="851"/>
      <c r="FH74" s="851"/>
      <c r="FI74" s="1007"/>
      <c r="GI74" s="988" t="s">
        <v>112</v>
      </c>
      <c r="GJ74" s="988" t="s">
        <v>46</v>
      </c>
    </row>
    <row r="75" spans="1:210" s="1008" customFormat="1" ht="27.9" customHeight="1" x14ac:dyDescent="0.2">
      <c r="A75"/>
      <c r="B75" s="860"/>
      <c r="C75" s="857" t="s">
        <v>114</v>
      </c>
      <c r="D75" s="861" t="s">
        <v>7</v>
      </c>
      <c r="E75" s="862" t="s">
        <v>2151</v>
      </c>
      <c r="F75" s="863"/>
      <c r="G75" s="861" t="s">
        <v>7</v>
      </c>
      <c r="H75" s="864"/>
      <c r="I75" s="865"/>
      <c r="J75" s="899"/>
      <c r="K75" s="900"/>
      <c r="L75" s="899"/>
      <c r="M75" s="900"/>
      <c r="N75" s="899"/>
      <c r="O75" s="900"/>
      <c r="P75" s="899"/>
      <c r="Q75" s="900"/>
      <c r="R75" s="899"/>
      <c r="S75" s="900"/>
      <c r="T75" s="899"/>
      <c r="U75" s="900"/>
      <c r="V75" s="899"/>
      <c r="W75" s="900"/>
      <c r="X75" s="899"/>
      <c r="Y75" s="900"/>
      <c r="Z75" s="899"/>
      <c r="AA75" s="900"/>
      <c r="AB75" s="899"/>
      <c r="AC75" s="900"/>
      <c r="AD75" s="899"/>
      <c r="AE75" s="900"/>
      <c r="AF75" s="899"/>
      <c r="AG75" s="900"/>
      <c r="AH75" s="899"/>
      <c r="AI75" s="900"/>
      <c r="AJ75" s="1855"/>
      <c r="AK75" s="1856"/>
      <c r="AL75" s="2008"/>
      <c r="AM75" s="2009"/>
      <c r="AN75" s="1855"/>
      <c r="AO75" s="1856"/>
      <c r="AP75" s="2008"/>
      <c r="AQ75" s="2009"/>
      <c r="AR75" s="899"/>
      <c r="AS75" s="900"/>
      <c r="AT75" s="899"/>
      <c r="AU75" s="900"/>
      <c r="AV75" s="1037"/>
      <c r="FA75" s="1009"/>
      <c r="FB75" s="1010"/>
      <c r="FC75" s="863"/>
      <c r="FD75" s="863"/>
      <c r="FE75" s="863"/>
      <c r="FF75" s="863"/>
      <c r="FG75" s="863"/>
      <c r="FH75" s="863"/>
      <c r="FI75" s="1011"/>
      <c r="GI75" s="1012" t="s">
        <v>114</v>
      </c>
      <c r="GJ75" s="1012" t="s">
        <v>46</v>
      </c>
      <c r="GK75" s="1008" t="s">
        <v>45</v>
      </c>
      <c r="GL75" s="1008" t="s">
        <v>23</v>
      </c>
      <c r="GM75" s="1008" t="s">
        <v>44</v>
      </c>
      <c r="GN75" s="1012" t="s">
        <v>103</v>
      </c>
    </row>
    <row r="76" spans="1:210" s="1013" customFormat="1" ht="27.9" customHeight="1" x14ac:dyDescent="0.2">
      <c r="A76"/>
      <c r="B76" s="866"/>
      <c r="C76" s="857" t="s">
        <v>114</v>
      </c>
      <c r="D76" s="867" t="s">
        <v>7</v>
      </c>
      <c r="E76" s="868" t="s">
        <v>2152</v>
      </c>
      <c r="F76" s="869"/>
      <c r="G76" s="870">
        <v>1.77</v>
      </c>
      <c r="H76" s="871"/>
      <c r="I76" s="872"/>
      <c r="J76" s="901"/>
      <c r="K76" s="902"/>
      <c r="L76" s="901"/>
      <c r="M76" s="902"/>
      <c r="N76" s="901"/>
      <c r="O76" s="902"/>
      <c r="P76" s="901"/>
      <c r="Q76" s="902"/>
      <c r="R76" s="901"/>
      <c r="S76" s="902"/>
      <c r="T76" s="901"/>
      <c r="U76" s="902"/>
      <c r="V76" s="901"/>
      <c r="W76" s="902"/>
      <c r="X76" s="901"/>
      <c r="Y76" s="902"/>
      <c r="Z76" s="901"/>
      <c r="AA76" s="902"/>
      <c r="AB76" s="901"/>
      <c r="AC76" s="902"/>
      <c r="AD76" s="901"/>
      <c r="AE76" s="902"/>
      <c r="AF76" s="901"/>
      <c r="AG76" s="902"/>
      <c r="AH76" s="901"/>
      <c r="AI76" s="902"/>
      <c r="AJ76" s="1857"/>
      <c r="AK76" s="1858"/>
      <c r="AL76" s="2010"/>
      <c r="AM76" s="2011"/>
      <c r="AN76" s="1857"/>
      <c r="AO76" s="1858"/>
      <c r="AP76" s="2010"/>
      <c r="AQ76" s="2011"/>
      <c r="AR76" s="901"/>
      <c r="AS76" s="902"/>
      <c r="AT76" s="901"/>
      <c r="AU76" s="902"/>
      <c r="AV76" s="1038"/>
      <c r="FA76" s="1014"/>
      <c r="FB76" s="1015"/>
      <c r="FC76" s="869"/>
      <c r="FD76" s="869"/>
      <c r="FE76" s="869"/>
      <c r="FF76" s="869"/>
      <c r="FG76" s="869"/>
      <c r="FH76" s="869"/>
      <c r="FI76" s="1016"/>
      <c r="GI76" s="1017" t="s">
        <v>114</v>
      </c>
      <c r="GJ76" s="1017" t="s">
        <v>46</v>
      </c>
      <c r="GK76" s="1013" t="s">
        <v>46</v>
      </c>
      <c r="GL76" s="1013" t="s">
        <v>23</v>
      </c>
      <c r="GM76" s="1013" t="s">
        <v>45</v>
      </c>
      <c r="GN76" s="1017" t="s">
        <v>103</v>
      </c>
    </row>
    <row r="77" spans="1:210" s="836" customFormat="1" ht="27.9" customHeight="1" x14ac:dyDescent="0.2">
      <c r="A77"/>
      <c r="B77" s="854" t="s">
        <v>206</v>
      </c>
      <c r="C77" s="838" t="s">
        <v>105</v>
      </c>
      <c r="D77" s="839" t="s">
        <v>207</v>
      </c>
      <c r="E77" s="840" t="s">
        <v>208</v>
      </c>
      <c r="F77" s="841" t="s">
        <v>194</v>
      </c>
      <c r="G77" s="842">
        <v>34.03</v>
      </c>
      <c r="H77" s="843">
        <v>155</v>
      </c>
      <c r="I77" s="855">
        <f>ROUND(H77*G77,2)</f>
        <v>5274.65</v>
      </c>
      <c r="J77" s="850"/>
      <c r="K77" s="1034">
        <f>ROUND(J77*$H77,2)</f>
        <v>0</v>
      </c>
      <c r="L77" s="850"/>
      <c r="M77" s="1034">
        <f>ROUND(L77*$H77,2)</f>
        <v>0</v>
      </c>
      <c r="N77" s="850"/>
      <c r="O77" s="1034">
        <f>ROUND(N77*$H77,2)</f>
        <v>0</v>
      </c>
      <c r="P77" s="850"/>
      <c r="Q77" s="1034">
        <f>ROUND(P77*$H77,2)</f>
        <v>0</v>
      </c>
      <c r="R77" s="850"/>
      <c r="S77" s="1034">
        <f>ROUND(R77*$H77,2)</f>
        <v>0</v>
      </c>
      <c r="T77" s="850"/>
      <c r="U77" s="1034">
        <f>ROUND(T77*$H77,2)</f>
        <v>0</v>
      </c>
      <c r="V77" s="850"/>
      <c r="W77" s="1034">
        <f>ROUND(V77*$H77,2)</f>
        <v>0</v>
      </c>
      <c r="X77" s="850"/>
      <c r="Y77" s="1034">
        <f>ROUND(X77*$H77,2)</f>
        <v>0</v>
      </c>
      <c r="Z77" s="850"/>
      <c r="AA77" s="1034">
        <f>ROUND(Z77*$H77,2)</f>
        <v>0</v>
      </c>
      <c r="AB77" s="850"/>
      <c r="AC77" s="1034">
        <f>ROUND(AB77*$H77,2)</f>
        <v>0</v>
      </c>
      <c r="AD77" s="850"/>
      <c r="AE77" s="1034">
        <f>ROUND(AD77*$H77,2)</f>
        <v>0</v>
      </c>
      <c r="AF77" s="850"/>
      <c r="AG77" s="1034">
        <f>ROUND(AF77*$H77,2)</f>
        <v>0</v>
      </c>
      <c r="AH77" s="850">
        <v>17.2</v>
      </c>
      <c r="AI77" s="1034">
        <f>ROUND(AH77*$H77,2)</f>
        <v>2666</v>
      </c>
      <c r="AJ77" s="1861">
        <v>15.12</v>
      </c>
      <c r="AK77" s="2143">
        <f>ROUND(AJ77*$H77,2)</f>
        <v>2343.6</v>
      </c>
      <c r="AL77" s="2014"/>
      <c r="AM77" s="2015">
        <f>ROUND(AL77*$H77,2)</f>
        <v>0</v>
      </c>
      <c r="AN77" s="1861"/>
      <c r="AO77" s="2143">
        <f>ROUND(AN77*$H77,2)</f>
        <v>0</v>
      </c>
      <c r="AP77" s="2014"/>
      <c r="AQ77" s="2015">
        <f>ROUND(AP77*$H77,2)</f>
        <v>0</v>
      </c>
      <c r="AR77" s="850">
        <f>AP77+AN77+AL77+AJ77+AH77+AF77+AD77+AB77+Z77+X77+V77+T77+R77+P77+N77+L77+J77</f>
        <v>32.32</v>
      </c>
      <c r="AS77" s="1034">
        <f>ROUND(AR77*$H77,2)</f>
        <v>5009.6000000000004</v>
      </c>
      <c r="AT77" s="850">
        <f>G77-AR77</f>
        <v>1.7100000000000009</v>
      </c>
      <c r="AU77" s="1034">
        <f>ROUND(AT77*$H77,2)</f>
        <v>265.05</v>
      </c>
      <c r="AV77" s="914">
        <f>AU77/I77</f>
        <v>5.0249779606229804E-2</v>
      </c>
      <c r="FA77" s="976"/>
      <c r="FB77" s="1000" t="s">
        <v>7</v>
      </c>
      <c r="FC77" s="1001" t="s">
        <v>31</v>
      </c>
      <c r="FD77" s="851"/>
      <c r="FE77" s="1002">
        <f>FD77*G77</f>
        <v>0</v>
      </c>
      <c r="FF77" s="1002">
        <v>0</v>
      </c>
      <c r="FG77" s="1002">
        <f>FF77*G77</f>
        <v>0</v>
      </c>
      <c r="FH77" s="1002">
        <v>0</v>
      </c>
      <c r="FI77" s="1003">
        <f>FH77*G77</f>
        <v>0</v>
      </c>
      <c r="GG77" s="1004" t="s">
        <v>110</v>
      </c>
      <c r="GI77" s="1004" t="s">
        <v>105</v>
      </c>
      <c r="GJ77" s="1004" t="s">
        <v>46</v>
      </c>
      <c r="GN77" s="988" t="s">
        <v>103</v>
      </c>
      <c r="GT77" s="1005">
        <f>IF(FC77="základní",I77,0)</f>
        <v>5274.65</v>
      </c>
      <c r="GU77" s="1005">
        <f>IF(FC77="snížená",I77,0)</f>
        <v>0</v>
      </c>
      <c r="GV77" s="1005">
        <f>IF(FC77="zákl. přenesená",I77,0)</f>
        <v>0</v>
      </c>
      <c r="GW77" s="1005">
        <f>IF(FC77="sníž. přenesená",I77,0)</f>
        <v>0</v>
      </c>
      <c r="GX77" s="1005">
        <f>IF(FC77="nulová",I77,0)</f>
        <v>0</v>
      </c>
      <c r="GY77" s="988" t="s">
        <v>45</v>
      </c>
      <c r="GZ77" s="1005">
        <f>ROUND(H77*G77,2)</f>
        <v>5274.65</v>
      </c>
      <c r="HA77" s="988" t="s">
        <v>110</v>
      </c>
      <c r="HB77" s="1004" t="s">
        <v>2153</v>
      </c>
    </row>
    <row r="78" spans="1:210" s="836" customFormat="1" ht="27.9" customHeight="1" x14ac:dyDescent="0.2">
      <c r="A78"/>
      <c r="B78" s="856"/>
      <c r="C78" s="857" t="s">
        <v>112</v>
      </c>
      <c r="D78" s="851"/>
      <c r="E78" s="858" t="s">
        <v>210</v>
      </c>
      <c r="F78" s="851"/>
      <c r="G78" s="851"/>
      <c r="H78" s="852"/>
      <c r="I78" s="859"/>
      <c r="J78" s="897"/>
      <c r="K78" s="898"/>
      <c r="L78" s="897"/>
      <c r="M78" s="898"/>
      <c r="N78" s="897"/>
      <c r="O78" s="898"/>
      <c r="P78" s="897"/>
      <c r="Q78" s="898"/>
      <c r="R78" s="897"/>
      <c r="S78" s="898"/>
      <c r="T78" s="897"/>
      <c r="U78" s="898"/>
      <c r="V78" s="897"/>
      <c r="W78" s="898"/>
      <c r="X78" s="897"/>
      <c r="Y78" s="898"/>
      <c r="Z78" s="897"/>
      <c r="AA78" s="898"/>
      <c r="AB78" s="897"/>
      <c r="AC78" s="898"/>
      <c r="AD78" s="897"/>
      <c r="AE78" s="898"/>
      <c r="AF78" s="897"/>
      <c r="AG78" s="898"/>
      <c r="AH78" s="897"/>
      <c r="AI78" s="898"/>
      <c r="AJ78" s="1853"/>
      <c r="AK78" s="1854"/>
      <c r="AL78" s="2006"/>
      <c r="AM78" s="2007"/>
      <c r="AN78" s="1853"/>
      <c r="AO78" s="1854"/>
      <c r="AP78" s="2006"/>
      <c r="AQ78" s="2007"/>
      <c r="AR78" s="897"/>
      <c r="AS78" s="898"/>
      <c r="AT78" s="897"/>
      <c r="AU78" s="898"/>
      <c r="AV78" s="1036"/>
      <c r="FA78" s="976"/>
      <c r="FB78" s="1006"/>
      <c r="FC78" s="851"/>
      <c r="FD78" s="851"/>
      <c r="FE78" s="851"/>
      <c r="FF78" s="851"/>
      <c r="FG78" s="851"/>
      <c r="FH78" s="851"/>
      <c r="FI78" s="1007"/>
      <c r="GI78" s="988" t="s">
        <v>112</v>
      </c>
      <c r="GJ78" s="988" t="s">
        <v>46</v>
      </c>
    </row>
    <row r="79" spans="1:210" s="1008" customFormat="1" ht="27.9" customHeight="1" x14ac:dyDescent="0.2">
      <c r="A79"/>
      <c r="B79" s="860"/>
      <c r="C79" s="857" t="s">
        <v>114</v>
      </c>
      <c r="D79" s="861" t="s">
        <v>7</v>
      </c>
      <c r="E79" s="862" t="s">
        <v>1802</v>
      </c>
      <c r="F79" s="863"/>
      <c r="G79" s="861" t="s">
        <v>7</v>
      </c>
      <c r="H79" s="864"/>
      <c r="I79" s="865"/>
      <c r="J79" s="899"/>
      <c r="K79" s="900"/>
      <c r="L79" s="899"/>
      <c r="M79" s="900"/>
      <c r="N79" s="899"/>
      <c r="O79" s="900"/>
      <c r="P79" s="899"/>
      <c r="Q79" s="900"/>
      <c r="R79" s="899"/>
      <c r="S79" s="900"/>
      <c r="T79" s="899"/>
      <c r="U79" s="900"/>
      <c r="V79" s="899"/>
      <c r="W79" s="900"/>
      <c r="X79" s="899"/>
      <c r="Y79" s="900"/>
      <c r="Z79" s="899"/>
      <c r="AA79" s="900"/>
      <c r="AB79" s="899"/>
      <c r="AC79" s="900"/>
      <c r="AD79" s="899"/>
      <c r="AE79" s="900"/>
      <c r="AF79" s="899"/>
      <c r="AG79" s="900"/>
      <c r="AH79" s="899"/>
      <c r="AI79" s="900"/>
      <c r="AJ79" s="1855"/>
      <c r="AK79" s="1856"/>
      <c r="AL79" s="2008"/>
      <c r="AM79" s="2009"/>
      <c r="AN79" s="1855"/>
      <c r="AO79" s="1856"/>
      <c r="AP79" s="2008"/>
      <c r="AQ79" s="2009"/>
      <c r="AR79" s="899"/>
      <c r="AS79" s="900"/>
      <c r="AT79" s="899"/>
      <c r="AU79" s="900"/>
      <c r="AV79" s="1037"/>
      <c r="FA79" s="1009"/>
      <c r="FB79" s="1010"/>
      <c r="FC79" s="863"/>
      <c r="FD79" s="863"/>
      <c r="FE79" s="863"/>
      <c r="FF79" s="863"/>
      <c r="FG79" s="863"/>
      <c r="FH79" s="863"/>
      <c r="FI79" s="1011"/>
      <c r="GI79" s="1012" t="s">
        <v>114</v>
      </c>
      <c r="GJ79" s="1012" t="s">
        <v>46</v>
      </c>
      <c r="GK79" s="1008" t="s">
        <v>45</v>
      </c>
      <c r="GL79" s="1008" t="s">
        <v>23</v>
      </c>
      <c r="GM79" s="1008" t="s">
        <v>44</v>
      </c>
      <c r="GN79" s="1012" t="s">
        <v>103</v>
      </c>
    </row>
    <row r="80" spans="1:210" s="1013" customFormat="1" ht="27.9" customHeight="1" x14ac:dyDescent="0.2">
      <c r="A80"/>
      <c r="B80" s="866"/>
      <c r="C80" s="857" t="s">
        <v>114</v>
      </c>
      <c r="D80" s="867" t="s">
        <v>7</v>
      </c>
      <c r="E80" s="868" t="s">
        <v>2154</v>
      </c>
      <c r="F80" s="869"/>
      <c r="G80" s="870">
        <v>236.79</v>
      </c>
      <c r="H80" s="871"/>
      <c r="I80" s="872"/>
      <c r="J80" s="901"/>
      <c r="K80" s="902"/>
      <c r="L80" s="901"/>
      <c r="M80" s="902"/>
      <c r="N80" s="901"/>
      <c r="O80" s="902"/>
      <c r="P80" s="901"/>
      <c r="Q80" s="902"/>
      <c r="R80" s="901"/>
      <c r="S80" s="902"/>
      <c r="T80" s="901"/>
      <c r="U80" s="902"/>
      <c r="V80" s="901"/>
      <c r="W80" s="902"/>
      <c r="X80" s="901"/>
      <c r="Y80" s="902"/>
      <c r="Z80" s="901"/>
      <c r="AA80" s="902"/>
      <c r="AB80" s="901"/>
      <c r="AC80" s="902"/>
      <c r="AD80" s="901"/>
      <c r="AE80" s="902"/>
      <c r="AF80" s="901"/>
      <c r="AG80" s="902"/>
      <c r="AH80" s="901"/>
      <c r="AI80" s="902"/>
      <c r="AJ80" s="1857"/>
      <c r="AK80" s="1858"/>
      <c r="AL80" s="2010"/>
      <c r="AM80" s="2011"/>
      <c r="AN80" s="1857"/>
      <c r="AO80" s="1858"/>
      <c r="AP80" s="2010"/>
      <c r="AQ80" s="2011"/>
      <c r="AR80" s="901"/>
      <c r="AS80" s="902"/>
      <c r="AT80" s="901"/>
      <c r="AU80" s="902"/>
      <c r="AV80" s="1038"/>
      <c r="FA80" s="1014"/>
      <c r="FB80" s="1015"/>
      <c r="FC80" s="869"/>
      <c r="FD80" s="869"/>
      <c r="FE80" s="869"/>
      <c r="FF80" s="869"/>
      <c r="FG80" s="869"/>
      <c r="FH80" s="869"/>
      <c r="FI80" s="1016"/>
      <c r="GI80" s="1017" t="s">
        <v>114</v>
      </c>
      <c r="GJ80" s="1017" t="s">
        <v>46</v>
      </c>
      <c r="GK80" s="1013" t="s">
        <v>46</v>
      </c>
      <c r="GL80" s="1013" t="s">
        <v>23</v>
      </c>
      <c r="GM80" s="1013" t="s">
        <v>44</v>
      </c>
      <c r="GN80" s="1017" t="s">
        <v>103</v>
      </c>
    </row>
    <row r="81" spans="1:210" s="1008" customFormat="1" ht="27.9" customHeight="1" x14ac:dyDescent="0.2">
      <c r="A81"/>
      <c r="B81" s="860"/>
      <c r="C81" s="857" t="s">
        <v>114</v>
      </c>
      <c r="D81" s="861" t="s">
        <v>7</v>
      </c>
      <c r="E81" s="862" t="s">
        <v>752</v>
      </c>
      <c r="F81" s="863"/>
      <c r="G81" s="861" t="s">
        <v>7</v>
      </c>
      <c r="H81" s="864"/>
      <c r="I81" s="865"/>
      <c r="J81" s="899"/>
      <c r="K81" s="900"/>
      <c r="L81" s="899"/>
      <c r="M81" s="900"/>
      <c r="N81" s="899"/>
      <c r="O81" s="900"/>
      <c r="P81" s="899"/>
      <c r="Q81" s="900"/>
      <c r="R81" s="899"/>
      <c r="S81" s="900"/>
      <c r="T81" s="899"/>
      <c r="U81" s="900"/>
      <c r="V81" s="899"/>
      <c r="W81" s="900"/>
      <c r="X81" s="899"/>
      <c r="Y81" s="900"/>
      <c r="Z81" s="899"/>
      <c r="AA81" s="900"/>
      <c r="AB81" s="899"/>
      <c r="AC81" s="900"/>
      <c r="AD81" s="899"/>
      <c r="AE81" s="900"/>
      <c r="AF81" s="899"/>
      <c r="AG81" s="900"/>
      <c r="AH81" s="899"/>
      <c r="AI81" s="900"/>
      <c r="AJ81" s="1855"/>
      <c r="AK81" s="1856"/>
      <c r="AL81" s="2008"/>
      <c r="AM81" s="2009"/>
      <c r="AN81" s="1855"/>
      <c r="AO81" s="1856"/>
      <c r="AP81" s="2008"/>
      <c r="AQ81" s="2009"/>
      <c r="AR81" s="899"/>
      <c r="AS81" s="900"/>
      <c r="AT81" s="899"/>
      <c r="AU81" s="900"/>
      <c r="AV81" s="1037"/>
      <c r="FA81" s="1009"/>
      <c r="FB81" s="1010"/>
      <c r="FC81" s="863"/>
      <c r="FD81" s="863"/>
      <c r="FE81" s="863"/>
      <c r="FF81" s="863"/>
      <c r="FG81" s="863"/>
      <c r="FH81" s="863"/>
      <c r="FI81" s="1011"/>
      <c r="GI81" s="1012" t="s">
        <v>114</v>
      </c>
      <c r="GJ81" s="1012" t="s">
        <v>46</v>
      </c>
      <c r="GK81" s="1008" t="s">
        <v>45</v>
      </c>
      <c r="GL81" s="1008" t="s">
        <v>23</v>
      </c>
      <c r="GM81" s="1008" t="s">
        <v>44</v>
      </c>
      <c r="GN81" s="1012" t="s">
        <v>103</v>
      </c>
    </row>
    <row r="82" spans="1:210" s="1013" customFormat="1" ht="27.9" customHeight="1" x14ac:dyDescent="0.2">
      <c r="A82"/>
      <c r="B82" s="866"/>
      <c r="C82" s="857" t="s">
        <v>114</v>
      </c>
      <c r="D82" s="867" t="s">
        <v>7</v>
      </c>
      <c r="E82" s="868" t="s">
        <v>2155</v>
      </c>
      <c r="F82" s="869"/>
      <c r="G82" s="870">
        <v>35.78</v>
      </c>
      <c r="H82" s="871"/>
      <c r="I82" s="872"/>
      <c r="J82" s="901"/>
      <c r="K82" s="902"/>
      <c r="L82" s="901"/>
      <c r="M82" s="902"/>
      <c r="N82" s="901"/>
      <c r="O82" s="902"/>
      <c r="P82" s="901"/>
      <c r="Q82" s="902"/>
      <c r="R82" s="901"/>
      <c r="S82" s="902"/>
      <c r="T82" s="901"/>
      <c r="U82" s="902"/>
      <c r="V82" s="901"/>
      <c r="W82" s="902"/>
      <c r="X82" s="901"/>
      <c r="Y82" s="902"/>
      <c r="Z82" s="901"/>
      <c r="AA82" s="902"/>
      <c r="AB82" s="901"/>
      <c r="AC82" s="902"/>
      <c r="AD82" s="901"/>
      <c r="AE82" s="902"/>
      <c r="AF82" s="901"/>
      <c r="AG82" s="902"/>
      <c r="AH82" s="901"/>
      <c r="AI82" s="902"/>
      <c r="AJ82" s="1857"/>
      <c r="AK82" s="1858"/>
      <c r="AL82" s="2010"/>
      <c r="AM82" s="2011"/>
      <c r="AN82" s="1857"/>
      <c r="AO82" s="1858"/>
      <c r="AP82" s="2010"/>
      <c r="AQ82" s="2011"/>
      <c r="AR82" s="901"/>
      <c r="AS82" s="902"/>
      <c r="AT82" s="901"/>
      <c r="AU82" s="902"/>
      <c r="AV82" s="1038"/>
      <c r="FA82" s="1014"/>
      <c r="FB82" s="1015"/>
      <c r="FC82" s="869"/>
      <c r="FD82" s="869"/>
      <c r="FE82" s="869"/>
      <c r="FF82" s="869"/>
      <c r="FG82" s="869"/>
      <c r="FH82" s="869"/>
      <c r="FI82" s="1016"/>
      <c r="GI82" s="1017" t="s">
        <v>114</v>
      </c>
      <c r="GJ82" s="1017" t="s">
        <v>46</v>
      </c>
      <c r="GK82" s="1013" t="s">
        <v>46</v>
      </c>
      <c r="GL82" s="1013" t="s">
        <v>23</v>
      </c>
      <c r="GM82" s="1013" t="s">
        <v>44</v>
      </c>
      <c r="GN82" s="1017" t="s">
        <v>103</v>
      </c>
    </row>
    <row r="83" spans="1:210" s="1013" customFormat="1" ht="27.9" customHeight="1" x14ac:dyDescent="0.2">
      <c r="A83"/>
      <c r="B83" s="866"/>
      <c r="C83" s="857" t="s">
        <v>114</v>
      </c>
      <c r="D83" s="867" t="s">
        <v>7</v>
      </c>
      <c r="E83" s="868" t="s">
        <v>2156</v>
      </c>
      <c r="F83" s="869"/>
      <c r="G83" s="870">
        <v>63.52</v>
      </c>
      <c r="H83" s="871"/>
      <c r="I83" s="872"/>
      <c r="J83" s="901"/>
      <c r="K83" s="902"/>
      <c r="L83" s="901"/>
      <c r="M83" s="902"/>
      <c r="N83" s="901"/>
      <c r="O83" s="902"/>
      <c r="P83" s="901"/>
      <c r="Q83" s="902"/>
      <c r="R83" s="901"/>
      <c r="S83" s="902"/>
      <c r="T83" s="901"/>
      <c r="U83" s="902"/>
      <c r="V83" s="901"/>
      <c r="W83" s="902"/>
      <c r="X83" s="901"/>
      <c r="Y83" s="902"/>
      <c r="Z83" s="901"/>
      <c r="AA83" s="902"/>
      <c r="AB83" s="901"/>
      <c r="AC83" s="902"/>
      <c r="AD83" s="901"/>
      <c r="AE83" s="902"/>
      <c r="AF83" s="901"/>
      <c r="AG83" s="902"/>
      <c r="AH83" s="901"/>
      <c r="AI83" s="902"/>
      <c r="AJ83" s="1857"/>
      <c r="AK83" s="1858"/>
      <c r="AL83" s="2010"/>
      <c r="AM83" s="2011"/>
      <c r="AN83" s="1857"/>
      <c r="AO83" s="1858"/>
      <c r="AP83" s="2010"/>
      <c r="AQ83" s="2011"/>
      <c r="AR83" s="901"/>
      <c r="AS83" s="902"/>
      <c r="AT83" s="901"/>
      <c r="AU83" s="902"/>
      <c r="AV83" s="1038"/>
      <c r="FA83" s="1014"/>
      <c r="FB83" s="1015"/>
      <c r="FC83" s="869"/>
      <c r="FD83" s="869"/>
      <c r="FE83" s="869"/>
      <c r="FF83" s="869"/>
      <c r="FG83" s="869"/>
      <c r="FH83" s="869"/>
      <c r="FI83" s="1016"/>
      <c r="GI83" s="1017" t="s">
        <v>114</v>
      </c>
      <c r="GJ83" s="1017" t="s">
        <v>46</v>
      </c>
      <c r="GK83" s="1013" t="s">
        <v>46</v>
      </c>
      <c r="GL83" s="1013" t="s">
        <v>23</v>
      </c>
      <c r="GM83" s="1013" t="s">
        <v>44</v>
      </c>
      <c r="GN83" s="1017" t="s">
        <v>103</v>
      </c>
    </row>
    <row r="84" spans="1:210" s="1023" customFormat="1" ht="27.9" customHeight="1" x14ac:dyDescent="0.2">
      <c r="A84"/>
      <c r="B84" s="880"/>
      <c r="C84" s="857" t="s">
        <v>114</v>
      </c>
      <c r="D84" s="881" t="s">
        <v>7</v>
      </c>
      <c r="E84" s="882" t="s">
        <v>125</v>
      </c>
      <c r="F84" s="883"/>
      <c r="G84" s="884">
        <v>336.09</v>
      </c>
      <c r="H84" s="885"/>
      <c r="I84" s="886"/>
      <c r="J84" s="905"/>
      <c r="K84" s="906"/>
      <c r="L84" s="905"/>
      <c r="M84" s="906"/>
      <c r="N84" s="905"/>
      <c r="O84" s="906"/>
      <c r="P84" s="905"/>
      <c r="Q84" s="906"/>
      <c r="R84" s="905"/>
      <c r="S84" s="906"/>
      <c r="T84" s="905"/>
      <c r="U84" s="906"/>
      <c r="V84" s="905"/>
      <c r="W84" s="906"/>
      <c r="X84" s="905"/>
      <c r="Y84" s="906"/>
      <c r="Z84" s="905"/>
      <c r="AA84" s="906"/>
      <c r="AB84" s="905"/>
      <c r="AC84" s="906"/>
      <c r="AD84" s="905"/>
      <c r="AE84" s="906"/>
      <c r="AF84" s="905"/>
      <c r="AG84" s="906"/>
      <c r="AH84" s="905"/>
      <c r="AI84" s="906"/>
      <c r="AJ84" s="1862"/>
      <c r="AK84" s="1863"/>
      <c r="AL84" s="2016"/>
      <c r="AM84" s="2017"/>
      <c r="AN84" s="1862"/>
      <c r="AO84" s="1863"/>
      <c r="AP84" s="2016"/>
      <c r="AQ84" s="2017"/>
      <c r="AR84" s="905"/>
      <c r="AS84" s="906"/>
      <c r="AT84" s="905"/>
      <c r="AU84" s="906"/>
      <c r="AV84" s="1040"/>
      <c r="FA84" s="1024"/>
      <c r="FB84" s="1025"/>
      <c r="FC84" s="883"/>
      <c r="FD84" s="883"/>
      <c r="FE84" s="883"/>
      <c r="FF84" s="883"/>
      <c r="FG84" s="883"/>
      <c r="FH84" s="883"/>
      <c r="FI84" s="1026"/>
      <c r="GI84" s="1027" t="s">
        <v>114</v>
      </c>
      <c r="GJ84" s="1027" t="s">
        <v>46</v>
      </c>
      <c r="GK84" s="1023" t="s">
        <v>126</v>
      </c>
      <c r="GL84" s="1023" t="s">
        <v>23</v>
      </c>
      <c r="GM84" s="1023" t="s">
        <v>44</v>
      </c>
      <c r="GN84" s="1027" t="s">
        <v>103</v>
      </c>
    </row>
    <row r="85" spans="1:210" s="1013" customFormat="1" ht="27.9" customHeight="1" x14ac:dyDescent="0.2">
      <c r="A85"/>
      <c r="B85" s="866"/>
      <c r="C85" s="857" t="s">
        <v>114</v>
      </c>
      <c r="D85" s="867" t="s">
        <v>7</v>
      </c>
      <c r="E85" s="868" t="s">
        <v>2157</v>
      </c>
      <c r="F85" s="869"/>
      <c r="G85" s="870">
        <v>-50.74</v>
      </c>
      <c r="H85" s="871"/>
      <c r="I85" s="872"/>
      <c r="J85" s="901"/>
      <c r="K85" s="902"/>
      <c r="L85" s="901"/>
      <c r="M85" s="902"/>
      <c r="N85" s="901"/>
      <c r="O85" s="902"/>
      <c r="P85" s="901"/>
      <c r="Q85" s="902"/>
      <c r="R85" s="901"/>
      <c r="S85" s="902"/>
      <c r="T85" s="901"/>
      <c r="U85" s="902"/>
      <c r="V85" s="901"/>
      <c r="W85" s="902"/>
      <c r="X85" s="901"/>
      <c r="Y85" s="902"/>
      <c r="Z85" s="901"/>
      <c r="AA85" s="902"/>
      <c r="AB85" s="901"/>
      <c r="AC85" s="902"/>
      <c r="AD85" s="901"/>
      <c r="AE85" s="902"/>
      <c r="AF85" s="901"/>
      <c r="AG85" s="902"/>
      <c r="AH85" s="901"/>
      <c r="AI85" s="902"/>
      <c r="AJ85" s="1857"/>
      <c r="AK85" s="1858"/>
      <c r="AL85" s="2010"/>
      <c r="AM85" s="2011"/>
      <c r="AN85" s="1857"/>
      <c r="AO85" s="1858"/>
      <c r="AP85" s="2010"/>
      <c r="AQ85" s="2011"/>
      <c r="AR85" s="901"/>
      <c r="AS85" s="902"/>
      <c r="AT85" s="901"/>
      <c r="AU85" s="902"/>
      <c r="AV85" s="1038"/>
      <c r="FA85" s="1014"/>
      <c r="FB85" s="1015"/>
      <c r="FC85" s="869"/>
      <c r="FD85" s="869"/>
      <c r="FE85" s="869"/>
      <c r="FF85" s="869"/>
      <c r="FG85" s="869"/>
      <c r="FH85" s="869"/>
      <c r="FI85" s="1016"/>
      <c r="GI85" s="1017" t="s">
        <v>114</v>
      </c>
      <c r="GJ85" s="1017" t="s">
        <v>46</v>
      </c>
      <c r="GK85" s="1013" t="s">
        <v>46</v>
      </c>
      <c r="GL85" s="1013" t="s">
        <v>23</v>
      </c>
      <c r="GM85" s="1013" t="s">
        <v>44</v>
      </c>
      <c r="GN85" s="1017" t="s">
        <v>103</v>
      </c>
    </row>
    <row r="86" spans="1:210" s="1013" customFormat="1" ht="27.9" customHeight="1" x14ac:dyDescent="0.2">
      <c r="A86"/>
      <c r="B86" s="866"/>
      <c r="C86" s="857" t="s">
        <v>114</v>
      </c>
      <c r="D86" s="867" t="s">
        <v>7</v>
      </c>
      <c r="E86" s="868" t="s">
        <v>2158</v>
      </c>
      <c r="F86" s="869"/>
      <c r="G86" s="870">
        <v>-0.91</v>
      </c>
      <c r="H86" s="871"/>
      <c r="I86" s="872"/>
      <c r="J86" s="901"/>
      <c r="K86" s="902"/>
      <c r="L86" s="901"/>
      <c r="M86" s="902"/>
      <c r="N86" s="901"/>
      <c r="O86" s="902"/>
      <c r="P86" s="901"/>
      <c r="Q86" s="902"/>
      <c r="R86" s="901"/>
      <c r="S86" s="902"/>
      <c r="T86" s="901"/>
      <c r="U86" s="902"/>
      <c r="V86" s="901"/>
      <c r="W86" s="902"/>
      <c r="X86" s="901"/>
      <c r="Y86" s="902"/>
      <c r="Z86" s="901"/>
      <c r="AA86" s="902"/>
      <c r="AB86" s="901"/>
      <c r="AC86" s="902"/>
      <c r="AD86" s="901"/>
      <c r="AE86" s="902"/>
      <c r="AF86" s="901"/>
      <c r="AG86" s="902"/>
      <c r="AH86" s="901"/>
      <c r="AI86" s="902"/>
      <c r="AJ86" s="1857"/>
      <c r="AK86" s="1858"/>
      <c r="AL86" s="2010"/>
      <c r="AM86" s="2011"/>
      <c r="AN86" s="1857"/>
      <c r="AO86" s="1858"/>
      <c r="AP86" s="2010"/>
      <c r="AQ86" s="2011"/>
      <c r="AR86" s="901"/>
      <c r="AS86" s="902"/>
      <c r="AT86" s="901"/>
      <c r="AU86" s="902"/>
      <c r="AV86" s="1038"/>
      <c r="FA86" s="1014"/>
      <c r="FB86" s="1015"/>
      <c r="FC86" s="869"/>
      <c r="FD86" s="869"/>
      <c r="FE86" s="869"/>
      <c r="FF86" s="869"/>
      <c r="FG86" s="869"/>
      <c r="FH86" s="869"/>
      <c r="FI86" s="1016"/>
      <c r="GI86" s="1017" t="s">
        <v>114</v>
      </c>
      <c r="GJ86" s="1017" t="s">
        <v>46</v>
      </c>
      <c r="GK86" s="1013" t="s">
        <v>46</v>
      </c>
      <c r="GL86" s="1013" t="s">
        <v>23</v>
      </c>
      <c r="GM86" s="1013" t="s">
        <v>44</v>
      </c>
      <c r="GN86" s="1017" t="s">
        <v>103</v>
      </c>
    </row>
    <row r="87" spans="1:210" s="1013" customFormat="1" ht="27.9" customHeight="1" x14ac:dyDescent="0.2">
      <c r="A87"/>
      <c r="B87" s="866"/>
      <c r="C87" s="857" t="s">
        <v>114</v>
      </c>
      <c r="D87" s="867" t="s">
        <v>7</v>
      </c>
      <c r="E87" s="868" t="s">
        <v>2159</v>
      </c>
      <c r="F87" s="869"/>
      <c r="G87" s="870">
        <v>-0.89</v>
      </c>
      <c r="H87" s="871"/>
      <c r="I87" s="872"/>
      <c r="J87" s="901"/>
      <c r="K87" s="902"/>
      <c r="L87" s="901"/>
      <c r="M87" s="902"/>
      <c r="N87" s="901"/>
      <c r="O87" s="902"/>
      <c r="P87" s="901"/>
      <c r="Q87" s="902"/>
      <c r="R87" s="901"/>
      <c r="S87" s="902"/>
      <c r="T87" s="901"/>
      <c r="U87" s="902"/>
      <c r="V87" s="901"/>
      <c r="W87" s="902"/>
      <c r="X87" s="901"/>
      <c r="Y87" s="902"/>
      <c r="Z87" s="901"/>
      <c r="AA87" s="902"/>
      <c r="AB87" s="901"/>
      <c r="AC87" s="902"/>
      <c r="AD87" s="901"/>
      <c r="AE87" s="902"/>
      <c r="AF87" s="901"/>
      <c r="AG87" s="902"/>
      <c r="AH87" s="901"/>
      <c r="AI87" s="902"/>
      <c r="AJ87" s="1857"/>
      <c r="AK87" s="1858"/>
      <c r="AL87" s="2010"/>
      <c r="AM87" s="2011"/>
      <c r="AN87" s="1857"/>
      <c r="AO87" s="1858"/>
      <c r="AP87" s="2010"/>
      <c r="AQ87" s="2011"/>
      <c r="AR87" s="901"/>
      <c r="AS87" s="902"/>
      <c r="AT87" s="901"/>
      <c r="AU87" s="902"/>
      <c r="AV87" s="1038"/>
      <c r="FA87" s="1014"/>
      <c r="FB87" s="1015"/>
      <c r="FC87" s="869"/>
      <c r="FD87" s="869"/>
      <c r="FE87" s="869"/>
      <c r="FF87" s="869"/>
      <c r="FG87" s="869"/>
      <c r="FH87" s="869"/>
      <c r="FI87" s="1016"/>
      <c r="GI87" s="1017" t="s">
        <v>114</v>
      </c>
      <c r="GJ87" s="1017" t="s">
        <v>46</v>
      </c>
      <c r="GK87" s="1013" t="s">
        <v>46</v>
      </c>
      <c r="GL87" s="1013" t="s">
        <v>23</v>
      </c>
      <c r="GM87" s="1013" t="s">
        <v>44</v>
      </c>
      <c r="GN87" s="1017" t="s">
        <v>103</v>
      </c>
    </row>
    <row r="88" spans="1:210" s="1023" customFormat="1" ht="27.9" customHeight="1" x14ac:dyDescent="0.2">
      <c r="A88"/>
      <c r="B88" s="880"/>
      <c r="C88" s="857" t="s">
        <v>114</v>
      </c>
      <c r="D88" s="881" t="s">
        <v>7</v>
      </c>
      <c r="E88" s="882" t="s">
        <v>125</v>
      </c>
      <c r="F88" s="883"/>
      <c r="G88" s="884">
        <v>-52.54</v>
      </c>
      <c r="H88" s="885"/>
      <c r="I88" s="886"/>
      <c r="J88" s="905"/>
      <c r="K88" s="906"/>
      <c r="L88" s="905"/>
      <c r="M88" s="906"/>
      <c r="N88" s="905"/>
      <c r="O88" s="906"/>
      <c r="P88" s="905"/>
      <c r="Q88" s="906"/>
      <c r="R88" s="905"/>
      <c r="S88" s="906"/>
      <c r="T88" s="905"/>
      <c r="U88" s="906"/>
      <c r="V88" s="905"/>
      <c r="W88" s="906"/>
      <c r="X88" s="905"/>
      <c r="Y88" s="906"/>
      <c r="Z88" s="905"/>
      <c r="AA88" s="906"/>
      <c r="AB88" s="905"/>
      <c r="AC88" s="906"/>
      <c r="AD88" s="905"/>
      <c r="AE88" s="906"/>
      <c r="AF88" s="905"/>
      <c r="AG88" s="906"/>
      <c r="AH88" s="905"/>
      <c r="AI88" s="906"/>
      <c r="AJ88" s="1862"/>
      <c r="AK88" s="1863"/>
      <c r="AL88" s="2016"/>
      <c r="AM88" s="2017"/>
      <c r="AN88" s="1862"/>
      <c r="AO88" s="1863"/>
      <c r="AP88" s="2016"/>
      <c r="AQ88" s="2017"/>
      <c r="AR88" s="905"/>
      <c r="AS88" s="906"/>
      <c r="AT88" s="905"/>
      <c r="AU88" s="906"/>
      <c r="AV88" s="1040"/>
      <c r="FA88" s="1024"/>
      <c r="FB88" s="1025"/>
      <c r="FC88" s="883"/>
      <c r="FD88" s="883"/>
      <c r="FE88" s="883"/>
      <c r="FF88" s="883"/>
      <c r="FG88" s="883"/>
      <c r="FH88" s="883"/>
      <c r="FI88" s="1026"/>
      <c r="GI88" s="1027" t="s">
        <v>114</v>
      </c>
      <c r="GJ88" s="1027" t="s">
        <v>46</v>
      </c>
      <c r="GK88" s="1023" t="s">
        <v>126</v>
      </c>
      <c r="GL88" s="1023" t="s">
        <v>23</v>
      </c>
      <c r="GM88" s="1023" t="s">
        <v>44</v>
      </c>
      <c r="GN88" s="1027" t="s">
        <v>103</v>
      </c>
    </row>
    <row r="89" spans="1:210" s="1018" customFormat="1" ht="27.9" customHeight="1" x14ac:dyDescent="0.2">
      <c r="A89"/>
      <c r="B89" s="873"/>
      <c r="C89" s="857" t="s">
        <v>114</v>
      </c>
      <c r="D89" s="874" t="s">
        <v>7</v>
      </c>
      <c r="E89" s="875" t="s">
        <v>132</v>
      </c>
      <c r="F89" s="876"/>
      <c r="G89" s="877">
        <v>283.54999999999995</v>
      </c>
      <c r="H89" s="878"/>
      <c r="I89" s="879"/>
      <c r="J89" s="903"/>
      <c r="K89" s="904"/>
      <c r="L89" s="903"/>
      <c r="M89" s="904"/>
      <c r="N89" s="903"/>
      <c r="O89" s="904"/>
      <c r="P89" s="903"/>
      <c r="Q89" s="904"/>
      <c r="R89" s="903"/>
      <c r="S89" s="904"/>
      <c r="T89" s="903"/>
      <c r="U89" s="904"/>
      <c r="V89" s="903"/>
      <c r="W89" s="904"/>
      <c r="X89" s="903"/>
      <c r="Y89" s="904"/>
      <c r="Z89" s="903"/>
      <c r="AA89" s="904"/>
      <c r="AB89" s="903"/>
      <c r="AC89" s="904"/>
      <c r="AD89" s="903"/>
      <c r="AE89" s="904"/>
      <c r="AF89" s="903"/>
      <c r="AG89" s="904"/>
      <c r="AH89" s="903"/>
      <c r="AI89" s="904"/>
      <c r="AJ89" s="1859"/>
      <c r="AK89" s="1860"/>
      <c r="AL89" s="2012"/>
      <c r="AM89" s="2013"/>
      <c r="AN89" s="1859"/>
      <c r="AO89" s="1860"/>
      <c r="AP89" s="2012"/>
      <c r="AQ89" s="2013"/>
      <c r="AR89" s="903"/>
      <c r="AS89" s="904"/>
      <c r="AT89" s="903"/>
      <c r="AU89" s="904"/>
      <c r="AV89" s="1039"/>
      <c r="FA89" s="1019"/>
      <c r="FB89" s="1020"/>
      <c r="FC89" s="876"/>
      <c r="FD89" s="876"/>
      <c r="FE89" s="876"/>
      <c r="FF89" s="876"/>
      <c r="FG89" s="876"/>
      <c r="FH89" s="876"/>
      <c r="FI89" s="1021"/>
      <c r="GI89" s="1022" t="s">
        <v>114</v>
      </c>
      <c r="GJ89" s="1022" t="s">
        <v>46</v>
      </c>
      <c r="GK89" s="1018" t="s">
        <v>110</v>
      </c>
      <c r="GL89" s="1018" t="s">
        <v>23</v>
      </c>
      <c r="GM89" s="1018" t="s">
        <v>44</v>
      </c>
      <c r="GN89" s="1022" t="s">
        <v>103</v>
      </c>
    </row>
    <row r="90" spans="1:210" s="1008" customFormat="1" ht="27.9" customHeight="1" x14ac:dyDescent="0.2">
      <c r="A90"/>
      <c r="B90" s="860"/>
      <c r="C90" s="857" t="s">
        <v>114</v>
      </c>
      <c r="D90" s="861" t="s">
        <v>7</v>
      </c>
      <c r="E90" s="862" t="s">
        <v>225</v>
      </c>
      <c r="F90" s="863"/>
      <c r="G90" s="861" t="s">
        <v>7</v>
      </c>
      <c r="H90" s="864"/>
      <c r="I90" s="865"/>
      <c r="J90" s="899"/>
      <c r="K90" s="900"/>
      <c r="L90" s="899"/>
      <c r="M90" s="900"/>
      <c r="N90" s="899"/>
      <c r="O90" s="900"/>
      <c r="P90" s="899"/>
      <c r="Q90" s="900"/>
      <c r="R90" s="899"/>
      <c r="S90" s="900"/>
      <c r="T90" s="899"/>
      <c r="U90" s="900"/>
      <c r="V90" s="899"/>
      <c r="W90" s="900"/>
      <c r="X90" s="899"/>
      <c r="Y90" s="900"/>
      <c r="Z90" s="899"/>
      <c r="AA90" s="900"/>
      <c r="AB90" s="899"/>
      <c r="AC90" s="900"/>
      <c r="AD90" s="899"/>
      <c r="AE90" s="900"/>
      <c r="AF90" s="899"/>
      <c r="AG90" s="900"/>
      <c r="AH90" s="899"/>
      <c r="AI90" s="900"/>
      <c r="AJ90" s="1855"/>
      <c r="AK90" s="1856"/>
      <c r="AL90" s="2008"/>
      <c r="AM90" s="2009"/>
      <c r="AN90" s="1855"/>
      <c r="AO90" s="1856"/>
      <c r="AP90" s="2008"/>
      <c r="AQ90" s="2009"/>
      <c r="AR90" s="899"/>
      <c r="AS90" s="900"/>
      <c r="AT90" s="899"/>
      <c r="AU90" s="900"/>
      <c r="AV90" s="1037"/>
      <c r="FA90" s="1009"/>
      <c r="FB90" s="1010"/>
      <c r="FC90" s="863"/>
      <c r="FD90" s="863"/>
      <c r="FE90" s="863"/>
      <c r="FF90" s="863"/>
      <c r="FG90" s="863"/>
      <c r="FH90" s="863"/>
      <c r="FI90" s="1011"/>
      <c r="GI90" s="1012" t="s">
        <v>114</v>
      </c>
      <c r="GJ90" s="1012" t="s">
        <v>46</v>
      </c>
      <c r="GK90" s="1008" t="s">
        <v>45</v>
      </c>
      <c r="GL90" s="1008" t="s">
        <v>23</v>
      </c>
      <c r="GM90" s="1008" t="s">
        <v>44</v>
      </c>
      <c r="GN90" s="1012" t="s">
        <v>103</v>
      </c>
    </row>
    <row r="91" spans="1:210" s="1008" customFormat="1" ht="27.9" customHeight="1" x14ac:dyDescent="0.2">
      <c r="A91"/>
      <c r="B91" s="860"/>
      <c r="C91" s="857" t="s">
        <v>114</v>
      </c>
      <c r="D91" s="861" t="s">
        <v>7</v>
      </c>
      <c r="E91" s="862" t="s">
        <v>1380</v>
      </c>
      <c r="F91" s="863"/>
      <c r="G91" s="861" t="s">
        <v>7</v>
      </c>
      <c r="H91" s="864"/>
      <c r="I91" s="865"/>
      <c r="J91" s="899"/>
      <c r="K91" s="900"/>
      <c r="L91" s="899"/>
      <c r="M91" s="900"/>
      <c r="N91" s="899"/>
      <c r="O91" s="900"/>
      <c r="P91" s="899"/>
      <c r="Q91" s="900"/>
      <c r="R91" s="899"/>
      <c r="S91" s="900"/>
      <c r="T91" s="899"/>
      <c r="U91" s="900"/>
      <c r="V91" s="899"/>
      <c r="W91" s="900"/>
      <c r="X91" s="899"/>
      <c r="Y91" s="900"/>
      <c r="Z91" s="899"/>
      <c r="AA91" s="900"/>
      <c r="AB91" s="899"/>
      <c r="AC91" s="900"/>
      <c r="AD91" s="899"/>
      <c r="AE91" s="900"/>
      <c r="AF91" s="899"/>
      <c r="AG91" s="900"/>
      <c r="AH91" s="899"/>
      <c r="AI91" s="900"/>
      <c r="AJ91" s="1855"/>
      <c r="AK91" s="1856"/>
      <c r="AL91" s="2008"/>
      <c r="AM91" s="2009"/>
      <c r="AN91" s="1855"/>
      <c r="AO91" s="1856"/>
      <c r="AP91" s="2008"/>
      <c r="AQ91" s="2009"/>
      <c r="AR91" s="899"/>
      <c r="AS91" s="900"/>
      <c r="AT91" s="899"/>
      <c r="AU91" s="900"/>
      <c r="AV91" s="1037"/>
      <c r="FA91" s="1009"/>
      <c r="FB91" s="1010"/>
      <c r="FC91" s="863"/>
      <c r="FD91" s="863"/>
      <c r="FE91" s="863"/>
      <c r="FF91" s="863"/>
      <c r="FG91" s="863"/>
      <c r="FH91" s="863"/>
      <c r="FI91" s="1011"/>
      <c r="GI91" s="1012" t="s">
        <v>114</v>
      </c>
      <c r="GJ91" s="1012" t="s">
        <v>46</v>
      </c>
      <c r="GK91" s="1008" t="s">
        <v>45</v>
      </c>
      <c r="GL91" s="1008" t="s">
        <v>23</v>
      </c>
      <c r="GM91" s="1008" t="s">
        <v>44</v>
      </c>
      <c r="GN91" s="1012" t="s">
        <v>103</v>
      </c>
    </row>
    <row r="92" spans="1:210" s="1013" customFormat="1" ht="27.9" customHeight="1" x14ac:dyDescent="0.2">
      <c r="A92"/>
      <c r="B92" s="866"/>
      <c r="C92" s="857" t="s">
        <v>114</v>
      </c>
      <c r="D92" s="867" t="s">
        <v>7</v>
      </c>
      <c r="E92" s="868" t="s">
        <v>2160</v>
      </c>
      <c r="F92" s="869"/>
      <c r="G92" s="870">
        <v>34.03</v>
      </c>
      <c r="H92" s="871"/>
      <c r="I92" s="872"/>
      <c r="J92" s="901"/>
      <c r="K92" s="902"/>
      <c r="L92" s="901"/>
      <c r="M92" s="902"/>
      <c r="N92" s="901"/>
      <c r="O92" s="902"/>
      <c r="P92" s="901"/>
      <c r="Q92" s="902"/>
      <c r="R92" s="901"/>
      <c r="S92" s="902"/>
      <c r="T92" s="901"/>
      <c r="U92" s="902"/>
      <c r="V92" s="901"/>
      <c r="W92" s="902"/>
      <c r="X92" s="901"/>
      <c r="Y92" s="902"/>
      <c r="Z92" s="901"/>
      <c r="AA92" s="902"/>
      <c r="AB92" s="901"/>
      <c r="AC92" s="902"/>
      <c r="AD92" s="901"/>
      <c r="AE92" s="902"/>
      <c r="AF92" s="901"/>
      <c r="AG92" s="902"/>
      <c r="AH92" s="901"/>
      <c r="AI92" s="902"/>
      <c r="AJ92" s="1857"/>
      <c r="AK92" s="1858"/>
      <c r="AL92" s="2010"/>
      <c r="AM92" s="2011"/>
      <c r="AN92" s="1857"/>
      <c r="AO92" s="1858"/>
      <c r="AP92" s="2010"/>
      <c r="AQ92" s="2011"/>
      <c r="AR92" s="901"/>
      <c r="AS92" s="902"/>
      <c r="AT92" s="901"/>
      <c r="AU92" s="902"/>
      <c r="AV92" s="1038"/>
      <c r="FA92" s="1014"/>
      <c r="FB92" s="1015"/>
      <c r="FC92" s="869"/>
      <c r="FD92" s="869"/>
      <c r="FE92" s="869"/>
      <c r="FF92" s="869"/>
      <c r="FG92" s="869"/>
      <c r="FH92" s="869"/>
      <c r="FI92" s="1016"/>
      <c r="GI92" s="1017" t="s">
        <v>114</v>
      </c>
      <c r="GJ92" s="1017" t="s">
        <v>46</v>
      </c>
      <c r="GK92" s="1013" t="s">
        <v>46</v>
      </c>
      <c r="GL92" s="1013" t="s">
        <v>23</v>
      </c>
      <c r="GM92" s="1013" t="s">
        <v>45</v>
      </c>
      <c r="GN92" s="1017" t="s">
        <v>103</v>
      </c>
    </row>
    <row r="93" spans="1:210" s="836" customFormat="1" ht="27.9" customHeight="1" x14ac:dyDescent="0.2">
      <c r="A93"/>
      <c r="B93" s="854" t="s">
        <v>2</v>
      </c>
      <c r="C93" s="838" t="s">
        <v>105</v>
      </c>
      <c r="D93" s="839" t="s">
        <v>759</v>
      </c>
      <c r="E93" s="840" t="s">
        <v>760</v>
      </c>
      <c r="F93" s="841" t="s">
        <v>194</v>
      </c>
      <c r="G93" s="842">
        <v>119.09</v>
      </c>
      <c r="H93" s="843">
        <v>296.2</v>
      </c>
      <c r="I93" s="855">
        <f>ROUND(H93*G93,2)</f>
        <v>35274.46</v>
      </c>
      <c r="J93" s="850"/>
      <c r="K93" s="1034">
        <f>ROUND(J93*$H93,2)</f>
        <v>0</v>
      </c>
      <c r="L93" s="850"/>
      <c r="M93" s="1034">
        <f>ROUND(L93*$H93,2)</f>
        <v>0</v>
      </c>
      <c r="N93" s="850"/>
      <c r="O93" s="1034">
        <f>ROUND(N93*$H93,2)</f>
        <v>0</v>
      </c>
      <c r="P93" s="850"/>
      <c r="Q93" s="1034">
        <f>ROUND(P93*$H93,2)</f>
        <v>0</v>
      </c>
      <c r="R93" s="850"/>
      <c r="S93" s="1034">
        <f>ROUND(R93*$H93,2)</f>
        <v>0</v>
      </c>
      <c r="T93" s="850"/>
      <c r="U93" s="1034">
        <f>ROUND(T93*$H93,2)</f>
        <v>0</v>
      </c>
      <c r="V93" s="850"/>
      <c r="W93" s="1034">
        <f>ROUND(V93*$H93,2)</f>
        <v>0</v>
      </c>
      <c r="X93" s="850"/>
      <c r="Y93" s="1034">
        <f>ROUND(X93*$H93,2)</f>
        <v>0</v>
      </c>
      <c r="Z93" s="850"/>
      <c r="AA93" s="1034">
        <f>ROUND(Z93*$H93,2)</f>
        <v>0</v>
      </c>
      <c r="AB93" s="850"/>
      <c r="AC93" s="1034">
        <f>ROUND(AB93*$H93,2)</f>
        <v>0</v>
      </c>
      <c r="AD93" s="850"/>
      <c r="AE93" s="1034">
        <f>ROUND(AD93*$H93,2)</f>
        <v>0</v>
      </c>
      <c r="AF93" s="850"/>
      <c r="AG93" s="1034">
        <f>ROUND(AF93*$H93,2)</f>
        <v>0</v>
      </c>
      <c r="AH93" s="850">
        <v>63.12</v>
      </c>
      <c r="AI93" s="1034">
        <f>ROUND(AH93*$H93,2)</f>
        <v>18696.14</v>
      </c>
      <c r="AJ93" s="1861">
        <v>50.01</v>
      </c>
      <c r="AK93" s="2143">
        <f>ROUND(AJ93*$H93,2)</f>
        <v>14812.96</v>
      </c>
      <c r="AL93" s="2014"/>
      <c r="AM93" s="2015">
        <f>ROUND(AL93*$H93,2)</f>
        <v>0</v>
      </c>
      <c r="AN93" s="1861">
        <v>4.2</v>
      </c>
      <c r="AO93" s="2143">
        <f>ROUND(AN93*$H93,2)</f>
        <v>1244.04</v>
      </c>
      <c r="AP93" s="2014"/>
      <c r="AQ93" s="2015">
        <f>ROUND(AP93*$H93,2)</f>
        <v>0</v>
      </c>
      <c r="AR93" s="850">
        <f>AP93+AN93+AL93+AJ93+AH93+AF93+AD93+AB93+Z93+X93+V93+T93+R93+P93+N93+L93+J93</f>
        <v>117.33</v>
      </c>
      <c r="AS93" s="1034">
        <f>ROUND(AR93*$H93,2)</f>
        <v>34753.15</v>
      </c>
      <c r="AT93" s="850">
        <f>G93-AR93</f>
        <v>1.7600000000000051</v>
      </c>
      <c r="AU93" s="1034">
        <f>ROUND(AT93*$H93,2)</f>
        <v>521.30999999999995</v>
      </c>
      <c r="AV93" s="914">
        <f>AU93/I93</f>
        <v>1.4778681232823974E-2</v>
      </c>
      <c r="FA93" s="976"/>
      <c r="FB93" s="1000" t="s">
        <v>7</v>
      </c>
      <c r="FC93" s="1001" t="s">
        <v>31</v>
      </c>
      <c r="FD93" s="851"/>
      <c r="FE93" s="1002">
        <f>FD93*G93</f>
        <v>0</v>
      </c>
      <c r="FF93" s="1002">
        <v>0</v>
      </c>
      <c r="FG93" s="1002">
        <f>FF93*G93</f>
        <v>0</v>
      </c>
      <c r="FH93" s="1002">
        <v>0</v>
      </c>
      <c r="FI93" s="1003">
        <f>FH93*G93</f>
        <v>0</v>
      </c>
      <c r="GG93" s="1004" t="s">
        <v>110</v>
      </c>
      <c r="GI93" s="1004" t="s">
        <v>105</v>
      </c>
      <c r="GJ93" s="1004" t="s">
        <v>46</v>
      </c>
      <c r="GN93" s="988" t="s">
        <v>103</v>
      </c>
      <c r="GT93" s="1005">
        <f>IF(FC93="základní",I93,0)</f>
        <v>35274.46</v>
      </c>
      <c r="GU93" s="1005">
        <f>IF(FC93="snížená",I93,0)</f>
        <v>0</v>
      </c>
      <c r="GV93" s="1005">
        <f>IF(FC93="zákl. přenesená",I93,0)</f>
        <v>0</v>
      </c>
      <c r="GW93" s="1005">
        <f>IF(FC93="sníž. přenesená",I93,0)</f>
        <v>0</v>
      </c>
      <c r="GX93" s="1005">
        <f>IF(FC93="nulová",I93,0)</f>
        <v>0</v>
      </c>
      <c r="GY93" s="988" t="s">
        <v>45</v>
      </c>
      <c r="GZ93" s="1005">
        <f>ROUND(H93*G93,2)</f>
        <v>35274.46</v>
      </c>
      <c r="HA93" s="988" t="s">
        <v>110</v>
      </c>
      <c r="HB93" s="1004" t="s">
        <v>2161</v>
      </c>
    </row>
    <row r="94" spans="1:210" s="836" customFormat="1" ht="27.9" customHeight="1" x14ac:dyDescent="0.2">
      <c r="A94"/>
      <c r="B94" s="856"/>
      <c r="C94" s="857" t="s">
        <v>112</v>
      </c>
      <c r="D94" s="851"/>
      <c r="E94" s="858" t="s">
        <v>210</v>
      </c>
      <c r="F94" s="851"/>
      <c r="G94" s="851"/>
      <c r="H94" s="852"/>
      <c r="I94" s="859"/>
      <c r="J94" s="897"/>
      <c r="K94" s="898"/>
      <c r="L94" s="897"/>
      <c r="M94" s="898"/>
      <c r="N94" s="897"/>
      <c r="O94" s="898"/>
      <c r="P94" s="897"/>
      <c r="Q94" s="898"/>
      <c r="R94" s="897"/>
      <c r="S94" s="898"/>
      <c r="T94" s="897"/>
      <c r="U94" s="898"/>
      <c r="V94" s="897"/>
      <c r="W94" s="898"/>
      <c r="X94" s="897"/>
      <c r="Y94" s="898"/>
      <c r="Z94" s="897"/>
      <c r="AA94" s="898"/>
      <c r="AB94" s="897"/>
      <c r="AC94" s="898"/>
      <c r="AD94" s="897"/>
      <c r="AE94" s="898"/>
      <c r="AF94" s="897"/>
      <c r="AG94" s="898"/>
      <c r="AH94" s="897"/>
      <c r="AI94" s="898"/>
      <c r="AJ94" s="1853"/>
      <c r="AK94" s="1854"/>
      <c r="AL94" s="2006"/>
      <c r="AM94" s="2007"/>
      <c r="AN94" s="1853"/>
      <c r="AO94" s="1854"/>
      <c r="AP94" s="2006"/>
      <c r="AQ94" s="2007"/>
      <c r="AR94" s="897"/>
      <c r="AS94" s="898"/>
      <c r="AT94" s="897"/>
      <c r="AU94" s="898"/>
      <c r="AV94" s="1036"/>
      <c r="FA94" s="976"/>
      <c r="FB94" s="1006"/>
      <c r="FC94" s="851"/>
      <c r="FD94" s="851"/>
      <c r="FE94" s="851"/>
      <c r="FF94" s="851"/>
      <c r="FG94" s="851"/>
      <c r="FH94" s="851"/>
      <c r="FI94" s="1007"/>
      <c r="GI94" s="988" t="s">
        <v>112</v>
      </c>
      <c r="GJ94" s="988" t="s">
        <v>46</v>
      </c>
    </row>
    <row r="95" spans="1:210" s="1008" customFormat="1" ht="27.9" customHeight="1" x14ac:dyDescent="0.2">
      <c r="A95"/>
      <c r="B95" s="860"/>
      <c r="C95" s="857" t="s">
        <v>114</v>
      </c>
      <c r="D95" s="861" t="s">
        <v>7</v>
      </c>
      <c r="E95" s="862" t="s">
        <v>762</v>
      </c>
      <c r="F95" s="863"/>
      <c r="G95" s="861" t="s">
        <v>7</v>
      </c>
      <c r="H95" s="864"/>
      <c r="I95" s="865"/>
      <c r="J95" s="899"/>
      <c r="K95" s="900"/>
      <c r="L95" s="899"/>
      <c r="M95" s="900"/>
      <c r="N95" s="899"/>
      <c r="O95" s="900"/>
      <c r="P95" s="899"/>
      <c r="Q95" s="900"/>
      <c r="R95" s="899"/>
      <c r="S95" s="900"/>
      <c r="T95" s="899"/>
      <c r="U95" s="900"/>
      <c r="V95" s="899"/>
      <c r="W95" s="900"/>
      <c r="X95" s="899"/>
      <c r="Y95" s="900"/>
      <c r="Z95" s="899"/>
      <c r="AA95" s="900"/>
      <c r="AB95" s="899"/>
      <c r="AC95" s="900"/>
      <c r="AD95" s="899"/>
      <c r="AE95" s="900"/>
      <c r="AF95" s="899"/>
      <c r="AG95" s="900"/>
      <c r="AH95" s="899"/>
      <c r="AI95" s="900"/>
      <c r="AJ95" s="1855"/>
      <c r="AK95" s="1856"/>
      <c r="AL95" s="2008"/>
      <c r="AM95" s="2009"/>
      <c r="AN95" s="1855"/>
      <c r="AO95" s="1856"/>
      <c r="AP95" s="2008"/>
      <c r="AQ95" s="2009"/>
      <c r="AR95" s="899"/>
      <c r="AS95" s="900"/>
      <c r="AT95" s="899"/>
      <c r="AU95" s="900"/>
      <c r="AV95" s="1037"/>
      <c r="FA95" s="1009"/>
      <c r="FB95" s="1010"/>
      <c r="FC95" s="863"/>
      <c r="FD95" s="863"/>
      <c r="FE95" s="863"/>
      <c r="FF95" s="863"/>
      <c r="FG95" s="863"/>
      <c r="FH95" s="863"/>
      <c r="FI95" s="1011"/>
      <c r="GI95" s="1012" t="s">
        <v>114</v>
      </c>
      <c r="GJ95" s="1012" t="s">
        <v>46</v>
      </c>
      <c r="GK95" s="1008" t="s">
        <v>45</v>
      </c>
      <c r="GL95" s="1008" t="s">
        <v>23</v>
      </c>
      <c r="GM95" s="1008" t="s">
        <v>44</v>
      </c>
      <c r="GN95" s="1012" t="s">
        <v>103</v>
      </c>
    </row>
    <row r="96" spans="1:210" s="1008" customFormat="1" ht="27.9" customHeight="1" x14ac:dyDescent="0.2">
      <c r="A96"/>
      <c r="B96" s="860"/>
      <c r="C96" s="857" t="s">
        <v>114</v>
      </c>
      <c r="D96" s="861" t="s">
        <v>7</v>
      </c>
      <c r="E96" s="862" t="s">
        <v>1380</v>
      </c>
      <c r="F96" s="863"/>
      <c r="G96" s="861" t="s">
        <v>7</v>
      </c>
      <c r="H96" s="864"/>
      <c r="I96" s="865"/>
      <c r="J96" s="899"/>
      <c r="K96" s="900"/>
      <c r="L96" s="899"/>
      <c r="M96" s="900"/>
      <c r="N96" s="899"/>
      <c r="O96" s="900"/>
      <c r="P96" s="899"/>
      <c r="Q96" s="900"/>
      <c r="R96" s="899"/>
      <c r="S96" s="900"/>
      <c r="T96" s="899"/>
      <c r="U96" s="900"/>
      <c r="V96" s="899"/>
      <c r="W96" s="900"/>
      <c r="X96" s="899"/>
      <c r="Y96" s="900"/>
      <c r="Z96" s="899"/>
      <c r="AA96" s="900"/>
      <c r="AB96" s="899"/>
      <c r="AC96" s="900"/>
      <c r="AD96" s="899"/>
      <c r="AE96" s="900"/>
      <c r="AF96" s="899"/>
      <c r="AG96" s="900"/>
      <c r="AH96" s="899"/>
      <c r="AI96" s="900"/>
      <c r="AJ96" s="1855"/>
      <c r="AK96" s="1856"/>
      <c r="AL96" s="2008"/>
      <c r="AM96" s="2009"/>
      <c r="AN96" s="1855"/>
      <c r="AO96" s="1856"/>
      <c r="AP96" s="2008"/>
      <c r="AQ96" s="2009"/>
      <c r="AR96" s="899"/>
      <c r="AS96" s="900"/>
      <c r="AT96" s="899"/>
      <c r="AU96" s="900"/>
      <c r="AV96" s="1037"/>
      <c r="FA96" s="1009"/>
      <c r="FB96" s="1010"/>
      <c r="FC96" s="863"/>
      <c r="FD96" s="863"/>
      <c r="FE96" s="863"/>
      <c r="FF96" s="863"/>
      <c r="FG96" s="863"/>
      <c r="FH96" s="863"/>
      <c r="FI96" s="1011"/>
      <c r="GI96" s="1012" t="s">
        <v>114</v>
      </c>
      <c r="GJ96" s="1012" t="s">
        <v>46</v>
      </c>
      <c r="GK96" s="1008" t="s">
        <v>45</v>
      </c>
      <c r="GL96" s="1008" t="s">
        <v>23</v>
      </c>
      <c r="GM96" s="1008" t="s">
        <v>44</v>
      </c>
      <c r="GN96" s="1012" t="s">
        <v>103</v>
      </c>
    </row>
    <row r="97" spans="1:210" s="1013" customFormat="1" ht="27.9" customHeight="1" x14ac:dyDescent="0.2">
      <c r="A97"/>
      <c r="B97" s="866"/>
      <c r="C97" s="857" t="s">
        <v>114</v>
      </c>
      <c r="D97" s="867" t="s">
        <v>7</v>
      </c>
      <c r="E97" s="868" t="s">
        <v>2162</v>
      </c>
      <c r="F97" s="869"/>
      <c r="G97" s="870">
        <v>119.09</v>
      </c>
      <c r="H97" s="871"/>
      <c r="I97" s="872"/>
      <c r="J97" s="901"/>
      <c r="K97" s="902"/>
      <c r="L97" s="901"/>
      <c r="M97" s="902"/>
      <c r="N97" s="901"/>
      <c r="O97" s="902"/>
      <c r="P97" s="901"/>
      <c r="Q97" s="902"/>
      <c r="R97" s="901"/>
      <c r="S97" s="902"/>
      <c r="T97" s="901"/>
      <c r="U97" s="902"/>
      <c r="V97" s="901"/>
      <c r="W97" s="902"/>
      <c r="X97" s="901"/>
      <c r="Y97" s="902"/>
      <c r="Z97" s="901"/>
      <c r="AA97" s="902"/>
      <c r="AB97" s="901"/>
      <c r="AC97" s="902"/>
      <c r="AD97" s="901"/>
      <c r="AE97" s="902"/>
      <c r="AF97" s="901"/>
      <c r="AG97" s="902"/>
      <c r="AH97" s="901"/>
      <c r="AI97" s="902"/>
      <c r="AJ97" s="1857"/>
      <c r="AK97" s="1858"/>
      <c r="AL97" s="2010"/>
      <c r="AM97" s="2011"/>
      <c r="AN97" s="1857"/>
      <c r="AO97" s="1858"/>
      <c r="AP97" s="2010"/>
      <c r="AQ97" s="2011"/>
      <c r="AR97" s="901"/>
      <c r="AS97" s="902"/>
      <c r="AT97" s="901"/>
      <c r="AU97" s="902"/>
      <c r="AV97" s="1038"/>
      <c r="FA97" s="1014"/>
      <c r="FB97" s="1015"/>
      <c r="FC97" s="869"/>
      <c r="FD97" s="869"/>
      <c r="FE97" s="869"/>
      <c r="FF97" s="869"/>
      <c r="FG97" s="869"/>
      <c r="FH97" s="869"/>
      <c r="FI97" s="1016"/>
      <c r="GI97" s="1017" t="s">
        <v>114</v>
      </c>
      <c r="GJ97" s="1017" t="s">
        <v>46</v>
      </c>
      <c r="GK97" s="1013" t="s">
        <v>46</v>
      </c>
      <c r="GL97" s="1013" t="s">
        <v>23</v>
      </c>
      <c r="GM97" s="1013" t="s">
        <v>45</v>
      </c>
      <c r="GN97" s="1017" t="s">
        <v>103</v>
      </c>
    </row>
    <row r="98" spans="1:210" s="836" customFormat="1" ht="27.9" customHeight="1" x14ac:dyDescent="0.2">
      <c r="A98"/>
      <c r="B98" s="854" t="s">
        <v>231</v>
      </c>
      <c r="C98" s="838" t="s">
        <v>105</v>
      </c>
      <c r="D98" s="839" t="s">
        <v>1384</v>
      </c>
      <c r="E98" s="840" t="s">
        <v>1385</v>
      </c>
      <c r="F98" s="841" t="s">
        <v>194</v>
      </c>
      <c r="G98" s="842">
        <v>45.37</v>
      </c>
      <c r="H98" s="843">
        <v>3258.6</v>
      </c>
      <c r="I98" s="855">
        <f>ROUND(H98*G98,2)</f>
        <v>147842.68</v>
      </c>
      <c r="J98" s="850"/>
      <c r="K98" s="1034">
        <f>ROUND(J98*$H98,2)</f>
        <v>0</v>
      </c>
      <c r="L98" s="850"/>
      <c r="M98" s="1034">
        <f>ROUND(L98*$H98,2)</f>
        <v>0</v>
      </c>
      <c r="N98" s="850"/>
      <c r="O98" s="1034">
        <f>ROUND(N98*$H98,2)</f>
        <v>0</v>
      </c>
      <c r="P98" s="850"/>
      <c r="Q98" s="1034">
        <f>ROUND(P98*$H98,2)</f>
        <v>0</v>
      </c>
      <c r="R98" s="850"/>
      <c r="S98" s="1034">
        <f>ROUND(R98*$H98,2)</f>
        <v>0</v>
      </c>
      <c r="T98" s="850"/>
      <c r="U98" s="1034">
        <f>ROUND(T98*$H98,2)</f>
        <v>0</v>
      </c>
      <c r="V98" s="850"/>
      <c r="W98" s="1034">
        <f>ROUND(V98*$H98,2)</f>
        <v>0</v>
      </c>
      <c r="X98" s="850"/>
      <c r="Y98" s="1034">
        <f>ROUND(X98*$H98,2)</f>
        <v>0</v>
      </c>
      <c r="Z98" s="850"/>
      <c r="AA98" s="1034">
        <f>ROUND(Z98*$H98,2)</f>
        <v>0</v>
      </c>
      <c r="AB98" s="850"/>
      <c r="AC98" s="1034">
        <f>ROUND(AB98*$H98,2)</f>
        <v>0</v>
      </c>
      <c r="AD98" s="850"/>
      <c r="AE98" s="1034">
        <f>ROUND(AD98*$H98,2)</f>
        <v>0</v>
      </c>
      <c r="AF98" s="850"/>
      <c r="AG98" s="1034">
        <f>ROUND(AF98*$H98,2)</f>
        <v>0</v>
      </c>
      <c r="AH98" s="850">
        <v>24.04</v>
      </c>
      <c r="AI98" s="1034">
        <f>ROUND(AH98*$H98,2)</f>
        <v>78336.740000000005</v>
      </c>
      <c r="AJ98" s="1861">
        <v>19.059999999999999</v>
      </c>
      <c r="AK98" s="2143">
        <f>ROUND(AJ98*$H98,2)</f>
        <v>62108.92</v>
      </c>
      <c r="AL98" s="2014"/>
      <c r="AM98" s="2015">
        <f>ROUND(AL98*$H98,2)</f>
        <v>0</v>
      </c>
      <c r="AN98" s="1861">
        <v>0.8</v>
      </c>
      <c r="AO98" s="2143">
        <f>ROUND(AN98*$H98,2)</f>
        <v>2606.88</v>
      </c>
      <c r="AP98" s="2014"/>
      <c r="AQ98" s="2015">
        <f>ROUND(AP98*$H98,2)</f>
        <v>0</v>
      </c>
      <c r="AR98" s="850">
        <f>AP98+AN98+AL98+AJ98+AH98+AF98+AD98+AB98+Z98+X98+V98+T98+R98+P98+N98+L98+J98</f>
        <v>43.9</v>
      </c>
      <c r="AS98" s="1034">
        <f>ROUND(AR98*$H98,2)</f>
        <v>143052.54</v>
      </c>
      <c r="AT98" s="850">
        <f>G98-AR98</f>
        <v>1.4699999999999989</v>
      </c>
      <c r="AU98" s="1034">
        <f>ROUND(AT98*$H98,2)</f>
        <v>4790.1400000000003</v>
      </c>
      <c r="AV98" s="914">
        <f>AU98/I98</f>
        <v>3.240025140236906E-2</v>
      </c>
      <c r="FA98" s="976"/>
      <c r="FB98" s="1000" t="s">
        <v>7</v>
      </c>
      <c r="FC98" s="1001" t="s">
        <v>31</v>
      </c>
      <c r="FD98" s="851"/>
      <c r="FE98" s="1002">
        <f>FD98*G98</f>
        <v>0</v>
      </c>
      <c r="FF98" s="1002">
        <v>0</v>
      </c>
      <c r="FG98" s="1002">
        <f>FF98*G98</f>
        <v>0</v>
      </c>
      <c r="FH98" s="1002">
        <v>0</v>
      </c>
      <c r="FI98" s="1003">
        <f>FH98*G98</f>
        <v>0</v>
      </c>
      <c r="GG98" s="1004" t="s">
        <v>110</v>
      </c>
      <c r="GI98" s="1004" t="s">
        <v>105</v>
      </c>
      <c r="GJ98" s="1004" t="s">
        <v>46</v>
      </c>
      <c r="GN98" s="988" t="s">
        <v>103</v>
      </c>
      <c r="GT98" s="1005">
        <f>IF(FC98="základní",I98,0)</f>
        <v>147842.68</v>
      </c>
      <c r="GU98" s="1005">
        <f>IF(FC98="snížená",I98,0)</f>
        <v>0</v>
      </c>
      <c r="GV98" s="1005">
        <f>IF(FC98="zákl. přenesená",I98,0)</f>
        <v>0</v>
      </c>
      <c r="GW98" s="1005">
        <f>IF(FC98="sníž. přenesená",I98,0)</f>
        <v>0</v>
      </c>
      <c r="GX98" s="1005">
        <f>IF(FC98="nulová",I98,0)</f>
        <v>0</v>
      </c>
      <c r="GY98" s="988" t="s">
        <v>45</v>
      </c>
      <c r="GZ98" s="1005">
        <f>ROUND(H98*G98,2)</f>
        <v>147842.68</v>
      </c>
      <c r="HA98" s="988" t="s">
        <v>110</v>
      </c>
      <c r="HB98" s="1004" t="s">
        <v>2163</v>
      </c>
    </row>
    <row r="99" spans="1:210" s="836" customFormat="1" ht="27.9" customHeight="1" x14ac:dyDescent="0.2">
      <c r="A99"/>
      <c r="B99" s="856"/>
      <c r="C99" s="857" t="s">
        <v>112</v>
      </c>
      <c r="D99" s="851"/>
      <c r="E99" s="858" t="s">
        <v>1387</v>
      </c>
      <c r="F99" s="851"/>
      <c r="G99" s="851"/>
      <c r="H99" s="852"/>
      <c r="I99" s="859"/>
      <c r="J99" s="897"/>
      <c r="K99" s="898"/>
      <c r="L99" s="897"/>
      <c r="M99" s="898"/>
      <c r="N99" s="897"/>
      <c r="O99" s="898"/>
      <c r="P99" s="897"/>
      <c r="Q99" s="898"/>
      <c r="R99" s="897"/>
      <c r="S99" s="898"/>
      <c r="T99" s="897"/>
      <c r="U99" s="898"/>
      <c r="V99" s="897"/>
      <c r="W99" s="898"/>
      <c r="X99" s="897"/>
      <c r="Y99" s="898"/>
      <c r="Z99" s="897"/>
      <c r="AA99" s="898"/>
      <c r="AB99" s="897"/>
      <c r="AC99" s="898"/>
      <c r="AD99" s="897"/>
      <c r="AE99" s="898"/>
      <c r="AF99" s="897"/>
      <c r="AG99" s="898"/>
      <c r="AH99" s="897"/>
      <c r="AI99" s="898"/>
      <c r="AJ99" s="1853"/>
      <c r="AK99" s="1854"/>
      <c r="AL99" s="2006"/>
      <c r="AM99" s="2007"/>
      <c r="AN99" s="1853"/>
      <c r="AO99" s="1854"/>
      <c r="AP99" s="2006"/>
      <c r="AQ99" s="2007"/>
      <c r="AR99" s="897"/>
      <c r="AS99" s="898"/>
      <c r="AT99" s="897"/>
      <c r="AU99" s="898"/>
      <c r="AV99" s="1036"/>
      <c r="FA99" s="976"/>
      <c r="FB99" s="1006"/>
      <c r="FC99" s="851"/>
      <c r="FD99" s="851"/>
      <c r="FE99" s="851"/>
      <c r="FF99" s="851"/>
      <c r="FG99" s="851"/>
      <c r="FH99" s="851"/>
      <c r="FI99" s="1007"/>
      <c r="GI99" s="988" t="s">
        <v>112</v>
      </c>
      <c r="GJ99" s="988" t="s">
        <v>46</v>
      </c>
    </row>
    <row r="100" spans="1:210" s="1008" customFormat="1" ht="27.9" customHeight="1" x14ac:dyDescent="0.2">
      <c r="A100"/>
      <c r="B100" s="860"/>
      <c r="C100" s="857" t="s">
        <v>114</v>
      </c>
      <c r="D100" s="861" t="s">
        <v>7</v>
      </c>
      <c r="E100" s="862" t="s">
        <v>762</v>
      </c>
      <c r="F100" s="863"/>
      <c r="G100" s="861" t="s">
        <v>7</v>
      </c>
      <c r="H100" s="864"/>
      <c r="I100" s="865"/>
      <c r="J100" s="899"/>
      <c r="K100" s="900"/>
      <c r="L100" s="899"/>
      <c r="M100" s="900"/>
      <c r="N100" s="899"/>
      <c r="O100" s="900"/>
      <c r="P100" s="899"/>
      <c r="Q100" s="900"/>
      <c r="R100" s="899"/>
      <c r="S100" s="900"/>
      <c r="T100" s="899"/>
      <c r="U100" s="900"/>
      <c r="V100" s="899"/>
      <c r="W100" s="900"/>
      <c r="X100" s="899"/>
      <c r="Y100" s="900"/>
      <c r="Z100" s="899"/>
      <c r="AA100" s="900"/>
      <c r="AB100" s="899"/>
      <c r="AC100" s="900"/>
      <c r="AD100" s="899"/>
      <c r="AE100" s="900"/>
      <c r="AF100" s="899"/>
      <c r="AG100" s="900"/>
      <c r="AH100" s="899"/>
      <c r="AI100" s="900"/>
      <c r="AJ100" s="1855"/>
      <c r="AK100" s="1856"/>
      <c r="AL100" s="2008"/>
      <c r="AM100" s="2009"/>
      <c r="AN100" s="1855"/>
      <c r="AO100" s="1856"/>
      <c r="AP100" s="2008"/>
      <c r="AQ100" s="2009"/>
      <c r="AR100" s="899"/>
      <c r="AS100" s="900"/>
      <c r="AT100" s="899"/>
      <c r="AU100" s="900"/>
      <c r="AV100" s="1037"/>
      <c r="FA100" s="1009"/>
      <c r="FB100" s="1010"/>
      <c r="FC100" s="863"/>
      <c r="FD100" s="863"/>
      <c r="FE100" s="863"/>
      <c r="FF100" s="863"/>
      <c r="FG100" s="863"/>
      <c r="FH100" s="863"/>
      <c r="FI100" s="1011"/>
      <c r="GI100" s="1012" t="s">
        <v>114</v>
      </c>
      <c r="GJ100" s="1012" t="s">
        <v>46</v>
      </c>
      <c r="GK100" s="1008" t="s">
        <v>45</v>
      </c>
      <c r="GL100" s="1008" t="s">
        <v>23</v>
      </c>
      <c r="GM100" s="1008" t="s">
        <v>44</v>
      </c>
      <c r="GN100" s="1012" t="s">
        <v>103</v>
      </c>
    </row>
    <row r="101" spans="1:210" s="1008" customFormat="1" ht="27.9" customHeight="1" x14ac:dyDescent="0.2">
      <c r="A101"/>
      <c r="B101" s="860"/>
      <c r="C101" s="857" t="s">
        <v>114</v>
      </c>
      <c r="D101" s="861" t="s">
        <v>7</v>
      </c>
      <c r="E101" s="862" t="s">
        <v>1380</v>
      </c>
      <c r="F101" s="863"/>
      <c r="G101" s="861" t="s">
        <v>7</v>
      </c>
      <c r="H101" s="864"/>
      <c r="I101" s="865"/>
      <c r="J101" s="899"/>
      <c r="K101" s="900"/>
      <c r="L101" s="899"/>
      <c r="M101" s="900"/>
      <c r="N101" s="899"/>
      <c r="O101" s="900"/>
      <c r="P101" s="899"/>
      <c r="Q101" s="900"/>
      <c r="R101" s="899"/>
      <c r="S101" s="900"/>
      <c r="T101" s="899"/>
      <c r="U101" s="900"/>
      <c r="V101" s="899"/>
      <c r="W101" s="900"/>
      <c r="X101" s="899"/>
      <c r="Y101" s="900"/>
      <c r="Z101" s="899"/>
      <c r="AA101" s="900"/>
      <c r="AB101" s="899"/>
      <c r="AC101" s="900"/>
      <c r="AD101" s="899"/>
      <c r="AE101" s="900"/>
      <c r="AF101" s="899"/>
      <c r="AG101" s="900"/>
      <c r="AH101" s="899"/>
      <c r="AI101" s="900"/>
      <c r="AJ101" s="1855"/>
      <c r="AK101" s="1856"/>
      <c r="AL101" s="2008"/>
      <c r="AM101" s="2009"/>
      <c r="AN101" s="1855"/>
      <c r="AO101" s="1856"/>
      <c r="AP101" s="2008"/>
      <c r="AQ101" s="2009"/>
      <c r="AR101" s="899"/>
      <c r="AS101" s="900"/>
      <c r="AT101" s="899"/>
      <c r="AU101" s="900"/>
      <c r="AV101" s="1037"/>
      <c r="FA101" s="1009"/>
      <c r="FB101" s="1010"/>
      <c r="FC101" s="863"/>
      <c r="FD101" s="863"/>
      <c r="FE101" s="863"/>
      <c r="FF101" s="863"/>
      <c r="FG101" s="863"/>
      <c r="FH101" s="863"/>
      <c r="FI101" s="1011"/>
      <c r="GI101" s="1012" t="s">
        <v>114</v>
      </c>
      <c r="GJ101" s="1012" t="s">
        <v>46</v>
      </c>
      <c r="GK101" s="1008" t="s">
        <v>45</v>
      </c>
      <c r="GL101" s="1008" t="s">
        <v>23</v>
      </c>
      <c r="GM101" s="1008" t="s">
        <v>44</v>
      </c>
      <c r="GN101" s="1012" t="s">
        <v>103</v>
      </c>
    </row>
    <row r="102" spans="1:210" s="1013" customFormat="1" ht="27.9" customHeight="1" x14ac:dyDescent="0.2">
      <c r="A102"/>
      <c r="B102" s="866"/>
      <c r="C102" s="857" t="s">
        <v>114</v>
      </c>
      <c r="D102" s="867" t="s">
        <v>7</v>
      </c>
      <c r="E102" s="868" t="s">
        <v>2164</v>
      </c>
      <c r="F102" s="869"/>
      <c r="G102" s="870">
        <v>45.37</v>
      </c>
      <c r="H102" s="871"/>
      <c r="I102" s="872"/>
      <c r="J102" s="901"/>
      <c r="K102" s="902"/>
      <c r="L102" s="901"/>
      <c r="M102" s="902"/>
      <c r="N102" s="901"/>
      <c r="O102" s="902"/>
      <c r="P102" s="901"/>
      <c r="Q102" s="902"/>
      <c r="R102" s="901"/>
      <c r="S102" s="902"/>
      <c r="T102" s="901"/>
      <c r="U102" s="902"/>
      <c r="V102" s="901"/>
      <c r="W102" s="902"/>
      <c r="X102" s="901"/>
      <c r="Y102" s="902"/>
      <c r="Z102" s="901"/>
      <c r="AA102" s="902"/>
      <c r="AB102" s="901"/>
      <c r="AC102" s="902"/>
      <c r="AD102" s="901"/>
      <c r="AE102" s="902"/>
      <c r="AF102" s="901"/>
      <c r="AG102" s="902"/>
      <c r="AH102" s="901"/>
      <c r="AI102" s="902"/>
      <c r="AJ102" s="1857"/>
      <c r="AK102" s="1858"/>
      <c r="AL102" s="2010"/>
      <c r="AM102" s="2011"/>
      <c r="AN102" s="1857"/>
      <c r="AO102" s="1858"/>
      <c r="AP102" s="2010"/>
      <c r="AQ102" s="2011"/>
      <c r="AR102" s="901"/>
      <c r="AS102" s="902"/>
      <c r="AT102" s="901"/>
      <c r="AU102" s="902"/>
      <c r="AV102" s="1038"/>
      <c r="FA102" s="1014"/>
      <c r="FB102" s="1015"/>
      <c r="FC102" s="869"/>
      <c r="FD102" s="869"/>
      <c r="FE102" s="869"/>
      <c r="FF102" s="869"/>
      <c r="FG102" s="869"/>
      <c r="FH102" s="869"/>
      <c r="FI102" s="1016"/>
      <c r="GI102" s="1017" t="s">
        <v>114</v>
      </c>
      <c r="GJ102" s="1017" t="s">
        <v>46</v>
      </c>
      <c r="GK102" s="1013" t="s">
        <v>46</v>
      </c>
      <c r="GL102" s="1013" t="s">
        <v>23</v>
      </c>
      <c r="GM102" s="1013" t="s">
        <v>45</v>
      </c>
      <c r="GN102" s="1017" t="s">
        <v>103</v>
      </c>
    </row>
    <row r="103" spans="1:210" s="836" customFormat="1" ht="27.9" customHeight="1" x14ac:dyDescent="0.2">
      <c r="A103"/>
      <c r="B103" s="854" t="s">
        <v>237</v>
      </c>
      <c r="C103" s="838" t="s">
        <v>105</v>
      </c>
      <c r="D103" s="839" t="s">
        <v>1389</v>
      </c>
      <c r="E103" s="840" t="s">
        <v>1390</v>
      </c>
      <c r="F103" s="841" t="s">
        <v>194</v>
      </c>
      <c r="G103" s="842">
        <v>70.89</v>
      </c>
      <c r="H103" s="843">
        <v>4657.6000000000004</v>
      </c>
      <c r="I103" s="855">
        <f>ROUND(H103*G103,2)</f>
        <v>330177.26</v>
      </c>
      <c r="J103" s="850"/>
      <c r="K103" s="1034">
        <f>ROUND(J103*$H103,2)</f>
        <v>0</v>
      </c>
      <c r="L103" s="850"/>
      <c r="M103" s="1034">
        <f>ROUND(L103*$H103,2)</f>
        <v>0</v>
      </c>
      <c r="N103" s="850"/>
      <c r="O103" s="1034">
        <f>ROUND(N103*$H103,2)</f>
        <v>0</v>
      </c>
      <c r="P103" s="850"/>
      <c r="Q103" s="1034">
        <f>ROUND(P103*$H103,2)</f>
        <v>0</v>
      </c>
      <c r="R103" s="850"/>
      <c r="S103" s="1034">
        <f>ROUND(R103*$H103,2)</f>
        <v>0</v>
      </c>
      <c r="T103" s="850"/>
      <c r="U103" s="1034">
        <f>ROUND(T103*$H103,2)</f>
        <v>0</v>
      </c>
      <c r="V103" s="850"/>
      <c r="W103" s="1034">
        <f>ROUND(V103*$H103,2)</f>
        <v>0</v>
      </c>
      <c r="X103" s="850"/>
      <c r="Y103" s="1034">
        <f>ROUND(X103*$H103,2)</f>
        <v>0</v>
      </c>
      <c r="Z103" s="850"/>
      <c r="AA103" s="1034">
        <f>ROUND(Z103*$H103,2)</f>
        <v>0</v>
      </c>
      <c r="AB103" s="850"/>
      <c r="AC103" s="1034">
        <f>ROUND(AB103*$H103,2)</f>
        <v>0</v>
      </c>
      <c r="AD103" s="850"/>
      <c r="AE103" s="1034">
        <f>ROUND(AD103*$H103,2)</f>
        <v>0</v>
      </c>
      <c r="AF103" s="850"/>
      <c r="AG103" s="1034">
        <f>ROUND(AF103*$H103,2)</f>
        <v>0</v>
      </c>
      <c r="AH103" s="850">
        <v>37.53</v>
      </c>
      <c r="AI103" s="1034">
        <f>ROUND(AH103*$H103,2)</f>
        <v>174799.73</v>
      </c>
      <c r="AJ103" s="1861">
        <v>29.81</v>
      </c>
      <c r="AK103" s="2143">
        <f>ROUND(AJ103*$H103,2)</f>
        <v>138843.06</v>
      </c>
      <c r="AL103" s="2014"/>
      <c r="AM103" s="2015">
        <f>ROUND(AL103*$H103,2)</f>
        <v>0</v>
      </c>
      <c r="AN103" s="1861">
        <v>1.8</v>
      </c>
      <c r="AO103" s="2143">
        <f>ROUND(AN103*$H103,2)</f>
        <v>8383.68</v>
      </c>
      <c r="AP103" s="2014"/>
      <c r="AQ103" s="2015">
        <f>ROUND(AP103*$H103,2)</f>
        <v>0</v>
      </c>
      <c r="AR103" s="850">
        <f>AP103+AN103+AL103+AJ103+AH103+AF103+AD103+AB103+Z103+X103+V103+T103+R103+P103+N103+L103+J103</f>
        <v>69.14</v>
      </c>
      <c r="AS103" s="1034">
        <f>ROUND(AR103*$H103,2)</f>
        <v>322026.46000000002</v>
      </c>
      <c r="AT103" s="850">
        <f>G103-AR103</f>
        <v>1.75</v>
      </c>
      <c r="AU103" s="1034">
        <f>ROUND(AT103*$H103,2)</f>
        <v>8150.8</v>
      </c>
      <c r="AV103" s="914">
        <f>AU103/I103</f>
        <v>2.4686133745249444E-2</v>
      </c>
      <c r="FA103" s="976"/>
      <c r="FB103" s="1000" t="s">
        <v>7</v>
      </c>
      <c r="FC103" s="1001" t="s">
        <v>31</v>
      </c>
      <c r="FD103" s="851"/>
      <c r="FE103" s="1002">
        <f>FD103*G103</f>
        <v>0</v>
      </c>
      <c r="FF103" s="1002">
        <v>0</v>
      </c>
      <c r="FG103" s="1002">
        <f>FF103*G103</f>
        <v>0</v>
      </c>
      <c r="FH103" s="1002">
        <v>0</v>
      </c>
      <c r="FI103" s="1003">
        <f>FH103*G103</f>
        <v>0</v>
      </c>
      <c r="GG103" s="1004" t="s">
        <v>110</v>
      </c>
      <c r="GI103" s="1004" t="s">
        <v>105</v>
      </c>
      <c r="GJ103" s="1004" t="s">
        <v>46</v>
      </c>
      <c r="GN103" s="988" t="s">
        <v>103</v>
      </c>
      <c r="GT103" s="1005">
        <f>IF(FC103="základní",I103,0)</f>
        <v>330177.26</v>
      </c>
      <c r="GU103" s="1005">
        <f>IF(FC103="snížená",I103,0)</f>
        <v>0</v>
      </c>
      <c r="GV103" s="1005">
        <f>IF(FC103="zákl. přenesená",I103,0)</f>
        <v>0</v>
      </c>
      <c r="GW103" s="1005">
        <f>IF(FC103="sníž. přenesená",I103,0)</f>
        <v>0</v>
      </c>
      <c r="GX103" s="1005">
        <f>IF(FC103="nulová",I103,0)</f>
        <v>0</v>
      </c>
      <c r="GY103" s="988" t="s">
        <v>45</v>
      </c>
      <c r="GZ103" s="1005">
        <f>ROUND(H103*G103,2)</f>
        <v>330177.26</v>
      </c>
      <c r="HA103" s="988" t="s">
        <v>110</v>
      </c>
      <c r="HB103" s="1004" t="s">
        <v>2165</v>
      </c>
    </row>
    <row r="104" spans="1:210" s="836" customFormat="1" ht="27.9" customHeight="1" x14ac:dyDescent="0.2">
      <c r="A104"/>
      <c r="B104" s="856"/>
      <c r="C104" s="857" t="s">
        <v>112</v>
      </c>
      <c r="D104" s="851"/>
      <c r="E104" s="858" t="s">
        <v>1387</v>
      </c>
      <c r="F104" s="851"/>
      <c r="G104" s="851"/>
      <c r="H104" s="852"/>
      <c r="I104" s="859"/>
      <c r="J104" s="897"/>
      <c r="K104" s="898"/>
      <c r="L104" s="897"/>
      <c r="M104" s="898"/>
      <c r="N104" s="897"/>
      <c r="O104" s="898"/>
      <c r="P104" s="897"/>
      <c r="Q104" s="898"/>
      <c r="R104" s="897"/>
      <c r="S104" s="898"/>
      <c r="T104" s="897"/>
      <c r="U104" s="898"/>
      <c r="V104" s="897"/>
      <c r="W104" s="898"/>
      <c r="X104" s="897"/>
      <c r="Y104" s="898"/>
      <c r="Z104" s="897"/>
      <c r="AA104" s="898"/>
      <c r="AB104" s="897"/>
      <c r="AC104" s="898"/>
      <c r="AD104" s="897"/>
      <c r="AE104" s="898"/>
      <c r="AF104" s="897"/>
      <c r="AG104" s="898"/>
      <c r="AH104" s="897"/>
      <c r="AI104" s="898"/>
      <c r="AJ104" s="1853"/>
      <c r="AK104" s="1854"/>
      <c r="AL104" s="2006"/>
      <c r="AM104" s="2007"/>
      <c r="AN104" s="1853"/>
      <c r="AO104" s="1854"/>
      <c r="AP104" s="2006"/>
      <c r="AQ104" s="2007"/>
      <c r="AR104" s="897"/>
      <c r="AS104" s="898"/>
      <c r="AT104" s="897"/>
      <c r="AU104" s="898"/>
      <c r="AV104" s="1036"/>
      <c r="FA104" s="976"/>
      <c r="FB104" s="1006"/>
      <c r="FC104" s="851"/>
      <c r="FD104" s="851"/>
      <c r="FE104" s="851"/>
      <c r="FF104" s="851"/>
      <c r="FG104" s="851"/>
      <c r="FH104" s="851"/>
      <c r="FI104" s="1007"/>
      <c r="GI104" s="988" t="s">
        <v>112</v>
      </c>
      <c r="GJ104" s="988" t="s">
        <v>46</v>
      </c>
    </row>
    <row r="105" spans="1:210" s="1008" customFormat="1" ht="27.9" customHeight="1" x14ac:dyDescent="0.2">
      <c r="A105"/>
      <c r="B105" s="860"/>
      <c r="C105" s="857" t="s">
        <v>114</v>
      </c>
      <c r="D105" s="861" t="s">
        <v>7</v>
      </c>
      <c r="E105" s="862" t="s">
        <v>762</v>
      </c>
      <c r="F105" s="863"/>
      <c r="G105" s="861" t="s">
        <v>7</v>
      </c>
      <c r="H105" s="864"/>
      <c r="I105" s="865"/>
      <c r="J105" s="899"/>
      <c r="K105" s="900"/>
      <c r="L105" s="899"/>
      <c r="M105" s="900"/>
      <c r="N105" s="899"/>
      <c r="O105" s="900"/>
      <c r="P105" s="899"/>
      <c r="Q105" s="900"/>
      <c r="R105" s="899"/>
      <c r="S105" s="900"/>
      <c r="T105" s="899"/>
      <c r="U105" s="900"/>
      <c r="V105" s="899"/>
      <c r="W105" s="900"/>
      <c r="X105" s="899"/>
      <c r="Y105" s="900"/>
      <c r="Z105" s="899"/>
      <c r="AA105" s="900"/>
      <c r="AB105" s="899"/>
      <c r="AC105" s="900"/>
      <c r="AD105" s="899"/>
      <c r="AE105" s="900"/>
      <c r="AF105" s="899"/>
      <c r="AG105" s="900"/>
      <c r="AH105" s="899"/>
      <c r="AI105" s="900"/>
      <c r="AJ105" s="1855"/>
      <c r="AK105" s="1856"/>
      <c r="AL105" s="2008"/>
      <c r="AM105" s="2009"/>
      <c r="AN105" s="1855"/>
      <c r="AO105" s="1856"/>
      <c r="AP105" s="2008"/>
      <c r="AQ105" s="2009"/>
      <c r="AR105" s="899"/>
      <c r="AS105" s="900"/>
      <c r="AT105" s="899"/>
      <c r="AU105" s="900"/>
      <c r="AV105" s="1037"/>
      <c r="FA105" s="1009"/>
      <c r="FB105" s="1010"/>
      <c r="FC105" s="863"/>
      <c r="FD105" s="863"/>
      <c r="FE105" s="863"/>
      <c r="FF105" s="863"/>
      <c r="FG105" s="863"/>
      <c r="FH105" s="863"/>
      <c r="FI105" s="1011"/>
      <c r="GI105" s="1012" t="s">
        <v>114</v>
      </c>
      <c r="GJ105" s="1012" t="s">
        <v>46</v>
      </c>
      <c r="GK105" s="1008" t="s">
        <v>45</v>
      </c>
      <c r="GL105" s="1008" t="s">
        <v>23</v>
      </c>
      <c r="GM105" s="1008" t="s">
        <v>44</v>
      </c>
      <c r="GN105" s="1012" t="s">
        <v>103</v>
      </c>
    </row>
    <row r="106" spans="1:210" s="1008" customFormat="1" ht="27.9" customHeight="1" x14ac:dyDescent="0.2">
      <c r="A106"/>
      <c r="B106" s="860"/>
      <c r="C106" s="857" t="s">
        <v>114</v>
      </c>
      <c r="D106" s="861" t="s">
        <v>7</v>
      </c>
      <c r="E106" s="862" t="s">
        <v>1380</v>
      </c>
      <c r="F106" s="863"/>
      <c r="G106" s="861" t="s">
        <v>7</v>
      </c>
      <c r="H106" s="864"/>
      <c r="I106" s="865"/>
      <c r="J106" s="899"/>
      <c r="K106" s="900"/>
      <c r="L106" s="899"/>
      <c r="M106" s="900"/>
      <c r="N106" s="899"/>
      <c r="O106" s="900"/>
      <c r="P106" s="899"/>
      <c r="Q106" s="900"/>
      <c r="R106" s="899"/>
      <c r="S106" s="900"/>
      <c r="T106" s="899"/>
      <c r="U106" s="900"/>
      <c r="V106" s="899"/>
      <c r="W106" s="900"/>
      <c r="X106" s="899"/>
      <c r="Y106" s="900"/>
      <c r="Z106" s="899"/>
      <c r="AA106" s="900"/>
      <c r="AB106" s="899"/>
      <c r="AC106" s="900"/>
      <c r="AD106" s="899"/>
      <c r="AE106" s="900"/>
      <c r="AF106" s="899"/>
      <c r="AG106" s="900"/>
      <c r="AH106" s="899"/>
      <c r="AI106" s="900"/>
      <c r="AJ106" s="1855"/>
      <c r="AK106" s="1856"/>
      <c r="AL106" s="2008"/>
      <c r="AM106" s="2009"/>
      <c r="AN106" s="1855"/>
      <c r="AO106" s="1856"/>
      <c r="AP106" s="2008"/>
      <c r="AQ106" s="2009"/>
      <c r="AR106" s="899"/>
      <c r="AS106" s="900"/>
      <c r="AT106" s="899"/>
      <c r="AU106" s="900"/>
      <c r="AV106" s="1037"/>
      <c r="FA106" s="1009"/>
      <c r="FB106" s="1010"/>
      <c r="FC106" s="863"/>
      <c r="FD106" s="863"/>
      <c r="FE106" s="863"/>
      <c r="FF106" s="863"/>
      <c r="FG106" s="863"/>
      <c r="FH106" s="863"/>
      <c r="FI106" s="1011"/>
      <c r="GI106" s="1012" t="s">
        <v>114</v>
      </c>
      <c r="GJ106" s="1012" t="s">
        <v>46</v>
      </c>
      <c r="GK106" s="1008" t="s">
        <v>45</v>
      </c>
      <c r="GL106" s="1008" t="s">
        <v>23</v>
      </c>
      <c r="GM106" s="1008" t="s">
        <v>44</v>
      </c>
      <c r="GN106" s="1012" t="s">
        <v>103</v>
      </c>
    </row>
    <row r="107" spans="1:210" s="1013" customFormat="1" ht="27.9" customHeight="1" x14ac:dyDescent="0.2">
      <c r="A107"/>
      <c r="B107" s="866"/>
      <c r="C107" s="857" t="s">
        <v>114</v>
      </c>
      <c r="D107" s="867" t="s">
        <v>7</v>
      </c>
      <c r="E107" s="868" t="s">
        <v>2166</v>
      </c>
      <c r="F107" s="869"/>
      <c r="G107" s="870">
        <v>70.89</v>
      </c>
      <c r="H107" s="871"/>
      <c r="I107" s="872"/>
      <c r="J107" s="901"/>
      <c r="K107" s="902"/>
      <c r="L107" s="901"/>
      <c r="M107" s="902"/>
      <c r="N107" s="901"/>
      <c r="O107" s="902"/>
      <c r="P107" s="901"/>
      <c r="Q107" s="902"/>
      <c r="R107" s="901"/>
      <c r="S107" s="902"/>
      <c r="T107" s="901"/>
      <c r="U107" s="902"/>
      <c r="V107" s="901"/>
      <c r="W107" s="902"/>
      <c r="X107" s="901"/>
      <c r="Y107" s="902"/>
      <c r="Z107" s="901"/>
      <c r="AA107" s="902"/>
      <c r="AB107" s="901"/>
      <c r="AC107" s="902"/>
      <c r="AD107" s="901"/>
      <c r="AE107" s="902"/>
      <c r="AF107" s="901"/>
      <c r="AG107" s="902"/>
      <c r="AH107" s="901"/>
      <c r="AI107" s="902"/>
      <c r="AJ107" s="1857"/>
      <c r="AK107" s="1858"/>
      <c r="AL107" s="2010"/>
      <c r="AM107" s="2011"/>
      <c r="AN107" s="1857"/>
      <c r="AO107" s="1858"/>
      <c r="AP107" s="2010"/>
      <c r="AQ107" s="2011"/>
      <c r="AR107" s="901"/>
      <c r="AS107" s="902"/>
      <c r="AT107" s="901"/>
      <c r="AU107" s="902"/>
      <c r="AV107" s="1038"/>
      <c r="FA107" s="1014"/>
      <c r="FB107" s="1015"/>
      <c r="FC107" s="869"/>
      <c r="FD107" s="869"/>
      <c r="FE107" s="869"/>
      <c r="FF107" s="869"/>
      <c r="FG107" s="869"/>
      <c r="FH107" s="869"/>
      <c r="FI107" s="1016"/>
      <c r="GI107" s="1017" t="s">
        <v>114</v>
      </c>
      <c r="GJ107" s="1017" t="s">
        <v>46</v>
      </c>
      <c r="GK107" s="1013" t="s">
        <v>46</v>
      </c>
      <c r="GL107" s="1013" t="s">
        <v>23</v>
      </c>
      <c r="GM107" s="1013" t="s">
        <v>45</v>
      </c>
      <c r="GN107" s="1017" t="s">
        <v>103</v>
      </c>
    </row>
    <row r="108" spans="1:210" s="836" customFormat="1" ht="27.9" customHeight="1" x14ac:dyDescent="0.2">
      <c r="A108"/>
      <c r="B108" s="854" t="s">
        <v>243</v>
      </c>
      <c r="C108" s="838" t="s">
        <v>105</v>
      </c>
      <c r="D108" s="839" t="s">
        <v>2167</v>
      </c>
      <c r="E108" s="840" t="s">
        <v>1394</v>
      </c>
      <c r="F108" s="841" t="s">
        <v>194</v>
      </c>
      <c r="G108" s="842">
        <v>14.18</v>
      </c>
      <c r="H108" s="843">
        <v>7024.5</v>
      </c>
      <c r="I108" s="855">
        <f>ROUND(H108*G108,2)</f>
        <v>99607.41</v>
      </c>
      <c r="J108" s="850"/>
      <c r="K108" s="1034">
        <f>ROUND(J108*$H108,2)</f>
        <v>0</v>
      </c>
      <c r="L108" s="850"/>
      <c r="M108" s="1034">
        <f>ROUND(L108*$H108,2)</f>
        <v>0</v>
      </c>
      <c r="N108" s="850"/>
      <c r="O108" s="1034">
        <f>ROUND(N108*$H108,2)</f>
        <v>0</v>
      </c>
      <c r="P108" s="850"/>
      <c r="Q108" s="1034">
        <f>ROUND(P108*$H108,2)</f>
        <v>0</v>
      </c>
      <c r="R108" s="850"/>
      <c r="S108" s="1034">
        <f>ROUND(R108*$H108,2)</f>
        <v>0</v>
      </c>
      <c r="T108" s="850"/>
      <c r="U108" s="1034">
        <f>ROUND(T108*$H108,2)</f>
        <v>0</v>
      </c>
      <c r="V108" s="850"/>
      <c r="W108" s="1034">
        <f>ROUND(V108*$H108,2)</f>
        <v>0</v>
      </c>
      <c r="X108" s="850"/>
      <c r="Y108" s="1034">
        <f>ROUND(X108*$H108,2)</f>
        <v>0</v>
      </c>
      <c r="Z108" s="850"/>
      <c r="AA108" s="1034">
        <f>ROUND(Z108*$H108,2)</f>
        <v>0</v>
      </c>
      <c r="AB108" s="850"/>
      <c r="AC108" s="1034">
        <f>ROUND(AB108*$H108,2)</f>
        <v>0</v>
      </c>
      <c r="AD108" s="850"/>
      <c r="AE108" s="1034">
        <f>ROUND(AD108*$H108,2)</f>
        <v>0</v>
      </c>
      <c r="AF108" s="850"/>
      <c r="AG108" s="1034">
        <f>ROUND(AF108*$H108,2)</f>
        <v>0</v>
      </c>
      <c r="AH108" s="850">
        <v>7.51</v>
      </c>
      <c r="AI108" s="1034">
        <f>ROUND(AH108*$H108,2)</f>
        <v>52754</v>
      </c>
      <c r="AJ108" s="1861">
        <v>5.96</v>
      </c>
      <c r="AK108" s="2143">
        <f>ROUND(AJ108*$H108,2)</f>
        <v>41866.019999999997</v>
      </c>
      <c r="AL108" s="2014"/>
      <c r="AM108" s="2015">
        <f>ROUND(AL108*$H108,2)</f>
        <v>0</v>
      </c>
      <c r="AN108" s="1861"/>
      <c r="AO108" s="2143">
        <f>ROUND(AN108*$H108,2)</f>
        <v>0</v>
      </c>
      <c r="AP108" s="2014"/>
      <c r="AQ108" s="2015">
        <f>ROUND(AP108*$H108,2)</f>
        <v>0</v>
      </c>
      <c r="AR108" s="850">
        <f>AP108+AN108+AL108+AJ108+AH108+AF108+AD108+AB108+Z108+X108+V108+T108+R108+P108+N108+L108+J108</f>
        <v>13.469999999999999</v>
      </c>
      <c r="AS108" s="1034">
        <f>ROUND(AR108*$H108,2)</f>
        <v>94620.02</v>
      </c>
      <c r="AT108" s="850">
        <f>G108-AR108</f>
        <v>0.71000000000000085</v>
      </c>
      <c r="AU108" s="1034">
        <f>ROUND(AT108*$H108,2)</f>
        <v>4987.3999999999996</v>
      </c>
      <c r="AV108" s="914">
        <f>AU108/I108</f>
        <v>5.0070572058845818E-2</v>
      </c>
      <c r="FA108" s="976"/>
      <c r="FB108" s="1000" t="s">
        <v>7</v>
      </c>
      <c r="FC108" s="1001" t="s">
        <v>31</v>
      </c>
      <c r="FD108" s="851"/>
      <c r="FE108" s="1002">
        <f>FD108*G108</f>
        <v>0</v>
      </c>
      <c r="FF108" s="1002">
        <v>0</v>
      </c>
      <c r="FG108" s="1002">
        <f>FF108*G108</f>
        <v>0</v>
      </c>
      <c r="FH108" s="1002">
        <v>0</v>
      </c>
      <c r="FI108" s="1003">
        <f>FH108*G108</f>
        <v>0</v>
      </c>
      <c r="GG108" s="1004" t="s">
        <v>110</v>
      </c>
      <c r="GI108" s="1004" t="s">
        <v>105</v>
      </c>
      <c r="GJ108" s="1004" t="s">
        <v>46</v>
      </c>
      <c r="GN108" s="988" t="s">
        <v>103</v>
      </c>
      <c r="GT108" s="1005">
        <f>IF(FC108="základní",I108,0)</f>
        <v>99607.41</v>
      </c>
      <c r="GU108" s="1005">
        <f>IF(FC108="snížená",I108,0)</f>
        <v>0</v>
      </c>
      <c r="GV108" s="1005">
        <f>IF(FC108="zákl. přenesená",I108,0)</f>
        <v>0</v>
      </c>
      <c r="GW108" s="1005">
        <f>IF(FC108="sníž. přenesená",I108,0)</f>
        <v>0</v>
      </c>
      <c r="GX108" s="1005">
        <f>IF(FC108="nulová",I108,0)</f>
        <v>0</v>
      </c>
      <c r="GY108" s="988" t="s">
        <v>45</v>
      </c>
      <c r="GZ108" s="1005">
        <f>ROUND(H108*G108,2)</f>
        <v>99607.41</v>
      </c>
      <c r="HA108" s="988" t="s">
        <v>110</v>
      </c>
      <c r="HB108" s="1004" t="s">
        <v>2168</v>
      </c>
    </row>
    <row r="109" spans="1:210" s="836" customFormat="1" ht="27.9" customHeight="1" x14ac:dyDescent="0.2">
      <c r="A109"/>
      <c r="B109" s="856"/>
      <c r="C109" s="857" t="s">
        <v>112</v>
      </c>
      <c r="D109" s="851"/>
      <c r="E109" s="858" t="s">
        <v>1387</v>
      </c>
      <c r="F109" s="851"/>
      <c r="G109" s="851"/>
      <c r="H109" s="852"/>
      <c r="I109" s="859"/>
      <c r="J109" s="897"/>
      <c r="K109" s="898"/>
      <c r="L109" s="897"/>
      <c r="M109" s="898"/>
      <c r="N109" s="897"/>
      <c r="O109" s="898"/>
      <c r="P109" s="897"/>
      <c r="Q109" s="898"/>
      <c r="R109" s="897"/>
      <c r="S109" s="898"/>
      <c r="T109" s="897"/>
      <c r="U109" s="898"/>
      <c r="V109" s="897"/>
      <c r="W109" s="898"/>
      <c r="X109" s="897"/>
      <c r="Y109" s="898"/>
      <c r="Z109" s="897"/>
      <c r="AA109" s="898"/>
      <c r="AB109" s="897"/>
      <c r="AC109" s="898"/>
      <c r="AD109" s="897"/>
      <c r="AE109" s="898"/>
      <c r="AF109" s="897"/>
      <c r="AG109" s="898"/>
      <c r="AH109" s="897"/>
      <c r="AI109" s="898"/>
      <c r="AJ109" s="1853"/>
      <c r="AK109" s="1854"/>
      <c r="AL109" s="2006"/>
      <c r="AM109" s="2007"/>
      <c r="AN109" s="1853"/>
      <c r="AO109" s="1854"/>
      <c r="AP109" s="2006"/>
      <c r="AQ109" s="2007"/>
      <c r="AR109" s="897"/>
      <c r="AS109" s="898"/>
      <c r="AT109" s="897"/>
      <c r="AU109" s="898"/>
      <c r="AV109" s="1036"/>
      <c r="FA109" s="976"/>
      <c r="FB109" s="1006"/>
      <c r="FC109" s="851"/>
      <c r="FD109" s="851"/>
      <c r="FE109" s="851"/>
      <c r="FF109" s="851"/>
      <c r="FG109" s="851"/>
      <c r="FH109" s="851"/>
      <c r="FI109" s="1007"/>
      <c r="GI109" s="988" t="s">
        <v>112</v>
      </c>
      <c r="GJ109" s="988" t="s">
        <v>46</v>
      </c>
    </row>
    <row r="110" spans="1:210" s="1008" customFormat="1" ht="27.9" customHeight="1" x14ac:dyDescent="0.2">
      <c r="A110"/>
      <c r="B110" s="860"/>
      <c r="C110" s="857" t="s">
        <v>114</v>
      </c>
      <c r="D110" s="861" t="s">
        <v>7</v>
      </c>
      <c r="E110" s="862" t="s">
        <v>762</v>
      </c>
      <c r="F110" s="863"/>
      <c r="G110" s="861" t="s">
        <v>7</v>
      </c>
      <c r="H110" s="864"/>
      <c r="I110" s="865"/>
      <c r="J110" s="899"/>
      <c r="K110" s="900"/>
      <c r="L110" s="899"/>
      <c r="M110" s="900"/>
      <c r="N110" s="899"/>
      <c r="O110" s="900"/>
      <c r="P110" s="899"/>
      <c r="Q110" s="900"/>
      <c r="R110" s="899"/>
      <c r="S110" s="900"/>
      <c r="T110" s="899"/>
      <c r="U110" s="900"/>
      <c r="V110" s="899"/>
      <c r="W110" s="900"/>
      <c r="X110" s="899"/>
      <c r="Y110" s="900"/>
      <c r="Z110" s="899"/>
      <c r="AA110" s="900"/>
      <c r="AB110" s="899"/>
      <c r="AC110" s="900"/>
      <c r="AD110" s="899"/>
      <c r="AE110" s="900"/>
      <c r="AF110" s="899"/>
      <c r="AG110" s="900"/>
      <c r="AH110" s="899"/>
      <c r="AI110" s="900"/>
      <c r="AJ110" s="1855"/>
      <c r="AK110" s="1856"/>
      <c r="AL110" s="2008"/>
      <c r="AM110" s="2009"/>
      <c r="AN110" s="1855"/>
      <c r="AO110" s="1856"/>
      <c r="AP110" s="2008"/>
      <c r="AQ110" s="2009"/>
      <c r="AR110" s="899"/>
      <c r="AS110" s="900"/>
      <c r="AT110" s="899"/>
      <c r="AU110" s="900"/>
      <c r="AV110" s="1037"/>
      <c r="FA110" s="1009"/>
      <c r="FB110" s="1010"/>
      <c r="FC110" s="863"/>
      <c r="FD110" s="863"/>
      <c r="FE110" s="863"/>
      <c r="FF110" s="863"/>
      <c r="FG110" s="863"/>
      <c r="FH110" s="863"/>
      <c r="FI110" s="1011"/>
      <c r="GI110" s="1012" t="s">
        <v>114</v>
      </c>
      <c r="GJ110" s="1012" t="s">
        <v>46</v>
      </c>
      <c r="GK110" s="1008" t="s">
        <v>45</v>
      </c>
      <c r="GL110" s="1008" t="s">
        <v>23</v>
      </c>
      <c r="GM110" s="1008" t="s">
        <v>44</v>
      </c>
      <c r="GN110" s="1012" t="s">
        <v>103</v>
      </c>
    </row>
    <row r="111" spans="1:210" s="1008" customFormat="1" ht="27.9" customHeight="1" x14ac:dyDescent="0.2">
      <c r="A111"/>
      <c r="B111" s="860"/>
      <c r="C111" s="857" t="s">
        <v>114</v>
      </c>
      <c r="D111" s="861" t="s">
        <v>7</v>
      </c>
      <c r="E111" s="862" t="s">
        <v>1380</v>
      </c>
      <c r="F111" s="863"/>
      <c r="G111" s="861" t="s">
        <v>7</v>
      </c>
      <c r="H111" s="864"/>
      <c r="I111" s="865"/>
      <c r="J111" s="899"/>
      <c r="K111" s="900"/>
      <c r="L111" s="899"/>
      <c r="M111" s="900"/>
      <c r="N111" s="899"/>
      <c r="O111" s="900"/>
      <c r="P111" s="899"/>
      <c r="Q111" s="900"/>
      <c r="R111" s="899"/>
      <c r="S111" s="900"/>
      <c r="T111" s="899"/>
      <c r="U111" s="900"/>
      <c r="V111" s="899"/>
      <c r="W111" s="900"/>
      <c r="X111" s="899"/>
      <c r="Y111" s="900"/>
      <c r="Z111" s="899"/>
      <c r="AA111" s="900"/>
      <c r="AB111" s="899"/>
      <c r="AC111" s="900"/>
      <c r="AD111" s="899"/>
      <c r="AE111" s="900"/>
      <c r="AF111" s="899"/>
      <c r="AG111" s="900"/>
      <c r="AH111" s="899"/>
      <c r="AI111" s="900"/>
      <c r="AJ111" s="1855"/>
      <c r="AK111" s="1856"/>
      <c r="AL111" s="2008"/>
      <c r="AM111" s="2009"/>
      <c r="AN111" s="1855"/>
      <c r="AO111" s="1856"/>
      <c r="AP111" s="2008"/>
      <c r="AQ111" s="2009"/>
      <c r="AR111" s="899"/>
      <c r="AS111" s="900"/>
      <c r="AT111" s="899"/>
      <c r="AU111" s="900"/>
      <c r="AV111" s="1037"/>
      <c r="FA111" s="1009"/>
      <c r="FB111" s="1010"/>
      <c r="FC111" s="863"/>
      <c r="FD111" s="863"/>
      <c r="FE111" s="863"/>
      <c r="FF111" s="863"/>
      <c r="FG111" s="863"/>
      <c r="FH111" s="863"/>
      <c r="FI111" s="1011"/>
      <c r="GI111" s="1012" t="s">
        <v>114</v>
      </c>
      <c r="GJ111" s="1012" t="s">
        <v>46</v>
      </c>
      <c r="GK111" s="1008" t="s">
        <v>45</v>
      </c>
      <c r="GL111" s="1008" t="s">
        <v>23</v>
      </c>
      <c r="GM111" s="1008" t="s">
        <v>44</v>
      </c>
      <c r="GN111" s="1012" t="s">
        <v>103</v>
      </c>
    </row>
    <row r="112" spans="1:210" s="1013" customFormat="1" ht="27.9" customHeight="1" x14ac:dyDescent="0.2">
      <c r="A112"/>
      <c r="B112" s="866"/>
      <c r="C112" s="857" t="s">
        <v>114</v>
      </c>
      <c r="D112" s="867" t="s">
        <v>7</v>
      </c>
      <c r="E112" s="868" t="s">
        <v>2169</v>
      </c>
      <c r="F112" s="869"/>
      <c r="G112" s="870">
        <v>14.18</v>
      </c>
      <c r="H112" s="871"/>
      <c r="I112" s="872"/>
      <c r="J112" s="901"/>
      <c r="K112" s="902"/>
      <c r="L112" s="901"/>
      <c r="M112" s="902"/>
      <c r="N112" s="901"/>
      <c r="O112" s="902"/>
      <c r="P112" s="901"/>
      <c r="Q112" s="902"/>
      <c r="R112" s="901"/>
      <c r="S112" s="902"/>
      <c r="T112" s="901"/>
      <c r="U112" s="902"/>
      <c r="V112" s="901"/>
      <c r="W112" s="902"/>
      <c r="X112" s="901"/>
      <c r="Y112" s="902"/>
      <c r="Z112" s="901"/>
      <c r="AA112" s="902"/>
      <c r="AB112" s="901"/>
      <c r="AC112" s="902"/>
      <c r="AD112" s="901"/>
      <c r="AE112" s="902"/>
      <c r="AF112" s="901"/>
      <c r="AG112" s="902"/>
      <c r="AH112" s="901"/>
      <c r="AI112" s="902"/>
      <c r="AJ112" s="1857"/>
      <c r="AK112" s="1858"/>
      <c r="AL112" s="2010"/>
      <c r="AM112" s="2011"/>
      <c r="AN112" s="1857"/>
      <c r="AO112" s="1858"/>
      <c r="AP112" s="2010"/>
      <c r="AQ112" s="2011"/>
      <c r="AR112" s="901"/>
      <c r="AS112" s="902"/>
      <c r="AT112" s="901"/>
      <c r="AU112" s="902"/>
      <c r="AV112" s="1038"/>
      <c r="FA112" s="1014"/>
      <c r="FB112" s="1015"/>
      <c r="FC112" s="869"/>
      <c r="FD112" s="869"/>
      <c r="FE112" s="869"/>
      <c r="FF112" s="869"/>
      <c r="FG112" s="869"/>
      <c r="FH112" s="869"/>
      <c r="FI112" s="1016"/>
      <c r="GI112" s="1017" t="s">
        <v>114</v>
      </c>
      <c r="GJ112" s="1017" t="s">
        <v>46</v>
      </c>
      <c r="GK112" s="1013" t="s">
        <v>46</v>
      </c>
      <c r="GL112" s="1013" t="s">
        <v>23</v>
      </c>
      <c r="GM112" s="1013" t="s">
        <v>45</v>
      </c>
      <c r="GN112" s="1017" t="s">
        <v>103</v>
      </c>
    </row>
    <row r="113" spans="1:210" s="836" customFormat="1" ht="27.9" customHeight="1" x14ac:dyDescent="0.2">
      <c r="A113"/>
      <c r="B113" s="854" t="s">
        <v>249</v>
      </c>
      <c r="C113" s="838" t="s">
        <v>105</v>
      </c>
      <c r="D113" s="839" t="s">
        <v>244</v>
      </c>
      <c r="E113" s="840" t="s">
        <v>245</v>
      </c>
      <c r="F113" s="841" t="s">
        <v>108</v>
      </c>
      <c r="G113" s="842">
        <v>600.61</v>
      </c>
      <c r="H113" s="843">
        <v>114.7</v>
      </c>
      <c r="I113" s="855">
        <f>ROUND(H113*G113,2)</f>
        <v>68889.97</v>
      </c>
      <c r="J113" s="850"/>
      <c r="K113" s="1034">
        <f>ROUND(J113*$H113,2)</f>
        <v>0</v>
      </c>
      <c r="L113" s="850"/>
      <c r="M113" s="1034">
        <f>ROUND(L113*$H113,2)</f>
        <v>0</v>
      </c>
      <c r="N113" s="850"/>
      <c r="O113" s="1034">
        <f>ROUND(N113*$H113,2)</f>
        <v>0</v>
      </c>
      <c r="P113" s="850"/>
      <c r="Q113" s="1034">
        <f>ROUND(P113*$H113,2)</f>
        <v>0</v>
      </c>
      <c r="R113" s="850"/>
      <c r="S113" s="1034">
        <f>ROUND(R113*$H113,2)</f>
        <v>0</v>
      </c>
      <c r="T113" s="850"/>
      <c r="U113" s="1034">
        <f>ROUND(T113*$H113,2)</f>
        <v>0</v>
      </c>
      <c r="V113" s="850"/>
      <c r="W113" s="1034">
        <f>ROUND(V113*$H113,2)</f>
        <v>0</v>
      </c>
      <c r="X113" s="850"/>
      <c r="Y113" s="1034">
        <f>ROUND(X113*$H113,2)</f>
        <v>0</v>
      </c>
      <c r="Z113" s="850"/>
      <c r="AA113" s="1034">
        <f>ROUND(Z113*$H113,2)</f>
        <v>0</v>
      </c>
      <c r="AB113" s="850"/>
      <c r="AC113" s="1034">
        <f>ROUND(AB113*$H113,2)</f>
        <v>0</v>
      </c>
      <c r="AD113" s="850"/>
      <c r="AE113" s="1034">
        <f>ROUND(AD113*$H113,2)</f>
        <v>0</v>
      </c>
      <c r="AF113" s="850"/>
      <c r="AG113" s="1034">
        <f>ROUND(AF113*$H113,2)</f>
        <v>0</v>
      </c>
      <c r="AH113" s="850">
        <v>252.56</v>
      </c>
      <c r="AI113" s="1034">
        <f>ROUND(AH113*$H113,2)</f>
        <v>28968.63</v>
      </c>
      <c r="AJ113" s="1861">
        <v>318.02</v>
      </c>
      <c r="AK113" s="2143">
        <f>ROUND(AJ113*$H113,2)</f>
        <v>36476.89</v>
      </c>
      <c r="AL113" s="2014"/>
      <c r="AM113" s="2015">
        <f>ROUND(AL113*$H113,2)</f>
        <v>0</v>
      </c>
      <c r="AN113" s="1861">
        <v>23.24</v>
      </c>
      <c r="AO113" s="2143">
        <f>ROUND(AN113*$H113,2)</f>
        <v>2665.63</v>
      </c>
      <c r="AP113" s="2014"/>
      <c r="AQ113" s="2015">
        <f>ROUND(AP113*$H113,2)</f>
        <v>0</v>
      </c>
      <c r="AR113" s="850">
        <f>AP113+AN113+AL113+AJ113+AH113+AF113+AD113+AB113+Z113+X113+V113+T113+R113+P113+N113+L113+J113</f>
        <v>593.81999999999994</v>
      </c>
      <c r="AS113" s="1034">
        <f>ROUND(AR113*$H113,2)</f>
        <v>68111.149999999994</v>
      </c>
      <c r="AT113" s="850">
        <f>G113-AR113</f>
        <v>6.7900000000000773</v>
      </c>
      <c r="AU113" s="1034">
        <f>ROUND(AT113*$H113,2)</f>
        <v>778.81</v>
      </c>
      <c r="AV113" s="914">
        <f>AU113/I113</f>
        <v>1.1305129034023384E-2</v>
      </c>
      <c r="FA113" s="976"/>
      <c r="FB113" s="1000" t="s">
        <v>7</v>
      </c>
      <c r="FC113" s="1001" t="s">
        <v>31</v>
      </c>
      <c r="FD113" s="851"/>
      <c r="FE113" s="1002">
        <f>FD113*G113</f>
        <v>0</v>
      </c>
      <c r="FF113" s="1002">
        <v>8.4999999999999995E-4</v>
      </c>
      <c r="FG113" s="1002">
        <f>FF113*G113</f>
        <v>0.51051849999999999</v>
      </c>
      <c r="FH113" s="1002">
        <v>0</v>
      </c>
      <c r="FI113" s="1003">
        <f>FH113*G113</f>
        <v>0</v>
      </c>
      <c r="GG113" s="1004" t="s">
        <v>110</v>
      </c>
      <c r="GI113" s="1004" t="s">
        <v>105</v>
      </c>
      <c r="GJ113" s="1004" t="s">
        <v>46</v>
      </c>
      <c r="GN113" s="988" t="s">
        <v>103</v>
      </c>
      <c r="GT113" s="1005">
        <f>IF(FC113="základní",I113,0)</f>
        <v>68889.97</v>
      </c>
      <c r="GU113" s="1005">
        <f>IF(FC113="snížená",I113,0)</f>
        <v>0</v>
      </c>
      <c r="GV113" s="1005">
        <f>IF(FC113="zákl. přenesená",I113,0)</f>
        <v>0</v>
      </c>
      <c r="GW113" s="1005">
        <f>IF(FC113="sníž. přenesená",I113,0)</f>
        <v>0</v>
      </c>
      <c r="GX113" s="1005">
        <f>IF(FC113="nulová",I113,0)</f>
        <v>0</v>
      </c>
      <c r="GY113" s="988" t="s">
        <v>45</v>
      </c>
      <c r="GZ113" s="1005">
        <f>ROUND(H113*G113,2)</f>
        <v>68889.97</v>
      </c>
      <c r="HA113" s="988" t="s">
        <v>110</v>
      </c>
      <c r="HB113" s="1004" t="s">
        <v>2170</v>
      </c>
    </row>
    <row r="114" spans="1:210" s="836" customFormat="1" ht="27.9" customHeight="1" x14ac:dyDescent="0.2">
      <c r="A114"/>
      <c r="B114" s="856"/>
      <c r="C114" s="857" t="s">
        <v>112</v>
      </c>
      <c r="D114" s="851"/>
      <c r="E114" s="858" t="s">
        <v>247</v>
      </c>
      <c r="F114" s="851"/>
      <c r="G114" s="851"/>
      <c r="H114" s="852"/>
      <c r="I114" s="859"/>
      <c r="J114" s="897"/>
      <c r="K114" s="898"/>
      <c r="L114" s="897"/>
      <c r="M114" s="898"/>
      <c r="N114" s="897"/>
      <c r="O114" s="898"/>
      <c r="P114" s="897"/>
      <c r="Q114" s="898"/>
      <c r="R114" s="897"/>
      <c r="S114" s="898"/>
      <c r="T114" s="897"/>
      <c r="U114" s="898"/>
      <c r="V114" s="897"/>
      <c r="W114" s="898"/>
      <c r="X114" s="897"/>
      <c r="Y114" s="898"/>
      <c r="Z114" s="897"/>
      <c r="AA114" s="898"/>
      <c r="AB114" s="897"/>
      <c r="AC114" s="898"/>
      <c r="AD114" s="897"/>
      <c r="AE114" s="898"/>
      <c r="AF114" s="897"/>
      <c r="AG114" s="898"/>
      <c r="AH114" s="897"/>
      <c r="AI114" s="898"/>
      <c r="AJ114" s="1853"/>
      <c r="AK114" s="1854"/>
      <c r="AL114" s="2006"/>
      <c r="AM114" s="2007"/>
      <c r="AN114" s="1853"/>
      <c r="AO114" s="1854"/>
      <c r="AP114" s="2006"/>
      <c r="AQ114" s="2007"/>
      <c r="AR114" s="897"/>
      <c r="AS114" s="898"/>
      <c r="AT114" s="897"/>
      <c r="AU114" s="898"/>
      <c r="AV114" s="1036"/>
      <c r="FA114" s="976"/>
      <c r="FB114" s="1006"/>
      <c r="FC114" s="851"/>
      <c r="FD114" s="851"/>
      <c r="FE114" s="851"/>
      <c r="FF114" s="851"/>
      <c r="FG114" s="851"/>
      <c r="FH114" s="851"/>
      <c r="FI114" s="1007"/>
      <c r="GI114" s="988" t="s">
        <v>112</v>
      </c>
      <c r="GJ114" s="988" t="s">
        <v>46</v>
      </c>
    </row>
    <row r="115" spans="1:210" s="1008" customFormat="1" ht="27.9" customHeight="1" x14ac:dyDescent="0.2">
      <c r="A115"/>
      <c r="B115" s="860"/>
      <c r="C115" s="857" t="s">
        <v>114</v>
      </c>
      <c r="D115" s="861" t="s">
        <v>7</v>
      </c>
      <c r="E115" s="862" t="s">
        <v>2171</v>
      </c>
      <c r="F115" s="863"/>
      <c r="G115" s="861" t="s">
        <v>7</v>
      </c>
      <c r="H115" s="864"/>
      <c r="I115" s="865"/>
      <c r="J115" s="899"/>
      <c r="K115" s="900"/>
      <c r="L115" s="899"/>
      <c r="M115" s="900"/>
      <c r="N115" s="899"/>
      <c r="O115" s="900"/>
      <c r="P115" s="899"/>
      <c r="Q115" s="900"/>
      <c r="R115" s="899"/>
      <c r="S115" s="900"/>
      <c r="T115" s="899"/>
      <c r="U115" s="900"/>
      <c r="V115" s="899"/>
      <c r="W115" s="900"/>
      <c r="X115" s="899"/>
      <c r="Y115" s="900"/>
      <c r="Z115" s="899"/>
      <c r="AA115" s="900"/>
      <c r="AB115" s="899"/>
      <c r="AC115" s="900"/>
      <c r="AD115" s="899"/>
      <c r="AE115" s="900"/>
      <c r="AF115" s="899"/>
      <c r="AG115" s="900"/>
      <c r="AH115" s="899"/>
      <c r="AI115" s="900"/>
      <c r="AJ115" s="1855"/>
      <c r="AK115" s="1856"/>
      <c r="AL115" s="2008"/>
      <c r="AM115" s="2009"/>
      <c r="AN115" s="1855"/>
      <c r="AO115" s="1856"/>
      <c r="AP115" s="2008"/>
      <c r="AQ115" s="2009"/>
      <c r="AR115" s="899"/>
      <c r="AS115" s="900"/>
      <c r="AT115" s="899"/>
      <c r="AU115" s="900"/>
      <c r="AV115" s="1037"/>
      <c r="FA115" s="1009"/>
      <c r="FB115" s="1010"/>
      <c r="FC115" s="863"/>
      <c r="FD115" s="863"/>
      <c r="FE115" s="863"/>
      <c r="FF115" s="863"/>
      <c r="FG115" s="863"/>
      <c r="FH115" s="863"/>
      <c r="FI115" s="1011"/>
      <c r="GI115" s="1012" t="s">
        <v>114</v>
      </c>
      <c r="GJ115" s="1012" t="s">
        <v>46</v>
      </c>
      <c r="GK115" s="1008" t="s">
        <v>45</v>
      </c>
      <c r="GL115" s="1008" t="s">
        <v>23</v>
      </c>
      <c r="GM115" s="1008" t="s">
        <v>44</v>
      </c>
      <c r="GN115" s="1012" t="s">
        <v>103</v>
      </c>
    </row>
    <row r="116" spans="1:210" s="1013" customFormat="1" ht="27.9" customHeight="1" x14ac:dyDescent="0.2">
      <c r="A116"/>
      <c r="B116" s="866"/>
      <c r="C116" s="857" t="s">
        <v>114</v>
      </c>
      <c r="D116" s="867" t="s">
        <v>7</v>
      </c>
      <c r="E116" s="868" t="s">
        <v>2172</v>
      </c>
      <c r="F116" s="869"/>
      <c r="G116" s="870">
        <v>600.61</v>
      </c>
      <c r="H116" s="871"/>
      <c r="I116" s="872"/>
      <c r="J116" s="901"/>
      <c r="K116" s="902"/>
      <c r="L116" s="901"/>
      <c r="M116" s="902"/>
      <c r="N116" s="901"/>
      <c r="O116" s="902"/>
      <c r="P116" s="901"/>
      <c r="Q116" s="902"/>
      <c r="R116" s="901"/>
      <c r="S116" s="902"/>
      <c r="T116" s="901"/>
      <c r="U116" s="902"/>
      <c r="V116" s="901"/>
      <c r="W116" s="902"/>
      <c r="X116" s="901"/>
      <c r="Y116" s="902"/>
      <c r="Z116" s="901"/>
      <c r="AA116" s="902"/>
      <c r="AB116" s="901"/>
      <c r="AC116" s="902"/>
      <c r="AD116" s="901"/>
      <c r="AE116" s="902"/>
      <c r="AF116" s="901"/>
      <c r="AG116" s="902"/>
      <c r="AH116" s="901"/>
      <c r="AI116" s="902"/>
      <c r="AJ116" s="1857"/>
      <c r="AK116" s="1858"/>
      <c r="AL116" s="2010"/>
      <c r="AM116" s="2011"/>
      <c r="AN116" s="1857"/>
      <c r="AO116" s="1858"/>
      <c r="AP116" s="2010"/>
      <c r="AQ116" s="2011"/>
      <c r="AR116" s="901"/>
      <c r="AS116" s="902"/>
      <c r="AT116" s="901"/>
      <c r="AU116" s="902"/>
      <c r="AV116" s="1038"/>
      <c r="FA116" s="1014"/>
      <c r="FB116" s="1015"/>
      <c r="FC116" s="869"/>
      <c r="FD116" s="869"/>
      <c r="FE116" s="869"/>
      <c r="FF116" s="869"/>
      <c r="FG116" s="869"/>
      <c r="FH116" s="869"/>
      <c r="FI116" s="1016"/>
      <c r="GI116" s="1017" t="s">
        <v>114</v>
      </c>
      <c r="GJ116" s="1017" t="s">
        <v>46</v>
      </c>
      <c r="GK116" s="1013" t="s">
        <v>46</v>
      </c>
      <c r="GL116" s="1013" t="s">
        <v>23</v>
      </c>
      <c r="GM116" s="1013" t="s">
        <v>45</v>
      </c>
      <c r="GN116" s="1017" t="s">
        <v>103</v>
      </c>
    </row>
    <row r="117" spans="1:210" s="836" customFormat="1" ht="27.9" customHeight="1" x14ac:dyDescent="0.2">
      <c r="A117"/>
      <c r="B117" s="854" t="s">
        <v>254</v>
      </c>
      <c r="C117" s="838" t="s">
        <v>105</v>
      </c>
      <c r="D117" s="839" t="s">
        <v>250</v>
      </c>
      <c r="E117" s="840" t="s">
        <v>251</v>
      </c>
      <c r="F117" s="841" t="s">
        <v>108</v>
      </c>
      <c r="G117" s="842">
        <v>600.61</v>
      </c>
      <c r="H117" s="843">
        <v>90</v>
      </c>
      <c r="I117" s="855">
        <f>ROUND(H117*G117,2)</f>
        <v>54054.9</v>
      </c>
      <c r="J117" s="850"/>
      <c r="K117" s="1034">
        <f>ROUND(J117*$H117,2)</f>
        <v>0</v>
      </c>
      <c r="L117" s="850"/>
      <c r="M117" s="1034">
        <f>ROUND(L117*$H117,2)</f>
        <v>0</v>
      </c>
      <c r="N117" s="850"/>
      <c r="O117" s="1034">
        <f>ROUND(N117*$H117,2)</f>
        <v>0</v>
      </c>
      <c r="P117" s="850"/>
      <c r="Q117" s="1034">
        <f>ROUND(P117*$H117,2)</f>
        <v>0</v>
      </c>
      <c r="R117" s="850"/>
      <c r="S117" s="1034">
        <f>ROUND(R117*$H117,2)</f>
        <v>0</v>
      </c>
      <c r="T117" s="850"/>
      <c r="U117" s="1034">
        <f>ROUND(T117*$H117,2)</f>
        <v>0</v>
      </c>
      <c r="V117" s="850"/>
      <c r="W117" s="1034">
        <f>ROUND(V117*$H117,2)</f>
        <v>0</v>
      </c>
      <c r="X117" s="850"/>
      <c r="Y117" s="1034">
        <f>ROUND(X117*$H117,2)</f>
        <v>0</v>
      </c>
      <c r="Z117" s="850"/>
      <c r="AA117" s="1034">
        <f>ROUND(Z117*$H117,2)</f>
        <v>0</v>
      </c>
      <c r="AB117" s="850"/>
      <c r="AC117" s="1034">
        <f>ROUND(AB117*$H117,2)</f>
        <v>0</v>
      </c>
      <c r="AD117" s="850"/>
      <c r="AE117" s="1034">
        <f>ROUND(AD117*$H117,2)</f>
        <v>0</v>
      </c>
      <c r="AF117" s="850"/>
      <c r="AG117" s="1034">
        <f>ROUND(AF117*$H117,2)</f>
        <v>0</v>
      </c>
      <c r="AH117" s="850">
        <v>252.56</v>
      </c>
      <c r="AI117" s="1034">
        <f>ROUND(AH117*$H117,2)</f>
        <v>22730.400000000001</v>
      </c>
      <c r="AJ117" s="1861">
        <v>318.02</v>
      </c>
      <c r="AK117" s="2143">
        <f>ROUND(AJ117*$H117,2)</f>
        <v>28621.8</v>
      </c>
      <c r="AL117" s="2014"/>
      <c r="AM117" s="2015">
        <f>ROUND(AL117*$H117,2)</f>
        <v>0</v>
      </c>
      <c r="AN117" s="1861">
        <v>23.24</v>
      </c>
      <c r="AO117" s="2143">
        <f>ROUND(AN117*$H117,2)</f>
        <v>2091.6</v>
      </c>
      <c r="AP117" s="2014"/>
      <c r="AQ117" s="2015">
        <f>ROUND(AP117*$H117,2)</f>
        <v>0</v>
      </c>
      <c r="AR117" s="850">
        <f>AP117+AN117+AL117+AJ117+AH117+AF117+AD117+AB117+Z117+X117+V117+T117+R117+P117+N117+L117+J117</f>
        <v>593.81999999999994</v>
      </c>
      <c r="AS117" s="1034">
        <f>ROUND(AR117*$H117,2)</f>
        <v>53443.8</v>
      </c>
      <c r="AT117" s="850">
        <f>G117-AR117</f>
        <v>6.7900000000000773</v>
      </c>
      <c r="AU117" s="1034">
        <f>ROUND(AT117*$H117,2)</f>
        <v>611.1</v>
      </c>
      <c r="AV117" s="914">
        <f>AU117/I117</f>
        <v>1.1305173074041391E-2</v>
      </c>
      <c r="FA117" s="976"/>
      <c r="FB117" s="1000" t="s">
        <v>7</v>
      </c>
      <c r="FC117" s="1001" t="s">
        <v>31</v>
      </c>
      <c r="FD117" s="851"/>
      <c r="FE117" s="1002">
        <f>FD117*G117</f>
        <v>0</v>
      </c>
      <c r="FF117" s="1002">
        <v>0</v>
      </c>
      <c r="FG117" s="1002">
        <f>FF117*G117</f>
        <v>0</v>
      </c>
      <c r="FH117" s="1002">
        <v>0</v>
      </c>
      <c r="FI117" s="1003">
        <f>FH117*G117</f>
        <v>0</v>
      </c>
      <c r="GG117" s="1004" t="s">
        <v>110</v>
      </c>
      <c r="GI117" s="1004" t="s">
        <v>105</v>
      </c>
      <c r="GJ117" s="1004" t="s">
        <v>46</v>
      </c>
      <c r="GN117" s="988" t="s">
        <v>103</v>
      </c>
      <c r="GT117" s="1005">
        <f>IF(FC117="základní",I117,0)</f>
        <v>54054.9</v>
      </c>
      <c r="GU117" s="1005">
        <f>IF(FC117="snížená",I117,0)</f>
        <v>0</v>
      </c>
      <c r="GV117" s="1005">
        <f>IF(FC117="zákl. přenesená",I117,0)</f>
        <v>0</v>
      </c>
      <c r="GW117" s="1005">
        <f>IF(FC117="sníž. přenesená",I117,0)</f>
        <v>0</v>
      </c>
      <c r="GX117" s="1005">
        <f>IF(FC117="nulová",I117,0)</f>
        <v>0</v>
      </c>
      <c r="GY117" s="988" t="s">
        <v>45</v>
      </c>
      <c r="GZ117" s="1005">
        <f>ROUND(H117*G117,2)</f>
        <v>54054.9</v>
      </c>
      <c r="HA117" s="988" t="s">
        <v>110</v>
      </c>
      <c r="HB117" s="1004" t="s">
        <v>2173</v>
      </c>
    </row>
    <row r="118" spans="1:210" s="1013" customFormat="1" ht="27.9" customHeight="1" x14ac:dyDescent="0.2">
      <c r="A118"/>
      <c r="B118" s="866"/>
      <c r="C118" s="857" t="s">
        <v>114</v>
      </c>
      <c r="D118" s="867" t="s">
        <v>7</v>
      </c>
      <c r="E118" s="868" t="s">
        <v>2174</v>
      </c>
      <c r="F118" s="869"/>
      <c r="G118" s="870">
        <v>600.61</v>
      </c>
      <c r="H118" s="871"/>
      <c r="I118" s="872"/>
      <c r="J118" s="901"/>
      <c r="K118" s="902"/>
      <c r="L118" s="901"/>
      <c r="M118" s="902"/>
      <c r="N118" s="901"/>
      <c r="O118" s="902"/>
      <c r="P118" s="901"/>
      <c r="Q118" s="902"/>
      <c r="R118" s="901"/>
      <c r="S118" s="902"/>
      <c r="T118" s="901"/>
      <c r="U118" s="902"/>
      <c r="V118" s="901"/>
      <c r="W118" s="902"/>
      <c r="X118" s="901"/>
      <c r="Y118" s="902"/>
      <c r="Z118" s="901"/>
      <c r="AA118" s="902"/>
      <c r="AB118" s="901"/>
      <c r="AC118" s="902"/>
      <c r="AD118" s="901"/>
      <c r="AE118" s="902"/>
      <c r="AF118" s="901"/>
      <c r="AG118" s="902"/>
      <c r="AH118" s="901"/>
      <c r="AI118" s="902"/>
      <c r="AJ118" s="1857"/>
      <c r="AK118" s="1858"/>
      <c r="AL118" s="2010"/>
      <c r="AM118" s="2011"/>
      <c r="AN118" s="1857"/>
      <c r="AO118" s="1858"/>
      <c r="AP118" s="2010"/>
      <c r="AQ118" s="2011"/>
      <c r="AR118" s="901"/>
      <c r="AS118" s="902"/>
      <c r="AT118" s="901"/>
      <c r="AU118" s="902"/>
      <c r="AV118" s="1038"/>
      <c r="FA118" s="1014"/>
      <c r="FB118" s="1015"/>
      <c r="FC118" s="869"/>
      <c r="FD118" s="869"/>
      <c r="FE118" s="869"/>
      <c r="FF118" s="869"/>
      <c r="FG118" s="869"/>
      <c r="FH118" s="869"/>
      <c r="FI118" s="1016"/>
      <c r="GI118" s="1017" t="s">
        <v>114</v>
      </c>
      <c r="GJ118" s="1017" t="s">
        <v>46</v>
      </c>
      <c r="GK118" s="1013" t="s">
        <v>46</v>
      </c>
      <c r="GL118" s="1013" t="s">
        <v>23</v>
      </c>
      <c r="GM118" s="1013" t="s">
        <v>45</v>
      </c>
      <c r="GN118" s="1017" t="s">
        <v>103</v>
      </c>
    </row>
    <row r="119" spans="1:210" s="836" customFormat="1" ht="27.9" customHeight="1" x14ac:dyDescent="0.2">
      <c r="A119"/>
      <c r="B119" s="854" t="s">
        <v>1</v>
      </c>
      <c r="C119" s="838" t="s">
        <v>105</v>
      </c>
      <c r="D119" s="839" t="s">
        <v>1405</v>
      </c>
      <c r="E119" s="840" t="s">
        <v>1406</v>
      </c>
      <c r="F119" s="841" t="s">
        <v>194</v>
      </c>
      <c r="G119" s="842">
        <v>84.22</v>
      </c>
      <c r="H119" s="843">
        <v>207</v>
      </c>
      <c r="I119" s="855">
        <f>ROUND(H119*G119,2)</f>
        <v>17433.54</v>
      </c>
      <c r="J119" s="850"/>
      <c r="K119" s="1034">
        <f>ROUND(J119*$H119,2)</f>
        <v>0</v>
      </c>
      <c r="L119" s="850"/>
      <c r="M119" s="1034">
        <f>ROUND(L119*$H119,2)</f>
        <v>0</v>
      </c>
      <c r="N119" s="850"/>
      <c r="O119" s="1034">
        <f>ROUND(N119*$H119,2)</f>
        <v>0</v>
      </c>
      <c r="P119" s="850"/>
      <c r="Q119" s="1034">
        <f>ROUND(P119*$H119,2)</f>
        <v>0</v>
      </c>
      <c r="R119" s="850"/>
      <c r="S119" s="1034">
        <f>ROUND(R119*$H119,2)</f>
        <v>0</v>
      </c>
      <c r="T119" s="850"/>
      <c r="U119" s="1034">
        <f>ROUND(T119*$H119,2)</f>
        <v>0</v>
      </c>
      <c r="V119" s="850"/>
      <c r="W119" s="1034">
        <f>ROUND(V119*$H119,2)</f>
        <v>0</v>
      </c>
      <c r="X119" s="850"/>
      <c r="Y119" s="1034">
        <f>ROUND(X119*$H119,2)</f>
        <v>0</v>
      </c>
      <c r="Z119" s="850"/>
      <c r="AA119" s="1034">
        <f>ROUND(Z119*$H119,2)</f>
        <v>0</v>
      </c>
      <c r="AB119" s="850"/>
      <c r="AC119" s="1034">
        <f>ROUND(AB119*$H119,2)</f>
        <v>0</v>
      </c>
      <c r="AD119" s="850"/>
      <c r="AE119" s="1034">
        <f>ROUND(AD119*$H119,2)</f>
        <v>0</v>
      </c>
      <c r="AF119" s="850"/>
      <c r="AG119" s="1034">
        <f>ROUND(AF119*$H119,2)</f>
        <v>0</v>
      </c>
      <c r="AH119" s="850">
        <v>44.63</v>
      </c>
      <c r="AI119" s="1034">
        <f>ROUND(AH119*$H119,2)</f>
        <v>9238.41</v>
      </c>
      <c r="AJ119" s="1861">
        <v>35.380000000000003</v>
      </c>
      <c r="AK119" s="2143">
        <f>ROUND(AJ119*$H119,2)</f>
        <v>7323.66</v>
      </c>
      <c r="AL119" s="2014"/>
      <c r="AM119" s="2015">
        <f>ROUND(AL119*$H119,2)</f>
        <v>0</v>
      </c>
      <c r="AN119" s="1861">
        <v>0.5</v>
      </c>
      <c r="AO119" s="2143">
        <f>ROUND(AN119*$H119,2)</f>
        <v>103.5</v>
      </c>
      <c r="AP119" s="2014"/>
      <c r="AQ119" s="2015">
        <f>ROUND(AP119*$H119,2)</f>
        <v>0</v>
      </c>
      <c r="AR119" s="850">
        <f>AP119+AN119+AL119+AJ119+AH119+AF119+AD119+AB119+Z119+X119+V119+T119+R119+P119+N119+L119+J119</f>
        <v>80.510000000000005</v>
      </c>
      <c r="AS119" s="1034">
        <f>ROUND(AR119*$H119,2)</f>
        <v>16665.57</v>
      </c>
      <c r="AT119" s="850">
        <f>G119-AR119</f>
        <v>3.7099999999999937</v>
      </c>
      <c r="AU119" s="1034">
        <f>ROUND(AT119*$H119,2)</f>
        <v>767.97</v>
      </c>
      <c r="AV119" s="914">
        <f>AU119/I119</f>
        <v>4.4051294229399192E-2</v>
      </c>
      <c r="FA119" s="976"/>
      <c r="FB119" s="1000" t="s">
        <v>7</v>
      </c>
      <c r="FC119" s="1001" t="s">
        <v>31</v>
      </c>
      <c r="FD119" s="851"/>
      <c r="FE119" s="1002">
        <f>FD119*G119</f>
        <v>0</v>
      </c>
      <c r="FF119" s="1002">
        <v>0</v>
      </c>
      <c r="FG119" s="1002">
        <f>FF119*G119</f>
        <v>0</v>
      </c>
      <c r="FH119" s="1002">
        <v>0</v>
      </c>
      <c r="FI119" s="1003">
        <f>FH119*G119</f>
        <v>0</v>
      </c>
      <c r="GG119" s="1004" t="s">
        <v>110</v>
      </c>
      <c r="GI119" s="1004" t="s">
        <v>105</v>
      </c>
      <c r="GJ119" s="1004" t="s">
        <v>46</v>
      </c>
      <c r="GN119" s="988" t="s">
        <v>103</v>
      </c>
      <c r="GT119" s="1005">
        <f>IF(FC119="základní",I119,0)</f>
        <v>17433.54</v>
      </c>
      <c r="GU119" s="1005">
        <f>IF(FC119="snížená",I119,0)</f>
        <v>0</v>
      </c>
      <c r="GV119" s="1005">
        <f>IF(FC119="zákl. přenesená",I119,0)</f>
        <v>0</v>
      </c>
      <c r="GW119" s="1005">
        <f>IF(FC119="sníž. přenesená",I119,0)</f>
        <v>0</v>
      </c>
      <c r="GX119" s="1005">
        <f>IF(FC119="nulová",I119,0)</f>
        <v>0</v>
      </c>
      <c r="GY119" s="988" t="s">
        <v>45</v>
      </c>
      <c r="GZ119" s="1005">
        <f>ROUND(H119*G119,2)</f>
        <v>17433.54</v>
      </c>
      <c r="HA119" s="988" t="s">
        <v>110</v>
      </c>
      <c r="HB119" s="1004" t="s">
        <v>2175</v>
      </c>
    </row>
    <row r="120" spans="1:210" s="836" customFormat="1" ht="27.9" customHeight="1" x14ac:dyDescent="0.2">
      <c r="A120"/>
      <c r="B120" s="856"/>
      <c r="C120" s="857" t="s">
        <v>112</v>
      </c>
      <c r="D120" s="851"/>
      <c r="E120" s="858" t="s">
        <v>258</v>
      </c>
      <c r="F120" s="851"/>
      <c r="G120" s="851"/>
      <c r="H120" s="852"/>
      <c r="I120" s="859"/>
      <c r="J120" s="897"/>
      <c r="K120" s="898"/>
      <c r="L120" s="897"/>
      <c r="M120" s="898"/>
      <c r="N120" s="897"/>
      <c r="O120" s="898"/>
      <c r="P120" s="897"/>
      <c r="Q120" s="898"/>
      <c r="R120" s="897"/>
      <c r="S120" s="898"/>
      <c r="T120" s="897"/>
      <c r="U120" s="898"/>
      <c r="V120" s="897"/>
      <c r="W120" s="898"/>
      <c r="X120" s="897"/>
      <c r="Y120" s="898"/>
      <c r="Z120" s="897"/>
      <c r="AA120" s="898"/>
      <c r="AB120" s="897"/>
      <c r="AC120" s="898"/>
      <c r="AD120" s="897"/>
      <c r="AE120" s="898"/>
      <c r="AF120" s="897"/>
      <c r="AG120" s="898"/>
      <c r="AH120" s="897"/>
      <c r="AI120" s="898"/>
      <c r="AJ120" s="1853"/>
      <c r="AK120" s="1854"/>
      <c r="AL120" s="2006"/>
      <c r="AM120" s="2007"/>
      <c r="AN120" s="1853"/>
      <c r="AO120" s="1854"/>
      <c r="AP120" s="2006"/>
      <c r="AQ120" s="2007"/>
      <c r="AR120" s="897"/>
      <c r="AS120" s="898"/>
      <c r="AT120" s="897"/>
      <c r="AU120" s="898"/>
      <c r="AV120" s="1036"/>
      <c r="FA120" s="976"/>
      <c r="FB120" s="1006"/>
      <c r="FC120" s="851"/>
      <c r="FD120" s="851"/>
      <c r="FE120" s="851"/>
      <c r="FF120" s="851"/>
      <c r="FG120" s="851"/>
      <c r="FH120" s="851"/>
      <c r="FI120" s="1007"/>
      <c r="GI120" s="988" t="s">
        <v>112</v>
      </c>
      <c r="GJ120" s="988" t="s">
        <v>46</v>
      </c>
    </row>
    <row r="121" spans="1:210" s="1013" customFormat="1" ht="27.9" customHeight="1" x14ac:dyDescent="0.2">
      <c r="A121"/>
      <c r="B121" s="866"/>
      <c r="C121" s="857" t="s">
        <v>114</v>
      </c>
      <c r="D121" s="867" t="s">
        <v>7</v>
      </c>
      <c r="E121" s="868" t="s">
        <v>2176</v>
      </c>
      <c r="F121" s="869"/>
      <c r="G121" s="870">
        <v>84.22</v>
      </c>
      <c r="H121" s="871"/>
      <c r="I121" s="872"/>
      <c r="J121" s="901"/>
      <c r="K121" s="902"/>
      <c r="L121" s="901"/>
      <c r="M121" s="902"/>
      <c r="N121" s="901"/>
      <c r="O121" s="902"/>
      <c r="P121" s="901"/>
      <c r="Q121" s="902"/>
      <c r="R121" s="901"/>
      <c r="S121" s="902"/>
      <c r="T121" s="901"/>
      <c r="U121" s="902"/>
      <c r="V121" s="901"/>
      <c r="W121" s="902"/>
      <c r="X121" s="901"/>
      <c r="Y121" s="902"/>
      <c r="Z121" s="901"/>
      <c r="AA121" s="902"/>
      <c r="AB121" s="901"/>
      <c r="AC121" s="902"/>
      <c r="AD121" s="901"/>
      <c r="AE121" s="902"/>
      <c r="AF121" s="901"/>
      <c r="AG121" s="902"/>
      <c r="AH121" s="901"/>
      <c r="AI121" s="902"/>
      <c r="AJ121" s="1857"/>
      <c r="AK121" s="1858"/>
      <c r="AL121" s="2010"/>
      <c r="AM121" s="2011"/>
      <c r="AN121" s="1857"/>
      <c r="AO121" s="1858"/>
      <c r="AP121" s="2010"/>
      <c r="AQ121" s="2011"/>
      <c r="AR121" s="901"/>
      <c r="AS121" s="902"/>
      <c r="AT121" s="901"/>
      <c r="AU121" s="902"/>
      <c r="AV121" s="1038"/>
      <c r="FA121" s="1014"/>
      <c r="FB121" s="1015"/>
      <c r="FC121" s="869"/>
      <c r="FD121" s="869"/>
      <c r="FE121" s="869"/>
      <c r="FF121" s="869"/>
      <c r="FG121" s="869"/>
      <c r="FH121" s="869"/>
      <c r="FI121" s="1016"/>
      <c r="GI121" s="1017" t="s">
        <v>114</v>
      </c>
      <c r="GJ121" s="1017" t="s">
        <v>46</v>
      </c>
      <c r="GK121" s="1013" t="s">
        <v>46</v>
      </c>
      <c r="GL121" s="1013" t="s">
        <v>23</v>
      </c>
      <c r="GM121" s="1013" t="s">
        <v>45</v>
      </c>
      <c r="GN121" s="1017" t="s">
        <v>103</v>
      </c>
    </row>
    <row r="122" spans="1:210" s="836" customFormat="1" ht="27.9" customHeight="1" x14ac:dyDescent="0.2">
      <c r="A122"/>
      <c r="B122" s="854" t="s">
        <v>268</v>
      </c>
      <c r="C122" s="838" t="s">
        <v>105</v>
      </c>
      <c r="D122" s="839" t="s">
        <v>1409</v>
      </c>
      <c r="E122" s="840" t="s">
        <v>1410</v>
      </c>
      <c r="F122" s="841" t="s">
        <v>194</v>
      </c>
      <c r="G122" s="842">
        <v>71.739999999999995</v>
      </c>
      <c r="H122" s="843">
        <v>290.8</v>
      </c>
      <c r="I122" s="855">
        <f>ROUND(H122*G122,2)</f>
        <v>20861.990000000002</v>
      </c>
      <c r="J122" s="850"/>
      <c r="K122" s="1034">
        <f>ROUND(J122*$H122,2)</f>
        <v>0</v>
      </c>
      <c r="L122" s="850"/>
      <c r="M122" s="1034">
        <f>ROUND(L122*$H122,2)</f>
        <v>0</v>
      </c>
      <c r="N122" s="850"/>
      <c r="O122" s="1034">
        <f>ROUND(N122*$H122,2)</f>
        <v>0</v>
      </c>
      <c r="P122" s="850"/>
      <c r="Q122" s="1034">
        <f>ROUND(P122*$H122,2)</f>
        <v>0</v>
      </c>
      <c r="R122" s="850"/>
      <c r="S122" s="1034">
        <f>ROUND(R122*$H122,2)</f>
        <v>0</v>
      </c>
      <c r="T122" s="850"/>
      <c r="U122" s="1034">
        <f>ROUND(T122*$H122,2)</f>
        <v>0</v>
      </c>
      <c r="V122" s="850"/>
      <c r="W122" s="1034">
        <f>ROUND(V122*$H122,2)</f>
        <v>0</v>
      </c>
      <c r="X122" s="850"/>
      <c r="Y122" s="1034">
        <f>ROUND(X122*$H122,2)</f>
        <v>0</v>
      </c>
      <c r="Z122" s="850"/>
      <c r="AA122" s="1034">
        <f>ROUND(Z122*$H122,2)</f>
        <v>0</v>
      </c>
      <c r="AB122" s="850"/>
      <c r="AC122" s="1034">
        <f>ROUND(AB122*$H122,2)</f>
        <v>0</v>
      </c>
      <c r="AD122" s="850"/>
      <c r="AE122" s="1034">
        <f>ROUND(AD122*$H122,2)</f>
        <v>0</v>
      </c>
      <c r="AF122" s="850"/>
      <c r="AG122" s="1034">
        <f>ROUND(AF122*$H122,2)</f>
        <v>0</v>
      </c>
      <c r="AH122" s="850">
        <v>37.99</v>
      </c>
      <c r="AI122" s="1034">
        <f>ROUND(AH122*$H122,2)</f>
        <v>11047.49</v>
      </c>
      <c r="AJ122" s="1861">
        <v>30.16</v>
      </c>
      <c r="AK122" s="2143">
        <f>ROUND(AJ122*$H122,2)</f>
        <v>8770.5300000000007</v>
      </c>
      <c r="AL122" s="2014"/>
      <c r="AM122" s="2015">
        <f>ROUND(AL122*$H122,2)</f>
        <v>0</v>
      </c>
      <c r="AN122" s="1861"/>
      <c r="AO122" s="2143">
        <f>ROUND(AN122*$H122,2)</f>
        <v>0</v>
      </c>
      <c r="AP122" s="2014"/>
      <c r="AQ122" s="2015">
        <f>ROUND(AP122*$H122,2)</f>
        <v>0</v>
      </c>
      <c r="AR122" s="850">
        <f>AP122+AN122+AL122+AJ122+AH122+AF122+AD122+AB122+Z122+X122+V122+T122+R122+P122+N122+L122+J122</f>
        <v>68.150000000000006</v>
      </c>
      <c r="AS122" s="1034">
        <f>ROUND(AR122*$H122,2)</f>
        <v>19818.02</v>
      </c>
      <c r="AT122" s="850">
        <f>G122-AR122</f>
        <v>3.5899999999999892</v>
      </c>
      <c r="AU122" s="1034">
        <f>ROUND(AT122*$H122,2)</f>
        <v>1043.97</v>
      </c>
      <c r="AV122" s="914">
        <f>AU122/I122</f>
        <v>5.0041726604221362E-2</v>
      </c>
      <c r="FA122" s="976"/>
      <c r="FB122" s="1000" t="s">
        <v>7</v>
      </c>
      <c r="FC122" s="1001" t="s">
        <v>31</v>
      </c>
      <c r="FD122" s="851"/>
      <c r="FE122" s="1002">
        <f>FD122*G122</f>
        <v>0</v>
      </c>
      <c r="FF122" s="1002">
        <v>0</v>
      </c>
      <c r="FG122" s="1002">
        <f>FF122*G122</f>
        <v>0</v>
      </c>
      <c r="FH122" s="1002">
        <v>0</v>
      </c>
      <c r="FI122" s="1003">
        <f>FH122*G122</f>
        <v>0</v>
      </c>
      <c r="GG122" s="1004" t="s">
        <v>110</v>
      </c>
      <c r="GI122" s="1004" t="s">
        <v>105</v>
      </c>
      <c r="GJ122" s="1004" t="s">
        <v>46</v>
      </c>
      <c r="GN122" s="988" t="s">
        <v>103</v>
      </c>
      <c r="GT122" s="1005">
        <f>IF(FC122="základní",I122,0)</f>
        <v>20861.990000000002</v>
      </c>
      <c r="GU122" s="1005">
        <f>IF(FC122="snížená",I122,0)</f>
        <v>0</v>
      </c>
      <c r="GV122" s="1005">
        <f>IF(FC122="zákl. přenesená",I122,0)</f>
        <v>0</v>
      </c>
      <c r="GW122" s="1005">
        <f>IF(FC122="sníž. přenesená",I122,0)</f>
        <v>0</v>
      </c>
      <c r="GX122" s="1005">
        <f>IF(FC122="nulová",I122,0)</f>
        <v>0</v>
      </c>
      <c r="GY122" s="988" t="s">
        <v>45</v>
      </c>
      <c r="GZ122" s="1005">
        <f>ROUND(H122*G122,2)</f>
        <v>20861.990000000002</v>
      </c>
      <c r="HA122" s="988" t="s">
        <v>110</v>
      </c>
      <c r="HB122" s="1004" t="s">
        <v>2177</v>
      </c>
    </row>
    <row r="123" spans="1:210" s="836" customFormat="1" ht="27.9" customHeight="1" x14ac:dyDescent="0.2">
      <c r="A123"/>
      <c r="B123" s="856"/>
      <c r="C123" s="857" t="s">
        <v>112</v>
      </c>
      <c r="D123" s="851"/>
      <c r="E123" s="858" t="s">
        <v>258</v>
      </c>
      <c r="F123" s="851"/>
      <c r="G123" s="851"/>
      <c r="H123" s="852"/>
      <c r="I123" s="859"/>
      <c r="J123" s="897"/>
      <c r="K123" s="898"/>
      <c r="L123" s="897"/>
      <c r="M123" s="898"/>
      <c r="N123" s="897"/>
      <c r="O123" s="898"/>
      <c r="P123" s="897"/>
      <c r="Q123" s="898"/>
      <c r="R123" s="897"/>
      <c r="S123" s="898"/>
      <c r="T123" s="897"/>
      <c r="U123" s="898"/>
      <c r="V123" s="897"/>
      <c r="W123" s="898"/>
      <c r="X123" s="897"/>
      <c r="Y123" s="898"/>
      <c r="Z123" s="897"/>
      <c r="AA123" s="898"/>
      <c r="AB123" s="897"/>
      <c r="AC123" s="898"/>
      <c r="AD123" s="897"/>
      <c r="AE123" s="898"/>
      <c r="AF123" s="897"/>
      <c r="AG123" s="898"/>
      <c r="AH123" s="897"/>
      <c r="AI123" s="898"/>
      <c r="AJ123" s="1853"/>
      <c r="AK123" s="1854"/>
      <c r="AL123" s="2006"/>
      <c r="AM123" s="2007"/>
      <c r="AN123" s="1853"/>
      <c r="AO123" s="1854"/>
      <c r="AP123" s="2006"/>
      <c r="AQ123" s="2007"/>
      <c r="AR123" s="897"/>
      <c r="AS123" s="898"/>
      <c r="AT123" s="897"/>
      <c r="AU123" s="898"/>
      <c r="AV123" s="1036"/>
      <c r="FA123" s="976"/>
      <c r="FB123" s="1006"/>
      <c r="FC123" s="851"/>
      <c r="FD123" s="851"/>
      <c r="FE123" s="851"/>
      <c r="FF123" s="851"/>
      <c r="FG123" s="851"/>
      <c r="FH123" s="851"/>
      <c r="FI123" s="1007"/>
      <c r="GI123" s="988" t="s">
        <v>112</v>
      </c>
      <c r="GJ123" s="988" t="s">
        <v>46</v>
      </c>
    </row>
    <row r="124" spans="1:210" s="1013" customFormat="1" ht="27.9" customHeight="1" x14ac:dyDescent="0.2">
      <c r="A124"/>
      <c r="B124" s="866"/>
      <c r="C124" s="857" t="s">
        <v>114</v>
      </c>
      <c r="D124" s="867" t="s">
        <v>7</v>
      </c>
      <c r="E124" s="868" t="s">
        <v>2178</v>
      </c>
      <c r="F124" s="869"/>
      <c r="G124" s="870">
        <v>71.739999999999995</v>
      </c>
      <c r="H124" s="871"/>
      <c r="I124" s="872"/>
      <c r="J124" s="901"/>
      <c r="K124" s="902"/>
      <c r="L124" s="901"/>
      <c r="M124" s="902"/>
      <c r="N124" s="901"/>
      <c r="O124" s="902"/>
      <c r="P124" s="901"/>
      <c r="Q124" s="902"/>
      <c r="R124" s="901"/>
      <c r="S124" s="902"/>
      <c r="T124" s="901"/>
      <c r="U124" s="902"/>
      <c r="V124" s="901"/>
      <c r="W124" s="902"/>
      <c r="X124" s="901"/>
      <c r="Y124" s="902"/>
      <c r="Z124" s="901"/>
      <c r="AA124" s="902"/>
      <c r="AB124" s="901"/>
      <c r="AC124" s="902"/>
      <c r="AD124" s="901"/>
      <c r="AE124" s="902"/>
      <c r="AF124" s="901"/>
      <c r="AG124" s="902"/>
      <c r="AH124" s="901"/>
      <c r="AI124" s="902"/>
      <c r="AJ124" s="1857"/>
      <c r="AK124" s="1858"/>
      <c r="AL124" s="2010"/>
      <c r="AM124" s="2011"/>
      <c r="AN124" s="1857"/>
      <c r="AO124" s="1858"/>
      <c r="AP124" s="2010"/>
      <c r="AQ124" s="2011"/>
      <c r="AR124" s="901"/>
      <c r="AS124" s="902"/>
      <c r="AT124" s="901"/>
      <c r="AU124" s="902"/>
      <c r="AV124" s="1038"/>
      <c r="FA124" s="1014"/>
      <c r="FB124" s="1015"/>
      <c r="FC124" s="869"/>
      <c r="FD124" s="869"/>
      <c r="FE124" s="869"/>
      <c r="FF124" s="869"/>
      <c r="FG124" s="869"/>
      <c r="FH124" s="869"/>
      <c r="FI124" s="1016"/>
      <c r="GI124" s="1017" t="s">
        <v>114</v>
      </c>
      <c r="GJ124" s="1017" t="s">
        <v>46</v>
      </c>
      <c r="GK124" s="1013" t="s">
        <v>46</v>
      </c>
      <c r="GL124" s="1013" t="s">
        <v>23</v>
      </c>
      <c r="GM124" s="1013" t="s">
        <v>45</v>
      </c>
      <c r="GN124" s="1017" t="s">
        <v>103</v>
      </c>
    </row>
    <row r="125" spans="1:210" s="836" customFormat="1" ht="27.9" customHeight="1" x14ac:dyDescent="0.2">
      <c r="A125"/>
      <c r="B125" s="854" t="s">
        <v>274</v>
      </c>
      <c r="C125" s="838" t="s">
        <v>105</v>
      </c>
      <c r="D125" s="839" t="s">
        <v>260</v>
      </c>
      <c r="E125" s="840" t="s">
        <v>261</v>
      </c>
      <c r="F125" s="841" t="s">
        <v>194</v>
      </c>
      <c r="G125" s="842">
        <v>358.91</v>
      </c>
      <c r="H125" s="843">
        <v>100.3</v>
      </c>
      <c r="I125" s="855">
        <f>ROUND(H125*G125,2)</f>
        <v>35998.67</v>
      </c>
      <c r="J125" s="850"/>
      <c r="K125" s="1034">
        <f>ROUND(J125*$H125,2)</f>
        <v>0</v>
      </c>
      <c r="L125" s="850"/>
      <c r="M125" s="1034">
        <f>ROUND(L125*$H125,2)</f>
        <v>0</v>
      </c>
      <c r="N125" s="850"/>
      <c r="O125" s="1034">
        <f>ROUND(N125*$H125,2)</f>
        <v>0</v>
      </c>
      <c r="P125" s="850"/>
      <c r="Q125" s="1034">
        <f>ROUND(P125*$H125,2)</f>
        <v>0</v>
      </c>
      <c r="R125" s="850"/>
      <c r="S125" s="1034">
        <f>ROUND(R125*$H125,2)</f>
        <v>0</v>
      </c>
      <c r="T125" s="850"/>
      <c r="U125" s="1034">
        <f>ROUND(T125*$H125,2)</f>
        <v>0</v>
      </c>
      <c r="V125" s="850"/>
      <c r="W125" s="1034">
        <f>ROUND(V125*$H125,2)</f>
        <v>0</v>
      </c>
      <c r="X125" s="850"/>
      <c r="Y125" s="1034">
        <f>ROUND(X125*$H125,2)</f>
        <v>0</v>
      </c>
      <c r="Z125" s="850"/>
      <c r="AA125" s="1034">
        <f>ROUND(Z125*$H125,2)</f>
        <v>0</v>
      </c>
      <c r="AB125" s="850"/>
      <c r="AC125" s="1034">
        <f>ROUND(AB125*$H125,2)</f>
        <v>0</v>
      </c>
      <c r="AD125" s="850"/>
      <c r="AE125" s="1034">
        <f>ROUND(AD125*$H125,2)</f>
        <v>0</v>
      </c>
      <c r="AF125" s="850"/>
      <c r="AG125" s="1034">
        <f>ROUND(AF125*$H125,2)</f>
        <v>0</v>
      </c>
      <c r="AH125" s="850">
        <v>193</v>
      </c>
      <c r="AI125" s="1034">
        <f>ROUND(AH125*$H125,2)</f>
        <v>19357.900000000001</v>
      </c>
      <c r="AJ125" s="1861">
        <v>147.96</v>
      </c>
      <c r="AK125" s="2143">
        <f>ROUND(AJ125*$H125,2)</f>
        <v>14840.39</v>
      </c>
      <c r="AL125" s="2014"/>
      <c r="AM125" s="2015">
        <f>ROUND(AL125*$H125,2)</f>
        <v>0</v>
      </c>
      <c r="AN125" s="1861">
        <v>14.5</v>
      </c>
      <c r="AO125" s="2143">
        <f>ROUND(AN125*$H125,2)</f>
        <v>1454.35</v>
      </c>
      <c r="AP125" s="2014"/>
      <c r="AQ125" s="2015">
        <f>ROUND(AP125*$H125,2)</f>
        <v>0</v>
      </c>
      <c r="AR125" s="850">
        <f>AP125+AN125+AL125+AJ125+AH125+AF125+AD125+AB125+Z125+X125+V125+T125+R125+P125+N125+L125+J125</f>
        <v>355.46000000000004</v>
      </c>
      <c r="AS125" s="1034">
        <f>ROUND(AR125*$H125,2)</f>
        <v>35652.639999999999</v>
      </c>
      <c r="AT125" s="850">
        <f>G125-AR125</f>
        <v>3.4499999999999886</v>
      </c>
      <c r="AU125" s="1034">
        <f>ROUND(AT125*$H125,2)</f>
        <v>346.03</v>
      </c>
      <c r="AV125" s="914">
        <f>AU125/I125</f>
        <v>9.6122995655117255E-3</v>
      </c>
      <c r="FA125" s="976"/>
      <c r="FB125" s="1000" t="s">
        <v>7</v>
      </c>
      <c r="FC125" s="1001" t="s">
        <v>31</v>
      </c>
      <c r="FD125" s="851"/>
      <c r="FE125" s="1002">
        <f>FD125*G125</f>
        <v>0</v>
      </c>
      <c r="FF125" s="1002">
        <v>0</v>
      </c>
      <c r="FG125" s="1002">
        <f>FF125*G125</f>
        <v>0</v>
      </c>
      <c r="FH125" s="1002">
        <v>0</v>
      </c>
      <c r="FI125" s="1003">
        <f>FH125*G125</f>
        <v>0</v>
      </c>
      <c r="GG125" s="1004" t="s">
        <v>110</v>
      </c>
      <c r="GI125" s="1004" t="s">
        <v>105</v>
      </c>
      <c r="GJ125" s="1004" t="s">
        <v>46</v>
      </c>
      <c r="GN125" s="988" t="s">
        <v>103</v>
      </c>
      <c r="GT125" s="1005">
        <f>IF(FC125="základní",I125,0)</f>
        <v>35998.67</v>
      </c>
      <c r="GU125" s="1005">
        <f>IF(FC125="snížená",I125,0)</f>
        <v>0</v>
      </c>
      <c r="GV125" s="1005">
        <f>IF(FC125="zákl. přenesená",I125,0)</f>
        <v>0</v>
      </c>
      <c r="GW125" s="1005">
        <f>IF(FC125="sníž. přenesená",I125,0)</f>
        <v>0</v>
      </c>
      <c r="GX125" s="1005">
        <f>IF(FC125="nulová",I125,0)</f>
        <v>0</v>
      </c>
      <c r="GY125" s="988" t="s">
        <v>45</v>
      </c>
      <c r="GZ125" s="1005">
        <f>ROUND(H125*G125,2)</f>
        <v>35998.67</v>
      </c>
      <c r="HA125" s="988" t="s">
        <v>110</v>
      </c>
      <c r="HB125" s="1004" t="s">
        <v>2179</v>
      </c>
    </row>
    <row r="126" spans="1:210" s="836" customFormat="1" ht="27.9" customHeight="1" x14ac:dyDescent="0.2">
      <c r="A126"/>
      <c r="B126" s="856"/>
      <c r="C126" s="857" t="s">
        <v>112</v>
      </c>
      <c r="D126" s="851"/>
      <c r="E126" s="858" t="s">
        <v>263</v>
      </c>
      <c r="F126" s="851"/>
      <c r="G126" s="851"/>
      <c r="H126" s="852"/>
      <c r="I126" s="859"/>
      <c r="J126" s="897"/>
      <c r="K126" s="898"/>
      <c r="L126" s="897"/>
      <c r="M126" s="898"/>
      <c r="N126" s="897"/>
      <c r="O126" s="898"/>
      <c r="P126" s="897"/>
      <c r="Q126" s="898"/>
      <c r="R126" s="897"/>
      <c r="S126" s="898"/>
      <c r="T126" s="897"/>
      <c r="U126" s="898"/>
      <c r="V126" s="897"/>
      <c r="W126" s="898"/>
      <c r="X126" s="897"/>
      <c r="Y126" s="898"/>
      <c r="Z126" s="897"/>
      <c r="AA126" s="898"/>
      <c r="AB126" s="897"/>
      <c r="AC126" s="898"/>
      <c r="AD126" s="897"/>
      <c r="AE126" s="898"/>
      <c r="AF126" s="897"/>
      <c r="AG126" s="898"/>
      <c r="AH126" s="897"/>
      <c r="AI126" s="898"/>
      <c r="AJ126" s="1853"/>
      <c r="AK126" s="1854"/>
      <c r="AL126" s="2006"/>
      <c r="AM126" s="2007"/>
      <c r="AN126" s="1853"/>
      <c r="AO126" s="1854"/>
      <c r="AP126" s="2006"/>
      <c r="AQ126" s="2007"/>
      <c r="AR126" s="897"/>
      <c r="AS126" s="898"/>
      <c r="AT126" s="897"/>
      <c r="AU126" s="898"/>
      <c r="AV126" s="1036"/>
      <c r="FA126" s="976"/>
      <c r="FB126" s="1006"/>
      <c r="FC126" s="851"/>
      <c r="FD126" s="851"/>
      <c r="FE126" s="851"/>
      <c r="FF126" s="851"/>
      <c r="FG126" s="851"/>
      <c r="FH126" s="851"/>
      <c r="FI126" s="1007"/>
      <c r="GI126" s="988" t="s">
        <v>112</v>
      </c>
      <c r="GJ126" s="988" t="s">
        <v>46</v>
      </c>
    </row>
    <row r="127" spans="1:210" s="1013" customFormat="1" ht="27.9" customHeight="1" x14ac:dyDescent="0.2">
      <c r="A127"/>
      <c r="B127" s="866"/>
      <c r="C127" s="857" t="s">
        <v>114</v>
      </c>
      <c r="D127" s="867" t="s">
        <v>7</v>
      </c>
      <c r="E127" s="868" t="s">
        <v>2180</v>
      </c>
      <c r="F127" s="869"/>
      <c r="G127" s="870">
        <v>153.12</v>
      </c>
      <c r="H127" s="871"/>
      <c r="I127" s="872"/>
      <c r="J127" s="901"/>
      <c r="K127" s="902"/>
      <c r="L127" s="901"/>
      <c r="M127" s="902"/>
      <c r="N127" s="901"/>
      <c r="O127" s="902"/>
      <c r="P127" s="901"/>
      <c r="Q127" s="902"/>
      <c r="R127" s="901"/>
      <c r="S127" s="902"/>
      <c r="T127" s="901"/>
      <c r="U127" s="902"/>
      <c r="V127" s="901"/>
      <c r="W127" s="902"/>
      <c r="X127" s="901"/>
      <c r="Y127" s="902"/>
      <c r="Z127" s="901"/>
      <c r="AA127" s="902"/>
      <c r="AB127" s="901"/>
      <c r="AC127" s="902"/>
      <c r="AD127" s="901"/>
      <c r="AE127" s="902"/>
      <c r="AF127" s="901"/>
      <c r="AG127" s="902"/>
      <c r="AH127" s="901"/>
      <c r="AI127" s="902"/>
      <c r="AJ127" s="1857"/>
      <c r="AK127" s="1858"/>
      <c r="AL127" s="2010"/>
      <c r="AM127" s="2011"/>
      <c r="AN127" s="1857"/>
      <c r="AO127" s="1858"/>
      <c r="AP127" s="2010"/>
      <c r="AQ127" s="2011"/>
      <c r="AR127" s="901"/>
      <c r="AS127" s="902"/>
      <c r="AT127" s="901"/>
      <c r="AU127" s="902"/>
      <c r="AV127" s="1038"/>
      <c r="FA127" s="1014"/>
      <c r="FB127" s="1015"/>
      <c r="FC127" s="869"/>
      <c r="FD127" s="869"/>
      <c r="FE127" s="869"/>
      <c r="FF127" s="869"/>
      <c r="FG127" s="869"/>
      <c r="FH127" s="869"/>
      <c r="FI127" s="1016"/>
      <c r="GI127" s="1017" t="s">
        <v>114</v>
      </c>
      <c r="GJ127" s="1017" t="s">
        <v>46</v>
      </c>
      <c r="GK127" s="1013" t="s">
        <v>46</v>
      </c>
      <c r="GL127" s="1013" t="s">
        <v>23</v>
      </c>
      <c r="GM127" s="1013" t="s">
        <v>44</v>
      </c>
      <c r="GN127" s="1017" t="s">
        <v>103</v>
      </c>
    </row>
    <row r="128" spans="1:210" s="1013" customFormat="1" ht="27.9" customHeight="1" x14ac:dyDescent="0.2">
      <c r="A128"/>
      <c r="B128" s="866"/>
      <c r="C128" s="857" t="s">
        <v>114</v>
      </c>
      <c r="D128" s="867" t="s">
        <v>7</v>
      </c>
      <c r="E128" s="868" t="s">
        <v>2181</v>
      </c>
      <c r="F128" s="869"/>
      <c r="G128" s="870">
        <v>205.79</v>
      </c>
      <c r="H128" s="871"/>
      <c r="I128" s="872"/>
      <c r="J128" s="901"/>
      <c r="K128" s="902"/>
      <c r="L128" s="901"/>
      <c r="M128" s="902"/>
      <c r="N128" s="901"/>
      <c r="O128" s="902"/>
      <c r="P128" s="901"/>
      <c r="Q128" s="902"/>
      <c r="R128" s="901"/>
      <c r="S128" s="902"/>
      <c r="T128" s="901"/>
      <c r="U128" s="902"/>
      <c r="V128" s="901"/>
      <c r="W128" s="902"/>
      <c r="X128" s="901"/>
      <c r="Y128" s="902"/>
      <c r="Z128" s="901"/>
      <c r="AA128" s="902"/>
      <c r="AB128" s="901"/>
      <c r="AC128" s="902"/>
      <c r="AD128" s="901"/>
      <c r="AE128" s="902"/>
      <c r="AF128" s="901"/>
      <c r="AG128" s="902"/>
      <c r="AH128" s="901"/>
      <c r="AI128" s="902"/>
      <c r="AJ128" s="1857"/>
      <c r="AK128" s="1858"/>
      <c r="AL128" s="2010"/>
      <c r="AM128" s="2011"/>
      <c r="AN128" s="1857"/>
      <c r="AO128" s="1858"/>
      <c r="AP128" s="2010"/>
      <c r="AQ128" s="2011"/>
      <c r="AR128" s="901"/>
      <c r="AS128" s="902"/>
      <c r="AT128" s="901"/>
      <c r="AU128" s="902"/>
      <c r="AV128" s="1038"/>
      <c r="FA128" s="1014"/>
      <c r="FB128" s="1015"/>
      <c r="FC128" s="869"/>
      <c r="FD128" s="869"/>
      <c r="FE128" s="869"/>
      <c r="FF128" s="869"/>
      <c r="FG128" s="869"/>
      <c r="FH128" s="869"/>
      <c r="FI128" s="1016"/>
      <c r="GI128" s="1017" t="s">
        <v>114</v>
      </c>
      <c r="GJ128" s="1017" t="s">
        <v>46</v>
      </c>
      <c r="GK128" s="1013" t="s">
        <v>46</v>
      </c>
      <c r="GL128" s="1013" t="s">
        <v>23</v>
      </c>
      <c r="GM128" s="1013" t="s">
        <v>44</v>
      </c>
      <c r="GN128" s="1017" t="s">
        <v>103</v>
      </c>
    </row>
    <row r="129" spans="1:210" s="1018" customFormat="1" ht="27.9" customHeight="1" x14ac:dyDescent="0.2">
      <c r="A129"/>
      <c r="B129" s="873"/>
      <c r="C129" s="857" t="s">
        <v>114</v>
      </c>
      <c r="D129" s="874" t="s">
        <v>7</v>
      </c>
      <c r="E129" s="875" t="s">
        <v>132</v>
      </c>
      <c r="F129" s="876"/>
      <c r="G129" s="877">
        <v>358.90999999999997</v>
      </c>
      <c r="H129" s="878"/>
      <c r="I129" s="879"/>
      <c r="J129" s="903"/>
      <c r="K129" s="904"/>
      <c r="L129" s="903"/>
      <c r="M129" s="904"/>
      <c r="N129" s="903"/>
      <c r="O129" s="904"/>
      <c r="P129" s="903"/>
      <c r="Q129" s="904"/>
      <c r="R129" s="903"/>
      <c r="S129" s="904"/>
      <c r="T129" s="903"/>
      <c r="U129" s="904"/>
      <c r="V129" s="903"/>
      <c r="W129" s="904"/>
      <c r="X129" s="903"/>
      <c r="Y129" s="904"/>
      <c r="Z129" s="903"/>
      <c r="AA129" s="904"/>
      <c r="AB129" s="903"/>
      <c r="AC129" s="904"/>
      <c r="AD129" s="903"/>
      <c r="AE129" s="904"/>
      <c r="AF129" s="903"/>
      <c r="AG129" s="904"/>
      <c r="AH129" s="903"/>
      <c r="AI129" s="904"/>
      <c r="AJ129" s="1859"/>
      <c r="AK129" s="1860"/>
      <c r="AL129" s="2012"/>
      <c r="AM129" s="2013"/>
      <c r="AN129" s="1859"/>
      <c r="AO129" s="1860"/>
      <c r="AP129" s="2012"/>
      <c r="AQ129" s="2013"/>
      <c r="AR129" s="903"/>
      <c r="AS129" s="904"/>
      <c r="AT129" s="903"/>
      <c r="AU129" s="904"/>
      <c r="AV129" s="1039"/>
      <c r="FA129" s="1019"/>
      <c r="FB129" s="1020"/>
      <c r="FC129" s="876"/>
      <c r="FD129" s="876"/>
      <c r="FE129" s="876"/>
      <c r="FF129" s="876"/>
      <c r="FG129" s="876"/>
      <c r="FH129" s="876"/>
      <c r="FI129" s="1021"/>
      <c r="GI129" s="1022" t="s">
        <v>114</v>
      </c>
      <c r="GJ129" s="1022" t="s">
        <v>46</v>
      </c>
      <c r="GK129" s="1018" t="s">
        <v>110</v>
      </c>
      <c r="GL129" s="1018" t="s">
        <v>23</v>
      </c>
      <c r="GM129" s="1018" t="s">
        <v>45</v>
      </c>
      <c r="GN129" s="1022" t="s">
        <v>103</v>
      </c>
    </row>
    <row r="130" spans="1:210" s="836" customFormat="1" ht="27.9" customHeight="1" x14ac:dyDescent="0.2">
      <c r="A130"/>
      <c r="B130" s="854" t="s">
        <v>280</v>
      </c>
      <c r="C130" s="838" t="s">
        <v>105</v>
      </c>
      <c r="D130" s="839" t="s">
        <v>269</v>
      </c>
      <c r="E130" s="840" t="s">
        <v>270</v>
      </c>
      <c r="F130" s="841" t="s">
        <v>194</v>
      </c>
      <c r="G130" s="842">
        <v>205.79</v>
      </c>
      <c r="H130" s="843">
        <v>63.6</v>
      </c>
      <c r="I130" s="855">
        <f>ROUND(H130*G130,2)</f>
        <v>13088.24</v>
      </c>
      <c r="J130" s="850"/>
      <c r="K130" s="1034">
        <f>ROUND(J130*$H130,2)</f>
        <v>0</v>
      </c>
      <c r="L130" s="850"/>
      <c r="M130" s="1034">
        <f>ROUND(L130*$H130,2)</f>
        <v>0</v>
      </c>
      <c r="N130" s="850"/>
      <c r="O130" s="1034">
        <f>ROUND(N130*$H130,2)</f>
        <v>0</v>
      </c>
      <c r="P130" s="850"/>
      <c r="Q130" s="1034">
        <f>ROUND(P130*$H130,2)</f>
        <v>0</v>
      </c>
      <c r="R130" s="850"/>
      <c r="S130" s="1034">
        <f>ROUND(R130*$H130,2)</f>
        <v>0</v>
      </c>
      <c r="T130" s="850"/>
      <c r="U130" s="1034">
        <f>ROUND(T130*$H130,2)</f>
        <v>0</v>
      </c>
      <c r="V130" s="850"/>
      <c r="W130" s="1034">
        <f>ROUND(V130*$H130,2)</f>
        <v>0</v>
      </c>
      <c r="X130" s="850"/>
      <c r="Y130" s="1034">
        <f>ROUND(X130*$H130,2)</f>
        <v>0</v>
      </c>
      <c r="Z130" s="850"/>
      <c r="AA130" s="1034">
        <f>ROUND(Z130*$H130,2)</f>
        <v>0</v>
      </c>
      <c r="AB130" s="850"/>
      <c r="AC130" s="1034">
        <f>ROUND(AB130*$H130,2)</f>
        <v>0</v>
      </c>
      <c r="AD130" s="850"/>
      <c r="AE130" s="1034">
        <f>ROUND(AD130*$H130,2)</f>
        <v>0</v>
      </c>
      <c r="AF130" s="850"/>
      <c r="AG130" s="1034">
        <f>ROUND(AF130*$H130,2)</f>
        <v>0</v>
      </c>
      <c r="AH130" s="850">
        <v>112.38</v>
      </c>
      <c r="AI130" s="1034">
        <f>ROUND(AH130*$H130,2)</f>
        <v>7147.37</v>
      </c>
      <c r="AJ130" s="1861">
        <v>83.12</v>
      </c>
      <c r="AK130" s="2143">
        <f>ROUND(AJ130*$H130,2)</f>
        <v>5286.43</v>
      </c>
      <c r="AL130" s="2014"/>
      <c r="AM130" s="2015">
        <f>ROUND(AL130*$H130,2)</f>
        <v>0</v>
      </c>
      <c r="AN130" s="1861">
        <v>6.8</v>
      </c>
      <c r="AO130" s="2143">
        <f>ROUND(AN130*$H130,2)</f>
        <v>432.48</v>
      </c>
      <c r="AP130" s="2014"/>
      <c r="AQ130" s="2015">
        <f>ROUND(AP130*$H130,2)</f>
        <v>0</v>
      </c>
      <c r="AR130" s="850">
        <f>AP130+AN130+AL130+AJ130+AH130+AF130+AD130+AB130+Z130+X130+V130+T130+R130+P130+N130+L130+J130</f>
        <v>202.3</v>
      </c>
      <c r="AS130" s="1034">
        <f>ROUND(AR130*$H130,2)</f>
        <v>12866.28</v>
      </c>
      <c r="AT130" s="850">
        <f>G130-AR130</f>
        <v>3.4899999999999807</v>
      </c>
      <c r="AU130" s="1034">
        <f>ROUND(AT130*$H130,2)</f>
        <v>221.96</v>
      </c>
      <c r="AV130" s="914">
        <f>AU130/I130</f>
        <v>1.6958735475510842E-2</v>
      </c>
      <c r="FA130" s="976"/>
      <c r="FB130" s="1000" t="s">
        <v>7</v>
      </c>
      <c r="FC130" s="1001" t="s">
        <v>31</v>
      </c>
      <c r="FD130" s="851"/>
      <c r="FE130" s="1002">
        <f>FD130*G130</f>
        <v>0</v>
      </c>
      <c r="FF130" s="1002">
        <v>0</v>
      </c>
      <c r="FG130" s="1002">
        <f>FF130*G130</f>
        <v>0</v>
      </c>
      <c r="FH130" s="1002">
        <v>0</v>
      </c>
      <c r="FI130" s="1003">
        <f>FH130*G130</f>
        <v>0</v>
      </c>
      <c r="GG130" s="1004" t="s">
        <v>110</v>
      </c>
      <c r="GI130" s="1004" t="s">
        <v>105</v>
      </c>
      <c r="GJ130" s="1004" t="s">
        <v>46</v>
      </c>
      <c r="GN130" s="988" t="s">
        <v>103</v>
      </c>
      <c r="GT130" s="1005">
        <f>IF(FC130="základní",I130,0)</f>
        <v>13088.24</v>
      </c>
      <c r="GU130" s="1005">
        <f>IF(FC130="snížená",I130,0)</f>
        <v>0</v>
      </c>
      <c r="GV130" s="1005">
        <f>IF(FC130="zákl. přenesená",I130,0)</f>
        <v>0</v>
      </c>
      <c r="GW130" s="1005">
        <f>IF(FC130="sníž. přenesená",I130,0)</f>
        <v>0</v>
      </c>
      <c r="GX130" s="1005">
        <f>IF(FC130="nulová",I130,0)</f>
        <v>0</v>
      </c>
      <c r="GY130" s="988" t="s">
        <v>45</v>
      </c>
      <c r="GZ130" s="1005">
        <f>ROUND(H130*G130,2)</f>
        <v>13088.24</v>
      </c>
      <c r="HA130" s="988" t="s">
        <v>110</v>
      </c>
      <c r="HB130" s="1004" t="s">
        <v>2182</v>
      </c>
    </row>
    <row r="131" spans="1:210" s="836" customFormat="1" ht="27.9" customHeight="1" x14ac:dyDescent="0.2">
      <c r="A131"/>
      <c r="B131" s="856"/>
      <c r="C131" s="857" t="s">
        <v>112</v>
      </c>
      <c r="D131" s="851"/>
      <c r="E131" s="858" t="s">
        <v>272</v>
      </c>
      <c r="F131" s="851"/>
      <c r="G131" s="851"/>
      <c r="H131" s="852"/>
      <c r="I131" s="859"/>
      <c r="J131" s="897"/>
      <c r="K131" s="898"/>
      <c r="L131" s="897"/>
      <c r="M131" s="898"/>
      <c r="N131" s="897"/>
      <c r="O131" s="898"/>
      <c r="P131" s="897"/>
      <c r="Q131" s="898"/>
      <c r="R131" s="897"/>
      <c r="S131" s="898"/>
      <c r="T131" s="897"/>
      <c r="U131" s="898"/>
      <c r="V131" s="897"/>
      <c r="W131" s="898"/>
      <c r="X131" s="897"/>
      <c r="Y131" s="898"/>
      <c r="Z131" s="897"/>
      <c r="AA131" s="898"/>
      <c r="AB131" s="897"/>
      <c r="AC131" s="898"/>
      <c r="AD131" s="897"/>
      <c r="AE131" s="898"/>
      <c r="AF131" s="897"/>
      <c r="AG131" s="898"/>
      <c r="AH131" s="897"/>
      <c r="AI131" s="898"/>
      <c r="AJ131" s="1853"/>
      <c r="AK131" s="1854"/>
      <c r="AL131" s="2006"/>
      <c r="AM131" s="2007"/>
      <c r="AN131" s="1853"/>
      <c r="AO131" s="1854"/>
      <c r="AP131" s="2006"/>
      <c r="AQ131" s="2007"/>
      <c r="AR131" s="897"/>
      <c r="AS131" s="898"/>
      <c r="AT131" s="897"/>
      <c r="AU131" s="898"/>
      <c r="AV131" s="1036"/>
      <c r="FA131" s="976"/>
      <c r="FB131" s="1006"/>
      <c r="FC131" s="851"/>
      <c r="FD131" s="851"/>
      <c r="FE131" s="851"/>
      <c r="FF131" s="851"/>
      <c r="FG131" s="851"/>
      <c r="FH131" s="851"/>
      <c r="FI131" s="1007"/>
      <c r="GI131" s="988" t="s">
        <v>112</v>
      </c>
      <c r="GJ131" s="988" t="s">
        <v>46</v>
      </c>
    </row>
    <row r="132" spans="1:210" s="1013" customFormat="1" ht="27.9" customHeight="1" x14ac:dyDescent="0.2">
      <c r="A132"/>
      <c r="B132" s="866"/>
      <c r="C132" s="857" t="s">
        <v>114</v>
      </c>
      <c r="D132" s="867" t="s">
        <v>7</v>
      </c>
      <c r="E132" s="868" t="s">
        <v>2183</v>
      </c>
      <c r="F132" s="869"/>
      <c r="G132" s="870">
        <v>205.79</v>
      </c>
      <c r="H132" s="871"/>
      <c r="I132" s="872"/>
      <c r="J132" s="901"/>
      <c r="K132" s="902"/>
      <c r="L132" s="901"/>
      <c r="M132" s="902"/>
      <c r="N132" s="901"/>
      <c r="O132" s="902"/>
      <c r="P132" s="901"/>
      <c r="Q132" s="902"/>
      <c r="R132" s="901"/>
      <c r="S132" s="902"/>
      <c r="T132" s="901"/>
      <c r="U132" s="902"/>
      <c r="V132" s="901"/>
      <c r="W132" s="902"/>
      <c r="X132" s="901"/>
      <c r="Y132" s="902"/>
      <c r="Z132" s="901"/>
      <c r="AA132" s="902"/>
      <c r="AB132" s="901"/>
      <c r="AC132" s="902"/>
      <c r="AD132" s="901"/>
      <c r="AE132" s="902"/>
      <c r="AF132" s="901"/>
      <c r="AG132" s="902"/>
      <c r="AH132" s="901"/>
      <c r="AI132" s="902"/>
      <c r="AJ132" s="1857"/>
      <c r="AK132" s="1858"/>
      <c r="AL132" s="2010"/>
      <c r="AM132" s="2011"/>
      <c r="AN132" s="1857"/>
      <c r="AO132" s="1858"/>
      <c r="AP132" s="2010"/>
      <c r="AQ132" s="2011"/>
      <c r="AR132" s="901"/>
      <c r="AS132" s="902"/>
      <c r="AT132" s="901"/>
      <c r="AU132" s="902"/>
      <c r="AV132" s="1038"/>
      <c r="FA132" s="1014"/>
      <c r="FB132" s="1015"/>
      <c r="FC132" s="869"/>
      <c r="FD132" s="869"/>
      <c r="FE132" s="869"/>
      <c r="FF132" s="869"/>
      <c r="FG132" s="869"/>
      <c r="FH132" s="869"/>
      <c r="FI132" s="1016"/>
      <c r="GI132" s="1017" t="s">
        <v>114</v>
      </c>
      <c r="GJ132" s="1017" t="s">
        <v>46</v>
      </c>
      <c r="GK132" s="1013" t="s">
        <v>46</v>
      </c>
      <c r="GL132" s="1013" t="s">
        <v>23</v>
      </c>
      <c r="GM132" s="1013" t="s">
        <v>45</v>
      </c>
      <c r="GN132" s="1017" t="s">
        <v>103</v>
      </c>
    </row>
    <row r="133" spans="1:210" s="836" customFormat="1" ht="27.9" customHeight="1" x14ac:dyDescent="0.2">
      <c r="A133"/>
      <c r="B133" s="1661" t="s">
        <v>287</v>
      </c>
      <c r="C133" s="1662" t="s">
        <v>105</v>
      </c>
      <c r="D133" s="1663" t="s">
        <v>1418</v>
      </c>
      <c r="E133" s="1664" t="s">
        <v>1419</v>
      </c>
      <c r="F133" s="1665" t="s">
        <v>194</v>
      </c>
      <c r="G133" s="1666">
        <v>130.44</v>
      </c>
      <c r="H133" s="1667">
        <v>260.39999999999998</v>
      </c>
      <c r="I133" s="1668">
        <f>ROUND(H133*G133,2)</f>
        <v>33966.58</v>
      </c>
      <c r="J133" s="850"/>
      <c r="K133" s="1034">
        <f>ROUND(J133*$H133,2)</f>
        <v>0</v>
      </c>
      <c r="L133" s="850"/>
      <c r="M133" s="1034">
        <f>ROUND(L133*$H133,2)</f>
        <v>0</v>
      </c>
      <c r="N133" s="850"/>
      <c r="O133" s="1034">
        <f>ROUND(N133*$H133,2)</f>
        <v>0</v>
      </c>
      <c r="P133" s="850"/>
      <c r="Q133" s="1034">
        <f>ROUND(P133*$H133,2)</f>
        <v>0</v>
      </c>
      <c r="R133" s="850"/>
      <c r="S133" s="1034">
        <f>ROUND(R133*$H133,2)</f>
        <v>0</v>
      </c>
      <c r="T133" s="850"/>
      <c r="U133" s="1034">
        <f>ROUND(T133*$H133,2)</f>
        <v>0</v>
      </c>
      <c r="V133" s="850"/>
      <c r="W133" s="1034">
        <f>ROUND(V133*$H133,2)</f>
        <v>0</v>
      </c>
      <c r="X133" s="850"/>
      <c r="Y133" s="1034">
        <f>ROUND(X133*$H133,2)</f>
        <v>0</v>
      </c>
      <c r="Z133" s="850"/>
      <c r="AA133" s="1034">
        <f>ROUND(Z133*$H133,2)</f>
        <v>0</v>
      </c>
      <c r="AB133" s="850"/>
      <c r="AC133" s="1034">
        <f>ROUND(AB133*$H133,2)</f>
        <v>0</v>
      </c>
      <c r="AD133" s="850"/>
      <c r="AE133" s="1034">
        <f>ROUND(AD133*$H133,2)</f>
        <v>0</v>
      </c>
      <c r="AF133" s="850"/>
      <c r="AG133" s="1034">
        <f>ROUND(AF133*$H133,2)</f>
        <v>0</v>
      </c>
      <c r="AH133" s="850"/>
      <c r="AI133" s="1034">
        <f>ROUND(AH133*$H133,2)</f>
        <v>0</v>
      </c>
      <c r="AJ133" s="1861"/>
      <c r="AK133" s="2143">
        <f>ROUND(AJ133*$H133,2)</f>
        <v>0</v>
      </c>
      <c r="AL133" s="2014"/>
      <c r="AM133" s="2015">
        <f>ROUND(AL133*$H133,2)</f>
        <v>0</v>
      </c>
      <c r="AN133" s="1861"/>
      <c r="AO133" s="2143">
        <f>ROUND(AN133*$H133,2)</f>
        <v>0</v>
      </c>
      <c r="AP133" s="2014"/>
      <c r="AQ133" s="2015">
        <f>ROUND(AP133*$H133,2)</f>
        <v>0</v>
      </c>
      <c r="AR133" s="2021">
        <f>AP133+AN133+AL133+AJ133+AH133+AF133+AD133+AB133+Z133+X133+V133+T133+R133+P133+N133+L133+J133</f>
        <v>0</v>
      </c>
      <c r="AS133" s="2022">
        <f>ROUND(AR133*$H133,2)</f>
        <v>0</v>
      </c>
      <c r="AT133" s="2021">
        <f>G133-AR133</f>
        <v>130.44</v>
      </c>
      <c r="AU133" s="2022">
        <f>ROUND(AT133*$H133,2)</f>
        <v>33966.58</v>
      </c>
      <c r="AV133" s="2023">
        <f>AU133/I133</f>
        <v>1</v>
      </c>
      <c r="FA133" s="976"/>
      <c r="FB133" s="1000" t="s">
        <v>7</v>
      </c>
      <c r="FC133" s="1001" t="s">
        <v>31</v>
      </c>
      <c r="FD133" s="851"/>
      <c r="FE133" s="1002">
        <f>FD133*G133</f>
        <v>0</v>
      </c>
      <c r="FF133" s="1002">
        <v>0</v>
      </c>
      <c r="FG133" s="1002">
        <f>FF133*G133</f>
        <v>0</v>
      </c>
      <c r="FH133" s="1002">
        <v>0</v>
      </c>
      <c r="FI133" s="1003">
        <f>FH133*G133</f>
        <v>0</v>
      </c>
      <c r="GG133" s="1004" t="s">
        <v>110</v>
      </c>
      <c r="GI133" s="1004" t="s">
        <v>105</v>
      </c>
      <c r="GJ133" s="1004" t="s">
        <v>46</v>
      </c>
      <c r="GN133" s="988" t="s">
        <v>103</v>
      </c>
      <c r="GT133" s="1005">
        <f>IF(FC133="základní",I133,0)</f>
        <v>33966.58</v>
      </c>
      <c r="GU133" s="1005">
        <f>IF(FC133="snížená",I133,0)</f>
        <v>0</v>
      </c>
      <c r="GV133" s="1005">
        <f>IF(FC133="zákl. přenesená",I133,0)</f>
        <v>0</v>
      </c>
      <c r="GW133" s="1005">
        <f>IF(FC133="sníž. přenesená",I133,0)</f>
        <v>0</v>
      </c>
      <c r="GX133" s="1005">
        <f>IF(FC133="nulová",I133,0)</f>
        <v>0</v>
      </c>
      <c r="GY133" s="988" t="s">
        <v>45</v>
      </c>
      <c r="GZ133" s="1005">
        <f>ROUND(H133*G133,2)</f>
        <v>33966.58</v>
      </c>
      <c r="HA133" s="988" t="s">
        <v>110</v>
      </c>
      <c r="HB133" s="1004" t="s">
        <v>2184</v>
      </c>
    </row>
    <row r="134" spans="1:210" s="836" customFormat="1" ht="27.9" customHeight="1" x14ac:dyDescent="0.2">
      <c r="A134"/>
      <c r="B134" s="856"/>
      <c r="C134" s="857" t="s">
        <v>112</v>
      </c>
      <c r="D134" s="851"/>
      <c r="E134" s="858" t="s">
        <v>263</v>
      </c>
      <c r="F134" s="851"/>
      <c r="G134" s="851"/>
      <c r="H134" s="852"/>
      <c r="I134" s="859"/>
      <c r="J134" s="897"/>
      <c r="K134" s="898"/>
      <c r="L134" s="897"/>
      <c r="M134" s="898"/>
      <c r="N134" s="897"/>
      <c r="O134" s="898"/>
      <c r="P134" s="897"/>
      <c r="Q134" s="898"/>
      <c r="R134" s="897"/>
      <c r="S134" s="898"/>
      <c r="T134" s="897"/>
      <c r="U134" s="898"/>
      <c r="V134" s="897"/>
      <c r="W134" s="898"/>
      <c r="X134" s="897"/>
      <c r="Y134" s="898"/>
      <c r="Z134" s="897"/>
      <c r="AA134" s="898"/>
      <c r="AB134" s="897"/>
      <c r="AC134" s="898"/>
      <c r="AD134" s="897"/>
      <c r="AE134" s="898"/>
      <c r="AF134" s="897"/>
      <c r="AG134" s="898"/>
      <c r="AH134" s="897"/>
      <c r="AI134" s="898"/>
      <c r="AJ134" s="1853"/>
      <c r="AK134" s="1854"/>
      <c r="AL134" s="2006"/>
      <c r="AM134" s="2007"/>
      <c r="AN134" s="1853"/>
      <c r="AO134" s="1854"/>
      <c r="AP134" s="2006"/>
      <c r="AQ134" s="2007"/>
      <c r="AR134" s="897"/>
      <c r="AS134" s="898"/>
      <c r="AT134" s="897"/>
      <c r="AU134" s="898"/>
      <c r="AV134" s="1036"/>
      <c r="FA134" s="976"/>
      <c r="FB134" s="1006"/>
      <c r="FC134" s="851"/>
      <c r="FD134" s="851"/>
      <c r="FE134" s="851"/>
      <c r="FF134" s="851"/>
      <c r="FG134" s="851"/>
      <c r="FH134" s="851"/>
      <c r="FI134" s="1007"/>
      <c r="GI134" s="988" t="s">
        <v>112</v>
      </c>
      <c r="GJ134" s="988" t="s">
        <v>46</v>
      </c>
    </row>
    <row r="135" spans="1:210" s="1008" customFormat="1" ht="27.9" customHeight="1" x14ac:dyDescent="0.2">
      <c r="A135"/>
      <c r="B135" s="860"/>
      <c r="C135" s="857" t="s">
        <v>114</v>
      </c>
      <c r="D135" s="861" t="s">
        <v>7</v>
      </c>
      <c r="E135" s="862" t="s">
        <v>1421</v>
      </c>
      <c r="F135" s="863"/>
      <c r="G135" s="861" t="s">
        <v>7</v>
      </c>
      <c r="H135" s="864"/>
      <c r="I135" s="865"/>
      <c r="J135" s="899"/>
      <c r="K135" s="900"/>
      <c r="L135" s="899"/>
      <c r="M135" s="900"/>
      <c r="N135" s="899"/>
      <c r="O135" s="900"/>
      <c r="P135" s="899"/>
      <c r="Q135" s="900"/>
      <c r="R135" s="899"/>
      <c r="S135" s="900"/>
      <c r="T135" s="899"/>
      <c r="U135" s="900"/>
      <c r="V135" s="899"/>
      <c r="W135" s="900"/>
      <c r="X135" s="899"/>
      <c r="Y135" s="900"/>
      <c r="Z135" s="899"/>
      <c r="AA135" s="900"/>
      <c r="AB135" s="899"/>
      <c r="AC135" s="900"/>
      <c r="AD135" s="899"/>
      <c r="AE135" s="900"/>
      <c r="AF135" s="899"/>
      <c r="AG135" s="900"/>
      <c r="AH135" s="899"/>
      <c r="AI135" s="900"/>
      <c r="AJ135" s="1855"/>
      <c r="AK135" s="1856"/>
      <c r="AL135" s="2008"/>
      <c r="AM135" s="2009"/>
      <c r="AN135" s="1855"/>
      <c r="AO135" s="1856"/>
      <c r="AP135" s="2008"/>
      <c r="AQ135" s="2009"/>
      <c r="AR135" s="899"/>
      <c r="AS135" s="900"/>
      <c r="AT135" s="899"/>
      <c r="AU135" s="900"/>
      <c r="AV135" s="1037"/>
      <c r="FA135" s="1009"/>
      <c r="FB135" s="1010"/>
      <c r="FC135" s="863"/>
      <c r="FD135" s="863"/>
      <c r="FE135" s="863"/>
      <c r="FF135" s="863"/>
      <c r="FG135" s="863"/>
      <c r="FH135" s="863"/>
      <c r="FI135" s="1011"/>
      <c r="GI135" s="1012" t="s">
        <v>114</v>
      </c>
      <c r="GJ135" s="1012" t="s">
        <v>46</v>
      </c>
      <c r="GK135" s="1008" t="s">
        <v>45</v>
      </c>
      <c r="GL135" s="1008" t="s">
        <v>23</v>
      </c>
      <c r="GM135" s="1008" t="s">
        <v>44</v>
      </c>
      <c r="GN135" s="1012" t="s">
        <v>103</v>
      </c>
    </row>
    <row r="136" spans="1:210" s="1013" customFormat="1" ht="27.9" customHeight="1" x14ac:dyDescent="0.2">
      <c r="A136"/>
      <c r="B136" s="866"/>
      <c r="C136" s="857" t="s">
        <v>114</v>
      </c>
      <c r="D136" s="867" t="s">
        <v>7</v>
      </c>
      <c r="E136" s="868" t="s">
        <v>2185</v>
      </c>
      <c r="F136" s="869"/>
      <c r="G136" s="870">
        <v>130.44</v>
      </c>
      <c r="H136" s="871"/>
      <c r="I136" s="872"/>
      <c r="J136" s="901"/>
      <c r="K136" s="902"/>
      <c r="L136" s="901"/>
      <c r="M136" s="902"/>
      <c r="N136" s="901"/>
      <c r="O136" s="902"/>
      <c r="P136" s="901"/>
      <c r="Q136" s="902"/>
      <c r="R136" s="901"/>
      <c r="S136" s="902"/>
      <c r="T136" s="901"/>
      <c r="U136" s="902"/>
      <c r="V136" s="901"/>
      <c r="W136" s="902"/>
      <c r="X136" s="901"/>
      <c r="Y136" s="902"/>
      <c r="Z136" s="901"/>
      <c r="AA136" s="902"/>
      <c r="AB136" s="901"/>
      <c r="AC136" s="902"/>
      <c r="AD136" s="901"/>
      <c r="AE136" s="902"/>
      <c r="AF136" s="901"/>
      <c r="AG136" s="902"/>
      <c r="AH136" s="901"/>
      <c r="AI136" s="902"/>
      <c r="AJ136" s="1857"/>
      <c r="AK136" s="1858"/>
      <c r="AL136" s="2010"/>
      <c r="AM136" s="2011"/>
      <c r="AN136" s="1857"/>
      <c r="AO136" s="1858"/>
      <c r="AP136" s="2010"/>
      <c r="AQ136" s="2011"/>
      <c r="AR136" s="901"/>
      <c r="AS136" s="902"/>
      <c r="AT136" s="901"/>
      <c r="AU136" s="902"/>
      <c r="AV136" s="1038"/>
      <c r="FA136" s="1014"/>
      <c r="FB136" s="1015"/>
      <c r="FC136" s="869"/>
      <c r="FD136" s="869"/>
      <c r="FE136" s="869"/>
      <c r="FF136" s="869"/>
      <c r="FG136" s="869"/>
      <c r="FH136" s="869"/>
      <c r="FI136" s="1016"/>
      <c r="GI136" s="1017" t="s">
        <v>114</v>
      </c>
      <c r="GJ136" s="1017" t="s">
        <v>46</v>
      </c>
      <c r="GK136" s="1013" t="s">
        <v>46</v>
      </c>
      <c r="GL136" s="1013" t="s">
        <v>23</v>
      </c>
      <c r="GM136" s="1013" t="s">
        <v>45</v>
      </c>
      <c r="GN136" s="1017" t="s">
        <v>103</v>
      </c>
    </row>
    <row r="137" spans="1:210" s="836" customFormat="1" ht="27.9" customHeight="1" x14ac:dyDescent="0.2">
      <c r="A137"/>
      <c r="B137" s="1661" t="s">
        <v>307</v>
      </c>
      <c r="C137" s="1662" t="s">
        <v>105</v>
      </c>
      <c r="D137" s="1663" t="s">
        <v>1423</v>
      </c>
      <c r="E137" s="1664" t="s">
        <v>1424</v>
      </c>
      <c r="F137" s="1665" t="s">
        <v>194</v>
      </c>
      <c r="G137" s="1666">
        <v>130.44</v>
      </c>
      <c r="H137" s="1667">
        <v>94.6</v>
      </c>
      <c r="I137" s="1668">
        <f>ROUND(H137*G137,2)</f>
        <v>12339.62</v>
      </c>
      <c r="J137" s="850"/>
      <c r="K137" s="1034">
        <f>ROUND(J137*$H137,2)</f>
        <v>0</v>
      </c>
      <c r="L137" s="850"/>
      <c r="M137" s="1034">
        <f>ROUND(L137*$H137,2)</f>
        <v>0</v>
      </c>
      <c r="N137" s="850"/>
      <c r="O137" s="1034">
        <f>ROUND(N137*$H137,2)</f>
        <v>0</v>
      </c>
      <c r="P137" s="850"/>
      <c r="Q137" s="1034">
        <f>ROUND(P137*$H137,2)</f>
        <v>0</v>
      </c>
      <c r="R137" s="850"/>
      <c r="S137" s="1034">
        <f>ROUND(R137*$H137,2)</f>
        <v>0</v>
      </c>
      <c r="T137" s="850"/>
      <c r="U137" s="1034">
        <f>ROUND(T137*$H137,2)</f>
        <v>0</v>
      </c>
      <c r="V137" s="850"/>
      <c r="W137" s="1034">
        <f>ROUND(V137*$H137,2)</f>
        <v>0</v>
      </c>
      <c r="X137" s="850"/>
      <c r="Y137" s="1034">
        <f>ROUND(X137*$H137,2)</f>
        <v>0</v>
      </c>
      <c r="Z137" s="850"/>
      <c r="AA137" s="1034">
        <f>ROUND(Z137*$H137,2)</f>
        <v>0</v>
      </c>
      <c r="AB137" s="850"/>
      <c r="AC137" s="1034">
        <f>ROUND(AB137*$H137,2)</f>
        <v>0</v>
      </c>
      <c r="AD137" s="850"/>
      <c r="AE137" s="1034">
        <f>ROUND(AD137*$H137,2)</f>
        <v>0</v>
      </c>
      <c r="AF137" s="850"/>
      <c r="AG137" s="1034">
        <f>ROUND(AF137*$H137,2)</f>
        <v>0</v>
      </c>
      <c r="AH137" s="850"/>
      <c r="AI137" s="1034">
        <f>ROUND(AH137*$H137,2)</f>
        <v>0</v>
      </c>
      <c r="AJ137" s="1861"/>
      <c r="AK137" s="2143">
        <f>ROUND(AJ137*$H137,2)</f>
        <v>0</v>
      </c>
      <c r="AL137" s="2014"/>
      <c r="AM137" s="2015">
        <f>ROUND(AL137*$H137,2)</f>
        <v>0</v>
      </c>
      <c r="AN137" s="1861"/>
      <c r="AO137" s="2143">
        <f>ROUND(AN137*$H137,2)</f>
        <v>0</v>
      </c>
      <c r="AP137" s="2014"/>
      <c r="AQ137" s="2015">
        <f>ROUND(AP137*$H137,2)</f>
        <v>0</v>
      </c>
      <c r="AR137" s="2021">
        <f>AP137+AN137+AL137+AJ137+AH137+AF137+AD137+AB137+Z137+X137+V137+T137+R137+P137+N137+L137+J137</f>
        <v>0</v>
      </c>
      <c r="AS137" s="2022">
        <f>ROUND(AR137*$H137,2)</f>
        <v>0</v>
      </c>
      <c r="AT137" s="2021">
        <f>G137-AR137</f>
        <v>130.44</v>
      </c>
      <c r="AU137" s="2022">
        <f>ROUND(AT137*$H137,2)</f>
        <v>12339.62</v>
      </c>
      <c r="AV137" s="2023">
        <f>AU137/I137</f>
        <v>1</v>
      </c>
      <c r="FA137" s="976"/>
      <c r="FB137" s="1000" t="s">
        <v>7</v>
      </c>
      <c r="FC137" s="1001" t="s">
        <v>31</v>
      </c>
      <c r="FD137" s="851"/>
      <c r="FE137" s="1002">
        <f>FD137*G137</f>
        <v>0</v>
      </c>
      <c r="FF137" s="1002">
        <v>0</v>
      </c>
      <c r="FG137" s="1002">
        <f>FF137*G137</f>
        <v>0</v>
      </c>
      <c r="FH137" s="1002">
        <v>0</v>
      </c>
      <c r="FI137" s="1003">
        <f>FH137*G137</f>
        <v>0</v>
      </c>
      <c r="GG137" s="1004" t="s">
        <v>110</v>
      </c>
      <c r="GI137" s="1004" t="s">
        <v>105</v>
      </c>
      <c r="GJ137" s="1004" t="s">
        <v>46</v>
      </c>
      <c r="GN137" s="988" t="s">
        <v>103</v>
      </c>
      <c r="GT137" s="1005">
        <f>IF(FC137="základní",I137,0)</f>
        <v>12339.62</v>
      </c>
      <c r="GU137" s="1005">
        <f>IF(FC137="snížená",I137,0)</f>
        <v>0</v>
      </c>
      <c r="GV137" s="1005">
        <f>IF(FC137="zákl. přenesená",I137,0)</f>
        <v>0</v>
      </c>
      <c r="GW137" s="1005">
        <f>IF(FC137="sníž. přenesená",I137,0)</f>
        <v>0</v>
      </c>
      <c r="GX137" s="1005">
        <f>IF(FC137="nulová",I137,0)</f>
        <v>0</v>
      </c>
      <c r="GY137" s="988" t="s">
        <v>45</v>
      </c>
      <c r="GZ137" s="1005">
        <f>ROUND(H137*G137,2)</f>
        <v>12339.62</v>
      </c>
      <c r="HA137" s="988" t="s">
        <v>110</v>
      </c>
      <c r="HB137" s="1004" t="s">
        <v>2186</v>
      </c>
    </row>
    <row r="138" spans="1:210" s="836" customFormat="1" ht="27.9" customHeight="1" x14ac:dyDescent="0.2">
      <c r="A138"/>
      <c r="B138" s="856"/>
      <c r="C138" s="857" t="s">
        <v>112</v>
      </c>
      <c r="D138" s="851"/>
      <c r="E138" s="858" t="s">
        <v>272</v>
      </c>
      <c r="F138" s="851"/>
      <c r="G138" s="851"/>
      <c r="H138" s="852"/>
      <c r="I138" s="859"/>
      <c r="J138" s="897"/>
      <c r="K138" s="898"/>
      <c r="L138" s="897"/>
      <c r="M138" s="898"/>
      <c r="N138" s="897"/>
      <c r="O138" s="898"/>
      <c r="P138" s="897"/>
      <c r="Q138" s="898"/>
      <c r="R138" s="897"/>
      <c r="S138" s="898"/>
      <c r="T138" s="897"/>
      <c r="U138" s="898"/>
      <c r="V138" s="897"/>
      <c r="W138" s="898"/>
      <c r="X138" s="897"/>
      <c r="Y138" s="898"/>
      <c r="Z138" s="897"/>
      <c r="AA138" s="898"/>
      <c r="AB138" s="897"/>
      <c r="AC138" s="898"/>
      <c r="AD138" s="897"/>
      <c r="AE138" s="898"/>
      <c r="AF138" s="897"/>
      <c r="AG138" s="898"/>
      <c r="AH138" s="897"/>
      <c r="AI138" s="898"/>
      <c r="AJ138" s="1853"/>
      <c r="AK138" s="1854"/>
      <c r="AL138" s="2006"/>
      <c r="AM138" s="2007"/>
      <c r="AN138" s="1853"/>
      <c r="AO138" s="1854"/>
      <c r="AP138" s="2006"/>
      <c r="AQ138" s="2007"/>
      <c r="AR138" s="897"/>
      <c r="AS138" s="898"/>
      <c r="AT138" s="897"/>
      <c r="AU138" s="898"/>
      <c r="AV138" s="1036"/>
      <c r="FA138" s="976"/>
      <c r="FB138" s="1006"/>
      <c r="FC138" s="851"/>
      <c r="FD138" s="851"/>
      <c r="FE138" s="851"/>
      <c r="FF138" s="851"/>
      <c r="FG138" s="851"/>
      <c r="FH138" s="851"/>
      <c r="FI138" s="1007"/>
      <c r="GI138" s="988" t="s">
        <v>112</v>
      </c>
      <c r="GJ138" s="988" t="s">
        <v>46</v>
      </c>
    </row>
    <row r="139" spans="1:210" s="1008" customFormat="1" ht="27.9" customHeight="1" x14ac:dyDescent="0.2">
      <c r="A139"/>
      <c r="B139" s="860"/>
      <c r="C139" s="857" t="s">
        <v>114</v>
      </c>
      <c r="D139" s="861" t="s">
        <v>7</v>
      </c>
      <c r="E139" s="862" t="s">
        <v>1421</v>
      </c>
      <c r="F139" s="863"/>
      <c r="G139" s="861" t="s">
        <v>7</v>
      </c>
      <c r="H139" s="864"/>
      <c r="I139" s="865"/>
      <c r="J139" s="899"/>
      <c r="K139" s="900"/>
      <c r="L139" s="899"/>
      <c r="M139" s="900"/>
      <c r="N139" s="899"/>
      <c r="O139" s="900"/>
      <c r="P139" s="899"/>
      <c r="Q139" s="900"/>
      <c r="R139" s="899"/>
      <c r="S139" s="900"/>
      <c r="T139" s="899"/>
      <c r="U139" s="900"/>
      <c r="V139" s="899"/>
      <c r="W139" s="900"/>
      <c r="X139" s="899"/>
      <c r="Y139" s="900"/>
      <c r="Z139" s="899"/>
      <c r="AA139" s="900"/>
      <c r="AB139" s="899"/>
      <c r="AC139" s="900"/>
      <c r="AD139" s="899"/>
      <c r="AE139" s="900"/>
      <c r="AF139" s="899"/>
      <c r="AG139" s="900"/>
      <c r="AH139" s="899"/>
      <c r="AI139" s="900"/>
      <c r="AJ139" s="1855"/>
      <c r="AK139" s="1856"/>
      <c r="AL139" s="2008"/>
      <c r="AM139" s="2009"/>
      <c r="AN139" s="1855"/>
      <c r="AO139" s="1856"/>
      <c r="AP139" s="2008"/>
      <c r="AQ139" s="2009"/>
      <c r="AR139" s="899"/>
      <c r="AS139" s="900"/>
      <c r="AT139" s="899"/>
      <c r="AU139" s="900"/>
      <c r="AV139" s="1037"/>
      <c r="FA139" s="1009"/>
      <c r="FB139" s="1010"/>
      <c r="FC139" s="863"/>
      <c r="FD139" s="863"/>
      <c r="FE139" s="863"/>
      <c r="FF139" s="863"/>
      <c r="FG139" s="863"/>
      <c r="FH139" s="863"/>
      <c r="FI139" s="1011"/>
      <c r="GI139" s="1012" t="s">
        <v>114</v>
      </c>
      <c r="GJ139" s="1012" t="s">
        <v>46</v>
      </c>
      <c r="GK139" s="1008" t="s">
        <v>45</v>
      </c>
      <c r="GL139" s="1008" t="s">
        <v>23</v>
      </c>
      <c r="GM139" s="1008" t="s">
        <v>44</v>
      </c>
      <c r="GN139" s="1012" t="s">
        <v>103</v>
      </c>
    </row>
    <row r="140" spans="1:210" s="1013" customFormat="1" ht="27.9" customHeight="1" x14ac:dyDescent="0.2">
      <c r="A140"/>
      <c r="B140" s="866"/>
      <c r="C140" s="857" t="s">
        <v>114</v>
      </c>
      <c r="D140" s="867" t="s">
        <v>7</v>
      </c>
      <c r="E140" s="868" t="s">
        <v>2185</v>
      </c>
      <c r="F140" s="869"/>
      <c r="G140" s="870">
        <v>130.44</v>
      </c>
      <c r="H140" s="871"/>
      <c r="I140" s="872"/>
      <c r="J140" s="901"/>
      <c r="K140" s="902"/>
      <c r="L140" s="901"/>
      <c r="M140" s="902"/>
      <c r="N140" s="901"/>
      <c r="O140" s="902"/>
      <c r="P140" s="901"/>
      <c r="Q140" s="902"/>
      <c r="R140" s="901"/>
      <c r="S140" s="902"/>
      <c r="T140" s="901"/>
      <c r="U140" s="902"/>
      <c r="V140" s="901"/>
      <c r="W140" s="902"/>
      <c r="X140" s="901"/>
      <c r="Y140" s="902"/>
      <c r="Z140" s="901"/>
      <c r="AA140" s="902"/>
      <c r="AB140" s="901"/>
      <c r="AC140" s="902"/>
      <c r="AD140" s="901"/>
      <c r="AE140" s="902"/>
      <c r="AF140" s="901"/>
      <c r="AG140" s="902"/>
      <c r="AH140" s="901"/>
      <c r="AI140" s="902"/>
      <c r="AJ140" s="1857"/>
      <c r="AK140" s="1858"/>
      <c r="AL140" s="2010"/>
      <c r="AM140" s="2011"/>
      <c r="AN140" s="1857"/>
      <c r="AO140" s="1858"/>
      <c r="AP140" s="2010"/>
      <c r="AQ140" s="2011"/>
      <c r="AR140" s="901"/>
      <c r="AS140" s="902"/>
      <c r="AT140" s="901"/>
      <c r="AU140" s="902"/>
      <c r="AV140" s="1038"/>
      <c r="FA140" s="1014"/>
      <c r="FB140" s="1015"/>
      <c r="FC140" s="869"/>
      <c r="FD140" s="869"/>
      <c r="FE140" s="869"/>
      <c r="FF140" s="869"/>
      <c r="FG140" s="869"/>
      <c r="FH140" s="869"/>
      <c r="FI140" s="1016"/>
      <c r="GI140" s="1017" t="s">
        <v>114</v>
      </c>
      <c r="GJ140" s="1017" t="s">
        <v>46</v>
      </c>
      <c r="GK140" s="1013" t="s">
        <v>46</v>
      </c>
      <c r="GL140" s="1013" t="s">
        <v>23</v>
      </c>
      <c r="GM140" s="1013" t="s">
        <v>45</v>
      </c>
      <c r="GN140" s="1017" t="s">
        <v>103</v>
      </c>
    </row>
    <row r="141" spans="1:210" s="836" customFormat="1" ht="27.9" customHeight="1" x14ac:dyDescent="0.2">
      <c r="A141"/>
      <c r="B141" s="1661" t="s">
        <v>315</v>
      </c>
      <c r="C141" s="1662" t="s">
        <v>105</v>
      </c>
      <c r="D141" s="1663" t="s">
        <v>281</v>
      </c>
      <c r="E141" s="1664" t="s">
        <v>282</v>
      </c>
      <c r="F141" s="1665" t="s">
        <v>283</v>
      </c>
      <c r="G141" s="1666">
        <v>234.79</v>
      </c>
      <c r="H141" s="1667">
        <v>499</v>
      </c>
      <c r="I141" s="1668">
        <f>ROUND(H141*G141,2)</f>
        <v>117160.21</v>
      </c>
      <c r="J141" s="850"/>
      <c r="K141" s="1034">
        <f>ROUND(J141*$H141,2)</f>
        <v>0</v>
      </c>
      <c r="L141" s="850"/>
      <c r="M141" s="1034">
        <f>ROUND(L141*$H141,2)</f>
        <v>0</v>
      </c>
      <c r="N141" s="850"/>
      <c r="O141" s="1034">
        <f>ROUND(N141*$H141,2)</f>
        <v>0</v>
      </c>
      <c r="P141" s="850"/>
      <c r="Q141" s="1034">
        <f>ROUND(P141*$H141,2)</f>
        <v>0</v>
      </c>
      <c r="R141" s="850"/>
      <c r="S141" s="1034">
        <f>ROUND(R141*$H141,2)</f>
        <v>0</v>
      </c>
      <c r="T141" s="850"/>
      <c r="U141" s="1034">
        <f>ROUND(T141*$H141,2)</f>
        <v>0</v>
      </c>
      <c r="V141" s="850"/>
      <c r="W141" s="1034">
        <f>ROUND(V141*$H141,2)</f>
        <v>0</v>
      </c>
      <c r="X141" s="850"/>
      <c r="Y141" s="1034">
        <f>ROUND(X141*$H141,2)</f>
        <v>0</v>
      </c>
      <c r="Z141" s="850"/>
      <c r="AA141" s="1034">
        <f>ROUND(Z141*$H141,2)</f>
        <v>0</v>
      </c>
      <c r="AB141" s="850"/>
      <c r="AC141" s="1034">
        <f>ROUND(AB141*$H141,2)</f>
        <v>0</v>
      </c>
      <c r="AD141" s="850"/>
      <c r="AE141" s="1034">
        <f>ROUND(AD141*$H141,2)</f>
        <v>0</v>
      </c>
      <c r="AF141" s="850"/>
      <c r="AG141" s="1034">
        <f>ROUND(AF141*$H141,2)</f>
        <v>0</v>
      </c>
      <c r="AH141" s="850"/>
      <c r="AI141" s="1034">
        <f>ROUND(AH141*$H141,2)</f>
        <v>0</v>
      </c>
      <c r="AJ141" s="1861"/>
      <c r="AK141" s="2143">
        <f>ROUND(AJ141*$H141,2)</f>
        <v>0</v>
      </c>
      <c r="AL141" s="2014"/>
      <c r="AM141" s="2015">
        <f>ROUND(AL141*$H141,2)</f>
        <v>0</v>
      </c>
      <c r="AN141" s="1861"/>
      <c r="AO141" s="2143">
        <f>ROUND(AN141*$H141,2)</f>
        <v>0</v>
      </c>
      <c r="AP141" s="2014"/>
      <c r="AQ141" s="2015">
        <f>ROUND(AP141*$H141,2)</f>
        <v>0</v>
      </c>
      <c r="AR141" s="2021">
        <f>AP141+AN141+AL141+AJ141+AH141+AF141+AD141+AB141+Z141+X141+V141+T141+R141+P141+N141+L141+J141</f>
        <v>0</v>
      </c>
      <c r="AS141" s="2022">
        <f>ROUND(AR141*$H141,2)</f>
        <v>0</v>
      </c>
      <c r="AT141" s="2021">
        <f>G141-AR141</f>
        <v>234.79</v>
      </c>
      <c r="AU141" s="2022">
        <f>ROUND(AT141*$H141,2)</f>
        <v>117160.21</v>
      </c>
      <c r="AV141" s="2023">
        <f>AU141/I141</f>
        <v>1</v>
      </c>
      <c r="FA141" s="976"/>
      <c r="FB141" s="1000" t="s">
        <v>7</v>
      </c>
      <c r="FC141" s="1001" t="s">
        <v>31</v>
      </c>
      <c r="FD141" s="851"/>
      <c r="FE141" s="1002">
        <f>FD141*G141</f>
        <v>0</v>
      </c>
      <c r="FF141" s="1002">
        <v>0</v>
      </c>
      <c r="FG141" s="1002">
        <f>FF141*G141</f>
        <v>0</v>
      </c>
      <c r="FH141" s="1002">
        <v>0</v>
      </c>
      <c r="FI141" s="1003">
        <f>FH141*G141</f>
        <v>0</v>
      </c>
      <c r="GG141" s="1004" t="s">
        <v>110</v>
      </c>
      <c r="GI141" s="1004" t="s">
        <v>105</v>
      </c>
      <c r="GJ141" s="1004" t="s">
        <v>46</v>
      </c>
      <c r="GN141" s="988" t="s">
        <v>103</v>
      </c>
      <c r="GT141" s="1005">
        <f>IF(FC141="základní",I141,0)</f>
        <v>117160.21</v>
      </c>
      <c r="GU141" s="1005">
        <f>IF(FC141="snížená",I141,0)</f>
        <v>0</v>
      </c>
      <c r="GV141" s="1005">
        <f>IF(FC141="zákl. přenesená",I141,0)</f>
        <v>0</v>
      </c>
      <c r="GW141" s="1005">
        <f>IF(FC141="sníž. přenesená",I141,0)</f>
        <v>0</v>
      </c>
      <c r="GX141" s="1005">
        <f>IF(FC141="nulová",I141,0)</f>
        <v>0</v>
      </c>
      <c r="GY141" s="988" t="s">
        <v>45</v>
      </c>
      <c r="GZ141" s="1005">
        <f>ROUND(H141*G141,2)</f>
        <v>117160.21</v>
      </c>
      <c r="HA141" s="988" t="s">
        <v>110</v>
      </c>
      <c r="HB141" s="1004" t="s">
        <v>2187</v>
      </c>
    </row>
    <row r="142" spans="1:210" s="836" customFormat="1" ht="27.9" customHeight="1" x14ac:dyDescent="0.2">
      <c r="A142"/>
      <c r="B142" s="856"/>
      <c r="C142" s="857" t="s">
        <v>112</v>
      </c>
      <c r="D142" s="851"/>
      <c r="E142" s="858" t="s">
        <v>285</v>
      </c>
      <c r="F142" s="851"/>
      <c r="G142" s="851"/>
      <c r="H142" s="852"/>
      <c r="I142" s="859"/>
      <c r="J142" s="897"/>
      <c r="K142" s="898"/>
      <c r="L142" s="897"/>
      <c r="M142" s="898"/>
      <c r="N142" s="897"/>
      <c r="O142" s="898"/>
      <c r="P142" s="897"/>
      <c r="Q142" s="898"/>
      <c r="R142" s="897"/>
      <c r="S142" s="898"/>
      <c r="T142" s="897"/>
      <c r="U142" s="898"/>
      <c r="V142" s="897"/>
      <c r="W142" s="898"/>
      <c r="X142" s="897"/>
      <c r="Y142" s="898"/>
      <c r="Z142" s="897"/>
      <c r="AA142" s="898"/>
      <c r="AB142" s="897"/>
      <c r="AC142" s="898"/>
      <c r="AD142" s="897"/>
      <c r="AE142" s="898"/>
      <c r="AF142" s="897"/>
      <c r="AG142" s="898"/>
      <c r="AH142" s="897"/>
      <c r="AI142" s="898"/>
      <c r="AJ142" s="1853"/>
      <c r="AK142" s="1854"/>
      <c r="AL142" s="2006"/>
      <c r="AM142" s="2007"/>
      <c r="AN142" s="1853"/>
      <c r="AO142" s="1854"/>
      <c r="AP142" s="2006"/>
      <c r="AQ142" s="2007"/>
      <c r="AR142" s="897"/>
      <c r="AS142" s="898"/>
      <c r="AT142" s="897"/>
      <c r="AU142" s="898"/>
      <c r="AV142" s="1036"/>
      <c r="FA142" s="976"/>
      <c r="FB142" s="1006"/>
      <c r="FC142" s="851"/>
      <c r="FD142" s="851"/>
      <c r="FE142" s="851"/>
      <c r="FF142" s="851"/>
      <c r="FG142" s="851"/>
      <c r="FH142" s="851"/>
      <c r="FI142" s="1007"/>
      <c r="GI142" s="988" t="s">
        <v>112</v>
      </c>
      <c r="GJ142" s="988" t="s">
        <v>46</v>
      </c>
    </row>
    <row r="143" spans="1:210" s="1013" customFormat="1" ht="27.9" customHeight="1" x14ac:dyDescent="0.2">
      <c r="A143"/>
      <c r="B143" s="866"/>
      <c r="C143" s="857" t="s">
        <v>114</v>
      </c>
      <c r="D143" s="867" t="s">
        <v>7</v>
      </c>
      <c r="E143" s="868" t="s">
        <v>2188</v>
      </c>
      <c r="F143" s="869"/>
      <c r="G143" s="870">
        <v>234.79</v>
      </c>
      <c r="H143" s="871"/>
      <c r="I143" s="872"/>
      <c r="J143" s="901"/>
      <c r="K143" s="902"/>
      <c r="L143" s="901"/>
      <c r="M143" s="902"/>
      <c r="N143" s="901"/>
      <c r="O143" s="902"/>
      <c r="P143" s="901"/>
      <c r="Q143" s="902"/>
      <c r="R143" s="901"/>
      <c r="S143" s="902"/>
      <c r="T143" s="901"/>
      <c r="U143" s="902"/>
      <c r="V143" s="901"/>
      <c r="W143" s="902"/>
      <c r="X143" s="901"/>
      <c r="Y143" s="902"/>
      <c r="Z143" s="901"/>
      <c r="AA143" s="902"/>
      <c r="AB143" s="901"/>
      <c r="AC143" s="902"/>
      <c r="AD143" s="901"/>
      <c r="AE143" s="902"/>
      <c r="AF143" s="901"/>
      <c r="AG143" s="902"/>
      <c r="AH143" s="901"/>
      <c r="AI143" s="902"/>
      <c r="AJ143" s="1857"/>
      <c r="AK143" s="1858"/>
      <c r="AL143" s="2010"/>
      <c r="AM143" s="2011"/>
      <c r="AN143" s="1857"/>
      <c r="AO143" s="1858"/>
      <c r="AP143" s="2010"/>
      <c r="AQ143" s="2011"/>
      <c r="AR143" s="901"/>
      <c r="AS143" s="902"/>
      <c r="AT143" s="901"/>
      <c r="AU143" s="902"/>
      <c r="AV143" s="1038"/>
      <c r="FA143" s="1014"/>
      <c r="FB143" s="1015"/>
      <c r="FC143" s="869"/>
      <c r="FD143" s="869"/>
      <c r="FE143" s="869"/>
      <c r="FF143" s="869"/>
      <c r="FG143" s="869"/>
      <c r="FH143" s="869"/>
      <c r="FI143" s="1016"/>
      <c r="GI143" s="1017" t="s">
        <v>114</v>
      </c>
      <c r="GJ143" s="1017" t="s">
        <v>46</v>
      </c>
      <c r="GK143" s="1013" t="s">
        <v>46</v>
      </c>
      <c r="GL143" s="1013" t="s">
        <v>23</v>
      </c>
      <c r="GM143" s="1013" t="s">
        <v>45</v>
      </c>
      <c r="GN143" s="1017" t="s">
        <v>103</v>
      </c>
    </row>
    <row r="144" spans="1:210" s="836" customFormat="1" ht="27.9" customHeight="1" x14ac:dyDescent="0.2">
      <c r="A144"/>
      <c r="B144" s="854" t="s">
        <v>320</v>
      </c>
      <c r="C144" s="838" t="s">
        <v>105</v>
      </c>
      <c r="D144" s="839" t="s">
        <v>288</v>
      </c>
      <c r="E144" s="840" t="s">
        <v>289</v>
      </c>
      <c r="F144" s="841" t="s">
        <v>194</v>
      </c>
      <c r="G144" s="842">
        <v>205.79</v>
      </c>
      <c r="H144" s="843">
        <v>123</v>
      </c>
      <c r="I144" s="855">
        <f>ROUND(H144*G144,2)</f>
        <v>25312.17</v>
      </c>
      <c r="J144" s="850"/>
      <c r="K144" s="1034">
        <f>ROUND(J144*$H144,2)</f>
        <v>0</v>
      </c>
      <c r="L144" s="850"/>
      <c r="M144" s="1034">
        <f>ROUND(L144*$H144,2)</f>
        <v>0</v>
      </c>
      <c r="N144" s="850"/>
      <c r="O144" s="1034">
        <f>ROUND(N144*$H144,2)</f>
        <v>0</v>
      </c>
      <c r="P144" s="850"/>
      <c r="Q144" s="1034">
        <f>ROUND(P144*$H144,2)</f>
        <v>0</v>
      </c>
      <c r="R144" s="850"/>
      <c r="S144" s="1034">
        <f>ROUND(R144*$H144,2)</f>
        <v>0</v>
      </c>
      <c r="T144" s="850"/>
      <c r="U144" s="1034">
        <f>ROUND(T144*$H144,2)</f>
        <v>0</v>
      </c>
      <c r="V144" s="850"/>
      <c r="W144" s="1034">
        <f>ROUND(V144*$H144,2)</f>
        <v>0</v>
      </c>
      <c r="X144" s="850"/>
      <c r="Y144" s="1034">
        <f>ROUND(X144*$H144,2)</f>
        <v>0</v>
      </c>
      <c r="Z144" s="850"/>
      <c r="AA144" s="1034">
        <f>ROUND(Z144*$H144,2)</f>
        <v>0</v>
      </c>
      <c r="AB144" s="850"/>
      <c r="AC144" s="1034">
        <f>ROUND(AB144*$H144,2)</f>
        <v>0</v>
      </c>
      <c r="AD144" s="850"/>
      <c r="AE144" s="1034">
        <f>ROUND(AD144*$H144,2)</f>
        <v>0</v>
      </c>
      <c r="AF144" s="850"/>
      <c r="AG144" s="1034">
        <f>ROUND(AF144*$H144,2)</f>
        <v>0</v>
      </c>
      <c r="AH144" s="850">
        <v>104.86</v>
      </c>
      <c r="AI144" s="1034">
        <f>ROUND(AH144*$H144,2)</f>
        <v>12897.78</v>
      </c>
      <c r="AJ144" s="1861">
        <v>90.64</v>
      </c>
      <c r="AK144" s="2143">
        <f>ROUND(AJ144*$H144,2)</f>
        <v>11148.72</v>
      </c>
      <c r="AL144" s="2014"/>
      <c r="AM144" s="2015">
        <f>ROUND(AL144*$H144,2)</f>
        <v>0</v>
      </c>
      <c r="AN144" s="1861">
        <v>6.8</v>
      </c>
      <c r="AO144" s="2143">
        <f>ROUND(AN144*$H144,2)</f>
        <v>836.4</v>
      </c>
      <c r="AP144" s="2014"/>
      <c r="AQ144" s="2015">
        <f>ROUND(AP144*$H144,2)</f>
        <v>0</v>
      </c>
      <c r="AR144" s="850">
        <f>AP144+AN144+AL144+AJ144+AH144+AF144+AD144+AB144+Z144+X144+V144+T144+R144+P144+N144+L144+J144</f>
        <v>202.3</v>
      </c>
      <c r="AS144" s="1034">
        <f>ROUND(AR144*$H144,2)</f>
        <v>24882.9</v>
      </c>
      <c r="AT144" s="850">
        <f>G144-AR144</f>
        <v>3.4899999999999807</v>
      </c>
      <c r="AU144" s="1034">
        <f>ROUND(AT144*$H144,2)</f>
        <v>429.27</v>
      </c>
      <c r="AV144" s="914">
        <f>AU144/I144</f>
        <v>1.6959035910394091E-2</v>
      </c>
      <c r="FA144" s="976"/>
      <c r="FB144" s="1000" t="s">
        <v>7</v>
      </c>
      <c r="FC144" s="1001" t="s">
        <v>31</v>
      </c>
      <c r="FD144" s="851"/>
      <c r="FE144" s="1002">
        <f>FD144*G144</f>
        <v>0</v>
      </c>
      <c r="FF144" s="1002">
        <v>0</v>
      </c>
      <c r="FG144" s="1002">
        <f>FF144*G144</f>
        <v>0</v>
      </c>
      <c r="FH144" s="1002">
        <v>0</v>
      </c>
      <c r="FI144" s="1003">
        <f>FH144*G144</f>
        <v>0</v>
      </c>
      <c r="GG144" s="1004" t="s">
        <v>110</v>
      </c>
      <c r="GI144" s="1004" t="s">
        <v>105</v>
      </c>
      <c r="GJ144" s="1004" t="s">
        <v>46</v>
      </c>
      <c r="GN144" s="988" t="s">
        <v>103</v>
      </c>
      <c r="GT144" s="1005">
        <f>IF(FC144="základní",I144,0)</f>
        <v>25312.17</v>
      </c>
      <c r="GU144" s="1005">
        <f>IF(FC144="snížená",I144,0)</f>
        <v>0</v>
      </c>
      <c r="GV144" s="1005">
        <f>IF(FC144="zákl. přenesená",I144,0)</f>
        <v>0</v>
      </c>
      <c r="GW144" s="1005">
        <f>IF(FC144="sníž. přenesená",I144,0)</f>
        <v>0</v>
      </c>
      <c r="GX144" s="1005">
        <f>IF(FC144="nulová",I144,0)</f>
        <v>0</v>
      </c>
      <c r="GY144" s="988" t="s">
        <v>45</v>
      </c>
      <c r="GZ144" s="1005">
        <f>ROUND(H144*G144,2)</f>
        <v>25312.17</v>
      </c>
      <c r="HA144" s="988" t="s">
        <v>110</v>
      </c>
      <c r="HB144" s="1004" t="s">
        <v>2189</v>
      </c>
    </row>
    <row r="145" spans="1:210" s="836" customFormat="1" ht="27.9" customHeight="1" x14ac:dyDescent="0.2">
      <c r="A145"/>
      <c r="B145" s="856"/>
      <c r="C145" s="857" t="s">
        <v>112</v>
      </c>
      <c r="D145" s="851"/>
      <c r="E145" s="858" t="s">
        <v>291</v>
      </c>
      <c r="F145" s="851"/>
      <c r="G145" s="851"/>
      <c r="H145" s="852"/>
      <c r="I145" s="859"/>
      <c r="J145" s="897"/>
      <c r="K145" s="898"/>
      <c r="L145" s="897"/>
      <c r="M145" s="898"/>
      <c r="N145" s="897"/>
      <c r="O145" s="898"/>
      <c r="P145" s="897"/>
      <c r="Q145" s="898"/>
      <c r="R145" s="897"/>
      <c r="S145" s="898"/>
      <c r="T145" s="897"/>
      <c r="U145" s="898"/>
      <c r="V145" s="897"/>
      <c r="W145" s="898"/>
      <c r="X145" s="897"/>
      <c r="Y145" s="898"/>
      <c r="Z145" s="897"/>
      <c r="AA145" s="898"/>
      <c r="AB145" s="897"/>
      <c r="AC145" s="898"/>
      <c r="AD145" s="897"/>
      <c r="AE145" s="898"/>
      <c r="AF145" s="897"/>
      <c r="AG145" s="898"/>
      <c r="AH145" s="897"/>
      <c r="AI145" s="898"/>
      <c r="AJ145" s="1853"/>
      <c r="AK145" s="1854"/>
      <c r="AL145" s="2006"/>
      <c r="AM145" s="2007"/>
      <c r="AN145" s="1853"/>
      <c r="AO145" s="1854"/>
      <c r="AP145" s="2006"/>
      <c r="AQ145" s="2007"/>
      <c r="AR145" s="897"/>
      <c r="AS145" s="898"/>
      <c r="AT145" s="897"/>
      <c r="AU145" s="898"/>
      <c r="AV145" s="1036"/>
      <c r="FA145" s="976"/>
      <c r="FB145" s="1006"/>
      <c r="FC145" s="851"/>
      <c r="FD145" s="851"/>
      <c r="FE145" s="851"/>
      <c r="FF145" s="851"/>
      <c r="FG145" s="851"/>
      <c r="FH145" s="851"/>
      <c r="FI145" s="1007"/>
      <c r="GI145" s="988" t="s">
        <v>112</v>
      </c>
      <c r="GJ145" s="988" t="s">
        <v>46</v>
      </c>
    </row>
    <row r="146" spans="1:210" s="1013" customFormat="1" ht="27.9" customHeight="1" x14ac:dyDescent="0.2">
      <c r="A146"/>
      <c r="B146" s="866"/>
      <c r="C146" s="857" t="s">
        <v>114</v>
      </c>
      <c r="D146" s="867" t="s">
        <v>7</v>
      </c>
      <c r="E146" s="868" t="s">
        <v>2190</v>
      </c>
      <c r="F146" s="869"/>
      <c r="G146" s="870">
        <v>283.55</v>
      </c>
      <c r="H146" s="871"/>
      <c r="I146" s="872"/>
      <c r="J146" s="901"/>
      <c r="K146" s="902"/>
      <c r="L146" s="901"/>
      <c r="M146" s="902"/>
      <c r="N146" s="901"/>
      <c r="O146" s="902"/>
      <c r="P146" s="901"/>
      <c r="Q146" s="902"/>
      <c r="R146" s="901"/>
      <c r="S146" s="902"/>
      <c r="T146" s="901"/>
      <c r="U146" s="902"/>
      <c r="V146" s="901"/>
      <c r="W146" s="902"/>
      <c r="X146" s="901"/>
      <c r="Y146" s="902"/>
      <c r="Z146" s="901"/>
      <c r="AA146" s="902"/>
      <c r="AB146" s="901"/>
      <c r="AC146" s="902"/>
      <c r="AD146" s="901"/>
      <c r="AE146" s="902"/>
      <c r="AF146" s="901"/>
      <c r="AG146" s="902"/>
      <c r="AH146" s="901"/>
      <c r="AI146" s="902"/>
      <c r="AJ146" s="1857"/>
      <c r="AK146" s="1858"/>
      <c r="AL146" s="2010"/>
      <c r="AM146" s="2011"/>
      <c r="AN146" s="1857"/>
      <c r="AO146" s="1858"/>
      <c r="AP146" s="2010"/>
      <c r="AQ146" s="2011"/>
      <c r="AR146" s="901"/>
      <c r="AS146" s="902"/>
      <c r="AT146" s="901"/>
      <c r="AU146" s="902"/>
      <c r="AV146" s="1038"/>
      <c r="FA146" s="1014"/>
      <c r="FB146" s="1015"/>
      <c r="FC146" s="869"/>
      <c r="FD146" s="869"/>
      <c r="FE146" s="869"/>
      <c r="FF146" s="869"/>
      <c r="FG146" s="869"/>
      <c r="FH146" s="869"/>
      <c r="FI146" s="1016"/>
      <c r="GI146" s="1017" t="s">
        <v>114</v>
      </c>
      <c r="GJ146" s="1017" t="s">
        <v>46</v>
      </c>
      <c r="GK146" s="1013" t="s">
        <v>46</v>
      </c>
      <c r="GL146" s="1013" t="s">
        <v>23</v>
      </c>
      <c r="GM146" s="1013" t="s">
        <v>44</v>
      </c>
      <c r="GN146" s="1017" t="s">
        <v>103</v>
      </c>
    </row>
    <row r="147" spans="1:210" s="1008" customFormat="1" ht="27.9" customHeight="1" x14ac:dyDescent="0.2">
      <c r="A147"/>
      <c r="B147" s="860"/>
      <c r="C147" s="857" t="s">
        <v>114</v>
      </c>
      <c r="D147" s="861" t="s">
        <v>7</v>
      </c>
      <c r="E147" s="862" t="s">
        <v>225</v>
      </c>
      <c r="F147" s="863"/>
      <c r="G147" s="861" t="s">
        <v>7</v>
      </c>
      <c r="H147" s="864"/>
      <c r="I147" s="865"/>
      <c r="J147" s="899"/>
      <c r="K147" s="900"/>
      <c r="L147" s="899"/>
      <c r="M147" s="900"/>
      <c r="N147" s="899"/>
      <c r="O147" s="900"/>
      <c r="P147" s="899"/>
      <c r="Q147" s="900"/>
      <c r="R147" s="899"/>
      <c r="S147" s="900"/>
      <c r="T147" s="899"/>
      <c r="U147" s="900"/>
      <c r="V147" s="899"/>
      <c r="W147" s="900"/>
      <c r="X147" s="899"/>
      <c r="Y147" s="900"/>
      <c r="Z147" s="899"/>
      <c r="AA147" s="900"/>
      <c r="AB147" s="899"/>
      <c r="AC147" s="900"/>
      <c r="AD147" s="899"/>
      <c r="AE147" s="900"/>
      <c r="AF147" s="899"/>
      <c r="AG147" s="900"/>
      <c r="AH147" s="899"/>
      <c r="AI147" s="900"/>
      <c r="AJ147" s="1855"/>
      <c r="AK147" s="1856"/>
      <c r="AL147" s="2008"/>
      <c r="AM147" s="2009"/>
      <c r="AN147" s="1855"/>
      <c r="AO147" s="1856"/>
      <c r="AP147" s="2008"/>
      <c r="AQ147" s="2009"/>
      <c r="AR147" s="899"/>
      <c r="AS147" s="900"/>
      <c r="AT147" s="899"/>
      <c r="AU147" s="900"/>
      <c r="AV147" s="1037"/>
      <c r="FA147" s="1009"/>
      <c r="FB147" s="1010"/>
      <c r="FC147" s="863"/>
      <c r="FD147" s="863"/>
      <c r="FE147" s="863"/>
      <c r="FF147" s="863"/>
      <c r="FG147" s="863"/>
      <c r="FH147" s="863"/>
      <c r="FI147" s="1011"/>
      <c r="GI147" s="1012" t="s">
        <v>114</v>
      </c>
      <c r="GJ147" s="1012" t="s">
        <v>46</v>
      </c>
      <c r="GK147" s="1008" t="s">
        <v>45</v>
      </c>
      <c r="GL147" s="1008" t="s">
        <v>23</v>
      </c>
      <c r="GM147" s="1008" t="s">
        <v>44</v>
      </c>
      <c r="GN147" s="1012" t="s">
        <v>103</v>
      </c>
    </row>
    <row r="148" spans="1:210" s="1013" customFormat="1" ht="27.9" customHeight="1" x14ac:dyDescent="0.2">
      <c r="A148"/>
      <c r="B148" s="866"/>
      <c r="C148" s="857" t="s">
        <v>114</v>
      </c>
      <c r="D148" s="867" t="s">
        <v>7</v>
      </c>
      <c r="E148" s="868" t="s">
        <v>2191</v>
      </c>
      <c r="F148" s="869"/>
      <c r="G148" s="870">
        <v>-54.63</v>
      </c>
      <c r="H148" s="871"/>
      <c r="I148" s="872"/>
      <c r="J148" s="901"/>
      <c r="K148" s="902"/>
      <c r="L148" s="901"/>
      <c r="M148" s="902"/>
      <c r="N148" s="901"/>
      <c r="O148" s="902"/>
      <c r="P148" s="901"/>
      <c r="Q148" s="902"/>
      <c r="R148" s="901"/>
      <c r="S148" s="902"/>
      <c r="T148" s="901"/>
      <c r="U148" s="902"/>
      <c r="V148" s="901"/>
      <c r="W148" s="902"/>
      <c r="X148" s="901"/>
      <c r="Y148" s="902"/>
      <c r="Z148" s="901"/>
      <c r="AA148" s="902"/>
      <c r="AB148" s="901"/>
      <c r="AC148" s="902"/>
      <c r="AD148" s="901"/>
      <c r="AE148" s="902"/>
      <c r="AF148" s="901"/>
      <c r="AG148" s="902"/>
      <c r="AH148" s="901"/>
      <c r="AI148" s="902"/>
      <c r="AJ148" s="1857"/>
      <c r="AK148" s="1858"/>
      <c r="AL148" s="2010"/>
      <c r="AM148" s="2011"/>
      <c r="AN148" s="1857"/>
      <c r="AO148" s="1858"/>
      <c r="AP148" s="2010"/>
      <c r="AQ148" s="2011"/>
      <c r="AR148" s="901"/>
      <c r="AS148" s="902"/>
      <c r="AT148" s="901"/>
      <c r="AU148" s="902"/>
      <c r="AV148" s="1038"/>
      <c r="FA148" s="1014"/>
      <c r="FB148" s="1015"/>
      <c r="FC148" s="869"/>
      <c r="FD148" s="869"/>
      <c r="FE148" s="869"/>
      <c r="FF148" s="869"/>
      <c r="FG148" s="869"/>
      <c r="FH148" s="869"/>
      <c r="FI148" s="1016"/>
      <c r="GI148" s="1017" t="s">
        <v>114</v>
      </c>
      <c r="GJ148" s="1017" t="s">
        <v>46</v>
      </c>
      <c r="GK148" s="1013" t="s">
        <v>46</v>
      </c>
      <c r="GL148" s="1013" t="s">
        <v>23</v>
      </c>
      <c r="GM148" s="1013" t="s">
        <v>44</v>
      </c>
      <c r="GN148" s="1017" t="s">
        <v>103</v>
      </c>
    </row>
    <row r="149" spans="1:210" s="1013" customFormat="1" ht="27.9" customHeight="1" x14ac:dyDescent="0.2">
      <c r="A149"/>
      <c r="B149" s="866"/>
      <c r="C149" s="857" t="s">
        <v>114</v>
      </c>
      <c r="D149" s="867" t="s">
        <v>7</v>
      </c>
      <c r="E149" s="868" t="s">
        <v>2192</v>
      </c>
      <c r="F149" s="869"/>
      <c r="G149" s="870">
        <v>-13.82</v>
      </c>
      <c r="H149" s="871"/>
      <c r="I149" s="872"/>
      <c r="J149" s="901"/>
      <c r="K149" s="902"/>
      <c r="L149" s="901"/>
      <c r="M149" s="902"/>
      <c r="N149" s="901"/>
      <c r="O149" s="902"/>
      <c r="P149" s="901"/>
      <c r="Q149" s="902"/>
      <c r="R149" s="901"/>
      <c r="S149" s="902"/>
      <c r="T149" s="901"/>
      <c r="U149" s="902"/>
      <c r="V149" s="901"/>
      <c r="W149" s="902"/>
      <c r="X149" s="901"/>
      <c r="Y149" s="902"/>
      <c r="Z149" s="901"/>
      <c r="AA149" s="902"/>
      <c r="AB149" s="901"/>
      <c r="AC149" s="902"/>
      <c r="AD149" s="901"/>
      <c r="AE149" s="902"/>
      <c r="AF149" s="901"/>
      <c r="AG149" s="902"/>
      <c r="AH149" s="901"/>
      <c r="AI149" s="902"/>
      <c r="AJ149" s="1857"/>
      <c r="AK149" s="1858"/>
      <c r="AL149" s="2010"/>
      <c r="AM149" s="2011"/>
      <c r="AN149" s="1857"/>
      <c r="AO149" s="1858"/>
      <c r="AP149" s="2010"/>
      <c r="AQ149" s="2011"/>
      <c r="AR149" s="901"/>
      <c r="AS149" s="902"/>
      <c r="AT149" s="901"/>
      <c r="AU149" s="902"/>
      <c r="AV149" s="1038"/>
      <c r="FA149" s="1014"/>
      <c r="FB149" s="1015"/>
      <c r="FC149" s="869"/>
      <c r="FD149" s="869"/>
      <c r="FE149" s="869"/>
      <c r="FF149" s="869"/>
      <c r="FG149" s="869"/>
      <c r="FH149" s="869"/>
      <c r="FI149" s="1016"/>
      <c r="GI149" s="1017" t="s">
        <v>114</v>
      </c>
      <c r="GJ149" s="1017" t="s">
        <v>46</v>
      </c>
      <c r="GK149" s="1013" t="s">
        <v>46</v>
      </c>
      <c r="GL149" s="1013" t="s">
        <v>23</v>
      </c>
      <c r="GM149" s="1013" t="s">
        <v>44</v>
      </c>
      <c r="GN149" s="1017" t="s">
        <v>103</v>
      </c>
    </row>
    <row r="150" spans="1:210" s="1013" customFormat="1" ht="27.9" customHeight="1" x14ac:dyDescent="0.2">
      <c r="A150"/>
      <c r="B150" s="866"/>
      <c r="C150" s="857" t="s">
        <v>114</v>
      </c>
      <c r="D150" s="867" t="s">
        <v>7</v>
      </c>
      <c r="E150" s="868" t="s">
        <v>932</v>
      </c>
      <c r="F150" s="869"/>
      <c r="G150" s="870">
        <v>-0.68</v>
      </c>
      <c r="H150" s="871"/>
      <c r="I150" s="872"/>
      <c r="J150" s="901"/>
      <c r="K150" s="902"/>
      <c r="L150" s="901"/>
      <c r="M150" s="902"/>
      <c r="N150" s="901"/>
      <c r="O150" s="902"/>
      <c r="P150" s="901"/>
      <c r="Q150" s="902"/>
      <c r="R150" s="901"/>
      <c r="S150" s="902"/>
      <c r="T150" s="901"/>
      <c r="U150" s="902"/>
      <c r="V150" s="901"/>
      <c r="W150" s="902"/>
      <c r="X150" s="901"/>
      <c r="Y150" s="902"/>
      <c r="Z150" s="901"/>
      <c r="AA150" s="902"/>
      <c r="AB150" s="901"/>
      <c r="AC150" s="902"/>
      <c r="AD150" s="901"/>
      <c r="AE150" s="902"/>
      <c r="AF150" s="901"/>
      <c r="AG150" s="902"/>
      <c r="AH150" s="901"/>
      <c r="AI150" s="902"/>
      <c r="AJ150" s="1857"/>
      <c r="AK150" s="1858"/>
      <c r="AL150" s="2010"/>
      <c r="AM150" s="2011"/>
      <c r="AN150" s="1857"/>
      <c r="AO150" s="1858"/>
      <c r="AP150" s="2010"/>
      <c r="AQ150" s="2011"/>
      <c r="AR150" s="901"/>
      <c r="AS150" s="902"/>
      <c r="AT150" s="901"/>
      <c r="AU150" s="902"/>
      <c r="AV150" s="1038"/>
      <c r="FA150" s="1014"/>
      <c r="FB150" s="1015"/>
      <c r="FC150" s="869"/>
      <c r="FD150" s="869"/>
      <c r="FE150" s="869"/>
      <c r="FF150" s="869"/>
      <c r="FG150" s="869"/>
      <c r="FH150" s="869"/>
      <c r="FI150" s="1016"/>
      <c r="GI150" s="1017" t="s">
        <v>114</v>
      </c>
      <c r="GJ150" s="1017" t="s">
        <v>46</v>
      </c>
      <c r="GK150" s="1013" t="s">
        <v>46</v>
      </c>
      <c r="GL150" s="1013" t="s">
        <v>23</v>
      </c>
      <c r="GM150" s="1013" t="s">
        <v>44</v>
      </c>
      <c r="GN150" s="1017" t="s">
        <v>103</v>
      </c>
    </row>
    <row r="151" spans="1:210" s="1013" customFormat="1" ht="27.9" customHeight="1" x14ac:dyDescent="0.2">
      <c r="A151"/>
      <c r="B151" s="866"/>
      <c r="C151" s="857" t="s">
        <v>114</v>
      </c>
      <c r="D151" s="867" t="s">
        <v>7</v>
      </c>
      <c r="E151" s="868" t="s">
        <v>2193</v>
      </c>
      <c r="F151" s="869"/>
      <c r="G151" s="870">
        <v>-8.6300000000000008</v>
      </c>
      <c r="H151" s="871"/>
      <c r="I151" s="872"/>
      <c r="J151" s="901"/>
      <c r="K151" s="902"/>
      <c r="L151" s="901"/>
      <c r="M151" s="902"/>
      <c r="N151" s="901"/>
      <c r="O151" s="902"/>
      <c r="P151" s="901"/>
      <c r="Q151" s="902"/>
      <c r="R151" s="901"/>
      <c r="S151" s="902"/>
      <c r="T151" s="901"/>
      <c r="U151" s="902"/>
      <c r="V151" s="901"/>
      <c r="W151" s="902"/>
      <c r="X151" s="901"/>
      <c r="Y151" s="902"/>
      <c r="Z151" s="901"/>
      <c r="AA151" s="902"/>
      <c r="AB151" s="901"/>
      <c r="AC151" s="902"/>
      <c r="AD151" s="901"/>
      <c r="AE151" s="902"/>
      <c r="AF151" s="901"/>
      <c r="AG151" s="902"/>
      <c r="AH151" s="901"/>
      <c r="AI151" s="902"/>
      <c r="AJ151" s="1857"/>
      <c r="AK151" s="1858"/>
      <c r="AL151" s="2010"/>
      <c r="AM151" s="2011"/>
      <c r="AN151" s="1857"/>
      <c r="AO151" s="1858"/>
      <c r="AP151" s="2010"/>
      <c r="AQ151" s="2011"/>
      <c r="AR151" s="901"/>
      <c r="AS151" s="902"/>
      <c r="AT151" s="901"/>
      <c r="AU151" s="902"/>
      <c r="AV151" s="1038"/>
      <c r="FA151" s="1014"/>
      <c r="FB151" s="1015"/>
      <c r="FC151" s="869"/>
      <c r="FD151" s="869"/>
      <c r="FE151" s="869"/>
      <c r="FF151" s="869"/>
      <c r="FG151" s="869"/>
      <c r="FH151" s="869"/>
      <c r="FI151" s="1016"/>
      <c r="GI151" s="1017" t="s">
        <v>114</v>
      </c>
      <c r="GJ151" s="1017" t="s">
        <v>46</v>
      </c>
      <c r="GK151" s="1013" t="s">
        <v>46</v>
      </c>
      <c r="GL151" s="1013" t="s">
        <v>23</v>
      </c>
      <c r="GM151" s="1013" t="s">
        <v>44</v>
      </c>
      <c r="GN151" s="1017" t="s">
        <v>103</v>
      </c>
    </row>
    <row r="152" spans="1:210" s="1018" customFormat="1" ht="27.9" customHeight="1" x14ac:dyDescent="0.2">
      <c r="A152"/>
      <c r="B152" s="873"/>
      <c r="C152" s="857" t="s">
        <v>114</v>
      </c>
      <c r="D152" s="874" t="s">
        <v>7</v>
      </c>
      <c r="E152" s="875" t="s">
        <v>132</v>
      </c>
      <c r="F152" s="876"/>
      <c r="G152" s="877">
        <v>205.79000000000002</v>
      </c>
      <c r="H152" s="878"/>
      <c r="I152" s="879"/>
      <c r="J152" s="903"/>
      <c r="K152" s="904"/>
      <c r="L152" s="903"/>
      <c r="M152" s="904"/>
      <c r="N152" s="903"/>
      <c r="O152" s="904"/>
      <c r="P152" s="903"/>
      <c r="Q152" s="904"/>
      <c r="R152" s="903"/>
      <c r="S152" s="904"/>
      <c r="T152" s="903"/>
      <c r="U152" s="904"/>
      <c r="V152" s="903"/>
      <c r="W152" s="904"/>
      <c r="X152" s="903"/>
      <c r="Y152" s="904"/>
      <c r="Z152" s="903"/>
      <c r="AA152" s="904"/>
      <c r="AB152" s="903"/>
      <c r="AC152" s="904"/>
      <c r="AD152" s="903"/>
      <c r="AE152" s="904"/>
      <c r="AF152" s="903"/>
      <c r="AG152" s="904"/>
      <c r="AH152" s="903"/>
      <c r="AI152" s="904"/>
      <c r="AJ152" s="1859"/>
      <c r="AK152" s="1860"/>
      <c r="AL152" s="2012"/>
      <c r="AM152" s="2013"/>
      <c r="AN152" s="1859"/>
      <c r="AO152" s="1860"/>
      <c r="AP152" s="2012"/>
      <c r="AQ152" s="2013"/>
      <c r="AR152" s="903"/>
      <c r="AS152" s="904"/>
      <c r="AT152" s="903"/>
      <c r="AU152" s="904"/>
      <c r="AV152" s="1039"/>
      <c r="FA152" s="1019"/>
      <c r="FB152" s="1020"/>
      <c r="FC152" s="876"/>
      <c r="FD152" s="876"/>
      <c r="FE152" s="876"/>
      <c r="FF152" s="876"/>
      <c r="FG152" s="876"/>
      <c r="FH152" s="876"/>
      <c r="FI152" s="1021"/>
      <c r="GI152" s="1022" t="s">
        <v>114</v>
      </c>
      <c r="GJ152" s="1022" t="s">
        <v>46</v>
      </c>
      <c r="GK152" s="1018" t="s">
        <v>110</v>
      </c>
      <c r="GL152" s="1018" t="s">
        <v>23</v>
      </c>
      <c r="GM152" s="1018" t="s">
        <v>45</v>
      </c>
      <c r="GN152" s="1022" t="s">
        <v>103</v>
      </c>
    </row>
    <row r="153" spans="1:210" s="836" customFormat="1" ht="27.9" customHeight="1" x14ac:dyDescent="0.2">
      <c r="A153"/>
      <c r="B153" s="854" t="s">
        <v>326</v>
      </c>
      <c r="C153" s="838" t="s">
        <v>105</v>
      </c>
      <c r="D153" s="839" t="s">
        <v>308</v>
      </c>
      <c r="E153" s="840" t="s">
        <v>309</v>
      </c>
      <c r="F153" s="841" t="s">
        <v>194</v>
      </c>
      <c r="G153" s="842">
        <v>50.4</v>
      </c>
      <c r="H153" s="843">
        <v>595.1</v>
      </c>
      <c r="I153" s="855">
        <f>ROUND(H153*G153,2)</f>
        <v>29993.040000000001</v>
      </c>
      <c r="J153" s="850"/>
      <c r="K153" s="1034">
        <f>ROUND(J153*$H153,2)</f>
        <v>0</v>
      </c>
      <c r="L153" s="850"/>
      <c r="M153" s="1034">
        <f>ROUND(L153*$H153,2)</f>
        <v>0</v>
      </c>
      <c r="N153" s="850"/>
      <c r="O153" s="1034">
        <f>ROUND(N153*$H153,2)</f>
        <v>0</v>
      </c>
      <c r="P153" s="850"/>
      <c r="Q153" s="1034">
        <f>ROUND(P153*$H153,2)</f>
        <v>0</v>
      </c>
      <c r="R153" s="850"/>
      <c r="S153" s="1034">
        <f>ROUND(R153*$H153,2)</f>
        <v>0</v>
      </c>
      <c r="T153" s="850"/>
      <c r="U153" s="1034">
        <f>ROUND(T153*$H153,2)</f>
        <v>0</v>
      </c>
      <c r="V153" s="850"/>
      <c r="W153" s="1034">
        <f>ROUND(V153*$H153,2)</f>
        <v>0</v>
      </c>
      <c r="X153" s="850"/>
      <c r="Y153" s="1034">
        <f>ROUND(X153*$H153,2)</f>
        <v>0</v>
      </c>
      <c r="Z153" s="850"/>
      <c r="AA153" s="1034">
        <f>ROUND(Z153*$H153,2)</f>
        <v>0</v>
      </c>
      <c r="AB153" s="850"/>
      <c r="AC153" s="1034">
        <f>ROUND(AB153*$H153,2)</f>
        <v>0</v>
      </c>
      <c r="AD153" s="850"/>
      <c r="AE153" s="1034">
        <f>ROUND(AD153*$H153,2)</f>
        <v>0</v>
      </c>
      <c r="AF153" s="850"/>
      <c r="AG153" s="1034">
        <f>ROUND(AF153*$H153,2)</f>
        <v>0</v>
      </c>
      <c r="AH153" s="850">
        <v>25</v>
      </c>
      <c r="AI153" s="1034">
        <f>ROUND(AH153*$H153,2)</f>
        <v>14877.5</v>
      </c>
      <c r="AJ153" s="1861">
        <v>22.88</v>
      </c>
      <c r="AK153" s="2143">
        <f>ROUND(AJ153*$H153,2)</f>
        <v>13615.89</v>
      </c>
      <c r="AL153" s="2014"/>
      <c r="AM153" s="2015">
        <f>ROUND(AL153*$H153,2)</f>
        <v>0</v>
      </c>
      <c r="AN153" s="1861"/>
      <c r="AO153" s="2143">
        <f>ROUND(AN153*$H153,2)</f>
        <v>0</v>
      </c>
      <c r="AP153" s="2014"/>
      <c r="AQ153" s="2015">
        <f>ROUND(AP153*$H153,2)</f>
        <v>0</v>
      </c>
      <c r="AR153" s="850">
        <f>AP153+AN153+AL153+AJ153+AH153+AF153+AD153+AB153+Z153+X153+V153+T153+R153+P153+N153+L153+J153</f>
        <v>47.879999999999995</v>
      </c>
      <c r="AS153" s="1034">
        <f>ROUND(AR153*$H153,2)</f>
        <v>28493.39</v>
      </c>
      <c r="AT153" s="850">
        <f>G153-AR153</f>
        <v>2.5200000000000031</v>
      </c>
      <c r="AU153" s="1034">
        <f>ROUND(AT153*$H153,2)</f>
        <v>1499.65</v>
      </c>
      <c r="AV153" s="914">
        <f>AU153/I153</f>
        <v>4.9999933317863079E-2</v>
      </c>
      <c r="FA153" s="976"/>
      <c r="FB153" s="1000" t="s">
        <v>7</v>
      </c>
      <c r="FC153" s="1001" t="s">
        <v>31</v>
      </c>
      <c r="FD153" s="851"/>
      <c r="FE153" s="1002">
        <f>FD153*G153</f>
        <v>0</v>
      </c>
      <c r="FF153" s="1002">
        <v>0</v>
      </c>
      <c r="FG153" s="1002">
        <f>FF153*G153</f>
        <v>0</v>
      </c>
      <c r="FH153" s="1002">
        <v>0</v>
      </c>
      <c r="FI153" s="1003">
        <f>FH153*G153</f>
        <v>0</v>
      </c>
      <c r="GG153" s="1004" t="s">
        <v>110</v>
      </c>
      <c r="GI153" s="1004" t="s">
        <v>105</v>
      </c>
      <c r="GJ153" s="1004" t="s">
        <v>46</v>
      </c>
      <c r="GN153" s="988" t="s">
        <v>103</v>
      </c>
      <c r="GT153" s="1005">
        <f>IF(FC153="základní",I153,0)</f>
        <v>29993.040000000001</v>
      </c>
      <c r="GU153" s="1005">
        <f>IF(FC153="snížená",I153,0)</f>
        <v>0</v>
      </c>
      <c r="GV153" s="1005">
        <f>IF(FC153="zákl. přenesená",I153,0)</f>
        <v>0</v>
      </c>
      <c r="GW153" s="1005">
        <f>IF(FC153="sníž. přenesená",I153,0)</f>
        <v>0</v>
      </c>
      <c r="GX153" s="1005">
        <f>IF(FC153="nulová",I153,0)</f>
        <v>0</v>
      </c>
      <c r="GY153" s="988" t="s">
        <v>45</v>
      </c>
      <c r="GZ153" s="1005">
        <f>ROUND(H153*G153,2)</f>
        <v>29993.040000000001</v>
      </c>
      <c r="HA153" s="988" t="s">
        <v>110</v>
      </c>
      <c r="HB153" s="1004" t="s">
        <v>2194</v>
      </c>
    </row>
    <row r="154" spans="1:210" s="836" customFormat="1" ht="27.9" customHeight="1" x14ac:dyDescent="0.2">
      <c r="A154"/>
      <c r="B154" s="856"/>
      <c r="C154" s="857" t="s">
        <v>112</v>
      </c>
      <c r="D154" s="851"/>
      <c r="E154" s="858" t="s">
        <v>311</v>
      </c>
      <c r="F154" s="851"/>
      <c r="G154" s="851"/>
      <c r="H154" s="852"/>
      <c r="I154" s="859"/>
      <c r="J154" s="897"/>
      <c r="K154" s="898"/>
      <c r="L154" s="897"/>
      <c r="M154" s="898"/>
      <c r="N154" s="897"/>
      <c r="O154" s="898"/>
      <c r="P154" s="897"/>
      <c r="Q154" s="898"/>
      <c r="R154" s="897"/>
      <c r="S154" s="898"/>
      <c r="T154" s="897"/>
      <c r="U154" s="898"/>
      <c r="V154" s="897"/>
      <c r="W154" s="898"/>
      <c r="X154" s="897"/>
      <c r="Y154" s="898"/>
      <c r="Z154" s="897"/>
      <c r="AA154" s="898"/>
      <c r="AB154" s="897"/>
      <c r="AC154" s="898"/>
      <c r="AD154" s="897"/>
      <c r="AE154" s="898"/>
      <c r="AF154" s="897"/>
      <c r="AG154" s="898"/>
      <c r="AH154" s="897"/>
      <c r="AI154" s="898"/>
      <c r="AJ154" s="1853"/>
      <c r="AK154" s="1854"/>
      <c r="AL154" s="2006"/>
      <c r="AM154" s="2007"/>
      <c r="AN154" s="1853"/>
      <c r="AO154" s="1854"/>
      <c r="AP154" s="2006"/>
      <c r="AQ154" s="2007"/>
      <c r="AR154" s="897"/>
      <c r="AS154" s="898"/>
      <c r="AT154" s="897"/>
      <c r="AU154" s="898"/>
      <c r="AV154" s="1036"/>
      <c r="FA154" s="976"/>
      <c r="FB154" s="1006"/>
      <c r="FC154" s="851"/>
      <c r="FD154" s="851"/>
      <c r="FE154" s="851"/>
      <c r="FF154" s="851"/>
      <c r="FG154" s="851"/>
      <c r="FH154" s="851"/>
      <c r="FI154" s="1007"/>
      <c r="GI154" s="988" t="s">
        <v>112</v>
      </c>
      <c r="GJ154" s="988" t="s">
        <v>46</v>
      </c>
    </row>
    <row r="155" spans="1:210" s="1013" customFormat="1" ht="27.9" customHeight="1" x14ac:dyDescent="0.2">
      <c r="A155"/>
      <c r="B155" s="866"/>
      <c r="C155" s="857" t="s">
        <v>114</v>
      </c>
      <c r="D155" s="867" t="s">
        <v>7</v>
      </c>
      <c r="E155" s="868" t="s">
        <v>2195</v>
      </c>
      <c r="F155" s="869"/>
      <c r="G155" s="870">
        <v>47.52</v>
      </c>
      <c r="H155" s="871"/>
      <c r="I155" s="872"/>
      <c r="J155" s="901"/>
      <c r="K155" s="902"/>
      <c r="L155" s="901"/>
      <c r="M155" s="902"/>
      <c r="N155" s="901"/>
      <c r="O155" s="902"/>
      <c r="P155" s="901"/>
      <c r="Q155" s="902"/>
      <c r="R155" s="901"/>
      <c r="S155" s="902"/>
      <c r="T155" s="901"/>
      <c r="U155" s="902"/>
      <c r="V155" s="901"/>
      <c r="W155" s="902"/>
      <c r="X155" s="901"/>
      <c r="Y155" s="902"/>
      <c r="Z155" s="901"/>
      <c r="AA155" s="902"/>
      <c r="AB155" s="901"/>
      <c r="AC155" s="902"/>
      <c r="AD155" s="901"/>
      <c r="AE155" s="902"/>
      <c r="AF155" s="901"/>
      <c r="AG155" s="902"/>
      <c r="AH155" s="901"/>
      <c r="AI155" s="902"/>
      <c r="AJ155" s="1857"/>
      <c r="AK155" s="1858"/>
      <c r="AL155" s="2010"/>
      <c r="AM155" s="2011"/>
      <c r="AN155" s="1857"/>
      <c r="AO155" s="1858"/>
      <c r="AP155" s="2010"/>
      <c r="AQ155" s="2011"/>
      <c r="AR155" s="901"/>
      <c r="AS155" s="902"/>
      <c r="AT155" s="901"/>
      <c r="AU155" s="902"/>
      <c r="AV155" s="1038"/>
      <c r="FA155" s="1014"/>
      <c r="FB155" s="1015"/>
      <c r="FC155" s="869"/>
      <c r="FD155" s="869"/>
      <c r="FE155" s="869"/>
      <c r="FF155" s="869"/>
      <c r="FG155" s="869"/>
      <c r="FH155" s="869"/>
      <c r="FI155" s="1016"/>
      <c r="GI155" s="1017" t="s">
        <v>114</v>
      </c>
      <c r="GJ155" s="1017" t="s">
        <v>46</v>
      </c>
      <c r="GK155" s="1013" t="s">
        <v>46</v>
      </c>
      <c r="GL155" s="1013" t="s">
        <v>23</v>
      </c>
      <c r="GM155" s="1013" t="s">
        <v>44</v>
      </c>
      <c r="GN155" s="1017" t="s">
        <v>103</v>
      </c>
    </row>
    <row r="156" spans="1:210" s="1013" customFormat="1" ht="27.9" customHeight="1" x14ac:dyDescent="0.2">
      <c r="A156"/>
      <c r="B156" s="866"/>
      <c r="C156" s="857" t="s">
        <v>114</v>
      </c>
      <c r="D156" s="867" t="s">
        <v>7</v>
      </c>
      <c r="E156" s="868" t="s">
        <v>2196</v>
      </c>
      <c r="F156" s="869"/>
      <c r="G156" s="870">
        <v>7.11</v>
      </c>
      <c r="H156" s="871"/>
      <c r="I156" s="872"/>
      <c r="J156" s="901"/>
      <c r="K156" s="902"/>
      <c r="L156" s="901"/>
      <c r="M156" s="902"/>
      <c r="N156" s="901"/>
      <c r="O156" s="902"/>
      <c r="P156" s="901"/>
      <c r="Q156" s="902"/>
      <c r="R156" s="901"/>
      <c r="S156" s="902"/>
      <c r="T156" s="901"/>
      <c r="U156" s="902"/>
      <c r="V156" s="901"/>
      <c r="W156" s="902"/>
      <c r="X156" s="901"/>
      <c r="Y156" s="902"/>
      <c r="Z156" s="901"/>
      <c r="AA156" s="902"/>
      <c r="AB156" s="901"/>
      <c r="AC156" s="902"/>
      <c r="AD156" s="901"/>
      <c r="AE156" s="902"/>
      <c r="AF156" s="901"/>
      <c r="AG156" s="902"/>
      <c r="AH156" s="901"/>
      <c r="AI156" s="902"/>
      <c r="AJ156" s="1857"/>
      <c r="AK156" s="1858"/>
      <c r="AL156" s="2010"/>
      <c r="AM156" s="2011"/>
      <c r="AN156" s="1857"/>
      <c r="AO156" s="1858"/>
      <c r="AP156" s="2010"/>
      <c r="AQ156" s="2011"/>
      <c r="AR156" s="901"/>
      <c r="AS156" s="902"/>
      <c r="AT156" s="901"/>
      <c r="AU156" s="902"/>
      <c r="AV156" s="1038"/>
      <c r="FA156" s="1014"/>
      <c r="FB156" s="1015"/>
      <c r="FC156" s="869"/>
      <c r="FD156" s="869"/>
      <c r="FE156" s="869"/>
      <c r="FF156" s="869"/>
      <c r="FG156" s="869"/>
      <c r="FH156" s="869"/>
      <c r="FI156" s="1016"/>
      <c r="GI156" s="1017" t="s">
        <v>114</v>
      </c>
      <c r="GJ156" s="1017" t="s">
        <v>46</v>
      </c>
      <c r="GK156" s="1013" t="s">
        <v>46</v>
      </c>
      <c r="GL156" s="1013" t="s">
        <v>23</v>
      </c>
      <c r="GM156" s="1013" t="s">
        <v>44</v>
      </c>
      <c r="GN156" s="1017" t="s">
        <v>103</v>
      </c>
    </row>
    <row r="157" spans="1:210" s="1023" customFormat="1" ht="27.9" customHeight="1" x14ac:dyDescent="0.2">
      <c r="A157"/>
      <c r="B157" s="880"/>
      <c r="C157" s="857" t="s">
        <v>114</v>
      </c>
      <c r="D157" s="881" t="s">
        <v>7</v>
      </c>
      <c r="E157" s="882" t="s">
        <v>125</v>
      </c>
      <c r="F157" s="883"/>
      <c r="G157" s="884">
        <v>54.63</v>
      </c>
      <c r="H157" s="885"/>
      <c r="I157" s="886"/>
      <c r="J157" s="905"/>
      <c r="K157" s="906"/>
      <c r="L157" s="905"/>
      <c r="M157" s="906"/>
      <c r="N157" s="905"/>
      <c r="O157" s="906"/>
      <c r="P157" s="905"/>
      <c r="Q157" s="906"/>
      <c r="R157" s="905"/>
      <c r="S157" s="906"/>
      <c r="T157" s="905"/>
      <c r="U157" s="906"/>
      <c r="V157" s="905"/>
      <c r="W157" s="906"/>
      <c r="X157" s="905"/>
      <c r="Y157" s="906"/>
      <c r="Z157" s="905"/>
      <c r="AA157" s="906"/>
      <c r="AB157" s="905"/>
      <c r="AC157" s="906"/>
      <c r="AD157" s="905"/>
      <c r="AE157" s="906"/>
      <c r="AF157" s="905"/>
      <c r="AG157" s="906"/>
      <c r="AH157" s="905"/>
      <c r="AI157" s="906"/>
      <c r="AJ157" s="1862"/>
      <c r="AK157" s="1863"/>
      <c r="AL157" s="2016"/>
      <c r="AM157" s="2017"/>
      <c r="AN157" s="1862"/>
      <c r="AO157" s="1863"/>
      <c r="AP157" s="2016"/>
      <c r="AQ157" s="2017"/>
      <c r="AR157" s="905"/>
      <c r="AS157" s="906"/>
      <c r="AT157" s="905"/>
      <c r="AU157" s="906"/>
      <c r="AV157" s="1040"/>
      <c r="FA157" s="1024"/>
      <c r="FB157" s="1025"/>
      <c r="FC157" s="883"/>
      <c r="FD157" s="883"/>
      <c r="FE157" s="883"/>
      <c r="FF157" s="883"/>
      <c r="FG157" s="883"/>
      <c r="FH157" s="883"/>
      <c r="FI157" s="1026"/>
      <c r="GI157" s="1027" t="s">
        <v>114</v>
      </c>
      <c r="GJ157" s="1027" t="s">
        <v>46</v>
      </c>
      <c r="GK157" s="1023" t="s">
        <v>126</v>
      </c>
      <c r="GL157" s="1023" t="s">
        <v>23</v>
      </c>
      <c r="GM157" s="1023" t="s">
        <v>44</v>
      </c>
      <c r="GN157" s="1027" t="s">
        <v>103</v>
      </c>
    </row>
    <row r="158" spans="1:210" s="1013" customFormat="1" ht="27.9" customHeight="1" x14ac:dyDescent="0.2">
      <c r="A158"/>
      <c r="B158" s="866"/>
      <c r="C158" s="857" t="s">
        <v>114</v>
      </c>
      <c r="D158" s="867" t="s">
        <v>7</v>
      </c>
      <c r="E158" s="868" t="s">
        <v>2197</v>
      </c>
      <c r="F158" s="869"/>
      <c r="G158" s="870">
        <v>-4.2300000000000004</v>
      </c>
      <c r="H158" s="871"/>
      <c r="I158" s="872"/>
      <c r="J158" s="901"/>
      <c r="K158" s="902"/>
      <c r="L158" s="901"/>
      <c r="M158" s="902"/>
      <c r="N158" s="901"/>
      <c r="O158" s="902"/>
      <c r="P158" s="901"/>
      <c r="Q158" s="902"/>
      <c r="R158" s="901"/>
      <c r="S158" s="902"/>
      <c r="T158" s="901"/>
      <c r="U158" s="902"/>
      <c r="V158" s="901"/>
      <c r="W158" s="902"/>
      <c r="X158" s="901"/>
      <c r="Y158" s="902"/>
      <c r="Z158" s="901"/>
      <c r="AA158" s="902"/>
      <c r="AB158" s="901"/>
      <c r="AC158" s="902"/>
      <c r="AD158" s="901"/>
      <c r="AE158" s="902"/>
      <c r="AF158" s="901"/>
      <c r="AG158" s="902"/>
      <c r="AH158" s="901"/>
      <c r="AI158" s="902"/>
      <c r="AJ158" s="1857"/>
      <c r="AK158" s="1858"/>
      <c r="AL158" s="2010"/>
      <c r="AM158" s="2011"/>
      <c r="AN158" s="1857"/>
      <c r="AO158" s="1858"/>
      <c r="AP158" s="2010"/>
      <c r="AQ158" s="2011"/>
      <c r="AR158" s="901"/>
      <c r="AS158" s="902"/>
      <c r="AT158" s="901"/>
      <c r="AU158" s="902"/>
      <c r="AV158" s="1038"/>
      <c r="FA158" s="1014"/>
      <c r="FB158" s="1015"/>
      <c r="FC158" s="869"/>
      <c r="FD158" s="869"/>
      <c r="FE158" s="869"/>
      <c r="FF158" s="869"/>
      <c r="FG158" s="869"/>
      <c r="FH158" s="869"/>
      <c r="FI158" s="1016"/>
      <c r="GI158" s="1017" t="s">
        <v>114</v>
      </c>
      <c r="GJ158" s="1017" t="s">
        <v>46</v>
      </c>
      <c r="GK158" s="1013" t="s">
        <v>46</v>
      </c>
      <c r="GL158" s="1013" t="s">
        <v>23</v>
      </c>
      <c r="GM158" s="1013" t="s">
        <v>44</v>
      </c>
      <c r="GN158" s="1017" t="s">
        <v>103</v>
      </c>
    </row>
    <row r="159" spans="1:210" s="1018" customFormat="1" ht="27.9" customHeight="1" x14ac:dyDescent="0.2">
      <c r="A159"/>
      <c r="B159" s="873"/>
      <c r="C159" s="857" t="s">
        <v>114</v>
      </c>
      <c r="D159" s="874" t="s">
        <v>7</v>
      </c>
      <c r="E159" s="875" t="s">
        <v>132</v>
      </c>
      <c r="F159" s="876"/>
      <c r="G159" s="877">
        <v>50.400000000000006</v>
      </c>
      <c r="H159" s="878"/>
      <c r="I159" s="879"/>
      <c r="J159" s="903"/>
      <c r="K159" s="904"/>
      <c r="L159" s="903"/>
      <c r="M159" s="904"/>
      <c r="N159" s="903"/>
      <c r="O159" s="904"/>
      <c r="P159" s="903"/>
      <c r="Q159" s="904"/>
      <c r="R159" s="903"/>
      <c r="S159" s="904"/>
      <c r="T159" s="903"/>
      <c r="U159" s="904"/>
      <c r="V159" s="903"/>
      <c r="W159" s="904"/>
      <c r="X159" s="903"/>
      <c r="Y159" s="904"/>
      <c r="Z159" s="903"/>
      <c r="AA159" s="904"/>
      <c r="AB159" s="903"/>
      <c r="AC159" s="904"/>
      <c r="AD159" s="903"/>
      <c r="AE159" s="904"/>
      <c r="AF159" s="903"/>
      <c r="AG159" s="904"/>
      <c r="AH159" s="903"/>
      <c r="AI159" s="904"/>
      <c r="AJ159" s="1859"/>
      <c r="AK159" s="1860"/>
      <c r="AL159" s="2012"/>
      <c r="AM159" s="2013"/>
      <c r="AN159" s="1859"/>
      <c r="AO159" s="1860"/>
      <c r="AP159" s="2012"/>
      <c r="AQ159" s="2013"/>
      <c r="AR159" s="903"/>
      <c r="AS159" s="904"/>
      <c r="AT159" s="903"/>
      <c r="AU159" s="904"/>
      <c r="AV159" s="1039"/>
      <c r="FA159" s="1019"/>
      <c r="FB159" s="1020"/>
      <c r="FC159" s="876"/>
      <c r="FD159" s="876"/>
      <c r="FE159" s="876"/>
      <c r="FF159" s="876"/>
      <c r="FG159" s="876"/>
      <c r="FH159" s="876"/>
      <c r="FI159" s="1021"/>
      <c r="GI159" s="1022" t="s">
        <v>114</v>
      </c>
      <c r="GJ159" s="1022" t="s">
        <v>46</v>
      </c>
      <c r="GK159" s="1018" t="s">
        <v>110</v>
      </c>
      <c r="GL159" s="1018" t="s">
        <v>23</v>
      </c>
      <c r="GM159" s="1018" t="s">
        <v>45</v>
      </c>
      <c r="GN159" s="1022" t="s">
        <v>103</v>
      </c>
    </row>
    <row r="160" spans="1:210" s="836" customFormat="1" ht="27.9" customHeight="1" x14ac:dyDescent="0.2">
      <c r="A160"/>
      <c r="B160" s="887" t="s">
        <v>332</v>
      </c>
      <c r="C160" s="844" t="s">
        <v>238</v>
      </c>
      <c r="D160" s="845" t="s">
        <v>316</v>
      </c>
      <c r="E160" s="846" t="s">
        <v>317</v>
      </c>
      <c r="F160" s="847" t="s">
        <v>283</v>
      </c>
      <c r="G160" s="848">
        <v>90.72</v>
      </c>
      <c r="H160" s="849">
        <v>123.8</v>
      </c>
      <c r="I160" s="888">
        <f>ROUND(H160*G160,2)</f>
        <v>11231.14</v>
      </c>
      <c r="J160" s="850"/>
      <c r="K160" s="1034">
        <f>ROUND(J160*$H160,2)</f>
        <v>0</v>
      </c>
      <c r="L160" s="850"/>
      <c r="M160" s="1034">
        <f>ROUND(L160*$H160,2)</f>
        <v>0</v>
      </c>
      <c r="N160" s="850"/>
      <c r="O160" s="1034">
        <f>ROUND(N160*$H160,2)</f>
        <v>0</v>
      </c>
      <c r="P160" s="850"/>
      <c r="Q160" s="1034">
        <f>ROUND(P160*$H160,2)</f>
        <v>0</v>
      </c>
      <c r="R160" s="850"/>
      <c r="S160" s="1034">
        <f>ROUND(R160*$H160,2)</f>
        <v>0</v>
      </c>
      <c r="T160" s="850"/>
      <c r="U160" s="1034">
        <f>ROUND(T160*$H160,2)</f>
        <v>0</v>
      </c>
      <c r="V160" s="850"/>
      <c r="W160" s="1034">
        <f>ROUND(V160*$H160,2)</f>
        <v>0</v>
      </c>
      <c r="X160" s="850"/>
      <c r="Y160" s="1034">
        <f>ROUND(X160*$H160,2)</f>
        <v>0</v>
      </c>
      <c r="Z160" s="850"/>
      <c r="AA160" s="1034">
        <f>ROUND(Z160*$H160,2)</f>
        <v>0</v>
      </c>
      <c r="AB160" s="850"/>
      <c r="AC160" s="1034">
        <f>ROUND(AB160*$H160,2)</f>
        <v>0</v>
      </c>
      <c r="AD160" s="850"/>
      <c r="AE160" s="1034">
        <f>ROUND(AD160*$H160,2)</f>
        <v>0</v>
      </c>
      <c r="AF160" s="850"/>
      <c r="AG160" s="1034">
        <f>ROUND(AF160*$H160,2)</f>
        <v>0</v>
      </c>
      <c r="AH160" s="850">
        <v>45</v>
      </c>
      <c r="AI160" s="1034">
        <f>ROUND(AH160*$H160,2)</f>
        <v>5571</v>
      </c>
      <c r="AJ160" s="1861">
        <v>41.18</v>
      </c>
      <c r="AK160" s="2143">
        <f>ROUND(AJ160*$H160,2)</f>
        <v>5098.08</v>
      </c>
      <c r="AL160" s="2014"/>
      <c r="AM160" s="2015">
        <f>ROUND(AL160*$H160,2)</f>
        <v>0</v>
      </c>
      <c r="AN160" s="1861">
        <v>3.5</v>
      </c>
      <c r="AO160" s="2143">
        <f>ROUND(AN160*$H160,2)</f>
        <v>433.3</v>
      </c>
      <c r="AP160" s="2014"/>
      <c r="AQ160" s="2015">
        <f>ROUND(AP160*$H160,2)</f>
        <v>0</v>
      </c>
      <c r="AR160" s="850">
        <f>AP160+AN160+AL160+AJ160+AH160+AF160+AD160+AB160+Z160+X160+V160+T160+R160+P160+N160+L160+J160</f>
        <v>89.68</v>
      </c>
      <c r="AS160" s="1034">
        <f>ROUND(AR160*$H160,2)</f>
        <v>11102.38</v>
      </c>
      <c r="AT160" s="850">
        <f>G160-AR160</f>
        <v>1.039999999999992</v>
      </c>
      <c r="AU160" s="1034">
        <f>ROUND(AT160*$H160,2)</f>
        <v>128.75</v>
      </c>
      <c r="AV160" s="914">
        <f>AU160/I160</f>
        <v>1.1463662637986883E-2</v>
      </c>
      <c r="FA160" s="1028"/>
      <c r="FB160" s="1029" t="s">
        <v>7</v>
      </c>
      <c r="FC160" s="1030" t="s">
        <v>31</v>
      </c>
      <c r="FD160" s="851"/>
      <c r="FE160" s="1002">
        <f>FD160*G160</f>
        <v>0</v>
      </c>
      <c r="FF160" s="1002">
        <v>1</v>
      </c>
      <c r="FG160" s="1002">
        <f>FF160*G160</f>
        <v>90.72</v>
      </c>
      <c r="FH160" s="1002">
        <v>0</v>
      </c>
      <c r="FI160" s="1003">
        <f>FH160*G160</f>
        <v>0</v>
      </c>
      <c r="GG160" s="1004" t="s">
        <v>166</v>
      </c>
      <c r="GI160" s="1004" t="s">
        <v>238</v>
      </c>
      <c r="GJ160" s="1004" t="s">
        <v>46</v>
      </c>
      <c r="GN160" s="988" t="s">
        <v>103</v>
      </c>
      <c r="GT160" s="1005">
        <f>IF(FC160="základní",I160,0)</f>
        <v>11231.14</v>
      </c>
      <c r="GU160" s="1005">
        <f>IF(FC160="snížená",I160,0)</f>
        <v>0</v>
      </c>
      <c r="GV160" s="1005">
        <f>IF(FC160="zákl. přenesená",I160,0)</f>
        <v>0</v>
      </c>
      <c r="GW160" s="1005">
        <f>IF(FC160="sníž. přenesená",I160,0)</f>
        <v>0</v>
      </c>
      <c r="GX160" s="1005">
        <f>IF(FC160="nulová",I160,0)</f>
        <v>0</v>
      </c>
      <c r="GY160" s="988" t="s">
        <v>45</v>
      </c>
      <c r="GZ160" s="1005">
        <f>ROUND(H160*G160,2)</f>
        <v>11231.14</v>
      </c>
      <c r="HA160" s="988" t="s">
        <v>110</v>
      </c>
      <c r="HB160" s="1004" t="s">
        <v>2198</v>
      </c>
    </row>
    <row r="161" spans="1:210" s="1013" customFormat="1" ht="27.9" customHeight="1" x14ac:dyDescent="0.2">
      <c r="A161"/>
      <c r="B161" s="866"/>
      <c r="C161" s="857" t="s">
        <v>114</v>
      </c>
      <c r="D161" s="867" t="s">
        <v>7</v>
      </c>
      <c r="E161" s="868" t="s">
        <v>2199</v>
      </c>
      <c r="F161" s="869"/>
      <c r="G161" s="870">
        <v>90.72</v>
      </c>
      <c r="H161" s="871"/>
      <c r="I161" s="872"/>
      <c r="J161" s="901"/>
      <c r="K161" s="902"/>
      <c r="L161" s="901"/>
      <c r="M161" s="902"/>
      <c r="N161" s="901"/>
      <c r="O161" s="902"/>
      <c r="P161" s="901"/>
      <c r="Q161" s="902"/>
      <c r="R161" s="901"/>
      <c r="S161" s="902"/>
      <c r="T161" s="901"/>
      <c r="U161" s="902"/>
      <c r="V161" s="901"/>
      <c r="W161" s="902"/>
      <c r="X161" s="901"/>
      <c r="Y161" s="902"/>
      <c r="Z161" s="901"/>
      <c r="AA161" s="902"/>
      <c r="AB161" s="901"/>
      <c r="AC161" s="902"/>
      <c r="AD161" s="901"/>
      <c r="AE161" s="902"/>
      <c r="AF161" s="901"/>
      <c r="AG161" s="902"/>
      <c r="AH161" s="901"/>
      <c r="AI161" s="902"/>
      <c r="AJ161" s="1857"/>
      <c r="AK161" s="1858"/>
      <c r="AL161" s="2010"/>
      <c r="AM161" s="2011"/>
      <c r="AN161" s="1857"/>
      <c r="AO161" s="1858"/>
      <c r="AP161" s="2010"/>
      <c r="AQ161" s="2011"/>
      <c r="AR161" s="901"/>
      <c r="AS161" s="902"/>
      <c r="AT161" s="901"/>
      <c r="AU161" s="902"/>
      <c r="AV161" s="1038"/>
      <c r="FA161" s="1014"/>
      <c r="FB161" s="1015"/>
      <c r="FC161" s="869"/>
      <c r="FD161" s="869"/>
      <c r="FE161" s="869"/>
      <c r="FF161" s="869"/>
      <c r="FG161" s="869"/>
      <c r="FH161" s="869"/>
      <c r="FI161" s="1016"/>
      <c r="GI161" s="1017" t="s">
        <v>114</v>
      </c>
      <c r="GJ161" s="1017" t="s">
        <v>46</v>
      </c>
      <c r="GK161" s="1013" t="s">
        <v>46</v>
      </c>
      <c r="GL161" s="1013" t="s">
        <v>23</v>
      </c>
      <c r="GM161" s="1013" t="s">
        <v>45</v>
      </c>
      <c r="GN161" s="1017" t="s">
        <v>103</v>
      </c>
    </row>
    <row r="162" spans="1:210" s="836" customFormat="1" ht="27.9" customHeight="1" x14ac:dyDescent="0.2">
      <c r="A162"/>
      <c r="B162" s="854" t="s">
        <v>338</v>
      </c>
      <c r="C162" s="838" t="s">
        <v>105</v>
      </c>
      <c r="D162" s="839" t="s">
        <v>321</v>
      </c>
      <c r="E162" s="840" t="s">
        <v>322</v>
      </c>
      <c r="F162" s="841" t="s">
        <v>108</v>
      </c>
      <c r="G162" s="842">
        <v>11.8</v>
      </c>
      <c r="H162" s="843">
        <v>48.8</v>
      </c>
      <c r="I162" s="855">
        <f>ROUND(H162*G162,2)</f>
        <v>575.84</v>
      </c>
      <c r="J162" s="850"/>
      <c r="K162" s="1034">
        <f>ROUND(J162*$H162,2)</f>
        <v>0</v>
      </c>
      <c r="L162" s="850"/>
      <c r="M162" s="1034">
        <f>ROUND(L162*$H162,2)</f>
        <v>0</v>
      </c>
      <c r="N162" s="850"/>
      <c r="O162" s="1034">
        <f>ROUND(N162*$H162,2)</f>
        <v>0</v>
      </c>
      <c r="P162" s="850"/>
      <c r="Q162" s="1034">
        <f>ROUND(P162*$H162,2)</f>
        <v>0</v>
      </c>
      <c r="R162" s="850"/>
      <c r="S162" s="1034">
        <f>ROUND(R162*$H162,2)</f>
        <v>0</v>
      </c>
      <c r="T162" s="850"/>
      <c r="U162" s="1034">
        <f>ROUND(T162*$H162,2)</f>
        <v>0</v>
      </c>
      <c r="V162" s="850"/>
      <c r="W162" s="1034">
        <f>ROUND(V162*$H162,2)</f>
        <v>0</v>
      </c>
      <c r="X162" s="850"/>
      <c r="Y162" s="1034">
        <f>ROUND(X162*$H162,2)</f>
        <v>0</v>
      </c>
      <c r="Z162" s="850"/>
      <c r="AA162" s="1034">
        <f>ROUND(Z162*$H162,2)</f>
        <v>0</v>
      </c>
      <c r="AB162" s="850"/>
      <c r="AC162" s="1034">
        <f>ROUND(AB162*$H162,2)</f>
        <v>0</v>
      </c>
      <c r="AD162" s="850"/>
      <c r="AE162" s="1034">
        <f>ROUND(AD162*$H162,2)</f>
        <v>0</v>
      </c>
      <c r="AF162" s="850"/>
      <c r="AG162" s="1034">
        <f>ROUND(AF162*$H162,2)</f>
        <v>0</v>
      </c>
      <c r="AH162" s="850"/>
      <c r="AI162" s="1034">
        <f>ROUND(AH162*$H162,2)</f>
        <v>0</v>
      </c>
      <c r="AJ162" s="1861"/>
      <c r="AK162" s="2143">
        <f>ROUND(AJ162*$H162,2)</f>
        <v>0</v>
      </c>
      <c r="AL162" s="2014"/>
      <c r="AM162" s="2015">
        <f>ROUND(AL162*$H162,2)</f>
        <v>0</v>
      </c>
      <c r="AN162" s="1861"/>
      <c r="AO162" s="2143">
        <f>ROUND(AN162*$H162,2)</f>
        <v>0</v>
      </c>
      <c r="AP162" s="2014"/>
      <c r="AQ162" s="2015">
        <f>ROUND(AP162*$H162,2)</f>
        <v>0</v>
      </c>
      <c r="AR162" s="850">
        <f>AP162+AN162+AL162+AJ162+AH162+AF162+AD162+AB162+Z162+X162+V162+T162+R162+P162+N162+L162+J162</f>
        <v>0</v>
      </c>
      <c r="AS162" s="1034">
        <f>ROUND(AR162*$H162,2)</f>
        <v>0</v>
      </c>
      <c r="AT162" s="850">
        <f>G162-AR162</f>
        <v>11.8</v>
      </c>
      <c r="AU162" s="1034">
        <f>ROUND(AT162*$H162,2)</f>
        <v>575.84</v>
      </c>
      <c r="AV162" s="914">
        <f>AU162/I162</f>
        <v>1</v>
      </c>
      <c r="FA162" s="976"/>
      <c r="FB162" s="1000" t="s">
        <v>7</v>
      </c>
      <c r="FC162" s="1001" t="s">
        <v>31</v>
      </c>
      <c r="FD162" s="851"/>
      <c r="FE162" s="1002">
        <f>FD162*G162</f>
        <v>0</v>
      </c>
      <c r="FF162" s="1002">
        <v>0</v>
      </c>
      <c r="FG162" s="1002">
        <f>FF162*G162</f>
        <v>0</v>
      </c>
      <c r="FH162" s="1002">
        <v>0</v>
      </c>
      <c r="FI162" s="1003">
        <f>FH162*G162</f>
        <v>0</v>
      </c>
      <c r="GG162" s="1004" t="s">
        <v>110</v>
      </c>
      <c r="GI162" s="1004" t="s">
        <v>105</v>
      </c>
      <c r="GJ162" s="1004" t="s">
        <v>46</v>
      </c>
      <c r="GN162" s="988" t="s">
        <v>103</v>
      </c>
      <c r="GT162" s="1005">
        <f>IF(FC162="základní",I162,0)</f>
        <v>575.84</v>
      </c>
      <c r="GU162" s="1005">
        <f>IF(FC162="snížená",I162,0)</f>
        <v>0</v>
      </c>
      <c r="GV162" s="1005">
        <f>IF(FC162="zákl. přenesená",I162,0)</f>
        <v>0</v>
      </c>
      <c r="GW162" s="1005">
        <f>IF(FC162="sníž. přenesená",I162,0)</f>
        <v>0</v>
      </c>
      <c r="GX162" s="1005">
        <f>IF(FC162="nulová",I162,0)</f>
        <v>0</v>
      </c>
      <c r="GY162" s="988" t="s">
        <v>45</v>
      </c>
      <c r="GZ162" s="1005">
        <f>ROUND(H162*G162,2)</f>
        <v>575.84</v>
      </c>
      <c r="HA162" s="988" t="s">
        <v>110</v>
      </c>
      <c r="HB162" s="1004" t="s">
        <v>2200</v>
      </c>
    </row>
    <row r="163" spans="1:210" s="836" customFormat="1" ht="27.9" customHeight="1" x14ac:dyDescent="0.2">
      <c r="A163"/>
      <c r="B163" s="856"/>
      <c r="C163" s="857" t="s">
        <v>112</v>
      </c>
      <c r="D163" s="851"/>
      <c r="E163" s="858" t="s">
        <v>324</v>
      </c>
      <c r="F163" s="851"/>
      <c r="G163" s="851"/>
      <c r="H163" s="852"/>
      <c r="I163" s="859"/>
      <c r="J163" s="897"/>
      <c r="K163" s="898"/>
      <c r="L163" s="897"/>
      <c r="M163" s="898"/>
      <c r="N163" s="897"/>
      <c r="O163" s="898"/>
      <c r="P163" s="897"/>
      <c r="Q163" s="898"/>
      <c r="R163" s="897"/>
      <c r="S163" s="898"/>
      <c r="T163" s="897"/>
      <c r="U163" s="898"/>
      <c r="V163" s="897"/>
      <c r="W163" s="898"/>
      <c r="X163" s="897"/>
      <c r="Y163" s="898"/>
      <c r="Z163" s="897"/>
      <c r="AA163" s="898"/>
      <c r="AB163" s="897"/>
      <c r="AC163" s="898"/>
      <c r="AD163" s="897"/>
      <c r="AE163" s="898"/>
      <c r="AF163" s="897"/>
      <c r="AG163" s="898"/>
      <c r="AH163" s="897"/>
      <c r="AI163" s="898"/>
      <c r="AJ163" s="1853"/>
      <c r="AK163" s="1854"/>
      <c r="AL163" s="2006"/>
      <c r="AM163" s="2007"/>
      <c r="AN163" s="1853"/>
      <c r="AO163" s="1854"/>
      <c r="AP163" s="2006"/>
      <c r="AQ163" s="2007"/>
      <c r="AR163" s="897"/>
      <c r="AS163" s="898"/>
      <c r="AT163" s="897"/>
      <c r="AU163" s="898"/>
      <c r="AV163" s="1036"/>
      <c r="FA163" s="976"/>
      <c r="FB163" s="1006"/>
      <c r="FC163" s="851"/>
      <c r="FD163" s="851"/>
      <c r="FE163" s="851"/>
      <c r="FF163" s="851"/>
      <c r="FG163" s="851"/>
      <c r="FH163" s="851"/>
      <c r="FI163" s="1007"/>
      <c r="GI163" s="988" t="s">
        <v>112</v>
      </c>
      <c r="GJ163" s="988" t="s">
        <v>46</v>
      </c>
    </row>
    <row r="164" spans="1:210" s="1013" customFormat="1" ht="27.9" customHeight="1" x14ac:dyDescent="0.2">
      <c r="A164"/>
      <c r="B164" s="866"/>
      <c r="C164" s="857" t="s">
        <v>114</v>
      </c>
      <c r="D164" s="867" t="s">
        <v>7</v>
      </c>
      <c r="E164" s="868" t="s">
        <v>2201</v>
      </c>
      <c r="F164" s="869"/>
      <c r="G164" s="870">
        <v>11.8</v>
      </c>
      <c r="H164" s="871"/>
      <c r="I164" s="872"/>
      <c r="J164" s="901"/>
      <c r="K164" s="902"/>
      <c r="L164" s="901"/>
      <c r="M164" s="902"/>
      <c r="N164" s="901"/>
      <c r="O164" s="902"/>
      <c r="P164" s="901"/>
      <c r="Q164" s="902"/>
      <c r="R164" s="901"/>
      <c r="S164" s="902"/>
      <c r="T164" s="901"/>
      <c r="U164" s="902"/>
      <c r="V164" s="901"/>
      <c r="W164" s="902"/>
      <c r="X164" s="901"/>
      <c r="Y164" s="902"/>
      <c r="Z164" s="901"/>
      <c r="AA164" s="902"/>
      <c r="AB164" s="901"/>
      <c r="AC164" s="902"/>
      <c r="AD164" s="901"/>
      <c r="AE164" s="902"/>
      <c r="AF164" s="901"/>
      <c r="AG164" s="902"/>
      <c r="AH164" s="901"/>
      <c r="AI164" s="902"/>
      <c r="AJ164" s="1857"/>
      <c r="AK164" s="1858"/>
      <c r="AL164" s="2010"/>
      <c r="AM164" s="2011"/>
      <c r="AN164" s="1857"/>
      <c r="AO164" s="1858"/>
      <c r="AP164" s="2010"/>
      <c r="AQ164" s="2011"/>
      <c r="AR164" s="901"/>
      <c r="AS164" s="902"/>
      <c r="AT164" s="901"/>
      <c r="AU164" s="902"/>
      <c r="AV164" s="1038"/>
      <c r="FA164" s="1014"/>
      <c r="FB164" s="1015"/>
      <c r="FC164" s="869"/>
      <c r="FD164" s="869"/>
      <c r="FE164" s="869"/>
      <c r="FF164" s="869"/>
      <c r="FG164" s="869"/>
      <c r="FH164" s="869"/>
      <c r="FI164" s="1016"/>
      <c r="GI164" s="1017" t="s">
        <v>114</v>
      </c>
      <c r="GJ164" s="1017" t="s">
        <v>46</v>
      </c>
      <c r="GK164" s="1013" t="s">
        <v>46</v>
      </c>
      <c r="GL164" s="1013" t="s">
        <v>23</v>
      </c>
      <c r="GM164" s="1013" t="s">
        <v>45</v>
      </c>
      <c r="GN164" s="1017" t="s">
        <v>103</v>
      </c>
    </row>
    <row r="165" spans="1:210" s="836" customFormat="1" ht="27.9" customHeight="1" x14ac:dyDescent="0.2">
      <c r="A165"/>
      <c r="B165" s="854" t="s">
        <v>343</v>
      </c>
      <c r="C165" s="838" t="s">
        <v>105</v>
      </c>
      <c r="D165" s="839" t="s">
        <v>327</v>
      </c>
      <c r="E165" s="840" t="s">
        <v>328</v>
      </c>
      <c r="F165" s="841" t="s">
        <v>108</v>
      </c>
      <c r="G165" s="842">
        <v>11.8</v>
      </c>
      <c r="H165" s="843">
        <v>23.3</v>
      </c>
      <c r="I165" s="855">
        <f>ROUND(H165*G165,2)</f>
        <v>274.94</v>
      </c>
      <c r="J165" s="850"/>
      <c r="K165" s="1034">
        <f>ROUND(J165*$H165,2)</f>
        <v>0</v>
      </c>
      <c r="L165" s="850"/>
      <c r="M165" s="1034">
        <f>ROUND(L165*$H165,2)</f>
        <v>0</v>
      </c>
      <c r="N165" s="850"/>
      <c r="O165" s="1034">
        <f>ROUND(N165*$H165,2)</f>
        <v>0</v>
      </c>
      <c r="P165" s="850"/>
      <c r="Q165" s="1034">
        <f>ROUND(P165*$H165,2)</f>
        <v>0</v>
      </c>
      <c r="R165" s="850"/>
      <c r="S165" s="1034">
        <f>ROUND(R165*$H165,2)</f>
        <v>0</v>
      </c>
      <c r="T165" s="850"/>
      <c r="U165" s="1034">
        <f>ROUND(T165*$H165,2)</f>
        <v>0</v>
      </c>
      <c r="V165" s="850"/>
      <c r="W165" s="1034">
        <f>ROUND(V165*$H165,2)</f>
        <v>0</v>
      </c>
      <c r="X165" s="850"/>
      <c r="Y165" s="1034">
        <f>ROUND(X165*$H165,2)</f>
        <v>0</v>
      </c>
      <c r="Z165" s="850"/>
      <c r="AA165" s="1034">
        <f>ROUND(Z165*$H165,2)</f>
        <v>0</v>
      </c>
      <c r="AB165" s="850"/>
      <c r="AC165" s="1034">
        <f>ROUND(AB165*$H165,2)</f>
        <v>0</v>
      </c>
      <c r="AD165" s="850"/>
      <c r="AE165" s="1034">
        <f>ROUND(AD165*$H165,2)</f>
        <v>0</v>
      </c>
      <c r="AF165" s="850"/>
      <c r="AG165" s="1034">
        <f>ROUND(AF165*$H165,2)</f>
        <v>0</v>
      </c>
      <c r="AH165" s="850"/>
      <c r="AI165" s="1034">
        <f>ROUND(AH165*$H165,2)</f>
        <v>0</v>
      </c>
      <c r="AJ165" s="1861"/>
      <c r="AK165" s="2143">
        <f>ROUND(AJ165*$H165,2)</f>
        <v>0</v>
      </c>
      <c r="AL165" s="2014"/>
      <c r="AM165" s="2015">
        <f>ROUND(AL165*$H165,2)</f>
        <v>0</v>
      </c>
      <c r="AN165" s="1861"/>
      <c r="AO165" s="2143">
        <f>ROUND(AN165*$H165,2)</f>
        <v>0</v>
      </c>
      <c r="AP165" s="2014"/>
      <c r="AQ165" s="2015">
        <f>ROUND(AP165*$H165,2)</f>
        <v>0</v>
      </c>
      <c r="AR165" s="850">
        <f>AP165+AN165+AL165+AJ165+AH165+AF165+AD165+AB165+Z165+X165+V165+T165+R165+P165+N165+L165+J165</f>
        <v>0</v>
      </c>
      <c r="AS165" s="1034">
        <f>ROUND(AR165*$H165,2)</f>
        <v>0</v>
      </c>
      <c r="AT165" s="850">
        <f>G165-AR165</f>
        <v>11.8</v>
      </c>
      <c r="AU165" s="1034">
        <f>ROUND(AT165*$H165,2)</f>
        <v>274.94</v>
      </c>
      <c r="AV165" s="914">
        <f>AU165/I165</f>
        <v>1</v>
      </c>
      <c r="FA165" s="976"/>
      <c r="FB165" s="1000" t="s">
        <v>7</v>
      </c>
      <c r="FC165" s="1001" t="s">
        <v>31</v>
      </c>
      <c r="FD165" s="851"/>
      <c r="FE165" s="1002">
        <f>FD165*G165</f>
        <v>0</v>
      </c>
      <c r="FF165" s="1002">
        <v>0</v>
      </c>
      <c r="FG165" s="1002">
        <f>FF165*G165</f>
        <v>0</v>
      </c>
      <c r="FH165" s="1002">
        <v>0</v>
      </c>
      <c r="FI165" s="1003">
        <f>FH165*G165</f>
        <v>0</v>
      </c>
      <c r="GG165" s="1004" t="s">
        <v>110</v>
      </c>
      <c r="GI165" s="1004" t="s">
        <v>105</v>
      </c>
      <c r="GJ165" s="1004" t="s">
        <v>46</v>
      </c>
      <c r="GN165" s="988" t="s">
        <v>103</v>
      </c>
      <c r="GT165" s="1005">
        <f>IF(FC165="základní",I165,0)</f>
        <v>274.94</v>
      </c>
      <c r="GU165" s="1005">
        <f>IF(FC165="snížená",I165,0)</f>
        <v>0</v>
      </c>
      <c r="GV165" s="1005">
        <f>IF(FC165="zákl. přenesená",I165,0)</f>
        <v>0</v>
      </c>
      <c r="GW165" s="1005">
        <f>IF(FC165="sníž. přenesená",I165,0)</f>
        <v>0</v>
      </c>
      <c r="GX165" s="1005">
        <f>IF(FC165="nulová",I165,0)</f>
        <v>0</v>
      </c>
      <c r="GY165" s="988" t="s">
        <v>45</v>
      </c>
      <c r="GZ165" s="1005">
        <f>ROUND(H165*G165,2)</f>
        <v>274.94</v>
      </c>
      <c r="HA165" s="988" t="s">
        <v>110</v>
      </c>
      <c r="HB165" s="1004" t="s">
        <v>2202</v>
      </c>
    </row>
    <row r="166" spans="1:210" s="836" customFormat="1" ht="27.9" customHeight="1" x14ac:dyDescent="0.2">
      <c r="A166"/>
      <c r="B166" s="856"/>
      <c r="C166" s="857" t="s">
        <v>112</v>
      </c>
      <c r="D166" s="851"/>
      <c r="E166" s="858" t="s">
        <v>330</v>
      </c>
      <c r="F166" s="851"/>
      <c r="G166" s="851"/>
      <c r="H166" s="852"/>
      <c r="I166" s="859"/>
      <c r="J166" s="897"/>
      <c r="K166" s="898"/>
      <c r="L166" s="897"/>
      <c r="M166" s="898"/>
      <c r="N166" s="897"/>
      <c r="O166" s="898"/>
      <c r="P166" s="897"/>
      <c r="Q166" s="898"/>
      <c r="R166" s="897"/>
      <c r="S166" s="898"/>
      <c r="T166" s="897"/>
      <c r="U166" s="898"/>
      <c r="V166" s="897"/>
      <c r="W166" s="898"/>
      <c r="X166" s="897"/>
      <c r="Y166" s="898"/>
      <c r="Z166" s="897"/>
      <c r="AA166" s="898"/>
      <c r="AB166" s="897"/>
      <c r="AC166" s="898"/>
      <c r="AD166" s="897"/>
      <c r="AE166" s="898"/>
      <c r="AF166" s="897"/>
      <c r="AG166" s="898"/>
      <c r="AH166" s="897"/>
      <c r="AI166" s="898"/>
      <c r="AJ166" s="1853"/>
      <c r="AK166" s="1854"/>
      <c r="AL166" s="2006"/>
      <c r="AM166" s="2007"/>
      <c r="AN166" s="1853"/>
      <c r="AO166" s="1854"/>
      <c r="AP166" s="2006"/>
      <c r="AQ166" s="2007"/>
      <c r="AR166" s="897"/>
      <c r="AS166" s="898"/>
      <c r="AT166" s="897"/>
      <c r="AU166" s="898"/>
      <c r="AV166" s="1036"/>
      <c r="FA166" s="976"/>
      <c r="FB166" s="1006"/>
      <c r="FC166" s="851"/>
      <c r="FD166" s="851"/>
      <c r="FE166" s="851"/>
      <c r="FF166" s="851"/>
      <c r="FG166" s="851"/>
      <c r="FH166" s="851"/>
      <c r="FI166" s="1007"/>
      <c r="GI166" s="988" t="s">
        <v>112</v>
      </c>
      <c r="GJ166" s="988" t="s">
        <v>46</v>
      </c>
    </row>
    <row r="167" spans="1:210" s="1013" customFormat="1" ht="27.9" customHeight="1" x14ac:dyDescent="0.2">
      <c r="A167"/>
      <c r="B167" s="866"/>
      <c r="C167" s="857" t="s">
        <v>114</v>
      </c>
      <c r="D167" s="867" t="s">
        <v>7</v>
      </c>
      <c r="E167" s="868" t="s">
        <v>2203</v>
      </c>
      <c r="F167" s="869"/>
      <c r="G167" s="870">
        <v>11.8</v>
      </c>
      <c r="H167" s="871"/>
      <c r="I167" s="872"/>
      <c r="J167" s="901"/>
      <c r="K167" s="902"/>
      <c r="L167" s="901"/>
      <c r="M167" s="902"/>
      <c r="N167" s="901"/>
      <c r="O167" s="902"/>
      <c r="P167" s="901"/>
      <c r="Q167" s="902"/>
      <c r="R167" s="901"/>
      <c r="S167" s="902"/>
      <c r="T167" s="901"/>
      <c r="U167" s="902"/>
      <c r="V167" s="901"/>
      <c r="W167" s="902"/>
      <c r="X167" s="901"/>
      <c r="Y167" s="902"/>
      <c r="Z167" s="901"/>
      <c r="AA167" s="902"/>
      <c r="AB167" s="901"/>
      <c r="AC167" s="902"/>
      <c r="AD167" s="901"/>
      <c r="AE167" s="902"/>
      <c r="AF167" s="901"/>
      <c r="AG167" s="902"/>
      <c r="AH167" s="901"/>
      <c r="AI167" s="902"/>
      <c r="AJ167" s="1857"/>
      <c r="AK167" s="1858"/>
      <c r="AL167" s="2010"/>
      <c r="AM167" s="2011"/>
      <c r="AN167" s="1857"/>
      <c r="AO167" s="1858"/>
      <c r="AP167" s="2010"/>
      <c r="AQ167" s="2011"/>
      <c r="AR167" s="901"/>
      <c r="AS167" s="902"/>
      <c r="AT167" s="901"/>
      <c r="AU167" s="902"/>
      <c r="AV167" s="1038"/>
      <c r="FA167" s="1014"/>
      <c r="FB167" s="1015"/>
      <c r="FC167" s="869"/>
      <c r="FD167" s="869"/>
      <c r="FE167" s="869"/>
      <c r="FF167" s="869"/>
      <c r="FG167" s="869"/>
      <c r="FH167" s="869"/>
      <c r="FI167" s="1016"/>
      <c r="GI167" s="1017" t="s">
        <v>114</v>
      </c>
      <c r="GJ167" s="1017" t="s">
        <v>46</v>
      </c>
      <c r="GK167" s="1013" t="s">
        <v>46</v>
      </c>
      <c r="GL167" s="1013" t="s">
        <v>23</v>
      </c>
      <c r="GM167" s="1013" t="s">
        <v>45</v>
      </c>
      <c r="GN167" s="1017" t="s">
        <v>103</v>
      </c>
    </row>
    <row r="168" spans="1:210" s="836" customFormat="1" ht="27.9" customHeight="1" x14ac:dyDescent="0.2">
      <c r="A168"/>
      <c r="B168" s="887" t="s">
        <v>350</v>
      </c>
      <c r="C168" s="844" t="s">
        <v>238</v>
      </c>
      <c r="D168" s="845" t="s">
        <v>333</v>
      </c>
      <c r="E168" s="846" t="s">
        <v>334</v>
      </c>
      <c r="F168" s="847" t="s">
        <v>335</v>
      </c>
      <c r="G168" s="848">
        <v>0.3</v>
      </c>
      <c r="H168" s="849">
        <v>115</v>
      </c>
      <c r="I168" s="888">
        <f>ROUND(H168*G168,2)</f>
        <v>34.5</v>
      </c>
      <c r="J168" s="850"/>
      <c r="K168" s="1034">
        <f>ROUND(J168*$H168,2)</f>
        <v>0</v>
      </c>
      <c r="L168" s="850"/>
      <c r="M168" s="1034">
        <f>ROUND(L168*$H168,2)</f>
        <v>0</v>
      </c>
      <c r="N168" s="850"/>
      <c r="O168" s="1034">
        <f>ROUND(N168*$H168,2)</f>
        <v>0</v>
      </c>
      <c r="P168" s="850"/>
      <c r="Q168" s="1034">
        <f>ROUND(P168*$H168,2)</f>
        <v>0</v>
      </c>
      <c r="R168" s="850"/>
      <c r="S168" s="1034">
        <f>ROUND(R168*$H168,2)</f>
        <v>0</v>
      </c>
      <c r="T168" s="850"/>
      <c r="U168" s="1034">
        <f>ROUND(T168*$H168,2)</f>
        <v>0</v>
      </c>
      <c r="V168" s="850"/>
      <c r="W168" s="1034">
        <f>ROUND(V168*$H168,2)</f>
        <v>0</v>
      </c>
      <c r="X168" s="850"/>
      <c r="Y168" s="1034">
        <f>ROUND(X168*$H168,2)</f>
        <v>0</v>
      </c>
      <c r="Z168" s="850"/>
      <c r="AA168" s="1034">
        <f>ROUND(Z168*$H168,2)</f>
        <v>0</v>
      </c>
      <c r="AB168" s="850"/>
      <c r="AC168" s="1034">
        <f>ROUND(AB168*$H168,2)</f>
        <v>0</v>
      </c>
      <c r="AD168" s="850"/>
      <c r="AE168" s="1034">
        <f>ROUND(AD168*$H168,2)</f>
        <v>0</v>
      </c>
      <c r="AF168" s="850"/>
      <c r="AG168" s="1034">
        <f>ROUND(AF168*$H168,2)</f>
        <v>0</v>
      </c>
      <c r="AH168" s="850"/>
      <c r="AI168" s="1034">
        <f>ROUND(AH168*$H168,2)</f>
        <v>0</v>
      </c>
      <c r="AJ168" s="1861"/>
      <c r="AK168" s="2143">
        <f>ROUND(AJ168*$H168,2)</f>
        <v>0</v>
      </c>
      <c r="AL168" s="2014"/>
      <c r="AM168" s="2015">
        <f>ROUND(AL168*$H168,2)</f>
        <v>0</v>
      </c>
      <c r="AN168" s="1861"/>
      <c r="AO168" s="2143">
        <f>ROUND(AN168*$H168,2)</f>
        <v>0</v>
      </c>
      <c r="AP168" s="2014"/>
      <c r="AQ168" s="2015">
        <f>ROUND(AP168*$H168,2)</f>
        <v>0</v>
      </c>
      <c r="AR168" s="850">
        <f>AP168+AN168+AL168+AJ168+AH168+AF168+AD168+AB168+Z168+X168+V168+T168+R168+P168+N168+L168+J168</f>
        <v>0</v>
      </c>
      <c r="AS168" s="1034">
        <f>ROUND(AR168*$H168,2)</f>
        <v>0</v>
      </c>
      <c r="AT168" s="850">
        <f>G168-AR168</f>
        <v>0.3</v>
      </c>
      <c r="AU168" s="1034">
        <f>ROUND(AT168*$H168,2)</f>
        <v>34.5</v>
      </c>
      <c r="AV168" s="914">
        <f>AU168/I168</f>
        <v>1</v>
      </c>
      <c r="FA168" s="1028"/>
      <c r="FB168" s="1029" t="s">
        <v>7</v>
      </c>
      <c r="FC168" s="1030" t="s">
        <v>31</v>
      </c>
      <c r="FD168" s="851"/>
      <c r="FE168" s="1002">
        <f>FD168*G168</f>
        <v>0</v>
      </c>
      <c r="FF168" s="1002">
        <v>1E-3</v>
      </c>
      <c r="FG168" s="1002">
        <f>FF168*G168</f>
        <v>2.9999999999999997E-4</v>
      </c>
      <c r="FH168" s="1002">
        <v>0</v>
      </c>
      <c r="FI168" s="1003">
        <f>FH168*G168</f>
        <v>0</v>
      </c>
      <c r="GG168" s="1004" t="s">
        <v>166</v>
      </c>
      <c r="GI168" s="1004" t="s">
        <v>238</v>
      </c>
      <c r="GJ168" s="1004" t="s">
        <v>46</v>
      </c>
      <c r="GN168" s="988" t="s">
        <v>103</v>
      </c>
      <c r="GT168" s="1005">
        <f>IF(FC168="základní",I168,0)</f>
        <v>34.5</v>
      </c>
      <c r="GU168" s="1005">
        <f>IF(FC168="snížená",I168,0)</f>
        <v>0</v>
      </c>
      <c r="GV168" s="1005">
        <f>IF(FC168="zákl. přenesená",I168,0)</f>
        <v>0</v>
      </c>
      <c r="GW168" s="1005">
        <f>IF(FC168="sníž. přenesená",I168,0)</f>
        <v>0</v>
      </c>
      <c r="GX168" s="1005">
        <f>IF(FC168="nulová",I168,0)</f>
        <v>0</v>
      </c>
      <c r="GY168" s="988" t="s">
        <v>45</v>
      </c>
      <c r="GZ168" s="1005">
        <f>ROUND(H168*G168,2)</f>
        <v>34.5</v>
      </c>
      <c r="HA168" s="988" t="s">
        <v>110</v>
      </c>
      <c r="HB168" s="1004" t="s">
        <v>2204</v>
      </c>
    </row>
    <row r="169" spans="1:210" s="1013" customFormat="1" ht="27.9" customHeight="1" x14ac:dyDescent="0.2">
      <c r="A169"/>
      <c r="B169" s="866"/>
      <c r="C169" s="857" t="s">
        <v>114</v>
      </c>
      <c r="D169" s="867" t="s">
        <v>7</v>
      </c>
      <c r="E169" s="868" t="s">
        <v>2205</v>
      </c>
      <c r="F169" s="869"/>
      <c r="G169" s="870">
        <v>0.3</v>
      </c>
      <c r="H169" s="871"/>
      <c r="I169" s="872"/>
      <c r="J169" s="901"/>
      <c r="K169" s="902"/>
      <c r="L169" s="901"/>
      <c r="M169" s="902"/>
      <c r="N169" s="901"/>
      <c r="O169" s="902"/>
      <c r="P169" s="901"/>
      <c r="Q169" s="902"/>
      <c r="R169" s="901"/>
      <c r="S169" s="902"/>
      <c r="T169" s="901"/>
      <c r="U169" s="902"/>
      <c r="V169" s="901"/>
      <c r="W169" s="902"/>
      <c r="X169" s="901"/>
      <c r="Y169" s="902"/>
      <c r="Z169" s="901"/>
      <c r="AA169" s="902"/>
      <c r="AB169" s="901"/>
      <c r="AC169" s="902"/>
      <c r="AD169" s="901"/>
      <c r="AE169" s="902"/>
      <c r="AF169" s="901"/>
      <c r="AG169" s="902"/>
      <c r="AH169" s="901"/>
      <c r="AI169" s="902"/>
      <c r="AJ169" s="1857"/>
      <c r="AK169" s="1858"/>
      <c r="AL169" s="2010"/>
      <c r="AM169" s="2011"/>
      <c r="AN169" s="1857"/>
      <c r="AO169" s="1858"/>
      <c r="AP169" s="2010"/>
      <c r="AQ169" s="2011"/>
      <c r="AR169" s="901"/>
      <c r="AS169" s="902"/>
      <c r="AT169" s="901"/>
      <c r="AU169" s="902"/>
      <c r="AV169" s="1038"/>
      <c r="FA169" s="1014"/>
      <c r="FB169" s="1015"/>
      <c r="FC169" s="869"/>
      <c r="FD169" s="869"/>
      <c r="FE169" s="869"/>
      <c r="FF169" s="869"/>
      <c r="FG169" s="869"/>
      <c r="FH169" s="869"/>
      <c r="FI169" s="1016"/>
      <c r="GI169" s="1017" t="s">
        <v>114</v>
      </c>
      <c r="GJ169" s="1017" t="s">
        <v>46</v>
      </c>
      <c r="GK169" s="1013" t="s">
        <v>46</v>
      </c>
      <c r="GL169" s="1013" t="s">
        <v>23</v>
      </c>
      <c r="GM169" s="1013" t="s">
        <v>44</v>
      </c>
      <c r="GN169" s="1017" t="s">
        <v>103</v>
      </c>
    </row>
    <row r="170" spans="1:210" s="836" customFormat="1" ht="27.9" customHeight="1" thickBot="1" x14ac:dyDescent="0.25">
      <c r="A170"/>
      <c r="B170" s="854" t="s">
        <v>358</v>
      </c>
      <c r="C170" s="838" t="s">
        <v>105</v>
      </c>
      <c r="D170" s="839" t="s">
        <v>339</v>
      </c>
      <c r="E170" s="840" t="s">
        <v>340</v>
      </c>
      <c r="F170" s="841" t="s">
        <v>341</v>
      </c>
      <c r="G170" s="842">
        <v>1</v>
      </c>
      <c r="H170" s="843">
        <v>5555</v>
      </c>
      <c r="I170" s="855">
        <f>ROUND(H170*G170,2)</f>
        <v>5555</v>
      </c>
      <c r="J170" s="850"/>
      <c r="K170" s="1034">
        <f>ROUND(J170*$H170,2)</f>
        <v>0</v>
      </c>
      <c r="L170" s="850"/>
      <c r="M170" s="1034">
        <f>ROUND(L170*$H170,2)</f>
        <v>0</v>
      </c>
      <c r="N170" s="850"/>
      <c r="O170" s="1034">
        <f>ROUND(N170*$H170,2)</f>
        <v>0</v>
      </c>
      <c r="P170" s="850"/>
      <c r="Q170" s="1034">
        <f>ROUND(P170*$H170,2)</f>
        <v>0</v>
      </c>
      <c r="R170" s="850"/>
      <c r="S170" s="1034">
        <f>ROUND(R170*$H170,2)</f>
        <v>0</v>
      </c>
      <c r="T170" s="850"/>
      <c r="U170" s="1034">
        <f>ROUND(T170*$H170,2)</f>
        <v>0</v>
      </c>
      <c r="V170" s="850"/>
      <c r="W170" s="1034">
        <f>ROUND(V170*$H170,2)</f>
        <v>0</v>
      </c>
      <c r="X170" s="850"/>
      <c r="Y170" s="1034">
        <f>ROUND(X170*$H170,2)</f>
        <v>0</v>
      </c>
      <c r="Z170" s="850"/>
      <c r="AA170" s="1034">
        <f>ROUND(Z170*$H170,2)</f>
        <v>0</v>
      </c>
      <c r="AB170" s="850"/>
      <c r="AC170" s="1034">
        <f>ROUND(AB170*$H170,2)</f>
        <v>0</v>
      </c>
      <c r="AD170" s="850"/>
      <c r="AE170" s="1034">
        <f>ROUND(AD170*$H170,2)</f>
        <v>0</v>
      </c>
      <c r="AF170" s="850"/>
      <c r="AG170" s="1034">
        <f>ROUND(AF170*$H170,2)</f>
        <v>0</v>
      </c>
      <c r="AH170" s="850"/>
      <c r="AI170" s="1034">
        <f>ROUND(AH170*$H170,2)</f>
        <v>0</v>
      </c>
      <c r="AJ170" s="1861"/>
      <c r="AK170" s="2143">
        <f>ROUND(AJ170*$H170,2)</f>
        <v>0</v>
      </c>
      <c r="AL170" s="2014"/>
      <c r="AM170" s="2015">
        <f>ROUND(AL170*$H170,2)</f>
        <v>0</v>
      </c>
      <c r="AN170" s="1861"/>
      <c r="AO170" s="2143">
        <f>ROUND(AN170*$H170,2)</f>
        <v>0</v>
      </c>
      <c r="AP170" s="2014"/>
      <c r="AQ170" s="2015">
        <f>ROUND(AP170*$H170,2)</f>
        <v>0</v>
      </c>
      <c r="AR170" s="850">
        <f>AP170+AN170+AL170+AJ170+AH170+AF170+AD170+AB170+Z170+X170+V170+T170+R170+P170+N170+L170+J170</f>
        <v>0</v>
      </c>
      <c r="AS170" s="1034">
        <f>ROUND(AR170*$H170,2)</f>
        <v>0</v>
      </c>
      <c r="AT170" s="850">
        <f>G170-AR170</f>
        <v>1</v>
      </c>
      <c r="AU170" s="1034">
        <f>ROUND(AT170*$H170,2)</f>
        <v>5555</v>
      </c>
      <c r="AV170" s="914">
        <f>AU170/I170</f>
        <v>1</v>
      </c>
      <c r="FA170" s="976"/>
      <c r="FB170" s="1000" t="s">
        <v>7</v>
      </c>
      <c r="FC170" s="1001" t="s">
        <v>31</v>
      </c>
      <c r="FD170" s="851"/>
      <c r="FE170" s="1002">
        <f>FD170*G170</f>
        <v>0</v>
      </c>
      <c r="FF170" s="1002">
        <v>0</v>
      </c>
      <c r="FG170" s="1002">
        <f>FF170*G170</f>
        <v>0</v>
      </c>
      <c r="FH170" s="1002">
        <v>0</v>
      </c>
      <c r="FI170" s="1003">
        <f>FH170*G170</f>
        <v>0</v>
      </c>
      <c r="GG170" s="1004" t="s">
        <v>110</v>
      </c>
      <c r="GI170" s="1004" t="s">
        <v>105</v>
      </c>
      <c r="GJ170" s="1004" t="s">
        <v>46</v>
      </c>
      <c r="GN170" s="988" t="s">
        <v>103</v>
      </c>
      <c r="GT170" s="1005">
        <f>IF(FC170="základní",I170,0)</f>
        <v>5555</v>
      </c>
      <c r="GU170" s="1005">
        <f>IF(FC170="snížená",I170,0)</f>
        <v>0</v>
      </c>
      <c r="GV170" s="1005">
        <f>IF(FC170="zákl. přenesená",I170,0)</f>
        <v>0</v>
      </c>
      <c r="GW170" s="1005">
        <f>IF(FC170="sníž. přenesená",I170,0)</f>
        <v>0</v>
      </c>
      <c r="GX170" s="1005">
        <f>IF(FC170="nulová",I170,0)</f>
        <v>0</v>
      </c>
      <c r="GY170" s="988" t="s">
        <v>45</v>
      </c>
      <c r="GZ170" s="1005">
        <f>ROUND(H170*G170,2)</f>
        <v>5555</v>
      </c>
      <c r="HA170" s="988" t="s">
        <v>110</v>
      </c>
      <c r="HB170" s="1004" t="s">
        <v>2206</v>
      </c>
    </row>
    <row r="171" spans="1:210" s="991" customFormat="1" ht="27.9" customHeight="1" thickBot="1" x14ac:dyDescent="0.3">
      <c r="A171"/>
      <c r="J171" s="2300" t="s">
        <v>2484</v>
      </c>
      <c r="K171" s="2301"/>
      <c r="L171" s="2305" t="s">
        <v>2485</v>
      </c>
      <c r="M171" s="2301"/>
      <c r="N171" s="2300" t="s">
        <v>2486</v>
      </c>
      <c r="O171" s="2301"/>
      <c r="P171" s="2300" t="s">
        <v>2487</v>
      </c>
      <c r="Q171" s="2301"/>
      <c r="R171" s="2300" t="s">
        <v>2488</v>
      </c>
      <c r="S171" s="2301"/>
      <c r="T171" s="2300" t="s">
        <v>2489</v>
      </c>
      <c r="U171" s="2301"/>
      <c r="V171" s="2300" t="s">
        <v>2490</v>
      </c>
      <c r="W171" s="2301"/>
      <c r="X171" s="2300" t="s">
        <v>2491</v>
      </c>
      <c r="Y171" s="2301"/>
      <c r="Z171" s="2300" t="s">
        <v>2492</v>
      </c>
      <c r="AA171" s="2301"/>
      <c r="AB171" s="2300" t="s">
        <v>2493</v>
      </c>
      <c r="AC171" s="2301"/>
      <c r="AD171" s="2300" t="s">
        <v>2494</v>
      </c>
      <c r="AE171" s="2301"/>
      <c r="AF171" s="2300" t="s">
        <v>2495</v>
      </c>
      <c r="AG171" s="2301"/>
      <c r="AH171" s="2300" t="s">
        <v>2496</v>
      </c>
      <c r="AI171" s="2301"/>
      <c r="AJ171" s="2306" t="s">
        <v>2497</v>
      </c>
      <c r="AK171" s="2307"/>
      <c r="AL171" s="2302" t="s">
        <v>2498</v>
      </c>
      <c r="AM171" s="2303"/>
      <c r="AN171" s="2306" t="s">
        <v>2499</v>
      </c>
      <c r="AO171" s="2307"/>
      <c r="AP171" s="2302" t="s">
        <v>2504</v>
      </c>
      <c r="AQ171" s="2303"/>
      <c r="AR171" s="2300" t="s">
        <v>2500</v>
      </c>
      <c r="AS171" s="2301"/>
      <c r="AT171" s="2300" t="s">
        <v>2501</v>
      </c>
      <c r="AU171" s="2301"/>
      <c r="AV171" s="916" t="s">
        <v>2502</v>
      </c>
      <c r="FA171" s="992"/>
      <c r="FB171" s="993"/>
      <c r="FC171" s="853"/>
      <c r="FD171" s="853"/>
      <c r="FE171" s="994">
        <f>SUM(FE172:FE180)</f>
        <v>0</v>
      </c>
      <c r="FF171" s="853"/>
      <c r="FG171" s="994">
        <f>SUM(FG172:FG180)</f>
        <v>0</v>
      </c>
      <c r="FH171" s="853"/>
      <c r="FI171" s="995">
        <f>SUM(FI172:FI180)</f>
        <v>0</v>
      </c>
      <c r="GG171" s="996" t="s">
        <v>45</v>
      </c>
      <c r="GI171" s="997" t="s">
        <v>43</v>
      </c>
      <c r="GJ171" s="997" t="s">
        <v>45</v>
      </c>
      <c r="GN171" s="996" t="s">
        <v>103</v>
      </c>
      <c r="GZ171" s="998">
        <f>SUM(GZ172:GZ180)</f>
        <v>14191.2</v>
      </c>
    </row>
    <row r="172" spans="1:210" s="836" customFormat="1" ht="27.9" customHeight="1" thickBot="1" x14ac:dyDescent="0.25">
      <c r="A172"/>
      <c r="J172" s="789" t="s">
        <v>91</v>
      </c>
      <c r="K172" s="790" t="s">
        <v>2503</v>
      </c>
      <c r="L172" s="789" t="s">
        <v>91</v>
      </c>
      <c r="M172" s="790" t="s">
        <v>2503</v>
      </c>
      <c r="N172" s="789" t="s">
        <v>91</v>
      </c>
      <c r="O172" s="790" t="s">
        <v>2503</v>
      </c>
      <c r="P172" s="789" t="s">
        <v>91</v>
      </c>
      <c r="Q172" s="790" t="s">
        <v>2503</v>
      </c>
      <c r="R172" s="789" t="s">
        <v>91</v>
      </c>
      <c r="S172" s="790" t="s">
        <v>2503</v>
      </c>
      <c r="T172" s="789" t="s">
        <v>91</v>
      </c>
      <c r="U172" s="790" t="s">
        <v>2503</v>
      </c>
      <c r="V172" s="789" t="s">
        <v>91</v>
      </c>
      <c r="W172" s="790" t="s">
        <v>2503</v>
      </c>
      <c r="X172" s="789" t="s">
        <v>91</v>
      </c>
      <c r="Y172" s="790" t="s">
        <v>2503</v>
      </c>
      <c r="Z172" s="789" t="s">
        <v>91</v>
      </c>
      <c r="AA172" s="790" t="s">
        <v>2503</v>
      </c>
      <c r="AB172" s="789" t="s">
        <v>91</v>
      </c>
      <c r="AC172" s="790" t="s">
        <v>2503</v>
      </c>
      <c r="AD172" s="789" t="s">
        <v>91</v>
      </c>
      <c r="AE172" s="790" t="s">
        <v>2503</v>
      </c>
      <c r="AF172" s="789" t="s">
        <v>91</v>
      </c>
      <c r="AG172" s="790" t="s">
        <v>2503</v>
      </c>
      <c r="AH172" s="789" t="s">
        <v>91</v>
      </c>
      <c r="AI172" s="790" t="s">
        <v>2503</v>
      </c>
      <c r="AJ172" s="1763" t="s">
        <v>91</v>
      </c>
      <c r="AK172" s="1764" t="s">
        <v>2503</v>
      </c>
      <c r="AL172" s="1997" t="s">
        <v>91</v>
      </c>
      <c r="AM172" s="1998" t="s">
        <v>2503</v>
      </c>
      <c r="AN172" s="1763" t="s">
        <v>91</v>
      </c>
      <c r="AO172" s="1764" t="s">
        <v>2503</v>
      </c>
      <c r="AP172" s="1997" t="s">
        <v>91</v>
      </c>
      <c r="AQ172" s="1998" t="s">
        <v>2503</v>
      </c>
      <c r="AR172" s="789" t="s">
        <v>91</v>
      </c>
      <c r="AS172" s="790" t="s">
        <v>2503</v>
      </c>
      <c r="AT172" s="789" t="s">
        <v>91</v>
      </c>
      <c r="AU172" s="790" t="s">
        <v>2503</v>
      </c>
      <c r="AV172" s="1041" t="s">
        <v>91</v>
      </c>
      <c r="FA172" s="976"/>
      <c r="FB172" s="1000" t="s">
        <v>7</v>
      </c>
      <c r="FC172" s="1001" t="s">
        <v>31</v>
      </c>
      <c r="FD172" s="851"/>
      <c r="FE172" s="1002">
        <f>FD172*G174</f>
        <v>0</v>
      </c>
      <c r="FF172" s="1002">
        <v>0</v>
      </c>
      <c r="FG172" s="1002">
        <f>FF172*G174</f>
        <v>0</v>
      </c>
      <c r="FH172" s="1002">
        <v>0</v>
      </c>
      <c r="FI172" s="1003">
        <f>FH172*G174</f>
        <v>0</v>
      </c>
      <c r="GG172" s="1004" t="s">
        <v>110</v>
      </c>
      <c r="GI172" s="1004" t="s">
        <v>105</v>
      </c>
      <c r="GJ172" s="1004" t="s">
        <v>46</v>
      </c>
      <c r="GN172" s="988" t="s">
        <v>103</v>
      </c>
      <c r="GT172" s="1005">
        <f>IF(FC172="základní",I174,0)</f>
        <v>12255.58</v>
      </c>
      <c r="GU172" s="1005">
        <f>IF(FC172="snížená",I174,0)</f>
        <v>0</v>
      </c>
      <c r="GV172" s="1005">
        <f>IF(FC172="zákl. přenesená",I174,0)</f>
        <v>0</v>
      </c>
      <c r="GW172" s="1005">
        <f>IF(FC172="sníž. přenesená",I174,0)</f>
        <v>0</v>
      </c>
      <c r="GX172" s="1005">
        <f>IF(FC172="nulová",I174,0)</f>
        <v>0</v>
      </c>
      <c r="GY172" s="988" t="s">
        <v>45</v>
      </c>
      <c r="GZ172" s="1005">
        <f>ROUND(H174*G174,2)</f>
        <v>12255.58</v>
      </c>
      <c r="HA172" s="988" t="s">
        <v>110</v>
      </c>
      <c r="HB172" s="1004" t="s">
        <v>2207</v>
      </c>
    </row>
    <row r="173" spans="1:210" s="1188" customFormat="1" ht="27.9" customHeight="1" thickBot="1" x14ac:dyDescent="0.4">
      <c r="A173" s="1170"/>
      <c r="B173" s="1171"/>
      <c r="C173" s="1172" t="s">
        <v>43</v>
      </c>
      <c r="D173" s="1172" t="s">
        <v>110</v>
      </c>
      <c r="E173" s="973" t="s">
        <v>349</v>
      </c>
      <c r="F173" s="1173"/>
      <c r="G173" s="1173"/>
      <c r="H173" s="1174"/>
      <c r="I173" s="1175">
        <f>GZ171</f>
        <v>14191.2</v>
      </c>
      <c r="J173" s="949"/>
      <c r="K173" s="1054">
        <f>K174+K180</f>
        <v>0</v>
      </c>
      <c r="L173" s="999"/>
      <c r="M173" s="1035">
        <f>M174+M180</f>
        <v>0</v>
      </c>
      <c r="N173" s="999"/>
      <c r="O173" s="1035">
        <f>O174+O180</f>
        <v>0</v>
      </c>
      <c r="P173" s="999"/>
      <c r="Q173" s="1035">
        <f>Q174+Q180</f>
        <v>0</v>
      </c>
      <c r="R173" s="999"/>
      <c r="S173" s="1035">
        <f>S174+S180</f>
        <v>0</v>
      </c>
      <c r="T173" s="999"/>
      <c r="U173" s="1035">
        <f>U174+U180</f>
        <v>0</v>
      </c>
      <c r="V173" s="999"/>
      <c r="W173" s="1035">
        <f>W174+W180</f>
        <v>0</v>
      </c>
      <c r="X173" s="999"/>
      <c r="Y173" s="1035">
        <f>Y174+Y180</f>
        <v>0</v>
      </c>
      <c r="Z173" s="999"/>
      <c r="AA173" s="1035">
        <f>AA174+AA180</f>
        <v>0</v>
      </c>
      <c r="AB173" s="999"/>
      <c r="AC173" s="1035">
        <f>AC174+AC180</f>
        <v>0</v>
      </c>
      <c r="AD173" s="999"/>
      <c r="AE173" s="1035">
        <f>AE174+AE180</f>
        <v>0</v>
      </c>
      <c r="AF173" s="999"/>
      <c r="AG173" s="1035">
        <f>AG174+AG180</f>
        <v>0</v>
      </c>
      <c r="AH173" s="999"/>
      <c r="AI173" s="1035">
        <f>AI174+AI180</f>
        <v>6118.92</v>
      </c>
      <c r="AJ173" s="2142"/>
      <c r="AK173" s="2144">
        <f>AK174+AK180</f>
        <v>7451.5199999999995</v>
      </c>
      <c r="AL173" s="2005"/>
      <c r="AM173" s="2018">
        <f>AM174+AM180</f>
        <v>0</v>
      </c>
      <c r="AN173" s="2142"/>
      <c r="AO173" s="2144">
        <f>AO174+AO180</f>
        <v>0</v>
      </c>
      <c r="AP173" s="2005"/>
      <c r="AQ173" s="2018">
        <f>AQ174+AQ180</f>
        <v>0</v>
      </c>
      <c r="AR173" s="950"/>
      <c r="AS173" s="1054">
        <f>AS174+AS180</f>
        <v>13570.439999999999</v>
      </c>
      <c r="AT173" s="950"/>
      <c r="AU173" s="1213">
        <f>AU174+AU180</f>
        <v>620.76</v>
      </c>
      <c r="AV173" s="951">
        <f>AU173/I173</f>
        <v>4.3742601048537118E-2</v>
      </c>
      <c r="FA173" s="1189"/>
      <c r="FB173" s="1190"/>
      <c r="FC173" s="1191"/>
      <c r="FD173" s="1191"/>
      <c r="FE173" s="1191"/>
      <c r="FF173" s="1191"/>
      <c r="FG173" s="1191"/>
      <c r="FH173" s="1191"/>
      <c r="FI173" s="1192"/>
      <c r="GI173" s="1193" t="s">
        <v>112</v>
      </c>
      <c r="GJ173" s="1193" t="s">
        <v>46</v>
      </c>
    </row>
    <row r="174" spans="1:210" s="1013" customFormat="1" ht="27.9" customHeight="1" x14ac:dyDescent="0.2">
      <c r="A174"/>
      <c r="B174" s="854" t="s">
        <v>365</v>
      </c>
      <c r="C174" s="1050" t="s">
        <v>105</v>
      </c>
      <c r="D174" s="1049" t="s">
        <v>351</v>
      </c>
      <c r="E174" s="1045" t="s">
        <v>352</v>
      </c>
      <c r="F174" s="1046" t="s">
        <v>194</v>
      </c>
      <c r="G174" s="1047">
        <v>13.82</v>
      </c>
      <c r="H174" s="1048">
        <v>886.8</v>
      </c>
      <c r="I174" s="1044">
        <f>ROUND(H174*G174,2)</f>
        <v>12255.58</v>
      </c>
      <c r="J174" s="850"/>
      <c r="K174" s="1034">
        <f>ROUND(J174*$H174,2)</f>
        <v>0</v>
      </c>
      <c r="L174" s="850"/>
      <c r="M174" s="1034">
        <f>ROUND(L174*$H174,2)</f>
        <v>0</v>
      </c>
      <c r="N174" s="850"/>
      <c r="O174" s="1034">
        <f>ROUND(N174*$H174,2)</f>
        <v>0</v>
      </c>
      <c r="P174" s="850"/>
      <c r="Q174" s="1034">
        <f>ROUND(P174*$H174,2)</f>
        <v>0</v>
      </c>
      <c r="R174" s="850"/>
      <c r="S174" s="1034">
        <f>ROUND(R174*$H174,2)</f>
        <v>0</v>
      </c>
      <c r="T174" s="850"/>
      <c r="U174" s="1034">
        <f>ROUND(T174*$H174,2)</f>
        <v>0</v>
      </c>
      <c r="V174" s="850"/>
      <c r="W174" s="1034">
        <f>ROUND(V174*$H174,2)</f>
        <v>0</v>
      </c>
      <c r="X174" s="850"/>
      <c r="Y174" s="1034">
        <f>ROUND(X174*$H174,2)</f>
        <v>0</v>
      </c>
      <c r="Z174" s="850"/>
      <c r="AA174" s="1034">
        <f>ROUND(Z174*$H174,2)</f>
        <v>0</v>
      </c>
      <c r="AB174" s="850"/>
      <c r="AC174" s="1034">
        <f>ROUND(AB174*$H174,2)</f>
        <v>0</v>
      </c>
      <c r="AD174" s="850"/>
      <c r="AE174" s="1034">
        <f>ROUND(AD174*$H174,2)</f>
        <v>0</v>
      </c>
      <c r="AF174" s="850"/>
      <c r="AG174" s="1034">
        <f>ROUND(AF174*$H174,2)</f>
        <v>0</v>
      </c>
      <c r="AH174" s="850">
        <v>6.9</v>
      </c>
      <c r="AI174" s="1034">
        <f>ROUND(AH174*$H174,2)</f>
        <v>6118.92</v>
      </c>
      <c r="AJ174" s="1861">
        <v>6.22</v>
      </c>
      <c r="AK174" s="2143">
        <f>ROUND(AJ174*$H174,2)</f>
        <v>5515.9</v>
      </c>
      <c r="AL174" s="2014"/>
      <c r="AM174" s="2015">
        <f>ROUND(AL174*$H174,2)</f>
        <v>0</v>
      </c>
      <c r="AN174" s="1861"/>
      <c r="AO174" s="2143">
        <f>ROUND(AN174*$H174,2)</f>
        <v>0</v>
      </c>
      <c r="AP174" s="2014"/>
      <c r="AQ174" s="2015">
        <f>ROUND(AP174*$H174,2)</f>
        <v>0</v>
      </c>
      <c r="AR174" s="775">
        <f>AP174+AN174+AL174+AJ174+AH174+AF174+AD174+AB174+Z174+X174+V174+T174+R174+P174+N174+L174+J174</f>
        <v>13.120000000000001</v>
      </c>
      <c r="AS174" s="1051">
        <f>ROUND(AR174*$H174,2)</f>
        <v>11634.82</v>
      </c>
      <c r="AT174" s="775">
        <f>G174-AR174</f>
        <v>0.69999999999999929</v>
      </c>
      <c r="AU174" s="1051">
        <f>ROUND(AT174*$H174,2)</f>
        <v>620.76</v>
      </c>
      <c r="AV174" s="913">
        <f>AU174/I174</f>
        <v>5.0651213569655615E-2</v>
      </c>
      <c r="FA174" s="1014"/>
      <c r="FB174" s="1015"/>
      <c r="FC174" s="869"/>
      <c r="FD174" s="869"/>
      <c r="FE174" s="869"/>
      <c r="FF174" s="869"/>
      <c r="FG174" s="869"/>
      <c r="FH174" s="869"/>
      <c r="FI174" s="1016"/>
      <c r="GI174" s="1017" t="s">
        <v>114</v>
      </c>
      <c r="GJ174" s="1017" t="s">
        <v>46</v>
      </c>
      <c r="GK174" s="1013" t="s">
        <v>46</v>
      </c>
      <c r="GL174" s="1013" t="s">
        <v>23</v>
      </c>
      <c r="GM174" s="1013" t="s">
        <v>44</v>
      </c>
      <c r="GN174" s="1017" t="s">
        <v>103</v>
      </c>
    </row>
    <row r="175" spans="1:210" s="1013" customFormat="1" ht="27.9" customHeight="1" x14ac:dyDescent="0.2">
      <c r="A175"/>
      <c r="B175" s="856"/>
      <c r="C175" s="857" t="s">
        <v>112</v>
      </c>
      <c r="D175" s="851"/>
      <c r="E175" s="858" t="s">
        <v>354</v>
      </c>
      <c r="F175" s="851"/>
      <c r="G175" s="851"/>
      <c r="H175" s="852"/>
      <c r="I175" s="859"/>
      <c r="J175" s="897"/>
      <c r="K175" s="898"/>
      <c r="L175" s="897"/>
      <c r="M175" s="898"/>
      <c r="N175" s="897"/>
      <c r="O175" s="898"/>
      <c r="P175" s="897"/>
      <c r="Q175" s="898"/>
      <c r="R175" s="897"/>
      <c r="S175" s="898"/>
      <c r="T175" s="897"/>
      <c r="U175" s="898"/>
      <c r="V175" s="897"/>
      <c r="W175" s="898"/>
      <c r="X175" s="897"/>
      <c r="Y175" s="898"/>
      <c r="Z175" s="897"/>
      <c r="AA175" s="898"/>
      <c r="AB175" s="897"/>
      <c r="AC175" s="898"/>
      <c r="AD175" s="897"/>
      <c r="AE175" s="898"/>
      <c r="AF175" s="897"/>
      <c r="AG175" s="898"/>
      <c r="AH175" s="897"/>
      <c r="AI175" s="898"/>
      <c r="AJ175" s="1853"/>
      <c r="AK175" s="1854"/>
      <c r="AL175" s="2006"/>
      <c r="AM175" s="2007"/>
      <c r="AN175" s="1853"/>
      <c r="AO175" s="1854"/>
      <c r="AP175" s="2006"/>
      <c r="AQ175" s="2007"/>
      <c r="AR175" s="897"/>
      <c r="AS175" s="898"/>
      <c r="AT175" s="897"/>
      <c r="AU175" s="898"/>
      <c r="AV175" s="1036"/>
      <c r="FA175" s="1014"/>
      <c r="FB175" s="1015"/>
      <c r="FC175" s="869"/>
      <c r="FD175" s="869"/>
      <c r="FE175" s="869"/>
      <c r="FF175" s="869"/>
      <c r="FG175" s="869"/>
      <c r="FH175" s="869"/>
      <c r="FI175" s="1016"/>
      <c r="GI175" s="1017" t="s">
        <v>114</v>
      </c>
      <c r="GJ175" s="1017" t="s">
        <v>46</v>
      </c>
      <c r="GK175" s="1013" t="s">
        <v>46</v>
      </c>
      <c r="GL175" s="1013" t="s">
        <v>23</v>
      </c>
      <c r="GM175" s="1013" t="s">
        <v>44</v>
      </c>
      <c r="GN175" s="1017" t="s">
        <v>103</v>
      </c>
    </row>
    <row r="176" spans="1:210" s="1013" customFormat="1" ht="27.9" customHeight="1" x14ac:dyDescent="0.2">
      <c r="A176"/>
      <c r="B176" s="866"/>
      <c r="C176" s="857" t="s">
        <v>114</v>
      </c>
      <c r="D176" s="867" t="s">
        <v>7</v>
      </c>
      <c r="E176" s="868" t="s">
        <v>2208</v>
      </c>
      <c r="F176" s="869"/>
      <c r="G176" s="870">
        <v>8.64</v>
      </c>
      <c r="H176" s="871"/>
      <c r="I176" s="872"/>
      <c r="J176" s="901"/>
      <c r="K176" s="902"/>
      <c r="L176" s="901"/>
      <c r="M176" s="902"/>
      <c r="N176" s="901"/>
      <c r="O176" s="902"/>
      <c r="P176" s="901"/>
      <c r="Q176" s="902"/>
      <c r="R176" s="901"/>
      <c r="S176" s="902"/>
      <c r="T176" s="901"/>
      <c r="U176" s="902"/>
      <c r="V176" s="901"/>
      <c r="W176" s="902"/>
      <c r="X176" s="901"/>
      <c r="Y176" s="902"/>
      <c r="Z176" s="901"/>
      <c r="AA176" s="902"/>
      <c r="AB176" s="901"/>
      <c r="AC176" s="902"/>
      <c r="AD176" s="901"/>
      <c r="AE176" s="902"/>
      <c r="AF176" s="901"/>
      <c r="AG176" s="902"/>
      <c r="AH176" s="901"/>
      <c r="AI176" s="902"/>
      <c r="AJ176" s="1857"/>
      <c r="AK176" s="1858"/>
      <c r="AL176" s="2010"/>
      <c r="AM176" s="2011"/>
      <c r="AN176" s="1857"/>
      <c r="AO176" s="1858"/>
      <c r="AP176" s="2010"/>
      <c r="AQ176" s="2011"/>
      <c r="AR176" s="901"/>
      <c r="AS176" s="902"/>
      <c r="AT176" s="901"/>
      <c r="AU176" s="902"/>
      <c r="AV176" s="1038"/>
      <c r="FA176" s="1014"/>
      <c r="FB176" s="1015"/>
      <c r="FC176" s="869"/>
      <c r="FD176" s="869"/>
      <c r="FE176" s="869"/>
      <c r="FF176" s="869"/>
      <c r="FG176" s="869"/>
      <c r="FH176" s="869"/>
      <c r="FI176" s="1016"/>
      <c r="GI176" s="1017" t="s">
        <v>114</v>
      </c>
      <c r="GJ176" s="1017" t="s">
        <v>46</v>
      </c>
      <c r="GK176" s="1013" t="s">
        <v>46</v>
      </c>
      <c r="GL176" s="1013" t="s">
        <v>23</v>
      </c>
      <c r="GM176" s="1013" t="s">
        <v>44</v>
      </c>
      <c r="GN176" s="1017" t="s">
        <v>103</v>
      </c>
    </row>
    <row r="177" spans="1:210" s="1018" customFormat="1" ht="27.9" customHeight="1" x14ac:dyDescent="0.2">
      <c r="A177"/>
      <c r="B177" s="866"/>
      <c r="C177" s="857" t="s">
        <v>114</v>
      </c>
      <c r="D177" s="867" t="s">
        <v>7</v>
      </c>
      <c r="E177" s="868" t="s">
        <v>2209</v>
      </c>
      <c r="F177" s="869"/>
      <c r="G177" s="870">
        <v>2.37</v>
      </c>
      <c r="H177" s="871"/>
      <c r="I177" s="872"/>
      <c r="J177" s="901"/>
      <c r="K177" s="902"/>
      <c r="L177" s="901"/>
      <c r="M177" s="902"/>
      <c r="N177" s="901"/>
      <c r="O177" s="902"/>
      <c r="P177" s="901"/>
      <c r="Q177" s="902"/>
      <c r="R177" s="901"/>
      <c r="S177" s="902"/>
      <c r="T177" s="901"/>
      <c r="U177" s="902"/>
      <c r="V177" s="901"/>
      <c r="W177" s="902"/>
      <c r="X177" s="901"/>
      <c r="Y177" s="902"/>
      <c r="Z177" s="901"/>
      <c r="AA177" s="902"/>
      <c r="AB177" s="901"/>
      <c r="AC177" s="902"/>
      <c r="AD177" s="901"/>
      <c r="AE177" s="902"/>
      <c r="AF177" s="901"/>
      <c r="AG177" s="902"/>
      <c r="AH177" s="901"/>
      <c r="AI177" s="902"/>
      <c r="AJ177" s="1857"/>
      <c r="AK177" s="1858"/>
      <c r="AL177" s="2010"/>
      <c r="AM177" s="2011"/>
      <c r="AN177" s="1857"/>
      <c r="AO177" s="1858"/>
      <c r="AP177" s="2010"/>
      <c r="AQ177" s="2011"/>
      <c r="AR177" s="901"/>
      <c r="AS177" s="902"/>
      <c r="AT177" s="901"/>
      <c r="AU177" s="902"/>
      <c r="AV177" s="1038"/>
      <c r="FA177" s="1019"/>
      <c r="FB177" s="1020"/>
      <c r="FC177" s="876"/>
      <c r="FD177" s="876"/>
      <c r="FE177" s="876"/>
      <c r="FF177" s="876"/>
      <c r="FG177" s="876"/>
      <c r="FH177" s="876"/>
      <c r="FI177" s="1021"/>
      <c r="GI177" s="1022" t="s">
        <v>114</v>
      </c>
      <c r="GJ177" s="1022" t="s">
        <v>46</v>
      </c>
      <c r="GK177" s="1018" t="s">
        <v>110</v>
      </c>
      <c r="GL177" s="1018" t="s">
        <v>23</v>
      </c>
      <c r="GM177" s="1018" t="s">
        <v>45</v>
      </c>
      <c r="GN177" s="1022" t="s">
        <v>103</v>
      </c>
    </row>
    <row r="178" spans="1:210" s="836" customFormat="1" ht="27.9" customHeight="1" x14ac:dyDescent="0.2">
      <c r="A178"/>
      <c r="B178" s="866"/>
      <c r="C178" s="857" t="s">
        <v>114</v>
      </c>
      <c r="D178" s="867" t="s">
        <v>7</v>
      </c>
      <c r="E178" s="868" t="s">
        <v>2210</v>
      </c>
      <c r="F178" s="869"/>
      <c r="G178" s="870">
        <v>2.81</v>
      </c>
      <c r="H178" s="871"/>
      <c r="I178" s="872"/>
      <c r="J178" s="901"/>
      <c r="K178" s="902"/>
      <c r="L178" s="901"/>
      <c r="M178" s="902"/>
      <c r="N178" s="901"/>
      <c r="O178" s="902"/>
      <c r="P178" s="901"/>
      <c r="Q178" s="902"/>
      <c r="R178" s="901"/>
      <c r="S178" s="902"/>
      <c r="T178" s="901"/>
      <c r="U178" s="902"/>
      <c r="V178" s="901"/>
      <c r="W178" s="902"/>
      <c r="X178" s="901"/>
      <c r="Y178" s="902"/>
      <c r="Z178" s="901"/>
      <c r="AA178" s="902"/>
      <c r="AB178" s="901"/>
      <c r="AC178" s="902"/>
      <c r="AD178" s="901"/>
      <c r="AE178" s="902"/>
      <c r="AF178" s="901"/>
      <c r="AG178" s="902"/>
      <c r="AH178" s="901"/>
      <c r="AI178" s="902"/>
      <c r="AJ178" s="1857"/>
      <c r="AK178" s="1858"/>
      <c r="AL178" s="2010"/>
      <c r="AM178" s="2011"/>
      <c r="AN178" s="1857"/>
      <c r="AO178" s="1858"/>
      <c r="AP178" s="2010"/>
      <c r="AQ178" s="2011"/>
      <c r="AR178" s="901"/>
      <c r="AS178" s="902"/>
      <c r="AT178" s="901"/>
      <c r="AU178" s="902"/>
      <c r="AV178" s="1038"/>
      <c r="FA178" s="976"/>
      <c r="FB178" s="1000" t="s">
        <v>7</v>
      </c>
      <c r="FC178" s="1001" t="s">
        <v>31</v>
      </c>
      <c r="FD178" s="851"/>
      <c r="FE178" s="1002">
        <f>FD178*G180</f>
        <v>0</v>
      </c>
      <c r="FF178" s="1002">
        <v>0</v>
      </c>
      <c r="FG178" s="1002">
        <f>FF178*G180</f>
        <v>0</v>
      </c>
      <c r="FH178" s="1002">
        <v>0</v>
      </c>
      <c r="FI178" s="1003">
        <f>FH178*G180</f>
        <v>0</v>
      </c>
      <c r="GG178" s="1004" t="s">
        <v>110</v>
      </c>
      <c r="GI178" s="1004" t="s">
        <v>105</v>
      </c>
      <c r="GJ178" s="1004" t="s">
        <v>46</v>
      </c>
      <c r="GN178" s="988" t="s">
        <v>103</v>
      </c>
      <c r="GT178" s="1005">
        <f>IF(FC178="základní",I180,0)</f>
        <v>1935.62</v>
      </c>
      <c r="GU178" s="1005">
        <f>IF(FC178="snížená",I180,0)</f>
        <v>0</v>
      </c>
      <c r="GV178" s="1005">
        <f>IF(FC178="zákl. přenesená",I180,0)</f>
        <v>0</v>
      </c>
      <c r="GW178" s="1005">
        <f>IF(FC178="sníž. přenesená",I180,0)</f>
        <v>0</v>
      </c>
      <c r="GX178" s="1005">
        <f>IF(FC178="nulová",I180,0)</f>
        <v>0</v>
      </c>
      <c r="GY178" s="988" t="s">
        <v>45</v>
      </c>
      <c r="GZ178" s="1005">
        <f>ROUND(H180*G180,2)</f>
        <v>1935.62</v>
      </c>
      <c r="HA178" s="988" t="s">
        <v>110</v>
      </c>
      <c r="HB178" s="1004" t="s">
        <v>2211</v>
      </c>
    </row>
    <row r="179" spans="1:210" s="836" customFormat="1" ht="27.9" customHeight="1" x14ac:dyDescent="0.2">
      <c r="A179"/>
      <c r="B179" s="873"/>
      <c r="C179" s="857" t="s">
        <v>114</v>
      </c>
      <c r="D179" s="874" t="s">
        <v>7</v>
      </c>
      <c r="E179" s="875" t="s">
        <v>132</v>
      </c>
      <c r="F179" s="876"/>
      <c r="G179" s="877">
        <v>13.820000000000002</v>
      </c>
      <c r="H179" s="878"/>
      <c r="I179" s="879"/>
      <c r="J179" s="903"/>
      <c r="K179" s="904"/>
      <c r="L179" s="903"/>
      <c r="M179" s="904"/>
      <c r="N179" s="903"/>
      <c r="O179" s="904"/>
      <c r="P179" s="903"/>
      <c r="Q179" s="904"/>
      <c r="R179" s="903"/>
      <c r="S179" s="904"/>
      <c r="T179" s="903"/>
      <c r="U179" s="904"/>
      <c r="V179" s="903"/>
      <c r="W179" s="904"/>
      <c r="X179" s="903"/>
      <c r="Y179" s="904"/>
      <c r="Z179" s="903"/>
      <c r="AA179" s="904"/>
      <c r="AB179" s="903"/>
      <c r="AC179" s="904"/>
      <c r="AD179" s="903"/>
      <c r="AE179" s="904"/>
      <c r="AF179" s="903"/>
      <c r="AG179" s="904"/>
      <c r="AH179" s="903"/>
      <c r="AI179" s="904"/>
      <c r="AJ179" s="1859"/>
      <c r="AK179" s="1860"/>
      <c r="AL179" s="2012"/>
      <c r="AM179" s="2013"/>
      <c r="AN179" s="1859"/>
      <c r="AO179" s="1860"/>
      <c r="AP179" s="2012"/>
      <c r="AQ179" s="2013"/>
      <c r="AR179" s="903"/>
      <c r="AS179" s="904"/>
      <c r="AT179" s="903"/>
      <c r="AU179" s="904"/>
      <c r="AV179" s="1039"/>
      <c r="FA179" s="976"/>
      <c r="FB179" s="1006"/>
      <c r="FC179" s="851"/>
      <c r="FD179" s="851"/>
      <c r="FE179" s="851"/>
      <c r="FF179" s="851"/>
      <c r="FG179" s="851"/>
      <c r="FH179" s="851"/>
      <c r="FI179" s="1007"/>
      <c r="GI179" s="988" t="s">
        <v>112</v>
      </c>
      <c r="GJ179" s="988" t="s">
        <v>46</v>
      </c>
    </row>
    <row r="180" spans="1:210" s="1013" customFormat="1" ht="27.9" customHeight="1" x14ac:dyDescent="0.2">
      <c r="A180"/>
      <c r="B180" s="854" t="s">
        <v>372</v>
      </c>
      <c r="C180" s="838" t="s">
        <v>105</v>
      </c>
      <c r="D180" s="839" t="s">
        <v>359</v>
      </c>
      <c r="E180" s="840" t="s">
        <v>360</v>
      </c>
      <c r="F180" s="841" t="s">
        <v>194</v>
      </c>
      <c r="G180" s="842">
        <v>0.68</v>
      </c>
      <c r="H180" s="843">
        <v>2846.5</v>
      </c>
      <c r="I180" s="855">
        <f>ROUND(H180*G180,2)</f>
        <v>1935.62</v>
      </c>
      <c r="J180" s="850"/>
      <c r="K180" s="1034">
        <f>ROUND(J180*$H180,2)</f>
        <v>0</v>
      </c>
      <c r="L180" s="850"/>
      <c r="M180" s="1034">
        <f>ROUND(L180*$H180,2)</f>
        <v>0</v>
      </c>
      <c r="N180" s="850"/>
      <c r="O180" s="1034">
        <f>ROUND(N180*$H180,2)</f>
        <v>0</v>
      </c>
      <c r="P180" s="850"/>
      <c r="Q180" s="1034">
        <f>ROUND(P180*$H180,2)</f>
        <v>0</v>
      </c>
      <c r="R180" s="850"/>
      <c r="S180" s="1034">
        <f>ROUND(R180*$H180,2)</f>
        <v>0</v>
      </c>
      <c r="T180" s="850"/>
      <c r="U180" s="1034">
        <f>ROUND(T180*$H180,2)</f>
        <v>0</v>
      </c>
      <c r="V180" s="850"/>
      <c r="W180" s="1034">
        <f>ROUND(V180*$H180,2)</f>
        <v>0</v>
      </c>
      <c r="X180" s="850"/>
      <c r="Y180" s="1034">
        <f>ROUND(X180*$H180,2)</f>
        <v>0</v>
      </c>
      <c r="Z180" s="850"/>
      <c r="AA180" s="1034">
        <f>ROUND(Z180*$H180,2)</f>
        <v>0</v>
      </c>
      <c r="AB180" s="850"/>
      <c r="AC180" s="1034">
        <f>ROUND(AB180*$H180,2)</f>
        <v>0</v>
      </c>
      <c r="AD180" s="850"/>
      <c r="AE180" s="1034">
        <f>ROUND(AD180*$H180,2)</f>
        <v>0</v>
      </c>
      <c r="AF180" s="850"/>
      <c r="AG180" s="1034">
        <f>ROUND(AF180*$H180,2)</f>
        <v>0</v>
      </c>
      <c r="AH180" s="850"/>
      <c r="AI180" s="1034">
        <f>ROUND(AH180*$H180,2)</f>
        <v>0</v>
      </c>
      <c r="AJ180" s="1861">
        <v>0.68</v>
      </c>
      <c r="AK180" s="2143">
        <f>ROUND(AJ180*$H180,2)</f>
        <v>1935.62</v>
      </c>
      <c r="AL180" s="2014"/>
      <c r="AM180" s="2015">
        <f>ROUND(AL180*$H180,2)</f>
        <v>0</v>
      </c>
      <c r="AN180" s="1861"/>
      <c r="AO180" s="2143">
        <f>ROUND(AN180*$H180,2)</f>
        <v>0</v>
      </c>
      <c r="AP180" s="2014"/>
      <c r="AQ180" s="2015">
        <f>ROUND(AP180*$H180,2)</f>
        <v>0</v>
      </c>
      <c r="AR180" s="850">
        <f>AP180+AN180+AL180+AJ180+AH180+AF180+AD180+AB180+Z180+X180+V180+T180+R180+P180+N180+L180+J180</f>
        <v>0.68</v>
      </c>
      <c r="AS180" s="1034">
        <f>ROUND(AR180*$H180,2)</f>
        <v>1935.62</v>
      </c>
      <c r="AT180" s="850">
        <f>G180-AR180</f>
        <v>0</v>
      </c>
      <c r="AU180" s="1034">
        <f>ROUND(AT180*$H180,2)</f>
        <v>0</v>
      </c>
      <c r="AV180" s="914">
        <f>AU180/I180</f>
        <v>0</v>
      </c>
      <c r="FA180" s="1014"/>
      <c r="FB180" s="1015"/>
      <c r="FC180" s="869"/>
      <c r="FD180" s="869"/>
      <c r="FE180" s="869"/>
      <c r="FF180" s="869"/>
      <c r="FG180" s="869"/>
      <c r="FH180" s="869"/>
      <c r="FI180" s="1016"/>
      <c r="GI180" s="1017" t="s">
        <v>114</v>
      </c>
      <c r="GJ180" s="1017" t="s">
        <v>46</v>
      </c>
      <c r="GK180" s="1013" t="s">
        <v>46</v>
      </c>
      <c r="GL180" s="1013" t="s">
        <v>23</v>
      </c>
      <c r="GM180" s="1013" t="s">
        <v>45</v>
      </c>
      <c r="GN180" s="1017" t="s">
        <v>103</v>
      </c>
    </row>
    <row r="181" spans="1:210" s="991" customFormat="1" ht="27.9" customHeight="1" x14ac:dyDescent="0.25">
      <c r="A181"/>
      <c r="B181" s="856"/>
      <c r="C181" s="857" t="s">
        <v>112</v>
      </c>
      <c r="D181" s="851"/>
      <c r="E181" s="858" t="s">
        <v>362</v>
      </c>
      <c r="F181" s="851"/>
      <c r="G181" s="851"/>
      <c r="H181" s="852"/>
      <c r="I181" s="859"/>
      <c r="J181" s="897"/>
      <c r="K181" s="898"/>
      <c r="L181" s="897"/>
      <c r="M181" s="898"/>
      <c r="N181" s="897"/>
      <c r="O181" s="898"/>
      <c r="P181" s="897"/>
      <c r="Q181" s="898"/>
      <c r="R181" s="897"/>
      <c r="S181" s="898"/>
      <c r="T181" s="897"/>
      <c r="U181" s="898"/>
      <c r="V181" s="897"/>
      <c r="W181" s="898"/>
      <c r="X181" s="897"/>
      <c r="Y181" s="898"/>
      <c r="Z181" s="897"/>
      <c r="AA181" s="898"/>
      <c r="AB181" s="897"/>
      <c r="AC181" s="898"/>
      <c r="AD181" s="897"/>
      <c r="AE181" s="898"/>
      <c r="AF181" s="897"/>
      <c r="AG181" s="898"/>
      <c r="AH181" s="897"/>
      <c r="AI181" s="898"/>
      <c r="AJ181" s="1853"/>
      <c r="AK181" s="1854"/>
      <c r="AL181" s="2006"/>
      <c r="AM181" s="2007"/>
      <c r="AN181" s="1853"/>
      <c r="AO181" s="1854"/>
      <c r="AP181" s="2006"/>
      <c r="AQ181" s="2007"/>
      <c r="AR181" s="897"/>
      <c r="AS181" s="898"/>
      <c r="AT181" s="897"/>
      <c r="AU181" s="898"/>
      <c r="AV181" s="1036"/>
      <c r="FA181" s="992"/>
      <c r="FB181" s="993"/>
      <c r="FC181" s="853"/>
      <c r="FD181" s="853"/>
      <c r="FE181" s="994">
        <f>SUM(FE182:FE204)</f>
        <v>0</v>
      </c>
      <c r="FF181" s="853"/>
      <c r="FG181" s="994">
        <f>SUM(FG182:FG204)</f>
        <v>0</v>
      </c>
      <c r="FH181" s="853"/>
      <c r="FI181" s="995">
        <f>SUM(FI182:FI204)</f>
        <v>0</v>
      </c>
      <c r="GG181" s="996" t="s">
        <v>45</v>
      </c>
      <c r="GI181" s="997" t="s">
        <v>43</v>
      </c>
      <c r="GJ181" s="997" t="s">
        <v>45</v>
      </c>
      <c r="GN181" s="996" t="s">
        <v>103</v>
      </c>
      <c r="GZ181" s="998">
        <f>SUM(GZ182:GZ204)</f>
        <v>139722.69</v>
      </c>
    </row>
    <row r="182" spans="1:210" s="836" customFormat="1" ht="27.9" customHeight="1" thickBot="1" x14ac:dyDescent="0.25">
      <c r="A182"/>
      <c r="B182" s="866"/>
      <c r="C182" s="857" t="s">
        <v>114</v>
      </c>
      <c r="D182" s="867" t="s">
        <v>7</v>
      </c>
      <c r="E182" s="868" t="s">
        <v>952</v>
      </c>
      <c r="F182" s="869"/>
      <c r="G182" s="870">
        <v>0.68</v>
      </c>
      <c r="H182" s="871"/>
      <c r="I182" s="872"/>
      <c r="J182" s="901"/>
      <c r="K182" s="902"/>
      <c r="L182" s="901"/>
      <c r="M182" s="902"/>
      <c r="N182" s="901"/>
      <c r="O182" s="902"/>
      <c r="P182" s="901"/>
      <c r="Q182" s="902"/>
      <c r="R182" s="901"/>
      <c r="S182" s="902"/>
      <c r="T182" s="901"/>
      <c r="U182" s="902"/>
      <c r="V182" s="901"/>
      <c r="W182" s="902"/>
      <c r="X182" s="901"/>
      <c r="Y182" s="902"/>
      <c r="Z182" s="901"/>
      <c r="AA182" s="902"/>
      <c r="AB182" s="901"/>
      <c r="AC182" s="902"/>
      <c r="AD182" s="901"/>
      <c r="AE182" s="902"/>
      <c r="AF182" s="901"/>
      <c r="AG182" s="902"/>
      <c r="AH182" s="901"/>
      <c r="AI182" s="902"/>
      <c r="AJ182" s="1857"/>
      <c r="AK182" s="1858"/>
      <c r="AL182" s="2010"/>
      <c r="AM182" s="2011"/>
      <c r="AN182" s="1857"/>
      <c r="AO182" s="1858"/>
      <c r="AP182" s="2010"/>
      <c r="AQ182" s="2011"/>
      <c r="AR182" s="901"/>
      <c r="AS182" s="902"/>
      <c r="AT182" s="901"/>
      <c r="AU182" s="902"/>
      <c r="AV182" s="1038"/>
      <c r="FA182" s="976"/>
      <c r="FB182" s="1000" t="s">
        <v>7</v>
      </c>
      <c r="FC182" s="1001" t="s">
        <v>31</v>
      </c>
      <c r="FD182" s="851"/>
      <c r="FE182" s="1002">
        <f>FD182*G186</f>
        <v>0</v>
      </c>
      <c r="FF182" s="1002">
        <v>0</v>
      </c>
      <c r="FG182" s="1002">
        <f>FF182*G186</f>
        <v>0</v>
      </c>
      <c r="FH182" s="1002">
        <v>0</v>
      </c>
      <c r="FI182" s="1003">
        <f>FH182*G186</f>
        <v>0</v>
      </c>
      <c r="GG182" s="1004" t="s">
        <v>110</v>
      </c>
      <c r="GI182" s="1004" t="s">
        <v>105</v>
      </c>
      <c r="GJ182" s="1004" t="s">
        <v>46</v>
      </c>
      <c r="GN182" s="988" t="s">
        <v>103</v>
      </c>
      <c r="GT182" s="1005">
        <f>IF(FC182="základní",I186,0)</f>
        <v>55062.31</v>
      </c>
      <c r="GU182" s="1005">
        <f>IF(FC182="snížená",I186,0)</f>
        <v>0</v>
      </c>
      <c r="GV182" s="1005">
        <f>IF(FC182="zákl. přenesená",I186,0)</f>
        <v>0</v>
      </c>
      <c r="GW182" s="1005">
        <f>IF(FC182="sníž. přenesená",I186,0)</f>
        <v>0</v>
      </c>
      <c r="GX182" s="1005">
        <f>IF(FC182="nulová",I186,0)</f>
        <v>0</v>
      </c>
      <c r="GY182" s="988" t="s">
        <v>45</v>
      </c>
      <c r="GZ182" s="1005">
        <f>ROUND(H186*G186,2)</f>
        <v>55062.31</v>
      </c>
      <c r="HA182" s="988" t="s">
        <v>110</v>
      </c>
      <c r="HB182" s="1004" t="s">
        <v>2212</v>
      </c>
    </row>
    <row r="183" spans="1:210" s="836" customFormat="1" ht="27.9" customHeight="1" thickBot="1" x14ac:dyDescent="0.25">
      <c r="A183"/>
      <c r="J183" s="2300" t="s">
        <v>2484</v>
      </c>
      <c r="K183" s="2301"/>
      <c r="L183" s="2305" t="s">
        <v>2485</v>
      </c>
      <c r="M183" s="2301"/>
      <c r="N183" s="2300" t="s">
        <v>2486</v>
      </c>
      <c r="O183" s="2301"/>
      <c r="P183" s="2300" t="s">
        <v>2487</v>
      </c>
      <c r="Q183" s="2301"/>
      <c r="R183" s="2300" t="s">
        <v>2488</v>
      </c>
      <c r="S183" s="2301"/>
      <c r="T183" s="2300" t="s">
        <v>2489</v>
      </c>
      <c r="U183" s="2301"/>
      <c r="V183" s="2300" t="s">
        <v>2490</v>
      </c>
      <c r="W183" s="2301"/>
      <c r="X183" s="2300" t="s">
        <v>2491</v>
      </c>
      <c r="Y183" s="2301"/>
      <c r="Z183" s="2300" t="s">
        <v>2492</v>
      </c>
      <c r="AA183" s="2301"/>
      <c r="AB183" s="2300" t="s">
        <v>2493</v>
      </c>
      <c r="AC183" s="2301"/>
      <c r="AD183" s="2300" t="s">
        <v>2494</v>
      </c>
      <c r="AE183" s="2301"/>
      <c r="AF183" s="2300" t="s">
        <v>2495</v>
      </c>
      <c r="AG183" s="2301"/>
      <c r="AH183" s="2300" t="s">
        <v>2496</v>
      </c>
      <c r="AI183" s="2301"/>
      <c r="AJ183" s="2306" t="s">
        <v>2497</v>
      </c>
      <c r="AK183" s="2307"/>
      <c r="AL183" s="2302" t="s">
        <v>2498</v>
      </c>
      <c r="AM183" s="2303"/>
      <c r="AN183" s="2306" t="s">
        <v>2499</v>
      </c>
      <c r="AO183" s="2307"/>
      <c r="AP183" s="2302" t="s">
        <v>2504</v>
      </c>
      <c r="AQ183" s="2303"/>
      <c r="AR183" s="2300" t="s">
        <v>2500</v>
      </c>
      <c r="AS183" s="2301"/>
      <c r="AT183" s="2300" t="s">
        <v>2501</v>
      </c>
      <c r="AU183" s="2301"/>
      <c r="AV183" s="916" t="s">
        <v>2502</v>
      </c>
      <c r="FA183" s="976"/>
      <c r="FB183" s="1006"/>
      <c r="FC183" s="851"/>
      <c r="FD183" s="851"/>
      <c r="FE183" s="851"/>
      <c r="FF183" s="851"/>
      <c r="FG183" s="851"/>
      <c r="FH183" s="851"/>
      <c r="FI183" s="1007"/>
      <c r="GI183" s="988" t="s">
        <v>112</v>
      </c>
      <c r="GJ183" s="988" t="s">
        <v>46</v>
      </c>
    </row>
    <row r="184" spans="1:210" s="1013" customFormat="1" ht="27.9" customHeight="1" thickBot="1" x14ac:dyDescent="0.25">
      <c r="A184"/>
      <c r="J184" s="789" t="s">
        <v>91</v>
      </c>
      <c r="K184" s="790" t="s">
        <v>2503</v>
      </c>
      <c r="L184" s="789" t="s">
        <v>91</v>
      </c>
      <c r="M184" s="790" t="s">
        <v>2503</v>
      </c>
      <c r="N184" s="789" t="s">
        <v>91</v>
      </c>
      <c r="O184" s="790" t="s">
        <v>2503</v>
      </c>
      <c r="P184" s="789" t="s">
        <v>91</v>
      </c>
      <c r="Q184" s="790" t="s">
        <v>2503</v>
      </c>
      <c r="R184" s="789" t="s">
        <v>91</v>
      </c>
      <c r="S184" s="790" t="s">
        <v>2503</v>
      </c>
      <c r="T184" s="789" t="s">
        <v>91</v>
      </c>
      <c r="U184" s="790" t="s">
        <v>2503</v>
      </c>
      <c r="V184" s="789" t="s">
        <v>91</v>
      </c>
      <c r="W184" s="790" t="s">
        <v>2503</v>
      </c>
      <c r="X184" s="789" t="s">
        <v>91</v>
      </c>
      <c r="Y184" s="790" t="s">
        <v>2503</v>
      </c>
      <c r="Z184" s="789" t="s">
        <v>91</v>
      </c>
      <c r="AA184" s="790" t="s">
        <v>2503</v>
      </c>
      <c r="AB184" s="789" t="s">
        <v>91</v>
      </c>
      <c r="AC184" s="790" t="s">
        <v>2503</v>
      </c>
      <c r="AD184" s="789" t="s">
        <v>91</v>
      </c>
      <c r="AE184" s="790" t="s">
        <v>2503</v>
      </c>
      <c r="AF184" s="789" t="s">
        <v>91</v>
      </c>
      <c r="AG184" s="790" t="s">
        <v>2503</v>
      </c>
      <c r="AH184" s="789" t="s">
        <v>91</v>
      </c>
      <c r="AI184" s="790" t="s">
        <v>2503</v>
      </c>
      <c r="AJ184" s="1763" t="s">
        <v>91</v>
      </c>
      <c r="AK184" s="1764" t="s">
        <v>2503</v>
      </c>
      <c r="AL184" s="1997" t="s">
        <v>91</v>
      </c>
      <c r="AM184" s="1998" t="s">
        <v>2503</v>
      </c>
      <c r="AN184" s="1763" t="s">
        <v>91</v>
      </c>
      <c r="AO184" s="1764" t="s">
        <v>2503</v>
      </c>
      <c r="AP184" s="1997" t="s">
        <v>91</v>
      </c>
      <c r="AQ184" s="1998" t="s">
        <v>2503</v>
      </c>
      <c r="AR184" s="789" t="s">
        <v>91</v>
      </c>
      <c r="AS184" s="790" t="s">
        <v>2503</v>
      </c>
      <c r="AT184" s="789" t="s">
        <v>91</v>
      </c>
      <c r="AU184" s="790" t="s">
        <v>2503</v>
      </c>
      <c r="AV184" s="1041" t="s">
        <v>91</v>
      </c>
      <c r="FA184" s="1014"/>
      <c r="FB184" s="1015"/>
      <c r="FC184" s="869"/>
      <c r="FD184" s="869"/>
      <c r="FE184" s="869"/>
      <c r="FF184" s="869"/>
      <c r="FG184" s="869"/>
      <c r="FH184" s="869"/>
      <c r="FI184" s="1016"/>
      <c r="GI184" s="1017" t="s">
        <v>114</v>
      </c>
      <c r="GJ184" s="1017" t="s">
        <v>46</v>
      </c>
      <c r="GK184" s="1013" t="s">
        <v>46</v>
      </c>
      <c r="GL184" s="1013" t="s">
        <v>23</v>
      </c>
      <c r="GM184" s="1013" t="s">
        <v>45</v>
      </c>
      <c r="GN184" s="1017" t="s">
        <v>103</v>
      </c>
    </row>
    <row r="185" spans="1:210" s="1188" customFormat="1" ht="27.9" customHeight="1" thickBot="1" x14ac:dyDescent="0.4">
      <c r="A185" s="1170"/>
      <c r="B185" s="1171"/>
      <c r="C185" s="1172" t="s">
        <v>43</v>
      </c>
      <c r="D185" s="1172" t="s">
        <v>142</v>
      </c>
      <c r="E185" s="973" t="s">
        <v>364</v>
      </c>
      <c r="F185" s="1173"/>
      <c r="G185" s="1173"/>
      <c r="H185" s="1174"/>
      <c r="I185" s="1175">
        <f>GZ181</f>
        <v>139722.69</v>
      </c>
      <c r="J185" s="949"/>
      <c r="K185" s="950">
        <f>K186+K189+K192+K195+K198+K200+K203+K205</f>
        <v>0</v>
      </c>
      <c r="L185" s="999"/>
      <c r="M185" s="999">
        <f>M186+M189+M192+M195+M198+M200+M203+M205</f>
        <v>0</v>
      </c>
      <c r="N185" s="999"/>
      <c r="O185" s="999">
        <f>O186+O189+O192+O195+O198+O200+O203+O205</f>
        <v>0</v>
      </c>
      <c r="P185" s="999"/>
      <c r="Q185" s="999">
        <f>Q186+Q189+Q192+Q195+Q198+Q200+Q203+Q205</f>
        <v>0</v>
      </c>
      <c r="R185" s="999"/>
      <c r="S185" s="999">
        <f>S186+S189+S192+S195+S198+S200+S203+S205</f>
        <v>0</v>
      </c>
      <c r="T185" s="999"/>
      <c r="U185" s="999">
        <f>U186+U189+U192+U195+U198+U200+U203+U205</f>
        <v>0</v>
      </c>
      <c r="V185" s="999"/>
      <c r="W185" s="999">
        <f>W186+W189+W192+W195+W198+W200+W203+W205</f>
        <v>0</v>
      </c>
      <c r="X185" s="999"/>
      <c r="Y185" s="999">
        <f>Y186+Y189+Y192+Y195+Y198+Y200+Y203+Y205</f>
        <v>0</v>
      </c>
      <c r="Z185" s="999"/>
      <c r="AA185" s="999">
        <f>AA186+AA189+AA192+AA195+AA198+AA200+AA203+AA205</f>
        <v>0</v>
      </c>
      <c r="AB185" s="999"/>
      <c r="AC185" s="999">
        <f>AC186+AC189+AC192+AC195+AC198+AC200+AC203+AC205</f>
        <v>0</v>
      </c>
      <c r="AD185" s="999"/>
      <c r="AE185" s="999">
        <f>AE186+AE189+AE192+AE195+AE198+AE200+AE203+AE205</f>
        <v>0</v>
      </c>
      <c r="AF185" s="999"/>
      <c r="AG185" s="999">
        <f>AG186+AG189+AG192+AG195+AG198+AG200+AG203+AG205</f>
        <v>0</v>
      </c>
      <c r="AH185" s="999"/>
      <c r="AI185" s="999">
        <f>AI186+AI189+AI192+AI195+AI198+AI200+AI203+AI205</f>
        <v>16200.8</v>
      </c>
      <c r="AJ185" s="2142"/>
      <c r="AK185" s="2142">
        <f>AK186+AK189+AK192+AK195+AK198+AK200+AK203+AK205</f>
        <v>14786.13</v>
      </c>
      <c r="AL185" s="2005"/>
      <c r="AM185" s="2005">
        <f>AM186+AM189+AM192+AM195+AM198+AM200+AM203+AM205</f>
        <v>0</v>
      </c>
      <c r="AN185" s="2142"/>
      <c r="AO185" s="2142">
        <f>AO186+AO189+AO192+AO195+AO198+AO200+AO203+AO205</f>
        <v>1537.29</v>
      </c>
      <c r="AP185" s="2005"/>
      <c r="AQ185" s="2005">
        <f>AQ186+AQ189+AQ192+AQ195+AQ198+AQ200+AQ203+AQ205</f>
        <v>0</v>
      </c>
      <c r="AR185" s="950"/>
      <c r="AS185" s="950">
        <f>AS186+AS189+AS192+AS195+AS198+AS200+AS203+AS205</f>
        <v>32524.210000000003</v>
      </c>
      <c r="AT185" s="950"/>
      <c r="AU185" s="950">
        <f>AU186+AU189+AU192+AU195+AU198+AU200+AU203+AU205</f>
        <v>107198.48</v>
      </c>
      <c r="AV185" s="951">
        <f>AU185/I185</f>
        <v>0.76722313319332736</v>
      </c>
      <c r="FA185" s="1189"/>
      <c r="FB185" s="1194" t="s">
        <v>7</v>
      </c>
      <c r="FC185" s="1195" t="s">
        <v>31</v>
      </c>
      <c r="FD185" s="1191"/>
      <c r="FE185" s="1196">
        <f>FD185*G189</f>
        <v>0</v>
      </c>
      <c r="FF185" s="1196">
        <v>0</v>
      </c>
      <c r="FG185" s="1196">
        <f>FF185*G189</f>
        <v>0</v>
      </c>
      <c r="FH185" s="1196">
        <v>0</v>
      </c>
      <c r="FI185" s="1197">
        <f>FH185*G189</f>
        <v>0</v>
      </c>
      <c r="GG185" s="1193" t="s">
        <v>110</v>
      </c>
      <c r="GI185" s="1193" t="s">
        <v>105</v>
      </c>
      <c r="GJ185" s="1193" t="s">
        <v>46</v>
      </c>
      <c r="GN185" s="1193" t="s">
        <v>103</v>
      </c>
      <c r="GT185" s="1198">
        <f>IF(FC185="základní",I189,0)</f>
        <v>46520.65</v>
      </c>
      <c r="GU185" s="1198">
        <f>IF(FC185="snížená",I189,0)</f>
        <v>0</v>
      </c>
      <c r="GV185" s="1198">
        <f>IF(FC185="zákl. přenesená",I189,0)</f>
        <v>0</v>
      </c>
      <c r="GW185" s="1198">
        <f>IF(FC185="sníž. přenesená",I189,0)</f>
        <v>0</v>
      </c>
      <c r="GX185" s="1198">
        <f>IF(FC185="nulová",I189,0)</f>
        <v>0</v>
      </c>
      <c r="GY185" s="1193" t="s">
        <v>45</v>
      </c>
      <c r="GZ185" s="1198">
        <f>ROUND(H189*G189,2)</f>
        <v>46520.65</v>
      </c>
      <c r="HA185" s="1193" t="s">
        <v>110</v>
      </c>
      <c r="HB185" s="1193" t="s">
        <v>2214</v>
      </c>
    </row>
    <row r="186" spans="1:210" s="836" customFormat="1" ht="27.9" customHeight="1" x14ac:dyDescent="0.2">
      <c r="A186"/>
      <c r="B186" s="854" t="s">
        <v>377</v>
      </c>
      <c r="C186" s="1050" t="s">
        <v>105</v>
      </c>
      <c r="D186" s="1049" t="s">
        <v>395</v>
      </c>
      <c r="E186" s="1045" t="s">
        <v>813</v>
      </c>
      <c r="F186" s="1046" t="s">
        <v>108</v>
      </c>
      <c r="G186" s="1047">
        <v>173.37</v>
      </c>
      <c r="H186" s="1048">
        <v>317.60000000000002</v>
      </c>
      <c r="I186" s="1044">
        <f>ROUND(H186*G186,2)</f>
        <v>55062.31</v>
      </c>
      <c r="J186" s="850"/>
      <c r="K186" s="1034">
        <f>ROUND(J186*$H186,2)</f>
        <v>0</v>
      </c>
      <c r="L186" s="850"/>
      <c r="M186" s="1034">
        <f>ROUND(L186*$H186,2)</f>
        <v>0</v>
      </c>
      <c r="N186" s="850"/>
      <c r="O186" s="1034">
        <f>ROUND(N186*$H186,2)</f>
        <v>0</v>
      </c>
      <c r="P186" s="850"/>
      <c r="Q186" s="1034">
        <f>ROUND(P186*$H186,2)</f>
        <v>0</v>
      </c>
      <c r="R186" s="850"/>
      <c r="S186" s="1034">
        <f>ROUND(R186*$H186,2)</f>
        <v>0</v>
      </c>
      <c r="T186" s="850"/>
      <c r="U186" s="1034">
        <f>ROUND(T186*$H186,2)</f>
        <v>0</v>
      </c>
      <c r="V186" s="850"/>
      <c r="W186" s="1034">
        <f>ROUND(V186*$H186,2)</f>
        <v>0</v>
      </c>
      <c r="X186" s="850"/>
      <c r="Y186" s="1034">
        <f>ROUND(X186*$H186,2)</f>
        <v>0</v>
      </c>
      <c r="Z186" s="850"/>
      <c r="AA186" s="1034">
        <f>ROUND(Z186*$H186,2)</f>
        <v>0</v>
      </c>
      <c r="AB186" s="850"/>
      <c r="AC186" s="1034">
        <f>ROUND(AB186*$H186,2)</f>
        <v>0</v>
      </c>
      <c r="AD186" s="850"/>
      <c r="AE186" s="1034">
        <f>ROUND(AD186*$H186,2)</f>
        <v>0</v>
      </c>
      <c r="AF186" s="850"/>
      <c r="AG186" s="1034">
        <f>ROUND(AF186*$H186,2)</f>
        <v>0</v>
      </c>
      <c r="AH186" s="850"/>
      <c r="AI186" s="1034">
        <f>ROUND(AH186*$H186,2)</f>
        <v>0</v>
      </c>
      <c r="AJ186" s="1861"/>
      <c r="AK186" s="2143">
        <f>ROUND(AJ186*$H186,2)</f>
        <v>0</v>
      </c>
      <c r="AL186" s="2014"/>
      <c r="AM186" s="2015">
        <f>ROUND(AL186*$H186,2)</f>
        <v>0</v>
      </c>
      <c r="AN186" s="1861"/>
      <c r="AO186" s="2143">
        <f>ROUND(AN186*$H186,2)</f>
        <v>0</v>
      </c>
      <c r="AP186" s="2014"/>
      <c r="AQ186" s="2015">
        <f>ROUND(AP186*$H186,2)</f>
        <v>0</v>
      </c>
      <c r="AR186" s="775">
        <f>AP186+AN186+AL186+AJ186+AH186+AF186+AD186+AB186+Z186+X186+V186+T186+R186+P186+N186+L186+J186</f>
        <v>0</v>
      </c>
      <c r="AS186" s="1051">
        <f>ROUND(AR186*$H186,2)</f>
        <v>0</v>
      </c>
      <c r="AT186" s="775">
        <f>G186-AR186</f>
        <v>173.37</v>
      </c>
      <c r="AU186" s="1051">
        <f>ROUND(AT186*$H186,2)</f>
        <v>55062.31</v>
      </c>
      <c r="AV186" s="913">
        <f>AU186/I186</f>
        <v>1</v>
      </c>
      <c r="FA186" s="976"/>
      <c r="FB186" s="1006"/>
      <c r="FC186" s="851"/>
      <c r="FD186" s="851"/>
      <c r="FE186" s="851"/>
      <c r="FF186" s="851"/>
      <c r="FG186" s="851"/>
      <c r="FH186" s="851"/>
      <c r="FI186" s="1007"/>
      <c r="GI186" s="988" t="s">
        <v>112</v>
      </c>
      <c r="GJ186" s="988" t="s">
        <v>46</v>
      </c>
    </row>
    <row r="187" spans="1:210" s="1013" customFormat="1" ht="27.9" customHeight="1" x14ac:dyDescent="0.2">
      <c r="A187"/>
      <c r="B187" s="856"/>
      <c r="C187" s="857" t="s">
        <v>112</v>
      </c>
      <c r="D187" s="851"/>
      <c r="E187" s="858" t="s">
        <v>398</v>
      </c>
      <c r="F187" s="851"/>
      <c r="G187" s="851"/>
      <c r="H187" s="852"/>
      <c r="I187" s="859"/>
      <c r="J187" s="897"/>
      <c r="K187" s="898"/>
      <c r="L187" s="897"/>
      <c r="M187" s="898"/>
      <c r="N187" s="897"/>
      <c r="O187" s="898"/>
      <c r="P187" s="897"/>
      <c r="Q187" s="898"/>
      <c r="R187" s="897"/>
      <c r="S187" s="898"/>
      <c r="T187" s="897"/>
      <c r="U187" s="898"/>
      <c r="V187" s="897"/>
      <c r="W187" s="898"/>
      <c r="X187" s="897"/>
      <c r="Y187" s="898"/>
      <c r="Z187" s="897"/>
      <c r="AA187" s="898"/>
      <c r="AB187" s="897"/>
      <c r="AC187" s="898"/>
      <c r="AD187" s="897"/>
      <c r="AE187" s="898"/>
      <c r="AF187" s="897"/>
      <c r="AG187" s="898"/>
      <c r="AH187" s="897"/>
      <c r="AI187" s="898"/>
      <c r="AJ187" s="1853"/>
      <c r="AK187" s="1854"/>
      <c r="AL187" s="2006"/>
      <c r="AM187" s="2007"/>
      <c r="AN187" s="1853"/>
      <c r="AO187" s="1854"/>
      <c r="AP187" s="2006"/>
      <c r="AQ187" s="2007"/>
      <c r="AR187" s="897"/>
      <c r="AS187" s="898"/>
      <c r="AT187" s="897"/>
      <c r="AU187" s="898"/>
      <c r="AV187" s="1036"/>
      <c r="FA187" s="1014"/>
      <c r="FB187" s="1015"/>
      <c r="FC187" s="869"/>
      <c r="FD187" s="869"/>
      <c r="FE187" s="869"/>
      <c r="FF187" s="869"/>
      <c r="FG187" s="869"/>
      <c r="FH187" s="869"/>
      <c r="FI187" s="1016"/>
      <c r="GI187" s="1017" t="s">
        <v>114</v>
      </c>
      <c r="GJ187" s="1017" t="s">
        <v>46</v>
      </c>
      <c r="GK187" s="1013" t="s">
        <v>46</v>
      </c>
      <c r="GL187" s="1013" t="s">
        <v>23</v>
      </c>
      <c r="GM187" s="1013" t="s">
        <v>45</v>
      </c>
      <c r="GN187" s="1017" t="s">
        <v>103</v>
      </c>
    </row>
    <row r="188" spans="1:210" s="836" customFormat="1" ht="27.9" customHeight="1" x14ac:dyDescent="0.2">
      <c r="A188"/>
      <c r="B188" s="866"/>
      <c r="C188" s="857" t="s">
        <v>114</v>
      </c>
      <c r="D188" s="867" t="s">
        <v>7</v>
      </c>
      <c r="E188" s="868" t="s">
        <v>2213</v>
      </c>
      <c r="F188" s="869"/>
      <c r="G188" s="870">
        <v>173.37</v>
      </c>
      <c r="H188" s="871"/>
      <c r="I188" s="872"/>
      <c r="J188" s="901"/>
      <c r="K188" s="902"/>
      <c r="L188" s="901"/>
      <c r="M188" s="902"/>
      <c r="N188" s="901"/>
      <c r="O188" s="902"/>
      <c r="P188" s="901"/>
      <c r="Q188" s="902"/>
      <c r="R188" s="901"/>
      <c r="S188" s="902"/>
      <c r="T188" s="901"/>
      <c r="U188" s="902"/>
      <c r="V188" s="901"/>
      <c r="W188" s="902"/>
      <c r="X188" s="901"/>
      <c r="Y188" s="902"/>
      <c r="Z188" s="901"/>
      <c r="AA188" s="902"/>
      <c r="AB188" s="901"/>
      <c r="AC188" s="902"/>
      <c r="AD188" s="901"/>
      <c r="AE188" s="902"/>
      <c r="AF188" s="901"/>
      <c r="AG188" s="902"/>
      <c r="AH188" s="901"/>
      <c r="AI188" s="902"/>
      <c r="AJ188" s="1857"/>
      <c r="AK188" s="1858"/>
      <c r="AL188" s="2010"/>
      <c r="AM188" s="2011"/>
      <c r="AN188" s="1857"/>
      <c r="AO188" s="1858"/>
      <c r="AP188" s="2010"/>
      <c r="AQ188" s="2011"/>
      <c r="AR188" s="901"/>
      <c r="AS188" s="902"/>
      <c r="AT188" s="901"/>
      <c r="AU188" s="902"/>
      <c r="AV188" s="1038"/>
      <c r="FA188" s="976"/>
      <c r="FB188" s="1000" t="s">
        <v>7</v>
      </c>
      <c r="FC188" s="1001" t="s">
        <v>31</v>
      </c>
      <c r="FD188" s="851"/>
      <c r="FE188" s="1002">
        <f>FD188*G192</f>
        <v>0</v>
      </c>
      <c r="FF188" s="1002">
        <v>0</v>
      </c>
      <c r="FG188" s="1002">
        <f>FF188*G192</f>
        <v>0</v>
      </c>
      <c r="FH188" s="1002">
        <v>0</v>
      </c>
      <c r="FI188" s="1003">
        <f>FH188*G192</f>
        <v>0</v>
      </c>
      <c r="GG188" s="1004" t="s">
        <v>110</v>
      </c>
      <c r="GI188" s="1004" t="s">
        <v>105</v>
      </c>
      <c r="GJ188" s="1004" t="s">
        <v>46</v>
      </c>
      <c r="GN188" s="988" t="s">
        <v>103</v>
      </c>
      <c r="GT188" s="1005">
        <f>IF(FC188="základní",I192,0)</f>
        <v>17566.45</v>
      </c>
      <c r="GU188" s="1005">
        <f>IF(FC188="snížená",I192,0)</f>
        <v>0</v>
      </c>
      <c r="GV188" s="1005">
        <f>IF(FC188="zákl. přenesená",I192,0)</f>
        <v>0</v>
      </c>
      <c r="GW188" s="1005">
        <f>IF(FC188="sníž. přenesená",I192,0)</f>
        <v>0</v>
      </c>
      <c r="GX188" s="1005">
        <f>IF(FC188="nulová",I192,0)</f>
        <v>0</v>
      </c>
      <c r="GY188" s="988" t="s">
        <v>45</v>
      </c>
      <c r="GZ188" s="1005">
        <f>ROUND(H192*G192,2)</f>
        <v>17566.45</v>
      </c>
      <c r="HA188" s="988" t="s">
        <v>110</v>
      </c>
      <c r="HB188" s="1004" t="s">
        <v>2216</v>
      </c>
    </row>
    <row r="189" spans="1:210" s="1008" customFormat="1" ht="27.9" customHeight="1" x14ac:dyDescent="0.2">
      <c r="A189"/>
      <c r="B189" s="854" t="s">
        <v>383</v>
      </c>
      <c r="C189" s="838" t="s">
        <v>105</v>
      </c>
      <c r="D189" s="839" t="s">
        <v>384</v>
      </c>
      <c r="E189" s="840" t="s">
        <v>807</v>
      </c>
      <c r="F189" s="841" t="s">
        <v>108</v>
      </c>
      <c r="G189" s="842">
        <v>112.75</v>
      </c>
      <c r="H189" s="843">
        <v>412.6</v>
      </c>
      <c r="I189" s="855">
        <f>ROUND(H189*G189,2)</f>
        <v>46520.65</v>
      </c>
      <c r="J189" s="850"/>
      <c r="K189" s="1034">
        <f>ROUND(J189*$H189,2)</f>
        <v>0</v>
      </c>
      <c r="L189" s="850"/>
      <c r="M189" s="1034">
        <f>ROUND(L189*$H189,2)</f>
        <v>0</v>
      </c>
      <c r="N189" s="850"/>
      <c r="O189" s="1034">
        <f>ROUND(N189*$H189,2)</f>
        <v>0</v>
      </c>
      <c r="P189" s="850"/>
      <c r="Q189" s="1034">
        <f>ROUND(P189*$H189,2)</f>
        <v>0</v>
      </c>
      <c r="R189" s="850"/>
      <c r="S189" s="1034">
        <f>ROUND(R189*$H189,2)</f>
        <v>0</v>
      </c>
      <c r="T189" s="850"/>
      <c r="U189" s="1034">
        <f>ROUND(T189*$H189,2)</f>
        <v>0</v>
      </c>
      <c r="V189" s="850"/>
      <c r="W189" s="1034">
        <f>ROUND(V189*$H189,2)</f>
        <v>0</v>
      </c>
      <c r="X189" s="850"/>
      <c r="Y189" s="1034">
        <f>ROUND(X189*$H189,2)</f>
        <v>0</v>
      </c>
      <c r="Z189" s="850"/>
      <c r="AA189" s="1034">
        <f>ROUND(Z189*$H189,2)</f>
        <v>0</v>
      </c>
      <c r="AB189" s="850"/>
      <c r="AC189" s="1034">
        <f>ROUND(AB189*$H189,2)</f>
        <v>0</v>
      </c>
      <c r="AD189" s="850"/>
      <c r="AE189" s="1034">
        <f>ROUND(AD189*$H189,2)</f>
        <v>0</v>
      </c>
      <c r="AF189" s="850"/>
      <c r="AG189" s="1034">
        <f>ROUND(AF189*$H189,2)</f>
        <v>0</v>
      </c>
      <c r="AH189" s="850"/>
      <c r="AI189" s="1034">
        <f>ROUND(AH189*$H189,2)</f>
        <v>0</v>
      </c>
      <c r="AJ189" s="1861"/>
      <c r="AK189" s="2143">
        <f>ROUND(AJ189*$H189,2)</f>
        <v>0</v>
      </c>
      <c r="AL189" s="2014"/>
      <c r="AM189" s="2015">
        <f>ROUND(AL189*$H189,2)</f>
        <v>0</v>
      </c>
      <c r="AN189" s="1861"/>
      <c r="AO189" s="2143">
        <f>ROUND(AN189*$H189,2)</f>
        <v>0</v>
      </c>
      <c r="AP189" s="2014"/>
      <c r="AQ189" s="2015">
        <f>ROUND(AP189*$H189,2)</f>
        <v>0</v>
      </c>
      <c r="AR189" s="850">
        <f>AP189+AN189+AL189+AJ189+AH189+AF189+AD189+AB189+Z189+X189+V189+T189+R189+P189+N189+L189+J189</f>
        <v>0</v>
      </c>
      <c r="AS189" s="1034">
        <f>ROUND(AR189*$H189,2)</f>
        <v>0</v>
      </c>
      <c r="AT189" s="850">
        <f>G189-AR189</f>
        <v>112.75</v>
      </c>
      <c r="AU189" s="1034">
        <f>ROUND(AT189*$H189,2)</f>
        <v>46520.65</v>
      </c>
      <c r="AV189" s="914">
        <f>AU189/I189</f>
        <v>1</v>
      </c>
      <c r="FA189" s="1009"/>
      <c r="FB189" s="1010"/>
      <c r="FC189" s="863"/>
      <c r="FD189" s="863"/>
      <c r="FE189" s="863"/>
      <c r="FF189" s="863"/>
      <c r="FG189" s="863"/>
      <c r="FH189" s="863"/>
      <c r="FI189" s="1011"/>
      <c r="GI189" s="1012" t="s">
        <v>114</v>
      </c>
      <c r="GJ189" s="1012" t="s">
        <v>46</v>
      </c>
      <c r="GK189" s="1008" t="s">
        <v>45</v>
      </c>
      <c r="GL189" s="1008" t="s">
        <v>23</v>
      </c>
      <c r="GM189" s="1008" t="s">
        <v>44</v>
      </c>
      <c r="GN189" s="1012" t="s">
        <v>103</v>
      </c>
    </row>
    <row r="190" spans="1:210" s="1013" customFormat="1" ht="27.9" customHeight="1" x14ac:dyDescent="0.2">
      <c r="A190"/>
      <c r="B190" s="856"/>
      <c r="C190" s="857" t="s">
        <v>112</v>
      </c>
      <c r="D190" s="851"/>
      <c r="E190" s="858" t="s">
        <v>381</v>
      </c>
      <c r="F190" s="851"/>
      <c r="G190" s="851"/>
      <c r="H190" s="852"/>
      <c r="I190" s="859"/>
      <c r="J190" s="897"/>
      <c r="K190" s="898"/>
      <c r="L190" s="897"/>
      <c r="M190" s="898"/>
      <c r="N190" s="897"/>
      <c r="O190" s="898"/>
      <c r="P190" s="897"/>
      <c r="Q190" s="898"/>
      <c r="R190" s="897"/>
      <c r="S190" s="898"/>
      <c r="T190" s="897"/>
      <c r="U190" s="898"/>
      <c r="V190" s="897"/>
      <c r="W190" s="898"/>
      <c r="X190" s="897"/>
      <c r="Y190" s="898"/>
      <c r="Z190" s="897"/>
      <c r="AA190" s="898"/>
      <c r="AB190" s="897"/>
      <c r="AC190" s="898"/>
      <c r="AD190" s="897"/>
      <c r="AE190" s="898"/>
      <c r="AF190" s="897"/>
      <c r="AG190" s="898"/>
      <c r="AH190" s="897"/>
      <c r="AI190" s="898"/>
      <c r="AJ190" s="1853"/>
      <c r="AK190" s="1854"/>
      <c r="AL190" s="2006"/>
      <c r="AM190" s="2007"/>
      <c r="AN190" s="1853"/>
      <c r="AO190" s="1854"/>
      <c r="AP190" s="2006"/>
      <c r="AQ190" s="2007"/>
      <c r="AR190" s="897"/>
      <c r="AS190" s="898"/>
      <c r="AT190" s="897"/>
      <c r="AU190" s="898"/>
      <c r="AV190" s="1036"/>
      <c r="FA190" s="1014"/>
      <c r="FB190" s="1015"/>
      <c r="FC190" s="869"/>
      <c r="FD190" s="869"/>
      <c r="FE190" s="869"/>
      <c r="FF190" s="869"/>
      <c r="FG190" s="869"/>
      <c r="FH190" s="869"/>
      <c r="FI190" s="1016"/>
      <c r="GI190" s="1017" t="s">
        <v>114</v>
      </c>
      <c r="GJ190" s="1017" t="s">
        <v>46</v>
      </c>
      <c r="GK190" s="1013" t="s">
        <v>46</v>
      </c>
      <c r="GL190" s="1013" t="s">
        <v>23</v>
      </c>
      <c r="GM190" s="1013" t="s">
        <v>45</v>
      </c>
      <c r="GN190" s="1017" t="s">
        <v>103</v>
      </c>
    </row>
    <row r="191" spans="1:210" s="836" customFormat="1" ht="27.9" customHeight="1" x14ac:dyDescent="0.2">
      <c r="A191"/>
      <c r="B191" s="866"/>
      <c r="C191" s="857" t="s">
        <v>114</v>
      </c>
      <c r="D191" s="867" t="s">
        <v>7</v>
      </c>
      <c r="E191" s="868" t="s">
        <v>2215</v>
      </c>
      <c r="F191" s="869"/>
      <c r="G191" s="870">
        <v>112.75</v>
      </c>
      <c r="H191" s="871"/>
      <c r="I191" s="872"/>
      <c r="J191" s="901"/>
      <c r="K191" s="902"/>
      <c r="L191" s="901"/>
      <c r="M191" s="902"/>
      <c r="N191" s="901"/>
      <c r="O191" s="902"/>
      <c r="P191" s="901"/>
      <c r="Q191" s="902"/>
      <c r="R191" s="901"/>
      <c r="S191" s="902"/>
      <c r="T191" s="901"/>
      <c r="U191" s="902"/>
      <c r="V191" s="901"/>
      <c r="W191" s="902"/>
      <c r="X191" s="901"/>
      <c r="Y191" s="902"/>
      <c r="Z191" s="901"/>
      <c r="AA191" s="902"/>
      <c r="AB191" s="901"/>
      <c r="AC191" s="902"/>
      <c r="AD191" s="901"/>
      <c r="AE191" s="902"/>
      <c r="AF191" s="901"/>
      <c r="AG191" s="902"/>
      <c r="AH191" s="901"/>
      <c r="AI191" s="902"/>
      <c r="AJ191" s="1857"/>
      <c r="AK191" s="1858"/>
      <c r="AL191" s="2010"/>
      <c r="AM191" s="2011"/>
      <c r="AN191" s="1857"/>
      <c r="AO191" s="1858"/>
      <c r="AP191" s="2010"/>
      <c r="AQ191" s="2011"/>
      <c r="AR191" s="901"/>
      <c r="AS191" s="902"/>
      <c r="AT191" s="901"/>
      <c r="AU191" s="902"/>
      <c r="AV191" s="1038"/>
      <c r="FA191" s="976"/>
      <c r="FB191" s="1000" t="s">
        <v>7</v>
      </c>
      <c r="FC191" s="1001" t="s">
        <v>31</v>
      </c>
      <c r="FD191" s="851"/>
      <c r="FE191" s="1002">
        <f>FD191*G195</f>
        <v>0</v>
      </c>
      <c r="FF191" s="1002">
        <v>0</v>
      </c>
      <c r="FG191" s="1002">
        <f>FF191*G195</f>
        <v>0</v>
      </c>
      <c r="FH191" s="1002">
        <v>0</v>
      </c>
      <c r="FI191" s="1003">
        <f>FH191*G195</f>
        <v>0</v>
      </c>
      <c r="GG191" s="1004" t="s">
        <v>110</v>
      </c>
      <c r="GI191" s="1004" t="s">
        <v>105</v>
      </c>
      <c r="GJ191" s="1004" t="s">
        <v>46</v>
      </c>
      <c r="GN191" s="988" t="s">
        <v>103</v>
      </c>
      <c r="GT191" s="1005">
        <f>IF(FC191="základní",I195,0)</f>
        <v>15052.13</v>
      </c>
      <c r="GU191" s="1005">
        <f>IF(FC191="snížená",I195,0)</f>
        <v>0</v>
      </c>
      <c r="GV191" s="1005">
        <f>IF(FC191="zákl. přenesená",I195,0)</f>
        <v>0</v>
      </c>
      <c r="GW191" s="1005">
        <f>IF(FC191="sníž. přenesená",I195,0)</f>
        <v>0</v>
      </c>
      <c r="GX191" s="1005">
        <f>IF(FC191="nulová",I195,0)</f>
        <v>0</v>
      </c>
      <c r="GY191" s="988" t="s">
        <v>45</v>
      </c>
      <c r="GZ191" s="1005">
        <f>ROUND(H195*G195,2)</f>
        <v>15052.13</v>
      </c>
      <c r="HA191" s="988" t="s">
        <v>110</v>
      </c>
      <c r="HB191" s="1004" t="s">
        <v>2218</v>
      </c>
    </row>
    <row r="192" spans="1:210" s="1008" customFormat="1" ht="27.9" customHeight="1" x14ac:dyDescent="0.2">
      <c r="A192"/>
      <c r="B192" s="854" t="s">
        <v>388</v>
      </c>
      <c r="C192" s="838" t="s">
        <v>105</v>
      </c>
      <c r="D192" s="839" t="s">
        <v>373</v>
      </c>
      <c r="E192" s="840" t="s">
        <v>803</v>
      </c>
      <c r="F192" s="841" t="s">
        <v>108</v>
      </c>
      <c r="G192" s="842">
        <v>112.75</v>
      </c>
      <c r="H192" s="843">
        <v>155.80000000000001</v>
      </c>
      <c r="I192" s="855">
        <f>ROUND(H192*G192,2)</f>
        <v>17566.45</v>
      </c>
      <c r="J192" s="850"/>
      <c r="K192" s="1034">
        <f>ROUND(J192*$H192,2)</f>
        <v>0</v>
      </c>
      <c r="L192" s="850"/>
      <c r="M192" s="1034">
        <f>ROUND(L192*$H192,2)</f>
        <v>0</v>
      </c>
      <c r="N192" s="850"/>
      <c r="O192" s="1034">
        <f>ROUND(N192*$H192,2)</f>
        <v>0</v>
      </c>
      <c r="P192" s="850"/>
      <c r="Q192" s="1034">
        <f>ROUND(P192*$H192,2)</f>
        <v>0</v>
      </c>
      <c r="R192" s="850"/>
      <c r="S192" s="1034">
        <f>ROUND(R192*$H192,2)</f>
        <v>0</v>
      </c>
      <c r="T192" s="850"/>
      <c r="U192" s="1034">
        <f>ROUND(T192*$H192,2)</f>
        <v>0</v>
      </c>
      <c r="V192" s="850"/>
      <c r="W192" s="1034">
        <f>ROUND(V192*$H192,2)</f>
        <v>0</v>
      </c>
      <c r="X192" s="850"/>
      <c r="Y192" s="1034">
        <f>ROUND(X192*$H192,2)</f>
        <v>0</v>
      </c>
      <c r="Z192" s="850"/>
      <c r="AA192" s="1034">
        <f>ROUND(Z192*$H192,2)</f>
        <v>0</v>
      </c>
      <c r="AB192" s="850"/>
      <c r="AC192" s="1034">
        <f>ROUND(AB192*$H192,2)</f>
        <v>0</v>
      </c>
      <c r="AD192" s="850"/>
      <c r="AE192" s="1034">
        <f>ROUND(AD192*$H192,2)</f>
        <v>0</v>
      </c>
      <c r="AF192" s="850"/>
      <c r="AG192" s="1034">
        <f>ROUND(AF192*$H192,2)</f>
        <v>0</v>
      </c>
      <c r="AH192" s="850">
        <v>56</v>
      </c>
      <c r="AI192" s="1034">
        <f>ROUND(AH192*$H192,2)</f>
        <v>8724.7999999999993</v>
      </c>
      <c r="AJ192" s="1861">
        <v>51.11</v>
      </c>
      <c r="AK192" s="2143">
        <f>ROUND(AJ192*$H192,2)</f>
        <v>7962.94</v>
      </c>
      <c r="AL192" s="2014"/>
      <c r="AM192" s="2015">
        <f>ROUND(AL192*$H192,2)</f>
        <v>0</v>
      </c>
      <c r="AN192" s="1861">
        <v>4.3099999999999996</v>
      </c>
      <c r="AO192" s="2143">
        <f>ROUND(AN192*$H192,2)</f>
        <v>671.5</v>
      </c>
      <c r="AP192" s="2014"/>
      <c r="AQ192" s="2015">
        <f>ROUND(AP192*$H192,2)</f>
        <v>0</v>
      </c>
      <c r="AR192" s="850">
        <f>AP192+AN192+AL192+AJ192+AH192+AF192+AD192+AB192+Z192+X192+V192+T192+R192+P192+N192+L192+J192</f>
        <v>111.42</v>
      </c>
      <c r="AS192" s="1034">
        <f>ROUND(AR192*$H192,2)</f>
        <v>17359.240000000002</v>
      </c>
      <c r="AT192" s="850">
        <f>G192-AR192</f>
        <v>1.3299999999999983</v>
      </c>
      <c r="AU192" s="1034">
        <f>ROUND(AT192*$H192,2)</f>
        <v>207.21</v>
      </c>
      <c r="AV192" s="914">
        <f>AU192/I192</f>
        <v>1.1795781162386254E-2</v>
      </c>
      <c r="FA192" s="1009"/>
      <c r="FB192" s="1010"/>
      <c r="FC192" s="863"/>
      <c r="FD192" s="863"/>
      <c r="FE192" s="863"/>
      <c r="FF192" s="863"/>
      <c r="FG192" s="863"/>
      <c r="FH192" s="863"/>
      <c r="FI192" s="1011"/>
      <c r="GI192" s="1012" t="s">
        <v>114</v>
      </c>
      <c r="GJ192" s="1012" t="s">
        <v>46</v>
      </c>
      <c r="GK192" s="1008" t="s">
        <v>45</v>
      </c>
      <c r="GL192" s="1008" t="s">
        <v>23</v>
      </c>
      <c r="GM192" s="1008" t="s">
        <v>44</v>
      </c>
      <c r="GN192" s="1012" t="s">
        <v>103</v>
      </c>
    </row>
    <row r="193" spans="1:210" s="1013" customFormat="1" ht="27.9" customHeight="1" x14ac:dyDescent="0.2">
      <c r="A193"/>
      <c r="B193" s="860"/>
      <c r="C193" s="857" t="s">
        <v>114</v>
      </c>
      <c r="D193" s="861" t="s">
        <v>7</v>
      </c>
      <c r="E193" s="862" t="s">
        <v>369</v>
      </c>
      <c r="F193" s="863"/>
      <c r="G193" s="861" t="s">
        <v>7</v>
      </c>
      <c r="H193" s="864"/>
      <c r="I193" s="865"/>
      <c r="J193" s="899"/>
      <c r="K193" s="900"/>
      <c r="L193" s="899"/>
      <c r="M193" s="900"/>
      <c r="N193" s="899"/>
      <c r="O193" s="900"/>
      <c r="P193" s="899"/>
      <c r="Q193" s="900"/>
      <c r="R193" s="899"/>
      <c r="S193" s="900"/>
      <c r="T193" s="899"/>
      <c r="U193" s="900"/>
      <c r="V193" s="899"/>
      <c r="W193" s="900"/>
      <c r="X193" s="899"/>
      <c r="Y193" s="900"/>
      <c r="Z193" s="899"/>
      <c r="AA193" s="900"/>
      <c r="AB193" s="899"/>
      <c r="AC193" s="900"/>
      <c r="AD193" s="899"/>
      <c r="AE193" s="900"/>
      <c r="AF193" s="899"/>
      <c r="AG193" s="900"/>
      <c r="AH193" s="899"/>
      <c r="AI193" s="900"/>
      <c r="AJ193" s="1855"/>
      <c r="AK193" s="1856"/>
      <c r="AL193" s="2008"/>
      <c r="AM193" s="2009"/>
      <c r="AN193" s="1855"/>
      <c r="AO193" s="1856"/>
      <c r="AP193" s="2008"/>
      <c r="AQ193" s="2009"/>
      <c r="AR193" s="899"/>
      <c r="AS193" s="900"/>
      <c r="AT193" s="899"/>
      <c r="AU193" s="900"/>
      <c r="AV193" s="1037"/>
      <c r="FA193" s="1014"/>
      <c r="FB193" s="1015"/>
      <c r="FC193" s="869"/>
      <c r="FD193" s="869"/>
      <c r="FE193" s="869"/>
      <c r="FF193" s="869"/>
      <c r="FG193" s="869"/>
      <c r="FH193" s="869"/>
      <c r="FI193" s="1016"/>
      <c r="GI193" s="1017" t="s">
        <v>114</v>
      </c>
      <c r="GJ193" s="1017" t="s">
        <v>46</v>
      </c>
      <c r="GK193" s="1013" t="s">
        <v>46</v>
      </c>
      <c r="GL193" s="1013" t="s">
        <v>23</v>
      </c>
      <c r="GM193" s="1013" t="s">
        <v>45</v>
      </c>
      <c r="GN193" s="1017" t="s">
        <v>103</v>
      </c>
    </row>
    <row r="194" spans="1:210" s="836" customFormat="1" ht="27.9" customHeight="1" x14ac:dyDescent="0.2">
      <c r="A194"/>
      <c r="B194" s="866"/>
      <c r="C194" s="857" t="s">
        <v>114</v>
      </c>
      <c r="D194" s="867" t="s">
        <v>7</v>
      </c>
      <c r="E194" s="868" t="s">
        <v>2217</v>
      </c>
      <c r="F194" s="869"/>
      <c r="G194" s="870">
        <v>112.75</v>
      </c>
      <c r="H194" s="871"/>
      <c r="I194" s="872"/>
      <c r="J194" s="901"/>
      <c r="K194" s="902"/>
      <c r="L194" s="901"/>
      <c r="M194" s="902"/>
      <c r="N194" s="901"/>
      <c r="O194" s="902"/>
      <c r="P194" s="901"/>
      <c r="Q194" s="902"/>
      <c r="R194" s="901"/>
      <c r="S194" s="902"/>
      <c r="T194" s="901"/>
      <c r="U194" s="902"/>
      <c r="V194" s="901"/>
      <c r="W194" s="902"/>
      <c r="X194" s="901"/>
      <c r="Y194" s="902"/>
      <c r="Z194" s="901"/>
      <c r="AA194" s="902"/>
      <c r="AB194" s="901"/>
      <c r="AC194" s="902"/>
      <c r="AD194" s="901"/>
      <c r="AE194" s="902"/>
      <c r="AF194" s="901"/>
      <c r="AG194" s="902"/>
      <c r="AH194" s="901"/>
      <c r="AI194" s="902"/>
      <c r="AJ194" s="1857"/>
      <c r="AK194" s="1858"/>
      <c r="AL194" s="2010"/>
      <c r="AM194" s="2011"/>
      <c r="AN194" s="1857"/>
      <c r="AO194" s="1858"/>
      <c r="AP194" s="2010"/>
      <c r="AQ194" s="2011"/>
      <c r="AR194" s="901"/>
      <c r="AS194" s="902"/>
      <c r="AT194" s="901"/>
      <c r="AU194" s="902"/>
      <c r="AV194" s="1038"/>
      <c r="FA194" s="976"/>
      <c r="FB194" s="1000" t="s">
        <v>7</v>
      </c>
      <c r="FC194" s="1001" t="s">
        <v>31</v>
      </c>
      <c r="FD194" s="851"/>
      <c r="FE194" s="1002">
        <f>FD194*G198</f>
        <v>0</v>
      </c>
      <c r="FF194" s="1002">
        <v>0</v>
      </c>
      <c r="FG194" s="1002">
        <f>FF194*G198</f>
        <v>0</v>
      </c>
      <c r="FH194" s="1002">
        <v>0</v>
      </c>
      <c r="FI194" s="1003">
        <f>FH194*G198</f>
        <v>0</v>
      </c>
      <c r="GG194" s="1004" t="s">
        <v>110</v>
      </c>
      <c r="GI194" s="1004" t="s">
        <v>105</v>
      </c>
      <c r="GJ194" s="1004" t="s">
        <v>46</v>
      </c>
      <c r="GN194" s="988" t="s">
        <v>103</v>
      </c>
      <c r="GT194" s="1005">
        <f>IF(FC194="základní",I198,0)</f>
        <v>1437.64</v>
      </c>
      <c r="GU194" s="1005">
        <f>IF(FC194="snížená",I198,0)</f>
        <v>0</v>
      </c>
      <c r="GV194" s="1005">
        <f>IF(FC194="zákl. přenesená",I198,0)</f>
        <v>0</v>
      </c>
      <c r="GW194" s="1005">
        <f>IF(FC194="sníž. přenesená",I198,0)</f>
        <v>0</v>
      </c>
      <c r="GX194" s="1005">
        <f>IF(FC194="nulová",I198,0)</f>
        <v>0</v>
      </c>
      <c r="GY194" s="988" t="s">
        <v>45</v>
      </c>
      <c r="GZ194" s="1005">
        <f>ROUND(H198*G198,2)</f>
        <v>1437.64</v>
      </c>
      <c r="HA194" s="988" t="s">
        <v>110</v>
      </c>
      <c r="HB194" s="1004" t="s">
        <v>2219</v>
      </c>
    </row>
    <row r="195" spans="1:210" s="1013" customFormat="1" ht="27.9" customHeight="1" x14ac:dyDescent="0.2">
      <c r="A195"/>
      <c r="B195" s="854" t="s">
        <v>394</v>
      </c>
      <c r="C195" s="838" t="s">
        <v>105</v>
      </c>
      <c r="D195" s="839" t="s">
        <v>366</v>
      </c>
      <c r="E195" s="840" t="s">
        <v>800</v>
      </c>
      <c r="F195" s="841" t="s">
        <v>108</v>
      </c>
      <c r="G195" s="842">
        <v>112.75</v>
      </c>
      <c r="H195" s="843">
        <v>133.5</v>
      </c>
      <c r="I195" s="855">
        <f>ROUND(H195*G195,2)</f>
        <v>15052.13</v>
      </c>
      <c r="J195" s="850"/>
      <c r="K195" s="1034">
        <f>ROUND(J195*$H195,2)</f>
        <v>0</v>
      </c>
      <c r="L195" s="850"/>
      <c r="M195" s="1034">
        <f>ROUND(L195*$H195,2)</f>
        <v>0</v>
      </c>
      <c r="N195" s="850"/>
      <c r="O195" s="1034">
        <f>ROUND(N195*$H195,2)</f>
        <v>0</v>
      </c>
      <c r="P195" s="850"/>
      <c r="Q195" s="1034">
        <f>ROUND(P195*$H195,2)</f>
        <v>0</v>
      </c>
      <c r="R195" s="850"/>
      <c r="S195" s="1034">
        <f>ROUND(R195*$H195,2)</f>
        <v>0</v>
      </c>
      <c r="T195" s="850"/>
      <c r="U195" s="1034">
        <f>ROUND(T195*$H195,2)</f>
        <v>0</v>
      </c>
      <c r="V195" s="850"/>
      <c r="W195" s="1034">
        <f>ROUND(V195*$H195,2)</f>
        <v>0</v>
      </c>
      <c r="X195" s="850"/>
      <c r="Y195" s="1034">
        <f>ROUND(X195*$H195,2)</f>
        <v>0</v>
      </c>
      <c r="Z195" s="850"/>
      <c r="AA195" s="1034">
        <f>ROUND(Z195*$H195,2)</f>
        <v>0</v>
      </c>
      <c r="AB195" s="850"/>
      <c r="AC195" s="1034">
        <f>ROUND(AB195*$H195,2)</f>
        <v>0</v>
      </c>
      <c r="AD195" s="850"/>
      <c r="AE195" s="1034">
        <f>ROUND(AD195*$H195,2)</f>
        <v>0</v>
      </c>
      <c r="AF195" s="850"/>
      <c r="AG195" s="1034">
        <f>ROUND(AF195*$H195,2)</f>
        <v>0</v>
      </c>
      <c r="AH195" s="850">
        <v>56</v>
      </c>
      <c r="AI195" s="1034">
        <f>ROUND(AH195*$H195,2)</f>
        <v>7476</v>
      </c>
      <c r="AJ195" s="1861">
        <v>51.11</v>
      </c>
      <c r="AK195" s="2143">
        <f>ROUND(AJ195*$H195,2)</f>
        <v>6823.19</v>
      </c>
      <c r="AL195" s="2014"/>
      <c r="AM195" s="2015">
        <f>ROUND(AL195*$H195,2)</f>
        <v>0</v>
      </c>
      <c r="AN195" s="1861">
        <v>4.3099999999999996</v>
      </c>
      <c r="AO195" s="2143">
        <f>ROUND(AN195*$H195,2)</f>
        <v>575.39</v>
      </c>
      <c r="AP195" s="2014"/>
      <c r="AQ195" s="2015">
        <f>ROUND(AP195*$H195,2)</f>
        <v>0</v>
      </c>
      <c r="AR195" s="850">
        <f>AP195+AN195+AL195+AJ195+AH195+AF195+AD195+AB195+Z195+X195+V195+T195+R195+P195+N195+L195+J195</f>
        <v>111.42</v>
      </c>
      <c r="AS195" s="1034">
        <f>ROUND(AR195*$H195,2)</f>
        <v>14874.57</v>
      </c>
      <c r="AT195" s="850">
        <f>G195-AR195</f>
        <v>1.3299999999999983</v>
      </c>
      <c r="AU195" s="1034">
        <f>ROUND(AT195*$H195,2)</f>
        <v>177.56</v>
      </c>
      <c r="AV195" s="914">
        <f>AU195/I195</f>
        <v>1.1796337129695267E-2</v>
      </c>
      <c r="FA195" s="1014"/>
      <c r="FB195" s="1015"/>
      <c r="FC195" s="869"/>
      <c r="FD195" s="869"/>
      <c r="FE195" s="869"/>
      <c r="FF195" s="869"/>
      <c r="FG195" s="869"/>
      <c r="FH195" s="869"/>
      <c r="FI195" s="1016"/>
      <c r="GI195" s="1017" t="s">
        <v>114</v>
      </c>
      <c r="GJ195" s="1017" t="s">
        <v>46</v>
      </c>
      <c r="GK195" s="1013" t="s">
        <v>46</v>
      </c>
      <c r="GL195" s="1013" t="s">
        <v>23</v>
      </c>
      <c r="GM195" s="1013" t="s">
        <v>45</v>
      </c>
      <c r="GN195" s="1017" t="s">
        <v>103</v>
      </c>
    </row>
    <row r="196" spans="1:210" s="836" customFormat="1" ht="27.9" customHeight="1" x14ac:dyDescent="0.2">
      <c r="A196"/>
      <c r="B196" s="860"/>
      <c r="C196" s="857" t="s">
        <v>114</v>
      </c>
      <c r="D196" s="861" t="s">
        <v>7</v>
      </c>
      <c r="E196" s="862" t="s">
        <v>369</v>
      </c>
      <c r="F196" s="863"/>
      <c r="G196" s="861" t="s">
        <v>7</v>
      </c>
      <c r="H196" s="864"/>
      <c r="I196" s="865"/>
      <c r="J196" s="899"/>
      <c r="K196" s="900"/>
      <c r="L196" s="899"/>
      <c r="M196" s="900"/>
      <c r="N196" s="899"/>
      <c r="O196" s="900"/>
      <c r="P196" s="899"/>
      <c r="Q196" s="900"/>
      <c r="R196" s="899"/>
      <c r="S196" s="900"/>
      <c r="T196" s="899"/>
      <c r="U196" s="900"/>
      <c r="V196" s="899"/>
      <c r="W196" s="900"/>
      <c r="X196" s="899"/>
      <c r="Y196" s="900"/>
      <c r="Z196" s="899"/>
      <c r="AA196" s="900"/>
      <c r="AB196" s="899"/>
      <c r="AC196" s="900"/>
      <c r="AD196" s="899"/>
      <c r="AE196" s="900"/>
      <c r="AF196" s="899"/>
      <c r="AG196" s="900"/>
      <c r="AH196" s="899"/>
      <c r="AI196" s="900"/>
      <c r="AJ196" s="1855"/>
      <c r="AK196" s="1856"/>
      <c r="AL196" s="2008"/>
      <c r="AM196" s="2009"/>
      <c r="AN196" s="1855"/>
      <c r="AO196" s="1856"/>
      <c r="AP196" s="2008"/>
      <c r="AQ196" s="2009"/>
      <c r="AR196" s="899"/>
      <c r="AS196" s="900"/>
      <c r="AT196" s="899"/>
      <c r="AU196" s="900"/>
      <c r="AV196" s="1037"/>
      <c r="FA196" s="976"/>
      <c r="FB196" s="1000" t="s">
        <v>7</v>
      </c>
      <c r="FC196" s="1001" t="s">
        <v>31</v>
      </c>
      <c r="FD196" s="851"/>
      <c r="FE196" s="1002">
        <f>FD196*G200</f>
        <v>0</v>
      </c>
      <c r="FF196" s="1002">
        <v>0</v>
      </c>
      <c r="FG196" s="1002">
        <f>FF196*G200</f>
        <v>0</v>
      </c>
      <c r="FH196" s="1002">
        <v>0</v>
      </c>
      <c r="FI196" s="1003">
        <f>FH196*G200</f>
        <v>0</v>
      </c>
      <c r="GG196" s="1004" t="s">
        <v>110</v>
      </c>
      <c r="GI196" s="1004" t="s">
        <v>105</v>
      </c>
      <c r="GJ196" s="1004" t="s">
        <v>46</v>
      </c>
      <c r="GN196" s="988" t="s">
        <v>103</v>
      </c>
      <c r="GT196" s="1005">
        <f>IF(FC196="základní",I200,0)</f>
        <v>2119.19</v>
      </c>
      <c r="GU196" s="1005">
        <f>IF(FC196="snížená",I200,0)</f>
        <v>0</v>
      </c>
      <c r="GV196" s="1005">
        <f>IF(FC196="zákl. přenesená",I200,0)</f>
        <v>0</v>
      </c>
      <c r="GW196" s="1005">
        <f>IF(FC196="sníž. přenesená",I200,0)</f>
        <v>0</v>
      </c>
      <c r="GX196" s="1005">
        <f>IF(FC196="nulová",I200,0)</f>
        <v>0</v>
      </c>
      <c r="GY196" s="988" t="s">
        <v>45</v>
      </c>
      <c r="GZ196" s="1005">
        <f>ROUND(H200*G200,2)</f>
        <v>2119.19</v>
      </c>
      <c r="HA196" s="988" t="s">
        <v>110</v>
      </c>
      <c r="HB196" s="1004" t="s">
        <v>2221</v>
      </c>
    </row>
    <row r="197" spans="1:210" s="836" customFormat="1" ht="27.9" customHeight="1" x14ac:dyDescent="0.2">
      <c r="A197"/>
      <c r="B197" s="866"/>
      <c r="C197" s="857" t="s">
        <v>114</v>
      </c>
      <c r="D197" s="867" t="s">
        <v>7</v>
      </c>
      <c r="E197" s="868" t="s">
        <v>2217</v>
      </c>
      <c r="F197" s="869"/>
      <c r="G197" s="870">
        <v>112.75</v>
      </c>
      <c r="H197" s="871"/>
      <c r="I197" s="872"/>
      <c r="J197" s="901"/>
      <c r="K197" s="902"/>
      <c r="L197" s="901"/>
      <c r="M197" s="902"/>
      <c r="N197" s="901"/>
      <c r="O197" s="902"/>
      <c r="P197" s="901"/>
      <c r="Q197" s="902"/>
      <c r="R197" s="901"/>
      <c r="S197" s="902"/>
      <c r="T197" s="901"/>
      <c r="U197" s="902"/>
      <c r="V197" s="901"/>
      <c r="W197" s="902"/>
      <c r="X197" s="901"/>
      <c r="Y197" s="902"/>
      <c r="Z197" s="901"/>
      <c r="AA197" s="902"/>
      <c r="AB197" s="901"/>
      <c r="AC197" s="902"/>
      <c r="AD197" s="901"/>
      <c r="AE197" s="902"/>
      <c r="AF197" s="901"/>
      <c r="AG197" s="902"/>
      <c r="AH197" s="901"/>
      <c r="AI197" s="902"/>
      <c r="AJ197" s="1857"/>
      <c r="AK197" s="1858"/>
      <c r="AL197" s="2010"/>
      <c r="AM197" s="2011"/>
      <c r="AN197" s="1857"/>
      <c r="AO197" s="1858"/>
      <c r="AP197" s="2010"/>
      <c r="AQ197" s="2011"/>
      <c r="AR197" s="901"/>
      <c r="AS197" s="902"/>
      <c r="AT197" s="901"/>
      <c r="AU197" s="902"/>
      <c r="AV197" s="1038"/>
      <c r="FA197" s="976"/>
      <c r="FB197" s="1006"/>
      <c r="FC197" s="851"/>
      <c r="FD197" s="851"/>
      <c r="FE197" s="851"/>
      <c r="FF197" s="851"/>
      <c r="FG197" s="851"/>
      <c r="FH197" s="851"/>
      <c r="FI197" s="1007"/>
      <c r="GI197" s="988" t="s">
        <v>112</v>
      </c>
      <c r="GJ197" s="988" t="s">
        <v>46</v>
      </c>
    </row>
    <row r="198" spans="1:210" s="1013" customFormat="1" ht="27.9" customHeight="1" x14ac:dyDescent="0.2">
      <c r="A198"/>
      <c r="B198" s="854" t="s">
        <v>402</v>
      </c>
      <c r="C198" s="838" t="s">
        <v>105</v>
      </c>
      <c r="D198" s="839" t="s">
        <v>1660</v>
      </c>
      <c r="E198" s="840" t="s">
        <v>1661</v>
      </c>
      <c r="F198" s="841" t="s">
        <v>108</v>
      </c>
      <c r="G198" s="842">
        <v>6.35</v>
      </c>
      <c r="H198" s="843">
        <v>226.4</v>
      </c>
      <c r="I198" s="855">
        <f>ROUND(H198*G198,2)</f>
        <v>1437.64</v>
      </c>
      <c r="J198" s="850"/>
      <c r="K198" s="1034">
        <f>ROUND(J198*$H198,2)</f>
        <v>0</v>
      </c>
      <c r="L198" s="850"/>
      <c r="M198" s="1034">
        <f>ROUND(L198*$H198,2)</f>
        <v>0</v>
      </c>
      <c r="N198" s="850"/>
      <c r="O198" s="1034">
        <f>ROUND(N198*$H198,2)</f>
        <v>0</v>
      </c>
      <c r="P198" s="850"/>
      <c r="Q198" s="1034">
        <f>ROUND(P198*$H198,2)</f>
        <v>0</v>
      </c>
      <c r="R198" s="850"/>
      <c r="S198" s="1034">
        <f>ROUND(R198*$H198,2)</f>
        <v>0</v>
      </c>
      <c r="T198" s="850"/>
      <c r="U198" s="1034">
        <f>ROUND(T198*$H198,2)</f>
        <v>0</v>
      </c>
      <c r="V198" s="850"/>
      <c r="W198" s="1034">
        <f>ROUND(V198*$H198,2)</f>
        <v>0</v>
      </c>
      <c r="X198" s="850"/>
      <c r="Y198" s="1034">
        <f>ROUND(X198*$H198,2)</f>
        <v>0</v>
      </c>
      <c r="Z198" s="850"/>
      <c r="AA198" s="1034">
        <f>ROUND(Z198*$H198,2)</f>
        <v>0</v>
      </c>
      <c r="AB198" s="850"/>
      <c r="AC198" s="1034">
        <f>ROUND(AB198*$H198,2)</f>
        <v>0</v>
      </c>
      <c r="AD198" s="850"/>
      <c r="AE198" s="1034">
        <f>ROUND(AD198*$H198,2)</f>
        <v>0</v>
      </c>
      <c r="AF198" s="850"/>
      <c r="AG198" s="1034">
        <f>ROUND(AF198*$H198,2)</f>
        <v>0</v>
      </c>
      <c r="AH198" s="850"/>
      <c r="AI198" s="1034">
        <f>ROUND(AH198*$H198,2)</f>
        <v>0</v>
      </c>
      <c r="AJ198" s="1861"/>
      <c r="AK198" s="2143">
        <f>ROUND(AJ198*$H198,2)</f>
        <v>0</v>
      </c>
      <c r="AL198" s="2014"/>
      <c r="AM198" s="2015">
        <f>ROUND(AL198*$H198,2)</f>
        <v>0</v>
      </c>
      <c r="AN198" s="1861"/>
      <c r="AO198" s="2143">
        <f>ROUND(AN198*$H198,2)</f>
        <v>0</v>
      </c>
      <c r="AP198" s="2014"/>
      <c r="AQ198" s="2015">
        <f>ROUND(AP198*$H198,2)</f>
        <v>0</v>
      </c>
      <c r="AR198" s="850">
        <f>AP198+AN198+AL198+AJ198+AH198+AF198+AD198+AB198+Z198+X198+V198+T198+R198+P198+N198+L198+J198</f>
        <v>0</v>
      </c>
      <c r="AS198" s="1034">
        <f>ROUND(AR198*$H198,2)</f>
        <v>0</v>
      </c>
      <c r="AT198" s="850">
        <f>G198-AR198</f>
        <v>6.35</v>
      </c>
      <c r="AU198" s="1034">
        <f>ROUND(AT198*$H198,2)</f>
        <v>1437.64</v>
      </c>
      <c r="AV198" s="914">
        <f>AU198/I198</f>
        <v>1</v>
      </c>
      <c r="FA198" s="1014"/>
      <c r="FB198" s="1015"/>
      <c r="FC198" s="869"/>
      <c r="FD198" s="869"/>
      <c r="FE198" s="869"/>
      <c r="FF198" s="869"/>
      <c r="FG198" s="869"/>
      <c r="FH198" s="869"/>
      <c r="FI198" s="1016"/>
      <c r="GI198" s="1017" t="s">
        <v>114</v>
      </c>
      <c r="GJ198" s="1017" t="s">
        <v>46</v>
      </c>
      <c r="GK198" s="1013" t="s">
        <v>46</v>
      </c>
      <c r="GL198" s="1013" t="s">
        <v>23</v>
      </c>
      <c r="GM198" s="1013" t="s">
        <v>45</v>
      </c>
      <c r="GN198" s="1017" t="s">
        <v>103</v>
      </c>
    </row>
    <row r="199" spans="1:210" s="836" customFormat="1" ht="27.9" customHeight="1" x14ac:dyDescent="0.2">
      <c r="A199"/>
      <c r="B199" s="866"/>
      <c r="C199" s="857" t="s">
        <v>114</v>
      </c>
      <c r="D199" s="867" t="s">
        <v>7</v>
      </c>
      <c r="E199" s="868" t="s">
        <v>2220</v>
      </c>
      <c r="F199" s="869"/>
      <c r="G199" s="870">
        <v>6.35</v>
      </c>
      <c r="H199" s="871"/>
      <c r="I199" s="872"/>
      <c r="J199" s="901"/>
      <c r="K199" s="902"/>
      <c r="L199" s="901"/>
      <c r="M199" s="902"/>
      <c r="N199" s="901"/>
      <c r="O199" s="902"/>
      <c r="P199" s="901"/>
      <c r="Q199" s="902"/>
      <c r="R199" s="901"/>
      <c r="S199" s="902"/>
      <c r="T199" s="901"/>
      <c r="U199" s="902"/>
      <c r="V199" s="901"/>
      <c r="W199" s="902"/>
      <c r="X199" s="901"/>
      <c r="Y199" s="902"/>
      <c r="Z199" s="901"/>
      <c r="AA199" s="902"/>
      <c r="AB199" s="901"/>
      <c r="AC199" s="902"/>
      <c r="AD199" s="901"/>
      <c r="AE199" s="902"/>
      <c r="AF199" s="901"/>
      <c r="AG199" s="902"/>
      <c r="AH199" s="901"/>
      <c r="AI199" s="902"/>
      <c r="AJ199" s="1857"/>
      <c r="AK199" s="1858"/>
      <c r="AL199" s="2010"/>
      <c r="AM199" s="2011"/>
      <c r="AN199" s="1857"/>
      <c r="AO199" s="1858"/>
      <c r="AP199" s="2010"/>
      <c r="AQ199" s="2011"/>
      <c r="AR199" s="901"/>
      <c r="AS199" s="902"/>
      <c r="AT199" s="901"/>
      <c r="AU199" s="902"/>
      <c r="AV199" s="1038"/>
      <c r="FA199" s="976"/>
      <c r="FB199" s="1000" t="s">
        <v>7</v>
      </c>
      <c r="FC199" s="1001" t="s">
        <v>31</v>
      </c>
      <c r="FD199" s="851"/>
      <c r="FE199" s="1002">
        <f>FD199*G203</f>
        <v>0</v>
      </c>
      <c r="FF199" s="1002">
        <v>0</v>
      </c>
      <c r="FG199" s="1002">
        <f>FF199*G203</f>
        <v>0</v>
      </c>
      <c r="FH199" s="1002">
        <v>0</v>
      </c>
      <c r="FI199" s="1003">
        <f>FH199*G203</f>
        <v>0</v>
      </c>
      <c r="GG199" s="1004" t="s">
        <v>110</v>
      </c>
      <c r="GI199" s="1004" t="s">
        <v>105</v>
      </c>
      <c r="GJ199" s="1004" t="s">
        <v>46</v>
      </c>
      <c r="GN199" s="988" t="s">
        <v>103</v>
      </c>
      <c r="GT199" s="1005">
        <f>IF(FC199="základní",I203,0)</f>
        <v>436.7</v>
      </c>
      <c r="GU199" s="1005">
        <f>IF(FC199="snížená",I203,0)</f>
        <v>0</v>
      </c>
      <c r="GV199" s="1005">
        <f>IF(FC199="zákl. přenesená",I203,0)</f>
        <v>0</v>
      </c>
      <c r="GW199" s="1005">
        <f>IF(FC199="sníž. přenesená",I203,0)</f>
        <v>0</v>
      </c>
      <c r="GX199" s="1005">
        <f>IF(FC199="nulová",I203,0)</f>
        <v>0</v>
      </c>
      <c r="GY199" s="988" t="s">
        <v>45</v>
      </c>
      <c r="GZ199" s="1005">
        <f>ROUND(H203*G203,2)</f>
        <v>436.7</v>
      </c>
      <c r="HA199" s="988" t="s">
        <v>110</v>
      </c>
      <c r="HB199" s="1004" t="s">
        <v>2223</v>
      </c>
    </row>
    <row r="200" spans="1:210" s="1013" customFormat="1" ht="27.9" customHeight="1" x14ac:dyDescent="0.2">
      <c r="A200"/>
      <c r="B200" s="854" t="s">
        <v>408</v>
      </c>
      <c r="C200" s="838" t="s">
        <v>105</v>
      </c>
      <c r="D200" s="839" t="s">
        <v>1664</v>
      </c>
      <c r="E200" s="840" t="s">
        <v>1665</v>
      </c>
      <c r="F200" s="841" t="s">
        <v>108</v>
      </c>
      <c r="G200" s="842">
        <v>3.97</v>
      </c>
      <c r="H200" s="843">
        <v>533.79999999999995</v>
      </c>
      <c r="I200" s="855">
        <f>ROUND(H200*G200,2)</f>
        <v>2119.19</v>
      </c>
      <c r="J200" s="850"/>
      <c r="K200" s="1034">
        <f>ROUND(J200*$H200,2)</f>
        <v>0</v>
      </c>
      <c r="L200" s="850"/>
      <c r="M200" s="1034">
        <f>ROUND(L200*$H200,2)</f>
        <v>0</v>
      </c>
      <c r="N200" s="850"/>
      <c r="O200" s="1034">
        <f>ROUND(N200*$H200,2)</f>
        <v>0</v>
      </c>
      <c r="P200" s="850"/>
      <c r="Q200" s="1034">
        <f>ROUND(P200*$H200,2)</f>
        <v>0</v>
      </c>
      <c r="R200" s="850"/>
      <c r="S200" s="1034">
        <f>ROUND(R200*$H200,2)</f>
        <v>0</v>
      </c>
      <c r="T200" s="850"/>
      <c r="U200" s="1034">
        <f>ROUND(T200*$H200,2)</f>
        <v>0</v>
      </c>
      <c r="V200" s="850"/>
      <c r="W200" s="1034">
        <f>ROUND(V200*$H200,2)</f>
        <v>0</v>
      </c>
      <c r="X200" s="850"/>
      <c r="Y200" s="1034">
        <f>ROUND(X200*$H200,2)</f>
        <v>0</v>
      </c>
      <c r="Z200" s="850"/>
      <c r="AA200" s="1034">
        <f>ROUND(Z200*$H200,2)</f>
        <v>0</v>
      </c>
      <c r="AB200" s="850"/>
      <c r="AC200" s="1034">
        <f>ROUND(AB200*$H200,2)</f>
        <v>0</v>
      </c>
      <c r="AD200" s="850"/>
      <c r="AE200" s="1034">
        <f>ROUND(AD200*$H200,2)</f>
        <v>0</v>
      </c>
      <c r="AF200" s="850"/>
      <c r="AG200" s="1034">
        <f>ROUND(AF200*$H200,2)</f>
        <v>0</v>
      </c>
      <c r="AH200" s="850"/>
      <c r="AI200" s="1034">
        <f>ROUND(AH200*$H200,2)</f>
        <v>0</v>
      </c>
      <c r="AJ200" s="1861"/>
      <c r="AK200" s="2143">
        <f>ROUND(AJ200*$H200,2)</f>
        <v>0</v>
      </c>
      <c r="AL200" s="2014"/>
      <c r="AM200" s="2015">
        <f>ROUND(AL200*$H200,2)</f>
        <v>0</v>
      </c>
      <c r="AN200" s="1861"/>
      <c r="AO200" s="2143">
        <f>ROUND(AN200*$H200,2)</f>
        <v>0</v>
      </c>
      <c r="AP200" s="2014"/>
      <c r="AQ200" s="2015">
        <f>ROUND(AP200*$H200,2)</f>
        <v>0</v>
      </c>
      <c r="AR200" s="850">
        <f>AP200+AN200+AL200+AJ200+AH200+AF200+AD200+AB200+Z200+X200+V200+T200+R200+P200+N200+L200+J200</f>
        <v>0</v>
      </c>
      <c r="AS200" s="1034">
        <f>ROUND(AR200*$H200,2)</f>
        <v>0</v>
      </c>
      <c r="AT200" s="850">
        <f>G200-AR200</f>
        <v>3.97</v>
      </c>
      <c r="AU200" s="1034">
        <f>ROUND(AT200*$H200,2)</f>
        <v>2119.19</v>
      </c>
      <c r="AV200" s="914">
        <f>AU200/I200</f>
        <v>1</v>
      </c>
      <c r="FA200" s="1014"/>
      <c r="FB200" s="1015"/>
      <c r="FC200" s="869"/>
      <c r="FD200" s="869"/>
      <c r="FE200" s="869"/>
      <c r="FF200" s="869"/>
      <c r="FG200" s="869"/>
      <c r="FH200" s="869"/>
      <c r="FI200" s="1016"/>
      <c r="GI200" s="1017" t="s">
        <v>114</v>
      </c>
      <c r="GJ200" s="1017" t="s">
        <v>46</v>
      </c>
      <c r="GK200" s="1013" t="s">
        <v>46</v>
      </c>
      <c r="GL200" s="1013" t="s">
        <v>23</v>
      </c>
      <c r="GM200" s="1013" t="s">
        <v>45</v>
      </c>
      <c r="GN200" s="1017" t="s">
        <v>103</v>
      </c>
    </row>
    <row r="201" spans="1:210" s="836" customFormat="1" ht="27.9" customHeight="1" x14ac:dyDescent="0.2">
      <c r="A201"/>
      <c r="B201" s="856"/>
      <c r="C201" s="857" t="s">
        <v>112</v>
      </c>
      <c r="D201" s="851"/>
      <c r="E201" s="858" t="s">
        <v>381</v>
      </c>
      <c r="F201" s="851"/>
      <c r="G201" s="851"/>
      <c r="H201" s="852"/>
      <c r="I201" s="859"/>
      <c r="J201" s="897"/>
      <c r="K201" s="898"/>
      <c r="L201" s="897"/>
      <c r="M201" s="898"/>
      <c r="N201" s="897"/>
      <c r="O201" s="898"/>
      <c r="P201" s="897"/>
      <c r="Q201" s="898"/>
      <c r="R201" s="897"/>
      <c r="S201" s="898"/>
      <c r="T201" s="897"/>
      <c r="U201" s="898"/>
      <c r="V201" s="897"/>
      <c r="W201" s="898"/>
      <c r="X201" s="897"/>
      <c r="Y201" s="898"/>
      <c r="Z201" s="897"/>
      <c r="AA201" s="898"/>
      <c r="AB201" s="897"/>
      <c r="AC201" s="898"/>
      <c r="AD201" s="897"/>
      <c r="AE201" s="898"/>
      <c r="AF201" s="897"/>
      <c r="AG201" s="898"/>
      <c r="AH201" s="897"/>
      <c r="AI201" s="898"/>
      <c r="AJ201" s="1853"/>
      <c r="AK201" s="1854"/>
      <c r="AL201" s="2006"/>
      <c r="AM201" s="2007"/>
      <c r="AN201" s="1853"/>
      <c r="AO201" s="1854"/>
      <c r="AP201" s="2006"/>
      <c r="AQ201" s="2007"/>
      <c r="AR201" s="897"/>
      <c r="AS201" s="898"/>
      <c r="AT201" s="897"/>
      <c r="AU201" s="898"/>
      <c r="AV201" s="1036"/>
      <c r="FA201" s="976"/>
      <c r="FB201" s="1000" t="s">
        <v>7</v>
      </c>
      <c r="FC201" s="1001" t="s">
        <v>31</v>
      </c>
      <c r="FD201" s="851"/>
      <c r="FE201" s="1002">
        <f>FD201*G205</f>
        <v>0</v>
      </c>
      <c r="FF201" s="1002">
        <v>0</v>
      </c>
      <c r="FG201" s="1002">
        <f>FF201*G205</f>
        <v>0</v>
      </c>
      <c r="FH201" s="1002">
        <v>0</v>
      </c>
      <c r="FI201" s="1003">
        <f>FH201*G205</f>
        <v>0</v>
      </c>
      <c r="GG201" s="1004" t="s">
        <v>110</v>
      </c>
      <c r="GI201" s="1004" t="s">
        <v>105</v>
      </c>
      <c r="GJ201" s="1004" t="s">
        <v>46</v>
      </c>
      <c r="GN201" s="988" t="s">
        <v>103</v>
      </c>
      <c r="GT201" s="1005">
        <f>IF(FC201="základní",I205,0)</f>
        <v>1527.62</v>
      </c>
      <c r="GU201" s="1005">
        <f>IF(FC201="snížená",I205,0)</f>
        <v>0</v>
      </c>
      <c r="GV201" s="1005">
        <f>IF(FC201="zákl. přenesená",I205,0)</f>
        <v>0</v>
      </c>
      <c r="GW201" s="1005">
        <f>IF(FC201="sníž. přenesená",I205,0)</f>
        <v>0</v>
      </c>
      <c r="GX201" s="1005">
        <f>IF(FC201="nulová",I205,0)</f>
        <v>0</v>
      </c>
      <c r="GY201" s="988" t="s">
        <v>45</v>
      </c>
      <c r="GZ201" s="1005">
        <f>ROUND(H205*G205,2)</f>
        <v>1527.62</v>
      </c>
      <c r="HA201" s="988" t="s">
        <v>110</v>
      </c>
      <c r="HB201" s="1004" t="s">
        <v>2224</v>
      </c>
    </row>
    <row r="202" spans="1:210" s="1013" customFormat="1" ht="27.9" customHeight="1" x14ac:dyDescent="0.2">
      <c r="A202"/>
      <c r="B202" s="866"/>
      <c r="C202" s="857" t="s">
        <v>114</v>
      </c>
      <c r="D202" s="867" t="s">
        <v>7</v>
      </c>
      <c r="E202" s="868" t="s">
        <v>2222</v>
      </c>
      <c r="F202" s="869"/>
      <c r="G202" s="870">
        <v>3.97</v>
      </c>
      <c r="H202" s="871"/>
      <c r="I202" s="872"/>
      <c r="J202" s="901"/>
      <c r="K202" s="902"/>
      <c r="L202" s="901"/>
      <c r="M202" s="902"/>
      <c r="N202" s="901"/>
      <c r="O202" s="902"/>
      <c r="P202" s="901"/>
      <c r="Q202" s="902"/>
      <c r="R202" s="901"/>
      <c r="S202" s="902"/>
      <c r="T202" s="901"/>
      <c r="U202" s="902"/>
      <c r="V202" s="901"/>
      <c r="W202" s="902"/>
      <c r="X202" s="901"/>
      <c r="Y202" s="902"/>
      <c r="Z202" s="901"/>
      <c r="AA202" s="902"/>
      <c r="AB202" s="901"/>
      <c r="AC202" s="902"/>
      <c r="AD202" s="901"/>
      <c r="AE202" s="902"/>
      <c r="AF202" s="901"/>
      <c r="AG202" s="902"/>
      <c r="AH202" s="901"/>
      <c r="AI202" s="902"/>
      <c r="AJ202" s="1857"/>
      <c r="AK202" s="1858"/>
      <c r="AL202" s="2010"/>
      <c r="AM202" s="2011"/>
      <c r="AN202" s="1857"/>
      <c r="AO202" s="1858"/>
      <c r="AP202" s="2010"/>
      <c r="AQ202" s="2011"/>
      <c r="AR202" s="901"/>
      <c r="AS202" s="902"/>
      <c r="AT202" s="901"/>
      <c r="AU202" s="902"/>
      <c r="AV202" s="1038"/>
      <c r="FA202" s="1014"/>
      <c r="FB202" s="1015"/>
      <c r="FC202" s="869"/>
      <c r="FD202" s="869"/>
      <c r="FE202" s="869"/>
      <c r="FF202" s="869"/>
      <c r="FG202" s="869"/>
      <c r="FH202" s="869"/>
      <c r="FI202" s="1016"/>
      <c r="GI202" s="1017" t="s">
        <v>114</v>
      </c>
      <c r="GJ202" s="1017" t="s">
        <v>46</v>
      </c>
      <c r="GK202" s="1013" t="s">
        <v>46</v>
      </c>
      <c r="GL202" s="1013" t="s">
        <v>23</v>
      </c>
      <c r="GM202" s="1013" t="s">
        <v>44</v>
      </c>
      <c r="GN202" s="1017" t="s">
        <v>103</v>
      </c>
    </row>
    <row r="203" spans="1:210" s="1013" customFormat="1" ht="27.9" customHeight="1" x14ac:dyDescent="0.2">
      <c r="A203"/>
      <c r="B203" s="854" t="s">
        <v>415</v>
      </c>
      <c r="C203" s="838" t="s">
        <v>105</v>
      </c>
      <c r="D203" s="839" t="s">
        <v>1668</v>
      </c>
      <c r="E203" s="840" t="s">
        <v>1669</v>
      </c>
      <c r="F203" s="841" t="s">
        <v>108</v>
      </c>
      <c r="G203" s="842">
        <v>3.97</v>
      </c>
      <c r="H203" s="843">
        <v>110</v>
      </c>
      <c r="I203" s="855">
        <f>ROUND(H203*G203,2)</f>
        <v>436.7</v>
      </c>
      <c r="J203" s="850"/>
      <c r="K203" s="1034">
        <f>ROUND(J203*$H203,2)</f>
        <v>0</v>
      </c>
      <c r="L203" s="850"/>
      <c r="M203" s="1034">
        <f>ROUND(L203*$H203,2)</f>
        <v>0</v>
      </c>
      <c r="N203" s="850"/>
      <c r="O203" s="1034">
        <f>ROUND(N203*$H203,2)</f>
        <v>0</v>
      </c>
      <c r="P203" s="850"/>
      <c r="Q203" s="1034">
        <f>ROUND(P203*$H203,2)</f>
        <v>0</v>
      </c>
      <c r="R203" s="850"/>
      <c r="S203" s="1034">
        <f>ROUND(R203*$H203,2)</f>
        <v>0</v>
      </c>
      <c r="T203" s="850"/>
      <c r="U203" s="1034">
        <f>ROUND(T203*$H203,2)</f>
        <v>0</v>
      </c>
      <c r="V203" s="850"/>
      <c r="W203" s="1034">
        <f>ROUND(V203*$H203,2)</f>
        <v>0</v>
      </c>
      <c r="X203" s="850"/>
      <c r="Y203" s="1034">
        <f>ROUND(X203*$H203,2)</f>
        <v>0</v>
      </c>
      <c r="Z203" s="850"/>
      <c r="AA203" s="1034">
        <f>ROUND(Z203*$H203,2)</f>
        <v>0</v>
      </c>
      <c r="AB203" s="850"/>
      <c r="AC203" s="1034">
        <f>ROUND(AB203*$H203,2)</f>
        <v>0</v>
      </c>
      <c r="AD203" s="850"/>
      <c r="AE203" s="1034">
        <f>ROUND(AD203*$H203,2)</f>
        <v>0</v>
      </c>
      <c r="AF203" s="850"/>
      <c r="AG203" s="1034">
        <f>ROUND(AF203*$H203,2)</f>
        <v>0</v>
      </c>
      <c r="AH203" s="850"/>
      <c r="AI203" s="1034">
        <f>ROUND(AH203*$H203,2)</f>
        <v>0</v>
      </c>
      <c r="AJ203" s="1861"/>
      <c r="AK203" s="2143">
        <f>ROUND(AJ203*$H203,2)</f>
        <v>0</v>
      </c>
      <c r="AL203" s="2014"/>
      <c r="AM203" s="2015">
        <f>ROUND(AL203*$H203,2)</f>
        <v>0</v>
      </c>
      <c r="AN203" s="1861">
        <v>2.64</v>
      </c>
      <c r="AO203" s="2143">
        <f>ROUND(AN203*$H203,2)</f>
        <v>290.39999999999998</v>
      </c>
      <c r="AP203" s="2014"/>
      <c r="AQ203" s="2015">
        <f>ROUND(AP203*$H203,2)</f>
        <v>0</v>
      </c>
      <c r="AR203" s="850">
        <f>AP203+AN203+AL203+AJ203+AH203+AF203+AD203+AB203+Z203+X203+V203+T203+R203+P203+N203+L203+J203</f>
        <v>2.64</v>
      </c>
      <c r="AS203" s="1034">
        <f>ROUND(AR203*$H203,2)</f>
        <v>290.39999999999998</v>
      </c>
      <c r="AT203" s="850">
        <f>G203-AR203</f>
        <v>1.33</v>
      </c>
      <c r="AU203" s="1034">
        <f>ROUND(AT203*$H203,2)</f>
        <v>146.30000000000001</v>
      </c>
      <c r="AV203" s="914">
        <f>AU203/I203</f>
        <v>0.33501259445843834</v>
      </c>
      <c r="FA203" s="1014"/>
      <c r="FB203" s="1015"/>
      <c r="FC203" s="869"/>
      <c r="FD203" s="869"/>
      <c r="FE203" s="869"/>
      <c r="FF203" s="869"/>
      <c r="FG203" s="869"/>
      <c r="FH203" s="869"/>
      <c r="FI203" s="1016"/>
      <c r="GI203" s="1017" t="s">
        <v>114</v>
      </c>
      <c r="GJ203" s="1017" t="s">
        <v>46</v>
      </c>
      <c r="GK203" s="1013" t="s">
        <v>46</v>
      </c>
      <c r="GL203" s="1013" t="s">
        <v>23</v>
      </c>
      <c r="GM203" s="1013" t="s">
        <v>44</v>
      </c>
      <c r="GN203" s="1017" t="s">
        <v>103</v>
      </c>
    </row>
    <row r="204" spans="1:210" s="1018" customFormat="1" ht="27.9" customHeight="1" x14ac:dyDescent="0.2">
      <c r="A204"/>
      <c r="B204" s="866"/>
      <c r="C204" s="857" t="s">
        <v>114</v>
      </c>
      <c r="D204" s="867" t="s">
        <v>7</v>
      </c>
      <c r="E204" s="868" t="s">
        <v>2222</v>
      </c>
      <c r="F204" s="869"/>
      <c r="G204" s="870">
        <v>3.97</v>
      </c>
      <c r="H204" s="871"/>
      <c r="I204" s="872"/>
      <c r="J204" s="901"/>
      <c r="K204" s="902"/>
      <c r="L204" s="901"/>
      <c r="M204" s="902"/>
      <c r="N204" s="901"/>
      <c r="O204" s="902"/>
      <c r="P204" s="901"/>
      <c r="Q204" s="902"/>
      <c r="R204" s="901"/>
      <c r="S204" s="902"/>
      <c r="T204" s="901"/>
      <c r="U204" s="902"/>
      <c r="V204" s="901"/>
      <c r="W204" s="902"/>
      <c r="X204" s="901"/>
      <c r="Y204" s="902"/>
      <c r="Z204" s="901"/>
      <c r="AA204" s="902"/>
      <c r="AB204" s="901"/>
      <c r="AC204" s="902"/>
      <c r="AD204" s="901"/>
      <c r="AE204" s="902"/>
      <c r="AF204" s="901"/>
      <c r="AG204" s="902"/>
      <c r="AH204" s="901"/>
      <c r="AI204" s="902"/>
      <c r="AJ204" s="1857"/>
      <c r="AK204" s="1858"/>
      <c r="AL204" s="2010"/>
      <c r="AM204" s="2011"/>
      <c r="AN204" s="1857"/>
      <c r="AO204" s="1858"/>
      <c r="AP204" s="2010"/>
      <c r="AQ204" s="2011"/>
      <c r="AR204" s="901"/>
      <c r="AS204" s="902"/>
      <c r="AT204" s="901"/>
      <c r="AU204" s="902"/>
      <c r="AV204" s="1038"/>
      <c r="FA204" s="1019"/>
      <c r="FB204" s="1020"/>
      <c r="FC204" s="876"/>
      <c r="FD204" s="876"/>
      <c r="FE204" s="876"/>
      <c r="FF204" s="876"/>
      <c r="FG204" s="876"/>
      <c r="FH204" s="876"/>
      <c r="FI204" s="1021"/>
      <c r="GI204" s="1022" t="s">
        <v>114</v>
      </c>
      <c r="GJ204" s="1022" t="s">
        <v>46</v>
      </c>
      <c r="GK204" s="1018" t="s">
        <v>110</v>
      </c>
      <c r="GL204" s="1018" t="s">
        <v>23</v>
      </c>
      <c r="GM204" s="1018" t="s">
        <v>45</v>
      </c>
      <c r="GN204" s="1022" t="s">
        <v>103</v>
      </c>
    </row>
    <row r="205" spans="1:210" s="991" customFormat="1" ht="27.9" customHeight="1" x14ac:dyDescent="0.25">
      <c r="A205"/>
      <c r="B205" s="854" t="s">
        <v>420</v>
      </c>
      <c r="C205" s="838" t="s">
        <v>105</v>
      </c>
      <c r="D205" s="839" t="s">
        <v>389</v>
      </c>
      <c r="E205" s="840" t="s">
        <v>810</v>
      </c>
      <c r="F205" s="841" t="s">
        <v>108</v>
      </c>
      <c r="G205" s="842">
        <v>179.72</v>
      </c>
      <c r="H205" s="843">
        <v>8.5</v>
      </c>
      <c r="I205" s="855">
        <f>ROUND(H205*G205,2)</f>
        <v>1527.62</v>
      </c>
      <c r="J205" s="850"/>
      <c r="K205" s="1034">
        <f>ROUND(J205*$H205,2)</f>
        <v>0</v>
      </c>
      <c r="L205" s="850"/>
      <c r="M205" s="1034">
        <f>ROUND(L205*$H205,2)</f>
        <v>0</v>
      </c>
      <c r="N205" s="850"/>
      <c r="O205" s="1034">
        <f>ROUND(N205*$H205,2)</f>
        <v>0</v>
      </c>
      <c r="P205" s="850"/>
      <c r="Q205" s="1034">
        <f>ROUND(P205*$H205,2)</f>
        <v>0</v>
      </c>
      <c r="R205" s="850"/>
      <c r="S205" s="1034">
        <f>ROUND(R205*$H205,2)</f>
        <v>0</v>
      </c>
      <c r="T205" s="850"/>
      <c r="U205" s="1034">
        <f>ROUND(T205*$H205,2)</f>
        <v>0</v>
      </c>
      <c r="V205" s="850"/>
      <c r="W205" s="1034">
        <f>ROUND(V205*$H205,2)</f>
        <v>0</v>
      </c>
      <c r="X205" s="850"/>
      <c r="Y205" s="1034">
        <f>ROUND(X205*$H205,2)</f>
        <v>0</v>
      </c>
      <c r="Z205" s="850"/>
      <c r="AA205" s="1034">
        <f>ROUND(Z205*$H205,2)</f>
        <v>0</v>
      </c>
      <c r="AB205" s="850"/>
      <c r="AC205" s="1034">
        <f>ROUND(AB205*$H205,2)</f>
        <v>0</v>
      </c>
      <c r="AD205" s="850"/>
      <c r="AE205" s="1034">
        <f>ROUND(AD205*$H205,2)</f>
        <v>0</v>
      </c>
      <c r="AF205" s="850"/>
      <c r="AG205" s="1034">
        <f>ROUND(AF205*$H205,2)</f>
        <v>0</v>
      </c>
      <c r="AH205" s="850"/>
      <c r="AI205" s="1034">
        <f>ROUND(AH205*$H205,2)</f>
        <v>0</v>
      </c>
      <c r="AJ205" s="1861"/>
      <c r="AK205" s="2143">
        <f>ROUND(AJ205*$H205,2)</f>
        <v>0</v>
      </c>
      <c r="AL205" s="2014"/>
      <c r="AM205" s="2015">
        <f>ROUND(AL205*$H205,2)</f>
        <v>0</v>
      </c>
      <c r="AN205" s="1861"/>
      <c r="AO205" s="2143">
        <f>ROUND(AN205*$H205,2)</f>
        <v>0</v>
      </c>
      <c r="AP205" s="2014"/>
      <c r="AQ205" s="2015">
        <f>ROUND(AP205*$H205,2)</f>
        <v>0</v>
      </c>
      <c r="AR205" s="850">
        <f>AP205+AN205+AL205+AJ205+AH205+AF205+AD205+AB205+Z205+X205+V205+T205+R205+P205+N205+L205+J205</f>
        <v>0</v>
      </c>
      <c r="AS205" s="1034">
        <f>ROUND(AR205*$H205,2)</f>
        <v>0</v>
      </c>
      <c r="AT205" s="850">
        <f>G205-AR205</f>
        <v>179.72</v>
      </c>
      <c r="AU205" s="1034">
        <f>ROUND(AT205*$H205,2)</f>
        <v>1527.62</v>
      </c>
      <c r="AV205" s="914">
        <f>AU205/I205</f>
        <v>1</v>
      </c>
      <c r="FA205" s="992"/>
      <c r="FB205" s="993"/>
      <c r="FC205" s="853"/>
      <c r="FD205" s="853"/>
      <c r="FE205" s="994">
        <f>SUM(FE206:FE264)</f>
        <v>0</v>
      </c>
      <c r="FF205" s="853"/>
      <c r="FG205" s="994">
        <f>SUM(FG206:FG264)</f>
        <v>14.356782900000002</v>
      </c>
      <c r="FH205" s="853"/>
      <c r="FI205" s="995">
        <f>SUM(FI206:FI264)</f>
        <v>0</v>
      </c>
      <c r="GG205" s="996" t="s">
        <v>45</v>
      </c>
      <c r="GI205" s="997" t="s">
        <v>43</v>
      </c>
      <c r="GJ205" s="997" t="s">
        <v>45</v>
      </c>
      <c r="GN205" s="996" t="s">
        <v>103</v>
      </c>
      <c r="GZ205" s="998">
        <f>SUM(GZ206:GZ264)</f>
        <v>198359.99000000002</v>
      </c>
    </row>
    <row r="206" spans="1:210" s="836" customFormat="1" ht="27.9" customHeight="1" x14ac:dyDescent="0.2">
      <c r="A206"/>
      <c r="B206" s="866"/>
      <c r="C206" s="857" t="s">
        <v>114</v>
      </c>
      <c r="D206" s="867" t="s">
        <v>7</v>
      </c>
      <c r="E206" s="868" t="s">
        <v>2225</v>
      </c>
      <c r="F206" s="869"/>
      <c r="G206" s="870">
        <v>173.37</v>
      </c>
      <c r="H206" s="871"/>
      <c r="I206" s="872"/>
      <c r="J206" s="901"/>
      <c r="K206" s="902"/>
      <c r="L206" s="901"/>
      <c r="M206" s="902"/>
      <c r="N206" s="901"/>
      <c r="O206" s="902"/>
      <c r="P206" s="901"/>
      <c r="Q206" s="902"/>
      <c r="R206" s="901"/>
      <c r="S206" s="902"/>
      <c r="T206" s="901"/>
      <c r="U206" s="902"/>
      <c r="V206" s="901"/>
      <c r="W206" s="902"/>
      <c r="X206" s="901"/>
      <c r="Y206" s="902"/>
      <c r="Z206" s="901"/>
      <c r="AA206" s="902"/>
      <c r="AB206" s="901"/>
      <c r="AC206" s="902"/>
      <c r="AD206" s="901"/>
      <c r="AE206" s="902"/>
      <c r="AF206" s="901"/>
      <c r="AG206" s="902"/>
      <c r="AH206" s="901"/>
      <c r="AI206" s="902"/>
      <c r="AJ206" s="1857"/>
      <c r="AK206" s="1858"/>
      <c r="AL206" s="2010"/>
      <c r="AM206" s="2011"/>
      <c r="AN206" s="1857"/>
      <c r="AO206" s="1858"/>
      <c r="AP206" s="2010"/>
      <c r="AQ206" s="2011"/>
      <c r="AR206" s="901"/>
      <c r="AS206" s="902"/>
      <c r="AT206" s="901"/>
      <c r="AU206" s="902"/>
      <c r="AV206" s="1038"/>
      <c r="FA206" s="976"/>
      <c r="FB206" s="1000" t="s">
        <v>7</v>
      </c>
      <c r="FC206" s="1001" t="s">
        <v>31</v>
      </c>
      <c r="FD206" s="851"/>
      <c r="FE206" s="1002">
        <f>FD206*G212</f>
        <v>0</v>
      </c>
      <c r="FF206" s="1002">
        <v>2.6800000000000001E-3</v>
      </c>
      <c r="FG206" s="1002">
        <f>FF206*G212</f>
        <v>6.3516000000000003E-2</v>
      </c>
      <c r="FH206" s="1002">
        <v>0</v>
      </c>
      <c r="FI206" s="1003">
        <f>FH206*G212</f>
        <v>0</v>
      </c>
      <c r="GG206" s="1004" t="s">
        <v>110</v>
      </c>
      <c r="GI206" s="1004" t="s">
        <v>105</v>
      </c>
      <c r="GJ206" s="1004" t="s">
        <v>46</v>
      </c>
      <c r="GN206" s="988" t="s">
        <v>103</v>
      </c>
      <c r="GT206" s="1005">
        <f>IF(FC206="základní",I212,0)</f>
        <v>10269.209999999999</v>
      </c>
      <c r="GU206" s="1005">
        <f>IF(FC206="snížená",I212,0)</f>
        <v>0</v>
      </c>
      <c r="GV206" s="1005">
        <f>IF(FC206="zákl. přenesená",I212,0)</f>
        <v>0</v>
      </c>
      <c r="GW206" s="1005">
        <f>IF(FC206="sníž. přenesená",I212,0)</f>
        <v>0</v>
      </c>
      <c r="GX206" s="1005">
        <f>IF(FC206="nulová",I212,0)</f>
        <v>0</v>
      </c>
      <c r="GY206" s="988" t="s">
        <v>45</v>
      </c>
      <c r="GZ206" s="1005">
        <f>ROUND(H212*G212,2)</f>
        <v>10269.209999999999</v>
      </c>
      <c r="HA206" s="988" t="s">
        <v>110</v>
      </c>
      <c r="HB206" s="1004" t="s">
        <v>2227</v>
      </c>
    </row>
    <row r="207" spans="1:210" s="836" customFormat="1" ht="27.9" customHeight="1" x14ac:dyDescent="0.2">
      <c r="A207"/>
      <c r="B207" s="866"/>
      <c r="C207" s="857" t="s">
        <v>114</v>
      </c>
      <c r="D207" s="867" t="s">
        <v>7</v>
      </c>
      <c r="E207" s="868" t="s">
        <v>2226</v>
      </c>
      <c r="F207" s="869"/>
      <c r="G207" s="870">
        <v>6.35</v>
      </c>
      <c r="H207" s="871"/>
      <c r="I207" s="872"/>
      <c r="J207" s="901"/>
      <c r="K207" s="902"/>
      <c r="L207" s="901"/>
      <c r="M207" s="902"/>
      <c r="N207" s="901"/>
      <c r="O207" s="902"/>
      <c r="P207" s="901"/>
      <c r="Q207" s="902"/>
      <c r="R207" s="901"/>
      <c r="S207" s="902"/>
      <c r="T207" s="901"/>
      <c r="U207" s="902"/>
      <c r="V207" s="901"/>
      <c r="W207" s="902"/>
      <c r="X207" s="901"/>
      <c r="Y207" s="902"/>
      <c r="Z207" s="901"/>
      <c r="AA207" s="902"/>
      <c r="AB207" s="901"/>
      <c r="AC207" s="902"/>
      <c r="AD207" s="901"/>
      <c r="AE207" s="902"/>
      <c r="AF207" s="901"/>
      <c r="AG207" s="902"/>
      <c r="AH207" s="901"/>
      <c r="AI207" s="902"/>
      <c r="AJ207" s="1857"/>
      <c r="AK207" s="1858"/>
      <c r="AL207" s="2010"/>
      <c r="AM207" s="2011"/>
      <c r="AN207" s="1857"/>
      <c r="AO207" s="1858"/>
      <c r="AP207" s="2010"/>
      <c r="AQ207" s="2011"/>
      <c r="AR207" s="901"/>
      <c r="AS207" s="902"/>
      <c r="AT207" s="901"/>
      <c r="AU207" s="902"/>
      <c r="AV207" s="1038"/>
      <c r="FA207" s="976"/>
      <c r="FB207" s="1006"/>
      <c r="FC207" s="851"/>
      <c r="FD207" s="851"/>
      <c r="FE207" s="851"/>
      <c r="FF207" s="851"/>
      <c r="FG207" s="851"/>
      <c r="FH207" s="851"/>
      <c r="FI207" s="1007"/>
      <c r="GI207" s="988" t="s">
        <v>112</v>
      </c>
      <c r="GJ207" s="988" t="s">
        <v>46</v>
      </c>
    </row>
    <row r="208" spans="1:210" s="1008" customFormat="1" ht="27.9" customHeight="1" thickBot="1" x14ac:dyDescent="0.25">
      <c r="A208"/>
      <c r="B208" s="873"/>
      <c r="C208" s="857" t="s">
        <v>114</v>
      </c>
      <c r="D208" s="874" t="s">
        <v>7</v>
      </c>
      <c r="E208" s="875" t="s">
        <v>132</v>
      </c>
      <c r="F208" s="876"/>
      <c r="G208" s="877">
        <v>179.72</v>
      </c>
      <c r="H208" s="878"/>
      <c r="I208" s="879"/>
      <c r="J208" s="903"/>
      <c r="K208" s="904"/>
      <c r="L208" s="903"/>
      <c r="M208" s="904"/>
      <c r="N208" s="903"/>
      <c r="O208" s="904"/>
      <c r="P208" s="903"/>
      <c r="Q208" s="904"/>
      <c r="R208" s="903"/>
      <c r="S208" s="904"/>
      <c r="T208" s="903"/>
      <c r="U208" s="904"/>
      <c r="V208" s="903"/>
      <c r="W208" s="904"/>
      <c r="X208" s="903"/>
      <c r="Y208" s="904"/>
      <c r="Z208" s="903"/>
      <c r="AA208" s="904"/>
      <c r="AB208" s="903"/>
      <c r="AC208" s="904"/>
      <c r="AD208" s="903"/>
      <c r="AE208" s="904"/>
      <c r="AF208" s="903"/>
      <c r="AG208" s="904"/>
      <c r="AH208" s="903"/>
      <c r="AI208" s="904"/>
      <c r="AJ208" s="1859"/>
      <c r="AK208" s="1860"/>
      <c r="AL208" s="2012"/>
      <c r="AM208" s="2013"/>
      <c r="AN208" s="1859"/>
      <c r="AO208" s="1860"/>
      <c r="AP208" s="2012"/>
      <c r="AQ208" s="2013"/>
      <c r="AR208" s="903"/>
      <c r="AS208" s="904"/>
      <c r="AT208" s="903"/>
      <c r="AU208" s="904"/>
      <c r="AV208" s="1039"/>
      <c r="FA208" s="1009"/>
      <c r="FB208" s="1010"/>
      <c r="FC208" s="863"/>
      <c r="FD208" s="863"/>
      <c r="FE208" s="863"/>
      <c r="FF208" s="863"/>
      <c r="FG208" s="863"/>
      <c r="FH208" s="863"/>
      <c r="FI208" s="1011"/>
      <c r="GI208" s="1012" t="s">
        <v>114</v>
      </c>
      <c r="GJ208" s="1012" t="s">
        <v>46</v>
      </c>
      <c r="GK208" s="1008" t="s">
        <v>45</v>
      </c>
      <c r="GL208" s="1008" t="s">
        <v>23</v>
      </c>
      <c r="GM208" s="1008" t="s">
        <v>44</v>
      </c>
      <c r="GN208" s="1012" t="s">
        <v>103</v>
      </c>
    </row>
    <row r="209" spans="1:210" s="1013" customFormat="1" ht="27.9" customHeight="1" thickBot="1" x14ac:dyDescent="0.25">
      <c r="A209"/>
      <c r="J209" s="2300" t="s">
        <v>2484</v>
      </c>
      <c r="K209" s="2301"/>
      <c r="L209" s="2305" t="s">
        <v>2485</v>
      </c>
      <c r="M209" s="2301"/>
      <c r="N209" s="2300" t="s">
        <v>2486</v>
      </c>
      <c r="O209" s="2301"/>
      <c r="P209" s="2300" t="s">
        <v>2487</v>
      </c>
      <c r="Q209" s="2301"/>
      <c r="R209" s="2300" t="s">
        <v>2488</v>
      </c>
      <c r="S209" s="2301"/>
      <c r="T209" s="2300" t="s">
        <v>2489</v>
      </c>
      <c r="U209" s="2301"/>
      <c r="V209" s="2300" t="s">
        <v>2490</v>
      </c>
      <c r="W209" s="2301"/>
      <c r="X209" s="2300" t="s">
        <v>2491</v>
      </c>
      <c r="Y209" s="2301"/>
      <c r="Z209" s="2300" t="s">
        <v>2492</v>
      </c>
      <c r="AA209" s="2301"/>
      <c r="AB209" s="2300" t="s">
        <v>2493</v>
      </c>
      <c r="AC209" s="2301"/>
      <c r="AD209" s="2300" t="s">
        <v>2494</v>
      </c>
      <c r="AE209" s="2301"/>
      <c r="AF209" s="2300" t="s">
        <v>2495</v>
      </c>
      <c r="AG209" s="2301"/>
      <c r="AH209" s="2300" t="s">
        <v>2496</v>
      </c>
      <c r="AI209" s="2301"/>
      <c r="AJ209" s="2306" t="s">
        <v>2497</v>
      </c>
      <c r="AK209" s="2307"/>
      <c r="AL209" s="2302" t="s">
        <v>2498</v>
      </c>
      <c r="AM209" s="2303"/>
      <c r="AN209" s="2306" t="s">
        <v>2499</v>
      </c>
      <c r="AO209" s="2307"/>
      <c r="AP209" s="2302" t="s">
        <v>2504</v>
      </c>
      <c r="AQ209" s="2303"/>
      <c r="AR209" s="2300" t="s">
        <v>2500</v>
      </c>
      <c r="AS209" s="2301"/>
      <c r="AT209" s="2300" t="s">
        <v>2501</v>
      </c>
      <c r="AU209" s="2301"/>
      <c r="AV209" s="916" t="s">
        <v>2502</v>
      </c>
      <c r="FA209" s="1014"/>
      <c r="FB209" s="1015"/>
      <c r="FC209" s="869"/>
      <c r="FD209" s="869"/>
      <c r="FE209" s="869"/>
      <c r="FF209" s="869"/>
      <c r="FG209" s="869"/>
      <c r="FH209" s="869"/>
      <c r="FI209" s="1016"/>
      <c r="GI209" s="1017" t="s">
        <v>114</v>
      </c>
      <c r="GJ209" s="1017" t="s">
        <v>46</v>
      </c>
      <c r="GK209" s="1013" t="s">
        <v>46</v>
      </c>
      <c r="GL209" s="1013" t="s">
        <v>23</v>
      </c>
      <c r="GM209" s="1013" t="s">
        <v>45</v>
      </c>
      <c r="GN209" s="1017" t="s">
        <v>103</v>
      </c>
    </row>
    <row r="210" spans="1:210" s="836" customFormat="1" ht="27.9" customHeight="1" thickBot="1" x14ac:dyDescent="0.25">
      <c r="A210"/>
      <c r="J210" s="789" t="s">
        <v>91</v>
      </c>
      <c r="K210" s="790" t="s">
        <v>2503</v>
      </c>
      <c r="L210" s="789" t="s">
        <v>91</v>
      </c>
      <c r="M210" s="790" t="s">
        <v>2503</v>
      </c>
      <c r="N210" s="789" t="s">
        <v>91</v>
      </c>
      <c r="O210" s="790" t="s">
        <v>2503</v>
      </c>
      <c r="P210" s="789" t="s">
        <v>91</v>
      </c>
      <c r="Q210" s="790" t="s">
        <v>2503</v>
      </c>
      <c r="R210" s="789" t="s">
        <v>91</v>
      </c>
      <c r="S210" s="790" t="s">
        <v>2503</v>
      </c>
      <c r="T210" s="789" t="s">
        <v>91</v>
      </c>
      <c r="U210" s="790" t="s">
        <v>2503</v>
      </c>
      <c r="V210" s="789" t="s">
        <v>91</v>
      </c>
      <c r="W210" s="790" t="s">
        <v>2503</v>
      </c>
      <c r="X210" s="789" t="s">
        <v>91</v>
      </c>
      <c r="Y210" s="790" t="s">
        <v>2503</v>
      </c>
      <c r="Z210" s="789" t="s">
        <v>91</v>
      </c>
      <c r="AA210" s="790" t="s">
        <v>2503</v>
      </c>
      <c r="AB210" s="789" t="s">
        <v>91</v>
      </c>
      <c r="AC210" s="790" t="s">
        <v>2503</v>
      </c>
      <c r="AD210" s="789" t="s">
        <v>91</v>
      </c>
      <c r="AE210" s="790" t="s">
        <v>2503</v>
      </c>
      <c r="AF210" s="789" t="s">
        <v>91</v>
      </c>
      <c r="AG210" s="790" t="s">
        <v>2503</v>
      </c>
      <c r="AH210" s="789" t="s">
        <v>91</v>
      </c>
      <c r="AI210" s="790" t="s">
        <v>2503</v>
      </c>
      <c r="AJ210" s="1763" t="s">
        <v>91</v>
      </c>
      <c r="AK210" s="1764" t="s">
        <v>2503</v>
      </c>
      <c r="AL210" s="1997" t="s">
        <v>91</v>
      </c>
      <c r="AM210" s="1998" t="s">
        <v>2503</v>
      </c>
      <c r="AN210" s="1763" t="s">
        <v>91</v>
      </c>
      <c r="AO210" s="1764" t="s">
        <v>2503</v>
      </c>
      <c r="AP210" s="1997" t="s">
        <v>91</v>
      </c>
      <c r="AQ210" s="1998" t="s">
        <v>2503</v>
      </c>
      <c r="AR210" s="789" t="s">
        <v>91</v>
      </c>
      <c r="AS210" s="790" t="s">
        <v>2503</v>
      </c>
      <c r="AT210" s="789" t="s">
        <v>91</v>
      </c>
      <c r="AU210" s="790" t="s">
        <v>2503</v>
      </c>
      <c r="AV210" s="1041" t="s">
        <v>91</v>
      </c>
      <c r="FA210" s="976"/>
      <c r="FB210" s="1000" t="s">
        <v>7</v>
      </c>
      <c r="FC210" s="1001" t="s">
        <v>31</v>
      </c>
      <c r="FD210" s="851"/>
      <c r="FE210" s="1002">
        <f>FD210*G216</f>
        <v>0</v>
      </c>
      <c r="FF210" s="1002">
        <v>2.0000000000000002E-5</v>
      </c>
      <c r="FG210" s="1002">
        <f>FF210*G216</f>
        <v>1.7280000000000002E-3</v>
      </c>
      <c r="FH210" s="1002">
        <v>0</v>
      </c>
      <c r="FI210" s="1003">
        <f>FH210*G216</f>
        <v>0</v>
      </c>
      <c r="GG210" s="1004" t="s">
        <v>110</v>
      </c>
      <c r="GI210" s="1004" t="s">
        <v>105</v>
      </c>
      <c r="GJ210" s="1004" t="s">
        <v>46</v>
      </c>
      <c r="GN210" s="988" t="s">
        <v>103</v>
      </c>
      <c r="GT210" s="1005">
        <f>IF(FC210="základní",I216,0)</f>
        <v>9590.4</v>
      </c>
      <c r="GU210" s="1005">
        <f>IF(FC210="snížená",I216,0)</f>
        <v>0</v>
      </c>
      <c r="GV210" s="1005">
        <f>IF(FC210="zákl. přenesená",I216,0)</f>
        <v>0</v>
      </c>
      <c r="GW210" s="1005">
        <f>IF(FC210="sníž. přenesená",I216,0)</f>
        <v>0</v>
      </c>
      <c r="GX210" s="1005">
        <f>IF(FC210="nulová",I216,0)</f>
        <v>0</v>
      </c>
      <c r="GY210" s="988" t="s">
        <v>45</v>
      </c>
      <c r="GZ210" s="1005">
        <f>ROUND(H216*G216,2)</f>
        <v>9590.4</v>
      </c>
      <c r="HA210" s="988" t="s">
        <v>110</v>
      </c>
      <c r="HB210" s="1004" t="s">
        <v>2230</v>
      </c>
    </row>
    <row r="211" spans="1:210" s="1188" customFormat="1" ht="27.9" customHeight="1" thickBot="1" x14ac:dyDescent="0.4">
      <c r="A211" s="1170"/>
      <c r="B211" s="1171"/>
      <c r="C211" s="1172" t="s">
        <v>43</v>
      </c>
      <c r="D211" s="1172" t="s">
        <v>166</v>
      </c>
      <c r="E211" s="973" t="s">
        <v>425</v>
      </c>
      <c r="F211" s="1173"/>
      <c r="G211" s="1173"/>
      <c r="H211" s="1174"/>
      <c r="I211" s="1175">
        <f>GZ205</f>
        <v>198359.99000000002</v>
      </c>
      <c r="J211" s="949"/>
      <c r="K211" s="950">
        <f>K212+K216+K219+K221+K227+K228+K229+K232+K233+K235+K237+K239+K241+K243+K245+K247+K249+K251+K254+K257+K260+K262+K264+K266+K268</f>
        <v>0</v>
      </c>
      <c r="L211" s="999"/>
      <c r="M211" s="999">
        <f>M212+M216+M219+M221+M227+M228+M229+M232+M233+M235+M237+M239+M241+M243+M245+M247+M249+M251+M254+M257+M260+M262+M264+M266+M268</f>
        <v>0</v>
      </c>
      <c r="N211" s="999"/>
      <c r="O211" s="999">
        <f>O212+O216+O219+O221+O227+O228+O229+O232+O233+O235+O237+O239+O241+O243+O245+O247+O249+O251+O254+O257+O260+O262+O264+O266+O268</f>
        <v>0</v>
      </c>
      <c r="P211" s="999"/>
      <c r="Q211" s="999">
        <f>Q212+Q216+Q219+Q221+Q227+Q228+Q229+Q232+Q233+Q235+Q237+Q239+Q241+Q243+Q245+Q247+Q249+Q251+Q254+Q257+Q260+Q262+Q264+Q266+Q268</f>
        <v>0</v>
      </c>
      <c r="R211" s="999"/>
      <c r="S211" s="999">
        <f>S212+S216+S219+S221+S227+S228+S229+S232+S233+S235+S237+S239+S241+S243+S245+S247+S249+S251+S254+S257+S260+S262+S264+S266+S268</f>
        <v>0</v>
      </c>
      <c r="T211" s="999"/>
      <c r="U211" s="999">
        <f>U212+U216+U219+U221+U227+U228+U229+U232+U233+U235+U237+U239+U241+U243+U245+U247+U249+U251+U254+U257+U260+U262+U264+U266+U268</f>
        <v>0</v>
      </c>
      <c r="V211" s="999"/>
      <c r="W211" s="999">
        <f>W212+W216+W219+W221+W227+W228+W229+W232+W233+W235+W237+W239+W241+W243+W245+W247+W249+W251+W254+W257+W260+W262+W264+W266+W268</f>
        <v>0</v>
      </c>
      <c r="X211" s="999"/>
      <c r="Y211" s="999">
        <f>Y212+Y216+Y219+Y221+Y227+Y228+Y229+Y232+Y233+Y235+Y237+Y239+Y241+Y243+Y245+Y247+Y249+Y251+Y254+Y257+Y260+Y262+Y264+Y266+Y268</f>
        <v>0</v>
      </c>
      <c r="Z211" s="999"/>
      <c r="AA211" s="999">
        <f>AA212+AA216+AA219+AA221+AA227+AA228+AA229+AA232+AA233+AA235+AA237+AA239+AA241+AA243+AA245+AA247+AA249+AA251+AA254+AA257+AA260+AA262+AA264+AA266+AA268</f>
        <v>0</v>
      </c>
      <c r="AB211" s="999"/>
      <c r="AC211" s="999">
        <f>AC212+AC216+AC219+AC221+AC227+AC228+AC229+AC232+AC233+AC235+AC237+AC239+AC241+AC243+AC245+AC247+AC249+AC251+AC254+AC257+AC260+AC262+AC264+AC266+AC268</f>
        <v>0</v>
      </c>
      <c r="AD211" s="999"/>
      <c r="AE211" s="999">
        <f>AE212+AE216+AE219+AE221+AE227+AE228+AE229+AE232+AE233+AE235+AE237+AE239+AE241+AE243+AE245+AE247+AE249+AE251+AE254+AE257+AE260+AE262+AE264+AE266+AE268</f>
        <v>0</v>
      </c>
      <c r="AF211" s="999"/>
      <c r="AG211" s="999">
        <f>AG212+AG216+AG219+AG221+AG227+AG228+AG229+AG232+AG233+AG235+AG237+AG239+AG241+AG243+AG245+AG247+AG249+AG251+AG254+AG257+AG260+AG262+AG264+AG266+AG268</f>
        <v>0</v>
      </c>
      <c r="AH211" s="999"/>
      <c r="AI211" s="999">
        <f>AI212+AI216+AI219+AI221+AI227+AI228+AI229+AI232+AI233+AI235+AI237+AI239+AI241+AI243+AI245+AI247+AI249+AI251+AI254+AI257+AI260+AI262+AI264+AI266+AI268</f>
        <v>75490.59</v>
      </c>
      <c r="AJ211" s="2142"/>
      <c r="AK211" s="2142">
        <f>AK212+AK216+AK219+AK221+AK227+AK228+AK229+AK232+AK233+AK235+AK237+AK239+AK241+AK243+AK245+AK247+AK249+AK251+AK254+AK257+AK260+AK262+AK264+AK266+AK268</f>
        <v>58889.73</v>
      </c>
      <c r="AL211" s="2005"/>
      <c r="AM211" s="2005">
        <f>AM212+AM216+AM219+AM221+AM227+AM228+AM229+AM232+AM233+AM235+AM237+AM239+AM241+AM243+AM245+AM247+AM249+AM251+AM254+AM257+AM260+AM262+AM264+AM266+AM268</f>
        <v>53877.43</v>
      </c>
      <c r="AN211" s="2142"/>
      <c r="AO211" s="2142">
        <f>AO212+AO216+AO219+AO221+AO227+AO228+AO229+AO232+AO233+AO235+AO237+AO239+AO241+AO243+AO245+AO247+AO249+AO251+AO254+AO257+AO260+AO262+AO264+AO266+AO268</f>
        <v>720.41</v>
      </c>
      <c r="AP211" s="2005"/>
      <c r="AQ211" s="2005">
        <f>AQ212+AQ216+AQ219+AQ221+AQ227+AQ228+AQ229+AQ232+AQ233+AQ235+AQ237+AQ239+AQ241+AQ243+AQ245+AQ247+AQ249+AQ251+AQ254+AQ257+AQ260+AQ262+AQ264+AQ266+AQ268</f>
        <v>5871.91</v>
      </c>
      <c r="AR211" s="950"/>
      <c r="AS211" s="950">
        <f>AS212+AS216+AS219+AS221+AS227+AS228+AS229+AS232+AS233+AS235+AS237+AS239+AS241+AS243+AS245+AS247+AS249+AS251+AS254+AS257+AS260+AS262+AS264+AS266+AS268</f>
        <v>194850.06999999998</v>
      </c>
      <c r="AT211" s="950"/>
      <c r="AU211" s="950">
        <f>AU212+AU216+AU219+AU221+AU227+AU228+AU229+AU232+AU233+AU235+AU237+AU239+AU241+AU243+AU245+AU247+AU249+AU251+AU254+AU257+AU260+AU262+AU264+AU266+AU268</f>
        <v>3509.92</v>
      </c>
      <c r="AV211" s="951">
        <f>AU211/I211</f>
        <v>1.7694697403443101E-2</v>
      </c>
      <c r="FA211" s="1189"/>
      <c r="FB211" s="1190"/>
      <c r="FC211" s="1191"/>
      <c r="FD211" s="1191"/>
      <c r="FE211" s="1191"/>
      <c r="FF211" s="1191"/>
      <c r="FG211" s="1191"/>
      <c r="FH211" s="1191"/>
      <c r="FI211" s="1192"/>
      <c r="GI211" s="1193" t="s">
        <v>112</v>
      </c>
      <c r="GJ211" s="1193" t="s">
        <v>46</v>
      </c>
    </row>
    <row r="212" spans="1:210" s="1013" customFormat="1" ht="27.9" customHeight="1" x14ac:dyDescent="0.2">
      <c r="A212"/>
      <c r="B212" s="854" t="s">
        <v>426</v>
      </c>
      <c r="C212" s="1050" t="s">
        <v>105</v>
      </c>
      <c r="D212" s="1049" t="s">
        <v>427</v>
      </c>
      <c r="E212" s="1045" t="s">
        <v>428</v>
      </c>
      <c r="F212" s="1046" t="s">
        <v>153</v>
      </c>
      <c r="G212" s="1047">
        <v>23.7</v>
      </c>
      <c r="H212" s="1048">
        <v>433.3</v>
      </c>
      <c r="I212" s="1044">
        <f>ROUND(H212*G212,2)</f>
        <v>10269.209999999999</v>
      </c>
      <c r="J212" s="850"/>
      <c r="K212" s="1034">
        <f>ROUND(J212*$H212,2)</f>
        <v>0</v>
      </c>
      <c r="L212" s="850"/>
      <c r="M212" s="1034">
        <f>ROUND(L212*$H212,2)</f>
        <v>0</v>
      </c>
      <c r="N212" s="850"/>
      <c r="O212" s="1034">
        <f>ROUND(N212*$H212,2)</f>
        <v>0</v>
      </c>
      <c r="P212" s="850"/>
      <c r="Q212" s="1034">
        <f>ROUND(P212*$H212,2)</f>
        <v>0</v>
      </c>
      <c r="R212" s="850"/>
      <c r="S212" s="1034">
        <f>ROUND(R212*$H212,2)</f>
        <v>0</v>
      </c>
      <c r="T212" s="850"/>
      <c r="U212" s="1034">
        <f>ROUND(T212*$H212,2)</f>
        <v>0</v>
      </c>
      <c r="V212" s="850"/>
      <c r="W212" s="1034">
        <f>ROUND(V212*$H212,2)</f>
        <v>0</v>
      </c>
      <c r="X212" s="850"/>
      <c r="Y212" s="1034">
        <f>ROUND(X212*$H212,2)</f>
        <v>0</v>
      </c>
      <c r="Z212" s="850"/>
      <c r="AA212" s="1034">
        <f>ROUND(Z212*$H212,2)</f>
        <v>0</v>
      </c>
      <c r="AB212" s="850"/>
      <c r="AC212" s="1034">
        <f>ROUND(AB212*$H212,2)</f>
        <v>0</v>
      </c>
      <c r="AD212" s="850"/>
      <c r="AE212" s="1034">
        <f>ROUND(AD212*$H212,2)</f>
        <v>0</v>
      </c>
      <c r="AF212" s="850"/>
      <c r="AG212" s="1034">
        <f>ROUND(AF212*$H212,2)</f>
        <v>0</v>
      </c>
      <c r="AH212" s="850">
        <v>0</v>
      </c>
      <c r="AI212" s="1034">
        <f>ROUND(AH212*$H212,2)</f>
        <v>0</v>
      </c>
      <c r="AJ212" s="1861"/>
      <c r="AK212" s="2143">
        <f>ROUND(AJ212*$H212,2)</f>
        <v>0</v>
      </c>
      <c r="AL212" s="2014">
        <v>23.7</v>
      </c>
      <c r="AM212" s="2015">
        <f>ROUND(AL212*$H212,2)</f>
        <v>10269.209999999999</v>
      </c>
      <c r="AN212" s="1861"/>
      <c r="AO212" s="2143">
        <f>ROUND(AN212*$H212,2)</f>
        <v>0</v>
      </c>
      <c r="AP212" s="2014"/>
      <c r="AQ212" s="2015">
        <f>ROUND(AP212*$H212,2)</f>
        <v>0</v>
      </c>
      <c r="AR212" s="775">
        <f>AP212+AN212+AL212+AJ212+AH212+AF212+AD212+AB212+Z212+X212+V212+T212+R212+P212+N212+L212+J212</f>
        <v>23.7</v>
      </c>
      <c r="AS212" s="1051">
        <f>ROUND(AR212*$H212,2)</f>
        <v>10269.209999999999</v>
      </c>
      <c r="AT212" s="775">
        <f>G212-AR212</f>
        <v>0</v>
      </c>
      <c r="AU212" s="1051">
        <f>ROUND(AT212*$H212,2)</f>
        <v>0</v>
      </c>
      <c r="AV212" s="913">
        <f>AU212/I212</f>
        <v>0</v>
      </c>
      <c r="FA212" s="1014"/>
      <c r="FB212" s="1015"/>
      <c r="FC212" s="869"/>
      <c r="FD212" s="869"/>
      <c r="FE212" s="869"/>
      <c r="FF212" s="869"/>
      <c r="FG212" s="869"/>
      <c r="FH212" s="869"/>
      <c r="FI212" s="1016"/>
      <c r="GI212" s="1017" t="s">
        <v>114</v>
      </c>
      <c r="GJ212" s="1017" t="s">
        <v>46</v>
      </c>
      <c r="GK212" s="1013" t="s">
        <v>46</v>
      </c>
      <c r="GL212" s="1013" t="s">
        <v>23</v>
      </c>
      <c r="GM212" s="1013" t="s">
        <v>45</v>
      </c>
      <c r="GN212" s="1017" t="s">
        <v>103</v>
      </c>
    </row>
    <row r="213" spans="1:210" s="836" customFormat="1" ht="27.9" customHeight="1" x14ac:dyDescent="0.2">
      <c r="A213"/>
      <c r="B213" s="856"/>
      <c r="C213" s="857" t="s">
        <v>112</v>
      </c>
      <c r="D213" s="851"/>
      <c r="E213" s="858" t="s">
        <v>430</v>
      </c>
      <c r="F213" s="851"/>
      <c r="G213" s="851"/>
      <c r="H213" s="852"/>
      <c r="I213" s="859"/>
      <c r="J213" s="897"/>
      <c r="K213" s="898"/>
      <c r="L213" s="897"/>
      <c r="M213" s="898"/>
      <c r="N213" s="897"/>
      <c r="O213" s="898"/>
      <c r="P213" s="897"/>
      <c r="Q213" s="898"/>
      <c r="R213" s="897"/>
      <c r="S213" s="898"/>
      <c r="T213" s="897"/>
      <c r="U213" s="898"/>
      <c r="V213" s="897"/>
      <c r="W213" s="898"/>
      <c r="X213" s="897"/>
      <c r="Y213" s="898"/>
      <c r="Z213" s="897"/>
      <c r="AA213" s="898"/>
      <c r="AB213" s="897"/>
      <c r="AC213" s="898"/>
      <c r="AD213" s="897"/>
      <c r="AE213" s="898"/>
      <c r="AF213" s="897"/>
      <c r="AG213" s="898"/>
      <c r="AH213" s="897"/>
      <c r="AI213" s="898"/>
      <c r="AJ213" s="1853"/>
      <c r="AK213" s="1854"/>
      <c r="AL213" s="2006"/>
      <c r="AM213" s="2007"/>
      <c r="AN213" s="1853"/>
      <c r="AO213" s="1854"/>
      <c r="AP213" s="2006"/>
      <c r="AQ213" s="2007"/>
      <c r="AR213" s="897"/>
      <c r="AS213" s="898"/>
      <c r="AT213" s="897"/>
      <c r="AU213" s="898"/>
      <c r="AV213" s="1036"/>
      <c r="FA213" s="1028"/>
      <c r="FB213" s="1029" t="s">
        <v>7</v>
      </c>
      <c r="FC213" s="1030" t="s">
        <v>31</v>
      </c>
      <c r="FD213" s="851"/>
      <c r="FE213" s="1002">
        <f>FD213*G219</f>
        <v>0</v>
      </c>
      <c r="FF213" s="1002">
        <v>5.0099999999999997E-3</v>
      </c>
      <c r="FG213" s="1002">
        <f>FF213*G219</f>
        <v>0.44583989999999996</v>
      </c>
      <c r="FH213" s="1002">
        <v>0</v>
      </c>
      <c r="FI213" s="1003">
        <f>FH213*G219</f>
        <v>0</v>
      </c>
      <c r="GG213" s="1004" t="s">
        <v>166</v>
      </c>
      <c r="GI213" s="1004" t="s">
        <v>238</v>
      </c>
      <c r="GJ213" s="1004" t="s">
        <v>46</v>
      </c>
      <c r="GN213" s="988" t="s">
        <v>103</v>
      </c>
      <c r="GT213" s="1005">
        <f>IF(FC213="základní",I219,0)</f>
        <v>60157.24</v>
      </c>
      <c r="GU213" s="1005">
        <f>IF(FC213="snížená",I219,0)</f>
        <v>0</v>
      </c>
      <c r="GV213" s="1005">
        <f>IF(FC213="zákl. přenesená",I219,0)</f>
        <v>0</v>
      </c>
      <c r="GW213" s="1005">
        <f>IF(FC213="sníž. přenesená",I219,0)</f>
        <v>0</v>
      </c>
      <c r="GX213" s="1005">
        <f>IF(FC213="nulová",I219,0)</f>
        <v>0</v>
      </c>
      <c r="GY213" s="988" t="s">
        <v>45</v>
      </c>
      <c r="GZ213" s="1005">
        <f>ROUND(H219*G219,2)</f>
        <v>60157.24</v>
      </c>
      <c r="HA213" s="988" t="s">
        <v>110</v>
      </c>
      <c r="HB213" s="1004" t="s">
        <v>2232</v>
      </c>
    </row>
    <row r="214" spans="1:210" s="1013" customFormat="1" ht="27.9" customHeight="1" x14ac:dyDescent="0.2">
      <c r="A214"/>
      <c r="B214" s="860"/>
      <c r="C214" s="857" t="s">
        <v>114</v>
      </c>
      <c r="D214" s="861" t="s">
        <v>7</v>
      </c>
      <c r="E214" s="862" t="s">
        <v>2228</v>
      </c>
      <c r="F214" s="863"/>
      <c r="G214" s="861" t="s">
        <v>7</v>
      </c>
      <c r="H214" s="864"/>
      <c r="I214" s="865"/>
      <c r="J214" s="899"/>
      <c r="K214" s="900"/>
      <c r="L214" s="899"/>
      <c r="M214" s="900"/>
      <c r="N214" s="899"/>
      <c r="O214" s="900"/>
      <c r="P214" s="899"/>
      <c r="Q214" s="900"/>
      <c r="R214" s="899"/>
      <c r="S214" s="900"/>
      <c r="T214" s="899"/>
      <c r="U214" s="900"/>
      <c r="V214" s="899"/>
      <c r="W214" s="900"/>
      <c r="X214" s="899"/>
      <c r="Y214" s="900"/>
      <c r="Z214" s="899"/>
      <c r="AA214" s="900"/>
      <c r="AB214" s="899"/>
      <c r="AC214" s="900"/>
      <c r="AD214" s="899"/>
      <c r="AE214" s="900"/>
      <c r="AF214" s="899"/>
      <c r="AG214" s="900"/>
      <c r="AH214" s="899"/>
      <c r="AI214" s="900"/>
      <c r="AJ214" s="1855"/>
      <c r="AK214" s="1856"/>
      <c r="AL214" s="2008"/>
      <c r="AM214" s="2009"/>
      <c r="AN214" s="1855"/>
      <c r="AO214" s="1856"/>
      <c r="AP214" s="2008"/>
      <c r="AQ214" s="2009"/>
      <c r="AR214" s="899"/>
      <c r="AS214" s="900"/>
      <c r="AT214" s="899"/>
      <c r="AU214" s="900"/>
      <c r="AV214" s="1037"/>
      <c r="FA214" s="1014"/>
      <c r="FB214" s="1015"/>
      <c r="FC214" s="869"/>
      <c r="FD214" s="869"/>
      <c r="FE214" s="869"/>
      <c r="FF214" s="869"/>
      <c r="FG214" s="869"/>
      <c r="FH214" s="869"/>
      <c r="FI214" s="1016"/>
      <c r="GI214" s="1017" t="s">
        <v>114</v>
      </c>
      <c r="GJ214" s="1017" t="s">
        <v>46</v>
      </c>
      <c r="GK214" s="1013" t="s">
        <v>46</v>
      </c>
      <c r="GL214" s="1013" t="s">
        <v>23</v>
      </c>
      <c r="GM214" s="1013" t="s">
        <v>45</v>
      </c>
      <c r="GN214" s="1017" t="s">
        <v>103</v>
      </c>
    </row>
    <row r="215" spans="1:210" s="836" customFormat="1" ht="27.9" customHeight="1" x14ac:dyDescent="0.2">
      <c r="A215"/>
      <c r="B215" s="866"/>
      <c r="C215" s="857" t="s">
        <v>114</v>
      </c>
      <c r="D215" s="867" t="s">
        <v>7</v>
      </c>
      <c r="E215" s="868" t="s">
        <v>2229</v>
      </c>
      <c r="F215" s="869"/>
      <c r="G215" s="870">
        <v>23.7</v>
      </c>
      <c r="H215" s="871"/>
      <c r="I215" s="872"/>
      <c r="J215" s="901"/>
      <c r="K215" s="902"/>
      <c r="L215" s="901"/>
      <c r="M215" s="902"/>
      <c r="N215" s="901"/>
      <c r="O215" s="902"/>
      <c r="P215" s="901"/>
      <c r="Q215" s="902"/>
      <c r="R215" s="901"/>
      <c r="S215" s="902"/>
      <c r="T215" s="901"/>
      <c r="U215" s="902"/>
      <c r="V215" s="901"/>
      <c r="W215" s="902"/>
      <c r="X215" s="901"/>
      <c r="Y215" s="902"/>
      <c r="Z215" s="901"/>
      <c r="AA215" s="902"/>
      <c r="AB215" s="901"/>
      <c r="AC215" s="902"/>
      <c r="AD215" s="901"/>
      <c r="AE215" s="902"/>
      <c r="AF215" s="901"/>
      <c r="AG215" s="902"/>
      <c r="AH215" s="901"/>
      <c r="AI215" s="902"/>
      <c r="AJ215" s="1857"/>
      <c r="AK215" s="1858"/>
      <c r="AL215" s="2010"/>
      <c r="AM215" s="2011"/>
      <c r="AN215" s="1857"/>
      <c r="AO215" s="1858"/>
      <c r="AP215" s="2010"/>
      <c r="AQ215" s="2011"/>
      <c r="AR215" s="901"/>
      <c r="AS215" s="902"/>
      <c r="AT215" s="901"/>
      <c r="AU215" s="902"/>
      <c r="AV215" s="1038"/>
      <c r="FA215" s="976"/>
      <c r="FB215" s="1000" t="s">
        <v>7</v>
      </c>
      <c r="FC215" s="1001" t="s">
        <v>31</v>
      </c>
      <c r="FD215" s="851"/>
      <c r="FE215" s="1002">
        <f>FD215*G221</f>
        <v>0</v>
      </c>
      <c r="FF215" s="1002">
        <v>0</v>
      </c>
      <c r="FG215" s="1002">
        <f>FF215*G221</f>
        <v>0</v>
      </c>
      <c r="FH215" s="1002">
        <v>0</v>
      </c>
      <c r="FI215" s="1003">
        <f>FH215*G221</f>
        <v>0</v>
      </c>
      <c r="GG215" s="1004" t="s">
        <v>110</v>
      </c>
      <c r="GI215" s="1004" t="s">
        <v>105</v>
      </c>
      <c r="GJ215" s="1004" t="s">
        <v>46</v>
      </c>
      <c r="GN215" s="988" t="s">
        <v>103</v>
      </c>
      <c r="GT215" s="1005">
        <f>IF(FC215="základní",I221,0)</f>
        <v>1276.8</v>
      </c>
      <c r="GU215" s="1005">
        <f>IF(FC215="snížená",I221,0)</f>
        <v>0</v>
      </c>
      <c r="GV215" s="1005">
        <f>IF(FC215="zákl. přenesená",I221,0)</f>
        <v>0</v>
      </c>
      <c r="GW215" s="1005">
        <f>IF(FC215="sníž. přenesená",I221,0)</f>
        <v>0</v>
      </c>
      <c r="GX215" s="1005">
        <f>IF(FC215="nulová",I221,0)</f>
        <v>0</v>
      </c>
      <c r="GY215" s="988" t="s">
        <v>45</v>
      </c>
      <c r="GZ215" s="1005">
        <f>ROUND(H221*G221,2)</f>
        <v>1276.8</v>
      </c>
      <c r="HA215" s="988" t="s">
        <v>110</v>
      </c>
      <c r="HB215" s="1004" t="s">
        <v>2234</v>
      </c>
    </row>
    <row r="216" spans="1:210" s="836" customFormat="1" ht="27.9" customHeight="1" x14ac:dyDescent="0.2">
      <c r="A216"/>
      <c r="B216" s="854" t="s">
        <v>433</v>
      </c>
      <c r="C216" s="838" t="s">
        <v>105</v>
      </c>
      <c r="D216" s="839" t="s">
        <v>434</v>
      </c>
      <c r="E216" s="840" t="s">
        <v>435</v>
      </c>
      <c r="F216" s="841" t="s">
        <v>153</v>
      </c>
      <c r="G216" s="842">
        <v>86.4</v>
      </c>
      <c r="H216" s="843">
        <v>111</v>
      </c>
      <c r="I216" s="855">
        <f>ROUND(H216*G216,2)</f>
        <v>9590.4</v>
      </c>
      <c r="J216" s="850"/>
      <c r="K216" s="1034">
        <f>ROUND(J216*$H216,2)</f>
        <v>0</v>
      </c>
      <c r="L216" s="850"/>
      <c r="M216" s="1034">
        <f>ROUND(L216*$H216,2)</f>
        <v>0</v>
      </c>
      <c r="N216" s="850"/>
      <c r="O216" s="1034">
        <f>ROUND(N216*$H216,2)</f>
        <v>0</v>
      </c>
      <c r="P216" s="850"/>
      <c r="Q216" s="1034">
        <f>ROUND(P216*$H216,2)</f>
        <v>0</v>
      </c>
      <c r="R216" s="850"/>
      <c r="S216" s="1034">
        <f>ROUND(R216*$H216,2)</f>
        <v>0</v>
      </c>
      <c r="T216" s="850"/>
      <c r="U216" s="1034">
        <f>ROUND(T216*$H216,2)</f>
        <v>0</v>
      </c>
      <c r="V216" s="850"/>
      <c r="W216" s="1034">
        <f>ROUND(V216*$H216,2)</f>
        <v>0</v>
      </c>
      <c r="X216" s="850"/>
      <c r="Y216" s="1034">
        <f>ROUND(X216*$H216,2)</f>
        <v>0</v>
      </c>
      <c r="Z216" s="850"/>
      <c r="AA216" s="1034">
        <f>ROUND(Z216*$H216,2)</f>
        <v>0</v>
      </c>
      <c r="AB216" s="850"/>
      <c r="AC216" s="1034">
        <f>ROUND(AB216*$H216,2)</f>
        <v>0</v>
      </c>
      <c r="AD216" s="850"/>
      <c r="AE216" s="1034">
        <f>ROUND(AD216*$H216,2)</f>
        <v>0</v>
      </c>
      <c r="AF216" s="850"/>
      <c r="AG216" s="1034">
        <f>ROUND(AF216*$H216,2)</f>
        <v>0</v>
      </c>
      <c r="AH216" s="850">
        <v>46.77</v>
      </c>
      <c r="AI216" s="1034">
        <f>ROUND(AH216*$H216,2)</f>
        <v>5191.47</v>
      </c>
      <c r="AJ216" s="1861">
        <v>37.229999999999997</v>
      </c>
      <c r="AK216" s="2143">
        <f>ROUND(AJ216*$H216,2)</f>
        <v>4132.53</v>
      </c>
      <c r="AL216" s="2014"/>
      <c r="AM216" s="2015">
        <f>ROUND(AL216*$H216,2)</f>
        <v>0</v>
      </c>
      <c r="AN216" s="1861">
        <v>1.07</v>
      </c>
      <c r="AO216" s="2143">
        <f>ROUND(AN216*$H216,2)</f>
        <v>118.77</v>
      </c>
      <c r="AP216" s="2014"/>
      <c r="AQ216" s="2015">
        <f>ROUND(AP216*$H216,2)</f>
        <v>0</v>
      </c>
      <c r="AR216" s="850">
        <f>AP216+AN216+AL216+AJ216+AH216+AF216+AD216+AB216+Z216+X216+V216+T216+R216+P216+N216+L216+J216</f>
        <v>85.07</v>
      </c>
      <c r="AS216" s="1034">
        <f>ROUND(AR216*$H216,2)</f>
        <v>9442.77</v>
      </c>
      <c r="AT216" s="850">
        <f>G216-AR216</f>
        <v>1.3300000000000125</v>
      </c>
      <c r="AU216" s="1034">
        <f>ROUND(AT216*$H216,2)</f>
        <v>147.63</v>
      </c>
      <c r="AV216" s="914">
        <f>AU216/I216</f>
        <v>1.5393518518518518E-2</v>
      </c>
      <c r="FA216" s="976"/>
      <c r="FB216" s="1006"/>
      <c r="FC216" s="851"/>
      <c r="FD216" s="851"/>
      <c r="FE216" s="851"/>
      <c r="FF216" s="851"/>
      <c r="FG216" s="851"/>
      <c r="FH216" s="851"/>
      <c r="FI216" s="1007"/>
      <c r="GI216" s="988" t="s">
        <v>112</v>
      </c>
      <c r="GJ216" s="988" t="s">
        <v>46</v>
      </c>
    </row>
    <row r="217" spans="1:210" s="1008" customFormat="1" ht="27.9" customHeight="1" x14ac:dyDescent="0.2">
      <c r="A217"/>
      <c r="B217" s="856"/>
      <c r="C217" s="857" t="s">
        <v>112</v>
      </c>
      <c r="D217" s="851"/>
      <c r="E217" s="858" t="s">
        <v>437</v>
      </c>
      <c r="F217" s="851"/>
      <c r="G217" s="851"/>
      <c r="H217" s="852"/>
      <c r="I217" s="859"/>
      <c r="J217" s="897"/>
      <c r="K217" s="898"/>
      <c r="L217" s="897"/>
      <c r="M217" s="898"/>
      <c r="N217" s="897"/>
      <c r="O217" s="898"/>
      <c r="P217" s="897"/>
      <c r="Q217" s="898"/>
      <c r="R217" s="897"/>
      <c r="S217" s="898"/>
      <c r="T217" s="897"/>
      <c r="U217" s="898"/>
      <c r="V217" s="897"/>
      <c r="W217" s="898"/>
      <c r="X217" s="897"/>
      <c r="Y217" s="898"/>
      <c r="Z217" s="897"/>
      <c r="AA217" s="898"/>
      <c r="AB217" s="897"/>
      <c r="AC217" s="898"/>
      <c r="AD217" s="897"/>
      <c r="AE217" s="898"/>
      <c r="AF217" s="897"/>
      <c r="AG217" s="898"/>
      <c r="AH217" s="897"/>
      <c r="AI217" s="898"/>
      <c r="AJ217" s="1853"/>
      <c r="AK217" s="1854"/>
      <c r="AL217" s="2006"/>
      <c r="AM217" s="2007"/>
      <c r="AN217" s="1853"/>
      <c r="AO217" s="1854"/>
      <c r="AP217" s="2006"/>
      <c r="AQ217" s="2007"/>
      <c r="AR217" s="897"/>
      <c r="AS217" s="898"/>
      <c r="AT217" s="897"/>
      <c r="AU217" s="898"/>
      <c r="AV217" s="1036"/>
      <c r="FA217" s="1009"/>
      <c r="FB217" s="1010"/>
      <c r="FC217" s="863"/>
      <c r="FD217" s="863"/>
      <c r="FE217" s="863"/>
      <c r="FF217" s="863"/>
      <c r="FG217" s="863"/>
      <c r="FH217" s="863"/>
      <c r="FI217" s="1011"/>
      <c r="GI217" s="1012" t="s">
        <v>114</v>
      </c>
      <c r="GJ217" s="1012" t="s">
        <v>46</v>
      </c>
      <c r="GK217" s="1008" t="s">
        <v>45</v>
      </c>
      <c r="GL217" s="1008" t="s">
        <v>23</v>
      </c>
      <c r="GM217" s="1008" t="s">
        <v>44</v>
      </c>
      <c r="GN217" s="1012" t="s">
        <v>103</v>
      </c>
    </row>
    <row r="218" spans="1:210" s="1013" customFormat="1" ht="27.9" customHeight="1" x14ac:dyDescent="0.2">
      <c r="A218"/>
      <c r="B218" s="866"/>
      <c r="C218" s="857" t="s">
        <v>114</v>
      </c>
      <c r="D218" s="867" t="s">
        <v>7</v>
      </c>
      <c r="E218" s="868" t="s">
        <v>2231</v>
      </c>
      <c r="F218" s="869"/>
      <c r="G218" s="870">
        <v>86.4</v>
      </c>
      <c r="H218" s="871"/>
      <c r="I218" s="872"/>
      <c r="J218" s="901"/>
      <c r="K218" s="902"/>
      <c r="L218" s="901"/>
      <c r="M218" s="902"/>
      <c r="N218" s="901"/>
      <c r="O218" s="902"/>
      <c r="P218" s="901"/>
      <c r="Q218" s="902"/>
      <c r="R218" s="901"/>
      <c r="S218" s="902"/>
      <c r="T218" s="901"/>
      <c r="U218" s="902"/>
      <c r="V218" s="901"/>
      <c r="W218" s="902"/>
      <c r="X218" s="901"/>
      <c r="Y218" s="902"/>
      <c r="Z218" s="901"/>
      <c r="AA218" s="902"/>
      <c r="AB218" s="901"/>
      <c r="AC218" s="902"/>
      <c r="AD218" s="901"/>
      <c r="AE218" s="902"/>
      <c r="AF218" s="901"/>
      <c r="AG218" s="902"/>
      <c r="AH218" s="901"/>
      <c r="AI218" s="902"/>
      <c r="AJ218" s="1857"/>
      <c r="AK218" s="1858"/>
      <c r="AL218" s="2010"/>
      <c r="AM218" s="2011"/>
      <c r="AN218" s="1857"/>
      <c r="AO218" s="1858"/>
      <c r="AP218" s="2010"/>
      <c r="AQ218" s="2011"/>
      <c r="AR218" s="901"/>
      <c r="AS218" s="902"/>
      <c r="AT218" s="901"/>
      <c r="AU218" s="902"/>
      <c r="AV218" s="1038"/>
      <c r="FA218" s="1014"/>
      <c r="FB218" s="1015"/>
      <c r="FC218" s="869"/>
      <c r="FD218" s="869"/>
      <c r="FE218" s="869"/>
      <c r="FF218" s="869"/>
      <c r="FG218" s="869"/>
      <c r="FH218" s="869"/>
      <c r="FI218" s="1016"/>
      <c r="GI218" s="1017" t="s">
        <v>114</v>
      </c>
      <c r="GJ218" s="1017" t="s">
        <v>46</v>
      </c>
      <c r="GK218" s="1013" t="s">
        <v>46</v>
      </c>
      <c r="GL218" s="1013" t="s">
        <v>23</v>
      </c>
      <c r="GM218" s="1013" t="s">
        <v>44</v>
      </c>
      <c r="GN218" s="1017" t="s">
        <v>103</v>
      </c>
    </row>
    <row r="219" spans="1:210" s="1013" customFormat="1" ht="27.9" customHeight="1" x14ac:dyDescent="0.2">
      <c r="A219"/>
      <c r="B219" s="887" t="s">
        <v>439</v>
      </c>
      <c r="C219" s="844" t="s">
        <v>238</v>
      </c>
      <c r="D219" s="845" t="s">
        <v>440</v>
      </c>
      <c r="E219" s="846" t="s">
        <v>441</v>
      </c>
      <c r="F219" s="847" t="s">
        <v>153</v>
      </c>
      <c r="G219" s="848">
        <v>88.99</v>
      </c>
      <c r="H219" s="849">
        <v>676</v>
      </c>
      <c r="I219" s="888">
        <f>ROUND(H219*G219,2)</f>
        <v>60157.24</v>
      </c>
      <c r="J219" s="850"/>
      <c r="K219" s="1034">
        <f>ROUND(J219*$H219,2)</f>
        <v>0</v>
      </c>
      <c r="L219" s="850"/>
      <c r="M219" s="1034">
        <f>ROUND(L219*$H219,2)</f>
        <v>0</v>
      </c>
      <c r="N219" s="850"/>
      <c r="O219" s="1034">
        <f>ROUND(N219*$H219,2)</f>
        <v>0</v>
      </c>
      <c r="P219" s="850"/>
      <c r="Q219" s="1034">
        <f>ROUND(P219*$H219,2)</f>
        <v>0</v>
      </c>
      <c r="R219" s="850"/>
      <c r="S219" s="1034">
        <f>ROUND(R219*$H219,2)</f>
        <v>0</v>
      </c>
      <c r="T219" s="850"/>
      <c r="U219" s="1034">
        <f>ROUND(T219*$H219,2)</f>
        <v>0</v>
      </c>
      <c r="V219" s="850"/>
      <c r="W219" s="1034">
        <f>ROUND(V219*$H219,2)</f>
        <v>0</v>
      </c>
      <c r="X219" s="850"/>
      <c r="Y219" s="1034">
        <f>ROUND(X219*$H219,2)</f>
        <v>0</v>
      </c>
      <c r="Z219" s="850"/>
      <c r="AA219" s="1034">
        <f>ROUND(Z219*$H219,2)</f>
        <v>0</v>
      </c>
      <c r="AB219" s="850"/>
      <c r="AC219" s="1034">
        <f>ROUND(AB219*$H219,2)</f>
        <v>0</v>
      </c>
      <c r="AD219" s="850"/>
      <c r="AE219" s="1034">
        <f>ROUND(AD219*$H219,2)</f>
        <v>0</v>
      </c>
      <c r="AF219" s="850"/>
      <c r="AG219" s="1034">
        <f>ROUND(AF219*$H219,2)</f>
        <v>0</v>
      </c>
      <c r="AH219" s="850">
        <v>46.77</v>
      </c>
      <c r="AI219" s="1034">
        <f>ROUND(AH219*$H219,2)</f>
        <v>31616.52</v>
      </c>
      <c r="AJ219" s="1861">
        <v>40</v>
      </c>
      <c r="AK219" s="2143">
        <f>ROUND(AJ219*$H219,2)</f>
        <v>27040</v>
      </c>
      <c r="AL219" s="2014"/>
      <c r="AM219" s="2015">
        <f>ROUND(AL219*$H219,2)</f>
        <v>0</v>
      </c>
      <c r="AN219" s="1861">
        <v>0.89</v>
      </c>
      <c r="AO219" s="2143">
        <f>ROUND(AN219*$H219,2)</f>
        <v>601.64</v>
      </c>
      <c r="AP219" s="2014"/>
      <c r="AQ219" s="2015">
        <f>ROUND(AP219*$H219,2)</f>
        <v>0</v>
      </c>
      <c r="AR219" s="850">
        <f>AP219+AN219+AL219+AJ219+AH219+AF219+AD219+AB219+Z219+X219+V219+T219+R219+P219+N219+L219+J219</f>
        <v>87.66</v>
      </c>
      <c r="AS219" s="1034">
        <f>ROUND(AR219*$H219,2)</f>
        <v>59258.16</v>
      </c>
      <c r="AT219" s="850">
        <f>G219-AR219</f>
        <v>1.3299999999999983</v>
      </c>
      <c r="AU219" s="1034">
        <f>ROUND(AT219*$H219,2)</f>
        <v>899.08</v>
      </c>
      <c r="AV219" s="914">
        <f>AU219/I219</f>
        <v>1.4945499494325207E-2</v>
      </c>
      <c r="FA219" s="1014"/>
      <c r="FB219" s="1015"/>
      <c r="FC219" s="869"/>
      <c r="FD219" s="869"/>
      <c r="FE219" s="869"/>
      <c r="FF219" s="869"/>
      <c r="FG219" s="869"/>
      <c r="FH219" s="869"/>
      <c r="FI219" s="1016"/>
      <c r="GI219" s="1017" t="s">
        <v>114</v>
      </c>
      <c r="GJ219" s="1017" t="s">
        <v>46</v>
      </c>
      <c r="GK219" s="1013" t="s">
        <v>46</v>
      </c>
      <c r="GL219" s="1013" t="s">
        <v>23</v>
      </c>
      <c r="GM219" s="1013" t="s">
        <v>44</v>
      </c>
      <c r="GN219" s="1017" t="s">
        <v>103</v>
      </c>
    </row>
    <row r="220" spans="1:210" s="1018" customFormat="1" ht="27.9" customHeight="1" x14ac:dyDescent="0.2">
      <c r="A220"/>
      <c r="B220" s="866"/>
      <c r="C220" s="857" t="s">
        <v>114</v>
      </c>
      <c r="D220" s="867" t="s">
        <v>7</v>
      </c>
      <c r="E220" s="868" t="s">
        <v>2233</v>
      </c>
      <c r="F220" s="869"/>
      <c r="G220" s="870">
        <v>88.99</v>
      </c>
      <c r="H220" s="871"/>
      <c r="I220" s="872"/>
      <c r="J220" s="901"/>
      <c r="K220" s="902"/>
      <c r="L220" s="901"/>
      <c r="M220" s="902"/>
      <c r="N220" s="901"/>
      <c r="O220" s="902"/>
      <c r="P220" s="901"/>
      <c r="Q220" s="902"/>
      <c r="R220" s="901"/>
      <c r="S220" s="902"/>
      <c r="T220" s="901"/>
      <c r="U220" s="902"/>
      <c r="V220" s="901"/>
      <c r="W220" s="902"/>
      <c r="X220" s="901"/>
      <c r="Y220" s="902"/>
      <c r="Z220" s="901"/>
      <c r="AA220" s="902"/>
      <c r="AB220" s="901"/>
      <c r="AC220" s="902"/>
      <c r="AD220" s="901"/>
      <c r="AE220" s="902"/>
      <c r="AF220" s="901"/>
      <c r="AG220" s="902"/>
      <c r="AH220" s="901"/>
      <c r="AI220" s="902"/>
      <c r="AJ220" s="1857"/>
      <c r="AK220" s="1858"/>
      <c r="AL220" s="2010"/>
      <c r="AM220" s="2011"/>
      <c r="AN220" s="1857"/>
      <c r="AO220" s="1858"/>
      <c r="AP220" s="2010"/>
      <c r="AQ220" s="2011"/>
      <c r="AR220" s="901"/>
      <c r="AS220" s="902"/>
      <c r="AT220" s="901"/>
      <c r="AU220" s="902"/>
      <c r="AV220" s="1038"/>
      <c r="FA220" s="1019"/>
      <c r="FB220" s="1020"/>
      <c r="FC220" s="876"/>
      <c r="FD220" s="876"/>
      <c r="FE220" s="876"/>
      <c r="FF220" s="876"/>
      <c r="FG220" s="876"/>
      <c r="FH220" s="876"/>
      <c r="FI220" s="1021"/>
      <c r="GI220" s="1022" t="s">
        <v>114</v>
      </c>
      <c r="GJ220" s="1022" t="s">
        <v>46</v>
      </c>
      <c r="GK220" s="1018" t="s">
        <v>110</v>
      </c>
      <c r="GL220" s="1018" t="s">
        <v>23</v>
      </c>
      <c r="GM220" s="1018" t="s">
        <v>45</v>
      </c>
      <c r="GN220" s="1022" t="s">
        <v>103</v>
      </c>
    </row>
    <row r="221" spans="1:210" s="836" customFormat="1" ht="27.9" customHeight="1" x14ac:dyDescent="0.2">
      <c r="A221"/>
      <c r="B221" s="854" t="s">
        <v>444</v>
      </c>
      <c r="C221" s="838" t="s">
        <v>105</v>
      </c>
      <c r="D221" s="839" t="s">
        <v>455</v>
      </c>
      <c r="E221" s="840" t="s">
        <v>456</v>
      </c>
      <c r="F221" s="841" t="s">
        <v>341</v>
      </c>
      <c r="G221" s="842">
        <v>12</v>
      </c>
      <c r="H221" s="843">
        <v>106.4</v>
      </c>
      <c r="I221" s="855">
        <f>ROUND(H221*G221,2)</f>
        <v>1276.8</v>
      </c>
      <c r="J221" s="850"/>
      <c r="K221" s="1034">
        <f>ROUND(J221*$H221,2)</f>
        <v>0</v>
      </c>
      <c r="L221" s="850"/>
      <c r="M221" s="1034">
        <f>ROUND(L221*$H221,2)</f>
        <v>0</v>
      </c>
      <c r="N221" s="850"/>
      <c r="O221" s="1034">
        <f>ROUND(N221*$H221,2)</f>
        <v>0</v>
      </c>
      <c r="P221" s="850"/>
      <c r="Q221" s="1034">
        <f>ROUND(P221*$H221,2)</f>
        <v>0</v>
      </c>
      <c r="R221" s="850"/>
      <c r="S221" s="1034">
        <f>ROUND(R221*$H221,2)</f>
        <v>0</v>
      </c>
      <c r="T221" s="850"/>
      <c r="U221" s="1034">
        <f>ROUND(T221*$H221,2)</f>
        <v>0</v>
      </c>
      <c r="V221" s="850"/>
      <c r="W221" s="1034">
        <f>ROUND(V221*$H221,2)</f>
        <v>0</v>
      </c>
      <c r="X221" s="850"/>
      <c r="Y221" s="1034">
        <f>ROUND(X221*$H221,2)</f>
        <v>0</v>
      </c>
      <c r="Z221" s="850"/>
      <c r="AA221" s="1034">
        <f>ROUND(Z221*$H221,2)</f>
        <v>0</v>
      </c>
      <c r="AB221" s="850"/>
      <c r="AC221" s="1034">
        <f>ROUND(AB221*$H221,2)</f>
        <v>0</v>
      </c>
      <c r="AD221" s="850"/>
      <c r="AE221" s="1034">
        <f>ROUND(AD221*$H221,2)</f>
        <v>0</v>
      </c>
      <c r="AF221" s="850"/>
      <c r="AG221" s="1034">
        <f>ROUND(AF221*$H221,2)</f>
        <v>0</v>
      </c>
      <c r="AH221" s="850">
        <v>4</v>
      </c>
      <c r="AI221" s="1034">
        <f>ROUND(AH221*$H221,2)</f>
        <v>425.6</v>
      </c>
      <c r="AJ221" s="1861">
        <v>8</v>
      </c>
      <c r="AK221" s="2143">
        <f>ROUND(AJ221*$H221,2)</f>
        <v>851.2</v>
      </c>
      <c r="AL221" s="2014"/>
      <c r="AM221" s="2015">
        <f>ROUND(AL221*$H221,2)</f>
        <v>0</v>
      </c>
      <c r="AN221" s="1861"/>
      <c r="AO221" s="2143">
        <f>ROUND(AN221*$H221,2)</f>
        <v>0</v>
      </c>
      <c r="AP221" s="2014"/>
      <c r="AQ221" s="2015">
        <f>ROUND(AP221*$H221,2)</f>
        <v>0</v>
      </c>
      <c r="AR221" s="850">
        <f>AP221+AN221+AL221+AJ221+AH221+AF221+AD221+AB221+Z221+X221+V221+T221+R221+P221+N221+L221+J221</f>
        <v>12</v>
      </c>
      <c r="AS221" s="1034">
        <f>ROUND(AR221*$H221,2)</f>
        <v>1276.8</v>
      </c>
      <c r="AT221" s="850">
        <f>G221-AR221</f>
        <v>0</v>
      </c>
      <c r="AU221" s="1034">
        <f>ROUND(AT221*$H221,2)</f>
        <v>0</v>
      </c>
      <c r="AV221" s="914">
        <f>AU221/I221</f>
        <v>0</v>
      </c>
      <c r="FA221" s="1028"/>
      <c r="FB221" s="1029" t="s">
        <v>7</v>
      </c>
      <c r="FC221" s="1030" t="s">
        <v>31</v>
      </c>
      <c r="FD221" s="851"/>
      <c r="FE221" s="1002">
        <f>FD221*G227</f>
        <v>0</v>
      </c>
      <c r="FF221" s="1002">
        <v>6.4999999999999997E-4</v>
      </c>
      <c r="FG221" s="1002">
        <f>FF221*G227</f>
        <v>3.8999999999999998E-3</v>
      </c>
      <c r="FH221" s="1002">
        <v>0</v>
      </c>
      <c r="FI221" s="1003">
        <f>FH221*G227</f>
        <v>0</v>
      </c>
      <c r="GG221" s="1004" t="s">
        <v>166</v>
      </c>
      <c r="GI221" s="1004" t="s">
        <v>238</v>
      </c>
      <c r="GJ221" s="1004" t="s">
        <v>46</v>
      </c>
      <c r="GN221" s="988" t="s">
        <v>103</v>
      </c>
      <c r="GT221" s="1005">
        <f>IF(FC221="základní",I227,0)</f>
        <v>672</v>
      </c>
      <c r="GU221" s="1005">
        <f>IF(FC221="snížená",I227,0)</f>
        <v>0</v>
      </c>
      <c r="GV221" s="1005">
        <f>IF(FC221="zákl. přenesená",I227,0)</f>
        <v>0</v>
      </c>
      <c r="GW221" s="1005">
        <f>IF(FC221="sníž. přenesená",I227,0)</f>
        <v>0</v>
      </c>
      <c r="GX221" s="1005">
        <f>IF(FC221="nulová",I227,0)</f>
        <v>0</v>
      </c>
      <c r="GY221" s="988" t="s">
        <v>45</v>
      </c>
      <c r="GZ221" s="1005">
        <f>ROUND(H227*G227,2)</f>
        <v>672</v>
      </c>
      <c r="HA221" s="988" t="s">
        <v>110</v>
      </c>
      <c r="HB221" s="1004" t="s">
        <v>2237</v>
      </c>
    </row>
    <row r="222" spans="1:210" s="836" customFormat="1" ht="27.9" customHeight="1" x14ac:dyDescent="0.2">
      <c r="A222"/>
      <c r="B222" s="856"/>
      <c r="C222" s="857" t="s">
        <v>112</v>
      </c>
      <c r="D222" s="851"/>
      <c r="E222" s="858" t="s">
        <v>458</v>
      </c>
      <c r="F222" s="851"/>
      <c r="G222" s="851"/>
      <c r="H222" s="852"/>
      <c r="I222" s="859"/>
      <c r="J222" s="897"/>
      <c r="K222" s="898"/>
      <c r="L222" s="897"/>
      <c r="M222" s="898"/>
      <c r="N222" s="897"/>
      <c r="O222" s="898"/>
      <c r="P222" s="897"/>
      <c r="Q222" s="898"/>
      <c r="R222" s="897"/>
      <c r="S222" s="898"/>
      <c r="T222" s="897"/>
      <c r="U222" s="898"/>
      <c r="V222" s="897"/>
      <c r="W222" s="898"/>
      <c r="X222" s="897"/>
      <c r="Y222" s="898"/>
      <c r="Z222" s="897"/>
      <c r="AA222" s="898"/>
      <c r="AB222" s="897"/>
      <c r="AC222" s="898"/>
      <c r="AD222" s="897"/>
      <c r="AE222" s="898"/>
      <c r="AF222" s="897"/>
      <c r="AG222" s="898"/>
      <c r="AH222" s="897"/>
      <c r="AI222" s="898"/>
      <c r="AJ222" s="1853"/>
      <c r="AK222" s="1854"/>
      <c r="AL222" s="2006"/>
      <c r="AM222" s="2007"/>
      <c r="AN222" s="1853"/>
      <c r="AO222" s="1854"/>
      <c r="AP222" s="2006"/>
      <c r="AQ222" s="2007"/>
      <c r="AR222" s="897"/>
      <c r="AS222" s="898"/>
      <c r="AT222" s="897"/>
      <c r="AU222" s="898"/>
      <c r="AV222" s="1036"/>
      <c r="FA222" s="1028"/>
      <c r="FB222" s="1029" t="s">
        <v>7</v>
      </c>
      <c r="FC222" s="1030" t="s">
        <v>31</v>
      </c>
      <c r="FD222" s="851"/>
      <c r="FE222" s="1002">
        <f>FD222*G228</f>
        <v>0</v>
      </c>
      <c r="FF222" s="1002">
        <v>2.9E-4</v>
      </c>
      <c r="FG222" s="1002">
        <f>FF222*G228</f>
        <v>1.74E-3</v>
      </c>
      <c r="FH222" s="1002">
        <v>0</v>
      </c>
      <c r="FI222" s="1003">
        <f>FH222*G228</f>
        <v>0</v>
      </c>
      <c r="GG222" s="1004" t="s">
        <v>166</v>
      </c>
      <c r="GI222" s="1004" t="s">
        <v>238</v>
      </c>
      <c r="GJ222" s="1004" t="s">
        <v>46</v>
      </c>
      <c r="GN222" s="988" t="s">
        <v>103</v>
      </c>
      <c r="GT222" s="1005">
        <f>IF(FC222="základní",I228,0)</f>
        <v>288</v>
      </c>
      <c r="GU222" s="1005">
        <f>IF(FC222="snížená",I228,0)</f>
        <v>0</v>
      </c>
      <c r="GV222" s="1005">
        <f>IF(FC222="zákl. přenesená",I228,0)</f>
        <v>0</v>
      </c>
      <c r="GW222" s="1005">
        <f>IF(FC222="sníž. přenesená",I228,0)</f>
        <v>0</v>
      </c>
      <c r="GX222" s="1005">
        <f>IF(FC222="nulová",I228,0)</f>
        <v>0</v>
      </c>
      <c r="GY222" s="988" t="s">
        <v>45</v>
      </c>
      <c r="GZ222" s="1005">
        <f>ROUND(H228*G228,2)</f>
        <v>288</v>
      </c>
      <c r="HA222" s="988" t="s">
        <v>110</v>
      </c>
      <c r="HB222" s="1004" t="s">
        <v>2238</v>
      </c>
    </row>
    <row r="223" spans="1:210" s="836" customFormat="1" ht="27.9" customHeight="1" x14ac:dyDescent="0.2">
      <c r="A223"/>
      <c r="B223" s="860"/>
      <c r="C223" s="857" t="s">
        <v>114</v>
      </c>
      <c r="D223" s="861" t="s">
        <v>7</v>
      </c>
      <c r="E223" s="862" t="s">
        <v>459</v>
      </c>
      <c r="F223" s="863"/>
      <c r="G223" s="861" t="s">
        <v>7</v>
      </c>
      <c r="H223" s="864"/>
      <c r="I223" s="865"/>
      <c r="J223" s="899"/>
      <c r="K223" s="900"/>
      <c r="L223" s="899"/>
      <c r="M223" s="900"/>
      <c r="N223" s="899"/>
      <c r="O223" s="900"/>
      <c r="P223" s="899"/>
      <c r="Q223" s="900"/>
      <c r="R223" s="899"/>
      <c r="S223" s="900"/>
      <c r="T223" s="899"/>
      <c r="U223" s="900"/>
      <c r="V223" s="899"/>
      <c r="W223" s="900"/>
      <c r="X223" s="899"/>
      <c r="Y223" s="900"/>
      <c r="Z223" s="899"/>
      <c r="AA223" s="900"/>
      <c r="AB223" s="899"/>
      <c r="AC223" s="900"/>
      <c r="AD223" s="899"/>
      <c r="AE223" s="900"/>
      <c r="AF223" s="899"/>
      <c r="AG223" s="900"/>
      <c r="AH223" s="899"/>
      <c r="AI223" s="900"/>
      <c r="AJ223" s="1855"/>
      <c r="AK223" s="1856"/>
      <c r="AL223" s="2008"/>
      <c r="AM223" s="2009"/>
      <c r="AN223" s="1855"/>
      <c r="AO223" s="1856"/>
      <c r="AP223" s="2008"/>
      <c r="AQ223" s="2009"/>
      <c r="AR223" s="899"/>
      <c r="AS223" s="900"/>
      <c r="AT223" s="899"/>
      <c r="AU223" s="900"/>
      <c r="AV223" s="1037"/>
      <c r="FA223" s="976"/>
      <c r="FB223" s="1000" t="s">
        <v>7</v>
      </c>
      <c r="FC223" s="1001" t="s">
        <v>31</v>
      </c>
      <c r="FD223" s="851"/>
      <c r="FE223" s="1002">
        <f>FD223*G229</f>
        <v>0</v>
      </c>
      <c r="FF223" s="1002">
        <v>1E-4</v>
      </c>
      <c r="FG223" s="1002">
        <f>FF223*G229</f>
        <v>5.0000000000000001E-4</v>
      </c>
      <c r="FH223" s="1002">
        <v>0</v>
      </c>
      <c r="FI223" s="1003">
        <f>FH223*G229</f>
        <v>0</v>
      </c>
      <c r="GG223" s="1004" t="s">
        <v>110</v>
      </c>
      <c r="GI223" s="1004" t="s">
        <v>105</v>
      </c>
      <c r="GJ223" s="1004" t="s">
        <v>46</v>
      </c>
      <c r="GN223" s="988" t="s">
        <v>103</v>
      </c>
      <c r="GT223" s="1005">
        <f>IF(FC223="základní",I229,0)</f>
        <v>1152</v>
      </c>
      <c r="GU223" s="1005">
        <f>IF(FC223="snížená",I229,0)</f>
        <v>0</v>
      </c>
      <c r="GV223" s="1005">
        <f>IF(FC223="zákl. přenesená",I229,0)</f>
        <v>0</v>
      </c>
      <c r="GW223" s="1005">
        <f>IF(FC223="sníž. přenesená",I229,0)</f>
        <v>0</v>
      </c>
      <c r="GX223" s="1005">
        <f>IF(FC223="nulová",I229,0)</f>
        <v>0</v>
      </c>
      <c r="GY223" s="988" t="s">
        <v>45</v>
      </c>
      <c r="GZ223" s="1005">
        <f>ROUND(H229*G229,2)</f>
        <v>1152</v>
      </c>
      <c r="HA223" s="988" t="s">
        <v>110</v>
      </c>
      <c r="HB223" s="1004" t="s">
        <v>2239</v>
      </c>
    </row>
    <row r="224" spans="1:210" s="836" customFormat="1" ht="27.9" customHeight="1" x14ac:dyDescent="0.2">
      <c r="A224"/>
      <c r="B224" s="866"/>
      <c r="C224" s="857" t="s">
        <v>114</v>
      </c>
      <c r="D224" s="867" t="s">
        <v>7</v>
      </c>
      <c r="E224" s="868" t="s">
        <v>2235</v>
      </c>
      <c r="F224" s="869"/>
      <c r="G224" s="870">
        <v>6</v>
      </c>
      <c r="H224" s="871"/>
      <c r="I224" s="872"/>
      <c r="J224" s="901"/>
      <c r="K224" s="902"/>
      <c r="L224" s="901"/>
      <c r="M224" s="902"/>
      <c r="N224" s="901"/>
      <c r="O224" s="902"/>
      <c r="P224" s="901"/>
      <c r="Q224" s="902"/>
      <c r="R224" s="901"/>
      <c r="S224" s="902"/>
      <c r="T224" s="901"/>
      <c r="U224" s="902"/>
      <c r="V224" s="901"/>
      <c r="W224" s="902"/>
      <c r="X224" s="901"/>
      <c r="Y224" s="902"/>
      <c r="Z224" s="901"/>
      <c r="AA224" s="902"/>
      <c r="AB224" s="901"/>
      <c r="AC224" s="902"/>
      <c r="AD224" s="901"/>
      <c r="AE224" s="902"/>
      <c r="AF224" s="901"/>
      <c r="AG224" s="902"/>
      <c r="AH224" s="901"/>
      <c r="AI224" s="902"/>
      <c r="AJ224" s="1857"/>
      <c r="AK224" s="1858"/>
      <c r="AL224" s="2010"/>
      <c r="AM224" s="2011"/>
      <c r="AN224" s="1857"/>
      <c r="AO224" s="1858"/>
      <c r="AP224" s="2010"/>
      <c r="AQ224" s="2011"/>
      <c r="AR224" s="901"/>
      <c r="AS224" s="902"/>
      <c r="AT224" s="901"/>
      <c r="AU224" s="902"/>
      <c r="AV224" s="1038"/>
      <c r="FA224" s="976"/>
      <c r="FB224" s="1006"/>
      <c r="FC224" s="851"/>
      <c r="FD224" s="851"/>
      <c r="FE224" s="851"/>
      <c r="FF224" s="851"/>
      <c r="FG224" s="851"/>
      <c r="FH224" s="851"/>
      <c r="FI224" s="1007"/>
      <c r="GI224" s="988" t="s">
        <v>112</v>
      </c>
      <c r="GJ224" s="988" t="s">
        <v>46</v>
      </c>
    </row>
    <row r="225" spans="1:210" s="1013" customFormat="1" ht="27.9" customHeight="1" x14ac:dyDescent="0.2">
      <c r="A225"/>
      <c r="B225" s="866"/>
      <c r="C225" s="857" t="s">
        <v>114</v>
      </c>
      <c r="D225" s="867" t="s">
        <v>7</v>
      </c>
      <c r="E225" s="868" t="s">
        <v>2236</v>
      </c>
      <c r="F225" s="869"/>
      <c r="G225" s="870">
        <v>6</v>
      </c>
      <c r="H225" s="871"/>
      <c r="I225" s="872"/>
      <c r="J225" s="901"/>
      <c r="K225" s="902"/>
      <c r="L225" s="901"/>
      <c r="M225" s="902"/>
      <c r="N225" s="901"/>
      <c r="O225" s="902"/>
      <c r="P225" s="901"/>
      <c r="Q225" s="902"/>
      <c r="R225" s="901"/>
      <c r="S225" s="902"/>
      <c r="T225" s="901"/>
      <c r="U225" s="902"/>
      <c r="V225" s="901"/>
      <c r="W225" s="902"/>
      <c r="X225" s="901"/>
      <c r="Y225" s="902"/>
      <c r="Z225" s="901"/>
      <c r="AA225" s="902"/>
      <c r="AB225" s="901"/>
      <c r="AC225" s="902"/>
      <c r="AD225" s="901"/>
      <c r="AE225" s="902"/>
      <c r="AF225" s="901"/>
      <c r="AG225" s="902"/>
      <c r="AH225" s="901"/>
      <c r="AI225" s="902"/>
      <c r="AJ225" s="1857"/>
      <c r="AK225" s="1858"/>
      <c r="AL225" s="2010"/>
      <c r="AM225" s="2011"/>
      <c r="AN225" s="1857"/>
      <c r="AO225" s="1858"/>
      <c r="AP225" s="2010"/>
      <c r="AQ225" s="2011"/>
      <c r="AR225" s="901"/>
      <c r="AS225" s="902"/>
      <c r="AT225" s="901"/>
      <c r="AU225" s="902"/>
      <c r="AV225" s="1038"/>
      <c r="FA225" s="1014"/>
      <c r="FB225" s="1015"/>
      <c r="FC225" s="869"/>
      <c r="FD225" s="869"/>
      <c r="FE225" s="869"/>
      <c r="FF225" s="869"/>
      <c r="FG225" s="869"/>
      <c r="FH225" s="869"/>
      <c r="FI225" s="1016"/>
      <c r="GI225" s="1017" t="s">
        <v>114</v>
      </c>
      <c r="GJ225" s="1017" t="s">
        <v>46</v>
      </c>
      <c r="GK225" s="1013" t="s">
        <v>46</v>
      </c>
      <c r="GL225" s="1013" t="s">
        <v>23</v>
      </c>
      <c r="GM225" s="1013" t="s">
        <v>45</v>
      </c>
      <c r="GN225" s="1017" t="s">
        <v>103</v>
      </c>
    </row>
    <row r="226" spans="1:210" s="836" customFormat="1" ht="27.9" customHeight="1" x14ac:dyDescent="0.2">
      <c r="A226"/>
      <c r="B226" s="873"/>
      <c r="C226" s="857" t="s">
        <v>114</v>
      </c>
      <c r="D226" s="874" t="s">
        <v>7</v>
      </c>
      <c r="E226" s="875" t="s">
        <v>132</v>
      </c>
      <c r="F226" s="876"/>
      <c r="G226" s="877">
        <v>12</v>
      </c>
      <c r="H226" s="878"/>
      <c r="I226" s="879"/>
      <c r="J226" s="903"/>
      <c r="K226" s="904"/>
      <c r="L226" s="903"/>
      <c r="M226" s="904"/>
      <c r="N226" s="903"/>
      <c r="O226" s="904"/>
      <c r="P226" s="903"/>
      <c r="Q226" s="904"/>
      <c r="R226" s="903"/>
      <c r="S226" s="904"/>
      <c r="T226" s="903"/>
      <c r="U226" s="904"/>
      <c r="V226" s="903"/>
      <c r="W226" s="904"/>
      <c r="X226" s="903"/>
      <c r="Y226" s="904"/>
      <c r="Z226" s="903"/>
      <c r="AA226" s="904"/>
      <c r="AB226" s="903"/>
      <c r="AC226" s="904"/>
      <c r="AD226" s="903"/>
      <c r="AE226" s="904"/>
      <c r="AF226" s="903"/>
      <c r="AG226" s="904"/>
      <c r="AH226" s="903"/>
      <c r="AI226" s="904"/>
      <c r="AJ226" s="1859"/>
      <c r="AK226" s="1860"/>
      <c r="AL226" s="2012"/>
      <c r="AM226" s="2013"/>
      <c r="AN226" s="1859"/>
      <c r="AO226" s="1860"/>
      <c r="AP226" s="2012"/>
      <c r="AQ226" s="2013"/>
      <c r="AR226" s="903"/>
      <c r="AS226" s="904"/>
      <c r="AT226" s="903"/>
      <c r="AU226" s="904"/>
      <c r="AV226" s="1039"/>
      <c r="FA226" s="1028"/>
      <c r="FB226" s="1029" t="s">
        <v>7</v>
      </c>
      <c r="FC226" s="1030" t="s">
        <v>31</v>
      </c>
      <c r="FD226" s="851"/>
      <c r="FE226" s="1002">
        <f>FD226*G232</f>
        <v>0</v>
      </c>
      <c r="FF226" s="1002">
        <v>2.8E-3</v>
      </c>
      <c r="FG226" s="1002">
        <f>FF226*G232</f>
        <v>1.4E-2</v>
      </c>
      <c r="FH226" s="1002">
        <v>0</v>
      </c>
      <c r="FI226" s="1003">
        <f>FH226*G232</f>
        <v>0</v>
      </c>
      <c r="GG226" s="1004" t="s">
        <v>166</v>
      </c>
      <c r="GI226" s="1004" t="s">
        <v>238</v>
      </c>
      <c r="GJ226" s="1004" t="s">
        <v>46</v>
      </c>
      <c r="GN226" s="988" t="s">
        <v>103</v>
      </c>
      <c r="GT226" s="1005">
        <f>IF(FC226="základní",I232,0)</f>
        <v>4850</v>
      </c>
      <c r="GU226" s="1005">
        <f>IF(FC226="snížená",I232,0)</f>
        <v>0</v>
      </c>
      <c r="GV226" s="1005">
        <f>IF(FC226="zákl. přenesená",I232,0)</f>
        <v>0</v>
      </c>
      <c r="GW226" s="1005">
        <f>IF(FC226="sníž. přenesená",I232,0)</f>
        <v>0</v>
      </c>
      <c r="GX226" s="1005">
        <f>IF(FC226="nulová",I232,0)</f>
        <v>0</v>
      </c>
      <c r="GY226" s="988" t="s">
        <v>45</v>
      </c>
      <c r="GZ226" s="1005">
        <f>ROUND(H232*G232,2)</f>
        <v>4850</v>
      </c>
      <c r="HA226" s="988" t="s">
        <v>110</v>
      </c>
      <c r="HB226" s="1004" t="s">
        <v>2241</v>
      </c>
    </row>
    <row r="227" spans="1:210" s="836" customFormat="1" ht="27.9" customHeight="1" x14ac:dyDescent="0.2">
      <c r="A227"/>
      <c r="B227" s="887" t="s">
        <v>449</v>
      </c>
      <c r="C227" s="844" t="s">
        <v>238</v>
      </c>
      <c r="D227" s="845" t="s">
        <v>463</v>
      </c>
      <c r="E227" s="846" t="s">
        <v>464</v>
      </c>
      <c r="F227" s="847" t="s">
        <v>341</v>
      </c>
      <c r="G227" s="848">
        <v>6</v>
      </c>
      <c r="H227" s="849">
        <v>112</v>
      </c>
      <c r="I227" s="888">
        <f>ROUND(H227*G227,2)</f>
        <v>672</v>
      </c>
      <c r="J227" s="850"/>
      <c r="K227" s="1034">
        <f>ROUND(J227*$H227,2)</f>
        <v>0</v>
      </c>
      <c r="L227" s="850"/>
      <c r="M227" s="1034">
        <f>ROUND(L227*$H227,2)</f>
        <v>0</v>
      </c>
      <c r="N227" s="850"/>
      <c r="O227" s="1034">
        <f>ROUND(N227*$H227,2)</f>
        <v>0</v>
      </c>
      <c r="P227" s="850"/>
      <c r="Q227" s="1034">
        <f>ROUND(P227*$H227,2)</f>
        <v>0</v>
      </c>
      <c r="R227" s="850"/>
      <c r="S227" s="1034">
        <f>ROUND(R227*$H227,2)</f>
        <v>0</v>
      </c>
      <c r="T227" s="850"/>
      <c r="U227" s="1034">
        <f>ROUND(T227*$H227,2)</f>
        <v>0</v>
      </c>
      <c r="V227" s="850"/>
      <c r="W227" s="1034">
        <f>ROUND(V227*$H227,2)</f>
        <v>0</v>
      </c>
      <c r="X227" s="850"/>
      <c r="Y227" s="1034">
        <f>ROUND(X227*$H227,2)</f>
        <v>0</v>
      </c>
      <c r="Z227" s="850"/>
      <c r="AA227" s="1034">
        <f>ROUND(Z227*$H227,2)</f>
        <v>0</v>
      </c>
      <c r="AB227" s="850"/>
      <c r="AC227" s="1034">
        <f>ROUND(AB227*$H227,2)</f>
        <v>0</v>
      </c>
      <c r="AD227" s="850"/>
      <c r="AE227" s="1034">
        <f>ROUND(AD227*$H227,2)</f>
        <v>0</v>
      </c>
      <c r="AF227" s="850"/>
      <c r="AG227" s="1034">
        <f>ROUND(AF227*$H227,2)</f>
        <v>0</v>
      </c>
      <c r="AH227" s="850">
        <v>2</v>
      </c>
      <c r="AI227" s="1034">
        <f>ROUND(AH227*$H227,2)</f>
        <v>224</v>
      </c>
      <c r="AJ227" s="1861"/>
      <c r="AK227" s="2143">
        <f>ROUND(AJ227*$H227,2)</f>
        <v>0</v>
      </c>
      <c r="AL227" s="2014">
        <v>4</v>
      </c>
      <c r="AM227" s="2015">
        <f>ROUND(AL227*$H227,2)</f>
        <v>448</v>
      </c>
      <c r="AN227" s="1861"/>
      <c r="AO227" s="2143">
        <f>ROUND(AN227*$H227,2)</f>
        <v>0</v>
      </c>
      <c r="AP227" s="2014"/>
      <c r="AQ227" s="2015">
        <f>ROUND(AP227*$H227,2)</f>
        <v>0</v>
      </c>
      <c r="AR227" s="850">
        <f t="shared" ref="AR227:AR229" si="0">AP227+AN227+AL227+AJ227+AH227+AF227+AD227+AB227+Z227+X227+V227+T227+R227+P227+N227+L227+J227</f>
        <v>6</v>
      </c>
      <c r="AS227" s="1034">
        <f>ROUND(AR227*$H227,2)</f>
        <v>672</v>
      </c>
      <c r="AT227" s="850">
        <f t="shared" ref="AT227:AT229" si="1">G227-AR227</f>
        <v>0</v>
      </c>
      <c r="AU227" s="1034">
        <f>ROUND(AT227*$H227,2)</f>
        <v>0</v>
      </c>
      <c r="AV227" s="914">
        <f t="shared" ref="AV227:AV229" si="2">AU227/I227</f>
        <v>0</v>
      </c>
      <c r="FA227" s="976"/>
      <c r="FB227" s="1000" t="s">
        <v>7</v>
      </c>
      <c r="FC227" s="1001" t="s">
        <v>31</v>
      </c>
      <c r="FD227" s="851"/>
      <c r="FE227" s="1002">
        <f>FD227*G233</f>
        <v>0</v>
      </c>
      <c r="FF227" s="1002">
        <v>1</v>
      </c>
      <c r="FG227" s="1002">
        <f>FF227*G233</f>
        <v>3</v>
      </c>
      <c r="FH227" s="1002">
        <v>0</v>
      </c>
      <c r="FI227" s="1003">
        <f>FH227*G233</f>
        <v>0</v>
      </c>
      <c r="GG227" s="1004" t="s">
        <v>110</v>
      </c>
      <c r="GI227" s="1004" t="s">
        <v>105</v>
      </c>
      <c r="GJ227" s="1004" t="s">
        <v>46</v>
      </c>
      <c r="GN227" s="988" t="s">
        <v>103</v>
      </c>
      <c r="GT227" s="1005">
        <f>IF(FC227="základní",I233,0)</f>
        <v>36424.800000000003</v>
      </c>
      <c r="GU227" s="1005">
        <f>IF(FC227="snížená",I233,0)</f>
        <v>0</v>
      </c>
      <c r="GV227" s="1005">
        <f>IF(FC227="zákl. přenesená",I233,0)</f>
        <v>0</v>
      </c>
      <c r="GW227" s="1005">
        <f>IF(FC227="sníž. přenesená",I233,0)</f>
        <v>0</v>
      </c>
      <c r="GX227" s="1005">
        <f>IF(FC227="nulová",I233,0)</f>
        <v>0</v>
      </c>
      <c r="GY227" s="988" t="s">
        <v>45</v>
      </c>
      <c r="GZ227" s="1005">
        <f>ROUND(H233*G233,2)</f>
        <v>36424.800000000003</v>
      </c>
      <c r="HA227" s="988" t="s">
        <v>110</v>
      </c>
      <c r="HB227" s="1004" t="s">
        <v>2242</v>
      </c>
    </row>
    <row r="228" spans="1:210" s="1013" customFormat="1" ht="27.9" customHeight="1" x14ac:dyDescent="0.2">
      <c r="A228"/>
      <c r="B228" s="887" t="s">
        <v>454</v>
      </c>
      <c r="C228" s="844" t="s">
        <v>238</v>
      </c>
      <c r="D228" s="845" t="s">
        <v>467</v>
      </c>
      <c r="E228" s="846" t="s">
        <v>468</v>
      </c>
      <c r="F228" s="847" t="s">
        <v>341</v>
      </c>
      <c r="G228" s="848">
        <v>6</v>
      </c>
      <c r="H228" s="849">
        <v>48</v>
      </c>
      <c r="I228" s="888">
        <f>ROUND(H228*G228,2)</f>
        <v>288</v>
      </c>
      <c r="J228" s="850"/>
      <c r="K228" s="1034">
        <f>ROUND(J228*$H228,2)</f>
        <v>0</v>
      </c>
      <c r="L228" s="850"/>
      <c r="M228" s="1034">
        <f>ROUND(L228*$H228,2)</f>
        <v>0</v>
      </c>
      <c r="N228" s="850"/>
      <c r="O228" s="1034">
        <f>ROUND(N228*$H228,2)</f>
        <v>0</v>
      </c>
      <c r="P228" s="850"/>
      <c r="Q228" s="1034">
        <f>ROUND(P228*$H228,2)</f>
        <v>0</v>
      </c>
      <c r="R228" s="850"/>
      <c r="S228" s="1034">
        <f>ROUND(R228*$H228,2)</f>
        <v>0</v>
      </c>
      <c r="T228" s="850"/>
      <c r="U228" s="1034">
        <f>ROUND(T228*$H228,2)</f>
        <v>0</v>
      </c>
      <c r="V228" s="850"/>
      <c r="W228" s="1034">
        <f>ROUND(V228*$H228,2)</f>
        <v>0</v>
      </c>
      <c r="X228" s="850"/>
      <c r="Y228" s="1034">
        <f>ROUND(X228*$H228,2)</f>
        <v>0</v>
      </c>
      <c r="Z228" s="850"/>
      <c r="AA228" s="1034">
        <f>ROUND(Z228*$H228,2)</f>
        <v>0</v>
      </c>
      <c r="AB228" s="850"/>
      <c r="AC228" s="1034">
        <f>ROUND(AB228*$H228,2)</f>
        <v>0</v>
      </c>
      <c r="AD228" s="850"/>
      <c r="AE228" s="1034">
        <f>ROUND(AD228*$H228,2)</f>
        <v>0</v>
      </c>
      <c r="AF228" s="850"/>
      <c r="AG228" s="1034">
        <f>ROUND(AF228*$H228,2)</f>
        <v>0</v>
      </c>
      <c r="AH228" s="850">
        <v>2</v>
      </c>
      <c r="AI228" s="1034">
        <f>ROUND(AH228*$H228,2)</f>
        <v>96</v>
      </c>
      <c r="AJ228" s="1861"/>
      <c r="AK228" s="2143">
        <f>ROUND(AJ228*$H228,2)</f>
        <v>0</v>
      </c>
      <c r="AL228" s="2014">
        <v>4</v>
      </c>
      <c r="AM228" s="2015">
        <f>ROUND(AL228*$H228,2)</f>
        <v>192</v>
      </c>
      <c r="AN228" s="1861"/>
      <c r="AO228" s="2143">
        <f>ROUND(AN228*$H228,2)</f>
        <v>0</v>
      </c>
      <c r="AP228" s="2014"/>
      <c r="AQ228" s="2015">
        <f>ROUND(AP228*$H228,2)</f>
        <v>0</v>
      </c>
      <c r="AR228" s="775">
        <f t="shared" si="0"/>
        <v>6</v>
      </c>
      <c r="AS228" s="1034">
        <f>ROUND(AR228*$H228,2)</f>
        <v>288</v>
      </c>
      <c r="AT228" s="775">
        <f t="shared" si="1"/>
        <v>0</v>
      </c>
      <c r="AU228" s="1034">
        <f>ROUND(AT228*$H228,2)</f>
        <v>0</v>
      </c>
      <c r="AV228" s="913">
        <f t="shared" si="2"/>
        <v>0</v>
      </c>
      <c r="FA228" s="1014"/>
      <c r="FB228" s="1015"/>
      <c r="FC228" s="869"/>
      <c r="FD228" s="869"/>
      <c r="FE228" s="869"/>
      <c r="FF228" s="869"/>
      <c r="FG228" s="869"/>
      <c r="FH228" s="869"/>
      <c r="FI228" s="1016"/>
      <c r="GI228" s="1017" t="s">
        <v>114</v>
      </c>
      <c r="GJ228" s="1017" t="s">
        <v>46</v>
      </c>
      <c r="GK228" s="1013" t="s">
        <v>46</v>
      </c>
      <c r="GL228" s="1013" t="s">
        <v>23</v>
      </c>
      <c r="GM228" s="1013" t="s">
        <v>45</v>
      </c>
      <c r="GN228" s="1017" t="s">
        <v>103</v>
      </c>
    </row>
    <row r="229" spans="1:210" s="836" customFormat="1" ht="27.9" customHeight="1" x14ac:dyDescent="0.2">
      <c r="A229"/>
      <c r="B229" s="854" t="s">
        <v>462</v>
      </c>
      <c r="C229" s="838" t="s">
        <v>105</v>
      </c>
      <c r="D229" s="839" t="s">
        <v>471</v>
      </c>
      <c r="E229" s="840" t="s">
        <v>472</v>
      </c>
      <c r="F229" s="841" t="s">
        <v>341</v>
      </c>
      <c r="G229" s="842">
        <v>5</v>
      </c>
      <c r="H229" s="843">
        <v>230.4</v>
      </c>
      <c r="I229" s="855">
        <f>ROUND(H229*G229,2)</f>
        <v>1152</v>
      </c>
      <c r="J229" s="850"/>
      <c r="K229" s="1034">
        <f>ROUND(J229*$H229,2)</f>
        <v>0</v>
      </c>
      <c r="L229" s="850"/>
      <c r="M229" s="1034">
        <f>ROUND(L229*$H229,2)</f>
        <v>0</v>
      </c>
      <c r="N229" s="850"/>
      <c r="O229" s="1034">
        <f>ROUND(N229*$H229,2)</f>
        <v>0</v>
      </c>
      <c r="P229" s="850"/>
      <c r="Q229" s="1034">
        <f>ROUND(P229*$H229,2)</f>
        <v>0</v>
      </c>
      <c r="R229" s="850"/>
      <c r="S229" s="1034">
        <f>ROUND(R229*$H229,2)</f>
        <v>0</v>
      </c>
      <c r="T229" s="850"/>
      <c r="U229" s="1034">
        <f>ROUND(T229*$H229,2)</f>
        <v>0</v>
      </c>
      <c r="V229" s="850"/>
      <c r="W229" s="1034">
        <f>ROUND(V229*$H229,2)</f>
        <v>0</v>
      </c>
      <c r="X229" s="850"/>
      <c r="Y229" s="1034">
        <f>ROUND(X229*$H229,2)</f>
        <v>0</v>
      </c>
      <c r="Z229" s="850"/>
      <c r="AA229" s="1034">
        <f>ROUND(Z229*$H229,2)</f>
        <v>0</v>
      </c>
      <c r="AB229" s="850"/>
      <c r="AC229" s="1034">
        <f>ROUND(AB229*$H229,2)</f>
        <v>0</v>
      </c>
      <c r="AD229" s="850"/>
      <c r="AE229" s="1034">
        <f>ROUND(AD229*$H229,2)</f>
        <v>0</v>
      </c>
      <c r="AF229" s="850"/>
      <c r="AG229" s="1034">
        <f>ROUND(AF229*$H229,2)</f>
        <v>0</v>
      </c>
      <c r="AH229" s="850">
        <v>4</v>
      </c>
      <c r="AI229" s="1034">
        <f>ROUND(AH229*$H229,2)</f>
        <v>921.6</v>
      </c>
      <c r="AJ229" s="1861">
        <v>1</v>
      </c>
      <c r="AK229" s="2143">
        <f>ROUND(AJ229*$H229,2)</f>
        <v>230.4</v>
      </c>
      <c r="AL229" s="2014"/>
      <c r="AM229" s="2015">
        <f>ROUND(AL229*$H229,2)</f>
        <v>0</v>
      </c>
      <c r="AN229" s="1861"/>
      <c r="AO229" s="2143">
        <f>ROUND(AN229*$H229,2)</f>
        <v>0</v>
      </c>
      <c r="AP229" s="2014"/>
      <c r="AQ229" s="2015">
        <f>ROUND(AP229*$H229,2)</f>
        <v>0</v>
      </c>
      <c r="AR229" s="775">
        <f t="shared" si="0"/>
        <v>5</v>
      </c>
      <c r="AS229" s="1034">
        <f>ROUND(AR229*$H229,2)</f>
        <v>1152</v>
      </c>
      <c r="AT229" s="775">
        <f t="shared" si="1"/>
        <v>0</v>
      </c>
      <c r="AU229" s="1034">
        <f>ROUND(AT229*$H229,2)</f>
        <v>0</v>
      </c>
      <c r="AV229" s="913">
        <f t="shared" si="2"/>
        <v>0</v>
      </c>
      <c r="FA229" s="1028"/>
      <c r="FB229" s="1029" t="s">
        <v>7</v>
      </c>
      <c r="FC229" s="1030" t="s">
        <v>31</v>
      </c>
      <c r="FD229" s="851"/>
      <c r="FE229" s="1002">
        <f>FD229*G235</f>
        <v>0</v>
      </c>
      <c r="FF229" s="1002">
        <v>3.9E-2</v>
      </c>
      <c r="FG229" s="1002">
        <f>FF229*G235</f>
        <v>3.9E-2</v>
      </c>
      <c r="FH229" s="1002">
        <v>0</v>
      </c>
      <c r="FI229" s="1003">
        <f>FH229*G235</f>
        <v>0</v>
      </c>
      <c r="GG229" s="1004" t="s">
        <v>166</v>
      </c>
      <c r="GI229" s="1004" t="s">
        <v>238</v>
      </c>
      <c r="GJ229" s="1004" t="s">
        <v>46</v>
      </c>
      <c r="GN229" s="988" t="s">
        <v>103</v>
      </c>
      <c r="GT229" s="1005">
        <f>IF(FC229="základní",I235,0)</f>
        <v>225</v>
      </c>
      <c r="GU229" s="1005">
        <f>IF(FC229="snížená",I235,0)</f>
        <v>0</v>
      </c>
      <c r="GV229" s="1005">
        <f>IF(FC229="zákl. přenesená",I235,0)</f>
        <v>0</v>
      </c>
      <c r="GW229" s="1005">
        <f>IF(FC229="sníž. přenesená",I235,0)</f>
        <v>0</v>
      </c>
      <c r="GX229" s="1005">
        <f>IF(FC229="nulová",I235,0)</f>
        <v>0</v>
      </c>
      <c r="GY229" s="988" t="s">
        <v>45</v>
      </c>
      <c r="GZ229" s="1005">
        <f>ROUND(H235*G235,2)</f>
        <v>225</v>
      </c>
      <c r="HA229" s="988" t="s">
        <v>110</v>
      </c>
      <c r="HB229" s="1004" t="s">
        <v>2244</v>
      </c>
    </row>
    <row r="230" spans="1:210" s="1013" customFormat="1" ht="27.9" customHeight="1" x14ac:dyDescent="0.2">
      <c r="A230"/>
      <c r="B230" s="856"/>
      <c r="C230" s="857" t="s">
        <v>112</v>
      </c>
      <c r="D230" s="851"/>
      <c r="E230" s="858" t="s">
        <v>474</v>
      </c>
      <c r="F230" s="851"/>
      <c r="G230" s="851"/>
      <c r="H230" s="852"/>
      <c r="I230" s="859"/>
      <c r="J230" s="897"/>
      <c r="K230" s="898"/>
      <c r="L230" s="897"/>
      <c r="M230" s="898"/>
      <c r="N230" s="897"/>
      <c r="O230" s="898"/>
      <c r="P230" s="897"/>
      <c r="Q230" s="898"/>
      <c r="R230" s="897"/>
      <c r="S230" s="898"/>
      <c r="T230" s="897"/>
      <c r="U230" s="898"/>
      <c r="V230" s="897"/>
      <c r="W230" s="898"/>
      <c r="X230" s="897"/>
      <c r="Y230" s="898"/>
      <c r="Z230" s="897"/>
      <c r="AA230" s="898"/>
      <c r="AB230" s="897"/>
      <c r="AC230" s="898"/>
      <c r="AD230" s="897"/>
      <c r="AE230" s="898"/>
      <c r="AF230" s="897"/>
      <c r="AG230" s="898"/>
      <c r="AH230" s="897"/>
      <c r="AI230" s="898"/>
      <c r="AJ230" s="1853"/>
      <c r="AK230" s="1854"/>
      <c r="AL230" s="2006"/>
      <c r="AM230" s="2007"/>
      <c r="AN230" s="1853"/>
      <c r="AO230" s="1854"/>
      <c r="AP230" s="2006"/>
      <c r="AQ230" s="2007"/>
      <c r="AR230" s="897"/>
      <c r="AS230" s="898"/>
      <c r="AT230" s="897"/>
      <c r="AU230" s="898"/>
      <c r="AV230" s="1036"/>
      <c r="FA230" s="1014"/>
      <c r="FB230" s="1015"/>
      <c r="FC230" s="869"/>
      <c r="FD230" s="869"/>
      <c r="FE230" s="869"/>
      <c r="FF230" s="869"/>
      <c r="FG230" s="869"/>
      <c r="FH230" s="869"/>
      <c r="FI230" s="1016"/>
      <c r="GI230" s="1017" t="s">
        <v>114</v>
      </c>
      <c r="GJ230" s="1017" t="s">
        <v>46</v>
      </c>
      <c r="GK230" s="1013" t="s">
        <v>46</v>
      </c>
      <c r="GL230" s="1013" t="s">
        <v>23</v>
      </c>
      <c r="GM230" s="1013" t="s">
        <v>45</v>
      </c>
      <c r="GN230" s="1017" t="s">
        <v>103</v>
      </c>
    </row>
    <row r="231" spans="1:210" s="836" customFormat="1" ht="27.9" customHeight="1" x14ac:dyDescent="0.2">
      <c r="A231"/>
      <c r="B231" s="866"/>
      <c r="C231" s="857" t="s">
        <v>114</v>
      </c>
      <c r="D231" s="867" t="s">
        <v>7</v>
      </c>
      <c r="E231" s="868" t="s">
        <v>2240</v>
      </c>
      <c r="F231" s="869"/>
      <c r="G231" s="870">
        <v>5</v>
      </c>
      <c r="H231" s="871"/>
      <c r="I231" s="872"/>
      <c r="J231" s="901"/>
      <c r="K231" s="902"/>
      <c r="L231" s="901"/>
      <c r="M231" s="902"/>
      <c r="N231" s="901"/>
      <c r="O231" s="902"/>
      <c r="P231" s="901"/>
      <c r="Q231" s="902"/>
      <c r="R231" s="901"/>
      <c r="S231" s="902"/>
      <c r="T231" s="901"/>
      <c r="U231" s="902"/>
      <c r="V231" s="901"/>
      <c r="W231" s="902"/>
      <c r="X231" s="901"/>
      <c r="Y231" s="902"/>
      <c r="Z231" s="901"/>
      <c r="AA231" s="902"/>
      <c r="AB231" s="901"/>
      <c r="AC231" s="902"/>
      <c r="AD231" s="901"/>
      <c r="AE231" s="902"/>
      <c r="AF231" s="901"/>
      <c r="AG231" s="902"/>
      <c r="AH231" s="901"/>
      <c r="AI231" s="902"/>
      <c r="AJ231" s="1857"/>
      <c r="AK231" s="1858"/>
      <c r="AL231" s="2010"/>
      <c r="AM231" s="2011"/>
      <c r="AN231" s="1857"/>
      <c r="AO231" s="1858"/>
      <c r="AP231" s="2010"/>
      <c r="AQ231" s="2011"/>
      <c r="AR231" s="901"/>
      <c r="AS231" s="902"/>
      <c r="AT231" s="901"/>
      <c r="AU231" s="902"/>
      <c r="AV231" s="1038"/>
      <c r="FA231" s="1028"/>
      <c r="FB231" s="1029" t="s">
        <v>7</v>
      </c>
      <c r="FC231" s="1030" t="s">
        <v>31</v>
      </c>
      <c r="FD231" s="851"/>
      <c r="FE231" s="1002">
        <f>FD231*G237</f>
        <v>0</v>
      </c>
      <c r="FF231" s="1002">
        <v>3.9E-2</v>
      </c>
      <c r="FG231" s="1002">
        <f>FF231*G237</f>
        <v>3.9E-2</v>
      </c>
      <c r="FH231" s="1002">
        <v>0</v>
      </c>
      <c r="FI231" s="1003">
        <f>FH231*G237</f>
        <v>0</v>
      </c>
      <c r="GG231" s="1004" t="s">
        <v>166</v>
      </c>
      <c r="GI231" s="1004" t="s">
        <v>238</v>
      </c>
      <c r="GJ231" s="1004" t="s">
        <v>46</v>
      </c>
      <c r="GN231" s="988" t="s">
        <v>103</v>
      </c>
      <c r="GT231" s="1005">
        <f>IF(FC231="základní",I237,0)</f>
        <v>250</v>
      </c>
      <c r="GU231" s="1005">
        <f>IF(FC231="snížená",I237,0)</f>
        <v>0</v>
      </c>
      <c r="GV231" s="1005">
        <f>IF(FC231="zákl. přenesená",I237,0)</f>
        <v>0</v>
      </c>
      <c r="GW231" s="1005">
        <f>IF(FC231="sníž. přenesená",I237,0)</f>
        <v>0</v>
      </c>
      <c r="GX231" s="1005">
        <f>IF(FC231="nulová",I237,0)</f>
        <v>0</v>
      </c>
      <c r="GY231" s="988" t="s">
        <v>45</v>
      </c>
      <c r="GZ231" s="1005">
        <f>ROUND(H237*G237,2)</f>
        <v>250</v>
      </c>
      <c r="HA231" s="988" t="s">
        <v>110</v>
      </c>
      <c r="HB231" s="1004" t="s">
        <v>2245</v>
      </c>
    </row>
    <row r="232" spans="1:210" s="1013" customFormat="1" ht="27.9" customHeight="1" x14ac:dyDescent="0.2">
      <c r="A232"/>
      <c r="B232" s="887" t="s">
        <v>466</v>
      </c>
      <c r="C232" s="844" t="s">
        <v>238</v>
      </c>
      <c r="D232" s="845" t="s">
        <v>477</v>
      </c>
      <c r="E232" s="846" t="s">
        <v>478</v>
      </c>
      <c r="F232" s="847" t="s">
        <v>341</v>
      </c>
      <c r="G232" s="848">
        <v>5</v>
      </c>
      <c r="H232" s="849">
        <v>970</v>
      </c>
      <c r="I232" s="888">
        <f>ROUND(H232*G232,2)</f>
        <v>4850</v>
      </c>
      <c r="J232" s="850"/>
      <c r="K232" s="1034">
        <f>ROUND(J232*$H232,2)</f>
        <v>0</v>
      </c>
      <c r="L232" s="850"/>
      <c r="M232" s="1034">
        <f>ROUND(L232*$H232,2)</f>
        <v>0</v>
      </c>
      <c r="N232" s="850"/>
      <c r="O232" s="1034">
        <f>ROUND(N232*$H232,2)</f>
        <v>0</v>
      </c>
      <c r="P232" s="850"/>
      <c r="Q232" s="1034">
        <f>ROUND(P232*$H232,2)</f>
        <v>0</v>
      </c>
      <c r="R232" s="850"/>
      <c r="S232" s="1034">
        <f>ROUND(R232*$H232,2)</f>
        <v>0</v>
      </c>
      <c r="T232" s="850"/>
      <c r="U232" s="1034">
        <f>ROUND(T232*$H232,2)</f>
        <v>0</v>
      </c>
      <c r="V232" s="850"/>
      <c r="W232" s="1034">
        <f>ROUND(V232*$H232,2)</f>
        <v>0</v>
      </c>
      <c r="X232" s="850"/>
      <c r="Y232" s="1034">
        <f>ROUND(X232*$H232,2)</f>
        <v>0</v>
      </c>
      <c r="Z232" s="850"/>
      <c r="AA232" s="1034">
        <f>ROUND(Z232*$H232,2)</f>
        <v>0</v>
      </c>
      <c r="AB232" s="850"/>
      <c r="AC232" s="1034">
        <f>ROUND(AB232*$H232,2)</f>
        <v>0</v>
      </c>
      <c r="AD232" s="850"/>
      <c r="AE232" s="1034">
        <f>ROUND(AD232*$H232,2)</f>
        <v>0</v>
      </c>
      <c r="AF232" s="850"/>
      <c r="AG232" s="1034">
        <f>ROUND(AF232*$H232,2)</f>
        <v>0</v>
      </c>
      <c r="AH232" s="850">
        <v>4</v>
      </c>
      <c r="AI232" s="1034">
        <f>ROUND(AH232*$H232,2)</f>
        <v>3880</v>
      </c>
      <c r="AJ232" s="1861"/>
      <c r="AK232" s="2143">
        <f>ROUND(AJ232*$H232,2)</f>
        <v>0</v>
      </c>
      <c r="AL232" s="2014">
        <v>1</v>
      </c>
      <c r="AM232" s="2015">
        <f>ROUND(AL232*$H232,2)</f>
        <v>970</v>
      </c>
      <c r="AN232" s="1861"/>
      <c r="AO232" s="2143">
        <f>ROUND(AN232*$H232,2)</f>
        <v>0</v>
      </c>
      <c r="AP232" s="2014"/>
      <c r="AQ232" s="2015">
        <f>ROUND(AP232*$H232,2)</f>
        <v>0</v>
      </c>
      <c r="AR232" s="850">
        <f t="shared" ref="AR232:AR233" si="3">AP232+AN232+AL232+AJ232+AH232+AF232+AD232+AB232+Z232+X232+V232+T232+R232+P232+N232+L232+J232</f>
        <v>5</v>
      </c>
      <c r="AS232" s="1034">
        <f>ROUND(AR232*$H232,2)</f>
        <v>4850</v>
      </c>
      <c r="AT232" s="850">
        <f t="shared" ref="AT232:AT233" si="4">G232-AR232</f>
        <v>0</v>
      </c>
      <c r="AU232" s="1034">
        <f>ROUND(AT232*$H232,2)</f>
        <v>0</v>
      </c>
      <c r="AV232" s="914">
        <f t="shared" ref="AV232:AV233" si="5">AU232/I232</f>
        <v>0</v>
      </c>
      <c r="FA232" s="1014"/>
      <c r="FB232" s="1015"/>
      <c r="FC232" s="869"/>
      <c r="FD232" s="869"/>
      <c r="FE232" s="869"/>
      <c r="FF232" s="869"/>
      <c r="FG232" s="869"/>
      <c r="FH232" s="869"/>
      <c r="FI232" s="1016"/>
      <c r="GI232" s="1017" t="s">
        <v>114</v>
      </c>
      <c r="GJ232" s="1017" t="s">
        <v>46</v>
      </c>
      <c r="GK232" s="1013" t="s">
        <v>46</v>
      </c>
      <c r="GL232" s="1013" t="s">
        <v>23</v>
      </c>
      <c r="GM232" s="1013" t="s">
        <v>45</v>
      </c>
      <c r="GN232" s="1017" t="s">
        <v>103</v>
      </c>
    </row>
    <row r="233" spans="1:210" s="836" customFormat="1" ht="27.9" customHeight="1" x14ac:dyDescent="0.2">
      <c r="A233"/>
      <c r="B233" s="854" t="s">
        <v>470</v>
      </c>
      <c r="C233" s="838" t="s">
        <v>105</v>
      </c>
      <c r="D233" s="839" t="s">
        <v>490</v>
      </c>
      <c r="E233" s="840" t="s">
        <v>491</v>
      </c>
      <c r="F233" s="841" t="s">
        <v>341</v>
      </c>
      <c r="G233" s="842">
        <v>3</v>
      </c>
      <c r="H233" s="843">
        <v>12141.6</v>
      </c>
      <c r="I233" s="855">
        <f>ROUND(H233*G233,2)</f>
        <v>36424.800000000003</v>
      </c>
      <c r="J233" s="850"/>
      <c r="K233" s="1034">
        <f>ROUND(J233*$H233,2)</f>
        <v>0</v>
      </c>
      <c r="L233" s="850"/>
      <c r="M233" s="1034">
        <f>ROUND(L233*$H233,2)</f>
        <v>0</v>
      </c>
      <c r="N233" s="850"/>
      <c r="O233" s="1034">
        <f>ROUND(N233*$H233,2)</f>
        <v>0</v>
      </c>
      <c r="P233" s="850"/>
      <c r="Q233" s="1034">
        <f>ROUND(P233*$H233,2)</f>
        <v>0</v>
      </c>
      <c r="R233" s="850"/>
      <c r="S233" s="1034">
        <f>ROUND(R233*$H233,2)</f>
        <v>0</v>
      </c>
      <c r="T233" s="850"/>
      <c r="U233" s="1034">
        <f>ROUND(T233*$H233,2)</f>
        <v>0</v>
      </c>
      <c r="V233" s="850"/>
      <c r="W233" s="1034">
        <f>ROUND(V233*$H233,2)</f>
        <v>0</v>
      </c>
      <c r="X233" s="850"/>
      <c r="Y233" s="1034">
        <f>ROUND(X233*$H233,2)</f>
        <v>0</v>
      </c>
      <c r="Z233" s="850"/>
      <c r="AA233" s="1034">
        <f>ROUND(Z233*$H233,2)</f>
        <v>0</v>
      </c>
      <c r="AB233" s="850"/>
      <c r="AC233" s="1034">
        <f>ROUND(AB233*$H233,2)</f>
        <v>0</v>
      </c>
      <c r="AD233" s="850"/>
      <c r="AE233" s="1034">
        <f>ROUND(AD233*$H233,2)</f>
        <v>0</v>
      </c>
      <c r="AF233" s="850"/>
      <c r="AG233" s="1034">
        <f>ROUND(AF233*$H233,2)</f>
        <v>0</v>
      </c>
      <c r="AH233" s="850">
        <v>1</v>
      </c>
      <c r="AI233" s="1034">
        <f>ROUND(AH233*$H233,2)</f>
        <v>12141.6</v>
      </c>
      <c r="AJ233" s="1861">
        <v>2</v>
      </c>
      <c r="AK233" s="2143">
        <f>ROUND(AJ233*$H233,2)</f>
        <v>24283.200000000001</v>
      </c>
      <c r="AL233" s="2014"/>
      <c r="AM233" s="2015">
        <f>ROUND(AL233*$H233,2)</f>
        <v>0</v>
      </c>
      <c r="AN233" s="1861"/>
      <c r="AO233" s="2143">
        <f>ROUND(AN233*$H233,2)</f>
        <v>0</v>
      </c>
      <c r="AP233" s="2014"/>
      <c r="AQ233" s="2015">
        <f>ROUND(AP233*$H233,2)</f>
        <v>0</v>
      </c>
      <c r="AR233" s="775">
        <f t="shared" si="3"/>
        <v>3</v>
      </c>
      <c r="AS233" s="1034">
        <f>ROUND(AR233*$H233,2)</f>
        <v>36424.800000000003</v>
      </c>
      <c r="AT233" s="775">
        <f t="shared" si="4"/>
        <v>0</v>
      </c>
      <c r="AU233" s="1034">
        <f>ROUND(AT233*$H233,2)</f>
        <v>0</v>
      </c>
      <c r="AV233" s="913">
        <f t="shared" si="5"/>
        <v>0</v>
      </c>
      <c r="FA233" s="1028"/>
      <c r="FB233" s="1029" t="s">
        <v>7</v>
      </c>
      <c r="FC233" s="1030" t="s">
        <v>31</v>
      </c>
      <c r="FD233" s="851"/>
      <c r="FE233" s="1002">
        <f>FD233*G239</f>
        <v>0</v>
      </c>
      <c r="FF233" s="1002">
        <v>8.1000000000000003E-2</v>
      </c>
      <c r="FG233" s="1002">
        <f>FF233*G239</f>
        <v>0.16200000000000001</v>
      </c>
      <c r="FH233" s="1002">
        <v>0</v>
      </c>
      <c r="FI233" s="1003">
        <f>FH233*G239</f>
        <v>0</v>
      </c>
      <c r="GG233" s="1004" t="s">
        <v>166</v>
      </c>
      <c r="GI233" s="1004" t="s">
        <v>238</v>
      </c>
      <c r="GJ233" s="1004" t="s">
        <v>46</v>
      </c>
      <c r="GN233" s="988" t="s">
        <v>103</v>
      </c>
      <c r="GT233" s="1005">
        <f>IF(FC233="základní",I239,0)</f>
        <v>500</v>
      </c>
      <c r="GU233" s="1005">
        <f>IF(FC233="snížená",I239,0)</f>
        <v>0</v>
      </c>
      <c r="GV233" s="1005">
        <f>IF(FC233="zákl. přenesená",I239,0)</f>
        <v>0</v>
      </c>
      <c r="GW233" s="1005">
        <f>IF(FC233="sníž. přenesená",I239,0)</f>
        <v>0</v>
      </c>
      <c r="GX233" s="1005">
        <f>IF(FC233="nulová",I239,0)</f>
        <v>0</v>
      </c>
      <c r="GY233" s="988" t="s">
        <v>45</v>
      </c>
      <c r="GZ233" s="1005">
        <f>ROUND(H239*G239,2)</f>
        <v>500</v>
      </c>
      <c r="HA233" s="988" t="s">
        <v>110</v>
      </c>
      <c r="HB233" s="1004" t="s">
        <v>2246</v>
      </c>
    </row>
    <row r="234" spans="1:210" s="1013" customFormat="1" ht="27.9" customHeight="1" x14ac:dyDescent="0.2">
      <c r="A234"/>
      <c r="B234" s="866"/>
      <c r="C234" s="857" t="s">
        <v>114</v>
      </c>
      <c r="D234" s="867" t="s">
        <v>7</v>
      </c>
      <c r="E234" s="868" t="s">
        <v>2243</v>
      </c>
      <c r="F234" s="869"/>
      <c r="G234" s="870">
        <v>3</v>
      </c>
      <c r="H234" s="871"/>
      <c r="I234" s="872"/>
      <c r="J234" s="901"/>
      <c r="K234" s="902"/>
      <c r="L234" s="901"/>
      <c r="M234" s="902"/>
      <c r="N234" s="901"/>
      <c r="O234" s="902"/>
      <c r="P234" s="901"/>
      <c r="Q234" s="902"/>
      <c r="R234" s="901"/>
      <c r="S234" s="902"/>
      <c r="T234" s="901"/>
      <c r="U234" s="902"/>
      <c r="V234" s="901"/>
      <c r="W234" s="902"/>
      <c r="X234" s="901"/>
      <c r="Y234" s="902"/>
      <c r="Z234" s="901"/>
      <c r="AA234" s="902"/>
      <c r="AB234" s="901"/>
      <c r="AC234" s="902"/>
      <c r="AD234" s="901"/>
      <c r="AE234" s="902"/>
      <c r="AF234" s="901"/>
      <c r="AG234" s="902"/>
      <c r="AH234" s="901"/>
      <c r="AI234" s="902"/>
      <c r="AJ234" s="1857"/>
      <c r="AK234" s="1858"/>
      <c r="AL234" s="2010"/>
      <c r="AM234" s="2011"/>
      <c r="AN234" s="1857"/>
      <c r="AO234" s="1858"/>
      <c r="AP234" s="2010"/>
      <c r="AQ234" s="2011"/>
      <c r="AR234" s="901"/>
      <c r="AS234" s="902"/>
      <c r="AT234" s="901"/>
      <c r="AU234" s="902"/>
      <c r="AV234" s="1038"/>
      <c r="FA234" s="1014"/>
      <c r="FB234" s="1015"/>
      <c r="FC234" s="869"/>
      <c r="FD234" s="869"/>
      <c r="FE234" s="869"/>
      <c r="FF234" s="869"/>
      <c r="FG234" s="869"/>
      <c r="FH234" s="869"/>
      <c r="FI234" s="1016"/>
      <c r="GI234" s="1017" t="s">
        <v>114</v>
      </c>
      <c r="GJ234" s="1017" t="s">
        <v>46</v>
      </c>
      <c r="GK234" s="1013" t="s">
        <v>46</v>
      </c>
      <c r="GL234" s="1013" t="s">
        <v>23</v>
      </c>
      <c r="GM234" s="1013" t="s">
        <v>45</v>
      </c>
      <c r="GN234" s="1017" t="s">
        <v>103</v>
      </c>
    </row>
    <row r="235" spans="1:210" s="836" customFormat="1" ht="27.9" customHeight="1" x14ac:dyDescent="0.2">
      <c r="A235"/>
      <c r="B235" s="887" t="s">
        <v>476</v>
      </c>
      <c r="C235" s="844" t="s">
        <v>238</v>
      </c>
      <c r="D235" s="845" t="s">
        <v>496</v>
      </c>
      <c r="E235" s="846" t="s">
        <v>497</v>
      </c>
      <c r="F235" s="847" t="s">
        <v>341</v>
      </c>
      <c r="G235" s="848">
        <v>1</v>
      </c>
      <c r="H235" s="849">
        <v>225</v>
      </c>
      <c r="I235" s="888">
        <f>ROUND(H235*G235,2)</f>
        <v>225</v>
      </c>
      <c r="J235" s="850"/>
      <c r="K235" s="1034">
        <f>ROUND(J235*$H235,2)</f>
        <v>0</v>
      </c>
      <c r="L235" s="850"/>
      <c r="M235" s="1034">
        <f>ROUND(L235*$H235,2)</f>
        <v>0</v>
      </c>
      <c r="N235" s="850"/>
      <c r="O235" s="1034">
        <f>ROUND(N235*$H235,2)</f>
        <v>0</v>
      </c>
      <c r="P235" s="850"/>
      <c r="Q235" s="1034">
        <f>ROUND(P235*$H235,2)</f>
        <v>0</v>
      </c>
      <c r="R235" s="850"/>
      <c r="S235" s="1034">
        <f>ROUND(R235*$H235,2)</f>
        <v>0</v>
      </c>
      <c r="T235" s="850"/>
      <c r="U235" s="1034">
        <f>ROUND(T235*$H235,2)</f>
        <v>0</v>
      </c>
      <c r="V235" s="850"/>
      <c r="W235" s="1034">
        <f>ROUND(V235*$H235,2)</f>
        <v>0</v>
      </c>
      <c r="X235" s="850"/>
      <c r="Y235" s="1034">
        <f>ROUND(X235*$H235,2)</f>
        <v>0</v>
      </c>
      <c r="Z235" s="850"/>
      <c r="AA235" s="1034">
        <f>ROUND(Z235*$H235,2)</f>
        <v>0</v>
      </c>
      <c r="AB235" s="850"/>
      <c r="AC235" s="1034">
        <f>ROUND(AB235*$H235,2)</f>
        <v>0</v>
      </c>
      <c r="AD235" s="850"/>
      <c r="AE235" s="1034">
        <f>ROUND(AD235*$H235,2)</f>
        <v>0</v>
      </c>
      <c r="AF235" s="850"/>
      <c r="AG235" s="1034">
        <f>ROUND(AF235*$H235,2)</f>
        <v>0</v>
      </c>
      <c r="AH235" s="850"/>
      <c r="AI235" s="1034">
        <f>ROUND(AH235*$H235,2)</f>
        <v>0</v>
      </c>
      <c r="AJ235" s="1861"/>
      <c r="AK235" s="2143">
        <f>ROUND(AJ235*$H235,2)</f>
        <v>0</v>
      </c>
      <c r="AL235" s="2014">
        <v>1</v>
      </c>
      <c r="AM235" s="2015">
        <f>ROUND(AL235*$H235,2)</f>
        <v>225</v>
      </c>
      <c r="AN235" s="1861"/>
      <c r="AO235" s="2143">
        <f>ROUND(AN235*$H235,2)</f>
        <v>0</v>
      </c>
      <c r="AP235" s="2014"/>
      <c r="AQ235" s="2015">
        <f>ROUND(AP235*$H235,2)</f>
        <v>0</v>
      </c>
      <c r="AR235" s="850">
        <f>AP235+AN235+AL235+AJ235+AH235+AF235+AD235+AB235+Z235+X235+V235+T235+R235+P235+N235+L235+J235</f>
        <v>1</v>
      </c>
      <c r="AS235" s="1034">
        <f>ROUND(AR235*$H235,2)</f>
        <v>225</v>
      </c>
      <c r="AT235" s="850">
        <f>G235-AR235</f>
        <v>0</v>
      </c>
      <c r="AU235" s="1034">
        <f>ROUND(AT235*$H235,2)</f>
        <v>0</v>
      </c>
      <c r="AV235" s="914">
        <f>AU235/I235</f>
        <v>0</v>
      </c>
      <c r="FA235" s="1028"/>
      <c r="FB235" s="1029" t="s">
        <v>7</v>
      </c>
      <c r="FC235" s="1030" t="s">
        <v>31</v>
      </c>
      <c r="FD235" s="851"/>
      <c r="FE235" s="1002">
        <f>FD235*G241</f>
        <v>0</v>
      </c>
      <c r="FF235" s="1002">
        <v>0.54800000000000004</v>
      </c>
      <c r="FG235" s="1002">
        <f>FF235*G241</f>
        <v>1.6440000000000001</v>
      </c>
      <c r="FH235" s="1002">
        <v>0</v>
      </c>
      <c r="FI235" s="1003">
        <f>FH235*G241</f>
        <v>0</v>
      </c>
      <c r="GG235" s="1004" t="s">
        <v>166</v>
      </c>
      <c r="GI235" s="1004" t="s">
        <v>238</v>
      </c>
      <c r="GJ235" s="1004" t="s">
        <v>46</v>
      </c>
      <c r="GN235" s="988" t="s">
        <v>103</v>
      </c>
      <c r="GT235" s="1005">
        <f>IF(FC235="základní",I241,0)</f>
        <v>5760</v>
      </c>
      <c r="GU235" s="1005">
        <f>IF(FC235="snížená",I241,0)</f>
        <v>0</v>
      </c>
      <c r="GV235" s="1005">
        <f>IF(FC235="zákl. přenesená",I241,0)</f>
        <v>0</v>
      </c>
      <c r="GW235" s="1005">
        <f>IF(FC235="sníž. přenesená",I241,0)</f>
        <v>0</v>
      </c>
      <c r="GX235" s="1005">
        <f>IF(FC235="nulová",I241,0)</f>
        <v>0</v>
      </c>
      <c r="GY235" s="988" t="s">
        <v>45</v>
      </c>
      <c r="GZ235" s="1005">
        <f>ROUND(H241*G241,2)</f>
        <v>5760</v>
      </c>
      <c r="HA235" s="988" t="s">
        <v>110</v>
      </c>
      <c r="HB235" s="1004" t="s">
        <v>2247</v>
      </c>
    </row>
    <row r="236" spans="1:210" s="1013" customFormat="1" ht="27.9" customHeight="1" x14ac:dyDescent="0.2">
      <c r="A236"/>
      <c r="B236" s="866"/>
      <c r="C236" s="857" t="s">
        <v>114</v>
      </c>
      <c r="D236" s="867" t="s">
        <v>7</v>
      </c>
      <c r="E236" s="868" t="s">
        <v>570</v>
      </c>
      <c r="F236" s="869"/>
      <c r="G236" s="870">
        <v>1</v>
      </c>
      <c r="H236" s="871"/>
      <c r="I236" s="872"/>
      <c r="J236" s="901"/>
      <c r="K236" s="902"/>
      <c r="L236" s="901"/>
      <c r="M236" s="902"/>
      <c r="N236" s="901"/>
      <c r="O236" s="902"/>
      <c r="P236" s="901"/>
      <c r="Q236" s="902"/>
      <c r="R236" s="901"/>
      <c r="S236" s="902"/>
      <c r="T236" s="901"/>
      <c r="U236" s="902"/>
      <c r="V236" s="901"/>
      <c r="W236" s="902"/>
      <c r="X236" s="901"/>
      <c r="Y236" s="902"/>
      <c r="Z236" s="901"/>
      <c r="AA236" s="902"/>
      <c r="AB236" s="901"/>
      <c r="AC236" s="902"/>
      <c r="AD236" s="901"/>
      <c r="AE236" s="902"/>
      <c r="AF236" s="901"/>
      <c r="AG236" s="902"/>
      <c r="AH236" s="901"/>
      <c r="AI236" s="902"/>
      <c r="AJ236" s="1857"/>
      <c r="AK236" s="1858"/>
      <c r="AL236" s="2010"/>
      <c r="AM236" s="2011"/>
      <c r="AN236" s="1857"/>
      <c r="AO236" s="1858"/>
      <c r="AP236" s="2010"/>
      <c r="AQ236" s="2011"/>
      <c r="AR236" s="901"/>
      <c r="AS236" s="902"/>
      <c r="AT236" s="901"/>
      <c r="AU236" s="902"/>
      <c r="AV236" s="1038"/>
      <c r="FA236" s="1014"/>
      <c r="FB236" s="1015"/>
      <c r="FC236" s="869"/>
      <c r="FD236" s="869"/>
      <c r="FE236" s="869"/>
      <c r="FF236" s="869"/>
      <c r="FG236" s="869"/>
      <c r="FH236" s="869"/>
      <c r="FI236" s="1016"/>
      <c r="GI236" s="1017" t="s">
        <v>114</v>
      </c>
      <c r="GJ236" s="1017" t="s">
        <v>46</v>
      </c>
      <c r="GK236" s="1013" t="s">
        <v>46</v>
      </c>
      <c r="GL236" s="1013" t="s">
        <v>23</v>
      </c>
      <c r="GM236" s="1013" t="s">
        <v>45</v>
      </c>
      <c r="GN236" s="1017" t="s">
        <v>103</v>
      </c>
    </row>
    <row r="237" spans="1:210" s="836" customFormat="1" ht="27.9" customHeight="1" x14ac:dyDescent="0.2">
      <c r="A237"/>
      <c r="B237" s="887" t="s">
        <v>480</v>
      </c>
      <c r="C237" s="844" t="s">
        <v>238</v>
      </c>
      <c r="D237" s="845" t="s">
        <v>501</v>
      </c>
      <c r="E237" s="846" t="s">
        <v>502</v>
      </c>
      <c r="F237" s="847" t="s">
        <v>341</v>
      </c>
      <c r="G237" s="848">
        <v>1</v>
      </c>
      <c r="H237" s="849">
        <v>250</v>
      </c>
      <c r="I237" s="888">
        <f>ROUND(H237*G237,2)</f>
        <v>250</v>
      </c>
      <c r="J237" s="850"/>
      <c r="K237" s="1034">
        <f>ROUND(J237*$H237,2)</f>
        <v>0</v>
      </c>
      <c r="L237" s="850"/>
      <c r="M237" s="1034">
        <f>ROUND(L237*$H237,2)</f>
        <v>0</v>
      </c>
      <c r="N237" s="850"/>
      <c r="O237" s="1034">
        <f>ROUND(N237*$H237,2)</f>
        <v>0</v>
      </c>
      <c r="P237" s="850"/>
      <c r="Q237" s="1034">
        <f>ROUND(P237*$H237,2)</f>
        <v>0</v>
      </c>
      <c r="R237" s="850"/>
      <c r="S237" s="1034">
        <f>ROUND(R237*$H237,2)</f>
        <v>0</v>
      </c>
      <c r="T237" s="850"/>
      <c r="U237" s="1034">
        <f>ROUND(T237*$H237,2)</f>
        <v>0</v>
      </c>
      <c r="V237" s="850"/>
      <c r="W237" s="1034">
        <f>ROUND(V237*$H237,2)</f>
        <v>0</v>
      </c>
      <c r="X237" s="850"/>
      <c r="Y237" s="1034">
        <f>ROUND(X237*$H237,2)</f>
        <v>0</v>
      </c>
      <c r="Z237" s="850"/>
      <c r="AA237" s="1034">
        <f>ROUND(Z237*$H237,2)</f>
        <v>0</v>
      </c>
      <c r="AB237" s="850"/>
      <c r="AC237" s="1034">
        <f>ROUND(AB237*$H237,2)</f>
        <v>0</v>
      </c>
      <c r="AD237" s="850"/>
      <c r="AE237" s="1034">
        <f>ROUND(AD237*$H237,2)</f>
        <v>0</v>
      </c>
      <c r="AF237" s="850"/>
      <c r="AG237" s="1034">
        <f>ROUND(AF237*$H237,2)</f>
        <v>0</v>
      </c>
      <c r="AH237" s="850"/>
      <c r="AI237" s="1034">
        <f>ROUND(AH237*$H237,2)</f>
        <v>0</v>
      </c>
      <c r="AJ237" s="1861"/>
      <c r="AK237" s="2143">
        <f>ROUND(AJ237*$H237,2)</f>
        <v>0</v>
      </c>
      <c r="AL237" s="2014">
        <v>1</v>
      </c>
      <c r="AM237" s="2015">
        <f>ROUND(AL237*$H237,2)</f>
        <v>250</v>
      </c>
      <c r="AN237" s="1861"/>
      <c r="AO237" s="2143">
        <f>ROUND(AN237*$H237,2)</f>
        <v>0</v>
      </c>
      <c r="AP237" s="2014"/>
      <c r="AQ237" s="2015">
        <f>ROUND(AP237*$H237,2)</f>
        <v>0</v>
      </c>
      <c r="AR237" s="850">
        <f>AP237+AN237+AL237+AJ237+AH237+AF237+AD237+AB237+Z237+X237+V237+T237+R237+P237+N237+L237+J237</f>
        <v>1</v>
      </c>
      <c r="AS237" s="1034">
        <f>ROUND(AR237*$H237,2)</f>
        <v>250</v>
      </c>
      <c r="AT237" s="850">
        <f>G237-AR237</f>
        <v>0</v>
      </c>
      <c r="AU237" s="1034">
        <f>ROUND(AT237*$H237,2)</f>
        <v>0</v>
      </c>
      <c r="AV237" s="914">
        <f>AU237/I237</f>
        <v>0</v>
      </c>
      <c r="FA237" s="1028"/>
      <c r="FB237" s="1029" t="s">
        <v>7</v>
      </c>
      <c r="FC237" s="1030" t="s">
        <v>31</v>
      </c>
      <c r="FD237" s="851"/>
      <c r="FE237" s="1002">
        <f>FD237*G243</f>
        <v>0</v>
      </c>
      <c r="FF237" s="1002">
        <v>0.254</v>
      </c>
      <c r="FG237" s="1002">
        <f>FF237*G243</f>
        <v>0.254</v>
      </c>
      <c r="FH237" s="1002">
        <v>0</v>
      </c>
      <c r="FI237" s="1003">
        <f>FH237*G243</f>
        <v>0</v>
      </c>
      <c r="GG237" s="1004" t="s">
        <v>166</v>
      </c>
      <c r="GI237" s="1004" t="s">
        <v>238</v>
      </c>
      <c r="GJ237" s="1004" t="s">
        <v>46</v>
      </c>
      <c r="GN237" s="988" t="s">
        <v>103</v>
      </c>
      <c r="GT237" s="1005">
        <f>IF(FC237="základní",I243,0)</f>
        <v>985</v>
      </c>
      <c r="GU237" s="1005">
        <f>IF(FC237="snížená",I243,0)</f>
        <v>0</v>
      </c>
      <c r="GV237" s="1005">
        <f>IF(FC237="zákl. přenesená",I243,0)</f>
        <v>0</v>
      </c>
      <c r="GW237" s="1005">
        <f>IF(FC237="sníž. přenesená",I243,0)</f>
        <v>0</v>
      </c>
      <c r="GX237" s="1005">
        <f>IF(FC237="nulová",I243,0)</f>
        <v>0</v>
      </c>
      <c r="GY237" s="988" t="s">
        <v>45</v>
      </c>
      <c r="GZ237" s="1005">
        <f>ROUND(H243*G243,2)</f>
        <v>985</v>
      </c>
      <c r="HA237" s="988" t="s">
        <v>110</v>
      </c>
      <c r="HB237" s="1004" t="s">
        <v>2249</v>
      </c>
    </row>
    <row r="238" spans="1:210" s="1013" customFormat="1" ht="27.9" customHeight="1" x14ac:dyDescent="0.2">
      <c r="A238"/>
      <c r="B238" s="866"/>
      <c r="C238" s="857" t="s">
        <v>114</v>
      </c>
      <c r="D238" s="867" t="s">
        <v>7</v>
      </c>
      <c r="E238" s="868" t="s">
        <v>570</v>
      </c>
      <c r="F238" s="869"/>
      <c r="G238" s="870">
        <v>1</v>
      </c>
      <c r="H238" s="871"/>
      <c r="I238" s="872"/>
      <c r="J238" s="901"/>
      <c r="K238" s="902"/>
      <c r="L238" s="901"/>
      <c r="M238" s="902"/>
      <c r="N238" s="901"/>
      <c r="O238" s="902"/>
      <c r="P238" s="901"/>
      <c r="Q238" s="902"/>
      <c r="R238" s="901"/>
      <c r="S238" s="902"/>
      <c r="T238" s="901"/>
      <c r="U238" s="902"/>
      <c r="V238" s="901"/>
      <c r="W238" s="902"/>
      <c r="X238" s="901"/>
      <c r="Y238" s="902"/>
      <c r="Z238" s="901"/>
      <c r="AA238" s="902"/>
      <c r="AB238" s="901"/>
      <c r="AC238" s="902"/>
      <c r="AD238" s="901"/>
      <c r="AE238" s="902"/>
      <c r="AF238" s="901"/>
      <c r="AG238" s="902"/>
      <c r="AH238" s="901"/>
      <c r="AI238" s="902"/>
      <c r="AJ238" s="1857"/>
      <c r="AK238" s="1858"/>
      <c r="AL238" s="2010"/>
      <c r="AM238" s="2011"/>
      <c r="AN238" s="1857"/>
      <c r="AO238" s="1858"/>
      <c r="AP238" s="2010"/>
      <c r="AQ238" s="2011"/>
      <c r="AR238" s="901"/>
      <c r="AS238" s="902"/>
      <c r="AT238" s="901"/>
      <c r="AU238" s="902"/>
      <c r="AV238" s="1038"/>
      <c r="FA238" s="1014"/>
      <c r="FB238" s="1015"/>
      <c r="FC238" s="869"/>
      <c r="FD238" s="869"/>
      <c r="FE238" s="869"/>
      <c r="FF238" s="869"/>
      <c r="FG238" s="869"/>
      <c r="FH238" s="869"/>
      <c r="FI238" s="1016"/>
      <c r="GI238" s="1017" t="s">
        <v>114</v>
      </c>
      <c r="GJ238" s="1017" t="s">
        <v>46</v>
      </c>
      <c r="GK238" s="1013" t="s">
        <v>46</v>
      </c>
      <c r="GL238" s="1013" t="s">
        <v>23</v>
      </c>
      <c r="GM238" s="1013" t="s">
        <v>45</v>
      </c>
      <c r="GN238" s="1017" t="s">
        <v>103</v>
      </c>
    </row>
    <row r="239" spans="1:210" s="836" customFormat="1" ht="27.9" customHeight="1" x14ac:dyDescent="0.2">
      <c r="A239"/>
      <c r="B239" s="887" t="s">
        <v>485</v>
      </c>
      <c r="C239" s="844" t="s">
        <v>238</v>
      </c>
      <c r="D239" s="845" t="s">
        <v>982</v>
      </c>
      <c r="E239" s="846" t="s">
        <v>983</v>
      </c>
      <c r="F239" s="847" t="s">
        <v>341</v>
      </c>
      <c r="G239" s="848">
        <v>2</v>
      </c>
      <c r="H239" s="849">
        <v>250</v>
      </c>
      <c r="I239" s="888">
        <f>ROUND(H239*G239,2)</f>
        <v>500</v>
      </c>
      <c r="J239" s="850"/>
      <c r="K239" s="1034">
        <f>ROUND(J239*$H239,2)</f>
        <v>0</v>
      </c>
      <c r="L239" s="850"/>
      <c r="M239" s="1034">
        <f>ROUND(L239*$H239,2)</f>
        <v>0</v>
      </c>
      <c r="N239" s="850"/>
      <c r="O239" s="1034">
        <f>ROUND(N239*$H239,2)</f>
        <v>0</v>
      </c>
      <c r="P239" s="850"/>
      <c r="Q239" s="1034">
        <f>ROUND(P239*$H239,2)</f>
        <v>0</v>
      </c>
      <c r="R239" s="850"/>
      <c r="S239" s="1034">
        <f>ROUND(R239*$H239,2)</f>
        <v>0</v>
      </c>
      <c r="T239" s="850"/>
      <c r="U239" s="1034">
        <f>ROUND(T239*$H239,2)</f>
        <v>0</v>
      </c>
      <c r="V239" s="850"/>
      <c r="W239" s="1034">
        <f>ROUND(V239*$H239,2)</f>
        <v>0</v>
      </c>
      <c r="X239" s="850"/>
      <c r="Y239" s="1034">
        <f>ROUND(X239*$H239,2)</f>
        <v>0</v>
      </c>
      <c r="Z239" s="850"/>
      <c r="AA239" s="1034">
        <f>ROUND(Z239*$H239,2)</f>
        <v>0</v>
      </c>
      <c r="AB239" s="850"/>
      <c r="AC239" s="1034">
        <f>ROUND(AB239*$H239,2)</f>
        <v>0</v>
      </c>
      <c r="AD239" s="850"/>
      <c r="AE239" s="1034">
        <f>ROUND(AD239*$H239,2)</f>
        <v>0</v>
      </c>
      <c r="AF239" s="850"/>
      <c r="AG239" s="1034">
        <f>ROUND(AF239*$H239,2)</f>
        <v>0</v>
      </c>
      <c r="AH239" s="850"/>
      <c r="AI239" s="1034">
        <f>ROUND(AH239*$H239,2)</f>
        <v>0</v>
      </c>
      <c r="AJ239" s="1861"/>
      <c r="AK239" s="2143">
        <f>ROUND(AJ239*$H239,2)</f>
        <v>0</v>
      </c>
      <c r="AL239" s="2014">
        <v>2</v>
      </c>
      <c r="AM239" s="2015">
        <f>ROUND(AL239*$H239,2)</f>
        <v>500</v>
      </c>
      <c r="AN239" s="1861"/>
      <c r="AO239" s="2143">
        <f>ROUND(AN239*$H239,2)</f>
        <v>0</v>
      </c>
      <c r="AP239" s="2014"/>
      <c r="AQ239" s="2015">
        <f>ROUND(AP239*$H239,2)</f>
        <v>0</v>
      </c>
      <c r="AR239" s="850">
        <f>AP239+AN239+AL239+AJ239+AH239+AF239+AD239+AB239+Z239+X239+V239+T239+R239+P239+N239+L239+J239</f>
        <v>2</v>
      </c>
      <c r="AS239" s="1034">
        <f>ROUND(AR239*$H239,2)</f>
        <v>500</v>
      </c>
      <c r="AT239" s="850">
        <f>G239-AR239</f>
        <v>0</v>
      </c>
      <c r="AU239" s="1034">
        <f>ROUND(AT239*$H239,2)</f>
        <v>0</v>
      </c>
      <c r="AV239" s="914">
        <f>AU239/I239</f>
        <v>0</v>
      </c>
      <c r="FA239" s="1028"/>
      <c r="FB239" s="1029" t="s">
        <v>7</v>
      </c>
      <c r="FC239" s="1030" t="s">
        <v>31</v>
      </c>
      <c r="FD239" s="851"/>
      <c r="FE239" s="1002">
        <f>FD239*G245</f>
        <v>0</v>
      </c>
      <c r="FF239" s="1002">
        <v>1.0129999999999999</v>
      </c>
      <c r="FG239" s="1002">
        <f>FF239*G245</f>
        <v>3.0389999999999997</v>
      </c>
      <c r="FH239" s="1002">
        <v>0</v>
      </c>
      <c r="FI239" s="1003">
        <f>FH239*G245</f>
        <v>0</v>
      </c>
      <c r="GG239" s="1004" t="s">
        <v>166</v>
      </c>
      <c r="GI239" s="1004" t="s">
        <v>238</v>
      </c>
      <c r="GJ239" s="1004" t="s">
        <v>46</v>
      </c>
      <c r="GN239" s="988" t="s">
        <v>103</v>
      </c>
      <c r="GT239" s="1005">
        <f>IF(FC239="základní",I245,0)</f>
        <v>7860</v>
      </c>
      <c r="GU239" s="1005">
        <f>IF(FC239="snížená",I245,0)</f>
        <v>0</v>
      </c>
      <c r="GV239" s="1005">
        <f>IF(FC239="zákl. přenesená",I245,0)</f>
        <v>0</v>
      </c>
      <c r="GW239" s="1005">
        <f>IF(FC239="sníž. přenesená",I245,0)</f>
        <v>0</v>
      </c>
      <c r="GX239" s="1005">
        <f>IF(FC239="nulová",I245,0)</f>
        <v>0</v>
      </c>
      <c r="GY239" s="988" t="s">
        <v>45</v>
      </c>
      <c r="GZ239" s="1005">
        <f>ROUND(H245*G245,2)</f>
        <v>7860</v>
      </c>
      <c r="HA239" s="988" t="s">
        <v>110</v>
      </c>
      <c r="HB239" s="1004" t="s">
        <v>2250</v>
      </c>
    </row>
    <row r="240" spans="1:210" s="1013" customFormat="1" ht="27.9" customHeight="1" x14ac:dyDescent="0.2">
      <c r="A240"/>
      <c r="B240" s="866"/>
      <c r="C240" s="857" t="s">
        <v>114</v>
      </c>
      <c r="D240" s="867" t="s">
        <v>7</v>
      </c>
      <c r="E240" s="868" t="s">
        <v>590</v>
      </c>
      <c r="F240" s="869"/>
      <c r="G240" s="870">
        <v>2</v>
      </c>
      <c r="H240" s="871"/>
      <c r="I240" s="872"/>
      <c r="J240" s="901"/>
      <c r="K240" s="902"/>
      <c r="L240" s="901"/>
      <c r="M240" s="902"/>
      <c r="N240" s="901"/>
      <c r="O240" s="902"/>
      <c r="P240" s="901"/>
      <c r="Q240" s="902"/>
      <c r="R240" s="901"/>
      <c r="S240" s="902"/>
      <c r="T240" s="901"/>
      <c r="U240" s="902"/>
      <c r="V240" s="901"/>
      <c r="W240" s="902"/>
      <c r="X240" s="901"/>
      <c r="Y240" s="902"/>
      <c r="Z240" s="901"/>
      <c r="AA240" s="902"/>
      <c r="AB240" s="901"/>
      <c r="AC240" s="902"/>
      <c r="AD240" s="901"/>
      <c r="AE240" s="902"/>
      <c r="AF240" s="901"/>
      <c r="AG240" s="902"/>
      <c r="AH240" s="901"/>
      <c r="AI240" s="902"/>
      <c r="AJ240" s="1857"/>
      <c r="AK240" s="1858"/>
      <c r="AL240" s="2010"/>
      <c r="AM240" s="2011"/>
      <c r="AN240" s="1857"/>
      <c r="AO240" s="1858"/>
      <c r="AP240" s="2010"/>
      <c r="AQ240" s="2011"/>
      <c r="AR240" s="901"/>
      <c r="AS240" s="902"/>
      <c r="AT240" s="901"/>
      <c r="AU240" s="902"/>
      <c r="AV240" s="1038"/>
      <c r="FA240" s="1014"/>
      <c r="FB240" s="1015"/>
      <c r="FC240" s="869"/>
      <c r="FD240" s="869"/>
      <c r="FE240" s="869"/>
      <c r="FF240" s="869"/>
      <c r="FG240" s="869"/>
      <c r="FH240" s="869"/>
      <c r="FI240" s="1016"/>
      <c r="GI240" s="1017" t="s">
        <v>114</v>
      </c>
      <c r="GJ240" s="1017" t="s">
        <v>46</v>
      </c>
      <c r="GK240" s="1013" t="s">
        <v>46</v>
      </c>
      <c r="GL240" s="1013" t="s">
        <v>23</v>
      </c>
      <c r="GM240" s="1013" t="s">
        <v>45</v>
      </c>
      <c r="GN240" s="1017" t="s">
        <v>103</v>
      </c>
    </row>
    <row r="241" spans="1:210" s="836" customFormat="1" ht="27.9" customHeight="1" x14ac:dyDescent="0.2">
      <c r="A241"/>
      <c r="B241" s="887" t="s">
        <v>489</v>
      </c>
      <c r="C241" s="844" t="s">
        <v>238</v>
      </c>
      <c r="D241" s="845" t="s">
        <v>520</v>
      </c>
      <c r="E241" s="846" t="s">
        <v>521</v>
      </c>
      <c r="F241" s="847" t="s">
        <v>341</v>
      </c>
      <c r="G241" s="848">
        <v>3</v>
      </c>
      <c r="H241" s="849">
        <v>1920</v>
      </c>
      <c r="I241" s="888">
        <f>ROUND(H241*G241,2)</f>
        <v>5760</v>
      </c>
      <c r="J241" s="850"/>
      <c r="K241" s="1034">
        <f>ROUND(J241*$H241,2)</f>
        <v>0</v>
      </c>
      <c r="L241" s="850"/>
      <c r="M241" s="1034">
        <f>ROUND(L241*$H241,2)</f>
        <v>0</v>
      </c>
      <c r="N241" s="850"/>
      <c r="O241" s="1034">
        <f>ROUND(N241*$H241,2)</f>
        <v>0</v>
      </c>
      <c r="P241" s="850"/>
      <c r="Q241" s="1034">
        <f>ROUND(P241*$H241,2)</f>
        <v>0</v>
      </c>
      <c r="R241" s="850"/>
      <c r="S241" s="1034">
        <f>ROUND(R241*$H241,2)</f>
        <v>0</v>
      </c>
      <c r="T241" s="850"/>
      <c r="U241" s="1034">
        <f>ROUND(T241*$H241,2)</f>
        <v>0</v>
      </c>
      <c r="V241" s="850"/>
      <c r="W241" s="1034">
        <f>ROUND(V241*$H241,2)</f>
        <v>0</v>
      </c>
      <c r="X241" s="850"/>
      <c r="Y241" s="1034">
        <f>ROUND(X241*$H241,2)</f>
        <v>0</v>
      </c>
      <c r="Z241" s="850"/>
      <c r="AA241" s="1034">
        <f>ROUND(Z241*$H241,2)</f>
        <v>0</v>
      </c>
      <c r="AB241" s="850"/>
      <c r="AC241" s="1034">
        <f>ROUND(AB241*$H241,2)</f>
        <v>0</v>
      </c>
      <c r="AD241" s="850"/>
      <c r="AE241" s="1034">
        <f>ROUND(AD241*$H241,2)</f>
        <v>0</v>
      </c>
      <c r="AF241" s="850"/>
      <c r="AG241" s="1034">
        <f>ROUND(AF241*$H241,2)</f>
        <v>0</v>
      </c>
      <c r="AH241" s="850">
        <v>1</v>
      </c>
      <c r="AI241" s="1034">
        <f>ROUND(AH241*$H241,2)</f>
        <v>1920</v>
      </c>
      <c r="AJ241" s="1861"/>
      <c r="AK241" s="2143">
        <f>ROUND(AJ241*$H241,2)</f>
        <v>0</v>
      </c>
      <c r="AL241" s="2014">
        <v>2</v>
      </c>
      <c r="AM241" s="2015">
        <f>ROUND(AL241*$H241,2)</f>
        <v>3840</v>
      </c>
      <c r="AN241" s="1861"/>
      <c r="AO241" s="2143">
        <f>ROUND(AN241*$H241,2)</f>
        <v>0</v>
      </c>
      <c r="AP241" s="2014"/>
      <c r="AQ241" s="2015">
        <f>ROUND(AP241*$H241,2)</f>
        <v>0</v>
      </c>
      <c r="AR241" s="850">
        <f>AP241+AN241+AL241+AJ241+AH241+AF241+AD241+AB241+Z241+X241+V241+T241+R241+P241+N241+L241+J241</f>
        <v>3</v>
      </c>
      <c r="AS241" s="1034">
        <f>ROUND(AR241*$H241,2)</f>
        <v>5760</v>
      </c>
      <c r="AT241" s="850">
        <f>G241-AR241</f>
        <v>0</v>
      </c>
      <c r="AU241" s="1034">
        <f>ROUND(AT241*$H241,2)</f>
        <v>0</v>
      </c>
      <c r="AV241" s="914">
        <f>AU241/I241</f>
        <v>0</v>
      </c>
      <c r="FA241" s="1028"/>
      <c r="FB241" s="1029" t="s">
        <v>7</v>
      </c>
      <c r="FC241" s="1030" t="s">
        <v>31</v>
      </c>
      <c r="FD241" s="851"/>
      <c r="FE241" s="1002">
        <f>FD241*G247</f>
        <v>0</v>
      </c>
      <c r="FF241" s="1002">
        <v>1.6</v>
      </c>
      <c r="FG241" s="1002">
        <f>FF241*G247</f>
        <v>4.8000000000000007</v>
      </c>
      <c r="FH241" s="1002">
        <v>0</v>
      </c>
      <c r="FI241" s="1003">
        <f>FH241*G247</f>
        <v>0</v>
      </c>
      <c r="GG241" s="1004" t="s">
        <v>166</v>
      </c>
      <c r="GI241" s="1004" t="s">
        <v>238</v>
      </c>
      <c r="GJ241" s="1004" t="s">
        <v>46</v>
      </c>
      <c r="GN241" s="988" t="s">
        <v>103</v>
      </c>
      <c r="GT241" s="1005">
        <f>IF(FC241="základní",I247,0)</f>
        <v>22350</v>
      </c>
      <c r="GU241" s="1005">
        <f>IF(FC241="snížená",I247,0)</f>
        <v>0</v>
      </c>
      <c r="GV241" s="1005">
        <f>IF(FC241="zákl. přenesená",I247,0)</f>
        <v>0</v>
      </c>
      <c r="GW241" s="1005">
        <f>IF(FC241="sníž. přenesená",I247,0)</f>
        <v>0</v>
      </c>
      <c r="GX241" s="1005">
        <f>IF(FC241="nulová",I247,0)</f>
        <v>0</v>
      </c>
      <c r="GY241" s="988" t="s">
        <v>45</v>
      </c>
      <c r="GZ241" s="1005">
        <f>ROUND(H247*G247,2)</f>
        <v>22350</v>
      </c>
      <c r="HA241" s="988" t="s">
        <v>110</v>
      </c>
      <c r="HB241" s="1004" t="s">
        <v>2251</v>
      </c>
    </row>
    <row r="242" spans="1:210" s="1013" customFormat="1" ht="27.9" customHeight="1" x14ac:dyDescent="0.2">
      <c r="A242"/>
      <c r="B242" s="866"/>
      <c r="C242" s="857" t="s">
        <v>114</v>
      </c>
      <c r="D242" s="867" t="s">
        <v>7</v>
      </c>
      <c r="E242" s="868" t="s">
        <v>2248</v>
      </c>
      <c r="F242" s="869"/>
      <c r="G242" s="870">
        <v>3</v>
      </c>
      <c r="H242" s="871"/>
      <c r="I242" s="872"/>
      <c r="J242" s="901"/>
      <c r="K242" s="902"/>
      <c r="L242" s="901"/>
      <c r="M242" s="902"/>
      <c r="N242" s="901"/>
      <c r="O242" s="902"/>
      <c r="P242" s="901"/>
      <c r="Q242" s="902"/>
      <c r="R242" s="901"/>
      <c r="S242" s="902"/>
      <c r="T242" s="901"/>
      <c r="U242" s="902"/>
      <c r="V242" s="901"/>
      <c r="W242" s="902"/>
      <c r="X242" s="901"/>
      <c r="Y242" s="902"/>
      <c r="Z242" s="901"/>
      <c r="AA242" s="902"/>
      <c r="AB242" s="901"/>
      <c r="AC242" s="902"/>
      <c r="AD242" s="901"/>
      <c r="AE242" s="902"/>
      <c r="AF242" s="901"/>
      <c r="AG242" s="902"/>
      <c r="AH242" s="901"/>
      <c r="AI242" s="902"/>
      <c r="AJ242" s="1857"/>
      <c r="AK242" s="1858"/>
      <c r="AL242" s="2010"/>
      <c r="AM242" s="2011"/>
      <c r="AN242" s="1857"/>
      <c r="AO242" s="1858"/>
      <c r="AP242" s="2010"/>
      <c r="AQ242" s="2011"/>
      <c r="AR242" s="901"/>
      <c r="AS242" s="902"/>
      <c r="AT242" s="901"/>
      <c r="AU242" s="902"/>
      <c r="AV242" s="1038"/>
      <c r="FA242" s="1014"/>
      <c r="FB242" s="1015"/>
      <c r="FC242" s="869"/>
      <c r="FD242" s="869"/>
      <c r="FE242" s="869"/>
      <c r="FF242" s="869"/>
      <c r="FG242" s="869"/>
      <c r="FH242" s="869"/>
      <c r="FI242" s="1016"/>
      <c r="GI242" s="1017" t="s">
        <v>114</v>
      </c>
      <c r="GJ242" s="1017" t="s">
        <v>46</v>
      </c>
      <c r="GK242" s="1013" t="s">
        <v>46</v>
      </c>
      <c r="GL242" s="1013" t="s">
        <v>23</v>
      </c>
      <c r="GM242" s="1013" t="s">
        <v>45</v>
      </c>
      <c r="GN242" s="1017" t="s">
        <v>103</v>
      </c>
    </row>
    <row r="243" spans="1:210" s="836" customFormat="1" ht="27.9" customHeight="1" x14ac:dyDescent="0.2">
      <c r="A243"/>
      <c r="B243" s="887" t="s">
        <v>495</v>
      </c>
      <c r="C243" s="844" t="s">
        <v>238</v>
      </c>
      <c r="D243" s="845" t="s">
        <v>524</v>
      </c>
      <c r="E243" s="846" t="s">
        <v>525</v>
      </c>
      <c r="F243" s="847" t="s">
        <v>341</v>
      </c>
      <c r="G243" s="848">
        <v>1</v>
      </c>
      <c r="H243" s="849">
        <v>985</v>
      </c>
      <c r="I243" s="888">
        <f>ROUND(H243*G243,2)</f>
        <v>985</v>
      </c>
      <c r="J243" s="850"/>
      <c r="K243" s="1034">
        <f>ROUND(J243*$H243,2)</f>
        <v>0</v>
      </c>
      <c r="L243" s="850"/>
      <c r="M243" s="1034">
        <f>ROUND(L243*$H243,2)</f>
        <v>0</v>
      </c>
      <c r="N243" s="850"/>
      <c r="O243" s="1034">
        <f>ROUND(N243*$H243,2)</f>
        <v>0</v>
      </c>
      <c r="P243" s="850"/>
      <c r="Q243" s="1034">
        <f>ROUND(P243*$H243,2)</f>
        <v>0</v>
      </c>
      <c r="R243" s="850"/>
      <c r="S243" s="1034">
        <f>ROUND(R243*$H243,2)</f>
        <v>0</v>
      </c>
      <c r="T243" s="850"/>
      <c r="U243" s="1034">
        <f>ROUND(T243*$H243,2)</f>
        <v>0</v>
      </c>
      <c r="V243" s="850"/>
      <c r="W243" s="1034">
        <f>ROUND(V243*$H243,2)</f>
        <v>0</v>
      </c>
      <c r="X243" s="850"/>
      <c r="Y243" s="1034">
        <f>ROUND(X243*$H243,2)</f>
        <v>0</v>
      </c>
      <c r="Z243" s="850"/>
      <c r="AA243" s="1034">
        <f>ROUND(Z243*$H243,2)</f>
        <v>0</v>
      </c>
      <c r="AB243" s="850"/>
      <c r="AC243" s="1034">
        <f>ROUND(AB243*$H243,2)</f>
        <v>0</v>
      </c>
      <c r="AD243" s="850"/>
      <c r="AE243" s="1034">
        <f>ROUND(AD243*$H243,2)</f>
        <v>0</v>
      </c>
      <c r="AF243" s="850"/>
      <c r="AG243" s="1034">
        <f>ROUND(AF243*$H243,2)</f>
        <v>0</v>
      </c>
      <c r="AH243" s="850">
        <v>1</v>
      </c>
      <c r="AI243" s="1034">
        <f>ROUND(AH243*$H243,2)</f>
        <v>985</v>
      </c>
      <c r="AJ243" s="1861"/>
      <c r="AK243" s="2143">
        <f>ROUND(AJ243*$H243,2)</f>
        <v>0</v>
      </c>
      <c r="AL243" s="2014"/>
      <c r="AM243" s="2015">
        <f>ROUND(AL243*$H243,2)</f>
        <v>0</v>
      </c>
      <c r="AN243" s="1861"/>
      <c r="AO243" s="2143">
        <f>ROUND(AN243*$H243,2)</f>
        <v>0</v>
      </c>
      <c r="AP243" s="2014"/>
      <c r="AQ243" s="2015">
        <f>ROUND(AP243*$H243,2)</f>
        <v>0</v>
      </c>
      <c r="AR243" s="850">
        <f>AP243+AN243+AL243+AJ243+AH243+AF243+AD243+AB243+Z243+X243+V243+T243+R243+P243+N243+L243+J243</f>
        <v>1</v>
      </c>
      <c r="AS243" s="1034">
        <f>ROUND(AR243*$H243,2)</f>
        <v>985</v>
      </c>
      <c r="AT243" s="850">
        <f>G243-AR243</f>
        <v>0</v>
      </c>
      <c r="AU243" s="1034">
        <f>ROUND(AT243*$H243,2)</f>
        <v>0</v>
      </c>
      <c r="AV243" s="914">
        <f>AU243/I243</f>
        <v>0</v>
      </c>
      <c r="FA243" s="1028"/>
      <c r="FB243" s="1029" t="s">
        <v>7</v>
      </c>
      <c r="FC243" s="1030" t="s">
        <v>31</v>
      </c>
      <c r="FD243" s="851"/>
      <c r="FE243" s="1002">
        <f>FD243*G249</f>
        <v>0</v>
      </c>
      <c r="FF243" s="1002">
        <v>2E-3</v>
      </c>
      <c r="FG243" s="1002">
        <f>FF243*G249</f>
        <v>1.4E-2</v>
      </c>
      <c r="FH243" s="1002">
        <v>0</v>
      </c>
      <c r="FI243" s="1003">
        <f>FH243*G249</f>
        <v>0</v>
      </c>
      <c r="GG243" s="1004" t="s">
        <v>166</v>
      </c>
      <c r="GI243" s="1004" t="s">
        <v>238</v>
      </c>
      <c r="GJ243" s="1004" t="s">
        <v>46</v>
      </c>
      <c r="GN243" s="988" t="s">
        <v>103</v>
      </c>
      <c r="GT243" s="1005">
        <f>IF(FC243="základní",I249,0)</f>
        <v>1505</v>
      </c>
      <c r="GU243" s="1005">
        <f>IF(FC243="snížená",I249,0)</f>
        <v>0</v>
      </c>
      <c r="GV243" s="1005">
        <f>IF(FC243="zákl. přenesená",I249,0)</f>
        <v>0</v>
      </c>
      <c r="GW243" s="1005">
        <f>IF(FC243="sníž. přenesená",I249,0)</f>
        <v>0</v>
      </c>
      <c r="GX243" s="1005">
        <f>IF(FC243="nulová",I249,0)</f>
        <v>0</v>
      </c>
      <c r="GY243" s="988" t="s">
        <v>45</v>
      </c>
      <c r="GZ243" s="1005">
        <f>ROUND(H249*G249,2)</f>
        <v>1505</v>
      </c>
      <c r="HA243" s="988" t="s">
        <v>110</v>
      </c>
      <c r="HB243" s="1004" t="s">
        <v>2252</v>
      </c>
    </row>
    <row r="244" spans="1:210" s="1013" customFormat="1" ht="27.9" customHeight="1" x14ac:dyDescent="0.2">
      <c r="A244"/>
      <c r="B244" s="866"/>
      <c r="C244" s="857" t="s">
        <v>114</v>
      </c>
      <c r="D244" s="867" t="s">
        <v>7</v>
      </c>
      <c r="E244" s="868" t="s">
        <v>570</v>
      </c>
      <c r="F244" s="869"/>
      <c r="G244" s="870">
        <v>1</v>
      </c>
      <c r="H244" s="871"/>
      <c r="I244" s="872"/>
      <c r="J244" s="901"/>
      <c r="K244" s="902"/>
      <c r="L244" s="901"/>
      <c r="M244" s="902"/>
      <c r="N244" s="901"/>
      <c r="O244" s="902"/>
      <c r="P244" s="901"/>
      <c r="Q244" s="902"/>
      <c r="R244" s="901"/>
      <c r="S244" s="902"/>
      <c r="T244" s="901"/>
      <c r="U244" s="902"/>
      <c r="V244" s="901"/>
      <c r="W244" s="902"/>
      <c r="X244" s="901"/>
      <c r="Y244" s="902"/>
      <c r="Z244" s="901"/>
      <c r="AA244" s="902"/>
      <c r="AB244" s="901"/>
      <c r="AC244" s="902"/>
      <c r="AD244" s="901"/>
      <c r="AE244" s="902"/>
      <c r="AF244" s="901"/>
      <c r="AG244" s="902"/>
      <c r="AH244" s="901"/>
      <c r="AI244" s="902"/>
      <c r="AJ244" s="1857"/>
      <c r="AK244" s="1858"/>
      <c r="AL244" s="2010"/>
      <c r="AM244" s="2011"/>
      <c r="AN244" s="1857"/>
      <c r="AO244" s="1858"/>
      <c r="AP244" s="2010"/>
      <c r="AQ244" s="2011"/>
      <c r="AR244" s="901"/>
      <c r="AS244" s="902"/>
      <c r="AT244" s="901"/>
      <c r="AU244" s="902"/>
      <c r="AV244" s="1038"/>
      <c r="FA244" s="1014"/>
      <c r="FB244" s="1015"/>
      <c r="FC244" s="869"/>
      <c r="FD244" s="869"/>
      <c r="FE244" s="869"/>
      <c r="FF244" s="869"/>
      <c r="FG244" s="869"/>
      <c r="FH244" s="869"/>
      <c r="FI244" s="1016"/>
      <c r="GI244" s="1017" t="s">
        <v>114</v>
      </c>
      <c r="GJ244" s="1017" t="s">
        <v>46</v>
      </c>
      <c r="GK244" s="1013" t="s">
        <v>46</v>
      </c>
      <c r="GL244" s="1013" t="s">
        <v>23</v>
      </c>
      <c r="GM244" s="1013" t="s">
        <v>45</v>
      </c>
      <c r="GN244" s="1017" t="s">
        <v>103</v>
      </c>
    </row>
    <row r="245" spans="1:210" s="836" customFormat="1" ht="27.9" customHeight="1" x14ac:dyDescent="0.2">
      <c r="A245"/>
      <c r="B245" s="887" t="s">
        <v>500</v>
      </c>
      <c r="C245" s="844" t="s">
        <v>238</v>
      </c>
      <c r="D245" s="845" t="s">
        <v>533</v>
      </c>
      <c r="E245" s="846" t="s">
        <v>534</v>
      </c>
      <c r="F245" s="847" t="s">
        <v>341</v>
      </c>
      <c r="G245" s="848">
        <v>3</v>
      </c>
      <c r="H245" s="849">
        <v>2620</v>
      </c>
      <c r="I245" s="888">
        <f>ROUND(H245*G245,2)</f>
        <v>7860</v>
      </c>
      <c r="J245" s="850"/>
      <c r="K245" s="1034">
        <f>ROUND(J245*$H245,2)</f>
        <v>0</v>
      </c>
      <c r="L245" s="850"/>
      <c r="M245" s="1034">
        <f>ROUND(L245*$H245,2)</f>
        <v>0</v>
      </c>
      <c r="N245" s="850"/>
      <c r="O245" s="1034">
        <f>ROUND(N245*$H245,2)</f>
        <v>0</v>
      </c>
      <c r="P245" s="850"/>
      <c r="Q245" s="1034">
        <f>ROUND(P245*$H245,2)</f>
        <v>0</v>
      </c>
      <c r="R245" s="850"/>
      <c r="S245" s="1034">
        <f>ROUND(R245*$H245,2)</f>
        <v>0</v>
      </c>
      <c r="T245" s="850"/>
      <c r="U245" s="1034">
        <f>ROUND(T245*$H245,2)</f>
        <v>0</v>
      </c>
      <c r="V245" s="850"/>
      <c r="W245" s="1034">
        <f>ROUND(V245*$H245,2)</f>
        <v>0</v>
      </c>
      <c r="X245" s="850"/>
      <c r="Y245" s="1034">
        <f>ROUND(X245*$H245,2)</f>
        <v>0</v>
      </c>
      <c r="Z245" s="850"/>
      <c r="AA245" s="1034">
        <f>ROUND(Z245*$H245,2)</f>
        <v>0</v>
      </c>
      <c r="AB245" s="850"/>
      <c r="AC245" s="1034">
        <f>ROUND(AB245*$H245,2)</f>
        <v>0</v>
      </c>
      <c r="AD245" s="850"/>
      <c r="AE245" s="1034">
        <f>ROUND(AD245*$H245,2)</f>
        <v>0</v>
      </c>
      <c r="AF245" s="850"/>
      <c r="AG245" s="1034">
        <f>ROUND(AF245*$H245,2)</f>
        <v>0</v>
      </c>
      <c r="AH245" s="850">
        <v>1</v>
      </c>
      <c r="AI245" s="1034">
        <f>ROUND(AH245*$H245,2)</f>
        <v>2620</v>
      </c>
      <c r="AJ245" s="1861"/>
      <c r="AK245" s="2143">
        <f>ROUND(AJ245*$H245,2)</f>
        <v>0</v>
      </c>
      <c r="AL245" s="2014">
        <v>2</v>
      </c>
      <c r="AM245" s="2015">
        <f>ROUND(AL245*$H245,2)</f>
        <v>5240</v>
      </c>
      <c r="AN245" s="1861"/>
      <c r="AO245" s="2143">
        <f>ROUND(AN245*$H245,2)</f>
        <v>0</v>
      </c>
      <c r="AP245" s="2014"/>
      <c r="AQ245" s="2015">
        <f>ROUND(AP245*$H245,2)</f>
        <v>0</v>
      </c>
      <c r="AR245" s="850">
        <f>AP245+AN245+AL245+AJ245+AH245+AF245+AD245+AB245+Z245+X245+V245+T245+R245+P245+N245+L245+J245</f>
        <v>3</v>
      </c>
      <c r="AS245" s="1034">
        <f>ROUND(AR245*$H245,2)</f>
        <v>7860</v>
      </c>
      <c r="AT245" s="850">
        <f>G245-AR245</f>
        <v>0</v>
      </c>
      <c r="AU245" s="1034">
        <f>ROUND(AT245*$H245,2)</f>
        <v>0</v>
      </c>
      <c r="AV245" s="914">
        <f>AU245/I245</f>
        <v>0</v>
      </c>
      <c r="FA245" s="1028"/>
      <c r="FB245" s="1029" t="s">
        <v>7</v>
      </c>
      <c r="FC245" s="1030" t="s">
        <v>31</v>
      </c>
      <c r="FD245" s="851"/>
      <c r="FE245" s="1002">
        <f>FD245*G251</f>
        <v>0</v>
      </c>
      <c r="FF245" s="1002">
        <v>8.0000000000000004E-4</v>
      </c>
      <c r="FG245" s="1002">
        <f>FF245*G251</f>
        <v>4.0000000000000001E-3</v>
      </c>
      <c r="FH245" s="1002">
        <v>0</v>
      </c>
      <c r="FI245" s="1003">
        <f>FH245*G251</f>
        <v>0</v>
      </c>
      <c r="GG245" s="1004" t="s">
        <v>166</v>
      </c>
      <c r="GI245" s="1004" t="s">
        <v>238</v>
      </c>
      <c r="GJ245" s="1004" t="s">
        <v>46</v>
      </c>
      <c r="GN245" s="988" t="s">
        <v>103</v>
      </c>
      <c r="GT245" s="1005">
        <f>IF(FC245="základní",I251,0)</f>
        <v>5937.5</v>
      </c>
      <c r="GU245" s="1005">
        <f>IF(FC245="snížená",I251,0)</f>
        <v>0</v>
      </c>
      <c r="GV245" s="1005">
        <f>IF(FC245="zákl. přenesená",I251,0)</f>
        <v>0</v>
      </c>
      <c r="GW245" s="1005">
        <f>IF(FC245="sníž. přenesená",I251,0)</f>
        <v>0</v>
      </c>
      <c r="GX245" s="1005">
        <f>IF(FC245="nulová",I251,0)</f>
        <v>0</v>
      </c>
      <c r="GY245" s="988" t="s">
        <v>45</v>
      </c>
      <c r="GZ245" s="1005">
        <f>ROUND(H251*G251,2)</f>
        <v>5937.5</v>
      </c>
      <c r="HA245" s="988" t="s">
        <v>110</v>
      </c>
      <c r="HB245" s="1004" t="s">
        <v>2253</v>
      </c>
    </row>
    <row r="246" spans="1:210" s="1013" customFormat="1" ht="27.9" customHeight="1" x14ac:dyDescent="0.2">
      <c r="A246"/>
      <c r="B246" s="866"/>
      <c r="C246" s="857" t="s">
        <v>114</v>
      </c>
      <c r="D246" s="867" t="s">
        <v>7</v>
      </c>
      <c r="E246" s="868" t="s">
        <v>504</v>
      </c>
      <c r="F246" s="869"/>
      <c r="G246" s="870">
        <v>3</v>
      </c>
      <c r="H246" s="871"/>
      <c r="I246" s="872"/>
      <c r="J246" s="901"/>
      <c r="K246" s="902"/>
      <c r="L246" s="901"/>
      <c r="M246" s="902"/>
      <c r="N246" s="901"/>
      <c r="O246" s="902"/>
      <c r="P246" s="901"/>
      <c r="Q246" s="902"/>
      <c r="R246" s="901"/>
      <c r="S246" s="902"/>
      <c r="T246" s="901"/>
      <c r="U246" s="902"/>
      <c r="V246" s="901"/>
      <c r="W246" s="902"/>
      <c r="X246" s="901"/>
      <c r="Y246" s="902"/>
      <c r="Z246" s="901"/>
      <c r="AA246" s="902"/>
      <c r="AB246" s="901"/>
      <c r="AC246" s="902"/>
      <c r="AD246" s="901"/>
      <c r="AE246" s="902"/>
      <c r="AF246" s="901"/>
      <c r="AG246" s="902"/>
      <c r="AH246" s="901"/>
      <c r="AI246" s="902"/>
      <c r="AJ246" s="1857"/>
      <c r="AK246" s="1858"/>
      <c r="AL246" s="2010"/>
      <c r="AM246" s="2011"/>
      <c r="AN246" s="1857"/>
      <c r="AO246" s="1858"/>
      <c r="AP246" s="2010"/>
      <c r="AQ246" s="2011"/>
      <c r="AR246" s="901"/>
      <c r="AS246" s="902"/>
      <c r="AT246" s="901"/>
      <c r="AU246" s="902"/>
      <c r="AV246" s="1038"/>
      <c r="FA246" s="1014"/>
      <c r="FB246" s="1015"/>
      <c r="FC246" s="869"/>
      <c r="FD246" s="869"/>
      <c r="FE246" s="869"/>
      <c r="FF246" s="869"/>
      <c r="FG246" s="869"/>
      <c r="FH246" s="869"/>
      <c r="FI246" s="1016"/>
      <c r="GI246" s="1017" t="s">
        <v>114</v>
      </c>
      <c r="GJ246" s="1017" t="s">
        <v>46</v>
      </c>
      <c r="GK246" s="1013" t="s">
        <v>46</v>
      </c>
      <c r="GL246" s="1013" t="s">
        <v>23</v>
      </c>
      <c r="GM246" s="1013" t="s">
        <v>45</v>
      </c>
      <c r="GN246" s="1017" t="s">
        <v>103</v>
      </c>
    </row>
    <row r="247" spans="1:210" s="1008" customFormat="1" ht="27.9" customHeight="1" x14ac:dyDescent="0.2">
      <c r="A247"/>
      <c r="B247" s="887" t="s">
        <v>505</v>
      </c>
      <c r="C247" s="844" t="s">
        <v>238</v>
      </c>
      <c r="D247" s="845" t="s">
        <v>538</v>
      </c>
      <c r="E247" s="846" t="s">
        <v>539</v>
      </c>
      <c r="F247" s="847" t="s">
        <v>341</v>
      </c>
      <c r="G247" s="848">
        <v>3</v>
      </c>
      <c r="H247" s="849">
        <v>7450</v>
      </c>
      <c r="I247" s="888">
        <f>ROUND(H247*G247,2)</f>
        <v>22350</v>
      </c>
      <c r="J247" s="850"/>
      <c r="K247" s="1034">
        <f>ROUND(J247*$H247,2)</f>
        <v>0</v>
      </c>
      <c r="L247" s="850"/>
      <c r="M247" s="1034">
        <f>ROUND(L247*$H247,2)</f>
        <v>0</v>
      </c>
      <c r="N247" s="850"/>
      <c r="O247" s="1034">
        <f>ROUND(N247*$H247,2)</f>
        <v>0</v>
      </c>
      <c r="P247" s="850"/>
      <c r="Q247" s="1034">
        <f>ROUND(P247*$H247,2)</f>
        <v>0</v>
      </c>
      <c r="R247" s="850"/>
      <c r="S247" s="1034">
        <f>ROUND(R247*$H247,2)</f>
        <v>0</v>
      </c>
      <c r="T247" s="850"/>
      <c r="U247" s="1034">
        <f>ROUND(T247*$H247,2)</f>
        <v>0</v>
      </c>
      <c r="V247" s="850"/>
      <c r="W247" s="1034">
        <f>ROUND(V247*$H247,2)</f>
        <v>0</v>
      </c>
      <c r="X247" s="850"/>
      <c r="Y247" s="1034">
        <f>ROUND(X247*$H247,2)</f>
        <v>0</v>
      </c>
      <c r="Z247" s="850"/>
      <c r="AA247" s="1034">
        <f>ROUND(Z247*$H247,2)</f>
        <v>0</v>
      </c>
      <c r="AB247" s="850"/>
      <c r="AC247" s="1034">
        <f>ROUND(AB247*$H247,2)</f>
        <v>0</v>
      </c>
      <c r="AD247" s="850"/>
      <c r="AE247" s="1034">
        <f>ROUND(AD247*$H247,2)</f>
        <v>0</v>
      </c>
      <c r="AF247" s="850"/>
      <c r="AG247" s="1034">
        <f>ROUND(AF247*$H247,2)</f>
        <v>0</v>
      </c>
      <c r="AH247" s="850">
        <v>1</v>
      </c>
      <c r="AI247" s="1034">
        <f>ROUND(AH247*$H247,2)</f>
        <v>7450</v>
      </c>
      <c r="AJ247" s="1861"/>
      <c r="AK247" s="2143">
        <f>ROUND(AJ247*$H247,2)</f>
        <v>0</v>
      </c>
      <c r="AL247" s="2014">
        <v>2</v>
      </c>
      <c r="AM247" s="2015">
        <f>ROUND(AL247*$H247,2)</f>
        <v>14900</v>
      </c>
      <c r="AN247" s="1861"/>
      <c r="AO247" s="2143">
        <f>ROUND(AN247*$H247,2)</f>
        <v>0</v>
      </c>
      <c r="AP247" s="2014"/>
      <c r="AQ247" s="2015">
        <f>ROUND(AP247*$H247,2)</f>
        <v>0</v>
      </c>
      <c r="AR247" s="850">
        <f>AP247+AN247+AL247+AJ247+AH247+AF247+AD247+AB247+Z247+X247+V247+T247+R247+P247+N247+L247+J247</f>
        <v>3</v>
      </c>
      <c r="AS247" s="1034">
        <f>ROUND(AR247*$H247,2)</f>
        <v>22350</v>
      </c>
      <c r="AT247" s="850">
        <f>G247-AR247</f>
        <v>0</v>
      </c>
      <c r="AU247" s="1034">
        <f>ROUND(AT247*$H247,2)</f>
        <v>0</v>
      </c>
      <c r="AV247" s="914">
        <f>AU247/I247</f>
        <v>0</v>
      </c>
      <c r="FA247" s="1009"/>
      <c r="FB247" s="1010"/>
      <c r="FC247" s="863"/>
      <c r="FD247" s="863"/>
      <c r="FE247" s="863"/>
      <c r="FF247" s="863"/>
      <c r="FG247" s="863"/>
      <c r="FH247" s="863"/>
      <c r="FI247" s="1011"/>
      <c r="GI247" s="1012" t="s">
        <v>114</v>
      </c>
      <c r="GJ247" s="1012" t="s">
        <v>46</v>
      </c>
      <c r="GK247" s="1008" t="s">
        <v>45</v>
      </c>
      <c r="GL247" s="1008" t="s">
        <v>23</v>
      </c>
      <c r="GM247" s="1008" t="s">
        <v>44</v>
      </c>
      <c r="GN247" s="1012" t="s">
        <v>103</v>
      </c>
    </row>
    <row r="248" spans="1:210" s="836" customFormat="1" ht="27.9" customHeight="1" x14ac:dyDescent="0.2">
      <c r="A248"/>
      <c r="B248" s="866"/>
      <c r="C248" s="857" t="s">
        <v>114</v>
      </c>
      <c r="D248" s="867" t="s">
        <v>7</v>
      </c>
      <c r="E248" s="868" t="s">
        <v>2248</v>
      </c>
      <c r="F248" s="869"/>
      <c r="G248" s="870">
        <v>3</v>
      </c>
      <c r="H248" s="871"/>
      <c r="I248" s="872"/>
      <c r="J248" s="901"/>
      <c r="K248" s="902"/>
      <c r="L248" s="901"/>
      <c r="M248" s="902"/>
      <c r="N248" s="901"/>
      <c r="O248" s="902"/>
      <c r="P248" s="901"/>
      <c r="Q248" s="902"/>
      <c r="R248" s="901"/>
      <c r="S248" s="902"/>
      <c r="T248" s="901"/>
      <c r="U248" s="902"/>
      <c r="V248" s="901"/>
      <c r="W248" s="902"/>
      <c r="X248" s="901"/>
      <c r="Y248" s="902"/>
      <c r="Z248" s="901"/>
      <c r="AA248" s="902"/>
      <c r="AB248" s="901"/>
      <c r="AC248" s="902"/>
      <c r="AD248" s="901"/>
      <c r="AE248" s="902"/>
      <c r="AF248" s="901"/>
      <c r="AG248" s="902"/>
      <c r="AH248" s="901"/>
      <c r="AI248" s="902"/>
      <c r="AJ248" s="1857"/>
      <c r="AK248" s="1858"/>
      <c r="AL248" s="2010"/>
      <c r="AM248" s="2011"/>
      <c r="AN248" s="1857"/>
      <c r="AO248" s="1858"/>
      <c r="AP248" s="2010"/>
      <c r="AQ248" s="2011"/>
      <c r="AR248" s="901"/>
      <c r="AS248" s="902"/>
      <c r="AT248" s="901"/>
      <c r="AU248" s="902"/>
      <c r="AV248" s="1038"/>
      <c r="FA248" s="1028"/>
      <c r="FB248" s="1029" t="s">
        <v>7</v>
      </c>
      <c r="FC248" s="1030" t="s">
        <v>31</v>
      </c>
      <c r="FD248" s="851"/>
      <c r="FE248" s="1002">
        <f>FD248*G254</f>
        <v>0</v>
      </c>
      <c r="FF248" s="1002">
        <v>5.0000000000000001E-4</v>
      </c>
      <c r="FG248" s="1002">
        <f>FF248*G254</f>
        <v>5.0000000000000001E-4</v>
      </c>
      <c r="FH248" s="1002">
        <v>0</v>
      </c>
      <c r="FI248" s="1003">
        <f>FH248*G254</f>
        <v>0</v>
      </c>
      <c r="GG248" s="1004" t="s">
        <v>166</v>
      </c>
      <c r="GI248" s="1004" t="s">
        <v>238</v>
      </c>
      <c r="GJ248" s="1004" t="s">
        <v>46</v>
      </c>
      <c r="GN248" s="988" t="s">
        <v>103</v>
      </c>
      <c r="GT248" s="1005">
        <f>IF(FC248="základní",I254,0)</f>
        <v>513</v>
      </c>
      <c r="GU248" s="1005">
        <f>IF(FC248="snížená",I254,0)</f>
        <v>0</v>
      </c>
      <c r="GV248" s="1005">
        <f>IF(FC248="zákl. přenesená",I254,0)</f>
        <v>0</v>
      </c>
      <c r="GW248" s="1005">
        <f>IF(FC248="sníž. přenesená",I254,0)</f>
        <v>0</v>
      </c>
      <c r="GX248" s="1005">
        <f>IF(FC248="nulová",I254,0)</f>
        <v>0</v>
      </c>
      <c r="GY248" s="988" t="s">
        <v>45</v>
      </c>
      <c r="GZ248" s="1005">
        <f>ROUND(H254*G254,2)</f>
        <v>513</v>
      </c>
      <c r="HA248" s="988" t="s">
        <v>110</v>
      </c>
      <c r="HB248" s="1004" t="s">
        <v>2254</v>
      </c>
    </row>
    <row r="249" spans="1:210" s="1013" customFormat="1" ht="27.9" customHeight="1" x14ac:dyDescent="0.2">
      <c r="A249"/>
      <c r="B249" s="887" t="s">
        <v>509</v>
      </c>
      <c r="C249" s="844" t="s">
        <v>238</v>
      </c>
      <c r="D249" s="845" t="s">
        <v>551</v>
      </c>
      <c r="E249" s="846" t="s">
        <v>552</v>
      </c>
      <c r="F249" s="847" t="s">
        <v>341</v>
      </c>
      <c r="G249" s="848">
        <v>7</v>
      </c>
      <c r="H249" s="849">
        <v>215</v>
      </c>
      <c r="I249" s="888">
        <f>ROUND(H249*G249,2)</f>
        <v>1505</v>
      </c>
      <c r="J249" s="850"/>
      <c r="K249" s="1034">
        <f>ROUND(J249*$H249,2)</f>
        <v>0</v>
      </c>
      <c r="L249" s="850"/>
      <c r="M249" s="1034">
        <f>ROUND(L249*$H249,2)</f>
        <v>0</v>
      </c>
      <c r="N249" s="850"/>
      <c r="O249" s="1034">
        <f>ROUND(N249*$H249,2)</f>
        <v>0</v>
      </c>
      <c r="P249" s="850"/>
      <c r="Q249" s="1034">
        <f>ROUND(P249*$H249,2)</f>
        <v>0</v>
      </c>
      <c r="R249" s="850"/>
      <c r="S249" s="1034">
        <f>ROUND(R249*$H249,2)</f>
        <v>0</v>
      </c>
      <c r="T249" s="850"/>
      <c r="U249" s="1034">
        <f>ROUND(T249*$H249,2)</f>
        <v>0</v>
      </c>
      <c r="V249" s="850"/>
      <c r="W249" s="1034">
        <f>ROUND(V249*$H249,2)</f>
        <v>0</v>
      </c>
      <c r="X249" s="850"/>
      <c r="Y249" s="1034">
        <f>ROUND(X249*$H249,2)</f>
        <v>0</v>
      </c>
      <c r="Z249" s="850"/>
      <c r="AA249" s="1034">
        <f>ROUND(Z249*$H249,2)</f>
        <v>0</v>
      </c>
      <c r="AB249" s="850"/>
      <c r="AC249" s="1034">
        <f>ROUND(AB249*$H249,2)</f>
        <v>0</v>
      </c>
      <c r="AD249" s="850"/>
      <c r="AE249" s="1034">
        <f>ROUND(AD249*$H249,2)</f>
        <v>0</v>
      </c>
      <c r="AF249" s="850"/>
      <c r="AG249" s="1034">
        <f>ROUND(AF249*$H249,2)</f>
        <v>0</v>
      </c>
      <c r="AH249" s="850">
        <v>3</v>
      </c>
      <c r="AI249" s="1034">
        <f>ROUND(AH249*$H249,2)</f>
        <v>645</v>
      </c>
      <c r="AJ249" s="1861"/>
      <c r="AK249" s="2143">
        <f>ROUND(AJ249*$H249,2)</f>
        <v>0</v>
      </c>
      <c r="AL249" s="2014">
        <v>4</v>
      </c>
      <c r="AM249" s="2015">
        <f>ROUND(AL249*$H249,2)</f>
        <v>860</v>
      </c>
      <c r="AN249" s="1861"/>
      <c r="AO249" s="2143">
        <f>ROUND(AN249*$H249,2)</f>
        <v>0</v>
      </c>
      <c r="AP249" s="2014"/>
      <c r="AQ249" s="2015">
        <f>ROUND(AP249*$H249,2)</f>
        <v>0</v>
      </c>
      <c r="AR249" s="850">
        <f>AP249+AN249+AL249+AJ249+AH249+AF249+AD249+AB249+Z249+X249+V249+T249+R249+P249+N249+L249+J249</f>
        <v>7</v>
      </c>
      <c r="AS249" s="1034">
        <f>ROUND(AR249*$H249,2)</f>
        <v>1505</v>
      </c>
      <c r="AT249" s="850">
        <f>G249-AR249</f>
        <v>0</v>
      </c>
      <c r="AU249" s="1034">
        <f>ROUND(AT249*$H249,2)</f>
        <v>0</v>
      </c>
      <c r="AV249" s="914">
        <f>AU249/I249</f>
        <v>0</v>
      </c>
      <c r="FA249" s="1014"/>
      <c r="FB249" s="1015"/>
      <c r="FC249" s="869"/>
      <c r="FD249" s="869"/>
      <c r="FE249" s="869"/>
      <c r="FF249" s="869"/>
      <c r="FG249" s="869"/>
      <c r="FH249" s="869"/>
      <c r="FI249" s="1016"/>
      <c r="GI249" s="1017" t="s">
        <v>114</v>
      </c>
      <c r="GJ249" s="1017" t="s">
        <v>46</v>
      </c>
      <c r="GK249" s="1013" t="s">
        <v>46</v>
      </c>
      <c r="GL249" s="1013" t="s">
        <v>23</v>
      </c>
      <c r="GM249" s="1013" t="s">
        <v>45</v>
      </c>
      <c r="GN249" s="1017" t="s">
        <v>103</v>
      </c>
    </row>
    <row r="250" spans="1:210" s="1008" customFormat="1" ht="27.9" customHeight="1" x14ac:dyDescent="0.2">
      <c r="A250"/>
      <c r="B250" s="866"/>
      <c r="C250" s="857" t="s">
        <v>114</v>
      </c>
      <c r="D250" s="867" t="s">
        <v>7</v>
      </c>
      <c r="E250" s="868" t="s">
        <v>990</v>
      </c>
      <c r="F250" s="869"/>
      <c r="G250" s="870">
        <v>7</v>
      </c>
      <c r="H250" s="871"/>
      <c r="I250" s="872"/>
      <c r="J250" s="901"/>
      <c r="K250" s="902"/>
      <c r="L250" s="901"/>
      <c r="M250" s="902"/>
      <c r="N250" s="901"/>
      <c r="O250" s="902"/>
      <c r="P250" s="901"/>
      <c r="Q250" s="902"/>
      <c r="R250" s="901"/>
      <c r="S250" s="902"/>
      <c r="T250" s="901"/>
      <c r="U250" s="902"/>
      <c r="V250" s="901"/>
      <c r="W250" s="902"/>
      <c r="X250" s="901"/>
      <c r="Y250" s="902"/>
      <c r="Z250" s="901"/>
      <c r="AA250" s="902"/>
      <c r="AB250" s="901"/>
      <c r="AC250" s="902"/>
      <c r="AD250" s="901"/>
      <c r="AE250" s="902"/>
      <c r="AF250" s="901"/>
      <c r="AG250" s="902"/>
      <c r="AH250" s="901"/>
      <c r="AI250" s="902"/>
      <c r="AJ250" s="1857"/>
      <c r="AK250" s="1858"/>
      <c r="AL250" s="2010"/>
      <c r="AM250" s="2011"/>
      <c r="AN250" s="1857"/>
      <c r="AO250" s="1858"/>
      <c r="AP250" s="2010"/>
      <c r="AQ250" s="2011"/>
      <c r="AR250" s="901"/>
      <c r="AS250" s="902"/>
      <c r="AT250" s="901"/>
      <c r="AU250" s="902"/>
      <c r="AV250" s="1038"/>
      <c r="FA250" s="1009"/>
      <c r="FB250" s="1010"/>
      <c r="FC250" s="863"/>
      <c r="FD250" s="863"/>
      <c r="FE250" s="863"/>
      <c r="FF250" s="863"/>
      <c r="FG250" s="863"/>
      <c r="FH250" s="863"/>
      <c r="FI250" s="1011"/>
      <c r="GI250" s="1012" t="s">
        <v>114</v>
      </c>
      <c r="GJ250" s="1012" t="s">
        <v>46</v>
      </c>
      <c r="GK250" s="1008" t="s">
        <v>45</v>
      </c>
      <c r="GL250" s="1008" t="s">
        <v>23</v>
      </c>
      <c r="GM250" s="1008" t="s">
        <v>44</v>
      </c>
      <c r="GN250" s="1012" t="s">
        <v>103</v>
      </c>
    </row>
    <row r="251" spans="1:210" s="836" customFormat="1" ht="27.9" customHeight="1" x14ac:dyDescent="0.2">
      <c r="A251"/>
      <c r="B251" s="887" t="s">
        <v>514</v>
      </c>
      <c r="C251" s="844" t="s">
        <v>238</v>
      </c>
      <c r="D251" s="845" t="s">
        <v>562</v>
      </c>
      <c r="E251" s="846" t="s">
        <v>563</v>
      </c>
      <c r="F251" s="847" t="s">
        <v>341</v>
      </c>
      <c r="G251" s="848">
        <v>5</v>
      </c>
      <c r="H251" s="849">
        <v>1187.5</v>
      </c>
      <c r="I251" s="888">
        <f>ROUND(H251*G251,2)</f>
        <v>5937.5</v>
      </c>
      <c r="J251" s="850"/>
      <c r="K251" s="1034">
        <f>ROUND(J251*$H251,2)</f>
        <v>0</v>
      </c>
      <c r="L251" s="850"/>
      <c r="M251" s="1034">
        <f>ROUND(L251*$H251,2)</f>
        <v>0</v>
      </c>
      <c r="N251" s="850"/>
      <c r="O251" s="1034">
        <f>ROUND(N251*$H251,2)</f>
        <v>0</v>
      </c>
      <c r="P251" s="850"/>
      <c r="Q251" s="1034">
        <f>ROUND(P251*$H251,2)</f>
        <v>0</v>
      </c>
      <c r="R251" s="850"/>
      <c r="S251" s="1034">
        <f>ROUND(R251*$H251,2)</f>
        <v>0</v>
      </c>
      <c r="T251" s="850"/>
      <c r="U251" s="1034">
        <f>ROUND(T251*$H251,2)</f>
        <v>0</v>
      </c>
      <c r="V251" s="850"/>
      <c r="W251" s="1034">
        <f>ROUND(V251*$H251,2)</f>
        <v>0</v>
      </c>
      <c r="X251" s="850"/>
      <c r="Y251" s="1034">
        <f>ROUND(X251*$H251,2)</f>
        <v>0</v>
      </c>
      <c r="Z251" s="850"/>
      <c r="AA251" s="1034">
        <f>ROUND(Z251*$H251,2)</f>
        <v>0</v>
      </c>
      <c r="AB251" s="850"/>
      <c r="AC251" s="1034">
        <f>ROUND(AB251*$H251,2)</f>
        <v>0</v>
      </c>
      <c r="AD251" s="850"/>
      <c r="AE251" s="1034">
        <f>ROUND(AD251*$H251,2)</f>
        <v>0</v>
      </c>
      <c r="AF251" s="850"/>
      <c r="AG251" s="1034">
        <f>ROUND(AF251*$H251,2)</f>
        <v>0</v>
      </c>
      <c r="AH251" s="850">
        <v>2</v>
      </c>
      <c r="AI251" s="1034">
        <f>ROUND(AH251*$H251,2)</f>
        <v>2375</v>
      </c>
      <c r="AJ251" s="1861"/>
      <c r="AK251" s="2143">
        <f>ROUND(AJ251*$H251,2)</f>
        <v>0</v>
      </c>
      <c r="AL251" s="2014">
        <v>3</v>
      </c>
      <c r="AM251" s="2015">
        <f>ROUND(AL251*$H251,2)</f>
        <v>3562.5</v>
      </c>
      <c r="AN251" s="1861"/>
      <c r="AO251" s="2143">
        <f>ROUND(AN251*$H251,2)</f>
        <v>0</v>
      </c>
      <c r="AP251" s="2014"/>
      <c r="AQ251" s="2015">
        <f>ROUND(AP251*$H251,2)</f>
        <v>0</v>
      </c>
      <c r="AR251" s="850">
        <f>AP251+AN251+AL251+AJ251+AH251+AF251+AD251+AB251+Z251+X251+V251+T251+R251+P251+N251+L251+J251</f>
        <v>5</v>
      </c>
      <c r="AS251" s="1034">
        <f>ROUND(AR251*$H251,2)</f>
        <v>5937.5</v>
      </c>
      <c r="AT251" s="850">
        <f>G251-AR251</f>
        <v>0</v>
      </c>
      <c r="AU251" s="1034">
        <f>ROUND(AT251*$H251,2)</f>
        <v>0</v>
      </c>
      <c r="AV251" s="914">
        <f>AU251/I251</f>
        <v>0</v>
      </c>
      <c r="FA251" s="976"/>
      <c r="FB251" s="1000" t="s">
        <v>7</v>
      </c>
      <c r="FC251" s="1001" t="s">
        <v>31</v>
      </c>
      <c r="FD251" s="851"/>
      <c r="FE251" s="1002">
        <f>FD251*G257</f>
        <v>0</v>
      </c>
      <c r="FF251" s="1002">
        <v>0.21734000000000001</v>
      </c>
      <c r="FG251" s="1002">
        <f>FF251*G257</f>
        <v>0.65202000000000004</v>
      </c>
      <c r="FH251" s="1002">
        <v>0</v>
      </c>
      <c r="FI251" s="1003">
        <f>FH251*G257</f>
        <v>0</v>
      </c>
      <c r="GG251" s="1004" t="s">
        <v>110</v>
      </c>
      <c r="GI251" s="1004" t="s">
        <v>105</v>
      </c>
      <c r="GJ251" s="1004" t="s">
        <v>46</v>
      </c>
      <c r="GN251" s="988" t="s">
        <v>103</v>
      </c>
      <c r="GT251" s="1005">
        <f>IF(FC251="základní",I257,0)</f>
        <v>3528.6</v>
      </c>
      <c r="GU251" s="1005">
        <f>IF(FC251="snížená",I257,0)</f>
        <v>0</v>
      </c>
      <c r="GV251" s="1005">
        <f>IF(FC251="zákl. přenesená",I257,0)</f>
        <v>0</v>
      </c>
      <c r="GW251" s="1005">
        <f>IF(FC251="sníž. přenesená",I257,0)</f>
        <v>0</v>
      </c>
      <c r="GX251" s="1005">
        <f>IF(FC251="nulová",I257,0)</f>
        <v>0</v>
      </c>
      <c r="GY251" s="988" t="s">
        <v>45</v>
      </c>
      <c r="GZ251" s="1005">
        <f>ROUND(H257*G257,2)</f>
        <v>3528.6</v>
      </c>
      <c r="HA251" s="988" t="s">
        <v>110</v>
      </c>
      <c r="HB251" s="1004" t="s">
        <v>2255</v>
      </c>
    </row>
    <row r="252" spans="1:210" s="836" customFormat="1" ht="27.9" customHeight="1" x14ac:dyDescent="0.2">
      <c r="A252"/>
      <c r="B252" s="866"/>
      <c r="C252" s="857" t="s">
        <v>114</v>
      </c>
      <c r="D252" s="867" t="s">
        <v>7</v>
      </c>
      <c r="E252" s="868" t="s">
        <v>992</v>
      </c>
      <c r="F252" s="869"/>
      <c r="G252" s="870">
        <v>5</v>
      </c>
      <c r="H252" s="871"/>
      <c r="I252" s="872"/>
      <c r="J252" s="901"/>
      <c r="K252" s="902"/>
      <c r="L252" s="901"/>
      <c r="M252" s="902"/>
      <c r="N252" s="901"/>
      <c r="O252" s="902"/>
      <c r="P252" s="901"/>
      <c r="Q252" s="902"/>
      <c r="R252" s="901"/>
      <c r="S252" s="902"/>
      <c r="T252" s="901"/>
      <c r="U252" s="902"/>
      <c r="V252" s="901"/>
      <c r="W252" s="902"/>
      <c r="X252" s="901"/>
      <c r="Y252" s="902"/>
      <c r="Z252" s="901"/>
      <c r="AA252" s="902"/>
      <c r="AB252" s="901"/>
      <c r="AC252" s="902"/>
      <c r="AD252" s="901"/>
      <c r="AE252" s="902"/>
      <c r="AF252" s="901"/>
      <c r="AG252" s="902"/>
      <c r="AH252" s="901"/>
      <c r="AI252" s="902"/>
      <c r="AJ252" s="1857"/>
      <c r="AK252" s="1858"/>
      <c r="AL252" s="2010"/>
      <c r="AM252" s="2011"/>
      <c r="AN252" s="1857"/>
      <c r="AO252" s="1858"/>
      <c r="AP252" s="2010"/>
      <c r="AQ252" s="2011"/>
      <c r="AR252" s="901"/>
      <c r="AS252" s="902"/>
      <c r="AT252" s="901"/>
      <c r="AU252" s="902"/>
      <c r="AV252" s="1038"/>
      <c r="FA252" s="976"/>
      <c r="FB252" s="1006"/>
      <c r="FC252" s="851"/>
      <c r="FD252" s="851"/>
      <c r="FE252" s="851"/>
      <c r="FF252" s="851"/>
      <c r="FG252" s="851"/>
      <c r="FH252" s="851"/>
      <c r="FI252" s="1007"/>
      <c r="GI252" s="988" t="s">
        <v>112</v>
      </c>
      <c r="GJ252" s="988" t="s">
        <v>46</v>
      </c>
    </row>
    <row r="253" spans="1:210" s="1013" customFormat="1" ht="27.9" customHeight="1" x14ac:dyDescent="0.2">
      <c r="A253"/>
      <c r="B253" s="860"/>
      <c r="C253" s="857" t="s">
        <v>114</v>
      </c>
      <c r="D253" s="861" t="s">
        <v>7</v>
      </c>
      <c r="E253" s="862" t="s">
        <v>560</v>
      </c>
      <c r="F253" s="863"/>
      <c r="G253" s="861" t="s">
        <v>7</v>
      </c>
      <c r="H253" s="864"/>
      <c r="I253" s="865"/>
      <c r="J253" s="899"/>
      <c r="K253" s="900"/>
      <c r="L253" s="899"/>
      <c r="M253" s="900"/>
      <c r="N253" s="899"/>
      <c r="O253" s="900"/>
      <c r="P253" s="899"/>
      <c r="Q253" s="900"/>
      <c r="R253" s="899"/>
      <c r="S253" s="900"/>
      <c r="T253" s="899"/>
      <c r="U253" s="900"/>
      <c r="V253" s="899"/>
      <c r="W253" s="900"/>
      <c r="X253" s="899"/>
      <c r="Y253" s="900"/>
      <c r="Z253" s="899"/>
      <c r="AA253" s="900"/>
      <c r="AB253" s="899"/>
      <c r="AC253" s="900"/>
      <c r="AD253" s="899"/>
      <c r="AE253" s="900"/>
      <c r="AF253" s="899"/>
      <c r="AG253" s="900"/>
      <c r="AH253" s="899"/>
      <c r="AI253" s="900"/>
      <c r="AJ253" s="1855"/>
      <c r="AK253" s="1856"/>
      <c r="AL253" s="2008"/>
      <c r="AM253" s="2009"/>
      <c r="AN253" s="1855"/>
      <c r="AO253" s="1856"/>
      <c r="AP253" s="2008"/>
      <c r="AQ253" s="2009"/>
      <c r="AR253" s="899"/>
      <c r="AS253" s="900"/>
      <c r="AT253" s="899"/>
      <c r="AU253" s="900"/>
      <c r="AV253" s="1037"/>
      <c r="FA253" s="1014"/>
      <c r="FB253" s="1015"/>
      <c r="FC253" s="869"/>
      <c r="FD253" s="869"/>
      <c r="FE253" s="869"/>
      <c r="FF253" s="869"/>
      <c r="FG253" s="869"/>
      <c r="FH253" s="869"/>
      <c r="FI253" s="1016"/>
      <c r="GI253" s="1017" t="s">
        <v>114</v>
      </c>
      <c r="GJ253" s="1017" t="s">
        <v>46</v>
      </c>
      <c r="GK253" s="1013" t="s">
        <v>46</v>
      </c>
      <c r="GL253" s="1013" t="s">
        <v>23</v>
      </c>
      <c r="GM253" s="1013" t="s">
        <v>45</v>
      </c>
      <c r="GN253" s="1017" t="s">
        <v>103</v>
      </c>
    </row>
    <row r="254" spans="1:210" s="836" customFormat="1" ht="27.9" customHeight="1" x14ac:dyDescent="0.2">
      <c r="A254"/>
      <c r="B254" s="887" t="s">
        <v>519</v>
      </c>
      <c r="C254" s="844" t="s">
        <v>238</v>
      </c>
      <c r="D254" s="845" t="s">
        <v>567</v>
      </c>
      <c r="E254" s="846" t="s">
        <v>568</v>
      </c>
      <c r="F254" s="847" t="s">
        <v>341</v>
      </c>
      <c r="G254" s="848">
        <v>1</v>
      </c>
      <c r="H254" s="849">
        <v>513</v>
      </c>
      <c r="I254" s="888">
        <f>ROUND(H254*G254,2)</f>
        <v>513</v>
      </c>
      <c r="J254" s="850"/>
      <c r="K254" s="1034">
        <f>ROUND(J254*$H254,2)</f>
        <v>0</v>
      </c>
      <c r="L254" s="850"/>
      <c r="M254" s="1034">
        <f>ROUND(L254*$H254,2)</f>
        <v>0</v>
      </c>
      <c r="N254" s="850"/>
      <c r="O254" s="1034">
        <f>ROUND(N254*$H254,2)</f>
        <v>0</v>
      </c>
      <c r="P254" s="850"/>
      <c r="Q254" s="1034">
        <f>ROUND(P254*$H254,2)</f>
        <v>0</v>
      </c>
      <c r="R254" s="850"/>
      <c r="S254" s="1034">
        <f>ROUND(R254*$H254,2)</f>
        <v>0</v>
      </c>
      <c r="T254" s="850"/>
      <c r="U254" s="1034">
        <f>ROUND(T254*$H254,2)</f>
        <v>0</v>
      </c>
      <c r="V254" s="850"/>
      <c r="W254" s="1034">
        <f>ROUND(V254*$H254,2)</f>
        <v>0</v>
      </c>
      <c r="X254" s="850"/>
      <c r="Y254" s="1034">
        <f>ROUND(X254*$H254,2)</f>
        <v>0</v>
      </c>
      <c r="Z254" s="850"/>
      <c r="AA254" s="1034">
        <f>ROUND(Z254*$H254,2)</f>
        <v>0</v>
      </c>
      <c r="AB254" s="850"/>
      <c r="AC254" s="1034">
        <f>ROUND(AB254*$H254,2)</f>
        <v>0</v>
      </c>
      <c r="AD254" s="850"/>
      <c r="AE254" s="1034">
        <f>ROUND(AD254*$H254,2)</f>
        <v>0</v>
      </c>
      <c r="AF254" s="850"/>
      <c r="AG254" s="1034">
        <f>ROUND(AF254*$H254,2)</f>
        <v>0</v>
      </c>
      <c r="AH254" s="850"/>
      <c r="AI254" s="1034">
        <f>ROUND(AH254*$H254,2)</f>
        <v>0</v>
      </c>
      <c r="AJ254" s="1861"/>
      <c r="AK254" s="2143">
        <f>ROUND(AJ254*$H254,2)</f>
        <v>0</v>
      </c>
      <c r="AL254" s="2014">
        <v>1</v>
      </c>
      <c r="AM254" s="2015">
        <f>ROUND(AL254*$H254,2)</f>
        <v>513</v>
      </c>
      <c r="AN254" s="1861"/>
      <c r="AO254" s="2143">
        <f>ROUND(AN254*$H254,2)</f>
        <v>0</v>
      </c>
      <c r="AP254" s="2014"/>
      <c r="AQ254" s="2015">
        <f>ROUND(AP254*$H254,2)</f>
        <v>0</v>
      </c>
      <c r="AR254" s="850">
        <f>AP254+AN254+AL254+AJ254+AH254+AF254+AD254+AB254+Z254+X254+V254+T254+R254+P254+N254+L254+J254</f>
        <v>1</v>
      </c>
      <c r="AS254" s="1034">
        <f>ROUND(AR254*$H254,2)</f>
        <v>513</v>
      </c>
      <c r="AT254" s="850">
        <f>G254-AR254</f>
        <v>0</v>
      </c>
      <c r="AU254" s="1034">
        <f>ROUND(AT254*$H254,2)</f>
        <v>0</v>
      </c>
      <c r="AV254" s="914">
        <f>AU254/I254</f>
        <v>0</v>
      </c>
      <c r="FA254" s="1028"/>
      <c r="FB254" s="1029" t="s">
        <v>7</v>
      </c>
      <c r="FC254" s="1030" t="s">
        <v>31</v>
      </c>
      <c r="FD254" s="851"/>
      <c r="FE254" s="1002">
        <f>FD254*G260</f>
        <v>0</v>
      </c>
      <c r="FF254" s="1002">
        <v>5.6300000000000003E-2</v>
      </c>
      <c r="FG254" s="1002">
        <f>FF254*G260</f>
        <v>0.11260000000000001</v>
      </c>
      <c r="FH254" s="1002">
        <v>0</v>
      </c>
      <c r="FI254" s="1003">
        <f>FH254*G260</f>
        <v>0</v>
      </c>
      <c r="GG254" s="1004" t="s">
        <v>166</v>
      </c>
      <c r="GI254" s="1004" t="s">
        <v>238</v>
      </c>
      <c r="GJ254" s="1004" t="s">
        <v>46</v>
      </c>
      <c r="GN254" s="988" t="s">
        <v>103</v>
      </c>
      <c r="GT254" s="1005">
        <f>IF(FC254="základní",I260,0)</f>
        <v>5287.6</v>
      </c>
      <c r="GU254" s="1005">
        <f>IF(FC254="snížená",I260,0)</f>
        <v>0</v>
      </c>
      <c r="GV254" s="1005">
        <f>IF(FC254="zákl. přenesená",I260,0)</f>
        <v>0</v>
      </c>
      <c r="GW254" s="1005">
        <f>IF(FC254="sníž. přenesená",I260,0)</f>
        <v>0</v>
      </c>
      <c r="GX254" s="1005">
        <f>IF(FC254="nulová",I260,0)</f>
        <v>0</v>
      </c>
      <c r="GY254" s="988" t="s">
        <v>45</v>
      </c>
      <c r="GZ254" s="1005">
        <f>ROUND(H260*G260,2)</f>
        <v>5287.6</v>
      </c>
      <c r="HA254" s="988" t="s">
        <v>110</v>
      </c>
      <c r="HB254" s="1004" t="s">
        <v>2256</v>
      </c>
    </row>
    <row r="255" spans="1:210" s="1013" customFormat="1" ht="27.9" customHeight="1" x14ac:dyDescent="0.2">
      <c r="A255"/>
      <c r="B255" s="866"/>
      <c r="C255" s="857" t="s">
        <v>114</v>
      </c>
      <c r="D255" s="867" t="s">
        <v>7</v>
      </c>
      <c r="E255" s="868" t="s">
        <v>570</v>
      </c>
      <c r="F255" s="869"/>
      <c r="G255" s="870">
        <v>1</v>
      </c>
      <c r="H255" s="871"/>
      <c r="I255" s="872"/>
      <c r="J255" s="901"/>
      <c r="K255" s="902"/>
      <c r="L255" s="901"/>
      <c r="M255" s="902"/>
      <c r="N255" s="901"/>
      <c r="O255" s="902"/>
      <c r="P255" s="901"/>
      <c r="Q255" s="902"/>
      <c r="R255" s="901"/>
      <c r="S255" s="902"/>
      <c r="T255" s="901"/>
      <c r="U255" s="902"/>
      <c r="V255" s="901"/>
      <c r="W255" s="902"/>
      <c r="X255" s="901"/>
      <c r="Y255" s="902"/>
      <c r="Z255" s="901"/>
      <c r="AA255" s="902"/>
      <c r="AB255" s="901"/>
      <c r="AC255" s="902"/>
      <c r="AD255" s="901"/>
      <c r="AE255" s="902"/>
      <c r="AF255" s="901"/>
      <c r="AG255" s="902"/>
      <c r="AH255" s="901"/>
      <c r="AI255" s="902"/>
      <c r="AJ255" s="1857"/>
      <c r="AK255" s="1858"/>
      <c r="AL255" s="2010"/>
      <c r="AM255" s="2011"/>
      <c r="AN255" s="1857"/>
      <c r="AO255" s="1858"/>
      <c r="AP255" s="2010"/>
      <c r="AQ255" s="2011"/>
      <c r="AR255" s="901"/>
      <c r="AS255" s="902"/>
      <c r="AT255" s="901"/>
      <c r="AU255" s="902"/>
      <c r="AV255" s="1038"/>
      <c r="FA255" s="1014"/>
      <c r="FB255" s="1015"/>
      <c r="FC255" s="869"/>
      <c r="FD255" s="869"/>
      <c r="FE255" s="869"/>
      <c r="FF255" s="869"/>
      <c r="FG255" s="869"/>
      <c r="FH255" s="869"/>
      <c r="FI255" s="1016"/>
      <c r="GI255" s="1017" t="s">
        <v>114</v>
      </c>
      <c r="GJ255" s="1017" t="s">
        <v>46</v>
      </c>
      <c r="GK255" s="1013" t="s">
        <v>46</v>
      </c>
      <c r="GL255" s="1013" t="s">
        <v>23</v>
      </c>
      <c r="GM255" s="1013" t="s">
        <v>45</v>
      </c>
      <c r="GN255" s="1017" t="s">
        <v>103</v>
      </c>
    </row>
    <row r="256" spans="1:210" s="836" customFormat="1" ht="27.9" customHeight="1" x14ac:dyDescent="0.2">
      <c r="A256"/>
      <c r="B256" s="860"/>
      <c r="C256" s="857" t="s">
        <v>114</v>
      </c>
      <c r="D256" s="861" t="s">
        <v>7</v>
      </c>
      <c r="E256" s="862" t="s">
        <v>560</v>
      </c>
      <c r="F256" s="863"/>
      <c r="G256" s="861" t="s">
        <v>7</v>
      </c>
      <c r="H256" s="864"/>
      <c r="I256" s="865"/>
      <c r="J256" s="899"/>
      <c r="K256" s="900"/>
      <c r="L256" s="899"/>
      <c r="M256" s="900"/>
      <c r="N256" s="899"/>
      <c r="O256" s="900"/>
      <c r="P256" s="899"/>
      <c r="Q256" s="900"/>
      <c r="R256" s="899"/>
      <c r="S256" s="900"/>
      <c r="T256" s="899"/>
      <c r="U256" s="900"/>
      <c r="V256" s="899"/>
      <c r="W256" s="900"/>
      <c r="X256" s="899"/>
      <c r="Y256" s="900"/>
      <c r="Z256" s="899"/>
      <c r="AA256" s="900"/>
      <c r="AB256" s="899"/>
      <c r="AC256" s="900"/>
      <c r="AD256" s="899"/>
      <c r="AE256" s="900"/>
      <c r="AF256" s="899"/>
      <c r="AG256" s="900"/>
      <c r="AH256" s="899"/>
      <c r="AI256" s="900"/>
      <c r="AJ256" s="1855"/>
      <c r="AK256" s="1856"/>
      <c r="AL256" s="2008"/>
      <c r="AM256" s="2009"/>
      <c r="AN256" s="1855"/>
      <c r="AO256" s="1856"/>
      <c r="AP256" s="2008"/>
      <c r="AQ256" s="2009"/>
      <c r="AR256" s="899"/>
      <c r="AS256" s="900"/>
      <c r="AT256" s="899"/>
      <c r="AU256" s="900"/>
      <c r="AV256" s="1037"/>
      <c r="FA256" s="1028"/>
      <c r="FB256" s="1029" t="s">
        <v>7</v>
      </c>
      <c r="FC256" s="1030" t="s">
        <v>31</v>
      </c>
      <c r="FD256" s="851"/>
      <c r="FE256" s="1002">
        <f>FD256*G262</f>
        <v>0</v>
      </c>
      <c r="FF256" s="1002">
        <v>5.4600000000000003E-2</v>
      </c>
      <c r="FG256" s="1002">
        <f>FF256*G262</f>
        <v>5.4600000000000003E-2</v>
      </c>
      <c r="FH256" s="1002">
        <v>0</v>
      </c>
      <c r="FI256" s="1003">
        <f>FH256*G262</f>
        <v>0</v>
      </c>
      <c r="GG256" s="1004" t="s">
        <v>166</v>
      </c>
      <c r="GI256" s="1004" t="s">
        <v>238</v>
      </c>
      <c r="GJ256" s="1004" t="s">
        <v>46</v>
      </c>
      <c r="GN256" s="988" t="s">
        <v>103</v>
      </c>
      <c r="GT256" s="1005">
        <f>IF(FC256="základní",I262,0)</f>
        <v>2628.8</v>
      </c>
      <c r="GU256" s="1005">
        <f>IF(FC256="snížená",I262,0)</f>
        <v>0</v>
      </c>
      <c r="GV256" s="1005">
        <f>IF(FC256="zákl. přenesená",I262,0)</f>
        <v>0</v>
      </c>
      <c r="GW256" s="1005">
        <f>IF(FC256="sníž. přenesená",I262,0)</f>
        <v>0</v>
      </c>
      <c r="GX256" s="1005">
        <f>IF(FC256="nulová",I262,0)</f>
        <v>0</v>
      </c>
      <c r="GY256" s="988" t="s">
        <v>45</v>
      </c>
      <c r="GZ256" s="1005">
        <f>ROUND(H262*G262,2)</f>
        <v>2628.8</v>
      </c>
      <c r="HA256" s="988" t="s">
        <v>110</v>
      </c>
      <c r="HB256" s="1004" t="s">
        <v>2257</v>
      </c>
    </row>
    <row r="257" spans="1:210" s="1013" customFormat="1" ht="27.9" customHeight="1" x14ac:dyDescent="0.2">
      <c r="A257"/>
      <c r="B257" s="854" t="s">
        <v>523</v>
      </c>
      <c r="C257" s="838" t="s">
        <v>105</v>
      </c>
      <c r="D257" s="839" t="s">
        <v>572</v>
      </c>
      <c r="E257" s="840" t="s">
        <v>573</v>
      </c>
      <c r="F257" s="841" t="s">
        <v>341</v>
      </c>
      <c r="G257" s="842">
        <v>3</v>
      </c>
      <c r="H257" s="843">
        <v>1176.2</v>
      </c>
      <c r="I257" s="855">
        <f>ROUND(H257*G257,2)</f>
        <v>3528.6</v>
      </c>
      <c r="J257" s="850"/>
      <c r="K257" s="1034">
        <f>ROUND(J257*$H257,2)</f>
        <v>0</v>
      </c>
      <c r="L257" s="850"/>
      <c r="M257" s="1034">
        <f>ROUND(L257*$H257,2)</f>
        <v>0</v>
      </c>
      <c r="N257" s="850"/>
      <c r="O257" s="1034">
        <f>ROUND(N257*$H257,2)</f>
        <v>0</v>
      </c>
      <c r="P257" s="850"/>
      <c r="Q257" s="1034">
        <f>ROUND(P257*$H257,2)</f>
        <v>0</v>
      </c>
      <c r="R257" s="850"/>
      <c r="S257" s="1034">
        <f>ROUND(R257*$H257,2)</f>
        <v>0</v>
      </c>
      <c r="T257" s="850"/>
      <c r="U257" s="1034">
        <f>ROUND(T257*$H257,2)</f>
        <v>0</v>
      </c>
      <c r="V257" s="850"/>
      <c r="W257" s="1034">
        <f>ROUND(V257*$H257,2)</f>
        <v>0</v>
      </c>
      <c r="X257" s="850"/>
      <c r="Y257" s="1034">
        <f>ROUND(X257*$H257,2)</f>
        <v>0</v>
      </c>
      <c r="Z257" s="850"/>
      <c r="AA257" s="1034">
        <f>ROUND(Z257*$H257,2)</f>
        <v>0</v>
      </c>
      <c r="AB257" s="850"/>
      <c r="AC257" s="1034">
        <f>ROUND(AB257*$H257,2)</f>
        <v>0</v>
      </c>
      <c r="AD257" s="850"/>
      <c r="AE257" s="1034">
        <f>ROUND(AD257*$H257,2)</f>
        <v>0</v>
      </c>
      <c r="AF257" s="850"/>
      <c r="AG257" s="1034">
        <f>ROUND(AF257*$H257,2)</f>
        <v>0</v>
      </c>
      <c r="AH257" s="850">
        <v>1</v>
      </c>
      <c r="AI257" s="1034">
        <f>ROUND(AH257*$H257,2)</f>
        <v>1176.2</v>
      </c>
      <c r="AJ257" s="1861">
        <v>2</v>
      </c>
      <c r="AK257" s="2143">
        <f>ROUND(AJ257*$H257,2)</f>
        <v>2352.4</v>
      </c>
      <c r="AL257" s="2014"/>
      <c r="AM257" s="2015">
        <f>ROUND(AL257*$H257,2)</f>
        <v>0</v>
      </c>
      <c r="AN257" s="1861"/>
      <c r="AO257" s="2143">
        <f>ROUND(AN257*$H257,2)</f>
        <v>0</v>
      </c>
      <c r="AP257" s="2014"/>
      <c r="AQ257" s="2015">
        <f>ROUND(AP257*$H257,2)</f>
        <v>0</v>
      </c>
      <c r="AR257" s="850">
        <f>AP257+AN257+AL257+AJ257+AH257+AF257+AD257+AB257+Z257+X257+V257+T257+R257+P257+N257+L257+J257</f>
        <v>3</v>
      </c>
      <c r="AS257" s="1034">
        <f>ROUND(AR257*$H257,2)</f>
        <v>3528.6</v>
      </c>
      <c r="AT257" s="850">
        <f>G257-AR257</f>
        <v>0</v>
      </c>
      <c r="AU257" s="1034">
        <f>ROUND(AT257*$H257,2)</f>
        <v>0</v>
      </c>
      <c r="AV257" s="914">
        <f>AU257/I257</f>
        <v>0</v>
      </c>
      <c r="FA257" s="1014"/>
      <c r="FB257" s="1015"/>
      <c r="FC257" s="869"/>
      <c r="FD257" s="869"/>
      <c r="FE257" s="869"/>
      <c r="FF257" s="869"/>
      <c r="FG257" s="869"/>
      <c r="FH257" s="869"/>
      <c r="FI257" s="1016"/>
      <c r="GI257" s="1017" t="s">
        <v>114</v>
      </c>
      <c r="GJ257" s="1017" t="s">
        <v>46</v>
      </c>
      <c r="GK257" s="1013" t="s">
        <v>46</v>
      </c>
      <c r="GL257" s="1013" t="s">
        <v>23</v>
      </c>
      <c r="GM257" s="1013" t="s">
        <v>45</v>
      </c>
      <c r="GN257" s="1017" t="s">
        <v>103</v>
      </c>
    </row>
    <row r="258" spans="1:210" s="836" customFormat="1" ht="27.9" customHeight="1" x14ac:dyDescent="0.2">
      <c r="A258"/>
      <c r="B258" s="856"/>
      <c r="C258" s="857" t="s">
        <v>112</v>
      </c>
      <c r="D258" s="851"/>
      <c r="E258" s="858" t="s">
        <v>575</v>
      </c>
      <c r="F258" s="851"/>
      <c r="G258" s="851"/>
      <c r="H258" s="852"/>
      <c r="I258" s="859"/>
      <c r="J258" s="897"/>
      <c r="K258" s="898"/>
      <c r="L258" s="897"/>
      <c r="M258" s="898"/>
      <c r="N258" s="897"/>
      <c r="O258" s="898"/>
      <c r="P258" s="897"/>
      <c r="Q258" s="898"/>
      <c r="R258" s="897"/>
      <c r="S258" s="898"/>
      <c r="T258" s="897"/>
      <c r="U258" s="898"/>
      <c r="V258" s="897"/>
      <c r="W258" s="898"/>
      <c r="X258" s="897"/>
      <c r="Y258" s="898"/>
      <c r="Z258" s="897"/>
      <c r="AA258" s="898"/>
      <c r="AB258" s="897"/>
      <c r="AC258" s="898"/>
      <c r="AD258" s="897"/>
      <c r="AE258" s="898"/>
      <c r="AF258" s="897"/>
      <c r="AG258" s="898"/>
      <c r="AH258" s="897"/>
      <c r="AI258" s="898"/>
      <c r="AJ258" s="1853"/>
      <c r="AK258" s="1854"/>
      <c r="AL258" s="2006"/>
      <c r="AM258" s="2007"/>
      <c r="AN258" s="1853"/>
      <c r="AO258" s="1854"/>
      <c r="AP258" s="2006"/>
      <c r="AQ258" s="2007"/>
      <c r="AR258" s="897"/>
      <c r="AS258" s="898"/>
      <c r="AT258" s="897"/>
      <c r="AU258" s="898"/>
      <c r="AV258" s="1036"/>
      <c r="FA258" s="976"/>
      <c r="FB258" s="1000" t="s">
        <v>7</v>
      </c>
      <c r="FC258" s="1001" t="s">
        <v>31</v>
      </c>
      <c r="FD258" s="851"/>
      <c r="FE258" s="1002">
        <f>FD258*G264</f>
        <v>0</v>
      </c>
      <c r="FF258" s="1002">
        <v>3.1E-4</v>
      </c>
      <c r="FG258" s="1002">
        <f>FF258*G264</f>
        <v>9.3000000000000005E-4</v>
      </c>
      <c r="FH258" s="1002">
        <v>0</v>
      </c>
      <c r="FI258" s="1003">
        <f>FH258*G264</f>
        <v>0</v>
      </c>
      <c r="GG258" s="1004" t="s">
        <v>110</v>
      </c>
      <c r="GI258" s="1004" t="s">
        <v>105</v>
      </c>
      <c r="GJ258" s="1004" t="s">
        <v>46</v>
      </c>
      <c r="GN258" s="988" t="s">
        <v>103</v>
      </c>
      <c r="GT258" s="1005">
        <f>IF(FC258="základní",I264,0)</f>
        <v>5515.2</v>
      </c>
      <c r="GU258" s="1005">
        <f>IF(FC258="snížená",I264,0)</f>
        <v>0</v>
      </c>
      <c r="GV258" s="1005">
        <f>IF(FC258="zákl. přenesená",I264,0)</f>
        <v>0</v>
      </c>
      <c r="GW258" s="1005">
        <f>IF(FC258="sníž. přenesená",I264,0)</f>
        <v>0</v>
      </c>
      <c r="GX258" s="1005">
        <f>IF(FC258="nulová",I264,0)</f>
        <v>0</v>
      </c>
      <c r="GY258" s="988" t="s">
        <v>45</v>
      </c>
      <c r="GZ258" s="1005">
        <f>ROUND(H264*G264,2)</f>
        <v>5515.2</v>
      </c>
      <c r="HA258" s="988" t="s">
        <v>110</v>
      </c>
      <c r="HB258" s="1004" t="s">
        <v>2258</v>
      </c>
    </row>
    <row r="259" spans="1:210" s="836" customFormat="1" ht="27.9" customHeight="1" x14ac:dyDescent="0.2">
      <c r="A259"/>
      <c r="B259" s="866"/>
      <c r="C259" s="857" t="s">
        <v>114</v>
      </c>
      <c r="D259" s="867" t="s">
        <v>7</v>
      </c>
      <c r="E259" s="868" t="s">
        <v>504</v>
      </c>
      <c r="F259" s="869"/>
      <c r="G259" s="870">
        <v>3</v>
      </c>
      <c r="H259" s="871"/>
      <c r="I259" s="872"/>
      <c r="J259" s="901"/>
      <c r="K259" s="902"/>
      <c r="L259" s="901"/>
      <c r="M259" s="902"/>
      <c r="N259" s="901"/>
      <c r="O259" s="902"/>
      <c r="P259" s="901"/>
      <c r="Q259" s="902"/>
      <c r="R259" s="901"/>
      <c r="S259" s="902"/>
      <c r="T259" s="901"/>
      <c r="U259" s="902"/>
      <c r="V259" s="901"/>
      <c r="W259" s="902"/>
      <c r="X259" s="901"/>
      <c r="Y259" s="902"/>
      <c r="Z259" s="901"/>
      <c r="AA259" s="902"/>
      <c r="AB259" s="901"/>
      <c r="AC259" s="902"/>
      <c r="AD259" s="901"/>
      <c r="AE259" s="902"/>
      <c r="AF259" s="901"/>
      <c r="AG259" s="902"/>
      <c r="AH259" s="901"/>
      <c r="AI259" s="902"/>
      <c r="AJ259" s="1857"/>
      <c r="AK259" s="1858"/>
      <c r="AL259" s="2010"/>
      <c r="AM259" s="2011"/>
      <c r="AN259" s="1857"/>
      <c r="AO259" s="1858"/>
      <c r="AP259" s="2010"/>
      <c r="AQ259" s="2011"/>
      <c r="AR259" s="901"/>
      <c r="AS259" s="902"/>
      <c r="AT259" s="901"/>
      <c r="AU259" s="902"/>
      <c r="AV259" s="1038"/>
      <c r="FA259" s="976"/>
      <c r="FB259" s="1006"/>
      <c r="FC259" s="851"/>
      <c r="FD259" s="851"/>
      <c r="FE259" s="851"/>
      <c r="FF259" s="851"/>
      <c r="FG259" s="851"/>
      <c r="FH259" s="851"/>
      <c r="FI259" s="1007"/>
      <c r="GI259" s="988" t="s">
        <v>112</v>
      </c>
      <c r="GJ259" s="988" t="s">
        <v>46</v>
      </c>
    </row>
    <row r="260" spans="1:210" s="836" customFormat="1" ht="27.9" customHeight="1" x14ac:dyDescent="0.2">
      <c r="A260"/>
      <c r="B260" s="887" t="s">
        <v>528</v>
      </c>
      <c r="C260" s="844" t="s">
        <v>238</v>
      </c>
      <c r="D260" s="845" t="s">
        <v>578</v>
      </c>
      <c r="E260" s="846" t="s">
        <v>579</v>
      </c>
      <c r="F260" s="847" t="s">
        <v>341</v>
      </c>
      <c r="G260" s="848">
        <v>2</v>
      </c>
      <c r="H260" s="849">
        <v>2643.8</v>
      </c>
      <c r="I260" s="888">
        <f>ROUND(H260*G260,2)</f>
        <v>5287.6</v>
      </c>
      <c r="J260" s="850"/>
      <c r="K260" s="1034">
        <f>ROUND(J260*$H260,2)</f>
        <v>0</v>
      </c>
      <c r="L260" s="850"/>
      <c r="M260" s="1034">
        <f>ROUND(L260*$H260,2)</f>
        <v>0</v>
      </c>
      <c r="N260" s="850"/>
      <c r="O260" s="1034">
        <f>ROUND(N260*$H260,2)</f>
        <v>0</v>
      </c>
      <c r="P260" s="850"/>
      <c r="Q260" s="1034">
        <f>ROUND(P260*$H260,2)</f>
        <v>0</v>
      </c>
      <c r="R260" s="850"/>
      <c r="S260" s="1034">
        <f>ROUND(R260*$H260,2)</f>
        <v>0</v>
      </c>
      <c r="T260" s="850"/>
      <c r="U260" s="1034">
        <f>ROUND(T260*$H260,2)</f>
        <v>0</v>
      </c>
      <c r="V260" s="850"/>
      <c r="W260" s="1034">
        <f>ROUND(V260*$H260,2)</f>
        <v>0</v>
      </c>
      <c r="X260" s="850"/>
      <c r="Y260" s="1034">
        <f>ROUND(X260*$H260,2)</f>
        <v>0</v>
      </c>
      <c r="Z260" s="850"/>
      <c r="AA260" s="1034">
        <f>ROUND(Z260*$H260,2)</f>
        <v>0</v>
      </c>
      <c r="AB260" s="850"/>
      <c r="AC260" s="1034">
        <f>ROUND(AB260*$H260,2)</f>
        <v>0</v>
      </c>
      <c r="AD260" s="850"/>
      <c r="AE260" s="1034">
        <f>ROUND(AD260*$H260,2)</f>
        <v>0</v>
      </c>
      <c r="AF260" s="850"/>
      <c r="AG260" s="1034">
        <f>ROUND(AF260*$H260,2)</f>
        <v>0</v>
      </c>
      <c r="AH260" s="850"/>
      <c r="AI260" s="1034">
        <f>ROUND(AH260*$H260,2)</f>
        <v>0</v>
      </c>
      <c r="AJ260" s="1861"/>
      <c r="AK260" s="2143">
        <f>ROUND(AJ260*$H260,2)</f>
        <v>0</v>
      </c>
      <c r="AL260" s="2014">
        <v>2</v>
      </c>
      <c r="AM260" s="2015">
        <f>ROUND(AL260*$H260,2)</f>
        <v>5287.6</v>
      </c>
      <c r="AN260" s="1861"/>
      <c r="AO260" s="2143">
        <f>ROUND(AN260*$H260,2)</f>
        <v>0</v>
      </c>
      <c r="AP260" s="2014"/>
      <c r="AQ260" s="2015">
        <f>ROUND(AP260*$H260,2)</f>
        <v>0</v>
      </c>
      <c r="AR260" s="850">
        <f>AP260+AN260+AL260+AJ260+AH260+AF260+AD260+AB260+Z260+X260+V260+T260+R260+P260+N260+L260+J260</f>
        <v>2</v>
      </c>
      <c r="AS260" s="1034">
        <f>ROUND(AR260*$H260,2)</f>
        <v>5287.6</v>
      </c>
      <c r="AT260" s="850">
        <f>G260-AR260</f>
        <v>0</v>
      </c>
      <c r="AU260" s="1034">
        <f>ROUND(AT260*$H260,2)</f>
        <v>0</v>
      </c>
      <c r="AV260" s="914">
        <f>AU260/I260</f>
        <v>0</v>
      </c>
      <c r="FA260" s="976"/>
      <c r="FB260" s="1000" t="s">
        <v>7</v>
      </c>
      <c r="FC260" s="1001" t="s">
        <v>31</v>
      </c>
      <c r="FD260" s="851"/>
      <c r="FE260" s="1002">
        <f>FD260*G266</f>
        <v>0</v>
      </c>
      <c r="FF260" s="1002">
        <v>9.0000000000000006E-5</v>
      </c>
      <c r="FG260" s="1002">
        <f>FF260*G266</f>
        <v>9.9089999999999994E-3</v>
      </c>
      <c r="FH260" s="1002">
        <v>0</v>
      </c>
      <c r="FI260" s="1003">
        <f>FH260*G266</f>
        <v>0</v>
      </c>
      <c r="GG260" s="1004" t="s">
        <v>110</v>
      </c>
      <c r="GI260" s="1004" t="s">
        <v>105</v>
      </c>
      <c r="GJ260" s="1004" t="s">
        <v>46</v>
      </c>
      <c r="GN260" s="988" t="s">
        <v>103</v>
      </c>
      <c r="GT260" s="1005">
        <f>IF(FC260="základní",I266,0)</f>
        <v>2796.54</v>
      </c>
      <c r="GU260" s="1005">
        <f>IF(FC260="snížená",I266,0)</f>
        <v>0</v>
      </c>
      <c r="GV260" s="1005">
        <f>IF(FC260="zákl. přenesená",I266,0)</f>
        <v>0</v>
      </c>
      <c r="GW260" s="1005">
        <f>IF(FC260="sníž. přenesená",I266,0)</f>
        <v>0</v>
      </c>
      <c r="GX260" s="1005">
        <f>IF(FC260="nulová",I266,0)</f>
        <v>0</v>
      </c>
      <c r="GY260" s="988" t="s">
        <v>45</v>
      </c>
      <c r="GZ260" s="1005">
        <f>ROUND(H266*G266,2)</f>
        <v>2796.54</v>
      </c>
      <c r="HA260" s="988" t="s">
        <v>110</v>
      </c>
      <c r="HB260" s="1004" t="s">
        <v>2259</v>
      </c>
    </row>
    <row r="261" spans="1:210" s="1013" customFormat="1" ht="27.9" customHeight="1" x14ac:dyDescent="0.2">
      <c r="A261"/>
      <c r="B261" s="866"/>
      <c r="C261" s="857" t="s">
        <v>114</v>
      </c>
      <c r="D261" s="867" t="s">
        <v>7</v>
      </c>
      <c r="E261" s="868" t="s">
        <v>590</v>
      </c>
      <c r="F261" s="869"/>
      <c r="G261" s="870">
        <v>2</v>
      </c>
      <c r="H261" s="871"/>
      <c r="I261" s="872"/>
      <c r="J261" s="901"/>
      <c r="K261" s="902"/>
      <c r="L261" s="901"/>
      <c r="M261" s="902"/>
      <c r="N261" s="901"/>
      <c r="O261" s="902"/>
      <c r="P261" s="901"/>
      <c r="Q261" s="902"/>
      <c r="R261" s="901"/>
      <c r="S261" s="902"/>
      <c r="T261" s="901"/>
      <c r="U261" s="902"/>
      <c r="V261" s="901"/>
      <c r="W261" s="902"/>
      <c r="X261" s="901"/>
      <c r="Y261" s="902"/>
      <c r="Z261" s="901"/>
      <c r="AA261" s="902"/>
      <c r="AB261" s="901"/>
      <c r="AC261" s="902"/>
      <c r="AD261" s="901"/>
      <c r="AE261" s="902"/>
      <c r="AF261" s="901"/>
      <c r="AG261" s="902"/>
      <c r="AH261" s="901"/>
      <c r="AI261" s="902"/>
      <c r="AJ261" s="1857"/>
      <c r="AK261" s="1858"/>
      <c r="AL261" s="2010"/>
      <c r="AM261" s="2011"/>
      <c r="AN261" s="1857"/>
      <c r="AO261" s="1858"/>
      <c r="AP261" s="2010"/>
      <c r="AQ261" s="2011"/>
      <c r="AR261" s="901"/>
      <c r="AS261" s="902"/>
      <c r="AT261" s="901"/>
      <c r="AU261" s="902"/>
      <c r="AV261" s="1038"/>
      <c r="FA261" s="1014"/>
      <c r="FB261" s="1015"/>
      <c r="FC261" s="869"/>
      <c r="FD261" s="869"/>
      <c r="FE261" s="869"/>
      <c r="FF261" s="869"/>
      <c r="FG261" s="869"/>
      <c r="FH261" s="869"/>
      <c r="FI261" s="1016"/>
      <c r="GI261" s="1017" t="s">
        <v>114</v>
      </c>
      <c r="GJ261" s="1017" t="s">
        <v>46</v>
      </c>
      <c r="GK261" s="1013" t="s">
        <v>46</v>
      </c>
      <c r="GL261" s="1013" t="s">
        <v>23</v>
      </c>
      <c r="GM261" s="1013" t="s">
        <v>45</v>
      </c>
      <c r="GN261" s="1017" t="s">
        <v>103</v>
      </c>
    </row>
    <row r="262" spans="1:210" s="836" customFormat="1" ht="27.9" customHeight="1" x14ac:dyDescent="0.2">
      <c r="A262"/>
      <c r="B262" s="887" t="s">
        <v>532</v>
      </c>
      <c r="C262" s="844" t="s">
        <v>238</v>
      </c>
      <c r="D262" s="845" t="s">
        <v>583</v>
      </c>
      <c r="E262" s="846" t="s">
        <v>584</v>
      </c>
      <c r="F262" s="847" t="s">
        <v>341</v>
      </c>
      <c r="G262" s="848">
        <v>1</v>
      </c>
      <c r="H262" s="849">
        <v>2628.8</v>
      </c>
      <c r="I262" s="888">
        <f>ROUND(H262*G262,2)</f>
        <v>2628.8</v>
      </c>
      <c r="J262" s="850"/>
      <c r="K262" s="1034">
        <f>ROUND(J262*$H262,2)</f>
        <v>0</v>
      </c>
      <c r="L262" s="850"/>
      <c r="M262" s="1034">
        <f>ROUND(L262*$H262,2)</f>
        <v>0</v>
      </c>
      <c r="N262" s="850"/>
      <c r="O262" s="1034">
        <f>ROUND(N262*$H262,2)</f>
        <v>0</v>
      </c>
      <c r="P262" s="850"/>
      <c r="Q262" s="1034">
        <f>ROUND(P262*$H262,2)</f>
        <v>0</v>
      </c>
      <c r="R262" s="850"/>
      <c r="S262" s="1034">
        <f>ROUND(R262*$H262,2)</f>
        <v>0</v>
      </c>
      <c r="T262" s="850"/>
      <c r="U262" s="1034">
        <f>ROUND(T262*$H262,2)</f>
        <v>0</v>
      </c>
      <c r="V262" s="850"/>
      <c r="W262" s="1034">
        <f>ROUND(V262*$H262,2)</f>
        <v>0</v>
      </c>
      <c r="X262" s="850"/>
      <c r="Y262" s="1034">
        <f>ROUND(X262*$H262,2)</f>
        <v>0</v>
      </c>
      <c r="Z262" s="850"/>
      <c r="AA262" s="1034">
        <f>ROUND(Z262*$H262,2)</f>
        <v>0</v>
      </c>
      <c r="AB262" s="850"/>
      <c r="AC262" s="1034">
        <f>ROUND(AB262*$H262,2)</f>
        <v>0</v>
      </c>
      <c r="AD262" s="850"/>
      <c r="AE262" s="1034">
        <f>ROUND(AD262*$H262,2)</f>
        <v>0</v>
      </c>
      <c r="AF262" s="850"/>
      <c r="AG262" s="1034">
        <f>ROUND(AF262*$H262,2)</f>
        <v>0</v>
      </c>
      <c r="AH262" s="850">
        <v>1</v>
      </c>
      <c r="AI262" s="1034">
        <f>ROUND(AH262*$H262,2)</f>
        <v>2628.8</v>
      </c>
      <c r="AJ262" s="1861"/>
      <c r="AK262" s="2143">
        <f>ROUND(AJ262*$H262,2)</f>
        <v>0</v>
      </c>
      <c r="AL262" s="2014"/>
      <c r="AM262" s="2015">
        <f>ROUND(AL262*$H262,2)</f>
        <v>0</v>
      </c>
      <c r="AN262" s="1861"/>
      <c r="AO262" s="2143">
        <f>ROUND(AN262*$H262,2)</f>
        <v>0</v>
      </c>
      <c r="AP262" s="2014"/>
      <c r="AQ262" s="2015">
        <f>ROUND(AP262*$H262,2)</f>
        <v>0</v>
      </c>
      <c r="AR262" s="850">
        <f>AP262+AN262+AL262+AJ262+AH262+AF262+AD262+AB262+Z262+X262+V262+T262+R262+P262+N262+L262+J262</f>
        <v>1</v>
      </c>
      <c r="AS262" s="1034">
        <f>ROUND(AR262*$H262,2)</f>
        <v>2628.8</v>
      </c>
      <c r="AT262" s="850">
        <f>G262-AR262</f>
        <v>0</v>
      </c>
      <c r="AU262" s="1034">
        <f>ROUND(AT262*$H262,2)</f>
        <v>0</v>
      </c>
      <c r="AV262" s="914">
        <f>AU262/I262</f>
        <v>0</v>
      </c>
      <c r="FA262" s="976"/>
      <c r="FB262" s="1000" t="s">
        <v>7</v>
      </c>
      <c r="FC262" s="1001" t="s">
        <v>31</v>
      </c>
      <c r="FD262" s="851"/>
      <c r="FE262" s="1002">
        <f>FD262*G268</f>
        <v>0</v>
      </c>
      <c r="FF262" s="1002">
        <v>0</v>
      </c>
      <c r="FG262" s="1002">
        <f>FF262*G268</f>
        <v>0</v>
      </c>
      <c r="FH262" s="1002">
        <v>0</v>
      </c>
      <c r="FI262" s="1003">
        <f>FH262*G268</f>
        <v>0</v>
      </c>
      <c r="GG262" s="1004" t="s">
        <v>110</v>
      </c>
      <c r="GI262" s="1004" t="s">
        <v>105</v>
      </c>
      <c r="GJ262" s="1004" t="s">
        <v>46</v>
      </c>
      <c r="GN262" s="988" t="s">
        <v>103</v>
      </c>
      <c r="GT262" s="1005">
        <f>IF(FC262="základní",I268,0)</f>
        <v>8037.3</v>
      </c>
      <c r="GU262" s="1005">
        <f>IF(FC262="snížená",I268,0)</f>
        <v>0</v>
      </c>
      <c r="GV262" s="1005">
        <f>IF(FC262="zákl. přenesená",I268,0)</f>
        <v>0</v>
      </c>
      <c r="GW262" s="1005">
        <f>IF(FC262="sníž. přenesená",I268,0)</f>
        <v>0</v>
      </c>
      <c r="GX262" s="1005">
        <f>IF(FC262="nulová",I268,0)</f>
        <v>0</v>
      </c>
      <c r="GY262" s="988" t="s">
        <v>45</v>
      </c>
      <c r="GZ262" s="1005">
        <f>ROUND(H268*G268,2)</f>
        <v>8037.3</v>
      </c>
      <c r="HA262" s="988" t="s">
        <v>110</v>
      </c>
      <c r="HB262" s="1004" t="s">
        <v>2261</v>
      </c>
    </row>
    <row r="263" spans="1:210" s="836" customFormat="1" ht="27.9" customHeight="1" x14ac:dyDescent="0.2">
      <c r="A263"/>
      <c r="B263" s="866"/>
      <c r="C263" s="857" t="s">
        <v>114</v>
      </c>
      <c r="D263" s="867" t="s">
        <v>7</v>
      </c>
      <c r="E263" s="868" t="s">
        <v>570</v>
      </c>
      <c r="F263" s="869"/>
      <c r="G263" s="870">
        <v>1</v>
      </c>
      <c r="H263" s="871"/>
      <c r="I263" s="872"/>
      <c r="J263" s="901"/>
      <c r="K263" s="902"/>
      <c r="L263" s="901"/>
      <c r="M263" s="902"/>
      <c r="N263" s="901"/>
      <c r="O263" s="902"/>
      <c r="P263" s="901"/>
      <c r="Q263" s="902"/>
      <c r="R263" s="901"/>
      <c r="S263" s="902"/>
      <c r="T263" s="901"/>
      <c r="U263" s="902"/>
      <c r="V263" s="901"/>
      <c r="W263" s="902"/>
      <c r="X263" s="901"/>
      <c r="Y263" s="902"/>
      <c r="Z263" s="901"/>
      <c r="AA263" s="902"/>
      <c r="AB263" s="901"/>
      <c r="AC263" s="902"/>
      <c r="AD263" s="901"/>
      <c r="AE263" s="902"/>
      <c r="AF263" s="901"/>
      <c r="AG263" s="902"/>
      <c r="AH263" s="901"/>
      <c r="AI263" s="902"/>
      <c r="AJ263" s="1857"/>
      <c r="AK263" s="1858"/>
      <c r="AL263" s="2010"/>
      <c r="AM263" s="2011"/>
      <c r="AN263" s="1857"/>
      <c r="AO263" s="1858"/>
      <c r="AP263" s="2010"/>
      <c r="AQ263" s="2011"/>
      <c r="AR263" s="901"/>
      <c r="AS263" s="902"/>
      <c r="AT263" s="901"/>
      <c r="AU263" s="902"/>
      <c r="AV263" s="1038"/>
      <c r="FA263" s="976"/>
      <c r="FB263" s="1006"/>
      <c r="FC263" s="851"/>
      <c r="FD263" s="851"/>
      <c r="FE263" s="851"/>
      <c r="FF263" s="851"/>
      <c r="FG263" s="851"/>
      <c r="FH263" s="851"/>
      <c r="FI263" s="1007"/>
      <c r="GI263" s="988" t="s">
        <v>112</v>
      </c>
      <c r="GJ263" s="988" t="s">
        <v>46</v>
      </c>
    </row>
    <row r="264" spans="1:210" s="1013" customFormat="1" ht="27.9" customHeight="1" x14ac:dyDescent="0.2">
      <c r="A264"/>
      <c r="B264" s="854" t="s">
        <v>537</v>
      </c>
      <c r="C264" s="838" t="s">
        <v>105</v>
      </c>
      <c r="D264" s="839" t="s">
        <v>610</v>
      </c>
      <c r="E264" s="840" t="s">
        <v>611</v>
      </c>
      <c r="F264" s="841" t="s">
        <v>612</v>
      </c>
      <c r="G264" s="842">
        <v>3</v>
      </c>
      <c r="H264" s="843">
        <v>1838.4</v>
      </c>
      <c r="I264" s="855">
        <f>ROUND(H264*G264,2)</f>
        <v>5515.2</v>
      </c>
      <c r="J264" s="850"/>
      <c r="K264" s="1034">
        <f>ROUND(J264*$H264,2)</f>
        <v>0</v>
      </c>
      <c r="L264" s="850"/>
      <c r="M264" s="1034">
        <f>ROUND(L264*$H264,2)</f>
        <v>0</v>
      </c>
      <c r="N264" s="850"/>
      <c r="O264" s="1034">
        <f>ROUND(N264*$H264,2)</f>
        <v>0</v>
      </c>
      <c r="P264" s="850"/>
      <c r="Q264" s="1034">
        <f>ROUND(P264*$H264,2)</f>
        <v>0</v>
      </c>
      <c r="R264" s="850"/>
      <c r="S264" s="1034">
        <f>ROUND(R264*$H264,2)</f>
        <v>0</v>
      </c>
      <c r="T264" s="850"/>
      <c r="U264" s="1034">
        <f>ROUND(T264*$H264,2)</f>
        <v>0</v>
      </c>
      <c r="V264" s="850"/>
      <c r="W264" s="1034">
        <f>ROUND(V264*$H264,2)</f>
        <v>0</v>
      </c>
      <c r="X264" s="850"/>
      <c r="Y264" s="1034">
        <f>ROUND(X264*$H264,2)</f>
        <v>0</v>
      </c>
      <c r="Z264" s="850"/>
      <c r="AA264" s="1034">
        <f>ROUND(Z264*$H264,2)</f>
        <v>0</v>
      </c>
      <c r="AB264" s="850"/>
      <c r="AC264" s="1034">
        <f>ROUND(AB264*$H264,2)</f>
        <v>0</v>
      </c>
      <c r="AD264" s="850"/>
      <c r="AE264" s="1034">
        <f>ROUND(AD264*$H264,2)</f>
        <v>0</v>
      </c>
      <c r="AF264" s="850"/>
      <c r="AG264" s="1034">
        <f>ROUND(AF264*$H264,2)</f>
        <v>0</v>
      </c>
      <c r="AH264" s="850"/>
      <c r="AI264" s="1034">
        <f>ROUND(AH264*$H264,2)</f>
        <v>0</v>
      </c>
      <c r="AJ264" s="1861"/>
      <c r="AK264" s="2143">
        <f>ROUND(AJ264*$H264,2)</f>
        <v>0</v>
      </c>
      <c r="AL264" s="2014">
        <v>1</v>
      </c>
      <c r="AM264" s="2015">
        <f>ROUND(AL264*$H264,2)</f>
        <v>1838.4</v>
      </c>
      <c r="AN264" s="1861"/>
      <c r="AO264" s="2143">
        <f>ROUND(AN264*$H264,2)</f>
        <v>0</v>
      </c>
      <c r="AP264" s="2014">
        <v>2</v>
      </c>
      <c r="AQ264" s="2015">
        <f>ROUND(AP264*$H264,2)</f>
        <v>3676.8</v>
      </c>
      <c r="AR264" s="850">
        <f>AP264+AN264+AL264+AJ264+AH264+AF264+AD264+AB264+Z264+X264+V264+T264+R264+P264+N264+L264+J264</f>
        <v>3</v>
      </c>
      <c r="AS264" s="1034">
        <f>ROUND(AR264*$H264,2)</f>
        <v>5515.2</v>
      </c>
      <c r="AT264" s="850">
        <f>G264-AR264</f>
        <v>0</v>
      </c>
      <c r="AU264" s="1034">
        <f>ROUND(AT264*$H264,2)</f>
        <v>0</v>
      </c>
      <c r="AV264" s="914">
        <f>AU264/I264</f>
        <v>0</v>
      </c>
      <c r="FA264" s="1014"/>
      <c r="FB264" s="1015"/>
      <c r="FC264" s="869"/>
      <c r="FD264" s="869"/>
      <c r="FE264" s="869"/>
      <c r="FF264" s="869"/>
      <c r="FG264" s="869"/>
      <c r="FH264" s="869"/>
      <c r="FI264" s="1016"/>
      <c r="GI264" s="1017" t="s">
        <v>114</v>
      </c>
      <c r="GJ264" s="1017" t="s">
        <v>46</v>
      </c>
      <c r="GK264" s="1013" t="s">
        <v>46</v>
      </c>
      <c r="GL264" s="1013" t="s">
        <v>23</v>
      </c>
      <c r="GM264" s="1013" t="s">
        <v>45</v>
      </c>
      <c r="GN264" s="1017" t="s">
        <v>103</v>
      </c>
    </row>
    <row r="265" spans="1:210" s="991" customFormat="1" ht="27.9" customHeight="1" x14ac:dyDescent="0.25">
      <c r="A265"/>
      <c r="B265" s="856"/>
      <c r="C265" s="857" t="s">
        <v>112</v>
      </c>
      <c r="D265" s="851"/>
      <c r="E265" s="858" t="s">
        <v>614</v>
      </c>
      <c r="F265" s="851"/>
      <c r="G265" s="851"/>
      <c r="H265" s="852"/>
      <c r="I265" s="859"/>
      <c r="J265" s="897"/>
      <c r="K265" s="898"/>
      <c r="L265" s="897"/>
      <c r="M265" s="898"/>
      <c r="N265" s="897"/>
      <c r="O265" s="898"/>
      <c r="P265" s="897"/>
      <c r="Q265" s="898"/>
      <c r="R265" s="897"/>
      <c r="S265" s="898"/>
      <c r="T265" s="897"/>
      <c r="U265" s="898"/>
      <c r="V265" s="897"/>
      <c r="W265" s="898"/>
      <c r="X265" s="897"/>
      <c r="Y265" s="898"/>
      <c r="Z265" s="897"/>
      <c r="AA265" s="898"/>
      <c r="AB265" s="897"/>
      <c r="AC265" s="898"/>
      <c r="AD265" s="897"/>
      <c r="AE265" s="898"/>
      <c r="AF265" s="897"/>
      <c r="AG265" s="898"/>
      <c r="AH265" s="897"/>
      <c r="AI265" s="898"/>
      <c r="AJ265" s="1853"/>
      <c r="AK265" s="1854"/>
      <c r="AL265" s="2006"/>
      <c r="AM265" s="2007"/>
      <c r="AN265" s="1853"/>
      <c r="AO265" s="1854"/>
      <c r="AP265" s="2006"/>
      <c r="AQ265" s="2007"/>
      <c r="AR265" s="897"/>
      <c r="AS265" s="898"/>
      <c r="AT265" s="897"/>
      <c r="AU265" s="898"/>
      <c r="AV265" s="1036"/>
      <c r="FA265" s="992"/>
      <c r="FB265" s="993"/>
      <c r="FC265" s="853"/>
      <c r="FD265" s="853"/>
      <c r="FE265" s="994">
        <f>SUM(FE266:FE287)</f>
        <v>0</v>
      </c>
      <c r="FF265" s="853"/>
      <c r="FG265" s="994">
        <f>SUM(FG266:FG287)</f>
        <v>0.71520700000000004</v>
      </c>
      <c r="FH265" s="853"/>
      <c r="FI265" s="995">
        <f>SUM(FI266:FI287)</f>
        <v>0</v>
      </c>
      <c r="GG265" s="996" t="s">
        <v>45</v>
      </c>
      <c r="GI265" s="997" t="s">
        <v>43</v>
      </c>
      <c r="GJ265" s="997" t="s">
        <v>45</v>
      </c>
      <c r="GN265" s="996" t="s">
        <v>103</v>
      </c>
      <c r="GZ265" s="998">
        <f>SUM(GZ266:GZ287)</f>
        <v>53292.32</v>
      </c>
    </row>
    <row r="266" spans="1:210" s="836" customFormat="1" ht="27.9" customHeight="1" x14ac:dyDescent="0.2">
      <c r="A266"/>
      <c r="B266" s="854" t="s">
        <v>541</v>
      </c>
      <c r="C266" s="838" t="s">
        <v>105</v>
      </c>
      <c r="D266" s="839" t="s">
        <v>626</v>
      </c>
      <c r="E266" s="840" t="s">
        <v>627</v>
      </c>
      <c r="F266" s="841" t="s">
        <v>153</v>
      </c>
      <c r="G266" s="842">
        <v>110.1</v>
      </c>
      <c r="H266" s="843">
        <v>25.4</v>
      </c>
      <c r="I266" s="855">
        <f>ROUND(H266*G266,2)</f>
        <v>2796.54</v>
      </c>
      <c r="J266" s="850"/>
      <c r="K266" s="1034">
        <f>ROUND(J266*$H266,2)</f>
        <v>0</v>
      </c>
      <c r="L266" s="850"/>
      <c r="M266" s="1034">
        <f>ROUND(L266*$H266,2)</f>
        <v>0</v>
      </c>
      <c r="N266" s="850"/>
      <c r="O266" s="1034">
        <f>ROUND(N266*$H266,2)</f>
        <v>0</v>
      </c>
      <c r="P266" s="850"/>
      <c r="Q266" s="1034">
        <f>ROUND(P266*$H266,2)</f>
        <v>0</v>
      </c>
      <c r="R266" s="850"/>
      <c r="S266" s="1034">
        <f>ROUND(R266*$H266,2)</f>
        <v>0</v>
      </c>
      <c r="T266" s="850"/>
      <c r="U266" s="1034">
        <f>ROUND(T266*$H266,2)</f>
        <v>0</v>
      </c>
      <c r="V266" s="850"/>
      <c r="W266" s="1034">
        <f>ROUND(V266*$H266,2)</f>
        <v>0</v>
      </c>
      <c r="X266" s="850"/>
      <c r="Y266" s="1034">
        <f>ROUND(X266*$H266,2)</f>
        <v>0</v>
      </c>
      <c r="Z266" s="850"/>
      <c r="AA266" s="1034">
        <f>ROUND(Z266*$H266,2)</f>
        <v>0</v>
      </c>
      <c r="AB266" s="850"/>
      <c r="AC266" s="1034">
        <f>ROUND(AB266*$H266,2)</f>
        <v>0</v>
      </c>
      <c r="AD266" s="850"/>
      <c r="AE266" s="1034">
        <f>ROUND(AD266*$H266,2)</f>
        <v>0</v>
      </c>
      <c r="AF266" s="850"/>
      <c r="AG266" s="1034">
        <f>ROUND(AF266*$H266,2)</f>
        <v>0</v>
      </c>
      <c r="AH266" s="850">
        <v>47</v>
      </c>
      <c r="AI266" s="1034">
        <f>ROUND(AH266*$H266,2)</f>
        <v>1193.8</v>
      </c>
      <c r="AJ266" s="1861"/>
      <c r="AK266" s="2143">
        <f>ROUND(AJ266*$H266,2)</f>
        <v>0</v>
      </c>
      <c r="AL266" s="2014">
        <v>38.06</v>
      </c>
      <c r="AM266" s="2015">
        <f>ROUND(AL266*$H266,2)</f>
        <v>966.72</v>
      </c>
      <c r="AN266" s="1861"/>
      <c r="AO266" s="2143">
        <f>ROUND(AN266*$H266,2)</f>
        <v>0</v>
      </c>
      <c r="AP266" s="2014"/>
      <c r="AQ266" s="2015">
        <f>ROUND(AP266*$H266,2)</f>
        <v>0</v>
      </c>
      <c r="AR266" s="850">
        <f>AP266+AN266+AL266+AJ266+AH266+AF266+AD266+AB266+Z266+X266+V266+T266+R266+P266+N266+L266+J266</f>
        <v>85.06</v>
      </c>
      <c r="AS266" s="1034">
        <f>ROUND(AR266*$H266,2)</f>
        <v>2160.52</v>
      </c>
      <c r="AT266" s="2393">
        <f>G266-AR266</f>
        <v>25.039999999999992</v>
      </c>
      <c r="AU266" s="2406">
        <f>ROUND(AT266*$H266,2)</f>
        <v>636.02</v>
      </c>
      <c r="AV266" s="2395">
        <f>AU266/I266</f>
        <v>0.22743103978487703</v>
      </c>
      <c r="AW266" s="1018" t="s">
        <v>2616</v>
      </c>
      <c r="FA266" s="976"/>
      <c r="FB266" s="1000" t="s">
        <v>7</v>
      </c>
      <c r="FC266" s="1001" t="s">
        <v>31</v>
      </c>
      <c r="FD266" s="851"/>
      <c r="FE266" s="1002">
        <f>FD266*G274</f>
        <v>0</v>
      </c>
      <c r="FF266" s="1002">
        <v>0</v>
      </c>
      <c r="FG266" s="1002">
        <f>FF266*G274</f>
        <v>0</v>
      </c>
      <c r="FH266" s="1002">
        <v>0</v>
      </c>
      <c r="FI266" s="1003">
        <f>FH266*G274</f>
        <v>0</v>
      </c>
      <c r="GG266" s="1004" t="s">
        <v>110</v>
      </c>
      <c r="GI266" s="1004" t="s">
        <v>105</v>
      </c>
      <c r="GJ266" s="1004" t="s">
        <v>46</v>
      </c>
      <c r="GN266" s="988" t="s">
        <v>103</v>
      </c>
      <c r="GT266" s="1005">
        <f>IF(FC266="základní",I274,0)</f>
        <v>446.4</v>
      </c>
      <c r="GU266" s="1005">
        <f>IF(FC266="snížená",I274,0)</f>
        <v>0</v>
      </c>
      <c r="GV266" s="1005">
        <f>IF(FC266="zákl. přenesená",I274,0)</f>
        <v>0</v>
      </c>
      <c r="GW266" s="1005">
        <f>IF(FC266="sníž. přenesená",I274,0)</f>
        <v>0</v>
      </c>
      <c r="GX266" s="1005">
        <f>IF(FC266="nulová",I274,0)</f>
        <v>0</v>
      </c>
      <c r="GY266" s="988" t="s">
        <v>45</v>
      </c>
      <c r="GZ266" s="1005">
        <f>ROUND(H274*G274,2)</f>
        <v>446.4</v>
      </c>
      <c r="HA266" s="988" t="s">
        <v>110</v>
      </c>
      <c r="HB266" s="1004" t="s">
        <v>2262</v>
      </c>
    </row>
    <row r="267" spans="1:210" s="836" customFormat="1" ht="27.9" customHeight="1" x14ac:dyDescent="0.2">
      <c r="A267"/>
      <c r="B267" s="866"/>
      <c r="C267" s="857" t="s">
        <v>114</v>
      </c>
      <c r="D267" s="867" t="s">
        <v>7</v>
      </c>
      <c r="E267" s="868" t="s">
        <v>2260</v>
      </c>
      <c r="F267" s="869"/>
      <c r="G267" s="870">
        <v>110.1</v>
      </c>
      <c r="H267" s="871"/>
      <c r="I267" s="872"/>
      <c r="J267" s="901"/>
      <c r="K267" s="902"/>
      <c r="L267" s="901"/>
      <c r="M267" s="902"/>
      <c r="N267" s="901"/>
      <c r="O267" s="902"/>
      <c r="P267" s="901"/>
      <c r="Q267" s="902"/>
      <c r="R267" s="901"/>
      <c r="S267" s="902"/>
      <c r="T267" s="901"/>
      <c r="U267" s="902"/>
      <c r="V267" s="901"/>
      <c r="W267" s="902"/>
      <c r="X267" s="901"/>
      <c r="Y267" s="902"/>
      <c r="Z267" s="901"/>
      <c r="AA267" s="902"/>
      <c r="AB267" s="901"/>
      <c r="AC267" s="902"/>
      <c r="AD267" s="901"/>
      <c r="AE267" s="902"/>
      <c r="AF267" s="901"/>
      <c r="AG267" s="902"/>
      <c r="AH267" s="901"/>
      <c r="AI267" s="902"/>
      <c r="AJ267" s="1857"/>
      <c r="AK267" s="1858"/>
      <c r="AL267" s="2010"/>
      <c r="AM267" s="2011"/>
      <c r="AN267" s="1857"/>
      <c r="AO267" s="1858"/>
      <c r="AP267" s="2010"/>
      <c r="AQ267" s="2011"/>
      <c r="AR267" s="901"/>
      <c r="AS267" s="902"/>
      <c r="AT267" s="901"/>
      <c r="AU267" s="902"/>
      <c r="AV267" s="1038"/>
      <c r="FA267" s="976"/>
      <c r="FB267" s="1006"/>
      <c r="FC267" s="851"/>
      <c r="FD267" s="851"/>
      <c r="FE267" s="851"/>
      <c r="FF267" s="851"/>
      <c r="FG267" s="851"/>
      <c r="FH267" s="851"/>
      <c r="FI267" s="1007"/>
      <c r="GI267" s="988" t="s">
        <v>112</v>
      </c>
      <c r="GJ267" s="988" t="s">
        <v>46</v>
      </c>
    </row>
    <row r="268" spans="1:210" s="1013" customFormat="1" ht="27.9" customHeight="1" x14ac:dyDescent="0.2">
      <c r="A268"/>
      <c r="B268" s="854" t="s">
        <v>546</v>
      </c>
      <c r="C268" s="838" t="s">
        <v>105</v>
      </c>
      <c r="D268" s="839" t="s">
        <v>620</v>
      </c>
      <c r="E268" s="840" t="s">
        <v>621</v>
      </c>
      <c r="F268" s="841" t="s">
        <v>153</v>
      </c>
      <c r="G268" s="842">
        <v>110.1</v>
      </c>
      <c r="H268" s="843">
        <v>73</v>
      </c>
      <c r="I268" s="855">
        <f>ROUND(H268*G268,2)</f>
        <v>8037.3</v>
      </c>
      <c r="J268" s="850"/>
      <c r="K268" s="1034">
        <f>ROUND(J268*$H268,2)</f>
        <v>0</v>
      </c>
      <c r="L268" s="850"/>
      <c r="M268" s="1034">
        <f>ROUND(L268*$H268,2)</f>
        <v>0</v>
      </c>
      <c r="N268" s="850"/>
      <c r="O268" s="1034">
        <f>ROUND(N268*$H268,2)</f>
        <v>0</v>
      </c>
      <c r="P268" s="850"/>
      <c r="Q268" s="1034">
        <f>ROUND(P268*$H268,2)</f>
        <v>0</v>
      </c>
      <c r="R268" s="850"/>
      <c r="S268" s="1034">
        <f>ROUND(R268*$H268,2)</f>
        <v>0</v>
      </c>
      <c r="T268" s="850"/>
      <c r="U268" s="1034">
        <f>ROUND(T268*$H268,2)</f>
        <v>0</v>
      </c>
      <c r="V268" s="850"/>
      <c r="W268" s="1034">
        <f>ROUND(V268*$H268,2)</f>
        <v>0</v>
      </c>
      <c r="X268" s="850"/>
      <c r="Y268" s="1034">
        <f>ROUND(X268*$H268,2)</f>
        <v>0</v>
      </c>
      <c r="Z268" s="850"/>
      <c r="AA268" s="1034">
        <f>ROUND(Z268*$H268,2)</f>
        <v>0</v>
      </c>
      <c r="AB268" s="850"/>
      <c r="AC268" s="1034">
        <f>ROUND(AB268*$H268,2)</f>
        <v>0</v>
      </c>
      <c r="AD268" s="850"/>
      <c r="AE268" s="1034">
        <f>ROUND(AD268*$H268,2)</f>
        <v>0</v>
      </c>
      <c r="AF268" s="850"/>
      <c r="AG268" s="1034">
        <f>ROUND(AF268*$H268,2)</f>
        <v>0</v>
      </c>
      <c r="AH268" s="850"/>
      <c r="AI268" s="1034">
        <f>ROUND(AH268*$H268,2)</f>
        <v>0</v>
      </c>
      <c r="AJ268" s="1861"/>
      <c r="AK268" s="2143">
        <f>ROUND(AJ268*$H268,2)</f>
        <v>0</v>
      </c>
      <c r="AL268" s="2014">
        <v>55</v>
      </c>
      <c r="AM268" s="2015">
        <f>ROUND(AL268*$H268,2)</f>
        <v>4015</v>
      </c>
      <c r="AN268" s="1861"/>
      <c r="AO268" s="2143">
        <f>ROUND(AN268*$H268,2)</f>
        <v>0</v>
      </c>
      <c r="AP268" s="2014">
        <v>30.07</v>
      </c>
      <c r="AQ268" s="2015">
        <f>ROUND(AP268*$H268,2)</f>
        <v>2195.11</v>
      </c>
      <c r="AR268" s="850">
        <f>AP268+AN268+AL268+AJ268+AH268+AF268+AD268+AB268+Z268+X268+V268+T268+R268+P268+N268+L268+J268</f>
        <v>85.07</v>
      </c>
      <c r="AS268" s="1034">
        <f>ROUND(AR268*$H268,2)</f>
        <v>6210.11</v>
      </c>
      <c r="AT268" s="2393">
        <f>G268-AR268</f>
        <v>25.03</v>
      </c>
      <c r="AU268" s="2406">
        <f>ROUND(AT268*$H268,2)</f>
        <v>1827.19</v>
      </c>
      <c r="AV268" s="2395">
        <f>AU268/I268</f>
        <v>0.22733878292461399</v>
      </c>
      <c r="AW268" s="1018" t="s">
        <v>2616</v>
      </c>
      <c r="FA268" s="1014"/>
      <c r="FB268" s="1015"/>
      <c r="FC268" s="869"/>
      <c r="FD268" s="869"/>
      <c r="FE268" s="869"/>
      <c r="FF268" s="869"/>
      <c r="FG268" s="869"/>
      <c r="FH268" s="869"/>
      <c r="FI268" s="1016"/>
      <c r="GI268" s="1017" t="s">
        <v>114</v>
      </c>
      <c r="GJ268" s="1017" t="s">
        <v>46</v>
      </c>
      <c r="GK268" s="1013" t="s">
        <v>46</v>
      </c>
      <c r="GL268" s="1013" t="s">
        <v>23</v>
      </c>
      <c r="GM268" s="1013" t="s">
        <v>45</v>
      </c>
      <c r="GN268" s="1017" t="s">
        <v>103</v>
      </c>
    </row>
    <row r="269" spans="1:210" s="836" customFormat="1" ht="27.9" customHeight="1" x14ac:dyDescent="0.2">
      <c r="A269"/>
      <c r="B269" s="856"/>
      <c r="C269" s="857" t="s">
        <v>112</v>
      </c>
      <c r="D269" s="851"/>
      <c r="E269" s="858" t="s">
        <v>623</v>
      </c>
      <c r="F269" s="851"/>
      <c r="G269" s="851"/>
      <c r="H269" s="852"/>
      <c r="I269" s="859"/>
      <c r="J269" s="897"/>
      <c r="K269" s="898"/>
      <c r="L269" s="897"/>
      <c r="M269" s="898"/>
      <c r="N269" s="897"/>
      <c r="O269" s="898"/>
      <c r="P269" s="897"/>
      <c r="Q269" s="898"/>
      <c r="R269" s="897"/>
      <c r="S269" s="898"/>
      <c r="T269" s="897"/>
      <c r="U269" s="898"/>
      <c r="V269" s="897"/>
      <c r="W269" s="898"/>
      <c r="X269" s="897"/>
      <c r="Y269" s="898"/>
      <c r="Z269" s="897"/>
      <c r="AA269" s="898"/>
      <c r="AB269" s="897"/>
      <c r="AC269" s="898"/>
      <c r="AD269" s="897"/>
      <c r="AE269" s="898"/>
      <c r="AF269" s="897"/>
      <c r="AG269" s="898"/>
      <c r="AH269" s="897"/>
      <c r="AI269" s="898"/>
      <c r="AJ269" s="1853"/>
      <c r="AK269" s="1854"/>
      <c r="AL269" s="2006"/>
      <c r="AM269" s="2007"/>
      <c r="AN269" s="1853"/>
      <c r="AO269" s="1854"/>
      <c r="AP269" s="2006"/>
      <c r="AQ269" s="2007"/>
      <c r="AR269" s="897"/>
      <c r="AS269" s="898"/>
      <c r="AT269" s="897"/>
      <c r="AU269" s="898"/>
      <c r="AV269" s="1036"/>
      <c r="FA269" s="976"/>
      <c r="FB269" s="1000" t="s">
        <v>7</v>
      </c>
      <c r="FC269" s="1001" t="s">
        <v>31</v>
      </c>
      <c r="FD269" s="851"/>
      <c r="FE269" s="1002">
        <f>FD269*G277</f>
        <v>0</v>
      </c>
      <c r="FF269" s="1002">
        <v>0.15540000000000001</v>
      </c>
      <c r="FG269" s="1002">
        <f>FF269*G277</f>
        <v>0.62160000000000004</v>
      </c>
      <c r="FH269" s="1002">
        <v>0</v>
      </c>
      <c r="FI269" s="1003">
        <f>FH269*G277</f>
        <v>0</v>
      </c>
      <c r="GG269" s="1004" t="s">
        <v>110</v>
      </c>
      <c r="GI269" s="1004" t="s">
        <v>105</v>
      </c>
      <c r="GJ269" s="1004" t="s">
        <v>46</v>
      </c>
      <c r="GN269" s="988" t="s">
        <v>103</v>
      </c>
      <c r="GT269" s="1005">
        <f>IF(FC269="základní",I277,0)</f>
        <v>1105.2</v>
      </c>
      <c r="GU269" s="1005">
        <f>IF(FC269="snížená",I277,0)</f>
        <v>0</v>
      </c>
      <c r="GV269" s="1005">
        <f>IF(FC269="zákl. přenesená",I277,0)</f>
        <v>0</v>
      </c>
      <c r="GW269" s="1005">
        <f>IF(FC269="sníž. přenesená",I277,0)</f>
        <v>0</v>
      </c>
      <c r="GX269" s="1005">
        <f>IF(FC269="nulová",I277,0)</f>
        <v>0</v>
      </c>
      <c r="GY269" s="988" t="s">
        <v>45</v>
      </c>
      <c r="GZ269" s="1005">
        <f>ROUND(H277*G277,2)</f>
        <v>1105.2</v>
      </c>
      <c r="HA269" s="988" t="s">
        <v>110</v>
      </c>
      <c r="HB269" s="1004" t="s">
        <v>2263</v>
      </c>
    </row>
    <row r="270" spans="1:210" s="836" customFormat="1" ht="27.9" customHeight="1" thickBot="1" x14ac:dyDescent="0.25">
      <c r="A270"/>
      <c r="B270" s="866"/>
      <c r="C270" s="857" t="s">
        <v>114</v>
      </c>
      <c r="D270" s="867" t="s">
        <v>7</v>
      </c>
      <c r="E270" s="868" t="s">
        <v>2260</v>
      </c>
      <c r="F270" s="869"/>
      <c r="G270" s="870">
        <v>110.1</v>
      </c>
      <c r="H270" s="871"/>
      <c r="I270" s="872"/>
      <c r="J270" s="901"/>
      <c r="K270" s="902"/>
      <c r="L270" s="901"/>
      <c r="M270" s="902"/>
      <c r="N270" s="901"/>
      <c r="O270" s="902"/>
      <c r="P270" s="901"/>
      <c r="Q270" s="902"/>
      <c r="R270" s="901"/>
      <c r="S270" s="902"/>
      <c r="T270" s="901"/>
      <c r="U270" s="902"/>
      <c r="V270" s="901"/>
      <c r="W270" s="902"/>
      <c r="X270" s="901"/>
      <c r="Y270" s="902"/>
      <c r="Z270" s="901"/>
      <c r="AA270" s="902"/>
      <c r="AB270" s="901"/>
      <c r="AC270" s="902"/>
      <c r="AD270" s="901"/>
      <c r="AE270" s="902"/>
      <c r="AF270" s="901"/>
      <c r="AG270" s="902"/>
      <c r="AH270" s="901"/>
      <c r="AI270" s="902"/>
      <c r="AJ270" s="1857"/>
      <c r="AK270" s="1858"/>
      <c r="AL270" s="2010"/>
      <c r="AM270" s="2011"/>
      <c r="AN270" s="1857"/>
      <c r="AO270" s="1858"/>
      <c r="AP270" s="2010"/>
      <c r="AQ270" s="2011"/>
      <c r="AR270" s="901"/>
      <c r="AS270" s="902"/>
      <c r="AT270" s="901"/>
      <c r="AU270" s="902"/>
      <c r="AV270" s="1038"/>
      <c r="FA270" s="976"/>
      <c r="FB270" s="1006"/>
      <c r="FC270" s="851"/>
      <c r="FD270" s="851"/>
      <c r="FE270" s="851"/>
      <c r="FF270" s="851"/>
      <c r="FG270" s="851"/>
      <c r="FH270" s="851"/>
      <c r="FI270" s="1007"/>
      <c r="GI270" s="988" t="s">
        <v>112</v>
      </c>
      <c r="GJ270" s="988" t="s">
        <v>46</v>
      </c>
    </row>
    <row r="271" spans="1:210" s="1013" customFormat="1" ht="27.9" customHeight="1" thickBot="1" x14ac:dyDescent="0.25">
      <c r="A271"/>
      <c r="J271" s="2300" t="s">
        <v>2484</v>
      </c>
      <c r="K271" s="2301"/>
      <c r="L271" s="2305" t="s">
        <v>2485</v>
      </c>
      <c r="M271" s="2301"/>
      <c r="N271" s="2300" t="s">
        <v>2486</v>
      </c>
      <c r="O271" s="2301"/>
      <c r="P271" s="2300" t="s">
        <v>2487</v>
      </c>
      <c r="Q271" s="2301"/>
      <c r="R271" s="2300" t="s">
        <v>2488</v>
      </c>
      <c r="S271" s="2301"/>
      <c r="T271" s="2300" t="s">
        <v>2489</v>
      </c>
      <c r="U271" s="2301"/>
      <c r="V271" s="2300" t="s">
        <v>2490</v>
      </c>
      <c r="W271" s="2301"/>
      <c r="X271" s="2300" t="s">
        <v>2491</v>
      </c>
      <c r="Y271" s="2301"/>
      <c r="Z271" s="2300" t="s">
        <v>2492</v>
      </c>
      <c r="AA271" s="2301"/>
      <c r="AB271" s="2300" t="s">
        <v>2493</v>
      </c>
      <c r="AC271" s="2301"/>
      <c r="AD271" s="2300" t="s">
        <v>2494</v>
      </c>
      <c r="AE271" s="2301"/>
      <c r="AF271" s="2300" t="s">
        <v>2495</v>
      </c>
      <c r="AG271" s="2301"/>
      <c r="AH271" s="2300" t="s">
        <v>2496</v>
      </c>
      <c r="AI271" s="2301"/>
      <c r="AJ271" s="2306" t="s">
        <v>2497</v>
      </c>
      <c r="AK271" s="2307"/>
      <c r="AL271" s="2302" t="s">
        <v>2498</v>
      </c>
      <c r="AM271" s="2303"/>
      <c r="AN271" s="2306" t="s">
        <v>2499</v>
      </c>
      <c r="AO271" s="2307"/>
      <c r="AP271" s="2302" t="s">
        <v>2504</v>
      </c>
      <c r="AQ271" s="2303"/>
      <c r="AR271" s="2300" t="s">
        <v>2500</v>
      </c>
      <c r="AS271" s="2301"/>
      <c r="AT271" s="2300" t="s">
        <v>2501</v>
      </c>
      <c r="AU271" s="2301"/>
      <c r="AV271" s="916" t="s">
        <v>2502</v>
      </c>
      <c r="FA271" s="1014"/>
      <c r="FB271" s="1015"/>
      <c r="FC271" s="869"/>
      <c r="FD271" s="869"/>
      <c r="FE271" s="869"/>
      <c r="FF271" s="869"/>
      <c r="FG271" s="869"/>
      <c r="FH271" s="869"/>
      <c r="FI271" s="1016"/>
      <c r="GI271" s="1017" t="s">
        <v>114</v>
      </c>
      <c r="GJ271" s="1017" t="s">
        <v>46</v>
      </c>
      <c r="GK271" s="1013" t="s">
        <v>46</v>
      </c>
      <c r="GL271" s="1013" t="s">
        <v>23</v>
      </c>
      <c r="GM271" s="1013" t="s">
        <v>45</v>
      </c>
      <c r="GN271" s="1017" t="s">
        <v>103</v>
      </c>
    </row>
    <row r="272" spans="1:210" s="836" customFormat="1" ht="27.9" customHeight="1" thickBot="1" x14ac:dyDescent="0.25">
      <c r="A272"/>
      <c r="J272" s="789" t="s">
        <v>91</v>
      </c>
      <c r="K272" s="790" t="s">
        <v>2503</v>
      </c>
      <c r="L272" s="789" t="s">
        <v>91</v>
      </c>
      <c r="M272" s="790" t="s">
        <v>2503</v>
      </c>
      <c r="N272" s="789" t="s">
        <v>91</v>
      </c>
      <c r="O272" s="790" t="s">
        <v>2503</v>
      </c>
      <c r="P272" s="789" t="s">
        <v>91</v>
      </c>
      <c r="Q272" s="790" t="s">
        <v>2503</v>
      </c>
      <c r="R272" s="789" t="s">
        <v>91</v>
      </c>
      <c r="S272" s="790" t="s">
        <v>2503</v>
      </c>
      <c r="T272" s="789" t="s">
        <v>91</v>
      </c>
      <c r="U272" s="790" t="s">
        <v>2503</v>
      </c>
      <c r="V272" s="789" t="s">
        <v>91</v>
      </c>
      <c r="W272" s="790" t="s">
        <v>2503</v>
      </c>
      <c r="X272" s="789" t="s">
        <v>91</v>
      </c>
      <c r="Y272" s="790" t="s">
        <v>2503</v>
      </c>
      <c r="Z272" s="789" t="s">
        <v>91</v>
      </c>
      <c r="AA272" s="790" t="s">
        <v>2503</v>
      </c>
      <c r="AB272" s="789" t="s">
        <v>91</v>
      </c>
      <c r="AC272" s="790" t="s">
        <v>2503</v>
      </c>
      <c r="AD272" s="789" t="s">
        <v>91</v>
      </c>
      <c r="AE272" s="790" t="s">
        <v>2503</v>
      </c>
      <c r="AF272" s="789" t="s">
        <v>91</v>
      </c>
      <c r="AG272" s="790" t="s">
        <v>2503</v>
      </c>
      <c r="AH272" s="789" t="s">
        <v>91</v>
      </c>
      <c r="AI272" s="790" t="s">
        <v>2503</v>
      </c>
      <c r="AJ272" s="1763" t="s">
        <v>91</v>
      </c>
      <c r="AK272" s="1764" t="s">
        <v>2503</v>
      </c>
      <c r="AL272" s="1997" t="s">
        <v>91</v>
      </c>
      <c r="AM272" s="1998" t="s">
        <v>2503</v>
      </c>
      <c r="AN272" s="1763" t="s">
        <v>91</v>
      </c>
      <c r="AO272" s="1764" t="s">
        <v>2503</v>
      </c>
      <c r="AP272" s="1997" t="s">
        <v>91</v>
      </c>
      <c r="AQ272" s="1998" t="s">
        <v>2503</v>
      </c>
      <c r="AR272" s="789" t="s">
        <v>91</v>
      </c>
      <c r="AS272" s="790" t="s">
        <v>2503</v>
      </c>
      <c r="AT272" s="789" t="s">
        <v>91</v>
      </c>
      <c r="AU272" s="790" t="s">
        <v>2503</v>
      </c>
      <c r="AV272" s="1041" t="s">
        <v>91</v>
      </c>
      <c r="FA272" s="1028"/>
      <c r="FB272" s="1029" t="s">
        <v>7</v>
      </c>
      <c r="FC272" s="1030" t="s">
        <v>31</v>
      </c>
      <c r="FD272" s="851"/>
      <c r="FE272" s="1002">
        <f>FD272*G280</f>
        <v>0</v>
      </c>
      <c r="FF272" s="1002">
        <v>8.2100000000000006E-2</v>
      </c>
      <c r="FG272" s="1002">
        <f>FF272*G280</f>
        <v>8.2100000000000006E-2</v>
      </c>
      <c r="FH272" s="1002">
        <v>0</v>
      </c>
      <c r="FI272" s="1003">
        <f>FH272*G280</f>
        <v>0</v>
      </c>
      <c r="GG272" s="1004" t="s">
        <v>166</v>
      </c>
      <c r="GI272" s="1004" t="s">
        <v>238</v>
      </c>
      <c r="GJ272" s="1004" t="s">
        <v>46</v>
      </c>
      <c r="GN272" s="988" t="s">
        <v>103</v>
      </c>
      <c r="GT272" s="1005">
        <f>IF(FC272="základní",I280,0)</f>
        <v>139</v>
      </c>
      <c r="GU272" s="1005">
        <f>IF(FC272="snížená",I280,0)</f>
        <v>0</v>
      </c>
      <c r="GV272" s="1005">
        <f>IF(FC272="zákl. přenesená",I280,0)</f>
        <v>0</v>
      </c>
      <c r="GW272" s="1005">
        <f>IF(FC272="sníž. přenesená",I280,0)</f>
        <v>0</v>
      </c>
      <c r="GX272" s="1005">
        <f>IF(FC272="nulová",I280,0)</f>
        <v>0</v>
      </c>
      <c r="GY272" s="988" t="s">
        <v>45</v>
      </c>
      <c r="GZ272" s="1005">
        <f>ROUND(H280*G280,2)</f>
        <v>139</v>
      </c>
      <c r="HA272" s="988" t="s">
        <v>110</v>
      </c>
      <c r="HB272" s="1004" t="s">
        <v>2264</v>
      </c>
    </row>
    <row r="273" spans="1:210" s="1182" customFormat="1" ht="27.9" customHeight="1" thickBot="1" x14ac:dyDescent="0.4">
      <c r="A273" s="1170"/>
      <c r="B273" s="1171"/>
      <c r="C273" s="1172" t="s">
        <v>43</v>
      </c>
      <c r="D273" s="1172" t="s">
        <v>173</v>
      </c>
      <c r="E273" s="973" t="s">
        <v>642</v>
      </c>
      <c r="F273" s="1173"/>
      <c r="G273" s="1173"/>
      <c r="H273" s="1174"/>
      <c r="I273" s="1175">
        <f>GZ265</f>
        <v>53292.32</v>
      </c>
      <c r="J273" s="949"/>
      <c r="K273" s="950">
        <f>K274+K277+K280+K282+K285+K288+K293</f>
        <v>0</v>
      </c>
      <c r="L273" s="999"/>
      <c r="M273" s="999">
        <f>M274+M277+M280+M282+M285+M288+M293</f>
        <v>0</v>
      </c>
      <c r="N273" s="999"/>
      <c r="O273" s="999">
        <f>O274+O277+O280+O282+O285+O288+O293</f>
        <v>0</v>
      </c>
      <c r="P273" s="999"/>
      <c r="Q273" s="999">
        <f>Q274+Q277+Q280+Q282+Q285+Q288+Q293</f>
        <v>0</v>
      </c>
      <c r="R273" s="999"/>
      <c r="S273" s="999">
        <f>S274+S277+S280+S282+S285+S288+S293</f>
        <v>0</v>
      </c>
      <c r="T273" s="999"/>
      <c r="U273" s="999">
        <f>U274+U277+U280+U282+U285+U288+U293</f>
        <v>0</v>
      </c>
      <c r="V273" s="999"/>
      <c r="W273" s="999">
        <f>W274+W277+W280+W282+W285+W288+W293</f>
        <v>0</v>
      </c>
      <c r="X273" s="999"/>
      <c r="Y273" s="999">
        <f>Y274+Y277+Y280+Y282+Y285+Y288+Y293</f>
        <v>0</v>
      </c>
      <c r="Z273" s="999"/>
      <c r="AA273" s="999">
        <f>AA274+AA277+AA280+AA282+AA285+AA288+AA293</f>
        <v>0</v>
      </c>
      <c r="AB273" s="999"/>
      <c r="AC273" s="999">
        <f>AC274+AC277+AC280+AC282+AC285+AC288+AC293</f>
        <v>0</v>
      </c>
      <c r="AD273" s="999"/>
      <c r="AE273" s="999">
        <f>AE274+AE277+AE280+AE282+AE285+AE288+AE293</f>
        <v>0</v>
      </c>
      <c r="AF273" s="999"/>
      <c r="AG273" s="999">
        <f>AG274+AG277+AG280+AG282+AG285+AG288+AG293</f>
        <v>0</v>
      </c>
      <c r="AH273" s="999"/>
      <c r="AI273" s="999">
        <f>AI274+AI277+AI280+AI282+AI285+AI288+AI293</f>
        <v>0</v>
      </c>
      <c r="AJ273" s="2142"/>
      <c r="AK273" s="2142">
        <f>AK274+AK277+AK280+AK282+AK285+AK288+AK293</f>
        <v>13305.560000000001</v>
      </c>
      <c r="AL273" s="2005"/>
      <c r="AM273" s="2005">
        <f>AM274+AM277+AM280+AM282+AM285+AM288+AM293</f>
        <v>0</v>
      </c>
      <c r="AN273" s="2142"/>
      <c r="AO273" s="2142">
        <f>AO274+AO277+AO280+AO282+AO285+AO288+AO293</f>
        <v>10259.65</v>
      </c>
      <c r="AP273" s="2005"/>
      <c r="AQ273" s="2005">
        <f>AQ274+AQ277+AQ280+AQ282+AQ285+AQ288+AQ293</f>
        <v>0</v>
      </c>
      <c r="AR273" s="950"/>
      <c r="AS273" s="950">
        <f>AS274+AS277+AS280+AS282+AS285+AS288+AS293</f>
        <v>23565.21</v>
      </c>
      <c r="AT273" s="950"/>
      <c r="AU273" s="950">
        <f>AU274+AU277+AU280+AU282+AU285+AU288+AU293</f>
        <v>29727.100000000002</v>
      </c>
      <c r="AV273" s="951">
        <f>AU273/I273</f>
        <v>0.55781208249143599</v>
      </c>
      <c r="FA273" s="1183"/>
      <c r="FB273" s="1184"/>
      <c r="FC273" s="1185"/>
      <c r="FD273" s="1185"/>
      <c r="FE273" s="1185"/>
      <c r="FF273" s="1185"/>
      <c r="FG273" s="1185"/>
      <c r="FH273" s="1185"/>
      <c r="FI273" s="1186"/>
      <c r="GI273" s="1187" t="s">
        <v>114</v>
      </c>
      <c r="GJ273" s="1187" t="s">
        <v>46</v>
      </c>
      <c r="GK273" s="1182" t="s">
        <v>46</v>
      </c>
      <c r="GL273" s="1182" t="s">
        <v>23</v>
      </c>
      <c r="GM273" s="1182" t="s">
        <v>45</v>
      </c>
      <c r="GN273" s="1187" t="s">
        <v>103</v>
      </c>
    </row>
    <row r="274" spans="1:210" s="836" customFormat="1" ht="27.9" customHeight="1" x14ac:dyDescent="0.2">
      <c r="A274"/>
      <c r="B274" s="854" t="s">
        <v>550</v>
      </c>
      <c r="C274" s="1050" t="s">
        <v>105</v>
      </c>
      <c r="D274" s="1049" t="s">
        <v>649</v>
      </c>
      <c r="E274" s="1045" t="s">
        <v>650</v>
      </c>
      <c r="F274" s="1046" t="s">
        <v>153</v>
      </c>
      <c r="G274" s="1047">
        <v>4</v>
      </c>
      <c r="H274" s="1048">
        <v>111.6</v>
      </c>
      <c r="I274" s="1044">
        <f>ROUND(H274*G274,2)</f>
        <v>446.4</v>
      </c>
      <c r="J274" s="850"/>
      <c r="K274" s="1034">
        <f>ROUND(J274*$H274,2)</f>
        <v>0</v>
      </c>
      <c r="L274" s="850"/>
      <c r="M274" s="1034">
        <f>ROUND(L274*$H274,2)</f>
        <v>0</v>
      </c>
      <c r="N274" s="850"/>
      <c r="O274" s="1034">
        <f>ROUND(N274*$H274,2)</f>
        <v>0</v>
      </c>
      <c r="P274" s="850"/>
      <c r="Q274" s="1034">
        <f>ROUND(P274*$H274,2)</f>
        <v>0</v>
      </c>
      <c r="R274" s="850"/>
      <c r="S274" s="1034">
        <f>ROUND(R274*$H274,2)</f>
        <v>0</v>
      </c>
      <c r="T274" s="850"/>
      <c r="U274" s="1034">
        <f>ROUND(T274*$H274,2)</f>
        <v>0</v>
      </c>
      <c r="V274" s="850"/>
      <c r="W274" s="1034">
        <f>ROUND(V274*$H274,2)</f>
        <v>0</v>
      </c>
      <c r="X274" s="850"/>
      <c r="Y274" s="1034">
        <f>ROUND(X274*$H274,2)</f>
        <v>0</v>
      </c>
      <c r="Z274" s="850"/>
      <c r="AA274" s="1034">
        <f>ROUND(Z274*$H274,2)</f>
        <v>0</v>
      </c>
      <c r="AB274" s="850"/>
      <c r="AC274" s="1034">
        <f>ROUND(AB274*$H274,2)</f>
        <v>0</v>
      </c>
      <c r="AD274" s="850"/>
      <c r="AE274" s="1034">
        <f>ROUND(AD274*$H274,2)</f>
        <v>0</v>
      </c>
      <c r="AF274" s="850"/>
      <c r="AG274" s="1034">
        <f>ROUND(AF274*$H274,2)</f>
        <v>0</v>
      </c>
      <c r="AH274" s="850"/>
      <c r="AI274" s="1034">
        <f>ROUND(AH274*$H274,2)</f>
        <v>0</v>
      </c>
      <c r="AJ274" s="1861">
        <v>4</v>
      </c>
      <c r="AK274" s="2143">
        <f>ROUND(AJ274*$H274,2)</f>
        <v>446.4</v>
      </c>
      <c r="AL274" s="2014"/>
      <c r="AM274" s="2015">
        <f>ROUND(AL274*$H274,2)</f>
        <v>0</v>
      </c>
      <c r="AN274" s="1861"/>
      <c r="AO274" s="2143">
        <f>ROUND(AN274*$H274,2)</f>
        <v>0</v>
      </c>
      <c r="AP274" s="2014"/>
      <c r="AQ274" s="2015">
        <f>ROUND(AP274*$H274,2)</f>
        <v>0</v>
      </c>
      <c r="AR274" s="775">
        <f>AP274+AN274+AL274+AJ274+AH274+AF274+AD274+AB274+Z274+X274+V274+T274+R274+P274+N274+L274+J274</f>
        <v>4</v>
      </c>
      <c r="AS274" s="1051">
        <f>ROUND(AR274*$H274,2)</f>
        <v>446.4</v>
      </c>
      <c r="AT274" s="775">
        <f>G274-AR274</f>
        <v>0</v>
      </c>
      <c r="AU274" s="1051">
        <f>ROUND(AT274*$H274,2)</f>
        <v>0</v>
      </c>
      <c r="AV274" s="913">
        <f>AU274/I274</f>
        <v>0</v>
      </c>
      <c r="FA274" s="976"/>
      <c r="FB274" s="1000" t="s">
        <v>7</v>
      </c>
      <c r="FC274" s="1001" t="s">
        <v>31</v>
      </c>
      <c r="FD274" s="851"/>
      <c r="FE274" s="1002">
        <f>FD274*G282</f>
        <v>0</v>
      </c>
      <c r="FF274" s="1002">
        <v>0</v>
      </c>
      <c r="FG274" s="1002">
        <f>FF274*G282</f>
        <v>0</v>
      </c>
      <c r="FH274" s="1002">
        <v>0</v>
      </c>
      <c r="FI274" s="1003">
        <f>FH274*G282</f>
        <v>0</v>
      </c>
      <c r="GG274" s="1004" t="s">
        <v>110</v>
      </c>
      <c r="GI274" s="1004" t="s">
        <v>105</v>
      </c>
      <c r="GJ274" s="1004" t="s">
        <v>46</v>
      </c>
      <c r="GN274" s="988" t="s">
        <v>103</v>
      </c>
      <c r="GT274" s="1005">
        <f>IF(FC274="základní",I282,0)</f>
        <v>11909.92</v>
      </c>
      <c r="GU274" s="1005">
        <f>IF(FC274="snížená",I282,0)</f>
        <v>0</v>
      </c>
      <c r="GV274" s="1005">
        <f>IF(FC274="zákl. přenesená",I282,0)</f>
        <v>0</v>
      </c>
      <c r="GW274" s="1005">
        <f>IF(FC274="sníž. přenesená",I282,0)</f>
        <v>0</v>
      </c>
      <c r="GX274" s="1005">
        <f>IF(FC274="nulová",I282,0)</f>
        <v>0</v>
      </c>
      <c r="GY274" s="988" t="s">
        <v>45</v>
      </c>
      <c r="GZ274" s="1005">
        <f>ROUND(H282*G282,2)</f>
        <v>11909.92</v>
      </c>
      <c r="HA274" s="988" t="s">
        <v>110</v>
      </c>
      <c r="HB274" s="1004" t="s">
        <v>2265</v>
      </c>
    </row>
    <row r="275" spans="1:210" s="836" customFormat="1" ht="27.9" customHeight="1" x14ac:dyDescent="0.2">
      <c r="A275"/>
      <c r="B275" s="856"/>
      <c r="C275" s="857" t="s">
        <v>112</v>
      </c>
      <c r="D275" s="851"/>
      <c r="E275" s="858" t="s">
        <v>652</v>
      </c>
      <c r="F275" s="851"/>
      <c r="G275" s="851"/>
      <c r="H275" s="852"/>
      <c r="I275" s="859"/>
      <c r="J275" s="897"/>
      <c r="K275" s="898"/>
      <c r="L275" s="897"/>
      <c r="M275" s="898"/>
      <c r="N275" s="897"/>
      <c r="O275" s="898"/>
      <c r="P275" s="897"/>
      <c r="Q275" s="898"/>
      <c r="R275" s="897"/>
      <c r="S275" s="898"/>
      <c r="T275" s="897"/>
      <c r="U275" s="898"/>
      <c r="V275" s="897"/>
      <c r="W275" s="898"/>
      <c r="X275" s="897"/>
      <c r="Y275" s="898"/>
      <c r="Z275" s="897"/>
      <c r="AA275" s="898"/>
      <c r="AB275" s="897"/>
      <c r="AC275" s="898"/>
      <c r="AD275" s="897"/>
      <c r="AE275" s="898"/>
      <c r="AF275" s="897"/>
      <c r="AG275" s="898"/>
      <c r="AH275" s="897"/>
      <c r="AI275" s="898"/>
      <c r="AJ275" s="1853"/>
      <c r="AK275" s="1854"/>
      <c r="AL275" s="2006"/>
      <c r="AM275" s="2007"/>
      <c r="AN275" s="1853"/>
      <c r="AO275" s="1854"/>
      <c r="AP275" s="2006"/>
      <c r="AQ275" s="2007"/>
      <c r="AR275" s="897"/>
      <c r="AS275" s="898"/>
      <c r="AT275" s="897"/>
      <c r="AU275" s="898"/>
      <c r="AV275" s="1036"/>
      <c r="FA275" s="976"/>
      <c r="FB275" s="1006"/>
      <c r="FC275" s="851"/>
      <c r="FD275" s="851"/>
      <c r="FE275" s="851"/>
      <c r="FF275" s="851"/>
      <c r="FG275" s="851"/>
      <c r="FH275" s="851"/>
      <c r="FI275" s="1007"/>
      <c r="GI275" s="988" t="s">
        <v>112</v>
      </c>
      <c r="GJ275" s="988" t="s">
        <v>46</v>
      </c>
    </row>
    <row r="276" spans="1:210" s="1013" customFormat="1" ht="27.9" customHeight="1" x14ac:dyDescent="0.2">
      <c r="A276"/>
      <c r="B276" s="866"/>
      <c r="C276" s="857" t="s">
        <v>114</v>
      </c>
      <c r="D276" s="867" t="s">
        <v>7</v>
      </c>
      <c r="E276" s="868" t="s">
        <v>653</v>
      </c>
      <c r="F276" s="869"/>
      <c r="G276" s="870">
        <v>4</v>
      </c>
      <c r="H276" s="871"/>
      <c r="I276" s="872"/>
      <c r="J276" s="901"/>
      <c r="K276" s="902"/>
      <c r="L276" s="901"/>
      <c r="M276" s="902"/>
      <c r="N276" s="901"/>
      <c r="O276" s="902"/>
      <c r="P276" s="901"/>
      <c r="Q276" s="902"/>
      <c r="R276" s="901"/>
      <c r="S276" s="902"/>
      <c r="T276" s="901"/>
      <c r="U276" s="902"/>
      <c r="V276" s="901"/>
      <c r="W276" s="902"/>
      <c r="X276" s="901"/>
      <c r="Y276" s="902"/>
      <c r="Z276" s="901"/>
      <c r="AA276" s="902"/>
      <c r="AB276" s="901"/>
      <c r="AC276" s="902"/>
      <c r="AD276" s="901"/>
      <c r="AE276" s="902"/>
      <c r="AF276" s="901"/>
      <c r="AG276" s="902"/>
      <c r="AH276" s="901"/>
      <c r="AI276" s="902"/>
      <c r="AJ276" s="1857"/>
      <c r="AK276" s="1858"/>
      <c r="AL276" s="2010"/>
      <c r="AM276" s="2011"/>
      <c r="AN276" s="1857"/>
      <c r="AO276" s="1858"/>
      <c r="AP276" s="2010"/>
      <c r="AQ276" s="2011"/>
      <c r="AR276" s="901"/>
      <c r="AS276" s="902"/>
      <c r="AT276" s="901"/>
      <c r="AU276" s="902"/>
      <c r="AV276" s="1038"/>
      <c r="FA276" s="1014"/>
      <c r="FB276" s="1015"/>
      <c r="FC276" s="869"/>
      <c r="FD276" s="869"/>
      <c r="FE276" s="869"/>
      <c r="FF276" s="869"/>
      <c r="FG276" s="869"/>
      <c r="FH276" s="869"/>
      <c r="FI276" s="1016"/>
      <c r="GI276" s="1017" t="s">
        <v>114</v>
      </c>
      <c r="GJ276" s="1017" t="s">
        <v>46</v>
      </c>
      <c r="GK276" s="1013" t="s">
        <v>46</v>
      </c>
      <c r="GL276" s="1013" t="s">
        <v>23</v>
      </c>
      <c r="GM276" s="1013" t="s">
        <v>45</v>
      </c>
      <c r="GN276" s="1017" t="s">
        <v>103</v>
      </c>
    </row>
    <row r="277" spans="1:210" s="836" customFormat="1" ht="27.9" customHeight="1" x14ac:dyDescent="0.2">
      <c r="A277"/>
      <c r="B277" s="854" t="s">
        <v>555</v>
      </c>
      <c r="C277" s="838" t="s">
        <v>105</v>
      </c>
      <c r="D277" s="839" t="s">
        <v>655</v>
      </c>
      <c r="E277" s="840" t="s">
        <v>656</v>
      </c>
      <c r="F277" s="841" t="s">
        <v>153</v>
      </c>
      <c r="G277" s="842">
        <v>4</v>
      </c>
      <c r="H277" s="843">
        <v>276.3</v>
      </c>
      <c r="I277" s="855">
        <f>ROUND(H277*G277,2)</f>
        <v>1105.2</v>
      </c>
      <c r="J277" s="850"/>
      <c r="K277" s="1034">
        <f>ROUND(J277*$H277,2)</f>
        <v>0</v>
      </c>
      <c r="L277" s="850"/>
      <c r="M277" s="1034">
        <f>ROUND(L277*$H277,2)</f>
        <v>0</v>
      </c>
      <c r="N277" s="850"/>
      <c r="O277" s="1034">
        <f>ROUND(N277*$H277,2)</f>
        <v>0</v>
      </c>
      <c r="P277" s="850"/>
      <c r="Q277" s="1034">
        <f>ROUND(P277*$H277,2)</f>
        <v>0</v>
      </c>
      <c r="R277" s="850"/>
      <c r="S277" s="1034">
        <f>ROUND(R277*$H277,2)</f>
        <v>0</v>
      </c>
      <c r="T277" s="850"/>
      <c r="U277" s="1034">
        <f>ROUND(T277*$H277,2)</f>
        <v>0</v>
      </c>
      <c r="V277" s="850"/>
      <c r="W277" s="1034">
        <f>ROUND(V277*$H277,2)</f>
        <v>0</v>
      </c>
      <c r="X277" s="850"/>
      <c r="Y277" s="1034">
        <f>ROUND(X277*$H277,2)</f>
        <v>0</v>
      </c>
      <c r="Z277" s="850"/>
      <c r="AA277" s="1034">
        <f>ROUND(Z277*$H277,2)</f>
        <v>0</v>
      </c>
      <c r="AB277" s="850"/>
      <c r="AC277" s="1034">
        <f>ROUND(AB277*$H277,2)</f>
        <v>0</v>
      </c>
      <c r="AD277" s="850"/>
      <c r="AE277" s="1034">
        <f>ROUND(AD277*$H277,2)</f>
        <v>0</v>
      </c>
      <c r="AF277" s="850"/>
      <c r="AG277" s="1034">
        <f>ROUND(AF277*$H277,2)</f>
        <v>0</v>
      </c>
      <c r="AH277" s="850"/>
      <c r="AI277" s="1034">
        <f>ROUND(AH277*$H277,2)</f>
        <v>0</v>
      </c>
      <c r="AJ277" s="1861"/>
      <c r="AK277" s="2143">
        <f>ROUND(AJ277*$H277,2)</f>
        <v>0</v>
      </c>
      <c r="AL277" s="2014"/>
      <c r="AM277" s="2015">
        <f>ROUND(AL277*$H277,2)</f>
        <v>0</v>
      </c>
      <c r="AN277" s="1861"/>
      <c r="AO277" s="2143">
        <f>ROUND(AN277*$H277,2)</f>
        <v>0</v>
      </c>
      <c r="AP277" s="2014"/>
      <c r="AQ277" s="2015">
        <f>ROUND(AP277*$H277,2)</f>
        <v>0</v>
      </c>
      <c r="AR277" s="850">
        <f>AP277+AN277+AL277+AJ277+AH277+AF277+AD277+AB277+Z277+X277+V277+T277+R277+P277+N277+L277+J277</f>
        <v>0</v>
      </c>
      <c r="AS277" s="1034">
        <f>ROUND(AR277*$H277,2)</f>
        <v>0</v>
      </c>
      <c r="AT277" s="850">
        <f>G277-AR277</f>
        <v>4</v>
      </c>
      <c r="AU277" s="1034">
        <f>ROUND(AT277*$H277,2)</f>
        <v>1105.2</v>
      </c>
      <c r="AV277" s="914">
        <f>AU277/I277</f>
        <v>1</v>
      </c>
      <c r="FA277" s="976"/>
      <c r="FB277" s="1000" t="s">
        <v>7</v>
      </c>
      <c r="FC277" s="1001" t="s">
        <v>31</v>
      </c>
      <c r="FD277" s="851"/>
      <c r="FE277" s="1002">
        <f>FD277*G285</f>
        <v>0</v>
      </c>
      <c r="FF277" s="1002">
        <v>0</v>
      </c>
      <c r="FG277" s="1002">
        <f>FF277*G285</f>
        <v>0</v>
      </c>
      <c r="FH277" s="1002">
        <v>0</v>
      </c>
      <c r="FI277" s="1003">
        <f>FH277*G285</f>
        <v>0</v>
      </c>
      <c r="GG277" s="1004" t="s">
        <v>110</v>
      </c>
      <c r="GI277" s="1004" t="s">
        <v>105</v>
      </c>
      <c r="GJ277" s="1004" t="s">
        <v>46</v>
      </c>
      <c r="GN277" s="988" t="s">
        <v>103</v>
      </c>
      <c r="GT277" s="1005">
        <f>IF(FC277="základní",I285,0)</f>
        <v>579.62</v>
      </c>
      <c r="GU277" s="1005">
        <f>IF(FC277="snížená",I285,0)</f>
        <v>0</v>
      </c>
      <c r="GV277" s="1005">
        <f>IF(FC277="zákl. přenesená",I285,0)</f>
        <v>0</v>
      </c>
      <c r="GW277" s="1005">
        <f>IF(FC277="sníž. přenesená",I285,0)</f>
        <v>0</v>
      </c>
      <c r="GX277" s="1005">
        <f>IF(FC277="nulová",I285,0)</f>
        <v>0</v>
      </c>
      <c r="GY277" s="988" t="s">
        <v>45</v>
      </c>
      <c r="GZ277" s="1005">
        <f>ROUND(H285*G285,2)</f>
        <v>579.62</v>
      </c>
      <c r="HA277" s="988" t="s">
        <v>110</v>
      </c>
      <c r="HB277" s="1004" t="s">
        <v>2267</v>
      </c>
    </row>
    <row r="278" spans="1:210" s="836" customFormat="1" ht="27.9" customHeight="1" x14ac:dyDescent="0.2">
      <c r="A278"/>
      <c r="B278" s="856"/>
      <c r="C278" s="857" t="s">
        <v>112</v>
      </c>
      <c r="D278" s="851"/>
      <c r="E278" s="858" t="s">
        <v>658</v>
      </c>
      <c r="F278" s="851"/>
      <c r="G278" s="851"/>
      <c r="H278" s="852"/>
      <c r="I278" s="859"/>
      <c r="J278" s="897"/>
      <c r="K278" s="898"/>
      <c r="L278" s="897"/>
      <c r="M278" s="898"/>
      <c r="N278" s="897"/>
      <c r="O278" s="898"/>
      <c r="P278" s="897"/>
      <c r="Q278" s="898"/>
      <c r="R278" s="897"/>
      <c r="S278" s="898"/>
      <c r="T278" s="897"/>
      <c r="U278" s="898"/>
      <c r="V278" s="897"/>
      <c r="W278" s="898"/>
      <c r="X278" s="897"/>
      <c r="Y278" s="898"/>
      <c r="Z278" s="897"/>
      <c r="AA278" s="898"/>
      <c r="AB278" s="897"/>
      <c r="AC278" s="898"/>
      <c r="AD278" s="897"/>
      <c r="AE278" s="898"/>
      <c r="AF278" s="897"/>
      <c r="AG278" s="898"/>
      <c r="AH278" s="897"/>
      <c r="AI278" s="898"/>
      <c r="AJ278" s="1853"/>
      <c r="AK278" s="1854"/>
      <c r="AL278" s="2006"/>
      <c r="AM278" s="2007"/>
      <c r="AN278" s="1853"/>
      <c r="AO278" s="1854"/>
      <c r="AP278" s="2006"/>
      <c r="AQ278" s="2007"/>
      <c r="AR278" s="897"/>
      <c r="AS278" s="898"/>
      <c r="AT278" s="897"/>
      <c r="AU278" s="898"/>
      <c r="AV278" s="1036"/>
      <c r="FA278" s="976"/>
      <c r="FB278" s="1006"/>
      <c r="FC278" s="851"/>
      <c r="FD278" s="851"/>
      <c r="FE278" s="851"/>
      <c r="FF278" s="851"/>
      <c r="FG278" s="851"/>
      <c r="FH278" s="851"/>
      <c r="FI278" s="1007"/>
      <c r="GI278" s="988" t="s">
        <v>112</v>
      </c>
      <c r="GJ278" s="988" t="s">
        <v>46</v>
      </c>
    </row>
    <row r="279" spans="1:210" s="1013" customFormat="1" ht="27.9" customHeight="1" x14ac:dyDescent="0.2">
      <c r="A279"/>
      <c r="B279" s="866"/>
      <c r="C279" s="857" t="s">
        <v>114</v>
      </c>
      <c r="D279" s="867" t="s">
        <v>7</v>
      </c>
      <c r="E279" s="868" t="s">
        <v>659</v>
      </c>
      <c r="F279" s="869"/>
      <c r="G279" s="870">
        <v>4</v>
      </c>
      <c r="H279" s="871"/>
      <c r="I279" s="872"/>
      <c r="J279" s="901"/>
      <c r="K279" s="902"/>
      <c r="L279" s="901"/>
      <c r="M279" s="902"/>
      <c r="N279" s="901"/>
      <c r="O279" s="902"/>
      <c r="P279" s="901"/>
      <c r="Q279" s="902"/>
      <c r="R279" s="901"/>
      <c r="S279" s="902"/>
      <c r="T279" s="901"/>
      <c r="U279" s="902"/>
      <c r="V279" s="901"/>
      <c r="W279" s="902"/>
      <c r="X279" s="901"/>
      <c r="Y279" s="902"/>
      <c r="Z279" s="901"/>
      <c r="AA279" s="902"/>
      <c r="AB279" s="901"/>
      <c r="AC279" s="902"/>
      <c r="AD279" s="901"/>
      <c r="AE279" s="902"/>
      <c r="AF279" s="901"/>
      <c r="AG279" s="902"/>
      <c r="AH279" s="901"/>
      <c r="AI279" s="902"/>
      <c r="AJ279" s="1857"/>
      <c r="AK279" s="1858"/>
      <c r="AL279" s="2010"/>
      <c r="AM279" s="2011"/>
      <c r="AN279" s="1857"/>
      <c r="AO279" s="1858"/>
      <c r="AP279" s="2010"/>
      <c r="AQ279" s="2011"/>
      <c r="AR279" s="901"/>
      <c r="AS279" s="902"/>
      <c r="AT279" s="901"/>
      <c r="AU279" s="902"/>
      <c r="AV279" s="1038"/>
      <c r="FA279" s="1014"/>
      <c r="FB279" s="1015"/>
      <c r="FC279" s="869"/>
      <c r="FD279" s="869"/>
      <c r="FE279" s="869"/>
      <c r="FF279" s="869"/>
      <c r="FG279" s="869"/>
      <c r="FH279" s="869"/>
      <c r="FI279" s="1016"/>
      <c r="GI279" s="1017" t="s">
        <v>114</v>
      </c>
      <c r="GJ279" s="1017" t="s">
        <v>46</v>
      </c>
      <c r="GK279" s="1013" t="s">
        <v>46</v>
      </c>
      <c r="GL279" s="1013" t="s">
        <v>23</v>
      </c>
      <c r="GM279" s="1013" t="s">
        <v>45</v>
      </c>
      <c r="GN279" s="1017" t="s">
        <v>103</v>
      </c>
    </row>
    <row r="280" spans="1:210" s="836" customFormat="1" ht="27.9" customHeight="1" x14ac:dyDescent="0.2">
      <c r="A280"/>
      <c r="B280" s="887" t="s">
        <v>561</v>
      </c>
      <c r="C280" s="844" t="s">
        <v>238</v>
      </c>
      <c r="D280" s="845" t="s">
        <v>661</v>
      </c>
      <c r="E280" s="846" t="s">
        <v>662</v>
      </c>
      <c r="F280" s="847" t="s">
        <v>341</v>
      </c>
      <c r="G280" s="848">
        <v>1</v>
      </c>
      <c r="H280" s="849">
        <v>139</v>
      </c>
      <c r="I280" s="888">
        <f>ROUND(H280*G280,2)</f>
        <v>139</v>
      </c>
      <c r="J280" s="850"/>
      <c r="K280" s="1034">
        <f>ROUND(J280*$H280,2)</f>
        <v>0</v>
      </c>
      <c r="L280" s="850"/>
      <c r="M280" s="1034">
        <f>ROUND(L280*$H280,2)</f>
        <v>0</v>
      </c>
      <c r="N280" s="850"/>
      <c r="O280" s="1034">
        <f>ROUND(N280*$H280,2)</f>
        <v>0</v>
      </c>
      <c r="P280" s="850"/>
      <c r="Q280" s="1034">
        <f>ROUND(P280*$H280,2)</f>
        <v>0</v>
      </c>
      <c r="R280" s="850"/>
      <c r="S280" s="1034">
        <f>ROUND(R280*$H280,2)</f>
        <v>0</v>
      </c>
      <c r="T280" s="850"/>
      <c r="U280" s="1034">
        <f>ROUND(T280*$H280,2)</f>
        <v>0</v>
      </c>
      <c r="V280" s="850"/>
      <c r="W280" s="1034">
        <f>ROUND(V280*$H280,2)</f>
        <v>0</v>
      </c>
      <c r="X280" s="850"/>
      <c r="Y280" s="1034">
        <f>ROUND(X280*$H280,2)</f>
        <v>0</v>
      </c>
      <c r="Z280" s="850"/>
      <c r="AA280" s="1034">
        <f>ROUND(Z280*$H280,2)</f>
        <v>0</v>
      </c>
      <c r="AB280" s="850"/>
      <c r="AC280" s="1034">
        <f>ROUND(AB280*$H280,2)</f>
        <v>0</v>
      </c>
      <c r="AD280" s="850"/>
      <c r="AE280" s="1034">
        <f>ROUND(AD280*$H280,2)</f>
        <v>0</v>
      </c>
      <c r="AF280" s="850"/>
      <c r="AG280" s="1034">
        <f>ROUND(AF280*$H280,2)</f>
        <v>0</v>
      </c>
      <c r="AH280" s="850"/>
      <c r="AI280" s="1034">
        <f>ROUND(AH280*$H280,2)</f>
        <v>0</v>
      </c>
      <c r="AJ280" s="1861"/>
      <c r="AK280" s="2143">
        <f>ROUND(AJ280*$H280,2)</f>
        <v>0</v>
      </c>
      <c r="AL280" s="2014"/>
      <c r="AM280" s="2015">
        <f>ROUND(AL280*$H280,2)</f>
        <v>0</v>
      </c>
      <c r="AN280" s="1861"/>
      <c r="AO280" s="2143">
        <f>ROUND(AN280*$H280,2)</f>
        <v>0</v>
      </c>
      <c r="AP280" s="2014"/>
      <c r="AQ280" s="2015">
        <f>ROUND(AP280*$H280,2)</f>
        <v>0</v>
      </c>
      <c r="AR280" s="850">
        <f>AP280+AN280+AL280+AJ280+AH280+AF280+AD280+AB280+Z280+X280+V280+T280+R280+P280+N280+L280+J280</f>
        <v>0</v>
      </c>
      <c r="AS280" s="1034">
        <f>ROUND(AR280*$H280,2)</f>
        <v>0</v>
      </c>
      <c r="AT280" s="850">
        <f>G280-AR280</f>
        <v>1</v>
      </c>
      <c r="AU280" s="1034">
        <f>ROUND(AT280*$H280,2)</f>
        <v>139</v>
      </c>
      <c r="AV280" s="914">
        <f>AU280/I280</f>
        <v>1</v>
      </c>
      <c r="FA280" s="976"/>
      <c r="FB280" s="1000" t="s">
        <v>7</v>
      </c>
      <c r="FC280" s="1001" t="s">
        <v>31</v>
      </c>
      <c r="FD280" s="851"/>
      <c r="FE280" s="1002">
        <f>FD280*G288</f>
        <v>0</v>
      </c>
      <c r="FF280" s="1002">
        <v>0</v>
      </c>
      <c r="FG280" s="1002">
        <f>FF280*G288</f>
        <v>0</v>
      </c>
      <c r="FH280" s="1002">
        <v>0</v>
      </c>
      <c r="FI280" s="1003">
        <f>FH280*G288</f>
        <v>0</v>
      </c>
      <c r="GG280" s="1004" t="s">
        <v>110</v>
      </c>
      <c r="GI280" s="1004" t="s">
        <v>105</v>
      </c>
      <c r="GJ280" s="1004" t="s">
        <v>46</v>
      </c>
      <c r="GN280" s="988" t="s">
        <v>103</v>
      </c>
      <c r="GT280" s="1005">
        <f>IF(FC280="základní",I288,0)</f>
        <v>22910.32</v>
      </c>
      <c r="GU280" s="1005">
        <f>IF(FC280="snížená",I288,0)</f>
        <v>0</v>
      </c>
      <c r="GV280" s="1005">
        <f>IF(FC280="zákl. přenesená",I288,0)</f>
        <v>0</v>
      </c>
      <c r="GW280" s="1005">
        <f>IF(FC280="sníž. přenesená",I288,0)</f>
        <v>0</v>
      </c>
      <c r="GX280" s="1005">
        <f>IF(FC280="nulová",I288,0)</f>
        <v>0</v>
      </c>
      <c r="GY280" s="988" t="s">
        <v>45</v>
      </c>
      <c r="GZ280" s="1005">
        <f>ROUND(H288*G288,2)</f>
        <v>22910.32</v>
      </c>
      <c r="HA280" s="988" t="s">
        <v>110</v>
      </c>
      <c r="HB280" s="1004" t="s">
        <v>2269</v>
      </c>
    </row>
    <row r="281" spans="1:210" s="836" customFormat="1" ht="27.9" customHeight="1" x14ac:dyDescent="0.2">
      <c r="A281"/>
      <c r="B281" s="866"/>
      <c r="C281" s="857" t="s">
        <v>114</v>
      </c>
      <c r="D281" s="867" t="s">
        <v>7</v>
      </c>
      <c r="E281" s="868" t="s">
        <v>1742</v>
      </c>
      <c r="F281" s="869"/>
      <c r="G281" s="870">
        <v>1</v>
      </c>
      <c r="H281" s="871"/>
      <c r="I281" s="872"/>
      <c r="J281" s="901"/>
      <c r="K281" s="902"/>
      <c r="L281" s="901"/>
      <c r="M281" s="902"/>
      <c r="N281" s="901"/>
      <c r="O281" s="902"/>
      <c r="P281" s="901"/>
      <c r="Q281" s="902"/>
      <c r="R281" s="901"/>
      <c r="S281" s="902"/>
      <c r="T281" s="901"/>
      <c r="U281" s="902"/>
      <c r="V281" s="901"/>
      <c r="W281" s="902"/>
      <c r="X281" s="901"/>
      <c r="Y281" s="902"/>
      <c r="Z281" s="901"/>
      <c r="AA281" s="902"/>
      <c r="AB281" s="901"/>
      <c r="AC281" s="902"/>
      <c r="AD281" s="901"/>
      <c r="AE281" s="902"/>
      <c r="AF281" s="901"/>
      <c r="AG281" s="902"/>
      <c r="AH281" s="901"/>
      <c r="AI281" s="902"/>
      <c r="AJ281" s="1857"/>
      <c r="AK281" s="1858"/>
      <c r="AL281" s="2010"/>
      <c r="AM281" s="2011"/>
      <c r="AN281" s="1857"/>
      <c r="AO281" s="1858"/>
      <c r="AP281" s="2010"/>
      <c r="AQ281" s="2011"/>
      <c r="AR281" s="901"/>
      <c r="AS281" s="902"/>
      <c r="AT281" s="901"/>
      <c r="AU281" s="902"/>
      <c r="AV281" s="1038"/>
      <c r="FA281" s="976"/>
      <c r="FB281" s="1006"/>
      <c r="FC281" s="851"/>
      <c r="FD281" s="851"/>
      <c r="FE281" s="851"/>
      <c r="FF281" s="851"/>
      <c r="FG281" s="851"/>
      <c r="FH281" s="851"/>
      <c r="FI281" s="1007"/>
      <c r="GI281" s="988" t="s">
        <v>112</v>
      </c>
      <c r="GJ281" s="988" t="s">
        <v>46</v>
      </c>
    </row>
    <row r="282" spans="1:210" s="1013" customFormat="1" ht="27.9" customHeight="1" x14ac:dyDescent="0.2">
      <c r="A282"/>
      <c r="B282" s="854" t="s">
        <v>566</v>
      </c>
      <c r="C282" s="838" t="s">
        <v>105</v>
      </c>
      <c r="D282" s="839" t="s">
        <v>671</v>
      </c>
      <c r="E282" s="840" t="s">
        <v>672</v>
      </c>
      <c r="F282" s="841" t="s">
        <v>153</v>
      </c>
      <c r="G282" s="842">
        <v>222.2</v>
      </c>
      <c r="H282" s="843">
        <v>53.6</v>
      </c>
      <c r="I282" s="855">
        <f>ROUND(H282*G282,2)</f>
        <v>11909.92</v>
      </c>
      <c r="J282" s="850"/>
      <c r="K282" s="1034">
        <f>ROUND(J282*$H282,2)</f>
        <v>0</v>
      </c>
      <c r="L282" s="850"/>
      <c r="M282" s="1034">
        <f>ROUND(L282*$H282,2)</f>
        <v>0</v>
      </c>
      <c r="N282" s="850"/>
      <c r="O282" s="1034">
        <f>ROUND(N282*$H282,2)</f>
        <v>0</v>
      </c>
      <c r="P282" s="850"/>
      <c r="Q282" s="1034">
        <f>ROUND(P282*$H282,2)</f>
        <v>0</v>
      </c>
      <c r="R282" s="850"/>
      <c r="S282" s="1034">
        <f>ROUND(R282*$H282,2)</f>
        <v>0</v>
      </c>
      <c r="T282" s="850"/>
      <c r="U282" s="1034">
        <f>ROUND(T282*$H282,2)</f>
        <v>0</v>
      </c>
      <c r="V282" s="850"/>
      <c r="W282" s="1034">
        <f>ROUND(V282*$H282,2)</f>
        <v>0</v>
      </c>
      <c r="X282" s="850"/>
      <c r="Y282" s="1034">
        <f>ROUND(X282*$H282,2)</f>
        <v>0</v>
      </c>
      <c r="Z282" s="850"/>
      <c r="AA282" s="1034">
        <f>ROUND(Z282*$H282,2)</f>
        <v>0</v>
      </c>
      <c r="AB282" s="850"/>
      <c r="AC282" s="1034">
        <f>ROUND(AB282*$H282,2)</f>
        <v>0</v>
      </c>
      <c r="AD282" s="850"/>
      <c r="AE282" s="1034">
        <f>ROUND(AD282*$H282,2)</f>
        <v>0</v>
      </c>
      <c r="AF282" s="850"/>
      <c r="AG282" s="1034">
        <f>ROUND(AF282*$H282,2)</f>
        <v>0</v>
      </c>
      <c r="AH282" s="850"/>
      <c r="AI282" s="1034">
        <f>ROUND(AH282*$H282,2)</f>
        <v>0</v>
      </c>
      <c r="AJ282" s="1861"/>
      <c r="AK282" s="2143">
        <f>ROUND(AJ282*$H282,2)</f>
        <v>0</v>
      </c>
      <c r="AL282" s="2014"/>
      <c r="AM282" s="2015">
        <f>ROUND(AL282*$H282,2)</f>
        <v>0</v>
      </c>
      <c r="AN282" s="1861"/>
      <c r="AO282" s="2143">
        <f>ROUND(AN282*$H282,2)</f>
        <v>0</v>
      </c>
      <c r="AP282" s="2014"/>
      <c r="AQ282" s="2015">
        <f>ROUND(AP282*$H282,2)</f>
        <v>0</v>
      </c>
      <c r="AR282" s="850">
        <f>AP282+AN282+AL282+AJ282+AH282+AF282+AD282+AB282+Z282+X282+V282+T282+R282+P282+N282+L282+J282</f>
        <v>0</v>
      </c>
      <c r="AS282" s="1034">
        <f>ROUND(AR282*$H282,2)</f>
        <v>0</v>
      </c>
      <c r="AT282" s="850">
        <f>G282-AR282</f>
        <v>222.2</v>
      </c>
      <c r="AU282" s="1034">
        <f>ROUND(AT282*$H282,2)</f>
        <v>11909.92</v>
      </c>
      <c r="AV282" s="914">
        <f>AU282/I282</f>
        <v>1</v>
      </c>
      <c r="FA282" s="1014"/>
      <c r="FB282" s="1015"/>
      <c r="FC282" s="869"/>
      <c r="FD282" s="869"/>
      <c r="FE282" s="869"/>
      <c r="FF282" s="869"/>
      <c r="FG282" s="869"/>
      <c r="FH282" s="869"/>
      <c r="FI282" s="1016"/>
      <c r="GI282" s="1017" t="s">
        <v>114</v>
      </c>
      <c r="GJ282" s="1017" t="s">
        <v>46</v>
      </c>
      <c r="GK282" s="1013" t="s">
        <v>46</v>
      </c>
      <c r="GL282" s="1013" t="s">
        <v>23</v>
      </c>
      <c r="GM282" s="1013" t="s">
        <v>44</v>
      </c>
      <c r="GN282" s="1017" t="s">
        <v>103</v>
      </c>
    </row>
    <row r="283" spans="1:210" s="1013" customFormat="1" ht="27.9" customHeight="1" x14ac:dyDescent="0.2">
      <c r="A283"/>
      <c r="B283" s="856"/>
      <c r="C283" s="857" t="s">
        <v>112</v>
      </c>
      <c r="D283" s="851"/>
      <c r="E283" s="858" t="s">
        <v>674</v>
      </c>
      <c r="F283" s="851"/>
      <c r="G283" s="851"/>
      <c r="H283" s="852"/>
      <c r="I283" s="859"/>
      <c r="J283" s="897"/>
      <c r="K283" s="898"/>
      <c r="L283" s="897"/>
      <c r="M283" s="898"/>
      <c r="N283" s="897"/>
      <c r="O283" s="898"/>
      <c r="P283" s="897"/>
      <c r="Q283" s="898"/>
      <c r="R283" s="897"/>
      <c r="S283" s="898"/>
      <c r="T283" s="897"/>
      <c r="U283" s="898"/>
      <c r="V283" s="897"/>
      <c r="W283" s="898"/>
      <c r="X283" s="897"/>
      <c r="Y283" s="898"/>
      <c r="Z283" s="897"/>
      <c r="AA283" s="898"/>
      <c r="AB283" s="897"/>
      <c r="AC283" s="898"/>
      <c r="AD283" s="897"/>
      <c r="AE283" s="898"/>
      <c r="AF283" s="897"/>
      <c r="AG283" s="898"/>
      <c r="AH283" s="897"/>
      <c r="AI283" s="898"/>
      <c r="AJ283" s="1853"/>
      <c r="AK283" s="1854"/>
      <c r="AL283" s="2006"/>
      <c r="AM283" s="2007"/>
      <c r="AN283" s="1853"/>
      <c r="AO283" s="1854"/>
      <c r="AP283" s="2006"/>
      <c r="AQ283" s="2007"/>
      <c r="AR283" s="897"/>
      <c r="AS283" s="898"/>
      <c r="AT283" s="897"/>
      <c r="AU283" s="898"/>
      <c r="AV283" s="1036"/>
      <c r="FA283" s="1014"/>
      <c r="FB283" s="1015"/>
      <c r="FC283" s="869"/>
      <c r="FD283" s="869"/>
      <c r="FE283" s="869"/>
      <c r="FF283" s="869"/>
      <c r="FG283" s="869"/>
      <c r="FH283" s="869"/>
      <c r="FI283" s="1016"/>
      <c r="GI283" s="1017" t="s">
        <v>114</v>
      </c>
      <c r="GJ283" s="1017" t="s">
        <v>46</v>
      </c>
      <c r="GK283" s="1013" t="s">
        <v>46</v>
      </c>
      <c r="GL283" s="1013" t="s">
        <v>23</v>
      </c>
      <c r="GM283" s="1013" t="s">
        <v>44</v>
      </c>
      <c r="GN283" s="1017" t="s">
        <v>103</v>
      </c>
    </row>
    <row r="284" spans="1:210" s="1018" customFormat="1" ht="27.9" customHeight="1" x14ac:dyDescent="0.2">
      <c r="A284"/>
      <c r="B284" s="866"/>
      <c r="C284" s="857" t="s">
        <v>114</v>
      </c>
      <c r="D284" s="867" t="s">
        <v>7</v>
      </c>
      <c r="E284" s="868" t="s">
        <v>2266</v>
      </c>
      <c r="F284" s="869"/>
      <c r="G284" s="870">
        <v>222.2</v>
      </c>
      <c r="H284" s="871"/>
      <c r="I284" s="872"/>
      <c r="J284" s="901"/>
      <c r="K284" s="902"/>
      <c r="L284" s="901"/>
      <c r="M284" s="902"/>
      <c r="N284" s="901"/>
      <c r="O284" s="902"/>
      <c r="P284" s="901"/>
      <c r="Q284" s="902"/>
      <c r="R284" s="901"/>
      <c r="S284" s="902"/>
      <c r="T284" s="901"/>
      <c r="U284" s="902"/>
      <c r="V284" s="901"/>
      <c r="W284" s="902"/>
      <c r="X284" s="901"/>
      <c r="Y284" s="902"/>
      <c r="Z284" s="901"/>
      <c r="AA284" s="902"/>
      <c r="AB284" s="901"/>
      <c r="AC284" s="902"/>
      <c r="AD284" s="901"/>
      <c r="AE284" s="902"/>
      <c r="AF284" s="901"/>
      <c r="AG284" s="902"/>
      <c r="AH284" s="901"/>
      <c r="AI284" s="902"/>
      <c r="AJ284" s="1857"/>
      <c r="AK284" s="1858"/>
      <c r="AL284" s="2010"/>
      <c r="AM284" s="2011"/>
      <c r="AN284" s="1857"/>
      <c r="AO284" s="1858"/>
      <c r="AP284" s="2010"/>
      <c r="AQ284" s="2011"/>
      <c r="AR284" s="901"/>
      <c r="AS284" s="902"/>
      <c r="AT284" s="901"/>
      <c r="AU284" s="902"/>
      <c r="AV284" s="1038"/>
      <c r="FA284" s="1019"/>
      <c r="FB284" s="1020"/>
      <c r="FC284" s="876"/>
      <c r="FD284" s="876"/>
      <c r="FE284" s="876"/>
      <c r="FF284" s="876"/>
      <c r="FG284" s="876"/>
      <c r="FH284" s="876"/>
      <c r="FI284" s="1021"/>
      <c r="GI284" s="1022" t="s">
        <v>114</v>
      </c>
      <c r="GJ284" s="1022" t="s">
        <v>46</v>
      </c>
      <c r="GK284" s="1018" t="s">
        <v>110</v>
      </c>
      <c r="GL284" s="1018" t="s">
        <v>23</v>
      </c>
      <c r="GM284" s="1018" t="s">
        <v>45</v>
      </c>
      <c r="GN284" s="1022" t="s">
        <v>103</v>
      </c>
    </row>
    <row r="285" spans="1:210" s="836" customFormat="1" ht="27.9" customHeight="1" x14ac:dyDescent="0.2">
      <c r="A285"/>
      <c r="B285" s="854" t="s">
        <v>571</v>
      </c>
      <c r="C285" s="838" t="s">
        <v>105</v>
      </c>
      <c r="D285" s="839" t="s">
        <v>1745</v>
      </c>
      <c r="E285" s="840" t="s">
        <v>1746</v>
      </c>
      <c r="F285" s="841" t="s">
        <v>153</v>
      </c>
      <c r="G285" s="842">
        <v>7.94</v>
      </c>
      <c r="H285" s="843">
        <v>73</v>
      </c>
      <c r="I285" s="855">
        <f>ROUND(H285*G285,2)</f>
        <v>579.62</v>
      </c>
      <c r="J285" s="850"/>
      <c r="K285" s="1034">
        <f>ROUND(J285*$H285,2)</f>
        <v>0</v>
      </c>
      <c r="L285" s="850"/>
      <c r="M285" s="1034">
        <f>ROUND(L285*$H285,2)</f>
        <v>0</v>
      </c>
      <c r="N285" s="850"/>
      <c r="O285" s="1034">
        <f>ROUND(N285*$H285,2)</f>
        <v>0</v>
      </c>
      <c r="P285" s="850"/>
      <c r="Q285" s="1034">
        <f>ROUND(P285*$H285,2)</f>
        <v>0</v>
      </c>
      <c r="R285" s="850"/>
      <c r="S285" s="1034">
        <f>ROUND(R285*$H285,2)</f>
        <v>0</v>
      </c>
      <c r="T285" s="850"/>
      <c r="U285" s="1034">
        <f>ROUND(T285*$H285,2)</f>
        <v>0</v>
      </c>
      <c r="V285" s="850"/>
      <c r="W285" s="1034">
        <f>ROUND(V285*$H285,2)</f>
        <v>0</v>
      </c>
      <c r="X285" s="850"/>
      <c r="Y285" s="1034">
        <f>ROUND(X285*$H285,2)</f>
        <v>0</v>
      </c>
      <c r="Z285" s="850"/>
      <c r="AA285" s="1034">
        <f>ROUND(Z285*$H285,2)</f>
        <v>0</v>
      </c>
      <c r="AB285" s="850"/>
      <c r="AC285" s="1034">
        <f>ROUND(AB285*$H285,2)</f>
        <v>0</v>
      </c>
      <c r="AD285" s="850"/>
      <c r="AE285" s="1034">
        <f>ROUND(AD285*$H285,2)</f>
        <v>0</v>
      </c>
      <c r="AF285" s="850"/>
      <c r="AG285" s="1034">
        <f>ROUND(AF285*$H285,2)</f>
        <v>0</v>
      </c>
      <c r="AH285" s="850"/>
      <c r="AI285" s="1034">
        <f>ROUND(AH285*$H285,2)</f>
        <v>0</v>
      </c>
      <c r="AJ285" s="1861">
        <v>7.94</v>
      </c>
      <c r="AK285" s="2143">
        <f>ROUND(AJ285*$H285,2)</f>
        <v>579.62</v>
      </c>
      <c r="AL285" s="2014"/>
      <c r="AM285" s="2015">
        <f>ROUND(AL285*$H285,2)</f>
        <v>0</v>
      </c>
      <c r="AN285" s="1861"/>
      <c r="AO285" s="2143">
        <f>ROUND(AN285*$H285,2)</f>
        <v>0</v>
      </c>
      <c r="AP285" s="2014"/>
      <c r="AQ285" s="2015">
        <f>ROUND(AP285*$H285,2)</f>
        <v>0</v>
      </c>
      <c r="AR285" s="850">
        <f>AP285+AN285+AL285+AJ285+AH285+AF285+AD285+AB285+Z285+X285+V285+T285+R285+P285+N285+L285+J285</f>
        <v>7.94</v>
      </c>
      <c r="AS285" s="1034">
        <f>ROUND(AR285*$H285,2)</f>
        <v>579.62</v>
      </c>
      <c r="AT285" s="850">
        <f>G285-AR285</f>
        <v>0</v>
      </c>
      <c r="AU285" s="1034">
        <f>ROUND(AT285*$H285,2)</f>
        <v>0</v>
      </c>
      <c r="AV285" s="914">
        <f>AU285/I285</f>
        <v>0</v>
      </c>
      <c r="FA285" s="976"/>
      <c r="FB285" s="1000" t="s">
        <v>7</v>
      </c>
      <c r="FC285" s="1001" t="s">
        <v>31</v>
      </c>
      <c r="FD285" s="851"/>
      <c r="FE285" s="1002">
        <f>FD285*G293</f>
        <v>0</v>
      </c>
      <c r="FF285" s="1002">
        <v>5.0000000000000002E-5</v>
      </c>
      <c r="FG285" s="1002">
        <f>FF285*G293</f>
        <v>1.1507E-2</v>
      </c>
      <c r="FH285" s="1002">
        <v>0</v>
      </c>
      <c r="FI285" s="1003">
        <f>FH285*G293</f>
        <v>0</v>
      </c>
      <c r="GG285" s="1004" t="s">
        <v>110</v>
      </c>
      <c r="GI285" s="1004" t="s">
        <v>105</v>
      </c>
      <c r="GJ285" s="1004" t="s">
        <v>46</v>
      </c>
      <c r="GN285" s="988" t="s">
        <v>103</v>
      </c>
      <c r="GT285" s="1005">
        <f>IF(FC285="základní",I293,0)</f>
        <v>16201.86</v>
      </c>
      <c r="GU285" s="1005">
        <f>IF(FC285="snížená",I293,0)</f>
        <v>0</v>
      </c>
      <c r="GV285" s="1005">
        <f>IF(FC285="zákl. přenesená",I293,0)</f>
        <v>0</v>
      </c>
      <c r="GW285" s="1005">
        <f>IF(FC285="sníž. přenesená",I293,0)</f>
        <v>0</v>
      </c>
      <c r="GX285" s="1005">
        <f>IF(FC285="nulová",I293,0)</f>
        <v>0</v>
      </c>
      <c r="GY285" s="988" t="s">
        <v>45</v>
      </c>
      <c r="GZ285" s="1005">
        <f>ROUND(H293*G293,2)</f>
        <v>16201.86</v>
      </c>
      <c r="HA285" s="988" t="s">
        <v>110</v>
      </c>
      <c r="HB285" s="1004" t="s">
        <v>2271</v>
      </c>
    </row>
    <row r="286" spans="1:210" s="836" customFormat="1" ht="27.9" customHeight="1" x14ac:dyDescent="0.2">
      <c r="A286"/>
      <c r="B286" s="856"/>
      <c r="C286" s="857" t="s">
        <v>112</v>
      </c>
      <c r="D286" s="851"/>
      <c r="E286" s="858" t="s">
        <v>680</v>
      </c>
      <c r="F286" s="851"/>
      <c r="G286" s="851"/>
      <c r="H286" s="852"/>
      <c r="I286" s="859"/>
      <c r="J286" s="897"/>
      <c r="K286" s="898"/>
      <c r="L286" s="897"/>
      <c r="M286" s="898"/>
      <c r="N286" s="897"/>
      <c r="O286" s="898"/>
      <c r="P286" s="897"/>
      <c r="Q286" s="898"/>
      <c r="R286" s="897"/>
      <c r="S286" s="898"/>
      <c r="T286" s="897"/>
      <c r="U286" s="898"/>
      <c r="V286" s="897"/>
      <c r="W286" s="898"/>
      <c r="X286" s="897"/>
      <c r="Y286" s="898"/>
      <c r="Z286" s="897"/>
      <c r="AA286" s="898"/>
      <c r="AB286" s="897"/>
      <c r="AC286" s="898"/>
      <c r="AD286" s="897"/>
      <c r="AE286" s="898"/>
      <c r="AF286" s="897"/>
      <c r="AG286" s="898"/>
      <c r="AH286" s="897"/>
      <c r="AI286" s="898"/>
      <c r="AJ286" s="1853"/>
      <c r="AK286" s="1854"/>
      <c r="AL286" s="2006"/>
      <c r="AM286" s="2007"/>
      <c r="AN286" s="1853"/>
      <c r="AO286" s="1854"/>
      <c r="AP286" s="2006"/>
      <c r="AQ286" s="2007"/>
      <c r="AR286" s="897"/>
      <c r="AS286" s="898"/>
      <c r="AT286" s="897"/>
      <c r="AU286" s="898"/>
      <c r="AV286" s="1036"/>
      <c r="FA286" s="976"/>
      <c r="FB286" s="1006"/>
      <c r="FC286" s="851"/>
      <c r="FD286" s="851"/>
      <c r="FE286" s="851"/>
      <c r="FF286" s="851"/>
      <c r="FG286" s="851"/>
      <c r="FH286" s="851"/>
      <c r="FI286" s="1007"/>
      <c r="GI286" s="988" t="s">
        <v>112</v>
      </c>
      <c r="GJ286" s="988" t="s">
        <v>46</v>
      </c>
    </row>
    <row r="287" spans="1:210" s="1013" customFormat="1" ht="27.9" customHeight="1" x14ac:dyDescent="0.2">
      <c r="A287"/>
      <c r="B287" s="866"/>
      <c r="C287" s="857" t="s">
        <v>114</v>
      </c>
      <c r="D287" s="867" t="s">
        <v>7</v>
      </c>
      <c r="E287" s="868" t="s">
        <v>2268</v>
      </c>
      <c r="F287" s="869"/>
      <c r="G287" s="870">
        <v>7.94</v>
      </c>
      <c r="H287" s="871"/>
      <c r="I287" s="872"/>
      <c r="J287" s="901"/>
      <c r="K287" s="902"/>
      <c r="L287" s="901"/>
      <c r="M287" s="902"/>
      <c r="N287" s="901"/>
      <c r="O287" s="902"/>
      <c r="P287" s="901"/>
      <c r="Q287" s="902"/>
      <c r="R287" s="901"/>
      <c r="S287" s="902"/>
      <c r="T287" s="901"/>
      <c r="U287" s="902"/>
      <c r="V287" s="901"/>
      <c r="W287" s="902"/>
      <c r="X287" s="901"/>
      <c r="Y287" s="902"/>
      <c r="Z287" s="901"/>
      <c r="AA287" s="902"/>
      <c r="AB287" s="901"/>
      <c r="AC287" s="902"/>
      <c r="AD287" s="901"/>
      <c r="AE287" s="902"/>
      <c r="AF287" s="901"/>
      <c r="AG287" s="902"/>
      <c r="AH287" s="901"/>
      <c r="AI287" s="902"/>
      <c r="AJ287" s="1857"/>
      <c r="AK287" s="1858"/>
      <c r="AL287" s="2010"/>
      <c r="AM287" s="2011"/>
      <c r="AN287" s="1857"/>
      <c r="AO287" s="1858"/>
      <c r="AP287" s="2010"/>
      <c r="AQ287" s="2011"/>
      <c r="AR287" s="901"/>
      <c r="AS287" s="902"/>
      <c r="AT287" s="901"/>
      <c r="AU287" s="902"/>
      <c r="AV287" s="1038"/>
      <c r="FA287" s="1014"/>
      <c r="FB287" s="1015"/>
      <c r="FC287" s="869"/>
      <c r="FD287" s="869"/>
      <c r="FE287" s="869"/>
      <c r="FF287" s="869"/>
      <c r="FG287" s="869"/>
      <c r="FH287" s="869"/>
      <c r="FI287" s="1016"/>
      <c r="GI287" s="1017" t="s">
        <v>114</v>
      </c>
      <c r="GJ287" s="1017" t="s">
        <v>46</v>
      </c>
      <c r="GK287" s="1013" t="s">
        <v>46</v>
      </c>
      <c r="GL287" s="1013" t="s">
        <v>23</v>
      </c>
      <c r="GM287" s="1013" t="s">
        <v>45</v>
      </c>
      <c r="GN287" s="1017" t="s">
        <v>103</v>
      </c>
    </row>
    <row r="288" spans="1:210" s="991" customFormat="1" ht="27.9" customHeight="1" x14ac:dyDescent="0.25">
      <c r="A288"/>
      <c r="B288" s="854" t="s">
        <v>577</v>
      </c>
      <c r="C288" s="838" t="s">
        <v>105</v>
      </c>
      <c r="D288" s="839" t="s">
        <v>677</v>
      </c>
      <c r="E288" s="840" t="s">
        <v>678</v>
      </c>
      <c r="F288" s="841" t="s">
        <v>153</v>
      </c>
      <c r="G288" s="842">
        <v>225.94</v>
      </c>
      <c r="H288" s="843">
        <v>101.4</v>
      </c>
      <c r="I288" s="855">
        <f>ROUND(H288*G288,2)</f>
        <v>22910.32</v>
      </c>
      <c r="J288" s="850"/>
      <c r="K288" s="1034">
        <f>ROUND(J288*$H288,2)</f>
        <v>0</v>
      </c>
      <c r="L288" s="850"/>
      <c r="M288" s="1034">
        <f>ROUND(L288*$H288,2)</f>
        <v>0</v>
      </c>
      <c r="N288" s="850"/>
      <c r="O288" s="1034">
        <f>ROUND(N288*$H288,2)</f>
        <v>0</v>
      </c>
      <c r="P288" s="850"/>
      <c r="Q288" s="1034">
        <f>ROUND(P288*$H288,2)</f>
        <v>0</v>
      </c>
      <c r="R288" s="850"/>
      <c r="S288" s="1034">
        <f>ROUND(R288*$H288,2)</f>
        <v>0</v>
      </c>
      <c r="T288" s="850"/>
      <c r="U288" s="1034">
        <f>ROUND(T288*$H288,2)</f>
        <v>0</v>
      </c>
      <c r="V288" s="850"/>
      <c r="W288" s="1034">
        <f>ROUND(V288*$H288,2)</f>
        <v>0</v>
      </c>
      <c r="X288" s="850"/>
      <c r="Y288" s="1034">
        <f>ROUND(X288*$H288,2)</f>
        <v>0</v>
      </c>
      <c r="Z288" s="850"/>
      <c r="AA288" s="1034">
        <f>ROUND(Z288*$H288,2)</f>
        <v>0</v>
      </c>
      <c r="AB288" s="850"/>
      <c r="AC288" s="1034">
        <f>ROUND(AB288*$H288,2)</f>
        <v>0</v>
      </c>
      <c r="AD288" s="850"/>
      <c r="AE288" s="1034">
        <f>ROUND(AD288*$H288,2)</f>
        <v>0</v>
      </c>
      <c r="AF288" s="850"/>
      <c r="AG288" s="1034">
        <f>ROUND(AF288*$H288,2)</f>
        <v>0</v>
      </c>
      <c r="AH288" s="850"/>
      <c r="AI288" s="1034">
        <f>ROUND(AH288*$H288,2)</f>
        <v>0</v>
      </c>
      <c r="AJ288" s="1861">
        <v>121.1</v>
      </c>
      <c r="AK288" s="2143">
        <f>ROUND(AJ288*$H288,2)</f>
        <v>12279.54</v>
      </c>
      <c r="AL288" s="2014"/>
      <c r="AM288" s="2015">
        <f>ROUND(AL288*$H288,2)</f>
        <v>0</v>
      </c>
      <c r="AN288" s="1861">
        <v>101.18</v>
      </c>
      <c r="AO288" s="2143">
        <f>ROUND(AN288*$H288,2)</f>
        <v>10259.65</v>
      </c>
      <c r="AP288" s="2014"/>
      <c r="AQ288" s="2015">
        <f>ROUND(AP288*$H288,2)</f>
        <v>0</v>
      </c>
      <c r="AR288" s="850">
        <f>AP288+AN288+AL288+AJ288+AH288+AF288+AD288+AB288+Z288+X288+V288+T288+R288+P288+N288+L288+J288</f>
        <v>222.28</v>
      </c>
      <c r="AS288" s="1034">
        <f>ROUND(AR288*$H288,2)</f>
        <v>22539.19</v>
      </c>
      <c r="AT288" s="850">
        <f>G288-AR288</f>
        <v>3.6599999999999966</v>
      </c>
      <c r="AU288" s="1034">
        <f>ROUND(AT288*$H288,2)</f>
        <v>371.12</v>
      </c>
      <c r="AV288" s="914">
        <f>AU288/I288</f>
        <v>1.6198813460484185E-2</v>
      </c>
      <c r="FA288" s="992"/>
      <c r="FB288" s="993"/>
      <c r="FC288" s="853"/>
      <c r="FD288" s="853"/>
      <c r="FE288" s="994">
        <f>SUM(FE289:FE307)</f>
        <v>0</v>
      </c>
      <c r="FF288" s="853"/>
      <c r="FG288" s="994">
        <f>SUM(FG289:FG307)</f>
        <v>0</v>
      </c>
      <c r="FH288" s="853"/>
      <c r="FI288" s="995">
        <f>SUM(FI289:FI307)</f>
        <v>0</v>
      </c>
      <c r="GG288" s="996" t="s">
        <v>45</v>
      </c>
      <c r="GI288" s="997" t="s">
        <v>43</v>
      </c>
      <c r="GJ288" s="997" t="s">
        <v>45</v>
      </c>
      <c r="GN288" s="996" t="s">
        <v>103</v>
      </c>
      <c r="GZ288" s="998">
        <f>SUM(GZ289:GZ307)</f>
        <v>60250.22</v>
      </c>
    </row>
    <row r="289" spans="1:210" s="836" customFormat="1" ht="27.9" customHeight="1" x14ac:dyDescent="0.2">
      <c r="A289"/>
      <c r="B289" s="856"/>
      <c r="C289" s="857" t="s">
        <v>112</v>
      </c>
      <c r="D289" s="851"/>
      <c r="E289" s="858" t="s">
        <v>680</v>
      </c>
      <c r="F289" s="851"/>
      <c r="G289" s="851"/>
      <c r="H289" s="852"/>
      <c r="I289" s="859"/>
      <c r="J289" s="897"/>
      <c r="K289" s="898"/>
      <c r="L289" s="897"/>
      <c r="M289" s="898"/>
      <c r="N289" s="897"/>
      <c r="O289" s="898"/>
      <c r="P289" s="897"/>
      <c r="Q289" s="898"/>
      <c r="R289" s="897"/>
      <c r="S289" s="898"/>
      <c r="T289" s="897"/>
      <c r="U289" s="898"/>
      <c r="V289" s="897"/>
      <c r="W289" s="898"/>
      <c r="X289" s="897"/>
      <c r="Y289" s="898"/>
      <c r="Z289" s="897"/>
      <c r="AA289" s="898"/>
      <c r="AB289" s="897"/>
      <c r="AC289" s="898"/>
      <c r="AD289" s="897"/>
      <c r="AE289" s="898"/>
      <c r="AF289" s="897"/>
      <c r="AG289" s="898"/>
      <c r="AH289" s="897"/>
      <c r="AI289" s="898"/>
      <c r="AJ289" s="1853"/>
      <c r="AK289" s="1854"/>
      <c r="AL289" s="2006"/>
      <c r="AM289" s="2007"/>
      <c r="AN289" s="1853"/>
      <c r="AO289" s="1854"/>
      <c r="AP289" s="2006"/>
      <c r="AQ289" s="2007"/>
      <c r="AR289" s="897"/>
      <c r="AS289" s="898"/>
      <c r="AT289" s="897"/>
      <c r="AU289" s="898"/>
      <c r="AV289" s="1036"/>
      <c r="FA289" s="976"/>
      <c r="FB289" s="1000" t="s">
        <v>7</v>
      </c>
      <c r="FC289" s="1001" t="s">
        <v>31</v>
      </c>
      <c r="FD289" s="851"/>
      <c r="FE289" s="1002">
        <f>FD289*G299</f>
        <v>0</v>
      </c>
      <c r="FF289" s="1002">
        <v>0</v>
      </c>
      <c r="FG289" s="1002">
        <f>FF289*G299</f>
        <v>0</v>
      </c>
      <c r="FH289" s="1002">
        <v>0</v>
      </c>
      <c r="FI289" s="1003">
        <f>FH289*G299</f>
        <v>0</v>
      </c>
      <c r="GG289" s="1004" t="s">
        <v>110</v>
      </c>
      <c r="GI289" s="1004" t="s">
        <v>105</v>
      </c>
      <c r="GJ289" s="1004" t="s">
        <v>46</v>
      </c>
      <c r="GN289" s="988" t="s">
        <v>103</v>
      </c>
      <c r="GT289" s="1005">
        <f>IF(FC289="základní",I299,0)</f>
        <v>10081.129999999999</v>
      </c>
      <c r="GU289" s="1005">
        <f>IF(FC289="snížená",I299,0)</f>
        <v>0</v>
      </c>
      <c r="GV289" s="1005">
        <f>IF(FC289="zákl. přenesená",I299,0)</f>
        <v>0</v>
      </c>
      <c r="GW289" s="1005">
        <f>IF(FC289="sníž. přenesená",I299,0)</f>
        <v>0</v>
      </c>
      <c r="GX289" s="1005">
        <f>IF(FC289="nulová",I299,0)</f>
        <v>0</v>
      </c>
      <c r="GY289" s="988" t="s">
        <v>45</v>
      </c>
      <c r="GZ289" s="1005">
        <f>ROUND(H299*G299,2)</f>
        <v>10081.129999999999</v>
      </c>
      <c r="HA289" s="988" t="s">
        <v>110</v>
      </c>
      <c r="HB289" s="1004" t="s">
        <v>2273</v>
      </c>
    </row>
    <row r="290" spans="1:210" s="836" customFormat="1" ht="27.9" customHeight="1" x14ac:dyDescent="0.2">
      <c r="A290"/>
      <c r="B290" s="866"/>
      <c r="C290" s="857" t="s">
        <v>114</v>
      </c>
      <c r="D290" s="867" t="s">
        <v>7</v>
      </c>
      <c r="E290" s="868" t="s">
        <v>2270</v>
      </c>
      <c r="F290" s="869"/>
      <c r="G290" s="870">
        <v>218</v>
      </c>
      <c r="H290" s="871"/>
      <c r="I290" s="872"/>
      <c r="J290" s="901"/>
      <c r="K290" s="902"/>
      <c r="L290" s="901"/>
      <c r="M290" s="902"/>
      <c r="N290" s="901"/>
      <c r="O290" s="902"/>
      <c r="P290" s="901"/>
      <c r="Q290" s="902"/>
      <c r="R290" s="901"/>
      <c r="S290" s="902"/>
      <c r="T290" s="901"/>
      <c r="U290" s="902"/>
      <c r="V290" s="901"/>
      <c r="W290" s="902"/>
      <c r="X290" s="901"/>
      <c r="Y290" s="902"/>
      <c r="Z290" s="901"/>
      <c r="AA290" s="902"/>
      <c r="AB290" s="901"/>
      <c r="AC290" s="902"/>
      <c r="AD290" s="901"/>
      <c r="AE290" s="902"/>
      <c r="AF290" s="901"/>
      <c r="AG290" s="902"/>
      <c r="AH290" s="901"/>
      <c r="AI290" s="902"/>
      <c r="AJ290" s="1857"/>
      <c r="AK290" s="1858"/>
      <c r="AL290" s="2010"/>
      <c r="AM290" s="2011"/>
      <c r="AN290" s="1857"/>
      <c r="AO290" s="1858"/>
      <c r="AP290" s="2010"/>
      <c r="AQ290" s="2011"/>
      <c r="AR290" s="901"/>
      <c r="AS290" s="902"/>
      <c r="AT290" s="901"/>
      <c r="AU290" s="902"/>
      <c r="AV290" s="1038"/>
      <c r="FA290" s="976"/>
      <c r="FB290" s="1006"/>
      <c r="FC290" s="851"/>
      <c r="FD290" s="851"/>
      <c r="FE290" s="851"/>
      <c r="FF290" s="851"/>
      <c r="FG290" s="851"/>
      <c r="FH290" s="851"/>
      <c r="FI290" s="1007"/>
      <c r="GI290" s="988" t="s">
        <v>112</v>
      </c>
      <c r="GJ290" s="988" t="s">
        <v>46</v>
      </c>
    </row>
    <row r="291" spans="1:210" s="1008" customFormat="1" ht="27.9" customHeight="1" x14ac:dyDescent="0.2">
      <c r="A291"/>
      <c r="B291" s="866"/>
      <c r="C291" s="857" t="s">
        <v>114</v>
      </c>
      <c r="D291" s="867" t="s">
        <v>7</v>
      </c>
      <c r="E291" s="868" t="s">
        <v>2268</v>
      </c>
      <c r="F291" s="869"/>
      <c r="G291" s="870">
        <v>7.94</v>
      </c>
      <c r="H291" s="871"/>
      <c r="I291" s="872"/>
      <c r="J291" s="901"/>
      <c r="K291" s="902"/>
      <c r="L291" s="901"/>
      <c r="M291" s="902"/>
      <c r="N291" s="901"/>
      <c r="O291" s="902"/>
      <c r="P291" s="901"/>
      <c r="Q291" s="902"/>
      <c r="R291" s="901"/>
      <c r="S291" s="902"/>
      <c r="T291" s="901"/>
      <c r="U291" s="902"/>
      <c r="V291" s="901"/>
      <c r="W291" s="902"/>
      <c r="X291" s="901"/>
      <c r="Y291" s="902"/>
      <c r="Z291" s="901"/>
      <c r="AA291" s="902"/>
      <c r="AB291" s="901"/>
      <c r="AC291" s="902"/>
      <c r="AD291" s="901"/>
      <c r="AE291" s="902"/>
      <c r="AF291" s="901"/>
      <c r="AG291" s="902"/>
      <c r="AH291" s="901"/>
      <c r="AI291" s="902"/>
      <c r="AJ291" s="1857"/>
      <c r="AK291" s="1858"/>
      <c r="AL291" s="2010"/>
      <c r="AM291" s="2011"/>
      <c r="AN291" s="1857"/>
      <c r="AO291" s="1858"/>
      <c r="AP291" s="2010"/>
      <c r="AQ291" s="2011"/>
      <c r="AR291" s="901"/>
      <c r="AS291" s="902"/>
      <c r="AT291" s="901"/>
      <c r="AU291" s="902"/>
      <c r="AV291" s="1038"/>
      <c r="FA291" s="1009"/>
      <c r="FB291" s="1010"/>
      <c r="FC291" s="863"/>
      <c r="FD291" s="863"/>
      <c r="FE291" s="863"/>
      <c r="FF291" s="863"/>
      <c r="FG291" s="863"/>
      <c r="FH291" s="863"/>
      <c r="FI291" s="1011"/>
      <c r="GI291" s="1012" t="s">
        <v>114</v>
      </c>
      <c r="GJ291" s="1012" t="s">
        <v>46</v>
      </c>
      <c r="GK291" s="1008" t="s">
        <v>45</v>
      </c>
      <c r="GL291" s="1008" t="s">
        <v>23</v>
      </c>
      <c r="GM291" s="1008" t="s">
        <v>44</v>
      </c>
      <c r="GN291" s="1012" t="s">
        <v>103</v>
      </c>
    </row>
    <row r="292" spans="1:210" s="1013" customFormat="1" ht="27.9" customHeight="1" x14ac:dyDescent="0.2">
      <c r="A292"/>
      <c r="B292" s="873"/>
      <c r="C292" s="857" t="s">
        <v>114</v>
      </c>
      <c r="D292" s="874" t="s">
        <v>7</v>
      </c>
      <c r="E292" s="875" t="s">
        <v>132</v>
      </c>
      <c r="F292" s="876"/>
      <c r="G292" s="877">
        <v>225.94</v>
      </c>
      <c r="H292" s="878"/>
      <c r="I292" s="879"/>
      <c r="J292" s="903"/>
      <c r="K292" s="904"/>
      <c r="L292" s="903"/>
      <c r="M292" s="904"/>
      <c r="N292" s="903"/>
      <c r="O292" s="904"/>
      <c r="P292" s="903"/>
      <c r="Q292" s="904"/>
      <c r="R292" s="903"/>
      <c r="S292" s="904"/>
      <c r="T292" s="903"/>
      <c r="U292" s="904"/>
      <c r="V292" s="903"/>
      <c r="W292" s="904"/>
      <c r="X292" s="903"/>
      <c r="Y292" s="904"/>
      <c r="Z292" s="903"/>
      <c r="AA292" s="904"/>
      <c r="AB292" s="903"/>
      <c r="AC292" s="904"/>
      <c r="AD292" s="903"/>
      <c r="AE292" s="904"/>
      <c r="AF292" s="903"/>
      <c r="AG292" s="904"/>
      <c r="AH292" s="903"/>
      <c r="AI292" s="904"/>
      <c r="AJ292" s="1859"/>
      <c r="AK292" s="1860"/>
      <c r="AL292" s="2012"/>
      <c r="AM292" s="2013"/>
      <c r="AN292" s="1859"/>
      <c r="AO292" s="1860"/>
      <c r="AP292" s="2012"/>
      <c r="AQ292" s="2013"/>
      <c r="AR292" s="903"/>
      <c r="AS292" s="904"/>
      <c r="AT292" s="903"/>
      <c r="AU292" s="904"/>
      <c r="AV292" s="1039"/>
      <c r="FA292" s="1014"/>
      <c r="FB292" s="1015"/>
      <c r="FC292" s="869"/>
      <c r="FD292" s="869"/>
      <c r="FE292" s="869"/>
      <c r="FF292" s="869"/>
      <c r="FG292" s="869"/>
      <c r="FH292" s="869"/>
      <c r="FI292" s="1016"/>
      <c r="GI292" s="1017" t="s">
        <v>114</v>
      </c>
      <c r="GJ292" s="1017" t="s">
        <v>46</v>
      </c>
      <c r="GK292" s="1013" t="s">
        <v>46</v>
      </c>
      <c r="GL292" s="1013" t="s">
        <v>23</v>
      </c>
      <c r="GM292" s="1013" t="s">
        <v>44</v>
      </c>
      <c r="GN292" s="1017" t="s">
        <v>103</v>
      </c>
    </row>
    <row r="293" spans="1:210" s="1008" customFormat="1" ht="27.9" customHeight="1" x14ac:dyDescent="0.2">
      <c r="A293"/>
      <c r="B293" s="854" t="s">
        <v>582</v>
      </c>
      <c r="C293" s="838" t="s">
        <v>105</v>
      </c>
      <c r="D293" s="839" t="s">
        <v>666</v>
      </c>
      <c r="E293" s="840" t="s">
        <v>667</v>
      </c>
      <c r="F293" s="841" t="s">
        <v>153</v>
      </c>
      <c r="G293" s="842">
        <v>230.14</v>
      </c>
      <c r="H293" s="843">
        <v>70.400000000000006</v>
      </c>
      <c r="I293" s="855">
        <f>ROUND(H293*G293,2)</f>
        <v>16201.86</v>
      </c>
      <c r="J293" s="850"/>
      <c r="K293" s="1034">
        <f>ROUND(J293*$H293,2)</f>
        <v>0</v>
      </c>
      <c r="L293" s="850"/>
      <c r="M293" s="1034">
        <f>ROUND(L293*$H293,2)</f>
        <v>0</v>
      </c>
      <c r="N293" s="850"/>
      <c r="O293" s="1034">
        <f>ROUND(N293*$H293,2)</f>
        <v>0</v>
      </c>
      <c r="P293" s="850"/>
      <c r="Q293" s="1034">
        <f>ROUND(P293*$H293,2)</f>
        <v>0</v>
      </c>
      <c r="R293" s="850"/>
      <c r="S293" s="1034">
        <f>ROUND(R293*$H293,2)</f>
        <v>0</v>
      </c>
      <c r="T293" s="850"/>
      <c r="U293" s="1034">
        <f>ROUND(T293*$H293,2)</f>
        <v>0</v>
      </c>
      <c r="V293" s="850"/>
      <c r="W293" s="1034">
        <f>ROUND(V293*$H293,2)</f>
        <v>0</v>
      </c>
      <c r="X293" s="850"/>
      <c r="Y293" s="1034">
        <f>ROUND(X293*$H293,2)</f>
        <v>0</v>
      </c>
      <c r="Z293" s="850"/>
      <c r="AA293" s="1034">
        <f>ROUND(Z293*$H293,2)</f>
        <v>0</v>
      </c>
      <c r="AB293" s="850"/>
      <c r="AC293" s="1034">
        <f>ROUND(AB293*$H293,2)</f>
        <v>0</v>
      </c>
      <c r="AD293" s="850"/>
      <c r="AE293" s="1034">
        <f>ROUND(AD293*$H293,2)</f>
        <v>0</v>
      </c>
      <c r="AF293" s="850"/>
      <c r="AG293" s="1034">
        <f>ROUND(AF293*$H293,2)</f>
        <v>0</v>
      </c>
      <c r="AH293" s="850"/>
      <c r="AI293" s="1034">
        <f>ROUND(AH293*$H293,2)</f>
        <v>0</v>
      </c>
      <c r="AJ293" s="1861"/>
      <c r="AK293" s="2143">
        <f>ROUND(AJ293*$H293,2)</f>
        <v>0</v>
      </c>
      <c r="AL293" s="2014"/>
      <c r="AM293" s="2015">
        <f>ROUND(AL293*$H293,2)</f>
        <v>0</v>
      </c>
      <c r="AN293" s="1861"/>
      <c r="AO293" s="2143">
        <f>ROUND(AN293*$H293,2)</f>
        <v>0</v>
      </c>
      <c r="AP293" s="2014"/>
      <c r="AQ293" s="2015">
        <f>ROUND(AP293*$H293,2)</f>
        <v>0</v>
      </c>
      <c r="AR293" s="850">
        <f>AP293+AN293+AL293+AJ293+AH293+AF293+AD293+AB293+Z293+X293+V293+T293+R293+P293+N293+L293+J293</f>
        <v>0</v>
      </c>
      <c r="AS293" s="1034">
        <f>ROUND(AR293*$H293,2)</f>
        <v>0</v>
      </c>
      <c r="AT293" s="850">
        <f>G293-AR293</f>
        <v>230.14</v>
      </c>
      <c r="AU293" s="1034">
        <f>ROUND(AT293*$H293,2)</f>
        <v>16201.86</v>
      </c>
      <c r="AV293" s="914">
        <f>AU293/I293</f>
        <v>1</v>
      </c>
      <c r="FA293" s="1009"/>
      <c r="FB293" s="1010"/>
      <c r="FC293" s="863"/>
      <c r="FD293" s="863"/>
      <c r="FE293" s="863"/>
      <c r="FF293" s="863"/>
      <c r="FG293" s="863"/>
      <c r="FH293" s="863"/>
      <c r="FI293" s="1011"/>
      <c r="GI293" s="1012" t="s">
        <v>114</v>
      </c>
      <c r="GJ293" s="1012" t="s">
        <v>46</v>
      </c>
      <c r="GK293" s="1008" t="s">
        <v>45</v>
      </c>
      <c r="GL293" s="1008" t="s">
        <v>23</v>
      </c>
      <c r="GM293" s="1008" t="s">
        <v>44</v>
      </c>
      <c r="GN293" s="1012" t="s">
        <v>103</v>
      </c>
    </row>
    <row r="294" spans="1:210" s="1013" customFormat="1" ht="27.9" customHeight="1" x14ac:dyDescent="0.2">
      <c r="A294"/>
      <c r="B294" s="856"/>
      <c r="C294" s="857" t="s">
        <v>112</v>
      </c>
      <c r="D294" s="851"/>
      <c r="E294" s="858" t="s">
        <v>669</v>
      </c>
      <c r="F294" s="851"/>
      <c r="G294" s="851"/>
      <c r="H294" s="852"/>
      <c r="I294" s="859"/>
      <c r="J294" s="897"/>
      <c r="K294" s="898"/>
      <c r="L294" s="897"/>
      <c r="M294" s="898"/>
      <c r="N294" s="897"/>
      <c r="O294" s="898"/>
      <c r="P294" s="897"/>
      <c r="Q294" s="898"/>
      <c r="R294" s="897"/>
      <c r="S294" s="898"/>
      <c r="T294" s="897"/>
      <c r="U294" s="898"/>
      <c r="V294" s="897"/>
      <c r="W294" s="898"/>
      <c r="X294" s="897"/>
      <c r="Y294" s="898"/>
      <c r="Z294" s="897"/>
      <c r="AA294" s="898"/>
      <c r="AB294" s="897"/>
      <c r="AC294" s="898"/>
      <c r="AD294" s="897"/>
      <c r="AE294" s="898"/>
      <c r="AF294" s="897"/>
      <c r="AG294" s="898"/>
      <c r="AH294" s="897"/>
      <c r="AI294" s="898"/>
      <c r="AJ294" s="1853"/>
      <c r="AK294" s="1854"/>
      <c r="AL294" s="2006"/>
      <c r="AM294" s="2007"/>
      <c r="AN294" s="1853"/>
      <c r="AO294" s="1854"/>
      <c r="AP294" s="2006"/>
      <c r="AQ294" s="2007"/>
      <c r="AR294" s="897"/>
      <c r="AS294" s="898"/>
      <c r="AT294" s="897"/>
      <c r="AU294" s="898"/>
      <c r="AV294" s="1036"/>
      <c r="FA294" s="1014"/>
      <c r="FB294" s="1015"/>
      <c r="FC294" s="869"/>
      <c r="FD294" s="869"/>
      <c r="FE294" s="869"/>
      <c r="FF294" s="869"/>
      <c r="FG294" s="869"/>
      <c r="FH294" s="869"/>
      <c r="FI294" s="1016"/>
      <c r="GI294" s="1017" t="s">
        <v>114</v>
      </c>
      <c r="GJ294" s="1017" t="s">
        <v>46</v>
      </c>
      <c r="GK294" s="1013" t="s">
        <v>46</v>
      </c>
      <c r="GL294" s="1013" t="s">
        <v>23</v>
      </c>
      <c r="GM294" s="1013" t="s">
        <v>44</v>
      </c>
      <c r="GN294" s="1017" t="s">
        <v>103</v>
      </c>
    </row>
    <row r="295" spans="1:210" s="1018" customFormat="1" ht="27.9" customHeight="1" thickBot="1" x14ac:dyDescent="0.25">
      <c r="A295"/>
      <c r="B295" s="866"/>
      <c r="C295" s="857" t="s">
        <v>114</v>
      </c>
      <c r="D295" s="867" t="s">
        <v>7</v>
      </c>
      <c r="E295" s="868" t="s">
        <v>2272</v>
      </c>
      <c r="F295" s="869"/>
      <c r="G295" s="870">
        <v>230.14</v>
      </c>
      <c r="H295" s="871"/>
      <c r="I295" s="872"/>
      <c r="J295" s="901"/>
      <c r="K295" s="902"/>
      <c r="L295" s="901"/>
      <c r="M295" s="902"/>
      <c r="N295" s="901"/>
      <c r="O295" s="902"/>
      <c r="P295" s="901"/>
      <c r="Q295" s="902"/>
      <c r="R295" s="901"/>
      <c r="S295" s="902"/>
      <c r="T295" s="901"/>
      <c r="U295" s="902"/>
      <c r="V295" s="901"/>
      <c r="W295" s="902"/>
      <c r="X295" s="901"/>
      <c r="Y295" s="902"/>
      <c r="Z295" s="901"/>
      <c r="AA295" s="902"/>
      <c r="AB295" s="901"/>
      <c r="AC295" s="902"/>
      <c r="AD295" s="901"/>
      <c r="AE295" s="902"/>
      <c r="AF295" s="901"/>
      <c r="AG295" s="902"/>
      <c r="AH295" s="901"/>
      <c r="AI295" s="902"/>
      <c r="AJ295" s="1857"/>
      <c r="AK295" s="1858"/>
      <c r="AL295" s="2010"/>
      <c r="AM295" s="2011"/>
      <c r="AN295" s="1857"/>
      <c r="AO295" s="1858"/>
      <c r="AP295" s="2010"/>
      <c r="AQ295" s="2011"/>
      <c r="AR295" s="901"/>
      <c r="AS295" s="902"/>
      <c r="AT295" s="901"/>
      <c r="AU295" s="902"/>
      <c r="AV295" s="1038"/>
      <c r="FA295" s="1019"/>
      <c r="FB295" s="1020"/>
      <c r="FC295" s="876"/>
      <c r="FD295" s="876"/>
      <c r="FE295" s="876"/>
      <c r="FF295" s="876"/>
      <c r="FG295" s="876"/>
      <c r="FH295" s="876"/>
      <c r="FI295" s="1021"/>
      <c r="GI295" s="1022" t="s">
        <v>114</v>
      </c>
      <c r="GJ295" s="1022" t="s">
        <v>46</v>
      </c>
      <c r="GK295" s="1018" t="s">
        <v>110</v>
      </c>
      <c r="GL295" s="1018" t="s">
        <v>23</v>
      </c>
      <c r="GM295" s="1018" t="s">
        <v>45</v>
      </c>
      <c r="GN295" s="1022" t="s">
        <v>103</v>
      </c>
    </row>
    <row r="296" spans="1:210" s="836" customFormat="1" ht="27.9" customHeight="1" thickBot="1" x14ac:dyDescent="0.25">
      <c r="A296"/>
      <c r="J296" s="2300" t="s">
        <v>2484</v>
      </c>
      <c r="K296" s="2301"/>
      <c r="L296" s="2305" t="s">
        <v>2485</v>
      </c>
      <c r="M296" s="2301"/>
      <c r="N296" s="2300" t="s">
        <v>2486</v>
      </c>
      <c r="O296" s="2301"/>
      <c r="P296" s="2300" t="s">
        <v>2487</v>
      </c>
      <c r="Q296" s="2301"/>
      <c r="R296" s="2300" t="s">
        <v>2488</v>
      </c>
      <c r="S296" s="2301"/>
      <c r="T296" s="2300" t="s">
        <v>2489</v>
      </c>
      <c r="U296" s="2301"/>
      <c r="V296" s="2300" t="s">
        <v>2490</v>
      </c>
      <c r="W296" s="2301"/>
      <c r="X296" s="2300" t="s">
        <v>2491</v>
      </c>
      <c r="Y296" s="2301"/>
      <c r="Z296" s="2300" t="s">
        <v>2492</v>
      </c>
      <c r="AA296" s="2301"/>
      <c r="AB296" s="2300" t="s">
        <v>2493</v>
      </c>
      <c r="AC296" s="2301"/>
      <c r="AD296" s="2300" t="s">
        <v>2494</v>
      </c>
      <c r="AE296" s="2301"/>
      <c r="AF296" s="2300" t="s">
        <v>2495</v>
      </c>
      <c r="AG296" s="2301"/>
      <c r="AH296" s="2300" t="s">
        <v>2496</v>
      </c>
      <c r="AI296" s="2301"/>
      <c r="AJ296" s="2306" t="s">
        <v>2497</v>
      </c>
      <c r="AK296" s="2307"/>
      <c r="AL296" s="2302" t="s">
        <v>2498</v>
      </c>
      <c r="AM296" s="2303"/>
      <c r="AN296" s="2306" t="s">
        <v>2499</v>
      </c>
      <c r="AO296" s="2307"/>
      <c r="AP296" s="2302" t="s">
        <v>2504</v>
      </c>
      <c r="AQ296" s="2303"/>
      <c r="AR296" s="2300" t="s">
        <v>2500</v>
      </c>
      <c r="AS296" s="2301"/>
      <c r="AT296" s="2300" t="s">
        <v>2501</v>
      </c>
      <c r="AU296" s="2301"/>
      <c r="AV296" s="916" t="s">
        <v>2502</v>
      </c>
      <c r="FA296" s="976"/>
      <c r="FB296" s="1000" t="s">
        <v>7</v>
      </c>
      <c r="FC296" s="1001" t="s">
        <v>31</v>
      </c>
      <c r="FD296" s="851"/>
      <c r="FE296" s="1002">
        <f>FD296*G306</f>
        <v>0</v>
      </c>
      <c r="FF296" s="1002">
        <v>0</v>
      </c>
      <c r="FG296" s="1002">
        <f>FF296*G306</f>
        <v>0</v>
      </c>
      <c r="FH296" s="1002">
        <v>0</v>
      </c>
      <c r="FI296" s="1003">
        <f>FH296*G306</f>
        <v>0</v>
      </c>
      <c r="GG296" s="1004" t="s">
        <v>110</v>
      </c>
      <c r="GI296" s="1004" t="s">
        <v>105</v>
      </c>
      <c r="GJ296" s="1004" t="s">
        <v>46</v>
      </c>
      <c r="GN296" s="988" t="s">
        <v>103</v>
      </c>
      <c r="GT296" s="1005">
        <f>IF(FC296="základní",I306,0)</f>
        <v>10829.35</v>
      </c>
      <c r="GU296" s="1005">
        <f>IF(FC296="snížená",I306,0)</f>
        <v>0</v>
      </c>
      <c r="GV296" s="1005">
        <f>IF(FC296="zákl. přenesená",I306,0)</f>
        <v>0</v>
      </c>
      <c r="GW296" s="1005">
        <f>IF(FC296="sníž. přenesená",I306,0)</f>
        <v>0</v>
      </c>
      <c r="GX296" s="1005">
        <f>IF(FC296="nulová",I306,0)</f>
        <v>0</v>
      </c>
      <c r="GY296" s="988" t="s">
        <v>45</v>
      </c>
      <c r="GZ296" s="1005">
        <f>ROUND(H306*G306,2)</f>
        <v>10829.35</v>
      </c>
      <c r="HA296" s="988" t="s">
        <v>110</v>
      </c>
      <c r="HB296" s="1004" t="s">
        <v>2276</v>
      </c>
    </row>
    <row r="297" spans="1:210" s="836" customFormat="1" ht="27.9" customHeight="1" thickBot="1" x14ac:dyDescent="0.25">
      <c r="A297"/>
      <c r="J297" s="789" t="s">
        <v>91</v>
      </c>
      <c r="K297" s="790" t="s">
        <v>2503</v>
      </c>
      <c r="L297" s="789" t="s">
        <v>91</v>
      </c>
      <c r="M297" s="790" t="s">
        <v>2503</v>
      </c>
      <c r="N297" s="789" t="s">
        <v>91</v>
      </c>
      <c r="O297" s="790" t="s">
        <v>2503</v>
      </c>
      <c r="P297" s="789" t="s">
        <v>91</v>
      </c>
      <c r="Q297" s="790" t="s">
        <v>2503</v>
      </c>
      <c r="R297" s="789" t="s">
        <v>91</v>
      </c>
      <c r="S297" s="790" t="s">
        <v>2503</v>
      </c>
      <c r="T297" s="789" t="s">
        <v>91</v>
      </c>
      <c r="U297" s="790" t="s">
        <v>2503</v>
      </c>
      <c r="V297" s="789" t="s">
        <v>91</v>
      </c>
      <c r="W297" s="790" t="s">
        <v>2503</v>
      </c>
      <c r="X297" s="789" t="s">
        <v>91</v>
      </c>
      <c r="Y297" s="790" t="s">
        <v>2503</v>
      </c>
      <c r="Z297" s="789" t="s">
        <v>91</v>
      </c>
      <c r="AA297" s="790" t="s">
        <v>2503</v>
      </c>
      <c r="AB297" s="789" t="s">
        <v>91</v>
      </c>
      <c r="AC297" s="790" t="s">
        <v>2503</v>
      </c>
      <c r="AD297" s="789" t="s">
        <v>91</v>
      </c>
      <c r="AE297" s="790" t="s">
        <v>2503</v>
      </c>
      <c r="AF297" s="789" t="s">
        <v>91</v>
      </c>
      <c r="AG297" s="790" t="s">
        <v>2503</v>
      </c>
      <c r="AH297" s="789" t="s">
        <v>91</v>
      </c>
      <c r="AI297" s="790" t="s">
        <v>2503</v>
      </c>
      <c r="AJ297" s="1763" t="s">
        <v>91</v>
      </c>
      <c r="AK297" s="1764" t="s">
        <v>2503</v>
      </c>
      <c r="AL297" s="1997" t="s">
        <v>91</v>
      </c>
      <c r="AM297" s="1998" t="s">
        <v>2503</v>
      </c>
      <c r="AN297" s="1763" t="s">
        <v>91</v>
      </c>
      <c r="AO297" s="1764" t="s">
        <v>2503</v>
      </c>
      <c r="AP297" s="1997" t="s">
        <v>91</v>
      </c>
      <c r="AQ297" s="1998" t="s">
        <v>2503</v>
      </c>
      <c r="AR297" s="789" t="s">
        <v>91</v>
      </c>
      <c r="AS297" s="790" t="s">
        <v>2503</v>
      </c>
      <c r="AT297" s="789" t="s">
        <v>91</v>
      </c>
      <c r="AU297" s="790" t="s">
        <v>2503</v>
      </c>
      <c r="AV297" s="1041" t="s">
        <v>91</v>
      </c>
      <c r="FA297" s="976"/>
      <c r="FB297" s="1006"/>
      <c r="FC297" s="851"/>
      <c r="FD297" s="851"/>
      <c r="FE297" s="851"/>
      <c r="FF297" s="851"/>
      <c r="FG297" s="851"/>
      <c r="FH297" s="851"/>
      <c r="FI297" s="1007"/>
      <c r="GI297" s="988" t="s">
        <v>112</v>
      </c>
      <c r="GJ297" s="988" t="s">
        <v>46</v>
      </c>
    </row>
    <row r="298" spans="1:210" s="1176" customFormat="1" ht="27.9" customHeight="1" thickBot="1" x14ac:dyDescent="0.4">
      <c r="A298" s="1170"/>
      <c r="B298" s="1171"/>
      <c r="C298" s="1172" t="s">
        <v>43</v>
      </c>
      <c r="D298" s="1172" t="s">
        <v>682</v>
      </c>
      <c r="E298" s="973" t="s">
        <v>683</v>
      </c>
      <c r="F298" s="1173"/>
      <c r="G298" s="1173"/>
      <c r="H298" s="1174"/>
      <c r="I298" s="1175">
        <f>GZ288</f>
        <v>60250.22</v>
      </c>
      <c r="J298" s="949"/>
      <c r="K298" s="950">
        <f>K299+K306+K312+K315</f>
        <v>0</v>
      </c>
      <c r="L298" s="999"/>
      <c r="M298" s="999">
        <f>M299+M306+M312+M315</f>
        <v>0</v>
      </c>
      <c r="N298" s="999"/>
      <c r="O298" s="999">
        <f>O299+O306+O312+O315</f>
        <v>0</v>
      </c>
      <c r="P298" s="999"/>
      <c r="Q298" s="999">
        <f>Q299+Q306+Q312+Q315</f>
        <v>0</v>
      </c>
      <c r="R298" s="999"/>
      <c r="S298" s="999">
        <f>S299+S306+S312+S315</f>
        <v>0</v>
      </c>
      <c r="T298" s="999"/>
      <c r="U298" s="999">
        <f>U299+U306+U312+U315</f>
        <v>0</v>
      </c>
      <c r="V298" s="999"/>
      <c r="W298" s="999">
        <f>W299+W306+W312+W315</f>
        <v>0</v>
      </c>
      <c r="X298" s="999"/>
      <c r="Y298" s="999">
        <f>Y299+Y306+Y312+Y315</f>
        <v>0</v>
      </c>
      <c r="Z298" s="999"/>
      <c r="AA298" s="999">
        <f>AA299+AA306+AA312+AA315</f>
        <v>0</v>
      </c>
      <c r="AB298" s="999"/>
      <c r="AC298" s="999">
        <f>AC299+AC306+AC312+AC315</f>
        <v>0</v>
      </c>
      <c r="AD298" s="999"/>
      <c r="AE298" s="999">
        <f>AE299+AE306+AE312+AE315</f>
        <v>0</v>
      </c>
      <c r="AF298" s="999"/>
      <c r="AG298" s="999">
        <f>AG299+AG306+AG312+AG315</f>
        <v>0</v>
      </c>
      <c r="AH298" s="999"/>
      <c r="AI298" s="999">
        <f>AI299+AI306+AI312+AI315</f>
        <v>5010.5</v>
      </c>
      <c r="AJ298" s="2142"/>
      <c r="AK298" s="2142">
        <f>AK299+AK306+AK312+AK315</f>
        <v>4565.93</v>
      </c>
      <c r="AL298" s="2005"/>
      <c r="AM298" s="2005">
        <f>AM299+AM306+AM312+AM315</f>
        <v>0</v>
      </c>
      <c r="AN298" s="2142"/>
      <c r="AO298" s="2142">
        <f>AO299+AO306+AO312+AO315</f>
        <v>182.2</v>
      </c>
      <c r="AP298" s="2005"/>
      <c r="AQ298" s="2005">
        <f>AQ299+AQ306+AQ312+AQ315</f>
        <v>0</v>
      </c>
      <c r="AR298" s="950"/>
      <c r="AS298" s="950">
        <f>AS299+AS306+AS312+AS315</f>
        <v>9758.6299999999992</v>
      </c>
      <c r="AT298" s="950"/>
      <c r="AU298" s="950">
        <f>AU299+AU306+AU312+AU315</f>
        <v>50491.58</v>
      </c>
      <c r="AV298" s="951">
        <f>AU298/I298</f>
        <v>0.83803146278967944</v>
      </c>
      <c r="FA298" s="1177"/>
      <c r="FB298" s="1178"/>
      <c r="FC298" s="1179"/>
      <c r="FD298" s="1179"/>
      <c r="FE298" s="1179"/>
      <c r="FF298" s="1179"/>
      <c r="FG298" s="1179"/>
      <c r="FH298" s="1179"/>
      <c r="FI298" s="1180"/>
      <c r="GI298" s="1181" t="s">
        <v>114</v>
      </c>
      <c r="GJ298" s="1181" t="s">
        <v>46</v>
      </c>
      <c r="GK298" s="1176" t="s">
        <v>45</v>
      </c>
      <c r="GL298" s="1176" t="s">
        <v>23</v>
      </c>
      <c r="GM298" s="1176" t="s">
        <v>44</v>
      </c>
      <c r="GN298" s="1181" t="s">
        <v>103</v>
      </c>
    </row>
    <row r="299" spans="1:210" s="1013" customFormat="1" ht="27.9" customHeight="1" x14ac:dyDescent="0.2">
      <c r="A299"/>
      <c r="B299" s="854" t="s">
        <v>586</v>
      </c>
      <c r="C299" s="1050" t="s">
        <v>105</v>
      </c>
      <c r="D299" s="1049" t="s">
        <v>684</v>
      </c>
      <c r="E299" s="1045" t="s">
        <v>685</v>
      </c>
      <c r="F299" s="1046" t="s">
        <v>283</v>
      </c>
      <c r="G299" s="1047">
        <v>110.66</v>
      </c>
      <c r="H299" s="1048">
        <v>91.1</v>
      </c>
      <c r="I299" s="1044">
        <f>ROUND(H299*G299,2)</f>
        <v>10081.129999999999</v>
      </c>
      <c r="J299" s="850"/>
      <c r="K299" s="1034">
        <f>ROUND(J299*$H299,2)</f>
        <v>0</v>
      </c>
      <c r="L299" s="850"/>
      <c r="M299" s="1034">
        <f>ROUND(L299*$H299,2)</f>
        <v>0</v>
      </c>
      <c r="N299" s="850"/>
      <c r="O299" s="1034">
        <f>ROUND(N299*$H299,2)</f>
        <v>0</v>
      </c>
      <c r="P299" s="850"/>
      <c r="Q299" s="1034">
        <f>ROUND(P299*$H299,2)</f>
        <v>0</v>
      </c>
      <c r="R299" s="850"/>
      <c r="S299" s="1034">
        <f>ROUND(R299*$H299,2)</f>
        <v>0</v>
      </c>
      <c r="T299" s="850"/>
      <c r="U299" s="1034">
        <f>ROUND(T299*$H299,2)</f>
        <v>0</v>
      </c>
      <c r="V299" s="850"/>
      <c r="W299" s="1034">
        <f>ROUND(V299*$H299,2)</f>
        <v>0</v>
      </c>
      <c r="X299" s="850"/>
      <c r="Y299" s="1034">
        <f>ROUND(X299*$H299,2)</f>
        <v>0</v>
      </c>
      <c r="Z299" s="850"/>
      <c r="AA299" s="1034">
        <f>ROUND(Z299*$H299,2)</f>
        <v>0</v>
      </c>
      <c r="AB299" s="850"/>
      <c r="AC299" s="1034">
        <f>ROUND(AB299*$H299,2)</f>
        <v>0</v>
      </c>
      <c r="AD299" s="850"/>
      <c r="AE299" s="1034">
        <f>ROUND(AD299*$H299,2)</f>
        <v>0</v>
      </c>
      <c r="AF299" s="850"/>
      <c r="AG299" s="1034">
        <f>ROUND(AF299*$H299,2)</f>
        <v>0</v>
      </c>
      <c r="AH299" s="850">
        <v>55</v>
      </c>
      <c r="AI299" s="1034">
        <f>ROUND(AH299*$H299,2)</f>
        <v>5010.5</v>
      </c>
      <c r="AJ299" s="1861">
        <v>50.12</v>
      </c>
      <c r="AK299" s="2143">
        <f>ROUND(AJ299*$H299,2)</f>
        <v>4565.93</v>
      </c>
      <c r="AL299" s="2014"/>
      <c r="AM299" s="2015">
        <f>ROUND(AL299*$H299,2)</f>
        <v>0</v>
      </c>
      <c r="AN299" s="1861">
        <v>2</v>
      </c>
      <c r="AO299" s="2143">
        <f>ROUND(AN299*$H299,2)</f>
        <v>182.2</v>
      </c>
      <c r="AP299" s="2014"/>
      <c r="AQ299" s="2015">
        <f>ROUND(AP299*$H299,2)</f>
        <v>0</v>
      </c>
      <c r="AR299" s="775">
        <f>AP299+AN299+AL299+AJ299+AH299+AF299+AD299+AB299+Z299+X299+V299+T299+R299+P299+N299+L299+J299</f>
        <v>107.12</v>
      </c>
      <c r="AS299" s="1051">
        <f>ROUND(AR299*$H299,2)</f>
        <v>9758.6299999999992</v>
      </c>
      <c r="AT299" s="775">
        <f>G299-AR299</f>
        <v>3.539999999999992</v>
      </c>
      <c r="AU299" s="1051">
        <f>ROUND(AT299*$H299,2)</f>
        <v>322.49</v>
      </c>
      <c r="AV299" s="913">
        <f>AU299/I299</f>
        <v>3.1989469434478085E-2</v>
      </c>
      <c r="FA299" s="1014"/>
      <c r="FB299" s="1015"/>
      <c r="FC299" s="869"/>
      <c r="FD299" s="869"/>
      <c r="FE299" s="869"/>
      <c r="FF299" s="869"/>
      <c r="FG299" s="869"/>
      <c r="FH299" s="869"/>
      <c r="FI299" s="1016"/>
      <c r="GI299" s="1017" t="s">
        <v>114</v>
      </c>
      <c r="GJ299" s="1017" t="s">
        <v>46</v>
      </c>
      <c r="GK299" s="1013" t="s">
        <v>46</v>
      </c>
      <c r="GL299" s="1013" t="s">
        <v>23</v>
      </c>
      <c r="GM299" s="1013" t="s">
        <v>44</v>
      </c>
      <c r="GN299" s="1017" t="s">
        <v>103</v>
      </c>
    </row>
    <row r="300" spans="1:210" s="1013" customFormat="1" ht="27.9" customHeight="1" x14ac:dyDescent="0.2">
      <c r="A300"/>
      <c r="B300" s="856"/>
      <c r="C300" s="857" t="s">
        <v>112</v>
      </c>
      <c r="D300" s="851"/>
      <c r="E300" s="858" t="s">
        <v>687</v>
      </c>
      <c r="F300" s="851"/>
      <c r="G300" s="851"/>
      <c r="H300" s="852"/>
      <c r="I300" s="859"/>
      <c r="J300" s="897"/>
      <c r="K300" s="898"/>
      <c r="L300" s="897"/>
      <c r="M300" s="898"/>
      <c r="N300" s="897"/>
      <c r="O300" s="898"/>
      <c r="P300" s="897"/>
      <c r="Q300" s="898"/>
      <c r="R300" s="897"/>
      <c r="S300" s="898"/>
      <c r="T300" s="897"/>
      <c r="U300" s="898"/>
      <c r="V300" s="897"/>
      <c r="W300" s="898"/>
      <c r="X300" s="897"/>
      <c r="Y300" s="898"/>
      <c r="Z300" s="897"/>
      <c r="AA300" s="898"/>
      <c r="AB300" s="897"/>
      <c r="AC300" s="898"/>
      <c r="AD300" s="897"/>
      <c r="AE300" s="898"/>
      <c r="AF300" s="897"/>
      <c r="AG300" s="898"/>
      <c r="AH300" s="897"/>
      <c r="AI300" s="898"/>
      <c r="AJ300" s="1853"/>
      <c r="AK300" s="1854"/>
      <c r="AL300" s="2006"/>
      <c r="AM300" s="2007"/>
      <c r="AN300" s="1853"/>
      <c r="AO300" s="1854"/>
      <c r="AP300" s="2006"/>
      <c r="AQ300" s="2007"/>
      <c r="AR300" s="897"/>
      <c r="AS300" s="898"/>
      <c r="AT300" s="897"/>
      <c r="AU300" s="898"/>
      <c r="AV300" s="1036"/>
      <c r="FA300" s="1014"/>
      <c r="FB300" s="1015"/>
      <c r="FC300" s="869"/>
      <c r="FD300" s="869"/>
      <c r="FE300" s="869"/>
      <c r="FF300" s="869"/>
      <c r="FG300" s="869"/>
      <c r="FH300" s="869"/>
      <c r="FI300" s="1016"/>
      <c r="GI300" s="1017" t="s">
        <v>114</v>
      </c>
      <c r="GJ300" s="1017" t="s">
        <v>46</v>
      </c>
      <c r="GK300" s="1013" t="s">
        <v>46</v>
      </c>
      <c r="GL300" s="1013" t="s">
        <v>23</v>
      </c>
      <c r="GM300" s="1013" t="s">
        <v>44</v>
      </c>
      <c r="GN300" s="1017" t="s">
        <v>103</v>
      </c>
    </row>
    <row r="301" spans="1:210" s="1018" customFormat="1" ht="27.9" customHeight="1" x14ac:dyDescent="0.2">
      <c r="A301"/>
      <c r="B301" s="860"/>
      <c r="C301" s="857" t="s">
        <v>114</v>
      </c>
      <c r="D301" s="861" t="s">
        <v>7</v>
      </c>
      <c r="E301" s="862" t="s">
        <v>688</v>
      </c>
      <c r="F301" s="863"/>
      <c r="G301" s="861" t="s">
        <v>7</v>
      </c>
      <c r="H301" s="864"/>
      <c r="I301" s="865"/>
      <c r="J301" s="899"/>
      <c r="K301" s="900"/>
      <c r="L301" s="899"/>
      <c r="M301" s="900"/>
      <c r="N301" s="899"/>
      <c r="O301" s="900"/>
      <c r="P301" s="899"/>
      <c r="Q301" s="900"/>
      <c r="R301" s="899"/>
      <c r="S301" s="900"/>
      <c r="T301" s="899"/>
      <c r="U301" s="900"/>
      <c r="V301" s="899"/>
      <c r="W301" s="900"/>
      <c r="X301" s="899"/>
      <c r="Y301" s="900"/>
      <c r="Z301" s="899"/>
      <c r="AA301" s="900"/>
      <c r="AB301" s="899"/>
      <c r="AC301" s="900"/>
      <c r="AD301" s="899"/>
      <c r="AE301" s="900"/>
      <c r="AF301" s="899"/>
      <c r="AG301" s="900"/>
      <c r="AH301" s="899"/>
      <c r="AI301" s="900"/>
      <c r="AJ301" s="1855"/>
      <c r="AK301" s="1856"/>
      <c r="AL301" s="2008"/>
      <c r="AM301" s="2009"/>
      <c r="AN301" s="1855"/>
      <c r="AO301" s="1856"/>
      <c r="AP301" s="2008"/>
      <c r="AQ301" s="2009"/>
      <c r="AR301" s="899"/>
      <c r="AS301" s="900"/>
      <c r="AT301" s="899"/>
      <c r="AU301" s="900"/>
      <c r="AV301" s="1037"/>
      <c r="FA301" s="1019"/>
      <c r="FB301" s="1020"/>
      <c r="FC301" s="876"/>
      <c r="FD301" s="876"/>
      <c r="FE301" s="876"/>
      <c r="FF301" s="876"/>
      <c r="FG301" s="876"/>
      <c r="FH301" s="876"/>
      <c r="FI301" s="1021"/>
      <c r="GI301" s="1022" t="s">
        <v>114</v>
      </c>
      <c r="GJ301" s="1022" t="s">
        <v>46</v>
      </c>
      <c r="GK301" s="1018" t="s">
        <v>110</v>
      </c>
      <c r="GL301" s="1018" t="s">
        <v>23</v>
      </c>
      <c r="GM301" s="1018" t="s">
        <v>45</v>
      </c>
      <c r="GN301" s="1022" t="s">
        <v>103</v>
      </c>
    </row>
    <row r="302" spans="1:210" s="836" customFormat="1" ht="27.9" customHeight="1" x14ac:dyDescent="0.2">
      <c r="A302"/>
      <c r="B302" s="866"/>
      <c r="C302" s="857" t="s">
        <v>114</v>
      </c>
      <c r="D302" s="867" t="s">
        <v>7</v>
      </c>
      <c r="E302" s="868" t="s">
        <v>2274</v>
      </c>
      <c r="F302" s="869"/>
      <c r="G302" s="870">
        <v>66.55</v>
      </c>
      <c r="H302" s="871"/>
      <c r="I302" s="872"/>
      <c r="J302" s="901"/>
      <c r="K302" s="902"/>
      <c r="L302" s="901"/>
      <c r="M302" s="902"/>
      <c r="N302" s="901"/>
      <c r="O302" s="902"/>
      <c r="P302" s="901"/>
      <c r="Q302" s="902"/>
      <c r="R302" s="901"/>
      <c r="S302" s="902"/>
      <c r="T302" s="901"/>
      <c r="U302" s="902"/>
      <c r="V302" s="901"/>
      <c r="W302" s="902"/>
      <c r="X302" s="901"/>
      <c r="Y302" s="902"/>
      <c r="Z302" s="901"/>
      <c r="AA302" s="902"/>
      <c r="AB302" s="901"/>
      <c r="AC302" s="902"/>
      <c r="AD302" s="901"/>
      <c r="AE302" s="902"/>
      <c r="AF302" s="901"/>
      <c r="AG302" s="902"/>
      <c r="AH302" s="901"/>
      <c r="AI302" s="902"/>
      <c r="AJ302" s="1857"/>
      <c r="AK302" s="1858"/>
      <c r="AL302" s="2010"/>
      <c r="AM302" s="2011"/>
      <c r="AN302" s="1857"/>
      <c r="AO302" s="1858"/>
      <c r="AP302" s="2010"/>
      <c r="AQ302" s="2011"/>
      <c r="AR302" s="901"/>
      <c r="AS302" s="902"/>
      <c r="AT302" s="901"/>
      <c r="AU302" s="902"/>
      <c r="AV302" s="1038"/>
      <c r="FA302" s="976"/>
      <c r="FB302" s="1000" t="s">
        <v>7</v>
      </c>
      <c r="FC302" s="1001" t="s">
        <v>31</v>
      </c>
      <c r="FD302" s="851"/>
      <c r="FE302" s="1002">
        <f>FD302*G312</f>
        <v>0</v>
      </c>
      <c r="FF302" s="1002">
        <v>0</v>
      </c>
      <c r="FG302" s="1002">
        <f>FF302*G312</f>
        <v>0</v>
      </c>
      <c r="FH302" s="1002">
        <v>0</v>
      </c>
      <c r="FI302" s="1003">
        <f>FH302*G312</f>
        <v>0</v>
      </c>
      <c r="GG302" s="1004" t="s">
        <v>110</v>
      </c>
      <c r="GI302" s="1004" t="s">
        <v>105</v>
      </c>
      <c r="GJ302" s="1004" t="s">
        <v>46</v>
      </c>
      <c r="GN302" s="988" t="s">
        <v>103</v>
      </c>
      <c r="GT302" s="1005">
        <f>IF(FC302="základní",I312,0)</f>
        <v>6131.29</v>
      </c>
      <c r="GU302" s="1005">
        <f>IF(FC302="snížená",I312,0)</f>
        <v>0</v>
      </c>
      <c r="GV302" s="1005">
        <f>IF(FC302="zákl. přenesená",I312,0)</f>
        <v>0</v>
      </c>
      <c r="GW302" s="1005">
        <f>IF(FC302="sníž. přenesená",I312,0)</f>
        <v>0</v>
      </c>
      <c r="GX302" s="1005">
        <f>IF(FC302="nulová",I312,0)</f>
        <v>0</v>
      </c>
      <c r="GY302" s="988" t="s">
        <v>45</v>
      </c>
      <c r="GZ302" s="1005">
        <f>ROUND(H312*G312,2)</f>
        <v>6131.29</v>
      </c>
      <c r="HA302" s="988" t="s">
        <v>110</v>
      </c>
      <c r="HB302" s="1004" t="s">
        <v>2279</v>
      </c>
    </row>
    <row r="303" spans="1:210" s="836" customFormat="1" ht="27.9" customHeight="1" x14ac:dyDescent="0.2">
      <c r="A303"/>
      <c r="B303" s="860"/>
      <c r="C303" s="857" t="s">
        <v>114</v>
      </c>
      <c r="D303" s="861" t="s">
        <v>7</v>
      </c>
      <c r="E303" s="862" t="s">
        <v>690</v>
      </c>
      <c r="F303" s="863"/>
      <c r="G303" s="861" t="s">
        <v>7</v>
      </c>
      <c r="H303" s="864"/>
      <c r="I303" s="865"/>
      <c r="J303" s="899"/>
      <c r="K303" s="900"/>
      <c r="L303" s="899"/>
      <c r="M303" s="900"/>
      <c r="N303" s="899"/>
      <c r="O303" s="900"/>
      <c r="P303" s="899"/>
      <c r="Q303" s="900"/>
      <c r="R303" s="899"/>
      <c r="S303" s="900"/>
      <c r="T303" s="899"/>
      <c r="U303" s="900"/>
      <c r="V303" s="899"/>
      <c r="W303" s="900"/>
      <c r="X303" s="899"/>
      <c r="Y303" s="900"/>
      <c r="Z303" s="899"/>
      <c r="AA303" s="900"/>
      <c r="AB303" s="899"/>
      <c r="AC303" s="900"/>
      <c r="AD303" s="899"/>
      <c r="AE303" s="900"/>
      <c r="AF303" s="899"/>
      <c r="AG303" s="900"/>
      <c r="AH303" s="899"/>
      <c r="AI303" s="900"/>
      <c r="AJ303" s="1855"/>
      <c r="AK303" s="1856"/>
      <c r="AL303" s="2008"/>
      <c r="AM303" s="2009"/>
      <c r="AN303" s="1855"/>
      <c r="AO303" s="1856"/>
      <c r="AP303" s="2008"/>
      <c r="AQ303" s="2009"/>
      <c r="AR303" s="899"/>
      <c r="AS303" s="900"/>
      <c r="AT303" s="899"/>
      <c r="AU303" s="900"/>
      <c r="AV303" s="1037"/>
      <c r="FA303" s="976"/>
      <c r="FB303" s="1006"/>
      <c r="FC303" s="851"/>
      <c r="FD303" s="851"/>
      <c r="FE303" s="851"/>
      <c r="FF303" s="851"/>
      <c r="FG303" s="851"/>
      <c r="FH303" s="851"/>
      <c r="FI303" s="1007"/>
      <c r="GI303" s="988" t="s">
        <v>112</v>
      </c>
      <c r="GJ303" s="988" t="s">
        <v>46</v>
      </c>
    </row>
    <row r="304" spans="1:210" s="1013" customFormat="1" ht="27.9" customHeight="1" x14ac:dyDescent="0.2">
      <c r="A304"/>
      <c r="B304" s="866"/>
      <c r="C304" s="857" t="s">
        <v>114</v>
      </c>
      <c r="D304" s="867" t="s">
        <v>7</v>
      </c>
      <c r="E304" s="868" t="s">
        <v>2275</v>
      </c>
      <c r="F304" s="869"/>
      <c r="G304" s="870">
        <v>44.11</v>
      </c>
      <c r="H304" s="871"/>
      <c r="I304" s="872"/>
      <c r="J304" s="901"/>
      <c r="K304" s="902"/>
      <c r="L304" s="901"/>
      <c r="M304" s="902"/>
      <c r="N304" s="901"/>
      <c r="O304" s="902"/>
      <c r="P304" s="901"/>
      <c r="Q304" s="902"/>
      <c r="R304" s="901"/>
      <c r="S304" s="902"/>
      <c r="T304" s="901"/>
      <c r="U304" s="902"/>
      <c r="V304" s="901"/>
      <c r="W304" s="902"/>
      <c r="X304" s="901"/>
      <c r="Y304" s="902"/>
      <c r="Z304" s="901"/>
      <c r="AA304" s="902"/>
      <c r="AB304" s="901"/>
      <c r="AC304" s="902"/>
      <c r="AD304" s="901"/>
      <c r="AE304" s="902"/>
      <c r="AF304" s="901"/>
      <c r="AG304" s="902"/>
      <c r="AH304" s="901"/>
      <c r="AI304" s="902"/>
      <c r="AJ304" s="1857"/>
      <c r="AK304" s="1858"/>
      <c r="AL304" s="2010"/>
      <c r="AM304" s="2011"/>
      <c r="AN304" s="1857"/>
      <c r="AO304" s="1858"/>
      <c r="AP304" s="2010"/>
      <c r="AQ304" s="2011"/>
      <c r="AR304" s="901"/>
      <c r="AS304" s="902"/>
      <c r="AT304" s="901"/>
      <c r="AU304" s="902"/>
      <c r="AV304" s="1038"/>
      <c r="FA304" s="1014"/>
      <c r="FB304" s="1015"/>
      <c r="FC304" s="869"/>
      <c r="FD304" s="869"/>
      <c r="FE304" s="869"/>
      <c r="FF304" s="869"/>
      <c r="FG304" s="869"/>
      <c r="FH304" s="869"/>
      <c r="FI304" s="1016"/>
      <c r="GI304" s="1017" t="s">
        <v>114</v>
      </c>
      <c r="GJ304" s="1017" t="s">
        <v>46</v>
      </c>
      <c r="GK304" s="1013" t="s">
        <v>46</v>
      </c>
      <c r="GL304" s="1013" t="s">
        <v>23</v>
      </c>
      <c r="GM304" s="1013" t="s">
        <v>45</v>
      </c>
      <c r="GN304" s="1017" t="s">
        <v>103</v>
      </c>
    </row>
    <row r="305" spans="1:210" s="836" customFormat="1" ht="27.9" customHeight="1" x14ac:dyDescent="0.2">
      <c r="A305"/>
      <c r="B305" s="873"/>
      <c r="C305" s="857" t="s">
        <v>114</v>
      </c>
      <c r="D305" s="874" t="s">
        <v>7</v>
      </c>
      <c r="E305" s="875" t="s">
        <v>132</v>
      </c>
      <c r="F305" s="876"/>
      <c r="G305" s="877">
        <v>110.66</v>
      </c>
      <c r="H305" s="878"/>
      <c r="I305" s="879"/>
      <c r="J305" s="903"/>
      <c r="K305" s="904"/>
      <c r="L305" s="903"/>
      <c r="M305" s="904"/>
      <c r="N305" s="903"/>
      <c r="O305" s="904"/>
      <c r="P305" s="903"/>
      <c r="Q305" s="904"/>
      <c r="R305" s="903"/>
      <c r="S305" s="904"/>
      <c r="T305" s="903"/>
      <c r="U305" s="904"/>
      <c r="V305" s="903"/>
      <c r="W305" s="904"/>
      <c r="X305" s="903"/>
      <c r="Y305" s="904"/>
      <c r="Z305" s="903"/>
      <c r="AA305" s="904"/>
      <c r="AB305" s="903"/>
      <c r="AC305" s="904"/>
      <c r="AD305" s="903"/>
      <c r="AE305" s="904"/>
      <c r="AF305" s="903"/>
      <c r="AG305" s="904"/>
      <c r="AH305" s="903"/>
      <c r="AI305" s="904"/>
      <c r="AJ305" s="1859"/>
      <c r="AK305" s="1860"/>
      <c r="AL305" s="2012"/>
      <c r="AM305" s="2013"/>
      <c r="AN305" s="1859"/>
      <c r="AO305" s="1860"/>
      <c r="AP305" s="2012"/>
      <c r="AQ305" s="2013"/>
      <c r="AR305" s="903"/>
      <c r="AS305" s="904"/>
      <c r="AT305" s="903"/>
      <c r="AU305" s="904"/>
      <c r="AV305" s="1039"/>
      <c r="FA305" s="976"/>
      <c r="FB305" s="1000" t="s">
        <v>7</v>
      </c>
      <c r="FC305" s="1001" t="s">
        <v>31</v>
      </c>
      <c r="FD305" s="851"/>
      <c r="FE305" s="1002">
        <f>FD305*G315</f>
        <v>0</v>
      </c>
      <c r="FF305" s="1002">
        <v>0</v>
      </c>
      <c r="FG305" s="1002">
        <f>FF305*G315</f>
        <v>0</v>
      </c>
      <c r="FH305" s="1002">
        <v>0</v>
      </c>
      <c r="FI305" s="1003">
        <f>FH305*G315</f>
        <v>0</v>
      </c>
      <c r="GG305" s="1004" t="s">
        <v>110</v>
      </c>
      <c r="GI305" s="1004" t="s">
        <v>105</v>
      </c>
      <c r="GJ305" s="1004" t="s">
        <v>46</v>
      </c>
      <c r="GN305" s="988" t="s">
        <v>103</v>
      </c>
      <c r="GT305" s="1005">
        <f>IF(FC305="základní",I315,0)</f>
        <v>33208.449999999997</v>
      </c>
      <c r="GU305" s="1005">
        <f>IF(FC305="snížená",I315,0)</f>
        <v>0</v>
      </c>
      <c r="GV305" s="1005">
        <f>IF(FC305="zákl. přenesená",I315,0)</f>
        <v>0</v>
      </c>
      <c r="GW305" s="1005">
        <f>IF(FC305="sníž. přenesená",I315,0)</f>
        <v>0</v>
      </c>
      <c r="GX305" s="1005">
        <f>IF(FC305="nulová",I315,0)</f>
        <v>0</v>
      </c>
      <c r="GY305" s="988" t="s">
        <v>45</v>
      </c>
      <c r="GZ305" s="1005">
        <f>ROUND(H315*G315,2)</f>
        <v>33208.449999999997</v>
      </c>
      <c r="HA305" s="988" t="s">
        <v>110</v>
      </c>
      <c r="HB305" s="1004" t="s">
        <v>2281</v>
      </c>
    </row>
    <row r="306" spans="1:210" s="836" customFormat="1" ht="27.9" customHeight="1" x14ac:dyDescent="0.2">
      <c r="A306"/>
      <c r="B306" s="1661" t="s">
        <v>591</v>
      </c>
      <c r="C306" s="1662" t="s">
        <v>105</v>
      </c>
      <c r="D306" s="1663" t="s">
        <v>692</v>
      </c>
      <c r="E306" s="1664" t="s">
        <v>693</v>
      </c>
      <c r="F306" s="1665" t="s">
        <v>283</v>
      </c>
      <c r="G306" s="1666">
        <v>1525.26</v>
      </c>
      <c r="H306" s="1667">
        <v>7.1</v>
      </c>
      <c r="I306" s="1668">
        <f>ROUND(H306*G306,2)</f>
        <v>10829.35</v>
      </c>
      <c r="J306" s="850"/>
      <c r="K306" s="1034">
        <f>ROUND(J306*$H306,2)</f>
        <v>0</v>
      </c>
      <c r="L306" s="850"/>
      <c r="M306" s="1034">
        <f>ROUND(L306*$H306,2)</f>
        <v>0</v>
      </c>
      <c r="N306" s="850"/>
      <c r="O306" s="1034">
        <f>ROUND(N306*$H306,2)</f>
        <v>0</v>
      </c>
      <c r="P306" s="850"/>
      <c r="Q306" s="1034">
        <f>ROUND(P306*$H306,2)</f>
        <v>0</v>
      </c>
      <c r="R306" s="850"/>
      <c r="S306" s="1034">
        <f>ROUND(R306*$H306,2)</f>
        <v>0</v>
      </c>
      <c r="T306" s="850"/>
      <c r="U306" s="1034">
        <f>ROUND(T306*$H306,2)</f>
        <v>0</v>
      </c>
      <c r="V306" s="850"/>
      <c r="W306" s="1034">
        <f>ROUND(V306*$H306,2)</f>
        <v>0</v>
      </c>
      <c r="X306" s="850"/>
      <c r="Y306" s="1034">
        <f>ROUND(X306*$H306,2)</f>
        <v>0</v>
      </c>
      <c r="Z306" s="850"/>
      <c r="AA306" s="1034">
        <f>ROUND(Z306*$H306,2)</f>
        <v>0</v>
      </c>
      <c r="AB306" s="850"/>
      <c r="AC306" s="1034">
        <f>ROUND(AB306*$H306,2)</f>
        <v>0</v>
      </c>
      <c r="AD306" s="850"/>
      <c r="AE306" s="1034">
        <f>ROUND(AD306*$H306,2)</f>
        <v>0</v>
      </c>
      <c r="AF306" s="850"/>
      <c r="AG306" s="1034">
        <f>ROUND(AF306*$H306,2)</f>
        <v>0</v>
      </c>
      <c r="AH306" s="850"/>
      <c r="AI306" s="1034">
        <f>ROUND(AH306*$H306,2)</f>
        <v>0</v>
      </c>
      <c r="AJ306" s="1861"/>
      <c r="AK306" s="2143">
        <f>ROUND(AJ306*$H306,2)</f>
        <v>0</v>
      </c>
      <c r="AL306" s="2014"/>
      <c r="AM306" s="2015">
        <f>ROUND(AL306*$H306,2)</f>
        <v>0</v>
      </c>
      <c r="AN306" s="1861"/>
      <c r="AO306" s="2143">
        <f>ROUND(AN306*$H306,2)</f>
        <v>0</v>
      </c>
      <c r="AP306" s="2014"/>
      <c r="AQ306" s="2015">
        <f>ROUND(AP306*$H306,2)</f>
        <v>0</v>
      </c>
      <c r="AR306" s="2021">
        <f>AP306+AN306+AL306+AJ306+AH306+AF306+AD306+AB306+Z306+X306+V306+T306+R306+P306+N306+L306+J306</f>
        <v>0</v>
      </c>
      <c r="AS306" s="2022">
        <f>ROUND(AR306*$H306,2)</f>
        <v>0</v>
      </c>
      <c r="AT306" s="2021">
        <f>G306-AR306</f>
        <v>1525.26</v>
      </c>
      <c r="AU306" s="2022">
        <f>ROUND(AT306*$H306,2)</f>
        <v>10829.35</v>
      </c>
      <c r="AV306" s="2023">
        <f>AU306/I306</f>
        <v>1</v>
      </c>
      <c r="FA306" s="976"/>
      <c r="FB306" s="1006"/>
      <c r="FC306" s="851"/>
      <c r="FD306" s="851"/>
      <c r="FE306" s="851"/>
      <c r="FF306" s="851"/>
      <c r="FG306" s="851"/>
      <c r="FH306" s="851"/>
      <c r="FI306" s="1007"/>
      <c r="GI306" s="988" t="s">
        <v>112</v>
      </c>
      <c r="GJ306" s="988" t="s">
        <v>46</v>
      </c>
    </row>
    <row r="307" spans="1:210" s="1013" customFormat="1" ht="27.9" customHeight="1" x14ac:dyDescent="0.2">
      <c r="A307"/>
      <c r="B307" s="856"/>
      <c r="C307" s="857" t="s">
        <v>112</v>
      </c>
      <c r="D307" s="851"/>
      <c r="E307" s="858" t="s">
        <v>687</v>
      </c>
      <c r="F307" s="851"/>
      <c r="G307" s="851"/>
      <c r="H307" s="852"/>
      <c r="I307" s="859"/>
      <c r="J307" s="897"/>
      <c r="K307" s="898"/>
      <c r="L307" s="897"/>
      <c r="M307" s="898"/>
      <c r="N307" s="897"/>
      <c r="O307" s="898"/>
      <c r="P307" s="897"/>
      <c r="Q307" s="898"/>
      <c r="R307" s="897"/>
      <c r="S307" s="898"/>
      <c r="T307" s="897"/>
      <c r="U307" s="898"/>
      <c r="V307" s="897"/>
      <c r="W307" s="898"/>
      <c r="X307" s="897"/>
      <c r="Y307" s="898"/>
      <c r="Z307" s="897"/>
      <c r="AA307" s="898"/>
      <c r="AB307" s="897"/>
      <c r="AC307" s="898"/>
      <c r="AD307" s="897"/>
      <c r="AE307" s="898"/>
      <c r="AF307" s="897"/>
      <c r="AG307" s="898"/>
      <c r="AH307" s="897"/>
      <c r="AI307" s="898"/>
      <c r="AJ307" s="1853"/>
      <c r="AK307" s="1854"/>
      <c r="AL307" s="2006"/>
      <c r="AM307" s="2007"/>
      <c r="AN307" s="1853"/>
      <c r="AO307" s="1854"/>
      <c r="AP307" s="2006"/>
      <c r="AQ307" s="2007"/>
      <c r="AR307" s="897"/>
      <c r="AS307" s="898"/>
      <c r="AT307" s="897"/>
      <c r="AU307" s="898"/>
      <c r="AV307" s="1036"/>
      <c r="FA307" s="1014"/>
      <c r="FB307" s="1015"/>
      <c r="FC307" s="869"/>
      <c r="FD307" s="869"/>
      <c r="FE307" s="869"/>
      <c r="FF307" s="869"/>
      <c r="FG307" s="869"/>
      <c r="FH307" s="869"/>
      <c r="FI307" s="1016"/>
      <c r="GI307" s="1017" t="s">
        <v>114</v>
      </c>
      <c r="GJ307" s="1017" t="s">
        <v>46</v>
      </c>
      <c r="GK307" s="1013" t="s">
        <v>46</v>
      </c>
      <c r="GL307" s="1013" t="s">
        <v>23</v>
      </c>
      <c r="GM307" s="1013" t="s">
        <v>45</v>
      </c>
      <c r="GN307" s="1017" t="s">
        <v>103</v>
      </c>
    </row>
    <row r="308" spans="1:210" s="991" customFormat="1" ht="27.9" customHeight="1" x14ac:dyDescent="0.25">
      <c r="A308"/>
      <c r="B308" s="860"/>
      <c r="C308" s="857" t="s">
        <v>114</v>
      </c>
      <c r="D308" s="861" t="s">
        <v>7</v>
      </c>
      <c r="E308" s="862" t="s">
        <v>695</v>
      </c>
      <c r="F308" s="863"/>
      <c r="G308" s="861" t="s">
        <v>7</v>
      </c>
      <c r="H308" s="864"/>
      <c r="I308" s="865"/>
      <c r="J308" s="899"/>
      <c r="K308" s="900"/>
      <c r="L308" s="899"/>
      <c r="M308" s="900"/>
      <c r="N308" s="899"/>
      <c r="O308" s="900"/>
      <c r="P308" s="899"/>
      <c r="Q308" s="900"/>
      <c r="R308" s="899"/>
      <c r="S308" s="900"/>
      <c r="T308" s="899"/>
      <c r="U308" s="900"/>
      <c r="V308" s="899"/>
      <c r="W308" s="900"/>
      <c r="X308" s="899"/>
      <c r="Y308" s="900"/>
      <c r="Z308" s="899"/>
      <c r="AA308" s="900"/>
      <c r="AB308" s="899"/>
      <c r="AC308" s="900"/>
      <c r="AD308" s="899"/>
      <c r="AE308" s="900"/>
      <c r="AF308" s="899"/>
      <c r="AG308" s="900"/>
      <c r="AH308" s="899"/>
      <c r="AI308" s="900"/>
      <c r="AJ308" s="1855"/>
      <c r="AK308" s="1856"/>
      <c r="AL308" s="2008"/>
      <c r="AM308" s="2009"/>
      <c r="AN308" s="1855"/>
      <c r="AO308" s="1856"/>
      <c r="AP308" s="2008"/>
      <c r="AQ308" s="2009"/>
      <c r="AR308" s="899"/>
      <c r="AS308" s="900"/>
      <c r="AT308" s="899"/>
      <c r="AU308" s="900"/>
      <c r="AV308" s="1037"/>
      <c r="FA308" s="992"/>
      <c r="FB308" s="993"/>
      <c r="FC308" s="853"/>
      <c r="FD308" s="853"/>
      <c r="FE308" s="994">
        <f>SUM(FE309:FE310)</f>
        <v>0</v>
      </c>
      <c r="FF308" s="853"/>
      <c r="FG308" s="994">
        <f>SUM(FG309:FG310)</f>
        <v>0</v>
      </c>
      <c r="FH308" s="853"/>
      <c r="FI308" s="995">
        <f>SUM(FI309:FI310)</f>
        <v>0</v>
      </c>
      <c r="GG308" s="996" t="s">
        <v>45</v>
      </c>
      <c r="GI308" s="997" t="s">
        <v>43</v>
      </c>
      <c r="GJ308" s="997" t="s">
        <v>45</v>
      </c>
      <c r="GN308" s="996" t="s">
        <v>103</v>
      </c>
      <c r="GZ308" s="998">
        <f>SUM(GZ309:GZ310)</f>
        <v>39155.230000000003</v>
      </c>
    </row>
    <row r="309" spans="1:210" s="836" customFormat="1" ht="27.9" customHeight="1" x14ac:dyDescent="0.2">
      <c r="A309"/>
      <c r="B309" s="866"/>
      <c r="C309" s="857" t="s">
        <v>114</v>
      </c>
      <c r="D309" s="867" t="s">
        <v>7</v>
      </c>
      <c r="E309" s="868" t="s">
        <v>2277</v>
      </c>
      <c r="F309" s="869"/>
      <c r="G309" s="870">
        <v>598.95000000000005</v>
      </c>
      <c r="H309" s="871"/>
      <c r="I309" s="872"/>
      <c r="J309" s="901"/>
      <c r="K309" s="902"/>
      <c r="L309" s="901"/>
      <c r="M309" s="902"/>
      <c r="N309" s="901"/>
      <c r="O309" s="902"/>
      <c r="P309" s="901"/>
      <c r="Q309" s="902"/>
      <c r="R309" s="901"/>
      <c r="S309" s="902"/>
      <c r="T309" s="901"/>
      <c r="U309" s="902"/>
      <c r="V309" s="901"/>
      <c r="W309" s="902"/>
      <c r="X309" s="901"/>
      <c r="Y309" s="902"/>
      <c r="Z309" s="901"/>
      <c r="AA309" s="902"/>
      <c r="AB309" s="901"/>
      <c r="AC309" s="902"/>
      <c r="AD309" s="901"/>
      <c r="AE309" s="902"/>
      <c r="AF309" s="901"/>
      <c r="AG309" s="902"/>
      <c r="AH309" s="901"/>
      <c r="AI309" s="902"/>
      <c r="AJ309" s="1857"/>
      <c r="AK309" s="1858"/>
      <c r="AL309" s="2010"/>
      <c r="AM309" s="2011"/>
      <c r="AN309" s="1857"/>
      <c r="AO309" s="1858"/>
      <c r="AP309" s="2010"/>
      <c r="AQ309" s="2011"/>
      <c r="AR309" s="901"/>
      <c r="AS309" s="902"/>
      <c r="AT309" s="901"/>
      <c r="AU309" s="902"/>
      <c r="AV309" s="1038"/>
      <c r="FA309" s="976"/>
      <c r="FB309" s="1000" t="s">
        <v>7</v>
      </c>
      <c r="FC309" s="1001" t="s">
        <v>31</v>
      </c>
      <c r="FD309" s="851"/>
      <c r="FE309" s="1002">
        <f>FD309*G321</f>
        <v>0</v>
      </c>
      <c r="FF309" s="1002">
        <v>0</v>
      </c>
      <c r="FG309" s="1002">
        <f>FF309*G321</f>
        <v>0</v>
      </c>
      <c r="FH309" s="1002">
        <v>0</v>
      </c>
      <c r="FI309" s="1003">
        <f>FH309*G321</f>
        <v>0</v>
      </c>
      <c r="GG309" s="1004" t="s">
        <v>110</v>
      </c>
      <c r="GI309" s="1004" t="s">
        <v>105</v>
      </c>
      <c r="GJ309" s="1004" t="s">
        <v>46</v>
      </c>
      <c r="GN309" s="988" t="s">
        <v>103</v>
      </c>
      <c r="GT309" s="1005">
        <f>IF(FC309="základní",I321,0)</f>
        <v>39155.230000000003</v>
      </c>
      <c r="GU309" s="1005">
        <f>IF(FC309="snížená",I321,0)</f>
        <v>0</v>
      </c>
      <c r="GV309" s="1005">
        <f>IF(FC309="zákl. přenesená",I321,0)</f>
        <v>0</v>
      </c>
      <c r="GW309" s="1005">
        <f>IF(FC309="sníž. přenesená",I321,0)</f>
        <v>0</v>
      </c>
      <c r="GX309" s="1005">
        <f>IF(FC309="nulová",I321,0)</f>
        <v>0</v>
      </c>
      <c r="GY309" s="988" t="s">
        <v>45</v>
      </c>
      <c r="GZ309" s="1005">
        <f>ROUND(H321*G321,2)</f>
        <v>39155.230000000003</v>
      </c>
      <c r="HA309" s="988" t="s">
        <v>110</v>
      </c>
      <c r="HB309" s="1004" t="s">
        <v>2283</v>
      </c>
    </row>
    <row r="310" spans="1:210" s="836" customFormat="1" ht="27.9" customHeight="1" x14ac:dyDescent="0.2">
      <c r="A310"/>
      <c r="B310" s="866"/>
      <c r="C310" s="857" t="s">
        <v>114</v>
      </c>
      <c r="D310" s="867" t="s">
        <v>7</v>
      </c>
      <c r="E310" s="868" t="s">
        <v>2278</v>
      </c>
      <c r="F310" s="869"/>
      <c r="G310" s="870">
        <v>926.31</v>
      </c>
      <c r="H310" s="871"/>
      <c r="I310" s="872"/>
      <c r="J310" s="901"/>
      <c r="K310" s="902"/>
      <c r="L310" s="901"/>
      <c r="M310" s="902"/>
      <c r="N310" s="901"/>
      <c r="O310" s="902"/>
      <c r="P310" s="901"/>
      <c r="Q310" s="902"/>
      <c r="R310" s="901"/>
      <c r="S310" s="902"/>
      <c r="T310" s="901"/>
      <c r="U310" s="902"/>
      <c r="V310" s="901"/>
      <c r="W310" s="902"/>
      <c r="X310" s="901"/>
      <c r="Y310" s="902"/>
      <c r="Z310" s="901"/>
      <c r="AA310" s="902"/>
      <c r="AB310" s="901"/>
      <c r="AC310" s="902"/>
      <c r="AD310" s="901"/>
      <c r="AE310" s="902"/>
      <c r="AF310" s="901"/>
      <c r="AG310" s="902"/>
      <c r="AH310" s="901"/>
      <c r="AI310" s="902"/>
      <c r="AJ310" s="1857"/>
      <c r="AK310" s="1858"/>
      <c r="AL310" s="2010"/>
      <c r="AM310" s="2011"/>
      <c r="AN310" s="1857"/>
      <c r="AO310" s="1858"/>
      <c r="AP310" s="2010"/>
      <c r="AQ310" s="2011"/>
      <c r="AR310" s="901"/>
      <c r="AS310" s="902"/>
      <c r="AT310" s="901"/>
      <c r="AU310" s="902"/>
      <c r="AV310" s="1038"/>
      <c r="FA310" s="976"/>
      <c r="FB310" s="1031"/>
      <c r="FC310" s="1032"/>
      <c r="FD310" s="1032"/>
      <c r="FE310" s="1032"/>
      <c r="FF310" s="1032"/>
      <c r="FG310" s="1032"/>
      <c r="FH310" s="1032"/>
      <c r="FI310" s="1033"/>
      <c r="GI310" s="988" t="s">
        <v>112</v>
      </c>
      <c r="GJ310" s="988" t="s">
        <v>46</v>
      </c>
    </row>
    <row r="311" spans="1:210" s="836" customFormat="1" ht="27.9" customHeight="1" x14ac:dyDescent="0.2">
      <c r="A311"/>
      <c r="B311" s="873"/>
      <c r="C311" s="857" t="s">
        <v>114</v>
      </c>
      <c r="D311" s="874" t="s">
        <v>7</v>
      </c>
      <c r="E311" s="875" t="s">
        <v>132</v>
      </c>
      <c r="F311" s="876"/>
      <c r="G311" s="877">
        <v>1525.26</v>
      </c>
      <c r="H311" s="878"/>
      <c r="I311" s="879"/>
      <c r="J311" s="903"/>
      <c r="K311" s="904"/>
      <c r="L311" s="903"/>
      <c r="M311" s="904"/>
      <c r="N311" s="903"/>
      <c r="O311" s="904"/>
      <c r="P311" s="903"/>
      <c r="Q311" s="904"/>
      <c r="R311" s="903"/>
      <c r="S311" s="904"/>
      <c r="T311" s="903"/>
      <c r="U311" s="904"/>
      <c r="V311" s="903"/>
      <c r="W311" s="904"/>
      <c r="X311" s="903"/>
      <c r="Y311" s="904"/>
      <c r="Z311" s="903"/>
      <c r="AA311" s="904"/>
      <c r="AB311" s="903"/>
      <c r="AC311" s="904"/>
      <c r="AD311" s="903"/>
      <c r="AE311" s="904"/>
      <c r="AF311" s="903"/>
      <c r="AG311" s="904"/>
      <c r="AH311" s="903"/>
      <c r="AI311" s="904"/>
      <c r="AJ311" s="1859"/>
      <c r="AK311" s="1860"/>
      <c r="AL311" s="2012"/>
      <c r="AM311" s="2013"/>
      <c r="AN311" s="1859"/>
      <c r="AO311" s="1860"/>
      <c r="AP311" s="2012"/>
      <c r="AQ311" s="2013"/>
      <c r="AR311" s="903"/>
      <c r="AS311" s="904"/>
      <c r="AT311" s="903"/>
      <c r="AU311" s="904"/>
      <c r="AV311" s="1039"/>
      <c r="FA311" s="976"/>
    </row>
    <row r="312" spans="1:210" ht="27.9" customHeight="1" x14ac:dyDescent="0.25">
      <c r="B312" s="1661" t="s">
        <v>595</v>
      </c>
      <c r="C312" s="1662" t="s">
        <v>105</v>
      </c>
      <c r="D312" s="1663" t="s">
        <v>698</v>
      </c>
      <c r="E312" s="1664" t="s">
        <v>699</v>
      </c>
      <c r="F312" s="1665" t="s">
        <v>283</v>
      </c>
      <c r="G312" s="1666">
        <v>44.11</v>
      </c>
      <c r="H312" s="1667">
        <v>139</v>
      </c>
      <c r="I312" s="1668">
        <f>ROUND(H312*G312,2)</f>
        <v>6131.29</v>
      </c>
      <c r="J312" s="850"/>
      <c r="K312" s="1034">
        <f>ROUND(J312*$H312,2)</f>
        <v>0</v>
      </c>
      <c r="L312" s="850"/>
      <c r="M312" s="1034">
        <f>ROUND(L312*$H312,2)</f>
        <v>0</v>
      </c>
      <c r="N312" s="850"/>
      <c r="O312" s="1034">
        <f>ROUND(N312*$H312,2)</f>
        <v>0</v>
      </c>
      <c r="P312" s="850"/>
      <c r="Q312" s="1034">
        <f>ROUND(P312*$H312,2)</f>
        <v>0</v>
      </c>
      <c r="R312" s="850"/>
      <c r="S312" s="1034">
        <f>ROUND(R312*$H312,2)</f>
        <v>0</v>
      </c>
      <c r="T312" s="850"/>
      <c r="U312" s="1034">
        <f>ROUND(T312*$H312,2)</f>
        <v>0</v>
      </c>
      <c r="V312" s="850"/>
      <c r="W312" s="1034">
        <f>ROUND(V312*$H312,2)</f>
        <v>0</v>
      </c>
      <c r="X312" s="850"/>
      <c r="Y312" s="1034">
        <f>ROUND(X312*$H312,2)</f>
        <v>0</v>
      </c>
      <c r="Z312" s="850"/>
      <c r="AA312" s="1034">
        <f>ROUND(Z312*$H312,2)</f>
        <v>0</v>
      </c>
      <c r="AB312" s="850"/>
      <c r="AC312" s="1034">
        <f>ROUND(AB312*$H312,2)</f>
        <v>0</v>
      </c>
      <c r="AD312" s="850"/>
      <c r="AE312" s="1034">
        <f>ROUND(AD312*$H312,2)</f>
        <v>0</v>
      </c>
      <c r="AF312" s="850"/>
      <c r="AG312" s="1034">
        <f>ROUND(AF312*$H312,2)</f>
        <v>0</v>
      </c>
      <c r="AH312" s="850"/>
      <c r="AI312" s="1034">
        <f>ROUND(AH312*$H312,2)</f>
        <v>0</v>
      </c>
      <c r="AJ312" s="1861"/>
      <c r="AK312" s="2143">
        <f>ROUND(AJ312*$H312,2)</f>
        <v>0</v>
      </c>
      <c r="AL312" s="2014"/>
      <c r="AM312" s="2015">
        <f>ROUND(AL312*$H312,2)</f>
        <v>0</v>
      </c>
      <c r="AN312" s="1861"/>
      <c r="AO312" s="2143">
        <f>ROUND(AN312*$H312,2)</f>
        <v>0</v>
      </c>
      <c r="AP312" s="2014"/>
      <c r="AQ312" s="2015">
        <f>ROUND(AP312*$H312,2)</f>
        <v>0</v>
      </c>
      <c r="AR312" s="2021">
        <f>AP312+AN312+AL312+AJ312+AH312+AF312+AD312+AB312+Z312+X312+V312+T312+R312+P312+N312+L312+J312</f>
        <v>0</v>
      </c>
      <c r="AS312" s="2022">
        <f>ROUND(AR312*$H312,2)</f>
        <v>0</v>
      </c>
      <c r="AT312" s="2021">
        <f>G312-AR312</f>
        <v>44.11</v>
      </c>
      <c r="AU312" s="2022">
        <f>ROUND(AT312*$H312,2)</f>
        <v>6131.29</v>
      </c>
      <c r="AV312" s="2023">
        <f>AU312/I312</f>
        <v>1</v>
      </c>
    </row>
    <row r="313" spans="1:210" ht="27.9" customHeight="1" x14ac:dyDescent="0.25">
      <c r="B313" s="856"/>
      <c r="C313" s="857" t="s">
        <v>112</v>
      </c>
      <c r="D313" s="851"/>
      <c r="E313" s="858" t="s">
        <v>701</v>
      </c>
      <c r="F313" s="851"/>
      <c r="G313" s="851"/>
      <c r="H313" s="852"/>
      <c r="I313" s="859"/>
      <c r="J313" s="897"/>
      <c r="K313" s="898"/>
      <c r="L313" s="897"/>
      <c r="M313" s="898"/>
      <c r="N313" s="897"/>
      <c r="O313" s="898"/>
      <c r="P313" s="897"/>
      <c r="Q313" s="898"/>
      <c r="R313" s="897"/>
      <c r="S313" s="898"/>
      <c r="T313" s="897"/>
      <c r="U313" s="898"/>
      <c r="V313" s="897"/>
      <c r="W313" s="898"/>
      <c r="X313" s="897"/>
      <c r="Y313" s="898"/>
      <c r="Z313" s="897"/>
      <c r="AA313" s="898"/>
      <c r="AB313" s="897"/>
      <c r="AC313" s="898"/>
      <c r="AD313" s="897"/>
      <c r="AE313" s="898"/>
      <c r="AF313" s="897"/>
      <c r="AG313" s="898"/>
      <c r="AH313" s="897"/>
      <c r="AI313" s="898"/>
      <c r="AJ313" s="1853"/>
      <c r="AK313" s="1854"/>
      <c r="AL313" s="2006"/>
      <c r="AM313" s="2007"/>
      <c r="AN313" s="1853"/>
      <c r="AO313" s="1854"/>
      <c r="AP313" s="2006"/>
      <c r="AQ313" s="2007"/>
      <c r="AR313" s="897"/>
      <c r="AS313" s="898"/>
      <c r="AT313" s="897"/>
      <c r="AU313" s="898"/>
      <c r="AV313" s="1036"/>
    </row>
    <row r="314" spans="1:210" ht="27.9" customHeight="1" x14ac:dyDescent="0.25">
      <c r="B314" s="866"/>
      <c r="C314" s="857" t="s">
        <v>114</v>
      </c>
      <c r="D314" s="867" t="s">
        <v>7</v>
      </c>
      <c r="E314" s="868" t="s">
        <v>2280</v>
      </c>
      <c r="F314" s="869"/>
      <c r="G314" s="870">
        <v>44.11</v>
      </c>
      <c r="H314" s="871"/>
      <c r="I314" s="872"/>
      <c r="J314" s="901"/>
      <c r="K314" s="902"/>
      <c r="L314" s="901"/>
      <c r="M314" s="902"/>
      <c r="N314" s="901"/>
      <c r="O314" s="902"/>
      <c r="P314" s="901"/>
      <c r="Q314" s="902"/>
      <c r="R314" s="901"/>
      <c r="S314" s="902"/>
      <c r="T314" s="901"/>
      <c r="U314" s="902"/>
      <c r="V314" s="901"/>
      <c r="W314" s="902"/>
      <c r="X314" s="901"/>
      <c r="Y314" s="902"/>
      <c r="Z314" s="901"/>
      <c r="AA314" s="902"/>
      <c r="AB314" s="901"/>
      <c r="AC314" s="902"/>
      <c r="AD314" s="901"/>
      <c r="AE314" s="902"/>
      <c r="AF314" s="901"/>
      <c r="AG314" s="902"/>
      <c r="AH314" s="901"/>
      <c r="AI314" s="902"/>
      <c r="AJ314" s="1857"/>
      <c r="AK314" s="1858"/>
      <c r="AL314" s="2010"/>
      <c r="AM314" s="2011"/>
      <c r="AN314" s="1857"/>
      <c r="AO314" s="1858"/>
      <c r="AP314" s="2010"/>
      <c r="AQ314" s="2011"/>
      <c r="AR314" s="901"/>
      <c r="AS314" s="902"/>
      <c r="AT314" s="901"/>
      <c r="AU314" s="902"/>
      <c r="AV314" s="1038"/>
    </row>
    <row r="315" spans="1:210" ht="27.9" customHeight="1" x14ac:dyDescent="0.25">
      <c r="B315" s="1661" t="s">
        <v>600</v>
      </c>
      <c r="C315" s="1662" t="s">
        <v>105</v>
      </c>
      <c r="D315" s="1663" t="s">
        <v>703</v>
      </c>
      <c r="E315" s="1664" t="s">
        <v>704</v>
      </c>
      <c r="F315" s="1665" t="s">
        <v>283</v>
      </c>
      <c r="G315" s="1666">
        <v>66.55</v>
      </c>
      <c r="H315" s="1667">
        <v>499</v>
      </c>
      <c r="I315" s="1668">
        <f>ROUND(H315*G315,2)</f>
        <v>33208.449999999997</v>
      </c>
      <c r="J315" s="850"/>
      <c r="K315" s="1034">
        <f>ROUND(J315*$H315,2)</f>
        <v>0</v>
      </c>
      <c r="L315" s="850"/>
      <c r="M315" s="1034">
        <f>ROUND(L315*$H315,2)</f>
        <v>0</v>
      </c>
      <c r="N315" s="850"/>
      <c r="O315" s="1034">
        <f>ROUND(N315*$H315,2)</f>
        <v>0</v>
      </c>
      <c r="P315" s="850"/>
      <c r="Q315" s="1034">
        <f>ROUND(P315*$H315,2)</f>
        <v>0</v>
      </c>
      <c r="R315" s="850"/>
      <c r="S315" s="1034">
        <f>ROUND(R315*$H315,2)</f>
        <v>0</v>
      </c>
      <c r="T315" s="850"/>
      <c r="U315" s="1034">
        <f>ROUND(T315*$H315,2)</f>
        <v>0</v>
      </c>
      <c r="V315" s="850"/>
      <c r="W315" s="1034">
        <f>ROUND(V315*$H315,2)</f>
        <v>0</v>
      </c>
      <c r="X315" s="850"/>
      <c r="Y315" s="1034">
        <f>ROUND(X315*$H315,2)</f>
        <v>0</v>
      </c>
      <c r="Z315" s="850"/>
      <c r="AA315" s="1034">
        <f>ROUND(Z315*$H315,2)</f>
        <v>0</v>
      </c>
      <c r="AB315" s="850"/>
      <c r="AC315" s="1034">
        <f>ROUND(AB315*$H315,2)</f>
        <v>0</v>
      </c>
      <c r="AD315" s="850"/>
      <c r="AE315" s="1034">
        <f>ROUND(AD315*$H315,2)</f>
        <v>0</v>
      </c>
      <c r="AF315" s="850"/>
      <c r="AG315" s="1034">
        <f>ROUND(AF315*$H315,2)</f>
        <v>0</v>
      </c>
      <c r="AH315" s="850"/>
      <c r="AI315" s="1034">
        <f>ROUND(AH315*$H315,2)</f>
        <v>0</v>
      </c>
      <c r="AJ315" s="1861"/>
      <c r="AK315" s="2143">
        <f>ROUND(AJ315*$H315,2)</f>
        <v>0</v>
      </c>
      <c r="AL315" s="2014"/>
      <c r="AM315" s="2015">
        <f>ROUND(AL315*$H315,2)</f>
        <v>0</v>
      </c>
      <c r="AN315" s="1861"/>
      <c r="AO315" s="2143">
        <f>ROUND(AN315*$H315,2)</f>
        <v>0</v>
      </c>
      <c r="AP315" s="2014"/>
      <c r="AQ315" s="2015">
        <f>ROUND(AP315*$H315,2)</f>
        <v>0</v>
      </c>
      <c r="AR315" s="2021">
        <f>AP315+AN315+AL315+AJ315+AH315+AF315+AD315+AB315+Z315+X315+V315+T315+R315+P315+N315+L315+J315</f>
        <v>0</v>
      </c>
      <c r="AS315" s="2022">
        <f>ROUND(AR315*$H315,2)</f>
        <v>0</v>
      </c>
      <c r="AT315" s="2021">
        <f>G315-AR315</f>
        <v>66.55</v>
      </c>
      <c r="AU315" s="2022">
        <f>ROUND(AT315*$H315,2)</f>
        <v>33208.449999999997</v>
      </c>
      <c r="AV315" s="2023">
        <f>AU315/I315</f>
        <v>1</v>
      </c>
    </row>
    <row r="316" spans="1:210" ht="27.9" customHeight="1" x14ac:dyDescent="0.25">
      <c r="B316" s="856"/>
      <c r="C316" s="857" t="s">
        <v>112</v>
      </c>
      <c r="D316" s="851"/>
      <c r="E316" s="858" t="s">
        <v>701</v>
      </c>
      <c r="F316" s="851"/>
      <c r="G316" s="851"/>
      <c r="H316" s="852"/>
      <c r="I316" s="859"/>
      <c r="J316" s="897"/>
      <c r="K316" s="898"/>
      <c r="L316" s="897"/>
      <c r="M316" s="898"/>
      <c r="N316" s="897"/>
      <c r="O316" s="898"/>
      <c r="P316" s="897"/>
      <c r="Q316" s="898"/>
      <c r="R316" s="897"/>
      <c r="S316" s="898"/>
      <c r="T316" s="897"/>
      <c r="U316" s="898"/>
      <c r="V316" s="897"/>
      <c r="W316" s="898"/>
      <c r="X316" s="897"/>
      <c r="Y316" s="898"/>
      <c r="Z316" s="897"/>
      <c r="AA316" s="898"/>
      <c r="AB316" s="897"/>
      <c r="AC316" s="898"/>
      <c r="AD316" s="897"/>
      <c r="AE316" s="898"/>
      <c r="AF316" s="897"/>
      <c r="AG316" s="898"/>
      <c r="AH316" s="897"/>
      <c r="AI316" s="898"/>
      <c r="AJ316" s="1853"/>
      <c r="AK316" s="1854"/>
      <c r="AL316" s="2006"/>
      <c r="AM316" s="2007"/>
      <c r="AN316" s="1853"/>
      <c r="AO316" s="1854"/>
      <c r="AP316" s="2006"/>
      <c r="AQ316" s="2007"/>
      <c r="AR316" s="897"/>
      <c r="AS316" s="898"/>
      <c r="AT316" s="897"/>
      <c r="AU316" s="898"/>
      <c r="AV316" s="1036"/>
    </row>
    <row r="317" spans="1:210" ht="27.9" customHeight="1" thickBot="1" x14ac:dyDescent="0.3">
      <c r="B317" s="866"/>
      <c r="C317" s="857" t="s">
        <v>114</v>
      </c>
      <c r="D317" s="867" t="s">
        <v>7</v>
      </c>
      <c r="E317" s="868" t="s">
        <v>2282</v>
      </c>
      <c r="F317" s="869"/>
      <c r="G317" s="870">
        <v>66.55</v>
      </c>
      <c r="H317" s="871"/>
      <c r="I317" s="872"/>
      <c r="J317" s="901"/>
      <c r="K317" s="902"/>
      <c r="L317" s="901"/>
      <c r="M317" s="902"/>
      <c r="N317" s="901"/>
      <c r="O317" s="902"/>
      <c r="P317" s="901"/>
      <c r="Q317" s="902"/>
      <c r="R317" s="901"/>
      <c r="S317" s="902"/>
      <c r="T317" s="901"/>
      <c r="U317" s="902"/>
      <c r="V317" s="901"/>
      <c r="W317" s="902"/>
      <c r="X317" s="901"/>
      <c r="Y317" s="902"/>
      <c r="Z317" s="901"/>
      <c r="AA317" s="902"/>
      <c r="AB317" s="901"/>
      <c r="AC317" s="902"/>
      <c r="AD317" s="901"/>
      <c r="AE317" s="902"/>
      <c r="AF317" s="901"/>
      <c r="AG317" s="902"/>
      <c r="AH317" s="901"/>
      <c r="AI317" s="902"/>
      <c r="AJ317" s="1857"/>
      <c r="AK317" s="1858"/>
      <c r="AL317" s="2010"/>
      <c r="AM317" s="2011"/>
      <c r="AN317" s="1857"/>
      <c r="AO317" s="1858"/>
      <c r="AP317" s="2010"/>
      <c r="AQ317" s="2011"/>
      <c r="AR317" s="901"/>
      <c r="AS317" s="902"/>
      <c r="AT317" s="901"/>
      <c r="AU317" s="902"/>
      <c r="AV317" s="1038"/>
    </row>
    <row r="318" spans="1:210" ht="27.9" customHeight="1" thickBot="1" x14ac:dyDescent="0.3">
      <c r="H318" s="835"/>
      <c r="J318" s="2300" t="s">
        <v>2484</v>
      </c>
      <c r="K318" s="2301"/>
      <c r="L318" s="2305" t="s">
        <v>2485</v>
      </c>
      <c r="M318" s="2301"/>
      <c r="N318" s="2300" t="s">
        <v>2486</v>
      </c>
      <c r="O318" s="2301"/>
      <c r="P318" s="2300" t="s">
        <v>2487</v>
      </c>
      <c r="Q318" s="2301"/>
      <c r="R318" s="2300" t="s">
        <v>2488</v>
      </c>
      <c r="S318" s="2301"/>
      <c r="T318" s="2300" t="s">
        <v>2489</v>
      </c>
      <c r="U318" s="2301"/>
      <c r="V318" s="2300" t="s">
        <v>2490</v>
      </c>
      <c r="W318" s="2301"/>
      <c r="X318" s="2300" t="s">
        <v>2491</v>
      </c>
      <c r="Y318" s="2301"/>
      <c r="Z318" s="2300" t="s">
        <v>2492</v>
      </c>
      <c r="AA318" s="2301"/>
      <c r="AB318" s="2300" t="s">
        <v>2493</v>
      </c>
      <c r="AC318" s="2301"/>
      <c r="AD318" s="2300" t="s">
        <v>2494</v>
      </c>
      <c r="AE318" s="2301"/>
      <c r="AF318" s="2300" t="s">
        <v>2495</v>
      </c>
      <c r="AG318" s="2301"/>
      <c r="AH318" s="2300" t="s">
        <v>2496</v>
      </c>
      <c r="AI318" s="2301"/>
      <c r="AJ318" s="2306" t="s">
        <v>2497</v>
      </c>
      <c r="AK318" s="2307"/>
      <c r="AL318" s="2302" t="s">
        <v>2498</v>
      </c>
      <c r="AM318" s="2303"/>
      <c r="AN318" s="2306" t="s">
        <v>2499</v>
      </c>
      <c r="AO318" s="2307"/>
      <c r="AP318" s="2302" t="s">
        <v>2504</v>
      </c>
      <c r="AQ318" s="2303"/>
      <c r="AR318" s="2300" t="s">
        <v>2500</v>
      </c>
      <c r="AS318" s="2301"/>
      <c r="AT318" s="2300" t="s">
        <v>2501</v>
      </c>
      <c r="AU318" s="2301"/>
      <c r="AV318" s="916" t="s">
        <v>2502</v>
      </c>
    </row>
    <row r="319" spans="1:210" ht="27.9" customHeight="1" thickBot="1" x14ac:dyDescent="0.3">
      <c r="H319" s="835"/>
      <c r="J319" s="789" t="s">
        <v>91</v>
      </c>
      <c r="K319" s="790" t="s">
        <v>2503</v>
      </c>
      <c r="L319" s="789" t="s">
        <v>91</v>
      </c>
      <c r="M319" s="790" t="s">
        <v>2503</v>
      </c>
      <c r="N319" s="789" t="s">
        <v>91</v>
      </c>
      <c r="O319" s="790" t="s">
        <v>2503</v>
      </c>
      <c r="P319" s="789" t="s">
        <v>91</v>
      </c>
      <c r="Q319" s="790" t="s">
        <v>2503</v>
      </c>
      <c r="R319" s="789" t="s">
        <v>91</v>
      </c>
      <c r="S319" s="790" t="s">
        <v>2503</v>
      </c>
      <c r="T319" s="789" t="s">
        <v>91</v>
      </c>
      <c r="U319" s="790" t="s">
        <v>2503</v>
      </c>
      <c r="V319" s="789" t="s">
        <v>91</v>
      </c>
      <c r="W319" s="790" t="s">
        <v>2503</v>
      </c>
      <c r="X319" s="789" t="s">
        <v>91</v>
      </c>
      <c r="Y319" s="790" t="s">
        <v>2503</v>
      </c>
      <c r="Z319" s="789" t="s">
        <v>91</v>
      </c>
      <c r="AA319" s="790" t="s">
        <v>2503</v>
      </c>
      <c r="AB319" s="789" t="s">
        <v>91</v>
      </c>
      <c r="AC319" s="790" t="s">
        <v>2503</v>
      </c>
      <c r="AD319" s="789" t="s">
        <v>91</v>
      </c>
      <c r="AE319" s="790" t="s">
        <v>2503</v>
      </c>
      <c r="AF319" s="789" t="s">
        <v>91</v>
      </c>
      <c r="AG319" s="790" t="s">
        <v>2503</v>
      </c>
      <c r="AH319" s="789" t="s">
        <v>91</v>
      </c>
      <c r="AI319" s="790" t="s">
        <v>2503</v>
      </c>
      <c r="AJ319" s="1763" t="s">
        <v>91</v>
      </c>
      <c r="AK319" s="1764" t="s">
        <v>2503</v>
      </c>
      <c r="AL319" s="1997" t="s">
        <v>91</v>
      </c>
      <c r="AM319" s="1998" t="s">
        <v>2503</v>
      </c>
      <c r="AN319" s="1763" t="s">
        <v>91</v>
      </c>
      <c r="AO319" s="1764" t="s">
        <v>2503</v>
      </c>
      <c r="AP319" s="1997" t="s">
        <v>91</v>
      </c>
      <c r="AQ319" s="1998" t="s">
        <v>2503</v>
      </c>
      <c r="AR319" s="789" t="s">
        <v>91</v>
      </c>
      <c r="AS319" s="790" t="s">
        <v>2503</v>
      </c>
      <c r="AT319" s="789" t="s">
        <v>91</v>
      </c>
      <c r="AU319" s="790" t="s">
        <v>2503</v>
      </c>
      <c r="AV319" s="1041" t="s">
        <v>91</v>
      </c>
    </row>
    <row r="320" spans="1:210" s="1170" customFormat="1" ht="27.9" customHeight="1" thickBot="1" x14ac:dyDescent="0.4">
      <c r="B320" s="1171"/>
      <c r="C320" s="1172" t="s">
        <v>43</v>
      </c>
      <c r="D320" s="1172" t="s">
        <v>707</v>
      </c>
      <c r="E320" s="973" t="s">
        <v>708</v>
      </c>
      <c r="F320" s="1173"/>
      <c r="G320" s="1173"/>
      <c r="H320" s="1174"/>
      <c r="I320" s="1175">
        <f>GZ308</f>
        <v>39155.230000000003</v>
      </c>
      <c r="J320" s="949"/>
      <c r="K320" s="950">
        <f>K321</f>
        <v>0</v>
      </c>
      <c r="L320" s="999"/>
      <c r="M320" s="999">
        <f>M321</f>
        <v>0</v>
      </c>
      <c r="N320" s="999"/>
      <c r="O320" s="999">
        <f>O321</f>
        <v>0</v>
      </c>
      <c r="P320" s="999"/>
      <c r="Q320" s="999">
        <f>Q321</f>
        <v>0</v>
      </c>
      <c r="R320" s="999"/>
      <c r="S320" s="999">
        <f>S321</f>
        <v>0</v>
      </c>
      <c r="T320" s="999"/>
      <c r="U320" s="999">
        <f>U321</f>
        <v>0</v>
      </c>
      <c r="V320" s="999"/>
      <c r="W320" s="999">
        <f>W321</f>
        <v>0</v>
      </c>
      <c r="X320" s="999"/>
      <c r="Y320" s="999">
        <f>Y321</f>
        <v>0</v>
      </c>
      <c r="Z320" s="999"/>
      <c r="AA320" s="999">
        <f>AA321</f>
        <v>0</v>
      </c>
      <c r="AB320" s="999"/>
      <c r="AC320" s="999">
        <f>AC321</f>
        <v>0</v>
      </c>
      <c r="AD320" s="999"/>
      <c r="AE320" s="999">
        <f>AE321</f>
        <v>0</v>
      </c>
      <c r="AF320" s="999"/>
      <c r="AG320" s="999">
        <f>AG321</f>
        <v>0</v>
      </c>
      <c r="AH320" s="999"/>
      <c r="AI320" s="999">
        <f>AI321</f>
        <v>19451</v>
      </c>
      <c r="AJ320" s="2142"/>
      <c r="AK320" s="2142">
        <f>AK321</f>
        <v>17744.45</v>
      </c>
      <c r="AL320" s="2005"/>
      <c r="AM320" s="2005">
        <f>AM321</f>
        <v>0</v>
      </c>
      <c r="AN320" s="2142"/>
      <c r="AO320" s="2142">
        <f>AO321</f>
        <v>917.5</v>
      </c>
      <c r="AP320" s="2005"/>
      <c r="AQ320" s="2005">
        <f>AQ321</f>
        <v>0</v>
      </c>
      <c r="AR320" s="950"/>
      <c r="AS320" s="950">
        <f>AS321</f>
        <v>38112.949999999997</v>
      </c>
      <c r="AT320" s="950"/>
      <c r="AU320" s="950">
        <f>AU321</f>
        <v>1042.28</v>
      </c>
      <c r="AV320" s="951">
        <f>AU320/I320</f>
        <v>2.6619177055019212E-2</v>
      </c>
    </row>
    <row r="321" spans="2:48" ht="27.9" customHeight="1" x14ac:dyDescent="0.25">
      <c r="B321" s="854" t="s">
        <v>604</v>
      </c>
      <c r="C321" s="1050" t="s">
        <v>105</v>
      </c>
      <c r="D321" s="1049" t="s">
        <v>709</v>
      </c>
      <c r="E321" s="1045" t="s">
        <v>710</v>
      </c>
      <c r="F321" s="1046" t="s">
        <v>283</v>
      </c>
      <c r="G321" s="1047">
        <v>106.69</v>
      </c>
      <c r="H321" s="1048">
        <v>367</v>
      </c>
      <c r="I321" s="1044">
        <f>ROUND(H321*G321,2)</f>
        <v>39155.230000000003</v>
      </c>
      <c r="J321" s="850"/>
      <c r="K321" s="1034">
        <f>ROUND(J321*$H321,2)</f>
        <v>0</v>
      </c>
      <c r="L321" s="850"/>
      <c r="M321" s="1034">
        <f>ROUND(L321*$H321,2)</f>
        <v>0</v>
      </c>
      <c r="N321" s="850"/>
      <c r="O321" s="1034">
        <f>ROUND(N321*$H321,2)</f>
        <v>0</v>
      </c>
      <c r="P321" s="850"/>
      <c r="Q321" s="1034">
        <f>ROUND(P321*$H321,2)</f>
        <v>0</v>
      </c>
      <c r="R321" s="850"/>
      <c r="S321" s="1034">
        <f>ROUND(R321*$H321,2)</f>
        <v>0</v>
      </c>
      <c r="T321" s="850"/>
      <c r="U321" s="1034">
        <f>ROUND(T321*$H321,2)</f>
        <v>0</v>
      </c>
      <c r="V321" s="850"/>
      <c r="W321" s="1034">
        <f>ROUND(V321*$H321,2)</f>
        <v>0</v>
      </c>
      <c r="X321" s="850"/>
      <c r="Y321" s="1034">
        <f>ROUND(X321*$H321,2)</f>
        <v>0</v>
      </c>
      <c r="Z321" s="850"/>
      <c r="AA321" s="1034">
        <f>ROUND(Z321*$H321,2)</f>
        <v>0</v>
      </c>
      <c r="AB321" s="850"/>
      <c r="AC321" s="1034">
        <f>ROUND(AB321*$H321,2)</f>
        <v>0</v>
      </c>
      <c r="AD321" s="850"/>
      <c r="AE321" s="1034">
        <f>ROUND(AD321*$H321,2)</f>
        <v>0</v>
      </c>
      <c r="AF321" s="850"/>
      <c r="AG321" s="1034">
        <f>ROUND(AF321*$H321,2)</f>
        <v>0</v>
      </c>
      <c r="AH321" s="850">
        <v>53</v>
      </c>
      <c r="AI321" s="1034">
        <f>ROUND(AH321*$H321,2)</f>
        <v>19451</v>
      </c>
      <c r="AJ321" s="1861">
        <v>48.35</v>
      </c>
      <c r="AK321" s="2143">
        <f>ROUND(AJ321*$H321,2)</f>
        <v>17744.45</v>
      </c>
      <c r="AL321" s="2014"/>
      <c r="AM321" s="2015">
        <f>ROUND(AL321*$H321,2)</f>
        <v>0</v>
      </c>
      <c r="AN321" s="1861">
        <v>2.5</v>
      </c>
      <c r="AO321" s="2143">
        <f>ROUND(AN321*$H321,2)</f>
        <v>917.5</v>
      </c>
      <c r="AP321" s="2014"/>
      <c r="AQ321" s="2015">
        <f>ROUND(AP321*$H321,2)</f>
        <v>0</v>
      </c>
      <c r="AR321" s="775">
        <f>AP321+AN321+AL321+AJ321+AH321+AF321+AD321+AB321+Z321+X321+V321+T321+R321+P321+N321+L321+J321</f>
        <v>103.85</v>
      </c>
      <c r="AS321" s="1051">
        <f>ROUND(AR321*$H321,2)</f>
        <v>38112.949999999997</v>
      </c>
      <c r="AT321" s="775">
        <f>G321-AR321</f>
        <v>2.8400000000000034</v>
      </c>
      <c r="AU321" s="1051">
        <f>ROUND(AT321*$H321,2)</f>
        <v>1042.28</v>
      </c>
      <c r="AV321" s="913">
        <f>AU321/I321</f>
        <v>2.6619177055019212E-2</v>
      </c>
    </row>
    <row r="322" spans="2:48" ht="27.9" customHeight="1" x14ac:dyDescent="0.25">
      <c r="B322" s="856"/>
      <c r="C322" s="857" t="s">
        <v>112</v>
      </c>
      <c r="D322" s="851"/>
      <c r="E322" s="858" t="s">
        <v>712</v>
      </c>
      <c r="F322" s="851"/>
      <c r="G322" s="851"/>
      <c r="H322" s="852"/>
      <c r="I322" s="859"/>
      <c r="J322" s="897"/>
      <c r="K322" s="898"/>
      <c r="L322" s="897"/>
      <c r="M322" s="898"/>
      <c r="N322" s="897"/>
      <c r="O322" s="898"/>
      <c r="P322" s="897"/>
      <c r="Q322" s="898"/>
      <c r="R322" s="897"/>
      <c r="S322" s="898"/>
      <c r="T322" s="897"/>
      <c r="U322" s="898"/>
      <c r="V322" s="897"/>
      <c r="W322" s="898"/>
      <c r="X322" s="897"/>
      <c r="Y322" s="898"/>
      <c r="Z322" s="897"/>
      <c r="AA322" s="898"/>
      <c r="AB322" s="897"/>
      <c r="AC322" s="898"/>
      <c r="AD322" s="897"/>
      <c r="AE322" s="898"/>
      <c r="AF322" s="897"/>
      <c r="AG322" s="898"/>
      <c r="AH322" s="897"/>
      <c r="AI322" s="898"/>
      <c r="AJ322" s="1853"/>
      <c r="AK322" s="1854"/>
      <c r="AL322" s="2006"/>
      <c r="AM322" s="2007"/>
      <c r="AN322" s="1853"/>
      <c r="AO322" s="1854"/>
      <c r="AP322" s="2006"/>
      <c r="AQ322" s="2007"/>
      <c r="AR322" s="897"/>
      <c r="AS322" s="898"/>
      <c r="AT322" s="897"/>
      <c r="AU322" s="898"/>
      <c r="AV322" s="1036"/>
    </row>
    <row r="323" spans="2:48" ht="27.9" customHeight="1" thickBot="1" x14ac:dyDescent="0.3">
      <c r="B323" s="893"/>
      <c r="C323" s="894"/>
      <c r="D323" s="894"/>
      <c r="E323" s="894"/>
      <c r="F323" s="894"/>
      <c r="G323" s="894"/>
      <c r="H323" s="895"/>
      <c r="I323" s="896"/>
      <c r="J323" s="907"/>
      <c r="K323" s="908"/>
      <c r="L323" s="907"/>
      <c r="M323" s="908"/>
      <c r="N323" s="907"/>
      <c r="O323" s="908"/>
      <c r="P323" s="907"/>
      <c r="Q323" s="908"/>
      <c r="R323" s="907"/>
      <c r="S323" s="908"/>
      <c r="T323" s="907"/>
      <c r="U323" s="908"/>
      <c r="V323" s="907"/>
      <c r="W323" s="908"/>
      <c r="X323" s="907"/>
      <c r="Y323" s="908"/>
      <c r="Z323" s="907"/>
      <c r="AA323" s="908"/>
      <c r="AB323" s="907"/>
      <c r="AC323" s="908"/>
      <c r="AD323" s="907"/>
      <c r="AE323" s="908"/>
      <c r="AF323" s="907"/>
      <c r="AG323" s="908"/>
      <c r="AH323" s="907"/>
      <c r="AI323" s="908"/>
      <c r="AJ323" s="1866"/>
      <c r="AK323" s="1867"/>
      <c r="AL323" s="2019"/>
      <c r="AM323" s="2020"/>
      <c r="AN323" s="1866"/>
      <c r="AO323" s="1867"/>
      <c r="AP323" s="2019"/>
      <c r="AQ323" s="2020"/>
      <c r="AR323" s="907"/>
      <c r="AS323" s="908"/>
      <c r="AT323" s="907"/>
      <c r="AU323" s="908"/>
      <c r="AV323" s="1042"/>
    </row>
    <row r="324" spans="2:48" ht="27.9" customHeight="1" x14ac:dyDescent="0.25">
      <c r="AR324" s="835"/>
      <c r="AS324" s="835"/>
      <c r="AT324" s="835"/>
      <c r="AU324" s="835"/>
      <c r="AV324" s="835"/>
    </row>
    <row r="325" spans="2:48" ht="27.9" customHeight="1" x14ac:dyDescent="0.25">
      <c r="AR325" s="835"/>
      <c r="AS325" s="835"/>
      <c r="AT325" s="835"/>
      <c r="AU325" s="835"/>
      <c r="AV325" s="835"/>
    </row>
    <row r="326" spans="2:48" ht="27.9" customHeight="1" x14ac:dyDescent="0.25">
      <c r="AR326" s="835"/>
      <c r="AS326" s="835"/>
      <c r="AT326" s="835"/>
      <c r="AU326" s="835"/>
      <c r="AV326" s="835"/>
    </row>
    <row r="327" spans="2:48" ht="27.9" customHeight="1" x14ac:dyDescent="0.25">
      <c r="AR327" s="835"/>
      <c r="AS327" s="835"/>
      <c r="AT327" s="835"/>
      <c r="AU327" s="835"/>
      <c r="AV327" s="835"/>
    </row>
    <row r="328" spans="2:48" ht="27.9" customHeight="1" x14ac:dyDescent="0.25">
      <c r="AR328" s="835"/>
      <c r="AS328" s="835"/>
      <c r="AT328" s="835"/>
      <c r="AU328" s="835"/>
      <c r="AV328" s="835"/>
    </row>
    <row r="329" spans="2:48" ht="27.9" customHeight="1" x14ac:dyDescent="0.25">
      <c r="AR329" s="835"/>
      <c r="AS329" s="835"/>
      <c r="AT329" s="835"/>
      <c r="AU329" s="835"/>
      <c r="AV329" s="835"/>
    </row>
    <row r="330" spans="2:48" ht="27.9" customHeight="1" x14ac:dyDescent="0.25">
      <c r="AR330" s="835"/>
      <c r="AS330" s="835"/>
      <c r="AT330" s="835"/>
      <c r="AU330" s="835"/>
      <c r="AV330" s="835"/>
    </row>
    <row r="331" spans="2:48" ht="27.9" customHeight="1" x14ac:dyDescent="0.25">
      <c r="AR331" s="835"/>
      <c r="AS331" s="835"/>
      <c r="AT331" s="835"/>
      <c r="AU331" s="835"/>
      <c r="AV331" s="835"/>
    </row>
    <row r="332" spans="2:48" ht="27.9" customHeight="1" x14ac:dyDescent="0.25">
      <c r="AR332" s="835"/>
      <c r="AS332" s="835"/>
      <c r="AT332" s="835"/>
      <c r="AU332" s="835"/>
      <c r="AV332" s="835"/>
    </row>
    <row r="333" spans="2:48" ht="27.9" customHeight="1" x14ac:dyDescent="0.25">
      <c r="AR333" s="835"/>
      <c r="AS333" s="835"/>
      <c r="AT333" s="835"/>
      <c r="AU333" s="835"/>
      <c r="AV333" s="835"/>
    </row>
    <row r="334" spans="2:48" ht="27.9" customHeight="1" x14ac:dyDescent="0.25">
      <c r="AR334" s="835"/>
      <c r="AS334" s="835"/>
      <c r="AT334" s="835"/>
      <c r="AU334" s="835"/>
      <c r="AV334" s="835"/>
    </row>
    <row r="335" spans="2:48" ht="27.9" customHeight="1" x14ac:dyDescent="0.25">
      <c r="AR335" s="835"/>
      <c r="AS335" s="835"/>
      <c r="AT335" s="835"/>
      <c r="AU335" s="835"/>
      <c r="AV335" s="835"/>
    </row>
    <row r="336" spans="2:48" ht="27.9" customHeight="1" x14ac:dyDescent="0.25">
      <c r="AR336" s="835"/>
      <c r="AS336" s="835"/>
      <c r="AT336" s="835"/>
      <c r="AU336" s="835"/>
      <c r="AV336" s="835"/>
    </row>
    <row r="337" spans="44:48" ht="27.9" customHeight="1" x14ac:dyDescent="0.25">
      <c r="AR337" s="835"/>
      <c r="AS337" s="835"/>
      <c r="AT337" s="835"/>
      <c r="AU337" s="835"/>
      <c r="AV337" s="835"/>
    </row>
    <row r="338" spans="44:48" ht="27.9" customHeight="1" x14ac:dyDescent="0.25">
      <c r="AR338" s="835"/>
      <c r="AS338" s="835"/>
      <c r="AT338" s="835"/>
      <c r="AU338" s="835"/>
      <c r="AV338" s="835"/>
    </row>
    <row r="339" spans="44:48" ht="27.9" customHeight="1" x14ac:dyDescent="0.25">
      <c r="AR339" s="835"/>
      <c r="AS339" s="835"/>
      <c r="AT339" s="835"/>
      <c r="AU339" s="835"/>
      <c r="AV339" s="835"/>
    </row>
    <row r="340" spans="44:48" ht="27.9" customHeight="1" x14ac:dyDescent="0.25">
      <c r="AR340" s="835"/>
      <c r="AS340" s="835"/>
      <c r="AT340" s="835"/>
      <c r="AU340" s="835"/>
      <c r="AV340" s="835"/>
    </row>
    <row r="341" spans="44:48" ht="27.9" customHeight="1" x14ac:dyDescent="0.25">
      <c r="AR341" s="835"/>
      <c r="AS341" s="835"/>
      <c r="AT341" s="835"/>
      <c r="AU341" s="835"/>
      <c r="AV341" s="835"/>
    </row>
    <row r="342" spans="44:48" ht="27.9" customHeight="1" x14ac:dyDescent="0.25">
      <c r="AR342" s="835"/>
      <c r="AS342" s="835"/>
      <c r="AT342" s="835"/>
      <c r="AU342" s="835"/>
      <c r="AV342" s="835"/>
    </row>
    <row r="343" spans="44:48" ht="27.9" customHeight="1" x14ac:dyDescent="0.25">
      <c r="AR343" s="835"/>
      <c r="AS343" s="835"/>
      <c r="AT343" s="835"/>
      <c r="AU343" s="835"/>
      <c r="AV343" s="835"/>
    </row>
    <row r="344" spans="44:48" ht="27.9" customHeight="1" x14ac:dyDescent="0.25">
      <c r="AR344" s="835"/>
      <c r="AS344" s="835"/>
      <c r="AT344" s="835"/>
      <c r="AU344" s="835"/>
      <c r="AV344" s="835"/>
    </row>
    <row r="345" spans="44:48" ht="27.9" customHeight="1" x14ac:dyDescent="0.25">
      <c r="AR345" s="835"/>
      <c r="AS345" s="835"/>
      <c r="AT345" s="835"/>
      <c r="AU345" s="835"/>
      <c r="AV345" s="835"/>
    </row>
    <row r="346" spans="44:48" ht="27.9" customHeight="1" x14ac:dyDescent="0.25">
      <c r="AR346" s="835"/>
      <c r="AS346" s="835"/>
      <c r="AT346" s="835"/>
      <c r="AU346" s="835"/>
      <c r="AV346" s="835"/>
    </row>
    <row r="347" spans="44:48" ht="27.9" customHeight="1" x14ac:dyDescent="0.25">
      <c r="AR347" s="835"/>
      <c r="AS347" s="835"/>
      <c r="AT347" s="835"/>
      <c r="AU347" s="835"/>
      <c r="AV347" s="835"/>
    </row>
    <row r="348" spans="44:48" ht="27.9" customHeight="1" x14ac:dyDescent="0.25">
      <c r="AR348" s="835"/>
      <c r="AS348" s="835"/>
      <c r="AT348" s="835"/>
      <c r="AU348" s="835"/>
      <c r="AV348" s="835"/>
    </row>
    <row r="349" spans="44:48" ht="27.9" customHeight="1" x14ac:dyDescent="0.25">
      <c r="AR349" s="835"/>
      <c r="AS349" s="835"/>
      <c r="AT349" s="835"/>
      <c r="AU349" s="835"/>
      <c r="AV349" s="835"/>
    </row>
    <row r="350" spans="44:48" ht="27.9" customHeight="1" x14ac:dyDescent="0.25">
      <c r="AR350" s="835"/>
      <c r="AS350" s="835"/>
      <c r="AT350" s="835"/>
      <c r="AU350" s="835"/>
      <c r="AV350" s="835"/>
    </row>
    <row r="351" spans="44:48" ht="27.9" customHeight="1" x14ac:dyDescent="0.25">
      <c r="AR351" s="835"/>
      <c r="AS351" s="835"/>
      <c r="AT351" s="835"/>
      <c r="AU351" s="835"/>
      <c r="AV351" s="835"/>
    </row>
    <row r="352" spans="44:48" ht="27.9" customHeight="1" x14ac:dyDescent="0.25">
      <c r="AR352" s="835"/>
      <c r="AS352" s="835"/>
      <c r="AT352" s="835"/>
      <c r="AU352" s="835"/>
      <c r="AV352" s="835"/>
    </row>
    <row r="353" spans="44:48" ht="27.9" customHeight="1" x14ac:dyDescent="0.25">
      <c r="AR353" s="835"/>
      <c r="AS353" s="835"/>
      <c r="AT353" s="835"/>
      <c r="AU353" s="835"/>
      <c r="AV353" s="835"/>
    </row>
    <row r="354" spans="44:48" ht="27.9" customHeight="1" x14ac:dyDescent="0.25">
      <c r="AR354" s="835"/>
      <c r="AS354" s="835"/>
      <c r="AT354" s="835"/>
      <c r="AU354" s="835"/>
      <c r="AV354" s="835"/>
    </row>
    <row r="355" spans="44:48" ht="27.9" customHeight="1" x14ac:dyDescent="0.25">
      <c r="AR355" s="835"/>
      <c r="AS355" s="835"/>
      <c r="AT355" s="835"/>
      <c r="AU355" s="835"/>
      <c r="AV355" s="835"/>
    </row>
    <row r="356" spans="44:48" ht="27.9" customHeight="1" x14ac:dyDescent="0.25">
      <c r="AR356" s="835"/>
      <c r="AS356" s="835"/>
      <c r="AT356" s="835"/>
      <c r="AU356" s="835"/>
      <c r="AV356" s="835"/>
    </row>
    <row r="357" spans="44:48" ht="27.9" customHeight="1" x14ac:dyDescent="0.25">
      <c r="AR357" s="835"/>
      <c r="AS357" s="835"/>
      <c r="AT357" s="835"/>
      <c r="AU357" s="835"/>
      <c r="AV357" s="835"/>
    </row>
    <row r="358" spans="44:48" ht="27.9" customHeight="1" x14ac:dyDescent="0.25">
      <c r="AR358" s="835"/>
      <c r="AS358" s="835"/>
      <c r="AT358" s="835"/>
      <c r="AU358" s="835"/>
      <c r="AV358" s="835"/>
    </row>
    <row r="359" spans="44:48" ht="27.9" customHeight="1" x14ac:dyDescent="0.25">
      <c r="AR359" s="835"/>
      <c r="AS359" s="835"/>
      <c r="AT359" s="835"/>
      <c r="AU359" s="835"/>
      <c r="AV359" s="835"/>
    </row>
    <row r="360" spans="44:48" ht="27.9" customHeight="1" x14ac:dyDescent="0.25">
      <c r="AR360" s="835"/>
      <c r="AS360" s="835"/>
      <c r="AT360" s="835"/>
      <c r="AU360" s="835"/>
      <c r="AV360" s="835"/>
    </row>
    <row r="361" spans="44:48" ht="27.9" customHeight="1" x14ac:dyDescent="0.25">
      <c r="AR361" s="835"/>
      <c r="AS361" s="835"/>
      <c r="AT361" s="835"/>
      <c r="AU361" s="835"/>
      <c r="AV361" s="835"/>
    </row>
    <row r="362" spans="44:48" ht="27.9" customHeight="1" x14ac:dyDescent="0.25">
      <c r="AR362" s="835"/>
      <c r="AS362" s="835"/>
      <c r="AT362" s="835"/>
      <c r="AU362" s="835"/>
      <c r="AV362" s="835"/>
    </row>
    <row r="363" spans="44:48" ht="27.9" customHeight="1" x14ac:dyDescent="0.25">
      <c r="AR363" s="835"/>
      <c r="AS363" s="835"/>
      <c r="AT363" s="835"/>
      <c r="AU363" s="835"/>
      <c r="AV363" s="835"/>
    </row>
    <row r="364" spans="44:48" ht="27.9" customHeight="1" x14ac:dyDescent="0.25">
      <c r="AR364" s="835"/>
      <c r="AS364" s="835"/>
      <c r="AT364" s="835"/>
      <c r="AU364" s="835"/>
      <c r="AV364" s="835"/>
    </row>
    <row r="365" spans="44:48" ht="27.9" customHeight="1" x14ac:dyDescent="0.25">
      <c r="AR365" s="835"/>
      <c r="AS365" s="835"/>
      <c r="AT365" s="835"/>
      <c r="AU365" s="835"/>
      <c r="AV365" s="835"/>
    </row>
    <row r="366" spans="44:48" ht="27.9" customHeight="1" x14ac:dyDescent="0.25">
      <c r="AR366" s="835"/>
      <c r="AS366" s="835"/>
      <c r="AT366" s="835"/>
      <c r="AU366" s="835"/>
      <c r="AV366" s="835"/>
    </row>
    <row r="367" spans="44:48" ht="27.9" customHeight="1" x14ac:dyDescent="0.25">
      <c r="AR367" s="835"/>
      <c r="AS367" s="835"/>
      <c r="AT367" s="835"/>
      <c r="AU367" s="835"/>
      <c r="AV367" s="835"/>
    </row>
    <row r="368" spans="44:48" ht="27.9" customHeight="1" x14ac:dyDescent="0.25">
      <c r="AR368" s="835"/>
      <c r="AS368" s="835"/>
      <c r="AT368" s="835"/>
      <c r="AU368" s="835"/>
      <c r="AV368" s="835"/>
    </row>
    <row r="369" spans="44:48" ht="27.9" customHeight="1" x14ac:dyDescent="0.25">
      <c r="AR369" s="835"/>
      <c r="AS369" s="835"/>
      <c r="AT369" s="835"/>
      <c r="AU369" s="835"/>
      <c r="AV369" s="835"/>
    </row>
    <row r="370" spans="44:48" ht="27.9" customHeight="1" x14ac:dyDescent="0.25">
      <c r="AR370" s="835"/>
      <c r="AS370" s="835"/>
      <c r="AT370" s="835"/>
      <c r="AU370" s="835"/>
      <c r="AV370" s="835"/>
    </row>
    <row r="371" spans="44:48" ht="27.9" customHeight="1" x14ac:dyDescent="0.25">
      <c r="AR371" s="835"/>
      <c r="AS371" s="835"/>
      <c r="AT371" s="835"/>
      <c r="AU371" s="835"/>
      <c r="AV371" s="835"/>
    </row>
    <row r="372" spans="44:48" ht="27.9" customHeight="1" x14ac:dyDescent="0.25">
      <c r="AR372" s="835"/>
      <c r="AS372" s="835"/>
      <c r="AT372" s="835"/>
      <c r="AU372" s="835"/>
      <c r="AV372" s="835"/>
    </row>
    <row r="373" spans="44:48" ht="27.9" customHeight="1" x14ac:dyDescent="0.25">
      <c r="AR373" s="835"/>
      <c r="AS373" s="835"/>
      <c r="AT373" s="835"/>
      <c r="AU373" s="835"/>
      <c r="AV373" s="835"/>
    </row>
    <row r="374" spans="44:48" ht="27.9" customHeight="1" x14ac:dyDescent="0.25">
      <c r="AR374" s="835"/>
      <c r="AS374" s="835"/>
      <c r="AT374" s="835"/>
      <c r="AU374" s="835"/>
      <c r="AV374" s="835"/>
    </row>
    <row r="375" spans="44:48" ht="27.9" customHeight="1" x14ac:dyDescent="0.25">
      <c r="AR375" s="835"/>
      <c r="AS375" s="835"/>
      <c r="AT375" s="835"/>
      <c r="AU375" s="835"/>
      <c r="AV375" s="835"/>
    </row>
    <row r="376" spans="44:48" ht="27.9" customHeight="1" x14ac:dyDescent="0.25">
      <c r="AR376" s="835"/>
      <c r="AS376" s="835"/>
      <c r="AT376" s="835"/>
      <c r="AU376" s="835"/>
      <c r="AV376" s="835"/>
    </row>
    <row r="377" spans="44:48" ht="27.9" customHeight="1" x14ac:dyDescent="0.25">
      <c r="AR377" s="835"/>
      <c r="AS377" s="835"/>
      <c r="AT377" s="835"/>
      <c r="AU377" s="835"/>
      <c r="AV377" s="835"/>
    </row>
    <row r="378" spans="44:48" ht="27.9" customHeight="1" x14ac:dyDescent="0.25">
      <c r="AR378" s="835"/>
      <c r="AS378" s="835"/>
      <c r="AT378" s="835"/>
      <c r="AU378" s="835"/>
      <c r="AV378" s="835"/>
    </row>
    <row r="379" spans="44:48" ht="27.9" customHeight="1" x14ac:dyDescent="0.25">
      <c r="AR379" s="835"/>
      <c r="AS379" s="835"/>
      <c r="AT379" s="835"/>
      <c r="AU379" s="835"/>
      <c r="AV379" s="835"/>
    </row>
    <row r="380" spans="44:48" ht="27.9" customHeight="1" x14ac:dyDescent="0.25">
      <c r="AR380" s="835"/>
      <c r="AS380" s="835"/>
      <c r="AT380" s="835"/>
      <c r="AU380" s="835"/>
      <c r="AV380" s="835"/>
    </row>
    <row r="381" spans="44:48" ht="27.9" customHeight="1" x14ac:dyDescent="0.25">
      <c r="AR381" s="835"/>
      <c r="AS381" s="835"/>
      <c r="AT381" s="835"/>
      <c r="AU381" s="835"/>
      <c r="AV381" s="835"/>
    </row>
    <row r="382" spans="44:48" ht="27.9" customHeight="1" x14ac:dyDescent="0.25">
      <c r="AR382" s="835"/>
      <c r="AS382" s="835"/>
      <c r="AT382" s="835"/>
      <c r="AU382" s="835"/>
      <c r="AV382" s="835"/>
    </row>
    <row r="383" spans="44:48" ht="27.9" customHeight="1" x14ac:dyDescent="0.25">
      <c r="AR383" s="835"/>
      <c r="AS383" s="835"/>
      <c r="AT383" s="835"/>
      <c r="AU383" s="835"/>
      <c r="AV383" s="835"/>
    </row>
    <row r="384" spans="44:48" ht="27.9" customHeight="1" x14ac:dyDescent="0.25">
      <c r="AR384" s="835"/>
      <c r="AS384" s="835"/>
      <c r="AT384" s="835"/>
      <c r="AU384" s="835"/>
      <c r="AV384" s="835"/>
    </row>
    <row r="385" spans="36:48" ht="27.9" customHeight="1" x14ac:dyDescent="0.25">
      <c r="AR385" s="835"/>
      <c r="AS385" s="835"/>
      <c r="AT385" s="835"/>
      <c r="AU385" s="835"/>
      <c r="AV385" s="835"/>
    </row>
    <row r="386" spans="36:48" x14ac:dyDescent="0.25">
      <c r="AR386" s="835"/>
      <c r="AS386" s="835"/>
      <c r="AT386" s="835"/>
      <c r="AU386" s="835"/>
      <c r="AV386" s="835"/>
    </row>
    <row r="387" spans="36:48" x14ac:dyDescent="0.25">
      <c r="AR387" s="835"/>
      <c r="AS387" s="835"/>
      <c r="AT387" s="835"/>
      <c r="AU387" s="835"/>
      <c r="AV387" s="835"/>
    </row>
    <row r="388" spans="36:48" x14ac:dyDescent="0.25">
      <c r="AR388" s="835"/>
      <c r="AS388" s="835"/>
      <c r="AT388" s="835"/>
      <c r="AU388" s="835"/>
      <c r="AV388" s="835"/>
    </row>
    <row r="389" spans="36:48" x14ac:dyDescent="0.25">
      <c r="AR389" s="835"/>
      <c r="AS389" s="835"/>
      <c r="AT389" s="835"/>
      <c r="AU389" s="835"/>
      <c r="AV389" s="835"/>
    </row>
    <row r="390" spans="36:48" x14ac:dyDescent="0.25">
      <c r="AR390" s="835"/>
      <c r="AS390" s="835"/>
      <c r="AT390" s="835"/>
      <c r="AU390" s="835"/>
      <c r="AV390" s="835"/>
    </row>
    <row r="391" spans="36:48" x14ac:dyDescent="0.25">
      <c r="AR391" s="835"/>
      <c r="AS391" s="835"/>
      <c r="AT391" s="835"/>
      <c r="AU391" s="835"/>
      <c r="AV391" s="835"/>
    </row>
    <row r="392" spans="36:48" x14ac:dyDescent="0.25">
      <c r="AR392" s="835"/>
      <c r="AS392" s="835"/>
      <c r="AT392" s="835"/>
      <c r="AU392" s="835"/>
      <c r="AV392" s="835"/>
    </row>
    <row r="393" spans="36:48" x14ac:dyDescent="0.25">
      <c r="AR393" s="835"/>
      <c r="AS393" s="835"/>
      <c r="AT393" s="835"/>
      <c r="AU393" s="835"/>
      <c r="AV393" s="835"/>
    </row>
    <row r="394" spans="36:48" x14ac:dyDescent="0.25">
      <c r="AR394" s="835"/>
      <c r="AS394" s="835"/>
      <c r="AT394" s="835"/>
      <c r="AU394" s="835"/>
      <c r="AV394" s="835"/>
    </row>
    <row r="395" spans="36:48" x14ac:dyDescent="0.25">
      <c r="AR395" s="835"/>
      <c r="AS395" s="835"/>
      <c r="AT395" s="835"/>
      <c r="AU395" s="835"/>
      <c r="AV395" s="835"/>
    </row>
    <row r="396" spans="36:48" customFormat="1" ht="10.199999999999999" x14ac:dyDescent="0.2">
      <c r="AJ396" s="1352"/>
      <c r="AK396" s="1352"/>
      <c r="AL396" s="1935"/>
      <c r="AM396" s="1935"/>
      <c r="AN396" s="1352"/>
      <c r="AO396" s="1352"/>
      <c r="AP396" s="1935"/>
      <c r="AQ396" s="1935"/>
    </row>
  </sheetData>
  <sheetProtection formatColumns="0" formatRows="0" autoFilter="0"/>
  <mergeCells count="143">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 ref="AT8:AU8"/>
    <mergeCell ref="J171:K171"/>
    <mergeCell ref="L171:M171"/>
    <mergeCell ref="N171:O171"/>
    <mergeCell ref="P171:Q171"/>
    <mergeCell ref="R171:S171"/>
    <mergeCell ref="T171:U171"/>
    <mergeCell ref="V171:W171"/>
    <mergeCell ref="X171:Y171"/>
    <mergeCell ref="Z171:AA171"/>
    <mergeCell ref="AB171:AC171"/>
    <mergeCell ref="AD171:AE171"/>
    <mergeCell ref="AF171:AG171"/>
    <mergeCell ref="AH171:AI171"/>
    <mergeCell ref="AJ171:AK171"/>
    <mergeCell ref="AL171:AM171"/>
    <mergeCell ref="AJ8:AK8"/>
    <mergeCell ref="AL8:AM8"/>
    <mergeCell ref="AN8:AO8"/>
    <mergeCell ref="AP8:AQ8"/>
    <mergeCell ref="AR8:AS8"/>
    <mergeCell ref="Z8:AA8"/>
    <mergeCell ref="AH8:AI8"/>
    <mergeCell ref="P8:Q8"/>
    <mergeCell ref="AN183:AO183"/>
    <mergeCell ref="AP183:AQ183"/>
    <mergeCell ref="AN171:AO171"/>
    <mergeCell ref="AP171:AQ171"/>
    <mergeCell ref="AR171:AS171"/>
    <mergeCell ref="AT171:AU171"/>
    <mergeCell ref="J183:K183"/>
    <mergeCell ref="L183:M183"/>
    <mergeCell ref="N183:O183"/>
    <mergeCell ref="P183:Q183"/>
    <mergeCell ref="R183:S183"/>
    <mergeCell ref="T183:U183"/>
    <mergeCell ref="V183:W183"/>
    <mergeCell ref="X183:Y183"/>
    <mergeCell ref="Z183:AA183"/>
    <mergeCell ref="AB183:AC183"/>
    <mergeCell ref="AD183:AE183"/>
    <mergeCell ref="AF183:AG183"/>
    <mergeCell ref="AL209:AM209"/>
    <mergeCell ref="AN209:AO209"/>
    <mergeCell ref="AP209:AQ209"/>
    <mergeCell ref="AR209:AS209"/>
    <mergeCell ref="AT209:AU209"/>
    <mergeCell ref="AR183:AS183"/>
    <mergeCell ref="AT183:AU183"/>
    <mergeCell ref="J209:K209"/>
    <mergeCell ref="L209:M209"/>
    <mergeCell ref="N209:O209"/>
    <mergeCell ref="P209:Q209"/>
    <mergeCell ref="R209:S209"/>
    <mergeCell ref="T209:U209"/>
    <mergeCell ref="V209:W209"/>
    <mergeCell ref="X209:Y209"/>
    <mergeCell ref="Z209:AA209"/>
    <mergeCell ref="AB209:AC209"/>
    <mergeCell ref="AD209:AE209"/>
    <mergeCell ref="AF209:AG209"/>
    <mergeCell ref="AH209:AI209"/>
    <mergeCell ref="AJ209:AK209"/>
    <mergeCell ref="AH183:AI183"/>
    <mergeCell ref="AJ183:AK183"/>
    <mergeCell ref="AL183:AM183"/>
    <mergeCell ref="V271:W271"/>
    <mergeCell ref="X271:Y271"/>
    <mergeCell ref="Z271:AA271"/>
    <mergeCell ref="AB271:AC271"/>
    <mergeCell ref="J271:K271"/>
    <mergeCell ref="L271:M271"/>
    <mergeCell ref="N271:O271"/>
    <mergeCell ref="P271:Q271"/>
    <mergeCell ref="R271:S271"/>
    <mergeCell ref="AN296:AO296"/>
    <mergeCell ref="AP296:AQ296"/>
    <mergeCell ref="AN271:AO271"/>
    <mergeCell ref="AP271:AQ271"/>
    <mergeCell ref="AR271:AS271"/>
    <mergeCell ref="AT271:AU271"/>
    <mergeCell ref="J296:K296"/>
    <mergeCell ref="L296:M296"/>
    <mergeCell ref="N296:O296"/>
    <mergeCell ref="P296:Q296"/>
    <mergeCell ref="R296:S296"/>
    <mergeCell ref="T296:U296"/>
    <mergeCell ref="V296:W296"/>
    <mergeCell ref="X296:Y296"/>
    <mergeCell ref="Z296:AA296"/>
    <mergeCell ref="AB296:AC296"/>
    <mergeCell ref="AD296:AE296"/>
    <mergeCell ref="AF296:AG296"/>
    <mergeCell ref="AD271:AE271"/>
    <mergeCell ref="AF271:AG271"/>
    <mergeCell ref="AH271:AI271"/>
    <mergeCell ref="AJ271:AK271"/>
    <mergeCell ref="AL271:AM271"/>
    <mergeCell ref="T271:U271"/>
    <mergeCell ref="AL318:AM318"/>
    <mergeCell ref="AN318:AO318"/>
    <mergeCell ref="AP318:AQ318"/>
    <mergeCell ref="AR318:AS318"/>
    <mergeCell ref="AT318:AU318"/>
    <mergeCell ref="AR296:AS296"/>
    <mergeCell ref="AT296:AU296"/>
    <mergeCell ref="J318:K318"/>
    <mergeCell ref="L318:M318"/>
    <mergeCell ref="N318:O318"/>
    <mergeCell ref="P318:Q318"/>
    <mergeCell ref="R318:S318"/>
    <mergeCell ref="T318:U318"/>
    <mergeCell ref="V318:W318"/>
    <mergeCell ref="X318:Y318"/>
    <mergeCell ref="Z318:AA318"/>
    <mergeCell ref="AB318:AC318"/>
    <mergeCell ref="AD318:AE318"/>
    <mergeCell ref="AF318:AG318"/>
    <mergeCell ref="AH318:AI318"/>
    <mergeCell ref="AJ318:AK318"/>
    <mergeCell ref="AH296:AI296"/>
    <mergeCell ref="AJ296:AK296"/>
    <mergeCell ref="AL296:AM296"/>
  </mergeCells>
  <conditionalFormatting sqref="A1:XFD1048576">
    <cfRule type="cellIs" dxfId="3" priority="1" operator="lessThan">
      <formula>0</formula>
    </cfRule>
  </conditionalFormatting>
  <hyperlinks>
    <hyperlink ref="I2" location="'Rekapitulace stavby'!A1" display="Rekapitulace stavby" xr:uid="{00000000-0004-0000-0B00-000000000000}"/>
  </hyperlinks>
  <pageMargins left="0.39370078740157483" right="0.39370078740157483" top="0.39370078740157483" bottom="0.39370078740157483" header="0" footer="0"/>
  <pageSetup paperSize="9" scale="40" fitToHeight="100" orientation="landscape" blackAndWhite="1" r:id="rId1"/>
  <headerFooter>
    <oddFooter>&amp;CStrana &amp;P z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JO289"/>
  <sheetViews>
    <sheetView showGridLines="0" zoomScale="55" zoomScaleNormal="55" zoomScaleSheetLayoutView="40" workbookViewId="0">
      <pane xSplit="9" ySplit="10" topLeftCell="AN272" activePane="bottomRight" state="frozen"/>
      <selection pane="topRight" activeCell="J1" sqref="J1"/>
      <selection pane="bottomLeft" activeCell="A11" sqref="A11"/>
      <selection pane="bottomRight" activeCell="B1" sqref="B1:AV286"/>
    </sheetView>
  </sheetViews>
  <sheetFormatPr defaultColWidth="9.28515625" defaultRowHeight="13.8" x14ac:dyDescent="0.25"/>
  <cols>
    <col min="1" max="1" width="3.140625" style="835" customWidth="1"/>
    <col min="2" max="2" width="5.28515625" style="835" customWidth="1"/>
    <col min="3" max="3" width="7.28515625" style="835" customWidth="1"/>
    <col min="4" max="4" width="17.140625" style="835" customWidth="1"/>
    <col min="5" max="5" width="167.140625" style="835" customWidth="1"/>
    <col min="6" max="6" width="7" style="835" customWidth="1"/>
    <col min="7" max="7" width="17" style="835" customWidth="1"/>
    <col min="8" max="8" width="20.140625" style="837" customWidth="1"/>
    <col min="9" max="9" width="30.28515625" style="835" customWidth="1"/>
    <col min="10" max="35" width="25.85546875" style="835" hidden="1" customWidth="1"/>
    <col min="36" max="37" width="25.85546875" style="1848" hidden="1" customWidth="1"/>
    <col min="38" max="39" width="25.85546875" style="835" hidden="1" customWidth="1"/>
    <col min="40" max="41" width="25.85546875" style="2000" customWidth="1"/>
    <col min="42" max="43" width="25.85546875" style="835" hidden="1" customWidth="1"/>
    <col min="44" max="47" width="25.85546875" style="835" customWidth="1"/>
    <col min="48" max="48" width="25.85546875" style="912" customWidth="1"/>
    <col min="49" max="222" width="9.28515625" style="835"/>
    <col min="223" max="223" width="10.85546875" style="835" customWidth="1"/>
    <col min="224" max="224" width="9.28515625" style="835"/>
    <col min="225" max="230" width="14.140625" style="835" customWidth="1"/>
    <col min="231" max="231" width="16.28515625" style="835" customWidth="1"/>
    <col min="232" max="232" width="12.28515625" style="835" customWidth="1"/>
    <col min="233" max="233" width="16.28515625" style="835" customWidth="1"/>
    <col min="234" max="234" width="12.28515625" style="835" customWidth="1"/>
    <col min="235" max="235" width="15" style="835" customWidth="1"/>
    <col min="236" max="236" width="11" style="835" customWidth="1"/>
    <col min="237" max="237" width="15" style="835" customWidth="1"/>
    <col min="238" max="238" width="16.28515625" style="835" customWidth="1"/>
    <col min="239" max="239" width="11" style="835" customWidth="1"/>
    <col min="240" max="240" width="15" style="835" customWidth="1"/>
    <col min="241" max="241" width="16.28515625" style="835" customWidth="1"/>
    <col min="242" max="266" width="9.28515625" style="835"/>
    <col min="267" max="267" width="13.28515625" style="835" bestFit="1" customWidth="1"/>
    <col min="268" max="271" width="9.42578125" style="835" bestFit="1" customWidth="1"/>
    <col min="272" max="272" width="9.28515625" style="835"/>
    <col min="273" max="273" width="15" style="835" bestFit="1" customWidth="1"/>
    <col min="274" max="16384" width="9.28515625" style="835"/>
  </cols>
  <sheetData>
    <row r="1" spans="1:230" s="836" customFormat="1" ht="12" customHeight="1" thickBot="1" x14ac:dyDescent="0.3">
      <c r="A1" s="835"/>
      <c r="B1" s="1055"/>
      <c r="C1" s="1055"/>
      <c r="D1" s="1055"/>
      <c r="E1" s="1055"/>
      <c r="F1" s="1055"/>
      <c r="G1" s="1055"/>
      <c r="H1" s="1056"/>
      <c r="I1" s="1055"/>
      <c r="AJ1" s="1849"/>
      <c r="AK1" s="1849"/>
      <c r="AN1" s="2001"/>
      <c r="AO1" s="2001"/>
      <c r="AV1" s="915"/>
      <c r="HN1" s="976"/>
    </row>
    <row r="2" spans="1:230" s="836" customFormat="1" ht="27.9" customHeight="1" thickBot="1" x14ac:dyDescent="0.3">
      <c r="A2" s="835"/>
      <c r="B2" s="1282" t="str">
        <f>'SO 01.1 - Stoka A'!B77</f>
        <v>SOUPIS PRACÍ</v>
      </c>
      <c r="C2" s="1283"/>
      <c r="D2" s="1283"/>
      <c r="E2" s="1283"/>
      <c r="F2" s="1283"/>
      <c r="G2" s="1283"/>
      <c r="H2" s="1283"/>
      <c r="I2" s="1281" t="s">
        <v>2553</v>
      </c>
      <c r="AJ2" s="1849"/>
      <c r="AK2" s="1849"/>
      <c r="AN2" s="2001"/>
      <c r="AO2" s="2001"/>
      <c r="AV2" s="915"/>
      <c r="HN2" s="976"/>
    </row>
    <row r="3" spans="1:230" s="836" customFormat="1" ht="27.9" customHeight="1" x14ac:dyDescent="0.25">
      <c r="A3" s="835"/>
      <c r="B3" s="2279" t="str">
        <f>'SO 01.1 - Stoka A'!B78</f>
        <v>Stavba:</v>
      </c>
      <c r="C3" s="2269"/>
      <c r="D3" s="2268" t="str">
        <f>'SO 01.1 - Stoka A'!D78</f>
        <v>"Předslav - odkanalizování"</v>
      </c>
      <c r="E3" s="2268"/>
      <c r="F3" s="2268"/>
      <c r="G3" s="2268"/>
      <c r="H3" s="2268"/>
      <c r="I3" s="2286"/>
      <c r="AJ3" s="1849"/>
      <c r="AK3" s="1849"/>
      <c r="AN3" s="2001"/>
      <c r="AO3" s="2001"/>
      <c r="AV3" s="915"/>
      <c r="HN3" s="976"/>
    </row>
    <row r="4" spans="1:230" s="836" customFormat="1" ht="27.9" customHeight="1" x14ac:dyDescent="0.25">
      <c r="A4" s="835"/>
      <c r="B4" s="2279" t="str">
        <f>'SO 01.1 - Stoka A'!B79</f>
        <v>Objekt:</v>
      </c>
      <c r="C4" s="2269"/>
      <c r="D4" s="2261" t="s">
        <v>2562</v>
      </c>
      <c r="E4" s="2261"/>
      <c r="F4" s="2261"/>
      <c r="G4" s="2261"/>
      <c r="H4" s="2261"/>
      <c r="I4" s="2277"/>
      <c r="AJ4" s="1849"/>
      <c r="AK4" s="1849"/>
      <c r="AN4" s="2001"/>
      <c r="AO4" s="2001"/>
      <c r="AV4" s="915"/>
      <c r="HN4" s="976"/>
    </row>
    <row r="5" spans="1:230" s="836" customFormat="1" ht="27.9" customHeight="1" x14ac:dyDescent="0.25">
      <c r="A5" s="835"/>
      <c r="B5" s="2279" t="str">
        <f>'SO 01.1 - Stoka A'!B80</f>
        <v>Místo:</v>
      </c>
      <c r="C5" s="2269"/>
      <c r="D5" s="2269"/>
      <c r="E5" s="2276" t="str">
        <f>'SO 01.1 - Stoka A'!E80</f>
        <v>Předslav</v>
      </c>
      <c r="F5" s="2276"/>
      <c r="G5" s="2276"/>
      <c r="H5" s="199" t="str">
        <f>'SO 01.1 - Stoka A'!H80</f>
        <v>Datum:</v>
      </c>
      <c r="I5" s="200">
        <f>'SO 01.1 - Stoka A'!I80</f>
        <v>44712</v>
      </c>
      <c r="AJ5" s="1849"/>
      <c r="AK5" s="1849"/>
      <c r="AN5" s="2001"/>
      <c r="AO5" s="2001"/>
      <c r="AV5" s="915"/>
      <c r="HN5" s="976"/>
    </row>
    <row r="6" spans="1:230" ht="27.9" customHeight="1" x14ac:dyDescent="0.2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HN6" s="978"/>
    </row>
    <row r="7" spans="1:230" s="836" customFormat="1" ht="27.9" customHeight="1" thickBot="1" x14ac:dyDescent="0.3">
      <c r="A7" s="835"/>
      <c r="B7" s="2282" t="str">
        <f>'SO 01.1 - Stoka A'!B82</f>
        <v>Zhotovitel:</v>
      </c>
      <c r="C7" s="2283"/>
      <c r="D7" s="2283"/>
      <c r="E7" s="2280" t="str">
        <f>'SO 01.1 - Stoka A'!E82</f>
        <v>IMOS Brno a.s.</v>
      </c>
      <c r="F7" s="2280"/>
      <c r="G7" s="2280"/>
      <c r="H7" s="2280"/>
      <c r="I7" s="2281"/>
      <c r="AJ7" s="1849"/>
      <c r="AK7" s="1849"/>
      <c r="AN7" s="2001"/>
      <c r="AO7" s="2001"/>
      <c r="AV7" s="915"/>
      <c r="HN7" s="976"/>
    </row>
    <row r="8" spans="1:230" s="1095" customFormat="1" ht="27.9" customHeight="1" thickBot="1" x14ac:dyDescent="0.3">
      <c r="A8" s="1216"/>
      <c r="B8" s="1076" t="s">
        <v>89</v>
      </c>
      <c r="C8" s="1077" t="s">
        <v>41</v>
      </c>
      <c r="D8" s="1077" t="s">
        <v>39</v>
      </c>
      <c r="E8" s="1077" t="s">
        <v>40</v>
      </c>
      <c r="F8" s="1077" t="s">
        <v>90</v>
      </c>
      <c r="G8" s="1077" t="s">
        <v>91</v>
      </c>
      <c r="H8" s="1078" t="s">
        <v>92</v>
      </c>
      <c r="I8" s="1079" t="s">
        <v>78</v>
      </c>
      <c r="J8" s="2255" t="s">
        <v>2484</v>
      </c>
      <c r="K8" s="2266"/>
      <c r="L8" s="2255" t="s">
        <v>2485</v>
      </c>
      <c r="M8" s="2266"/>
      <c r="N8" s="2255" t="s">
        <v>2486</v>
      </c>
      <c r="O8" s="2266"/>
      <c r="P8" s="2255" t="s">
        <v>2487</v>
      </c>
      <c r="Q8" s="2266"/>
      <c r="R8" s="2255" t="s">
        <v>2488</v>
      </c>
      <c r="S8" s="2266"/>
      <c r="T8" s="2255" t="s">
        <v>2489</v>
      </c>
      <c r="U8" s="2266"/>
      <c r="V8" s="2255" t="s">
        <v>2490</v>
      </c>
      <c r="W8" s="2266"/>
      <c r="X8" s="2255" t="s">
        <v>2491</v>
      </c>
      <c r="Y8" s="2266"/>
      <c r="Z8" s="2255" t="s">
        <v>2492</v>
      </c>
      <c r="AA8" s="2266"/>
      <c r="AB8" s="2255" t="s">
        <v>2493</v>
      </c>
      <c r="AC8" s="2266"/>
      <c r="AD8" s="2255" t="s">
        <v>2494</v>
      </c>
      <c r="AE8" s="2266"/>
      <c r="AF8" s="2255" t="s">
        <v>2495</v>
      </c>
      <c r="AG8" s="2266"/>
      <c r="AH8" s="2255" t="s">
        <v>2496</v>
      </c>
      <c r="AI8" s="2266"/>
      <c r="AJ8" s="2270" t="s">
        <v>2497</v>
      </c>
      <c r="AK8" s="2271"/>
      <c r="AL8" s="2255" t="s">
        <v>2498</v>
      </c>
      <c r="AM8" s="2266"/>
      <c r="AN8" s="2272" t="s">
        <v>2499</v>
      </c>
      <c r="AO8" s="2273"/>
      <c r="AP8" s="2255" t="s">
        <v>2504</v>
      </c>
      <c r="AQ8" s="2266"/>
      <c r="AR8" s="2255" t="s">
        <v>2500</v>
      </c>
      <c r="AS8" s="2266"/>
      <c r="AT8" s="2255" t="s">
        <v>2501</v>
      </c>
      <c r="AU8" s="2266"/>
      <c r="AV8" s="521" t="s">
        <v>2502</v>
      </c>
      <c r="HN8" s="1096"/>
    </row>
    <row r="9" spans="1:230" s="1095" customFormat="1" ht="27.9" customHeight="1" thickBot="1" x14ac:dyDescent="0.35">
      <c r="A9" s="1216"/>
      <c r="B9" s="1086" t="s">
        <v>100</v>
      </c>
      <c r="C9" s="1087"/>
      <c r="D9" s="1087"/>
      <c r="E9" s="1087"/>
      <c r="F9" s="1087"/>
      <c r="G9" s="1087"/>
      <c r="H9" s="1088"/>
      <c r="I9" s="1089">
        <f>JM17</f>
        <v>809141.65999999992</v>
      </c>
      <c r="J9" s="1090" t="s">
        <v>91</v>
      </c>
      <c r="K9" s="1091" t="s">
        <v>2503</v>
      </c>
      <c r="L9" s="1092" t="s">
        <v>91</v>
      </c>
      <c r="M9" s="1091" t="s">
        <v>2503</v>
      </c>
      <c r="N9" s="1090" t="s">
        <v>91</v>
      </c>
      <c r="O9" s="1091" t="s">
        <v>2503</v>
      </c>
      <c r="P9" s="1090" t="s">
        <v>91</v>
      </c>
      <c r="Q9" s="1091" t="s">
        <v>2503</v>
      </c>
      <c r="R9" s="1090" t="s">
        <v>91</v>
      </c>
      <c r="S9" s="1091" t="s">
        <v>2503</v>
      </c>
      <c r="T9" s="1090" t="s">
        <v>91</v>
      </c>
      <c r="U9" s="1091" t="s">
        <v>2503</v>
      </c>
      <c r="V9" s="1090" t="s">
        <v>91</v>
      </c>
      <c r="W9" s="1091" t="s">
        <v>2503</v>
      </c>
      <c r="X9" s="1090" t="s">
        <v>91</v>
      </c>
      <c r="Y9" s="1091" t="s">
        <v>2503</v>
      </c>
      <c r="Z9" s="1090" t="s">
        <v>91</v>
      </c>
      <c r="AA9" s="1091" t="s">
        <v>2503</v>
      </c>
      <c r="AB9" s="1090" t="s">
        <v>91</v>
      </c>
      <c r="AC9" s="1091" t="s">
        <v>2503</v>
      </c>
      <c r="AD9" s="1090" t="s">
        <v>91</v>
      </c>
      <c r="AE9" s="1091" t="s">
        <v>2503</v>
      </c>
      <c r="AF9" s="1090" t="s">
        <v>91</v>
      </c>
      <c r="AG9" s="1091" t="s">
        <v>2503</v>
      </c>
      <c r="AH9" s="1090" t="s">
        <v>91</v>
      </c>
      <c r="AI9" s="1091" t="s">
        <v>2503</v>
      </c>
      <c r="AJ9" s="1850" t="s">
        <v>91</v>
      </c>
      <c r="AK9" s="1851" t="s">
        <v>2503</v>
      </c>
      <c r="AL9" s="1090" t="s">
        <v>91</v>
      </c>
      <c r="AM9" s="1091" t="s">
        <v>2503</v>
      </c>
      <c r="AN9" s="2002" t="s">
        <v>91</v>
      </c>
      <c r="AO9" s="2003" t="s">
        <v>2503</v>
      </c>
      <c r="AP9" s="1090" t="s">
        <v>91</v>
      </c>
      <c r="AQ9" s="1091" t="s">
        <v>2503</v>
      </c>
      <c r="AR9" s="1090" t="s">
        <v>91</v>
      </c>
      <c r="AS9" s="1091" t="s">
        <v>2503</v>
      </c>
      <c r="AT9" s="1090" t="s">
        <v>91</v>
      </c>
      <c r="AU9" s="1093" t="s">
        <v>2503</v>
      </c>
      <c r="AV9" s="1094"/>
      <c r="HN9" s="1096"/>
    </row>
    <row r="10" spans="1:230" s="1217" customFormat="1" ht="27.9" customHeight="1" thickBot="1" x14ac:dyDescent="0.4">
      <c r="B10" s="1171"/>
      <c r="C10" s="1242" t="s">
        <v>43</v>
      </c>
      <c r="D10" s="1242" t="s">
        <v>101</v>
      </c>
      <c r="E10" s="972" t="s">
        <v>102</v>
      </c>
      <c r="F10" s="1243"/>
      <c r="G10" s="1243"/>
      <c r="H10" s="1244"/>
      <c r="I10" s="1245">
        <f>JM18</f>
        <v>809141.65999999992</v>
      </c>
      <c r="J10" s="1067"/>
      <c r="K10" s="1068">
        <f>K11+K146+K158+K175+K235+K260+K282</f>
        <v>0</v>
      </c>
      <c r="L10" s="990"/>
      <c r="M10" s="990">
        <f>M11+M146+M158+M175+M235+M260+M282</f>
        <v>0</v>
      </c>
      <c r="N10" s="990"/>
      <c r="O10" s="990">
        <f>O11+O146+O158+O175+O235+O260+O282</f>
        <v>0</v>
      </c>
      <c r="P10" s="990"/>
      <c r="Q10" s="990">
        <f>Q11+Q146+Q158+Q175+Q235+Q260+Q282</f>
        <v>0</v>
      </c>
      <c r="R10" s="990"/>
      <c r="S10" s="990">
        <f>S11+S146+S158+S175+S235+S260+S282</f>
        <v>0</v>
      </c>
      <c r="T10" s="990"/>
      <c r="U10" s="990">
        <f>U11+U146+U158+U175+U235+U260+U282</f>
        <v>0</v>
      </c>
      <c r="V10" s="990"/>
      <c r="W10" s="990">
        <f>W11+W146+W158+W175+W235+W260+W282</f>
        <v>0</v>
      </c>
      <c r="X10" s="990"/>
      <c r="Y10" s="990">
        <f>Y11+Y146+Y158+Y175+Y235+Y260+Y282</f>
        <v>0</v>
      </c>
      <c r="Z10" s="990"/>
      <c r="AA10" s="990">
        <f>AA11+AA146+AA158+AA175+AA235+AA260+AA282</f>
        <v>0</v>
      </c>
      <c r="AB10" s="990"/>
      <c r="AC10" s="990">
        <f>AC11+AC146+AC158+AC175+AC235+AC260+AC282</f>
        <v>0</v>
      </c>
      <c r="AD10" s="990"/>
      <c r="AE10" s="990">
        <f>AE11+AE146+AE158+AE175+AE235+AE260+AE282</f>
        <v>0</v>
      </c>
      <c r="AF10" s="990"/>
      <c r="AG10" s="990">
        <f>AG11+AG146+AG158+AG175+AG235+AG260+AG282</f>
        <v>0</v>
      </c>
      <c r="AH10" s="990"/>
      <c r="AI10" s="990">
        <f>AI11+AI146+AI158+AI175+AI235+AI260+AI282</f>
        <v>0</v>
      </c>
      <c r="AJ10" s="2141"/>
      <c r="AK10" s="2182">
        <f>AK11+AK146+AK158+AK175+AK235+AK260+AK282</f>
        <v>471386.67000000004</v>
      </c>
      <c r="AL10" s="990"/>
      <c r="AM10" s="990">
        <f>AM11+AM146+AM158+AM175+AM235+AM260+AM282</f>
        <v>0</v>
      </c>
      <c r="AN10" s="2004"/>
      <c r="AO10" s="2004">
        <f>AO11+AO146+AO158+AO175+AO235+AO260+AO282</f>
        <v>64325.279999999999</v>
      </c>
      <c r="AP10" s="990"/>
      <c r="AQ10" s="990">
        <f>AQ11+AQ146+AQ158+AQ175+AQ235+AQ260+AQ282</f>
        <v>0</v>
      </c>
      <c r="AR10" s="1069"/>
      <c r="AS10" s="1069">
        <f>AS11+AS146+AS158+AS175+AS235+AS260+AS282</f>
        <v>535711.94999999995</v>
      </c>
      <c r="AT10" s="1069"/>
      <c r="AU10" s="1069">
        <f>AU11+AU146+AU158+AU175+AU235+AU260+AU282</f>
        <v>273429.71000000002</v>
      </c>
      <c r="AV10" s="1070">
        <f>AU10/I9</f>
        <v>0.33792563591398822</v>
      </c>
      <c r="HN10" s="1218"/>
    </row>
    <row r="11" spans="1:230" s="1217" customFormat="1" ht="27.9" customHeight="1" thickBot="1" x14ac:dyDescent="0.4">
      <c r="B11" s="1171"/>
      <c r="C11" s="1172" t="s">
        <v>43</v>
      </c>
      <c r="D11" s="1172" t="s">
        <v>45</v>
      </c>
      <c r="E11" s="973" t="s">
        <v>104</v>
      </c>
      <c r="F11" s="1173"/>
      <c r="G11" s="1173"/>
      <c r="H11" s="1174"/>
      <c r="I11" s="1175">
        <f>JM19</f>
        <v>625673.43999999983</v>
      </c>
      <c r="J11" s="949"/>
      <c r="K11" s="950">
        <f>K12+K17+K22+K26+K29+K32+K38+K42+K45+K49+K64+K69+K74+K79+K84+K88+K90+K93+K96+K102+K107+K111+K115+K118+K127+K134+K136+K139+K142</f>
        <v>0</v>
      </c>
      <c r="L11" s="999"/>
      <c r="M11" s="999">
        <f>M12+M17+M22+M26+M29+M32+M38+M42+M45+M49+M64+M69+M74+M79+M84+M88+M90+M93+M96+M102+M107+M111+M115+M118+M127+M134+M136+M139+M142</f>
        <v>0</v>
      </c>
      <c r="N11" s="999"/>
      <c r="O11" s="999">
        <f>O12+O17+O22+O26+O29+O32+O38+O42+O45+O49+O64+O69+O74+O79+O84+O88+O90+O93+O96+O102+O107+O111+O115+O118+O127+O134+O136+O139+O142</f>
        <v>0</v>
      </c>
      <c r="P11" s="999"/>
      <c r="Q11" s="999">
        <f>Q12+Q17+Q22+Q26+Q29+Q32+Q38+Q42+Q45+Q49+Q64+Q69+Q74+Q79+Q84+Q88+Q90+Q93+Q96+Q102+Q107+Q111+Q115+Q118+Q127+Q134+Q136+Q139+Q142</f>
        <v>0</v>
      </c>
      <c r="R11" s="999"/>
      <c r="S11" s="999">
        <f>S12+S17+S22+S26+S29+S32+S38+S42+S45+S49+S64+S69+S74+S79+S84+S88+S90+S93+S96+S102+S107+S111+S115+S118+S127+S134+S136+S139+S142</f>
        <v>0</v>
      </c>
      <c r="T11" s="999"/>
      <c r="U11" s="999">
        <f>U12+U17+U22+U26+U29+U32+U38+U42+U45+U49+U64+U69+U74+U79+U84+U88+U90+U93+U96+U102+U107+U111+U115+U118+U127+U134+U136+U139+U142</f>
        <v>0</v>
      </c>
      <c r="V11" s="999"/>
      <c r="W11" s="999">
        <f>W12+W17+W22+W26+W29+W32+W38+W42+W45+W49+W64+W69+W74+W79+W84+W88+W90+W93+W96+W102+W107+W111+W115+W118+W127+W134+W136+W139+W142</f>
        <v>0</v>
      </c>
      <c r="X11" s="999"/>
      <c r="Y11" s="999">
        <f>Y12+Y17+Y22+Y26+Y29+Y32+Y38+Y42+Y45+Y49+Y64+Y69+Y74+Y79+Y84+Y88+Y90+Y93+Y96+Y102+Y107+Y111+Y115+Y118+Y127+Y134+Y136+Y139+Y142</f>
        <v>0</v>
      </c>
      <c r="Z11" s="999"/>
      <c r="AA11" s="999">
        <f>AA12+AA17+AA22+AA26+AA29+AA32+AA38+AA42+AA45+AA49+AA64+AA69+AA74+AA79+AA84+AA88+AA90+AA93+AA96+AA102+AA107+AA111+AA115+AA118+AA127+AA134+AA136+AA139+AA142</f>
        <v>0</v>
      </c>
      <c r="AB11" s="999"/>
      <c r="AC11" s="999">
        <f>AC12+AC17+AC22+AC26+AC29+AC32+AC38+AC42+AC45+AC49+AC64+AC69+AC74+AC79+AC84+AC88+AC90+AC93+AC96+AC102+AC107+AC111+AC115+AC118+AC127+AC134+AC136+AC139+AC142</f>
        <v>0</v>
      </c>
      <c r="AD11" s="999"/>
      <c r="AE11" s="999">
        <f>AE12+AE17+AE22+AE26+AE29+AE32+AE38+AE42+AE45+AE49+AE64+AE69+AE74+AE79+AE84+AE88+AE90+AE93+AE96+AE102+AE107+AE111+AE115+AE118+AE127+AE134+AE136+AE139+AE142</f>
        <v>0</v>
      </c>
      <c r="AF11" s="999"/>
      <c r="AG11" s="999">
        <f>AG12+AG17+AG22+AG26+AG29+AG32+AG38+AG42+AG45+AG49+AG64+AG69+AG74+AG79+AG84+AG88+AG90+AG93+AG96+AG102+AG107+AG111+AG115+AG118+AG127+AG134+AG136+AG139+AG142</f>
        <v>0</v>
      </c>
      <c r="AH11" s="999"/>
      <c r="AI11" s="999">
        <f>AI12+AI17+AI22+AI26+AI29+AI32+AI38+AI42+AI45+AI49+AI64+AI69+AI74+AI79+AI84+AI88+AI90+AI93+AI96+AI102+AI107+AI111+AI115+AI118+AI127+AI134+AI136+AI139+AI142</f>
        <v>0</v>
      </c>
      <c r="AJ11" s="2142"/>
      <c r="AK11" s="2142">
        <f>AK12+AK17+AK22+AK26+AK29+AK32+AK38+AK42+AK45+AK49+AK64+AK69+AK74+AK79+AK84+AK88+AK90+AK93+AK96+AK102+AK107+AK111+AK115+AK118+AK127+AK134+AK136+AK139+AK142</f>
        <v>375034.89</v>
      </c>
      <c r="AL11" s="999"/>
      <c r="AM11" s="999">
        <f>AM12+AM17+AM22+AM26+AM29+AM32+AM38+AM42+AM45+AM49+AM64+AM69+AM74+AM79+AM84+AM88+AM90+AM93+AM96+AM102+AM107+AM111+AM115+AM118+AM127+AM134+AM136+AM139+AM142</f>
        <v>0</v>
      </c>
      <c r="AN11" s="2005"/>
      <c r="AO11" s="2005">
        <f>AO12+AO17+AO22+AO26+AO29+AO32+AO38+AO42+AO45+AO49+AO64+AO69+AO74+AO79+AO84+AO88+AO90+AO93+AO96+AO102+AO107+AO111+AO115+AO118+AO127+AO134+AO136+AO139+AO142</f>
        <v>0</v>
      </c>
      <c r="AP11" s="999"/>
      <c r="AQ11" s="999">
        <f>AQ12+AQ17+AQ22+AQ26+AQ29+AQ32+AQ38+AQ42+AQ45+AQ49+AQ64+AQ69+AQ74+AQ79+AQ84+AQ88+AQ90+AQ93+AQ96+AQ102+AQ107+AQ111+AQ115+AQ118+AQ127+AQ134+AQ136+AQ139+AQ142</f>
        <v>0</v>
      </c>
      <c r="AR11" s="950"/>
      <c r="AS11" s="950">
        <f>AS12+AS17+AS22+AS26+AS29+AS32+AS38+AS42+AS45+AS49+AS64+AS69+AS74+AS79+AS84+AS88+AS90+AS93+AS96+AS102+AS107+AS111+AS115+AS118+AS127+AS134+AS136+AS139+AS142</f>
        <v>375034.89</v>
      </c>
      <c r="AT11" s="950"/>
      <c r="AU11" s="950">
        <f>AU12+AU17+AU22+AU26+AU29+AU32+AU38+AU42+AU45+AU49+AU64+AU69+AU74+AU79+AU84+AU88+AU90+AU93+AU96+AU102+AU107+AU111+AU115+AU118+AU127+AU134+AU136+AU139+AU142</f>
        <v>250638.55</v>
      </c>
      <c r="AV11" s="951">
        <f>AU11/I11</f>
        <v>0.40059004262670966</v>
      </c>
      <c r="HN11" s="1218"/>
    </row>
    <row r="12" spans="1:230" s="836" customFormat="1" ht="27.9" customHeight="1" x14ac:dyDescent="0.25">
      <c r="A12" s="835"/>
      <c r="B12" s="854" t="s">
        <v>45</v>
      </c>
      <c r="C12" s="1050" t="s">
        <v>105</v>
      </c>
      <c r="D12" s="1049" t="s">
        <v>118</v>
      </c>
      <c r="E12" s="1045" t="s">
        <v>119</v>
      </c>
      <c r="F12" s="1046" t="s">
        <v>108</v>
      </c>
      <c r="G12" s="1047">
        <v>4.5999999999999996</v>
      </c>
      <c r="H12" s="1048">
        <v>43.4</v>
      </c>
      <c r="I12" s="1044">
        <f>ROUND(H12*G12,2)</f>
        <v>199.64</v>
      </c>
      <c r="J12" s="775"/>
      <c r="K12" s="910">
        <f>ROUND(J12*$H12,2)</f>
        <v>0</v>
      </c>
      <c r="L12" s="775"/>
      <c r="M12" s="910">
        <f>ROUND(L12*$H12,2)</f>
        <v>0</v>
      </c>
      <c r="N12" s="775"/>
      <c r="O12" s="910">
        <f>ROUND(N12*$H12,2)</f>
        <v>0</v>
      </c>
      <c r="P12" s="775"/>
      <c r="Q12" s="910">
        <f>ROUND(P12*$H12,2)</f>
        <v>0</v>
      </c>
      <c r="R12" s="775"/>
      <c r="S12" s="910">
        <f>ROUND(R12*$H12,2)</f>
        <v>0</v>
      </c>
      <c r="T12" s="775"/>
      <c r="U12" s="910">
        <f>ROUND(T12*$H12,2)</f>
        <v>0</v>
      </c>
      <c r="V12" s="775"/>
      <c r="W12" s="910">
        <f>ROUND(V12*$H12,2)</f>
        <v>0</v>
      </c>
      <c r="X12" s="775"/>
      <c r="Y12" s="910">
        <f>ROUND(X12*$H12,2)</f>
        <v>0</v>
      </c>
      <c r="Z12" s="775"/>
      <c r="AA12" s="910">
        <f>ROUND(Z12*$H12,2)</f>
        <v>0</v>
      </c>
      <c r="AB12" s="775"/>
      <c r="AC12" s="910">
        <f>ROUND(AB12*$H12,2)</f>
        <v>0</v>
      </c>
      <c r="AD12" s="775"/>
      <c r="AE12" s="910">
        <f>ROUND(AD12*$H12,2)</f>
        <v>0</v>
      </c>
      <c r="AF12" s="775"/>
      <c r="AG12" s="910">
        <f>ROUND(AF12*$H12,2)</f>
        <v>0</v>
      </c>
      <c r="AH12" s="775"/>
      <c r="AI12" s="910">
        <f>ROUND(AH12*$H12,2)</f>
        <v>0</v>
      </c>
      <c r="AJ12" s="1749">
        <v>4.5999999999999996</v>
      </c>
      <c r="AK12" s="1865">
        <f>ROUND(AJ12*$H12,2)</f>
        <v>199.64</v>
      </c>
      <c r="AL12" s="775"/>
      <c r="AM12" s="910">
        <f>ROUND(AL12*$H12,2)</f>
        <v>0</v>
      </c>
      <c r="AN12" s="1992"/>
      <c r="AO12" s="2035">
        <f>ROUND(AN12*$H12,2)</f>
        <v>0</v>
      </c>
      <c r="AP12" s="775"/>
      <c r="AQ12" s="910">
        <f>ROUND(AP12*$H12,2)</f>
        <v>0</v>
      </c>
      <c r="AR12" s="775">
        <f>AP12+AN12+AL12+AJ12+AH12+AF12+AD12+AB12+Z12+X12+V12+T12+R12+P12+N12+L12+J12</f>
        <v>4.5999999999999996</v>
      </c>
      <c r="AS12" s="910">
        <f>ROUND(AR12*H12,2)</f>
        <v>199.64</v>
      </c>
      <c r="AT12" s="775">
        <f>G12-AR12</f>
        <v>0</v>
      </c>
      <c r="AU12" s="910">
        <f>ROUND(AT12*H12,2)</f>
        <v>0</v>
      </c>
      <c r="AV12" s="913">
        <f>AU12/I12</f>
        <v>0</v>
      </c>
      <c r="HN12" s="976"/>
    </row>
    <row r="13" spans="1:230" s="836" customFormat="1" ht="27.9" customHeight="1" x14ac:dyDescent="0.25">
      <c r="A13" s="835"/>
      <c r="B13" s="856"/>
      <c r="C13" s="977" t="s">
        <v>112</v>
      </c>
      <c r="D13" s="851"/>
      <c r="E13" s="858" t="s">
        <v>2507</v>
      </c>
      <c r="F13" s="851"/>
      <c r="G13" s="851"/>
      <c r="H13" s="852"/>
      <c r="I13" s="859"/>
      <c r="J13" s="897"/>
      <c r="K13" s="898"/>
      <c r="L13" s="897"/>
      <c r="M13" s="898"/>
      <c r="N13" s="897"/>
      <c r="O13" s="898"/>
      <c r="P13" s="897"/>
      <c r="Q13" s="898"/>
      <c r="R13" s="897"/>
      <c r="S13" s="898"/>
      <c r="T13" s="897"/>
      <c r="U13" s="898"/>
      <c r="V13" s="897"/>
      <c r="W13" s="898"/>
      <c r="X13" s="897"/>
      <c r="Y13" s="898"/>
      <c r="Z13" s="897"/>
      <c r="AA13" s="898"/>
      <c r="AB13" s="897"/>
      <c r="AC13" s="898"/>
      <c r="AD13" s="897"/>
      <c r="AE13" s="898"/>
      <c r="AF13" s="897"/>
      <c r="AG13" s="898"/>
      <c r="AH13" s="897"/>
      <c r="AI13" s="898"/>
      <c r="AJ13" s="1853"/>
      <c r="AK13" s="1854"/>
      <c r="AL13" s="897"/>
      <c r="AM13" s="898"/>
      <c r="AN13" s="2006"/>
      <c r="AO13" s="2007"/>
      <c r="AP13" s="897"/>
      <c r="AQ13" s="898"/>
      <c r="AR13" s="897"/>
      <c r="AS13" s="898"/>
      <c r="AT13" s="897"/>
      <c r="AU13" s="898"/>
      <c r="AV13" s="917"/>
      <c r="HN13" s="976"/>
    </row>
    <row r="14" spans="1:230" s="836" customFormat="1" ht="27.9" customHeight="1" x14ac:dyDescent="0.25">
      <c r="A14" s="835"/>
      <c r="B14" s="860"/>
      <c r="C14" s="977" t="s">
        <v>114</v>
      </c>
      <c r="D14" s="861" t="s">
        <v>7</v>
      </c>
      <c r="E14" s="862" t="s">
        <v>1336</v>
      </c>
      <c r="F14" s="863"/>
      <c r="G14" s="861" t="s">
        <v>7</v>
      </c>
      <c r="H14" s="864"/>
      <c r="I14" s="865"/>
      <c r="J14" s="897"/>
      <c r="K14" s="898"/>
      <c r="L14" s="897"/>
      <c r="M14" s="898"/>
      <c r="N14" s="897"/>
      <c r="O14" s="898"/>
      <c r="P14" s="897"/>
      <c r="Q14" s="898"/>
      <c r="R14" s="897"/>
      <c r="S14" s="898"/>
      <c r="T14" s="897"/>
      <c r="U14" s="898"/>
      <c r="V14" s="897"/>
      <c r="W14" s="898"/>
      <c r="X14" s="897"/>
      <c r="Y14" s="898"/>
      <c r="Z14" s="897"/>
      <c r="AA14" s="898"/>
      <c r="AB14" s="897"/>
      <c r="AC14" s="898"/>
      <c r="AD14" s="897"/>
      <c r="AE14" s="898"/>
      <c r="AF14" s="897"/>
      <c r="AG14" s="898"/>
      <c r="AH14" s="897"/>
      <c r="AI14" s="898"/>
      <c r="AJ14" s="1853"/>
      <c r="AK14" s="1854"/>
      <c r="AL14" s="897"/>
      <c r="AM14" s="898"/>
      <c r="AN14" s="2006"/>
      <c r="AO14" s="2007"/>
      <c r="AP14" s="897"/>
      <c r="AQ14" s="898"/>
      <c r="AR14" s="897"/>
      <c r="AS14" s="898"/>
      <c r="AT14" s="897"/>
      <c r="AU14" s="898"/>
      <c r="AV14" s="917"/>
      <c r="HN14" s="976"/>
    </row>
    <row r="15" spans="1:230" s="836" customFormat="1" ht="27.9" customHeight="1" x14ac:dyDescent="0.25">
      <c r="A15" s="835"/>
      <c r="B15" s="860"/>
      <c r="C15" s="977" t="s">
        <v>114</v>
      </c>
      <c r="D15" s="861" t="s">
        <v>7</v>
      </c>
      <c r="E15" s="862" t="s">
        <v>720</v>
      </c>
      <c r="F15" s="863"/>
      <c r="G15" s="861" t="s">
        <v>7</v>
      </c>
      <c r="H15" s="864"/>
      <c r="I15" s="865"/>
      <c r="J15" s="897"/>
      <c r="K15" s="898"/>
      <c r="L15" s="897"/>
      <c r="M15" s="898"/>
      <c r="N15" s="897"/>
      <c r="O15" s="898"/>
      <c r="P15" s="897"/>
      <c r="Q15" s="898"/>
      <c r="R15" s="897"/>
      <c r="S15" s="898"/>
      <c r="T15" s="897"/>
      <c r="U15" s="898"/>
      <c r="V15" s="897"/>
      <c r="W15" s="898"/>
      <c r="X15" s="897"/>
      <c r="Y15" s="898"/>
      <c r="Z15" s="897"/>
      <c r="AA15" s="898"/>
      <c r="AB15" s="897"/>
      <c r="AC15" s="898"/>
      <c r="AD15" s="897"/>
      <c r="AE15" s="898"/>
      <c r="AF15" s="897"/>
      <c r="AG15" s="898"/>
      <c r="AH15" s="897"/>
      <c r="AI15" s="898"/>
      <c r="AJ15" s="1853"/>
      <c r="AK15" s="1854"/>
      <c r="AL15" s="897"/>
      <c r="AM15" s="898"/>
      <c r="AN15" s="2006"/>
      <c r="AO15" s="2007"/>
      <c r="AP15" s="897"/>
      <c r="AQ15" s="898"/>
      <c r="AR15" s="897"/>
      <c r="AS15" s="898"/>
      <c r="AT15" s="897"/>
      <c r="AU15" s="898"/>
      <c r="AV15" s="917"/>
      <c r="HN15" s="976"/>
    </row>
    <row r="16" spans="1:230" s="979" customFormat="1" ht="27.9" customHeight="1" x14ac:dyDescent="0.25">
      <c r="A16" s="835"/>
      <c r="B16" s="866"/>
      <c r="C16" s="977" t="s">
        <v>114</v>
      </c>
      <c r="D16" s="867" t="s">
        <v>7</v>
      </c>
      <c r="E16" s="868" t="s">
        <v>2285</v>
      </c>
      <c r="F16" s="869"/>
      <c r="G16" s="870">
        <v>4.5999999999999996</v>
      </c>
      <c r="H16" s="871"/>
      <c r="I16" s="872"/>
      <c r="J16" s="1062"/>
      <c r="K16" s="1063"/>
      <c r="L16" s="1062"/>
      <c r="M16" s="1063"/>
      <c r="N16" s="1062"/>
      <c r="O16" s="1063"/>
      <c r="P16" s="1062"/>
      <c r="Q16" s="1063"/>
      <c r="R16" s="1062"/>
      <c r="S16" s="1063"/>
      <c r="T16" s="1062"/>
      <c r="U16" s="1063"/>
      <c r="V16" s="1062"/>
      <c r="W16" s="1063"/>
      <c r="X16" s="1062"/>
      <c r="Y16" s="1063"/>
      <c r="Z16" s="1062"/>
      <c r="AA16" s="1063"/>
      <c r="AB16" s="1062"/>
      <c r="AC16" s="1063"/>
      <c r="AD16" s="1062"/>
      <c r="AE16" s="1063"/>
      <c r="AF16" s="1062"/>
      <c r="AG16" s="1063"/>
      <c r="AH16" s="1062"/>
      <c r="AI16" s="1063"/>
      <c r="AJ16" s="2183"/>
      <c r="AK16" s="2184"/>
      <c r="AL16" s="1062"/>
      <c r="AM16" s="1063"/>
      <c r="AN16" s="2187"/>
      <c r="AO16" s="2188"/>
      <c r="AP16" s="1062"/>
      <c r="AQ16" s="1063"/>
      <c r="AR16" s="1062"/>
      <c r="AS16" s="1063"/>
      <c r="AT16" s="1062"/>
      <c r="AU16" s="1063"/>
      <c r="AV16" s="1065"/>
      <c r="HN16" s="980"/>
      <c r="HO16" s="981" t="s">
        <v>7</v>
      </c>
      <c r="HP16" s="982" t="s">
        <v>30</v>
      </c>
      <c r="HQ16" s="982" t="s">
        <v>94</v>
      </c>
      <c r="HR16" s="982" t="s">
        <v>95</v>
      </c>
      <c r="HS16" s="982" t="s">
        <v>96</v>
      </c>
      <c r="HT16" s="982" t="s">
        <v>97</v>
      </c>
      <c r="HU16" s="982" t="s">
        <v>98</v>
      </c>
      <c r="HV16" s="983" t="s">
        <v>99</v>
      </c>
    </row>
    <row r="17" spans="1:275" s="836" customFormat="1" ht="27.9" customHeight="1" x14ac:dyDescent="0.25">
      <c r="A17" s="835"/>
      <c r="B17" s="854" t="s">
        <v>46</v>
      </c>
      <c r="C17" s="838" t="s">
        <v>105</v>
      </c>
      <c r="D17" s="839" t="s">
        <v>136</v>
      </c>
      <c r="E17" s="840" t="s">
        <v>724</v>
      </c>
      <c r="F17" s="841" t="s">
        <v>108</v>
      </c>
      <c r="G17" s="842">
        <v>2.2999999999999998</v>
      </c>
      <c r="H17" s="843">
        <v>41.9</v>
      </c>
      <c r="I17" s="855">
        <f>ROUND(H17*G17,2)</f>
        <v>96.37</v>
      </c>
      <c r="J17" s="850"/>
      <c r="K17" s="1064">
        <f>ROUND(J17*$H17,2)</f>
        <v>0</v>
      </c>
      <c r="L17" s="850"/>
      <c r="M17" s="1064">
        <f>ROUND(L17*$H17,2)</f>
        <v>0</v>
      </c>
      <c r="N17" s="850"/>
      <c r="O17" s="1064">
        <f>ROUND(N17*$H17,2)</f>
        <v>0</v>
      </c>
      <c r="P17" s="850"/>
      <c r="Q17" s="1064">
        <f>ROUND(P17*$H17,2)</f>
        <v>0</v>
      </c>
      <c r="R17" s="850"/>
      <c r="S17" s="1064">
        <f>ROUND(R17*$H17,2)</f>
        <v>0</v>
      </c>
      <c r="T17" s="850"/>
      <c r="U17" s="1064">
        <f>ROUND(T17*$H17,2)</f>
        <v>0</v>
      </c>
      <c r="V17" s="850"/>
      <c r="W17" s="1064">
        <f>ROUND(V17*$H17,2)</f>
        <v>0</v>
      </c>
      <c r="X17" s="850"/>
      <c r="Y17" s="1064">
        <f>ROUND(X17*$H17,2)</f>
        <v>0</v>
      </c>
      <c r="Z17" s="850"/>
      <c r="AA17" s="1064">
        <f>ROUND(Z17*$H17,2)</f>
        <v>0</v>
      </c>
      <c r="AB17" s="850"/>
      <c r="AC17" s="1064">
        <f>ROUND(AB17*$H17,2)</f>
        <v>0</v>
      </c>
      <c r="AD17" s="850"/>
      <c r="AE17" s="1064">
        <f>ROUND(AD17*$H17,2)</f>
        <v>0</v>
      </c>
      <c r="AF17" s="850"/>
      <c r="AG17" s="1064">
        <f>ROUND(AF17*$H17,2)</f>
        <v>0</v>
      </c>
      <c r="AH17" s="850"/>
      <c r="AI17" s="1064">
        <f>ROUND(AH17*$H17,2)</f>
        <v>0</v>
      </c>
      <c r="AJ17" s="1861">
        <v>2.2999999999999998</v>
      </c>
      <c r="AK17" s="2185">
        <f>ROUND(AJ17*$H17,2)</f>
        <v>96.37</v>
      </c>
      <c r="AL17" s="850"/>
      <c r="AM17" s="1064">
        <f>ROUND(AL17*$H17,2)</f>
        <v>0</v>
      </c>
      <c r="AN17" s="2014"/>
      <c r="AO17" s="2036">
        <f>ROUND(AN17*$H17,2)</f>
        <v>0</v>
      </c>
      <c r="AP17" s="850"/>
      <c r="AQ17" s="1064">
        <f>ROUND(AP17*$H17,2)</f>
        <v>0</v>
      </c>
      <c r="AR17" s="850">
        <f>AP17+AN17+AL17+AJ17+AH17+AF17+AD17+AB17+Z17+X17+V17+T17+R17+P17+N17+L17+J17</f>
        <v>2.2999999999999998</v>
      </c>
      <c r="AS17" s="1064">
        <f>ROUND(AR17*H17,2)</f>
        <v>96.37</v>
      </c>
      <c r="AT17" s="850">
        <f>G17-AR17</f>
        <v>0</v>
      </c>
      <c r="AU17" s="1064">
        <f>ROUND(AT17*H17,2)</f>
        <v>0</v>
      </c>
      <c r="AV17" s="914">
        <f>AU17/I17</f>
        <v>0</v>
      </c>
      <c r="HN17" s="976"/>
      <c r="HO17" s="984"/>
      <c r="HP17" s="985"/>
      <c r="HQ17" s="985"/>
      <c r="HR17" s="986">
        <f>HR18</f>
        <v>0</v>
      </c>
      <c r="HS17" s="985"/>
      <c r="HT17" s="986">
        <f>HT18</f>
        <v>57.602045799999999</v>
      </c>
      <c r="HU17" s="985"/>
      <c r="HV17" s="987">
        <f>HV18</f>
        <v>3.2690399999999995</v>
      </c>
      <c r="IV17" s="988" t="s">
        <v>43</v>
      </c>
      <c r="IW17" s="988" t="s">
        <v>79</v>
      </c>
      <c r="JM17" s="989">
        <f>JM18</f>
        <v>809141.65999999992</v>
      </c>
    </row>
    <row r="18" spans="1:275" s="991" customFormat="1" ht="27.9" customHeight="1" x14ac:dyDescent="0.25">
      <c r="A18" s="835"/>
      <c r="B18" s="856"/>
      <c r="C18" s="977" t="s">
        <v>112</v>
      </c>
      <c r="D18" s="851"/>
      <c r="E18" s="858" t="s">
        <v>121</v>
      </c>
      <c r="F18" s="851"/>
      <c r="G18" s="851"/>
      <c r="H18" s="852"/>
      <c r="I18" s="859"/>
      <c r="J18" s="1059"/>
      <c r="K18" s="1061"/>
      <c r="L18" s="1059"/>
      <c r="M18" s="1061"/>
      <c r="N18" s="1059"/>
      <c r="O18" s="1061"/>
      <c r="P18" s="1059"/>
      <c r="Q18" s="1061"/>
      <c r="R18" s="1059"/>
      <c r="S18" s="1061"/>
      <c r="T18" s="1059"/>
      <c r="U18" s="1061"/>
      <c r="V18" s="1059"/>
      <c r="W18" s="1061"/>
      <c r="X18" s="1059"/>
      <c r="Y18" s="1061"/>
      <c r="Z18" s="1059"/>
      <c r="AA18" s="1061"/>
      <c r="AB18" s="1059"/>
      <c r="AC18" s="1061"/>
      <c r="AD18" s="1059"/>
      <c r="AE18" s="1061"/>
      <c r="AF18" s="1059"/>
      <c r="AG18" s="1061"/>
      <c r="AH18" s="1059"/>
      <c r="AI18" s="1061"/>
      <c r="AJ18" s="1952"/>
      <c r="AK18" s="2186"/>
      <c r="AL18" s="1059"/>
      <c r="AM18" s="1061"/>
      <c r="AN18" s="2189"/>
      <c r="AO18" s="2190"/>
      <c r="AP18" s="1059"/>
      <c r="AQ18" s="1061"/>
      <c r="AR18" s="1059"/>
      <c r="AS18" s="1061"/>
      <c r="AT18" s="1059"/>
      <c r="AU18" s="1061"/>
      <c r="AV18" s="1066"/>
      <c r="HN18" s="992"/>
      <c r="HO18" s="993"/>
      <c r="HP18" s="853"/>
      <c r="HQ18" s="853"/>
      <c r="HR18" s="994">
        <f>HR19+HR152+HR162+HR177+HR235+HR258+HR278</f>
        <v>0</v>
      </c>
      <c r="HS18" s="853"/>
      <c r="HT18" s="994">
        <f>HT19+HT152+HT162+HT177+HT235+HT258+HT278</f>
        <v>57.602045799999999</v>
      </c>
      <c r="HU18" s="853"/>
      <c r="HV18" s="995">
        <f>HV19+HV152+HV162+HV177+HV235+HV258+HV278</f>
        <v>3.2690399999999995</v>
      </c>
      <c r="IT18" s="996" t="s">
        <v>45</v>
      </c>
      <c r="IV18" s="997" t="s">
        <v>43</v>
      </c>
      <c r="IW18" s="997" t="s">
        <v>44</v>
      </c>
      <c r="JA18" s="996" t="s">
        <v>103</v>
      </c>
      <c r="JM18" s="998">
        <f>JM19+JM152+JM162+JM177+JM235+JM258+JM278</f>
        <v>809141.65999999992</v>
      </c>
    </row>
    <row r="19" spans="1:275" s="991" customFormat="1" ht="27.9" customHeight="1" x14ac:dyDescent="0.25">
      <c r="A19" s="835"/>
      <c r="B19" s="860"/>
      <c r="C19" s="977" t="s">
        <v>114</v>
      </c>
      <c r="D19" s="861" t="s">
        <v>7</v>
      </c>
      <c r="E19" s="862" t="s">
        <v>1336</v>
      </c>
      <c r="F19" s="863"/>
      <c r="G19" s="861" t="s">
        <v>7</v>
      </c>
      <c r="H19" s="864"/>
      <c r="I19" s="865"/>
      <c r="J19" s="1059"/>
      <c r="K19" s="1061"/>
      <c r="L19" s="1059"/>
      <c r="M19" s="1061"/>
      <c r="N19" s="1059"/>
      <c r="O19" s="1061"/>
      <c r="P19" s="1059"/>
      <c r="Q19" s="1061"/>
      <c r="R19" s="1059"/>
      <c r="S19" s="1061"/>
      <c r="T19" s="1059"/>
      <c r="U19" s="1061"/>
      <c r="V19" s="1059"/>
      <c r="W19" s="1061"/>
      <c r="X19" s="1059"/>
      <c r="Y19" s="1061"/>
      <c r="Z19" s="1059"/>
      <c r="AA19" s="1061"/>
      <c r="AB19" s="1059"/>
      <c r="AC19" s="1061"/>
      <c r="AD19" s="1059"/>
      <c r="AE19" s="1061"/>
      <c r="AF19" s="1059"/>
      <c r="AG19" s="1061"/>
      <c r="AH19" s="1059"/>
      <c r="AI19" s="1061"/>
      <c r="AJ19" s="1952"/>
      <c r="AK19" s="2186"/>
      <c r="AL19" s="1059"/>
      <c r="AM19" s="1061"/>
      <c r="AN19" s="2189"/>
      <c r="AO19" s="2190"/>
      <c r="AP19" s="1059"/>
      <c r="AQ19" s="1061"/>
      <c r="AR19" s="1059"/>
      <c r="AS19" s="1061"/>
      <c r="AT19" s="1059"/>
      <c r="AU19" s="1061"/>
      <c r="AV19" s="1066"/>
      <c r="HN19" s="992"/>
      <c r="HO19" s="993"/>
      <c r="HP19" s="853"/>
      <c r="HQ19" s="853"/>
      <c r="HR19" s="994">
        <f>SUM(HR20:HR151)</f>
        <v>0</v>
      </c>
      <c r="HS19" s="853"/>
      <c r="HT19" s="994">
        <f>SUM(HT20:HT151)</f>
        <v>42.956630199999999</v>
      </c>
      <c r="HU19" s="853"/>
      <c r="HV19" s="995">
        <f>SUM(HV20:HV151)</f>
        <v>2.2190399999999997</v>
      </c>
      <c r="IT19" s="996" t="s">
        <v>45</v>
      </c>
      <c r="IV19" s="997" t="s">
        <v>43</v>
      </c>
      <c r="IW19" s="997" t="s">
        <v>45</v>
      </c>
      <c r="JA19" s="996" t="s">
        <v>103</v>
      </c>
      <c r="JM19" s="998">
        <f>SUM(JM20:JM151)</f>
        <v>625673.43999999983</v>
      </c>
    </row>
    <row r="20" spans="1:275" s="836" customFormat="1" ht="27.9" customHeight="1" x14ac:dyDescent="0.25">
      <c r="A20" s="835"/>
      <c r="B20" s="860"/>
      <c r="C20" s="977" t="s">
        <v>114</v>
      </c>
      <c r="D20" s="861" t="s">
        <v>7</v>
      </c>
      <c r="E20" s="862" t="s">
        <v>726</v>
      </c>
      <c r="F20" s="863"/>
      <c r="G20" s="861" t="s">
        <v>7</v>
      </c>
      <c r="H20" s="864"/>
      <c r="I20" s="865"/>
      <c r="J20" s="897"/>
      <c r="K20" s="898"/>
      <c r="L20" s="897"/>
      <c r="M20" s="898"/>
      <c r="N20" s="897"/>
      <c r="O20" s="898"/>
      <c r="P20" s="897"/>
      <c r="Q20" s="898"/>
      <c r="R20" s="897"/>
      <c r="S20" s="898"/>
      <c r="T20" s="897"/>
      <c r="U20" s="898"/>
      <c r="V20" s="897"/>
      <c r="W20" s="898"/>
      <c r="X20" s="897"/>
      <c r="Y20" s="898"/>
      <c r="Z20" s="897"/>
      <c r="AA20" s="898"/>
      <c r="AB20" s="897"/>
      <c r="AC20" s="898"/>
      <c r="AD20" s="897"/>
      <c r="AE20" s="898"/>
      <c r="AF20" s="897"/>
      <c r="AG20" s="898"/>
      <c r="AH20" s="897"/>
      <c r="AI20" s="898"/>
      <c r="AJ20" s="1853"/>
      <c r="AK20" s="1854"/>
      <c r="AL20" s="897"/>
      <c r="AM20" s="898"/>
      <c r="AN20" s="2006"/>
      <c r="AO20" s="2007"/>
      <c r="AP20" s="897"/>
      <c r="AQ20" s="898"/>
      <c r="AR20" s="897"/>
      <c r="AS20" s="898"/>
      <c r="AT20" s="897"/>
      <c r="AU20" s="898"/>
      <c r="AV20" s="917"/>
      <c r="HN20" s="976"/>
      <c r="HO20" s="1000" t="s">
        <v>7</v>
      </c>
      <c r="HP20" s="1001" t="s">
        <v>31</v>
      </c>
      <c r="HQ20" s="851"/>
      <c r="HR20" s="1002">
        <f>HQ20*G12</f>
        <v>0</v>
      </c>
      <c r="HS20" s="1002">
        <v>0</v>
      </c>
      <c r="HT20" s="1002">
        <f>HS20*G12</f>
        <v>0</v>
      </c>
      <c r="HU20" s="1002">
        <v>0.28999999999999998</v>
      </c>
      <c r="HV20" s="1003">
        <f>HU20*G12</f>
        <v>1.3339999999999999</v>
      </c>
      <c r="IT20" s="1004" t="s">
        <v>110</v>
      </c>
      <c r="IV20" s="1004" t="s">
        <v>105</v>
      </c>
      <c r="IW20" s="1004" t="s">
        <v>46</v>
      </c>
      <c r="JA20" s="988" t="s">
        <v>103</v>
      </c>
      <c r="JG20" s="1005">
        <f>IF(HP20="základní",I12,0)</f>
        <v>199.64</v>
      </c>
      <c r="JH20" s="1005">
        <f>IF(HP20="snížená",I12,0)</f>
        <v>0</v>
      </c>
      <c r="JI20" s="1005">
        <f>IF(HP20="zákl. přenesená",I12,0)</f>
        <v>0</v>
      </c>
      <c r="JJ20" s="1005">
        <f>IF(HP20="sníž. přenesená",I12,0)</f>
        <v>0</v>
      </c>
      <c r="JK20" s="1005">
        <f>IF(HP20="nulová",I12,0)</f>
        <v>0</v>
      </c>
      <c r="JL20" s="988" t="s">
        <v>45</v>
      </c>
      <c r="JM20" s="1005">
        <f>ROUND(H12*G12,2)</f>
        <v>199.64</v>
      </c>
      <c r="JN20" s="988" t="s">
        <v>110</v>
      </c>
      <c r="JO20" s="1004" t="s">
        <v>2284</v>
      </c>
    </row>
    <row r="21" spans="1:275" s="836" customFormat="1" ht="27.9" customHeight="1" x14ac:dyDescent="0.25">
      <c r="A21" s="835"/>
      <c r="B21" s="866"/>
      <c r="C21" s="977" t="s">
        <v>114</v>
      </c>
      <c r="D21" s="867" t="s">
        <v>7</v>
      </c>
      <c r="E21" s="868" t="s">
        <v>2287</v>
      </c>
      <c r="F21" s="869"/>
      <c r="G21" s="870">
        <v>2.2999999999999998</v>
      </c>
      <c r="H21" s="871"/>
      <c r="I21" s="872"/>
      <c r="J21" s="897"/>
      <c r="K21" s="898"/>
      <c r="L21" s="897"/>
      <c r="M21" s="898"/>
      <c r="N21" s="897"/>
      <c r="O21" s="898"/>
      <c r="P21" s="897"/>
      <c r="Q21" s="898"/>
      <c r="R21" s="897"/>
      <c r="S21" s="898"/>
      <c r="T21" s="897"/>
      <c r="U21" s="898"/>
      <c r="V21" s="897"/>
      <c r="W21" s="898"/>
      <c r="X21" s="897"/>
      <c r="Y21" s="898"/>
      <c r="Z21" s="897"/>
      <c r="AA21" s="898"/>
      <c r="AB21" s="897"/>
      <c r="AC21" s="898"/>
      <c r="AD21" s="897"/>
      <c r="AE21" s="898"/>
      <c r="AF21" s="897"/>
      <c r="AG21" s="898"/>
      <c r="AH21" s="897"/>
      <c r="AI21" s="898"/>
      <c r="AJ21" s="1853"/>
      <c r="AK21" s="1854"/>
      <c r="AL21" s="897"/>
      <c r="AM21" s="898"/>
      <c r="AN21" s="2006"/>
      <c r="AO21" s="2007"/>
      <c r="AP21" s="897"/>
      <c r="AQ21" s="898"/>
      <c r="AR21" s="897"/>
      <c r="AS21" s="898"/>
      <c r="AT21" s="897"/>
      <c r="AU21" s="898"/>
      <c r="AV21" s="917"/>
      <c r="HN21" s="976"/>
      <c r="HO21" s="1006"/>
      <c r="HP21" s="851"/>
      <c r="HQ21" s="851"/>
      <c r="HR21" s="851"/>
      <c r="HS21" s="851"/>
      <c r="HT21" s="851"/>
      <c r="HU21" s="851"/>
      <c r="HV21" s="1007"/>
      <c r="IV21" s="988" t="s">
        <v>112</v>
      </c>
      <c r="IW21" s="988" t="s">
        <v>46</v>
      </c>
    </row>
    <row r="22" spans="1:275" s="1008" customFormat="1" ht="27.9" customHeight="1" x14ac:dyDescent="0.25">
      <c r="A22" s="835"/>
      <c r="B22" s="854" t="s">
        <v>126</v>
      </c>
      <c r="C22" s="838" t="s">
        <v>105</v>
      </c>
      <c r="D22" s="839" t="s">
        <v>143</v>
      </c>
      <c r="E22" s="840" t="s">
        <v>144</v>
      </c>
      <c r="F22" s="841" t="s">
        <v>108</v>
      </c>
      <c r="G22" s="842">
        <v>3.68</v>
      </c>
      <c r="H22" s="843">
        <v>91.2</v>
      </c>
      <c r="I22" s="855">
        <f>ROUND(H22*G22,2)</f>
        <v>335.62</v>
      </c>
      <c r="J22" s="850"/>
      <c r="K22" s="1064">
        <f>ROUND(J22*$H22,2)</f>
        <v>0</v>
      </c>
      <c r="L22" s="850"/>
      <c r="M22" s="1064">
        <f>ROUND(L22*$H22,2)</f>
        <v>0</v>
      </c>
      <c r="N22" s="850"/>
      <c r="O22" s="1064">
        <f>ROUND(N22*$H22,2)</f>
        <v>0</v>
      </c>
      <c r="P22" s="850"/>
      <c r="Q22" s="1064">
        <f>ROUND(P22*$H22,2)</f>
        <v>0</v>
      </c>
      <c r="R22" s="850"/>
      <c r="S22" s="1064">
        <f>ROUND(R22*$H22,2)</f>
        <v>0</v>
      </c>
      <c r="T22" s="850"/>
      <c r="U22" s="1064">
        <f>ROUND(T22*$H22,2)</f>
        <v>0</v>
      </c>
      <c r="V22" s="850"/>
      <c r="W22" s="1064">
        <f>ROUND(V22*$H22,2)</f>
        <v>0</v>
      </c>
      <c r="X22" s="850"/>
      <c r="Y22" s="1064">
        <f>ROUND(X22*$H22,2)</f>
        <v>0</v>
      </c>
      <c r="Z22" s="850"/>
      <c r="AA22" s="1064">
        <f>ROUND(Z22*$H22,2)</f>
        <v>0</v>
      </c>
      <c r="AB22" s="850"/>
      <c r="AC22" s="1064">
        <f>ROUND(AB22*$H22,2)</f>
        <v>0</v>
      </c>
      <c r="AD22" s="850"/>
      <c r="AE22" s="1064">
        <f>ROUND(AD22*$H22,2)</f>
        <v>0</v>
      </c>
      <c r="AF22" s="850"/>
      <c r="AG22" s="1064">
        <f>ROUND(AF22*$H22,2)</f>
        <v>0</v>
      </c>
      <c r="AH22" s="850"/>
      <c r="AI22" s="1064">
        <f>ROUND(AH22*$H22,2)</f>
        <v>0</v>
      </c>
      <c r="AJ22" s="1861"/>
      <c r="AK22" s="2185">
        <f>ROUND(AJ22*$H22,2)</f>
        <v>0</v>
      </c>
      <c r="AL22" s="850"/>
      <c r="AM22" s="1064">
        <f>ROUND(AL22*$H22,2)</f>
        <v>0</v>
      </c>
      <c r="AN22" s="2014"/>
      <c r="AO22" s="2036">
        <f>ROUND(AN22*$H22,2)</f>
        <v>0</v>
      </c>
      <c r="AP22" s="850"/>
      <c r="AQ22" s="1064">
        <f>ROUND(AP22*$H22,2)</f>
        <v>0</v>
      </c>
      <c r="AR22" s="850">
        <f>AP22+AN22+AL22+AJ22+AH22+AF22+AD22+AB22+Z22+X22+V22+T22+R22+P22+N22+L22+J22</f>
        <v>0</v>
      </c>
      <c r="AS22" s="1064">
        <f>ROUND(AR22*H22,2)</f>
        <v>0</v>
      </c>
      <c r="AT22" s="850">
        <f>G22-AR22</f>
        <v>3.68</v>
      </c>
      <c r="AU22" s="1064">
        <f>ROUND(AT22*H22,2)</f>
        <v>335.62</v>
      </c>
      <c r="AV22" s="914">
        <f>AU22/I22</f>
        <v>1</v>
      </c>
      <c r="HN22" s="1009"/>
      <c r="HO22" s="1010"/>
      <c r="HP22" s="863"/>
      <c r="HQ22" s="863"/>
      <c r="HR22" s="863"/>
      <c r="HS22" s="863"/>
      <c r="HT22" s="863"/>
      <c r="HU22" s="863"/>
      <c r="HV22" s="1011"/>
      <c r="IV22" s="1012" t="s">
        <v>114</v>
      </c>
      <c r="IW22" s="1012" t="s">
        <v>46</v>
      </c>
      <c r="IX22" s="1008" t="s">
        <v>45</v>
      </c>
      <c r="IY22" s="1008" t="s">
        <v>23</v>
      </c>
      <c r="IZ22" s="1008" t="s">
        <v>44</v>
      </c>
      <c r="JA22" s="1012" t="s">
        <v>103</v>
      </c>
    </row>
    <row r="23" spans="1:275" s="1008" customFormat="1" ht="27.9" customHeight="1" x14ac:dyDescent="0.25">
      <c r="A23" s="835"/>
      <c r="B23" s="856"/>
      <c r="C23" s="977" t="s">
        <v>112</v>
      </c>
      <c r="D23" s="851"/>
      <c r="E23" s="858" t="s">
        <v>146</v>
      </c>
      <c r="F23" s="851"/>
      <c r="G23" s="851"/>
      <c r="H23" s="852"/>
      <c r="I23" s="859"/>
      <c r="J23" s="899"/>
      <c r="K23" s="900"/>
      <c r="L23" s="899"/>
      <c r="M23" s="900"/>
      <c r="N23" s="899"/>
      <c r="O23" s="900"/>
      <c r="P23" s="899"/>
      <c r="Q23" s="900"/>
      <c r="R23" s="899"/>
      <c r="S23" s="900"/>
      <c r="T23" s="899"/>
      <c r="U23" s="900"/>
      <c r="V23" s="899"/>
      <c r="W23" s="900"/>
      <c r="X23" s="899"/>
      <c r="Y23" s="900"/>
      <c r="Z23" s="899"/>
      <c r="AA23" s="900"/>
      <c r="AB23" s="899"/>
      <c r="AC23" s="900"/>
      <c r="AD23" s="899"/>
      <c r="AE23" s="900"/>
      <c r="AF23" s="899"/>
      <c r="AG23" s="900"/>
      <c r="AH23" s="899"/>
      <c r="AI23" s="900"/>
      <c r="AJ23" s="1855"/>
      <c r="AK23" s="1856"/>
      <c r="AL23" s="899"/>
      <c r="AM23" s="900"/>
      <c r="AN23" s="2008"/>
      <c r="AO23" s="2009"/>
      <c r="AP23" s="899"/>
      <c r="AQ23" s="900"/>
      <c r="AR23" s="899"/>
      <c r="AS23" s="900"/>
      <c r="AT23" s="899"/>
      <c r="AU23" s="900"/>
      <c r="AV23" s="918"/>
      <c r="HN23" s="1009"/>
      <c r="HO23" s="1010"/>
      <c r="HP23" s="863"/>
      <c r="HQ23" s="863"/>
      <c r="HR23" s="863"/>
      <c r="HS23" s="863"/>
      <c r="HT23" s="863"/>
      <c r="HU23" s="863"/>
      <c r="HV23" s="1011"/>
      <c r="IV23" s="1012" t="s">
        <v>114</v>
      </c>
      <c r="IW23" s="1012" t="s">
        <v>46</v>
      </c>
      <c r="IX23" s="1008" t="s">
        <v>45</v>
      </c>
      <c r="IY23" s="1008" t="s">
        <v>23</v>
      </c>
      <c r="IZ23" s="1008" t="s">
        <v>44</v>
      </c>
      <c r="JA23" s="1012" t="s">
        <v>103</v>
      </c>
    </row>
    <row r="24" spans="1:275" s="1013" customFormat="1" ht="27.9" customHeight="1" x14ac:dyDescent="0.25">
      <c r="A24" s="835"/>
      <c r="B24" s="860"/>
      <c r="C24" s="977" t="s">
        <v>114</v>
      </c>
      <c r="D24" s="861" t="s">
        <v>7</v>
      </c>
      <c r="E24" s="862" t="s">
        <v>1336</v>
      </c>
      <c r="F24" s="863"/>
      <c r="G24" s="861" t="s">
        <v>7</v>
      </c>
      <c r="H24" s="864"/>
      <c r="I24" s="865"/>
      <c r="J24" s="901"/>
      <c r="K24" s="902"/>
      <c r="L24" s="901"/>
      <c r="M24" s="902"/>
      <c r="N24" s="901"/>
      <c r="O24" s="902"/>
      <c r="P24" s="901"/>
      <c r="Q24" s="902"/>
      <c r="R24" s="901"/>
      <c r="S24" s="902"/>
      <c r="T24" s="901"/>
      <c r="U24" s="902"/>
      <c r="V24" s="901"/>
      <c r="W24" s="902"/>
      <c r="X24" s="901"/>
      <c r="Y24" s="902"/>
      <c r="Z24" s="901"/>
      <c r="AA24" s="902"/>
      <c r="AB24" s="901"/>
      <c r="AC24" s="902"/>
      <c r="AD24" s="901"/>
      <c r="AE24" s="902"/>
      <c r="AF24" s="901"/>
      <c r="AG24" s="902"/>
      <c r="AH24" s="901"/>
      <c r="AI24" s="902"/>
      <c r="AJ24" s="1857"/>
      <c r="AK24" s="1858"/>
      <c r="AL24" s="901"/>
      <c r="AM24" s="902"/>
      <c r="AN24" s="2010"/>
      <c r="AO24" s="2011"/>
      <c r="AP24" s="901"/>
      <c r="AQ24" s="902"/>
      <c r="AR24" s="901"/>
      <c r="AS24" s="902"/>
      <c r="AT24" s="901"/>
      <c r="AU24" s="902"/>
      <c r="AV24" s="919"/>
      <c r="HN24" s="1014"/>
      <c r="HO24" s="1015"/>
      <c r="HP24" s="869"/>
      <c r="HQ24" s="869"/>
      <c r="HR24" s="869"/>
      <c r="HS24" s="869"/>
      <c r="HT24" s="869"/>
      <c r="HU24" s="869"/>
      <c r="HV24" s="1016"/>
      <c r="IV24" s="1017" t="s">
        <v>114</v>
      </c>
      <c r="IW24" s="1017" t="s">
        <v>46</v>
      </c>
      <c r="IX24" s="1013" t="s">
        <v>46</v>
      </c>
      <c r="IY24" s="1013" t="s">
        <v>23</v>
      </c>
      <c r="IZ24" s="1013" t="s">
        <v>45</v>
      </c>
      <c r="JA24" s="1017" t="s">
        <v>103</v>
      </c>
    </row>
    <row r="25" spans="1:275" s="836" customFormat="1" ht="27.9" customHeight="1" x14ac:dyDescent="0.25">
      <c r="A25" s="835"/>
      <c r="B25" s="866"/>
      <c r="C25" s="977" t="s">
        <v>114</v>
      </c>
      <c r="D25" s="867" t="s">
        <v>7</v>
      </c>
      <c r="E25" s="868" t="s">
        <v>2289</v>
      </c>
      <c r="F25" s="869"/>
      <c r="G25" s="870">
        <v>3.68</v>
      </c>
      <c r="H25" s="871"/>
      <c r="I25" s="872"/>
      <c r="J25" s="897"/>
      <c r="K25" s="898"/>
      <c r="L25" s="897"/>
      <c r="M25" s="898"/>
      <c r="N25" s="897"/>
      <c r="O25" s="898"/>
      <c r="P25" s="897"/>
      <c r="Q25" s="898"/>
      <c r="R25" s="897"/>
      <c r="S25" s="898"/>
      <c r="T25" s="897"/>
      <c r="U25" s="898"/>
      <c r="V25" s="897"/>
      <c r="W25" s="898"/>
      <c r="X25" s="897"/>
      <c r="Y25" s="898"/>
      <c r="Z25" s="897"/>
      <c r="AA25" s="898"/>
      <c r="AB25" s="897"/>
      <c r="AC25" s="898"/>
      <c r="AD25" s="897"/>
      <c r="AE25" s="898"/>
      <c r="AF25" s="897"/>
      <c r="AG25" s="898"/>
      <c r="AH25" s="897"/>
      <c r="AI25" s="898"/>
      <c r="AJ25" s="1853"/>
      <c r="AK25" s="1854"/>
      <c r="AL25" s="897"/>
      <c r="AM25" s="898"/>
      <c r="AN25" s="2006"/>
      <c r="AO25" s="2007"/>
      <c r="AP25" s="897"/>
      <c r="AQ25" s="898"/>
      <c r="AR25" s="897"/>
      <c r="AS25" s="898"/>
      <c r="AT25" s="897"/>
      <c r="AU25" s="898"/>
      <c r="AV25" s="917"/>
      <c r="HN25" s="976"/>
      <c r="HO25" s="1000" t="s">
        <v>7</v>
      </c>
      <c r="HP25" s="1001" t="s">
        <v>31</v>
      </c>
      <c r="HQ25" s="851"/>
      <c r="HR25" s="1002">
        <f>HQ25*G17</f>
        <v>0</v>
      </c>
      <c r="HS25" s="1002">
        <v>0</v>
      </c>
      <c r="HT25" s="1002">
        <f>HS25*G17</f>
        <v>0</v>
      </c>
      <c r="HU25" s="1002">
        <v>0.22</v>
      </c>
      <c r="HV25" s="1003">
        <f>HU25*G17</f>
        <v>0.50600000000000001</v>
      </c>
      <c r="IT25" s="1004" t="s">
        <v>110</v>
      </c>
      <c r="IV25" s="1004" t="s">
        <v>105</v>
      </c>
      <c r="IW25" s="1004" t="s">
        <v>46</v>
      </c>
      <c r="JA25" s="988" t="s">
        <v>103</v>
      </c>
      <c r="JG25" s="1005">
        <f>IF(HP25="základní",I17,0)</f>
        <v>96.37</v>
      </c>
      <c r="JH25" s="1005">
        <f>IF(HP25="snížená",I17,0)</f>
        <v>0</v>
      </c>
      <c r="JI25" s="1005">
        <f>IF(HP25="zákl. přenesená",I17,0)</f>
        <v>0</v>
      </c>
      <c r="JJ25" s="1005">
        <f>IF(HP25="sníž. přenesená",I17,0)</f>
        <v>0</v>
      </c>
      <c r="JK25" s="1005">
        <f>IF(HP25="nulová",I17,0)</f>
        <v>0</v>
      </c>
      <c r="JL25" s="988" t="s">
        <v>45</v>
      </c>
      <c r="JM25" s="1005">
        <f>ROUND(H17*G17,2)</f>
        <v>96.37</v>
      </c>
      <c r="JN25" s="988" t="s">
        <v>110</v>
      </c>
      <c r="JO25" s="1004" t="s">
        <v>2286</v>
      </c>
    </row>
    <row r="26" spans="1:275" s="836" customFormat="1" ht="27.9" customHeight="1" x14ac:dyDescent="0.25">
      <c r="A26" s="835"/>
      <c r="B26" s="854" t="s">
        <v>110</v>
      </c>
      <c r="C26" s="838" t="s">
        <v>105</v>
      </c>
      <c r="D26" s="839" t="s">
        <v>160</v>
      </c>
      <c r="E26" s="840" t="s">
        <v>161</v>
      </c>
      <c r="F26" s="841" t="s">
        <v>162</v>
      </c>
      <c r="G26" s="842">
        <v>10</v>
      </c>
      <c r="H26" s="843">
        <v>77.3</v>
      </c>
      <c r="I26" s="855">
        <f>ROUND(H26*G26,2)</f>
        <v>773</v>
      </c>
      <c r="J26" s="850"/>
      <c r="K26" s="1064">
        <f>ROUND(J26*$H26,2)</f>
        <v>0</v>
      </c>
      <c r="L26" s="850"/>
      <c r="M26" s="1064">
        <f>ROUND(L26*$H26,2)</f>
        <v>0</v>
      </c>
      <c r="N26" s="850"/>
      <c r="O26" s="1064">
        <f>ROUND(N26*$H26,2)</f>
        <v>0</v>
      </c>
      <c r="P26" s="850"/>
      <c r="Q26" s="1064">
        <f>ROUND(P26*$H26,2)</f>
        <v>0</v>
      </c>
      <c r="R26" s="850"/>
      <c r="S26" s="1064">
        <f>ROUND(R26*$H26,2)</f>
        <v>0</v>
      </c>
      <c r="T26" s="850"/>
      <c r="U26" s="1064">
        <f>ROUND(T26*$H26,2)</f>
        <v>0</v>
      </c>
      <c r="V26" s="850"/>
      <c r="W26" s="1064">
        <f>ROUND(V26*$H26,2)</f>
        <v>0</v>
      </c>
      <c r="X26" s="850"/>
      <c r="Y26" s="1064">
        <f>ROUND(X26*$H26,2)</f>
        <v>0</v>
      </c>
      <c r="Z26" s="850"/>
      <c r="AA26" s="1064">
        <f>ROUND(Z26*$H26,2)</f>
        <v>0</v>
      </c>
      <c r="AB26" s="850"/>
      <c r="AC26" s="1064">
        <f>ROUND(AB26*$H26,2)</f>
        <v>0</v>
      </c>
      <c r="AD26" s="850"/>
      <c r="AE26" s="1064">
        <f>ROUND(AD26*$H26,2)</f>
        <v>0</v>
      </c>
      <c r="AF26" s="850"/>
      <c r="AG26" s="1064">
        <f>ROUND(AF26*$H26,2)</f>
        <v>0</v>
      </c>
      <c r="AH26" s="850"/>
      <c r="AI26" s="1064">
        <f>ROUND(AH26*$H26,2)</f>
        <v>0</v>
      </c>
      <c r="AJ26" s="1861">
        <v>10</v>
      </c>
      <c r="AK26" s="2185">
        <f>ROUND(AJ26*$H26,2)</f>
        <v>773</v>
      </c>
      <c r="AL26" s="850"/>
      <c r="AM26" s="1064">
        <f>ROUND(AL26*$H26,2)</f>
        <v>0</v>
      </c>
      <c r="AN26" s="2014"/>
      <c r="AO26" s="2036">
        <f>ROUND(AN26*$H26,2)</f>
        <v>0</v>
      </c>
      <c r="AP26" s="850"/>
      <c r="AQ26" s="1064">
        <f>ROUND(AP26*$H26,2)</f>
        <v>0</v>
      </c>
      <c r="AR26" s="850">
        <f>AP26+AN26+AL26+AJ26+AH26+AF26+AD26+AB26+Z26+X26+V26+T26+R26+P26+N26+L26+J26</f>
        <v>10</v>
      </c>
      <c r="AS26" s="1064">
        <f>ROUND(AR26*H26,2)</f>
        <v>773</v>
      </c>
      <c r="AT26" s="850">
        <f>G26-AR26</f>
        <v>0</v>
      </c>
      <c r="AU26" s="1064">
        <f>ROUND(AT26*H26,2)</f>
        <v>0</v>
      </c>
      <c r="AV26" s="914">
        <f>AU26/I26</f>
        <v>0</v>
      </c>
      <c r="HN26" s="976"/>
      <c r="HO26" s="1006"/>
      <c r="HP26" s="851"/>
      <c r="HQ26" s="851"/>
      <c r="HR26" s="851"/>
      <c r="HS26" s="851"/>
      <c r="HT26" s="851"/>
      <c r="HU26" s="851"/>
      <c r="HV26" s="1007"/>
      <c r="IV26" s="988" t="s">
        <v>112</v>
      </c>
      <c r="IW26" s="988" t="s">
        <v>46</v>
      </c>
    </row>
    <row r="27" spans="1:275" s="1008" customFormat="1" ht="27.9" customHeight="1" x14ac:dyDescent="0.25">
      <c r="A27" s="835"/>
      <c r="B27" s="856"/>
      <c r="C27" s="977" t="s">
        <v>112</v>
      </c>
      <c r="D27" s="851"/>
      <c r="E27" s="858" t="s">
        <v>164</v>
      </c>
      <c r="F27" s="851"/>
      <c r="G27" s="851"/>
      <c r="H27" s="852"/>
      <c r="I27" s="859"/>
      <c r="J27" s="899"/>
      <c r="K27" s="900"/>
      <c r="L27" s="899"/>
      <c r="M27" s="900"/>
      <c r="N27" s="899"/>
      <c r="O27" s="900"/>
      <c r="P27" s="899"/>
      <c r="Q27" s="900"/>
      <c r="R27" s="899"/>
      <c r="S27" s="900"/>
      <c r="T27" s="899"/>
      <c r="U27" s="900"/>
      <c r="V27" s="899"/>
      <c r="W27" s="900"/>
      <c r="X27" s="899"/>
      <c r="Y27" s="900"/>
      <c r="Z27" s="899"/>
      <c r="AA27" s="900"/>
      <c r="AB27" s="899"/>
      <c r="AC27" s="900"/>
      <c r="AD27" s="899"/>
      <c r="AE27" s="900"/>
      <c r="AF27" s="899"/>
      <c r="AG27" s="900"/>
      <c r="AH27" s="899"/>
      <c r="AI27" s="900"/>
      <c r="AJ27" s="1855"/>
      <c r="AK27" s="1856"/>
      <c r="AL27" s="899"/>
      <c r="AM27" s="900"/>
      <c r="AN27" s="2008"/>
      <c r="AO27" s="2009"/>
      <c r="AP27" s="899"/>
      <c r="AQ27" s="900"/>
      <c r="AR27" s="899"/>
      <c r="AS27" s="900"/>
      <c r="AT27" s="899"/>
      <c r="AU27" s="900"/>
      <c r="AV27" s="918"/>
      <c r="HN27" s="1009"/>
      <c r="HO27" s="1010"/>
      <c r="HP27" s="863"/>
      <c r="HQ27" s="863"/>
      <c r="HR27" s="863"/>
      <c r="HS27" s="863"/>
      <c r="HT27" s="863"/>
      <c r="HU27" s="863"/>
      <c r="HV27" s="1011"/>
      <c r="IV27" s="1012" t="s">
        <v>114</v>
      </c>
      <c r="IW27" s="1012" t="s">
        <v>46</v>
      </c>
      <c r="IX27" s="1008" t="s">
        <v>45</v>
      </c>
      <c r="IY27" s="1008" t="s">
        <v>23</v>
      </c>
      <c r="IZ27" s="1008" t="s">
        <v>44</v>
      </c>
      <c r="JA27" s="1012" t="s">
        <v>103</v>
      </c>
    </row>
    <row r="28" spans="1:275" s="1008" customFormat="1" ht="27.9" customHeight="1" x14ac:dyDescent="0.25">
      <c r="A28" s="835"/>
      <c r="B28" s="866"/>
      <c r="C28" s="977" t="s">
        <v>114</v>
      </c>
      <c r="D28" s="867" t="s">
        <v>7</v>
      </c>
      <c r="E28" s="868" t="s">
        <v>165</v>
      </c>
      <c r="F28" s="869"/>
      <c r="G28" s="870">
        <v>10</v>
      </c>
      <c r="H28" s="871"/>
      <c r="I28" s="872"/>
      <c r="J28" s="899"/>
      <c r="K28" s="900"/>
      <c r="L28" s="899"/>
      <c r="M28" s="900"/>
      <c r="N28" s="899"/>
      <c r="O28" s="900"/>
      <c r="P28" s="899"/>
      <c r="Q28" s="900"/>
      <c r="R28" s="899"/>
      <c r="S28" s="900"/>
      <c r="T28" s="899"/>
      <c r="U28" s="900"/>
      <c r="V28" s="899"/>
      <c r="W28" s="900"/>
      <c r="X28" s="899"/>
      <c r="Y28" s="900"/>
      <c r="Z28" s="899"/>
      <c r="AA28" s="900"/>
      <c r="AB28" s="899"/>
      <c r="AC28" s="900"/>
      <c r="AD28" s="899"/>
      <c r="AE28" s="900"/>
      <c r="AF28" s="899"/>
      <c r="AG28" s="900"/>
      <c r="AH28" s="899"/>
      <c r="AI28" s="900"/>
      <c r="AJ28" s="1855"/>
      <c r="AK28" s="1856"/>
      <c r="AL28" s="899"/>
      <c r="AM28" s="900"/>
      <c r="AN28" s="2008"/>
      <c r="AO28" s="2009"/>
      <c r="AP28" s="899"/>
      <c r="AQ28" s="900"/>
      <c r="AR28" s="899"/>
      <c r="AS28" s="900"/>
      <c r="AT28" s="899"/>
      <c r="AU28" s="900"/>
      <c r="AV28" s="918"/>
      <c r="HN28" s="1009"/>
      <c r="HO28" s="1010"/>
      <c r="HP28" s="863"/>
      <c r="HQ28" s="863"/>
      <c r="HR28" s="863"/>
      <c r="HS28" s="863"/>
      <c r="HT28" s="863"/>
      <c r="HU28" s="863"/>
      <c r="HV28" s="1011"/>
      <c r="IV28" s="1012" t="s">
        <v>114</v>
      </c>
      <c r="IW28" s="1012" t="s">
        <v>46</v>
      </c>
      <c r="IX28" s="1008" t="s">
        <v>45</v>
      </c>
      <c r="IY28" s="1008" t="s">
        <v>23</v>
      </c>
      <c r="IZ28" s="1008" t="s">
        <v>44</v>
      </c>
      <c r="JA28" s="1012" t="s">
        <v>103</v>
      </c>
    </row>
    <row r="29" spans="1:275" s="1013" customFormat="1" ht="27.9" customHeight="1" x14ac:dyDescent="0.25">
      <c r="A29" s="835"/>
      <c r="B29" s="854" t="s">
        <v>142</v>
      </c>
      <c r="C29" s="838" t="s">
        <v>105</v>
      </c>
      <c r="D29" s="839" t="s">
        <v>167</v>
      </c>
      <c r="E29" s="840" t="s">
        <v>168</v>
      </c>
      <c r="F29" s="841" t="s">
        <v>169</v>
      </c>
      <c r="G29" s="842">
        <v>5</v>
      </c>
      <c r="H29" s="843">
        <v>150</v>
      </c>
      <c r="I29" s="855">
        <f>ROUND(H29*G29,2)</f>
        <v>750</v>
      </c>
      <c r="J29" s="850"/>
      <c r="K29" s="1064">
        <f>ROUND(J29*$H29,2)</f>
        <v>0</v>
      </c>
      <c r="L29" s="850"/>
      <c r="M29" s="1064">
        <f>ROUND(L29*$H29,2)</f>
        <v>0</v>
      </c>
      <c r="N29" s="850"/>
      <c r="O29" s="1064">
        <f>ROUND(N29*$H29,2)</f>
        <v>0</v>
      </c>
      <c r="P29" s="850"/>
      <c r="Q29" s="1064">
        <f>ROUND(P29*$H29,2)</f>
        <v>0</v>
      </c>
      <c r="R29" s="850"/>
      <c r="S29" s="1064">
        <f>ROUND(R29*$H29,2)</f>
        <v>0</v>
      </c>
      <c r="T29" s="850"/>
      <c r="U29" s="1064">
        <f>ROUND(T29*$H29,2)</f>
        <v>0</v>
      </c>
      <c r="V29" s="850"/>
      <c r="W29" s="1064">
        <f>ROUND(V29*$H29,2)</f>
        <v>0</v>
      </c>
      <c r="X29" s="850"/>
      <c r="Y29" s="1064">
        <f>ROUND(X29*$H29,2)</f>
        <v>0</v>
      </c>
      <c r="Z29" s="850"/>
      <c r="AA29" s="1064">
        <f>ROUND(Z29*$H29,2)</f>
        <v>0</v>
      </c>
      <c r="AB29" s="850"/>
      <c r="AC29" s="1064">
        <f>ROUND(AB29*$H29,2)</f>
        <v>0</v>
      </c>
      <c r="AD29" s="850"/>
      <c r="AE29" s="1064">
        <f>ROUND(AD29*$H29,2)</f>
        <v>0</v>
      </c>
      <c r="AF29" s="850"/>
      <c r="AG29" s="1064">
        <f>ROUND(AF29*$H29,2)</f>
        <v>0</v>
      </c>
      <c r="AH29" s="850"/>
      <c r="AI29" s="1064">
        <f>ROUND(AH29*$H29,2)</f>
        <v>0</v>
      </c>
      <c r="AJ29" s="1861">
        <v>5</v>
      </c>
      <c r="AK29" s="2185">
        <f>ROUND(AJ29*$H29,2)</f>
        <v>750</v>
      </c>
      <c r="AL29" s="850"/>
      <c r="AM29" s="1064">
        <f>ROUND(AL29*$H29,2)</f>
        <v>0</v>
      </c>
      <c r="AN29" s="2014"/>
      <c r="AO29" s="2036">
        <f>ROUND(AN29*$H29,2)</f>
        <v>0</v>
      </c>
      <c r="AP29" s="850"/>
      <c r="AQ29" s="1064">
        <f>ROUND(AP29*$H29,2)</f>
        <v>0</v>
      </c>
      <c r="AR29" s="850">
        <f>AP29+AN29+AL29+AJ29+AH29+AF29+AD29+AB29+Z29+X29+V29+T29+R29+P29+N29+L29+J29</f>
        <v>5</v>
      </c>
      <c r="AS29" s="1064">
        <f>ROUND(AR29*H29,2)</f>
        <v>750</v>
      </c>
      <c r="AT29" s="850">
        <f>G29-AR29</f>
        <v>0</v>
      </c>
      <c r="AU29" s="1064">
        <f>ROUND(AT29*H29,2)</f>
        <v>0</v>
      </c>
      <c r="AV29" s="914">
        <f>AU29/I29</f>
        <v>0</v>
      </c>
      <c r="HN29" s="1014"/>
      <c r="HO29" s="1015"/>
      <c r="HP29" s="869"/>
      <c r="HQ29" s="869"/>
      <c r="HR29" s="869"/>
      <c r="HS29" s="869"/>
      <c r="HT29" s="869"/>
      <c r="HU29" s="869"/>
      <c r="HV29" s="1016"/>
      <c r="IV29" s="1017" t="s">
        <v>114</v>
      </c>
      <c r="IW29" s="1017" t="s">
        <v>46</v>
      </c>
      <c r="IX29" s="1013" t="s">
        <v>46</v>
      </c>
      <c r="IY29" s="1013" t="s">
        <v>23</v>
      </c>
      <c r="IZ29" s="1013" t="s">
        <v>45</v>
      </c>
      <c r="JA29" s="1017" t="s">
        <v>103</v>
      </c>
    </row>
    <row r="30" spans="1:275" s="836" customFormat="1" ht="27.9" customHeight="1" x14ac:dyDescent="0.25">
      <c r="A30" s="835"/>
      <c r="B30" s="856"/>
      <c r="C30" s="977" t="s">
        <v>112</v>
      </c>
      <c r="D30" s="851"/>
      <c r="E30" s="858" t="s">
        <v>171</v>
      </c>
      <c r="F30" s="851"/>
      <c r="G30" s="851"/>
      <c r="H30" s="852"/>
      <c r="I30" s="859"/>
      <c r="J30" s="897"/>
      <c r="K30" s="898"/>
      <c r="L30" s="897"/>
      <c r="M30" s="898"/>
      <c r="N30" s="897"/>
      <c r="O30" s="898"/>
      <c r="P30" s="897"/>
      <c r="Q30" s="898"/>
      <c r="R30" s="897"/>
      <c r="S30" s="898"/>
      <c r="T30" s="897"/>
      <c r="U30" s="898"/>
      <c r="V30" s="897"/>
      <c r="W30" s="898"/>
      <c r="X30" s="897"/>
      <c r="Y30" s="898"/>
      <c r="Z30" s="897"/>
      <c r="AA30" s="898"/>
      <c r="AB30" s="897"/>
      <c r="AC30" s="898"/>
      <c r="AD30" s="897"/>
      <c r="AE30" s="898"/>
      <c r="AF30" s="897"/>
      <c r="AG30" s="898"/>
      <c r="AH30" s="897"/>
      <c r="AI30" s="898"/>
      <c r="AJ30" s="1853"/>
      <c r="AK30" s="1854"/>
      <c r="AL30" s="897"/>
      <c r="AM30" s="898"/>
      <c r="AN30" s="2006"/>
      <c r="AO30" s="2007"/>
      <c r="AP30" s="897"/>
      <c r="AQ30" s="898"/>
      <c r="AR30" s="897"/>
      <c r="AS30" s="898"/>
      <c r="AT30" s="897"/>
      <c r="AU30" s="898"/>
      <c r="AV30" s="917"/>
      <c r="HN30" s="976"/>
      <c r="HO30" s="1000" t="s">
        <v>7</v>
      </c>
      <c r="HP30" s="1001" t="s">
        <v>31</v>
      </c>
      <c r="HQ30" s="851"/>
      <c r="HR30" s="1002">
        <f>HQ30*G22</f>
        <v>0</v>
      </c>
      <c r="HS30" s="1002">
        <v>4.0000000000000003E-5</v>
      </c>
      <c r="HT30" s="1002">
        <f>HS30*G22</f>
        <v>1.4720000000000003E-4</v>
      </c>
      <c r="HU30" s="1002">
        <v>0.10299999999999999</v>
      </c>
      <c r="HV30" s="1003">
        <f>HU30*G22</f>
        <v>0.37903999999999999</v>
      </c>
      <c r="IT30" s="1004" t="s">
        <v>110</v>
      </c>
      <c r="IV30" s="1004" t="s">
        <v>105</v>
      </c>
      <c r="IW30" s="1004" t="s">
        <v>46</v>
      </c>
      <c r="JA30" s="988" t="s">
        <v>103</v>
      </c>
      <c r="JG30" s="1005">
        <f>IF(HP30="základní",I22,0)</f>
        <v>335.62</v>
      </c>
      <c r="JH30" s="1005">
        <f>IF(HP30="snížená",I22,0)</f>
        <v>0</v>
      </c>
      <c r="JI30" s="1005">
        <f>IF(HP30="zákl. přenesená",I22,0)</f>
        <v>0</v>
      </c>
      <c r="JJ30" s="1005">
        <f>IF(HP30="sníž. přenesená",I22,0)</f>
        <v>0</v>
      </c>
      <c r="JK30" s="1005">
        <f>IF(HP30="nulová",I22,0)</f>
        <v>0</v>
      </c>
      <c r="JL30" s="988" t="s">
        <v>45</v>
      </c>
      <c r="JM30" s="1005">
        <f>ROUND(H22*G22,2)</f>
        <v>335.62</v>
      </c>
      <c r="JN30" s="988" t="s">
        <v>110</v>
      </c>
      <c r="JO30" s="1004" t="s">
        <v>2288</v>
      </c>
    </row>
    <row r="31" spans="1:275" s="836" customFormat="1" ht="27.9" customHeight="1" x14ac:dyDescent="0.25">
      <c r="A31" s="835"/>
      <c r="B31" s="866"/>
      <c r="C31" s="977" t="s">
        <v>114</v>
      </c>
      <c r="D31" s="867" t="s">
        <v>7</v>
      </c>
      <c r="E31" s="868" t="s">
        <v>172</v>
      </c>
      <c r="F31" s="869"/>
      <c r="G31" s="870">
        <v>5</v>
      </c>
      <c r="H31" s="871"/>
      <c r="I31" s="872"/>
      <c r="J31" s="897"/>
      <c r="K31" s="898"/>
      <c r="L31" s="897"/>
      <c r="M31" s="898"/>
      <c r="N31" s="897"/>
      <c r="O31" s="898"/>
      <c r="P31" s="897"/>
      <c r="Q31" s="898"/>
      <c r="R31" s="897"/>
      <c r="S31" s="898"/>
      <c r="T31" s="897"/>
      <c r="U31" s="898"/>
      <c r="V31" s="897"/>
      <c r="W31" s="898"/>
      <c r="X31" s="897"/>
      <c r="Y31" s="898"/>
      <c r="Z31" s="897"/>
      <c r="AA31" s="898"/>
      <c r="AB31" s="897"/>
      <c r="AC31" s="898"/>
      <c r="AD31" s="897"/>
      <c r="AE31" s="898"/>
      <c r="AF31" s="897"/>
      <c r="AG31" s="898"/>
      <c r="AH31" s="897"/>
      <c r="AI31" s="898"/>
      <c r="AJ31" s="1853"/>
      <c r="AK31" s="1854"/>
      <c r="AL31" s="897"/>
      <c r="AM31" s="898"/>
      <c r="AN31" s="2006"/>
      <c r="AO31" s="2007"/>
      <c r="AP31" s="897"/>
      <c r="AQ31" s="898"/>
      <c r="AR31" s="897"/>
      <c r="AS31" s="898"/>
      <c r="AT31" s="897"/>
      <c r="AU31" s="898"/>
      <c r="AV31" s="917"/>
      <c r="HN31" s="976"/>
      <c r="HO31" s="1006"/>
      <c r="HP31" s="851"/>
      <c r="HQ31" s="851"/>
      <c r="HR31" s="851"/>
      <c r="HS31" s="851"/>
      <c r="HT31" s="851"/>
      <c r="HU31" s="851"/>
      <c r="HV31" s="1007"/>
      <c r="IV31" s="988" t="s">
        <v>112</v>
      </c>
      <c r="IW31" s="988" t="s">
        <v>46</v>
      </c>
    </row>
    <row r="32" spans="1:275" s="1008" customFormat="1" ht="41.25" customHeight="1" x14ac:dyDescent="0.25">
      <c r="A32" s="835"/>
      <c r="B32" s="854" t="s">
        <v>150</v>
      </c>
      <c r="C32" s="838" t="s">
        <v>105</v>
      </c>
      <c r="D32" s="839" t="s">
        <v>174</v>
      </c>
      <c r="E32" s="840" t="s">
        <v>175</v>
      </c>
      <c r="F32" s="841" t="s">
        <v>153</v>
      </c>
      <c r="G32" s="842">
        <v>2.2000000000000002</v>
      </c>
      <c r="H32" s="843">
        <v>385.8</v>
      </c>
      <c r="I32" s="855">
        <f>ROUND(H32*G32,2)</f>
        <v>848.76</v>
      </c>
      <c r="J32" s="850"/>
      <c r="K32" s="1064">
        <f>ROUND(J32*$H32,2)</f>
        <v>0</v>
      </c>
      <c r="L32" s="850"/>
      <c r="M32" s="1064">
        <f>ROUND(L32*$H32,2)</f>
        <v>0</v>
      </c>
      <c r="N32" s="850"/>
      <c r="O32" s="1064">
        <f>ROUND(N32*$H32,2)</f>
        <v>0</v>
      </c>
      <c r="P32" s="850"/>
      <c r="Q32" s="1064">
        <f>ROUND(P32*$H32,2)</f>
        <v>0</v>
      </c>
      <c r="R32" s="850"/>
      <c r="S32" s="1064">
        <f>ROUND(R32*$H32,2)</f>
        <v>0</v>
      </c>
      <c r="T32" s="850"/>
      <c r="U32" s="1064">
        <f>ROUND(T32*$H32,2)</f>
        <v>0</v>
      </c>
      <c r="V32" s="850"/>
      <c r="W32" s="1064">
        <f>ROUND(V32*$H32,2)</f>
        <v>0</v>
      </c>
      <c r="X32" s="850"/>
      <c r="Y32" s="1064">
        <f>ROUND(X32*$H32,2)</f>
        <v>0</v>
      </c>
      <c r="Z32" s="850"/>
      <c r="AA32" s="1064">
        <f>ROUND(Z32*$H32,2)</f>
        <v>0</v>
      </c>
      <c r="AB32" s="850"/>
      <c r="AC32" s="1064">
        <f>ROUND(AB32*$H32,2)</f>
        <v>0</v>
      </c>
      <c r="AD32" s="850"/>
      <c r="AE32" s="1064">
        <f>ROUND(AD32*$H32,2)</f>
        <v>0</v>
      </c>
      <c r="AF32" s="850"/>
      <c r="AG32" s="1064">
        <f>ROUND(AF32*$H32,2)</f>
        <v>0</v>
      </c>
      <c r="AH32" s="850"/>
      <c r="AI32" s="1064">
        <f>ROUND(AH32*$H32,2)</f>
        <v>0</v>
      </c>
      <c r="AJ32" s="1861">
        <v>2.2000000000000002</v>
      </c>
      <c r="AK32" s="2185">
        <f>ROUND(AJ32*$H32,2)</f>
        <v>848.76</v>
      </c>
      <c r="AL32" s="850"/>
      <c r="AM32" s="1064">
        <f>ROUND(AL32*$H32,2)</f>
        <v>0</v>
      </c>
      <c r="AN32" s="2014"/>
      <c r="AO32" s="2036">
        <f>ROUND(AN32*$H32,2)</f>
        <v>0</v>
      </c>
      <c r="AP32" s="850"/>
      <c r="AQ32" s="1064">
        <f>ROUND(AP32*$H32,2)</f>
        <v>0</v>
      </c>
      <c r="AR32" s="850">
        <f>AP32+AN32+AL32+AJ32+AH32+AF32+AD32+AB32+Z32+X32+V32+T32+R32+P32+N32+L32+J32</f>
        <v>2.2000000000000002</v>
      </c>
      <c r="AS32" s="1064">
        <f>ROUND(AR32*H32,2)</f>
        <v>848.76</v>
      </c>
      <c r="AT32" s="850">
        <f>G32-AR32</f>
        <v>0</v>
      </c>
      <c r="AU32" s="1064">
        <f>ROUND(AT32*H32,2)</f>
        <v>0</v>
      </c>
      <c r="AV32" s="914">
        <f>AU32/I32</f>
        <v>0</v>
      </c>
      <c r="HN32" s="1009"/>
      <c r="HO32" s="1010"/>
      <c r="HP32" s="863"/>
      <c r="HQ32" s="863"/>
      <c r="HR32" s="863"/>
      <c r="HS32" s="863"/>
      <c r="HT32" s="863"/>
      <c r="HU32" s="863"/>
      <c r="HV32" s="1011"/>
      <c r="IV32" s="1012" t="s">
        <v>114</v>
      </c>
      <c r="IW32" s="1012" t="s">
        <v>46</v>
      </c>
      <c r="IX32" s="1008" t="s">
        <v>45</v>
      </c>
      <c r="IY32" s="1008" t="s">
        <v>23</v>
      </c>
      <c r="IZ32" s="1008" t="s">
        <v>44</v>
      </c>
      <c r="JA32" s="1012" t="s">
        <v>103</v>
      </c>
    </row>
    <row r="33" spans="1:275" s="1013" customFormat="1" ht="27.9" customHeight="1" x14ac:dyDescent="0.25">
      <c r="A33" s="835"/>
      <c r="B33" s="856"/>
      <c r="C33" s="977" t="s">
        <v>112</v>
      </c>
      <c r="D33" s="851"/>
      <c r="E33" s="858" t="s">
        <v>177</v>
      </c>
      <c r="F33" s="851"/>
      <c r="G33" s="851"/>
      <c r="H33" s="852"/>
      <c r="I33" s="859"/>
      <c r="J33" s="901"/>
      <c r="K33" s="902"/>
      <c r="L33" s="901"/>
      <c r="M33" s="902"/>
      <c r="N33" s="901"/>
      <c r="O33" s="902"/>
      <c r="P33" s="901"/>
      <c r="Q33" s="902"/>
      <c r="R33" s="901"/>
      <c r="S33" s="902"/>
      <c r="T33" s="901"/>
      <c r="U33" s="902"/>
      <c r="V33" s="901"/>
      <c r="W33" s="902"/>
      <c r="X33" s="901"/>
      <c r="Y33" s="902"/>
      <c r="Z33" s="901"/>
      <c r="AA33" s="902"/>
      <c r="AB33" s="901"/>
      <c r="AC33" s="902"/>
      <c r="AD33" s="901"/>
      <c r="AE33" s="902"/>
      <c r="AF33" s="901"/>
      <c r="AG33" s="902"/>
      <c r="AH33" s="901"/>
      <c r="AI33" s="902"/>
      <c r="AJ33" s="1857"/>
      <c r="AK33" s="1858"/>
      <c r="AL33" s="901"/>
      <c r="AM33" s="902"/>
      <c r="AN33" s="2010"/>
      <c r="AO33" s="2011"/>
      <c r="AP33" s="901"/>
      <c r="AQ33" s="902"/>
      <c r="AR33" s="901"/>
      <c r="AS33" s="902"/>
      <c r="AT33" s="901"/>
      <c r="AU33" s="902"/>
      <c r="AV33" s="919"/>
      <c r="HN33" s="1014"/>
      <c r="HO33" s="1015"/>
      <c r="HP33" s="869"/>
      <c r="HQ33" s="869"/>
      <c r="HR33" s="869"/>
      <c r="HS33" s="869"/>
      <c r="HT33" s="869"/>
      <c r="HU33" s="869"/>
      <c r="HV33" s="1016"/>
      <c r="IV33" s="1017" t="s">
        <v>114</v>
      </c>
      <c r="IW33" s="1017" t="s">
        <v>46</v>
      </c>
      <c r="IX33" s="1013" t="s">
        <v>46</v>
      </c>
      <c r="IY33" s="1013" t="s">
        <v>23</v>
      </c>
      <c r="IZ33" s="1013" t="s">
        <v>45</v>
      </c>
      <c r="JA33" s="1017" t="s">
        <v>103</v>
      </c>
    </row>
    <row r="34" spans="1:275" s="836" customFormat="1" ht="27.9" customHeight="1" x14ac:dyDescent="0.25">
      <c r="A34" s="835"/>
      <c r="B34" s="860"/>
      <c r="C34" s="977" t="s">
        <v>114</v>
      </c>
      <c r="D34" s="861" t="s">
        <v>7</v>
      </c>
      <c r="E34" s="862" t="s">
        <v>2293</v>
      </c>
      <c r="F34" s="863"/>
      <c r="G34" s="861" t="s">
        <v>7</v>
      </c>
      <c r="H34" s="864"/>
      <c r="I34" s="865"/>
      <c r="J34" s="897"/>
      <c r="K34" s="898"/>
      <c r="L34" s="897"/>
      <c r="M34" s="898"/>
      <c r="N34" s="897"/>
      <c r="O34" s="898"/>
      <c r="P34" s="897"/>
      <c r="Q34" s="898"/>
      <c r="R34" s="897"/>
      <c r="S34" s="898"/>
      <c r="T34" s="897"/>
      <c r="U34" s="898"/>
      <c r="V34" s="897"/>
      <c r="W34" s="898"/>
      <c r="X34" s="897"/>
      <c r="Y34" s="898"/>
      <c r="Z34" s="897"/>
      <c r="AA34" s="898"/>
      <c r="AB34" s="897"/>
      <c r="AC34" s="898"/>
      <c r="AD34" s="897"/>
      <c r="AE34" s="898"/>
      <c r="AF34" s="897"/>
      <c r="AG34" s="898"/>
      <c r="AH34" s="897"/>
      <c r="AI34" s="898"/>
      <c r="AJ34" s="1853"/>
      <c r="AK34" s="1854"/>
      <c r="AL34" s="897"/>
      <c r="AM34" s="898"/>
      <c r="AN34" s="2006"/>
      <c r="AO34" s="2007"/>
      <c r="AP34" s="897"/>
      <c r="AQ34" s="898"/>
      <c r="AR34" s="897"/>
      <c r="AS34" s="898"/>
      <c r="AT34" s="897"/>
      <c r="AU34" s="898"/>
      <c r="AV34" s="917"/>
      <c r="HN34" s="976"/>
      <c r="HO34" s="1000" t="s">
        <v>7</v>
      </c>
      <c r="HP34" s="1001" t="s">
        <v>31</v>
      </c>
      <c r="HQ34" s="851"/>
      <c r="HR34" s="1002">
        <f>HQ34*G26</f>
        <v>0</v>
      </c>
      <c r="HS34" s="1002">
        <v>0</v>
      </c>
      <c r="HT34" s="1002">
        <f>HS34*G26</f>
        <v>0</v>
      </c>
      <c r="HU34" s="1002">
        <v>0</v>
      </c>
      <c r="HV34" s="1003">
        <f>HU34*G26</f>
        <v>0</v>
      </c>
      <c r="IT34" s="1004" t="s">
        <v>110</v>
      </c>
      <c r="IV34" s="1004" t="s">
        <v>105</v>
      </c>
      <c r="IW34" s="1004" t="s">
        <v>46</v>
      </c>
      <c r="JA34" s="988" t="s">
        <v>103</v>
      </c>
      <c r="JG34" s="1005">
        <f>IF(HP34="základní",I26,0)</f>
        <v>773</v>
      </c>
      <c r="JH34" s="1005">
        <f>IF(HP34="snížená",I26,0)</f>
        <v>0</v>
      </c>
      <c r="JI34" s="1005">
        <f>IF(HP34="zákl. přenesená",I26,0)</f>
        <v>0</v>
      </c>
      <c r="JJ34" s="1005">
        <f>IF(HP34="sníž. přenesená",I26,0)</f>
        <v>0</v>
      </c>
      <c r="JK34" s="1005">
        <f>IF(HP34="nulová",I26,0)</f>
        <v>0</v>
      </c>
      <c r="JL34" s="988" t="s">
        <v>45</v>
      </c>
      <c r="JM34" s="1005">
        <f>ROUND(H26*G26,2)</f>
        <v>773</v>
      </c>
      <c r="JN34" s="988" t="s">
        <v>110</v>
      </c>
      <c r="JO34" s="1004" t="s">
        <v>2290</v>
      </c>
    </row>
    <row r="35" spans="1:275" s="836" customFormat="1" ht="27.9" customHeight="1" x14ac:dyDescent="0.25">
      <c r="A35" s="835"/>
      <c r="B35" s="866"/>
      <c r="C35" s="977" t="s">
        <v>114</v>
      </c>
      <c r="D35" s="867" t="s">
        <v>7</v>
      </c>
      <c r="E35" s="868" t="s">
        <v>2294</v>
      </c>
      <c r="F35" s="869"/>
      <c r="G35" s="870">
        <v>1.1000000000000001</v>
      </c>
      <c r="H35" s="871"/>
      <c r="I35" s="872"/>
      <c r="J35" s="897"/>
      <c r="K35" s="898"/>
      <c r="L35" s="897"/>
      <c r="M35" s="898"/>
      <c r="N35" s="897"/>
      <c r="O35" s="898"/>
      <c r="P35" s="897"/>
      <c r="Q35" s="898"/>
      <c r="R35" s="897"/>
      <c r="S35" s="898"/>
      <c r="T35" s="897"/>
      <c r="U35" s="898"/>
      <c r="V35" s="897"/>
      <c r="W35" s="898"/>
      <c r="X35" s="897"/>
      <c r="Y35" s="898"/>
      <c r="Z35" s="897"/>
      <c r="AA35" s="898"/>
      <c r="AB35" s="897"/>
      <c r="AC35" s="898"/>
      <c r="AD35" s="897"/>
      <c r="AE35" s="898"/>
      <c r="AF35" s="897"/>
      <c r="AG35" s="898"/>
      <c r="AH35" s="897"/>
      <c r="AI35" s="898"/>
      <c r="AJ35" s="1853"/>
      <c r="AK35" s="1854"/>
      <c r="AL35" s="897"/>
      <c r="AM35" s="898"/>
      <c r="AN35" s="2006"/>
      <c r="AO35" s="2007"/>
      <c r="AP35" s="897"/>
      <c r="AQ35" s="898"/>
      <c r="AR35" s="897"/>
      <c r="AS35" s="898"/>
      <c r="AT35" s="897"/>
      <c r="AU35" s="898"/>
      <c r="AV35" s="917"/>
      <c r="HN35" s="976"/>
      <c r="HO35" s="1006"/>
      <c r="HP35" s="851"/>
      <c r="HQ35" s="851"/>
      <c r="HR35" s="851"/>
      <c r="HS35" s="851"/>
      <c r="HT35" s="851"/>
      <c r="HU35" s="851"/>
      <c r="HV35" s="1007"/>
      <c r="IV35" s="988" t="s">
        <v>112</v>
      </c>
      <c r="IW35" s="988" t="s">
        <v>46</v>
      </c>
    </row>
    <row r="36" spans="1:275" s="1013" customFormat="1" ht="27.9" customHeight="1" x14ac:dyDescent="0.25">
      <c r="A36" s="835"/>
      <c r="B36" s="866"/>
      <c r="C36" s="977" t="s">
        <v>114</v>
      </c>
      <c r="D36" s="867" t="s">
        <v>7</v>
      </c>
      <c r="E36" s="868" t="s">
        <v>2295</v>
      </c>
      <c r="F36" s="869"/>
      <c r="G36" s="870">
        <v>1.1000000000000001</v>
      </c>
      <c r="H36" s="871"/>
      <c r="I36" s="872"/>
      <c r="J36" s="901"/>
      <c r="K36" s="902"/>
      <c r="L36" s="901"/>
      <c r="M36" s="902"/>
      <c r="N36" s="901"/>
      <c r="O36" s="902"/>
      <c r="P36" s="901"/>
      <c r="Q36" s="902"/>
      <c r="R36" s="901"/>
      <c r="S36" s="902"/>
      <c r="T36" s="901"/>
      <c r="U36" s="902"/>
      <c r="V36" s="901"/>
      <c r="W36" s="902"/>
      <c r="X36" s="901"/>
      <c r="Y36" s="902"/>
      <c r="Z36" s="901"/>
      <c r="AA36" s="902"/>
      <c r="AB36" s="901"/>
      <c r="AC36" s="902"/>
      <c r="AD36" s="901"/>
      <c r="AE36" s="902"/>
      <c r="AF36" s="901"/>
      <c r="AG36" s="902"/>
      <c r="AH36" s="901"/>
      <c r="AI36" s="902"/>
      <c r="AJ36" s="1857"/>
      <c r="AK36" s="1858"/>
      <c r="AL36" s="901"/>
      <c r="AM36" s="902"/>
      <c r="AN36" s="2010"/>
      <c r="AO36" s="2011"/>
      <c r="AP36" s="901"/>
      <c r="AQ36" s="902"/>
      <c r="AR36" s="901"/>
      <c r="AS36" s="902"/>
      <c r="AT36" s="901"/>
      <c r="AU36" s="902"/>
      <c r="AV36" s="919"/>
      <c r="HN36" s="1014"/>
      <c r="HO36" s="1015"/>
      <c r="HP36" s="869"/>
      <c r="HQ36" s="869"/>
      <c r="HR36" s="869"/>
      <c r="HS36" s="869"/>
      <c r="HT36" s="869"/>
      <c r="HU36" s="869"/>
      <c r="HV36" s="1016"/>
      <c r="IV36" s="1017" t="s">
        <v>114</v>
      </c>
      <c r="IW36" s="1017" t="s">
        <v>46</v>
      </c>
      <c r="IX36" s="1013" t="s">
        <v>46</v>
      </c>
      <c r="IY36" s="1013" t="s">
        <v>23</v>
      </c>
      <c r="IZ36" s="1013" t="s">
        <v>45</v>
      </c>
      <c r="JA36" s="1017" t="s">
        <v>103</v>
      </c>
    </row>
    <row r="37" spans="1:275" s="836" customFormat="1" ht="27.9" customHeight="1" x14ac:dyDescent="0.25">
      <c r="A37" s="835"/>
      <c r="B37" s="873"/>
      <c r="C37" s="977" t="s">
        <v>114</v>
      </c>
      <c r="D37" s="874" t="s">
        <v>7</v>
      </c>
      <c r="E37" s="875" t="s">
        <v>132</v>
      </c>
      <c r="F37" s="876"/>
      <c r="G37" s="877">
        <v>2.2000000000000002</v>
      </c>
      <c r="H37" s="878"/>
      <c r="I37" s="879"/>
      <c r="J37" s="897"/>
      <c r="K37" s="898"/>
      <c r="L37" s="897"/>
      <c r="M37" s="898"/>
      <c r="N37" s="897"/>
      <c r="O37" s="898"/>
      <c r="P37" s="897"/>
      <c r="Q37" s="898"/>
      <c r="R37" s="897"/>
      <c r="S37" s="898"/>
      <c r="T37" s="897"/>
      <c r="U37" s="898"/>
      <c r="V37" s="897"/>
      <c r="W37" s="898"/>
      <c r="X37" s="897"/>
      <c r="Y37" s="898"/>
      <c r="Z37" s="897"/>
      <c r="AA37" s="898"/>
      <c r="AB37" s="897"/>
      <c r="AC37" s="898"/>
      <c r="AD37" s="897"/>
      <c r="AE37" s="898"/>
      <c r="AF37" s="897"/>
      <c r="AG37" s="898"/>
      <c r="AH37" s="897"/>
      <c r="AI37" s="898"/>
      <c r="AJ37" s="1853"/>
      <c r="AK37" s="1854"/>
      <c r="AL37" s="897"/>
      <c r="AM37" s="898"/>
      <c r="AN37" s="2006"/>
      <c r="AO37" s="2007"/>
      <c r="AP37" s="897"/>
      <c r="AQ37" s="898"/>
      <c r="AR37" s="897"/>
      <c r="AS37" s="898"/>
      <c r="AT37" s="897"/>
      <c r="AU37" s="898"/>
      <c r="AV37" s="917"/>
      <c r="HN37" s="976"/>
      <c r="HO37" s="1000" t="s">
        <v>7</v>
      </c>
      <c r="HP37" s="1001" t="s">
        <v>31</v>
      </c>
      <c r="HQ37" s="851"/>
      <c r="HR37" s="1002">
        <f>HQ37*G29</f>
        <v>0</v>
      </c>
      <c r="HS37" s="1002">
        <v>0</v>
      </c>
      <c r="HT37" s="1002">
        <f>HS37*G29</f>
        <v>0</v>
      </c>
      <c r="HU37" s="1002">
        <v>0</v>
      </c>
      <c r="HV37" s="1003">
        <f>HU37*G29</f>
        <v>0</v>
      </c>
      <c r="IT37" s="1004" t="s">
        <v>110</v>
      </c>
      <c r="IV37" s="1004" t="s">
        <v>105</v>
      </c>
      <c r="IW37" s="1004" t="s">
        <v>46</v>
      </c>
      <c r="JA37" s="988" t="s">
        <v>103</v>
      </c>
      <c r="JG37" s="1005">
        <f>IF(HP37="základní",I29,0)</f>
        <v>750</v>
      </c>
      <c r="JH37" s="1005">
        <f>IF(HP37="snížená",I29,0)</f>
        <v>0</v>
      </c>
      <c r="JI37" s="1005">
        <f>IF(HP37="zákl. přenesená",I29,0)</f>
        <v>0</v>
      </c>
      <c r="JJ37" s="1005">
        <f>IF(HP37="sníž. přenesená",I29,0)</f>
        <v>0</v>
      </c>
      <c r="JK37" s="1005">
        <f>IF(HP37="nulová",I29,0)</f>
        <v>0</v>
      </c>
      <c r="JL37" s="988" t="s">
        <v>45</v>
      </c>
      <c r="JM37" s="1005">
        <f>ROUND(H29*G29,2)</f>
        <v>750</v>
      </c>
      <c r="JN37" s="988" t="s">
        <v>110</v>
      </c>
      <c r="JO37" s="1004" t="s">
        <v>2291</v>
      </c>
    </row>
    <row r="38" spans="1:275" s="836" customFormat="1" ht="41.25" customHeight="1" x14ac:dyDescent="0.25">
      <c r="A38" s="835"/>
      <c r="B38" s="854" t="s">
        <v>159</v>
      </c>
      <c r="C38" s="838" t="s">
        <v>105</v>
      </c>
      <c r="D38" s="839" t="s">
        <v>182</v>
      </c>
      <c r="E38" s="840" t="s">
        <v>183</v>
      </c>
      <c r="F38" s="841" t="s">
        <v>153</v>
      </c>
      <c r="G38" s="842">
        <v>1.1000000000000001</v>
      </c>
      <c r="H38" s="843">
        <v>600.4</v>
      </c>
      <c r="I38" s="855">
        <f>ROUND(H38*G38,2)</f>
        <v>660.44</v>
      </c>
      <c r="J38" s="850"/>
      <c r="K38" s="1064">
        <f>ROUND(J38*$H38,2)</f>
        <v>0</v>
      </c>
      <c r="L38" s="850"/>
      <c r="M38" s="1064">
        <f>ROUND(L38*$H38,2)</f>
        <v>0</v>
      </c>
      <c r="N38" s="850"/>
      <c r="O38" s="1064">
        <f>ROUND(N38*$H38,2)</f>
        <v>0</v>
      </c>
      <c r="P38" s="850"/>
      <c r="Q38" s="1064">
        <f>ROUND(P38*$H38,2)</f>
        <v>0</v>
      </c>
      <c r="R38" s="850"/>
      <c r="S38" s="1064">
        <f>ROUND(R38*$H38,2)</f>
        <v>0</v>
      </c>
      <c r="T38" s="850"/>
      <c r="U38" s="1064">
        <f>ROUND(T38*$H38,2)</f>
        <v>0</v>
      </c>
      <c r="V38" s="850"/>
      <c r="W38" s="1064">
        <f>ROUND(V38*$H38,2)</f>
        <v>0</v>
      </c>
      <c r="X38" s="850"/>
      <c r="Y38" s="1064">
        <f>ROUND(X38*$H38,2)</f>
        <v>0</v>
      </c>
      <c r="Z38" s="850"/>
      <c r="AA38" s="1064">
        <f>ROUND(Z38*$H38,2)</f>
        <v>0</v>
      </c>
      <c r="AB38" s="850"/>
      <c r="AC38" s="1064">
        <f>ROUND(AB38*$H38,2)</f>
        <v>0</v>
      </c>
      <c r="AD38" s="850"/>
      <c r="AE38" s="1064">
        <f>ROUND(AD38*$H38,2)</f>
        <v>0</v>
      </c>
      <c r="AF38" s="850"/>
      <c r="AG38" s="1064">
        <f>ROUND(AF38*$H38,2)</f>
        <v>0</v>
      </c>
      <c r="AH38" s="850"/>
      <c r="AI38" s="1064">
        <f>ROUND(AH38*$H38,2)</f>
        <v>0</v>
      </c>
      <c r="AJ38" s="1861">
        <v>1.1000000000000001</v>
      </c>
      <c r="AK38" s="2185">
        <f>ROUND(AJ38*$H38,2)</f>
        <v>660.44</v>
      </c>
      <c r="AL38" s="850"/>
      <c r="AM38" s="1064">
        <f>ROUND(AL38*$H38,2)</f>
        <v>0</v>
      </c>
      <c r="AN38" s="2014"/>
      <c r="AO38" s="2036">
        <f>ROUND(AN38*$H38,2)</f>
        <v>0</v>
      </c>
      <c r="AP38" s="850"/>
      <c r="AQ38" s="1064">
        <f>ROUND(AP38*$H38,2)</f>
        <v>0</v>
      </c>
      <c r="AR38" s="850">
        <f>AP38+AN38+AL38+AJ38+AH38+AF38+AD38+AB38+Z38+X38+V38+T38+R38+P38+N38+L38+J38</f>
        <v>1.1000000000000001</v>
      </c>
      <c r="AS38" s="1064">
        <f>ROUND(AR38*H38,2)</f>
        <v>660.44</v>
      </c>
      <c r="AT38" s="850">
        <f>G38-AR38</f>
        <v>0</v>
      </c>
      <c r="AU38" s="1064">
        <f>ROUND(AT38*H38,2)</f>
        <v>0</v>
      </c>
      <c r="AV38" s="914">
        <f>AU38/I38</f>
        <v>0</v>
      </c>
      <c r="HN38" s="976"/>
      <c r="HO38" s="1006"/>
      <c r="HP38" s="851"/>
      <c r="HQ38" s="851"/>
      <c r="HR38" s="851"/>
      <c r="HS38" s="851"/>
      <c r="HT38" s="851"/>
      <c r="HU38" s="851"/>
      <c r="HV38" s="1007"/>
      <c r="IV38" s="988" t="s">
        <v>112</v>
      </c>
      <c r="IW38" s="988" t="s">
        <v>46</v>
      </c>
    </row>
    <row r="39" spans="1:275" s="1013" customFormat="1" ht="27.9" customHeight="1" x14ac:dyDescent="0.25">
      <c r="A39" s="835"/>
      <c r="B39" s="856"/>
      <c r="C39" s="977" t="s">
        <v>112</v>
      </c>
      <c r="D39" s="851"/>
      <c r="E39" s="858" t="s">
        <v>177</v>
      </c>
      <c r="F39" s="851"/>
      <c r="G39" s="851"/>
      <c r="H39" s="852"/>
      <c r="I39" s="859"/>
      <c r="J39" s="901"/>
      <c r="K39" s="902"/>
      <c r="L39" s="901"/>
      <c r="M39" s="902"/>
      <c r="N39" s="901"/>
      <c r="O39" s="902"/>
      <c r="P39" s="901"/>
      <c r="Q39" s="902"/>
      <c r="R39" s="901"/>
      <c r="S39" s="902"/>
      <c r="T39" s="901"/>
      <c r="U39" s="902"/>
      <c r="V39" s="901"/>
      <c r="W39" s="902"/>
      <c r="X39" s="901"/>
      <c r="Y39" s="902"/>
      <c r="Z39" s="901"/>
      <c r="AA39" s="902"/>
      <c r="AB39" s="901"/>
      <c r="AC39" s="902"/>
      <c r="AD39" s="901"/>
      <c r="AE39" s="902"/>
      <c r="AF39" s="901"/>
      <c r="AG39" s="902"/>
      <c r="AH39" s="901"/>
      <c r="AI39" s="902"/>
      <c r="AJ39" s="1857"/>
      <c r="AK39" s="1858"/>
      <c r="AL39" s="901"/>
      <c r="AM39" s="902"/>
      <c r="AN39" s="2010"/>
      <c r="AO39" s="2011"/>
      <c r="AP39" s="901"/>
      <c r="AQ39" s="902"/>
      <c r="AR39" s="901"/>
      <c r="AS39" s="902"/>
      <c r="AT39" s="901"/>
      <c r="AU39" s="902"/>
      <c r="AV39" s="919"/>
      <c r="HN39" s="1014"/>
      <c r="HO39" s="1015"/>
      <c r="HP39" s="869"/>
      <c r="HQ39" s="869"/>
      <c r="HR39" s="869"/>
      <c r="HS39" s="869"/>
      <c r="HT39" s="869"/>
      <c r="HU39" s="869"/>
      <c r="HV39" s="1016"/>
      <c r="IV39" s="1017" t="s">
        <v>114</v>
      </c>
      <c r="IW39" s="1017" t="s">
        <v>46</v>
      </c>
      <c r="IX39" s="1013" t="s">
        <v>46</v>
      </c>
      <c r="IY39" s="1013" t="s">
        <v>23</v>
      </c>
      <c r="IZ39" s="1013" t="s">
        <v>45</v>
      </c>
      <c r="JA39" s="1017" t="s">
        <v>103</v>
      </c>
    </row>
    <row r="40" spans="1:275" s="836" customFormat="1" ht="27.9" customHeight="1" x14ac:dyDescent="0.25">
      <c r="A40" s="835"/>
      <c r="B40" s="860"/>
      <c r="C40" s="977" t="s">
        <v>114</v>
      </c>
      <c r="D40" s="861" t="s">
        <v>7</v>
      </c>
      <c r="E40" s="862" t="s">
        <v>2293</v>
      </c>
      <c r="F40" s="863"/>
      <c r="G40" s="861" t="s">
        <v>7</v>
      </c>
      <c r="H40" s="864"/>
      <c r="I40" s="865"/>
      <c r="J40" s="897"/>
      <c r="K40" s="898"/>
      <c r="L40" s="897"/>
      <c r="M40" s="898"/>
      <c r="N40" s="897"/>
      <c r="O40" s="898"/>
      <c r="P40" s="897"/>
      <c r="Q40" s="898"/>
      <c r="R40" s="897"/>
      <c r="S40" s="898"/>
      <c r="T40" s="897"/>
      <c r="U40" s="898"/>
      <c r="V40" s="897"/>
      <c r="W40" s="898"/>
      <c r="X40" s="897"/>
      <c r="Y40" s="898"/>
      <c r="Z40" s="897"/>
      <c r="AA40" s="898"/>
      <c r="AB40" s="897"/>
      <c r="AC40" s="898"/>
      <c r="AD40" s="897"/>
      <c r="AE40" s="898"/>
      <c r="AF40" s="897"/>
      <c r="AG40" s="898"/>
      <c r="AH40" s="897"/>
      <c r="AI40" s="898"/>
      <c r="AJ40" s="1853"/>
      <c r="AK40" s="1854"/>
      <c r="AL40" s="897"/>
      <c r="AM40" s="898"/>
      <c r="AN40" s="2006"/>
      <c r="AO40" s="2007"/>
      <c r="AP40" s="897"/>
      <c r="AQ40" s="898"/>
      <c r="AR40" s="897"/>
      <c r="AS40" s="898"/>
      <c r="AT40" s="897"/>
      <c r="AU40" s="898"/>
      <c r="AV40" s="917"/>
      <c r="HN40" s="976"/>
      <c r="HO40" s="1000" t="s">
        <v>7</v>
      </c>
      <c r="HP40" s="1001" t="s">
        <v>31</v>
      </c>
      <c r="HQ40" s="851"/>
      <c r="HR40" s="1002">
        <f>HQ40*G32</f>
        <v>0</v>
      </c>
      <c r="HS40" s="1002">
        <v>8.6800000000000002E-3</v>
      </c>
      <c r="HT40" s="1002">
        <f>HS40*G32</f>
        <v>1.9096000000000002E-2</v>
      </c>
      <c r="HU40" s="1002">
        <v>0</v>
      </c>
      <c r="HV40" s="1003">
        <f>HU40*G32</f>
        <v>0</v>
      </c>
      <c r="IT40" s="1004" t="s">
        <v>110</v>
      </c>
      <c r="IV40" s="1004" t="s">
        <v>105</v>
      </c>
      <c r="IW40" s="1004" t="s">
        <v>46</v>
      </c>
      <c r="JA40" s="988" t="s">
        <v>103</v>
      </c>
      <c r="JG40" s="1005">
        <f>IF(HP40="základní",I32,0)</f>
        <v>848.76</v>
      </c>
      <c r="JH40" s="1005">
        <f>IF(HP40="snížená",I32,0)</f>
        <v>0</v>
      </c>
      <c r="JI40" s="1005">
        <f>IF(HP40="zákl. přenesená",I32,0)</f>
        <v>0</v>
      </c>
      <c r="JJ40" s="1005">
        <f>IF(HP40="sníž. přenesená",I32,0)</f>
        <v>0</v>
      </c>
      <c r="JK40" s="1005">
        <f>IF(HP40="nulová",I32,0)</f>
        <v>0</v>
      </c>
      <c r="JL40" s="988" t="s">
        <v>45</v>
      </c>
      <c r="JM40" s="1005">
        <f>ROUND(H32*G32,2)</f>
        <v>848.76</v>
      </c>
      <c r="JN40" s="988" t="s">
        <v>110</v>
      </c>
      <c r="JO40" s="1004" t="s">
        <v>2292</v>
      </c>
    </row>
    <row r="41" spans="1:275" s="836" customFormat="1" ht="27.9" customHeight="1" x14ac:dyDescent="0.25">
      <c r="A41" s="835"/>
      <c r="B41" s="866"/>
      <c r="C41" s="977" t="s">
        <v>114</v>
      </c>
      <c r="D41" s="867" t="s">
        <v>7</v>
      </c>
      <c r="E41" s="868" t="s">
        <v>2297</v>
      </c>
      <c r="F41" s="869"/>
      <c r="G41" s="870">
        <v>1.1000000000000001</v>
      </c>
      <c r="H41" s="871"/>
      <c r="I41" s="872"/>
      <c r="J41" s="897"/>
      <c r="K41" s="898"/>
      <c r="L41" s="897"/>
      <c r="M41" s="898"/>
      <c r="N41" s="897"/>
      <c r="O41" s="898"/>
      <c r="P41" s="897"/>
      <c r="Q41" s="898"/>
      <c r="R41" s="897"/>
      <c r="S41" s="898"/>
      <c r="T41" s="897"/>
      <c r="U41" s="898"/>
      <c r="V41" s="897"/>
      <c r="W41" s="898"/>
      <c r="X41" s="897"/>
      <c r="Y41" s="898"/>
      <c r="Z41" s="897"/>
      <c r="AA41" s="898"/>
      <c r="AB41" s="897"/>
      <c r="AC41" s="898"/>
      <c r="AD41" s="897"/>
      <c r="AE41" s="898"/>
      <c r="AF41" s="897"/>
      <c r="AG41" s="898"/>
      <c r="AH41" s="897"/>
      <c r="AI41" s="898"/>
      <c r="AJ41" s="1853"/>
      <c r="AK41" s="1854"/>
      <c r="AL41" s="897"/>
      <c r="AM41" s="898"/>
      <c r="AN41" s="2006"/>
      <c r="AO41" s="2007"/>
      <c r="AP41" s="897"/>
      <c r="AQ41" s="898"/>
      <c r="AR41" s="897"/>
      <c r="AS41" s="898"/>
      <c r="AT41" s="897"/>
      <c r="AU41" s="898"/>
      <c r="AV41" s="917"/>
      <c r="HN41" s="976"/>
      <c r="HO41" s="1006"/>
      <c r="HP41" s="851"/>
      <c r="HQ41" s="851"/>
      <c r="HR41" s="851"/>
      <c r="HS41" s="851"/>
      <c r="HT41" s="851"/>
      <c r="HU41" s="851"/>
      <c r="HV41" s="1007"/>
      <c r="IV41" s="988" t="s">
        <v>112</v>
      </c>
      <c r="IW41" s="988" t="s">
        <v>46</v>
      </c>
    </row>
    <row r="42" spans="1:275" s="1008" customFormat="1" ht="27.9" customHeight="1" x14ac:dyDescent="0.25">
      <c r="A42" s="835"/>
      <c r="B42" s="854" t="s">
        <v>173</v>
      </c>
      <c r="C42" s="838" t="s">
        <v>105</v>
      </c>
      <c r="D42" s="839" t="s">
        <v>192</v>
      </c>
      <c r="E42" s="840" t="s">
        <v>193</v>
      </c>
      <c r="F42" s="841" t="s">
        <v>194</v>
      </c>
      <c r="G42" s="842">
        <v>6.65</v>
      </c>
      <c r="H42" s="843">
        <v>599</v>
      </c>
      <c r="I42" s="855">
        <f>ROUND(H42*G42,2)</f>
        <v>3983.35</v>
      </c>
      <c r="J42" s="850"/>
      <c r="K42" s="1064">
        <f>ROUND(J42*$H42,2)</f>
        <v>0</v>
      </c>
      <c r="L42" s="850"/>
      <c r="M42" s="1064">
        <f>ROUND(L42*$H42,2)</f>
        <v>0</v>
      </c>
      <c r="N42" s="850"/>
      <c r="O42" s="1064">
        <f>ROUND(N42*$H42,2)</f>
        <v>0</v>
      </c>
      <c r="P42" s="850"/>
      <c r="Q42" s="1064">
        <f>ROUND(P42*$H42,2)</f>
        <v>0</v>
      </c>
      <c r="R42" s="850"/>
      <c r="S42" s="1064">
        <f>ROUND(R42*$H42,2)</f>
        <v>0</v>
      </c>
      <c r="T42" s="850"/>
      <c r="U42" s="1064">
        <f>ROUND(T42*$H42,2)</f>
        <v>0</v>
      </c>
      <c r="V42" s="850"/>
      <c r="W42" s="1064">
        <f>ROUND(V42*$H42,2)</f>
        <v>0</v>
      </c>
      <c r="X42" s="850"/>
      <c r="Y42" s="1064">
        <f>ROUND(X42*$H42,2)</f>
        <v>0</v>
      </c>
      <c r="Z42" s="850"/>
      <c r="AA42" s="1064">
        <f>ROUND(Z42*$H42,2)</f>
        <v>0</v>
      </c>
      <c r="AB42" s="850"/>
      <c r="AC42" s="1064">
        <f>ROUND(AB42*$H42,2)</f>
        <v>0</v>
      </c>
      <c r="AD42" s="850"/>
      <c r="AE42" s="1064">
        <f>ROUND(AD42*$H42,2)</f>
        <v>0</v>
      </c>
      <c r="AF42" s="850"/>
      <c r="AG42" s="1064">
        <f>ROUND(AF42*$H42,2)</f>
        <v>0</v>
      </c>
      <c r="AH42" s="850"/>
      <c r="AI42" s="1064">
        <f>ROUND(AH42*$H42,2)</f>
        <v>0</v>
      </c>
      <c r="AJ42" s="1861">
        <v>6.65</v>
      </c>
      <c r="AK42" s="2185">
        <f>ROUND(AJ42*$H42,2)</f>
        <v>3983.35</v>
      </c>
      <c r="AL42" s="850"/>
      <c r="AM42" s="1064">
        <f>ROUND(AL42*$H42,2)</f>
        <v>0</v>
      </c>
      <c r="AN42" s="2014"/>
      <c r="AO42" s="2036">
        <f>ROUND(AN42*$H42,2)</f>
        <v>0</v>
      </c>
      <c r="AP42" s="850"/>
      <c r="AQ42" s="1064">
        <f>ROUND(AP42*$H42,2)</f>
        <v>0</v>
      </c>
      <c r="AR42" s="850">
        <f>AP42+AN42+AL42+AJ42+AH42+AF42+AD42+AB42+Z42+X42+V42+T42+R42+P42+N42+L42+J42</f>
        <v>6.65</v>
      </c>
      <c r="AS42" s="1064">
        <f>ROUND(AR42*H42,2)</f>
        <v>3983.35</v>
      </c>
      <c r="AT42" s="850">
        <f>G42-AR42</f>
        <v>0</v>
      </c>
      <c r="AU42" s="1064">
        <f>ROUND(AT42*H42,2)</f>
        <v>0</v>
      </c>
      <c r="AV42" s="914">
        <f>AU42/I42</f>
        <v>0</v>
      </c>
      <c r="HN42" s="1009"/>
      <c r="HO42" s="1010"/>
      <c r="HP42" s="863"/>
      <c r="HQ42" s="863"/>
      <c r="HR42" s="863"/>
      <c r="HS42" s="863"/>
      <c r="HT42" s="863"/>
      <c r="HU42" s="863"/>
      <c r="HV42" s="1011"/>
      <c r="IV42" s="1012" t="s">
        <v>114</v>
      </c>
      <c r="IW42" s="1012" t="s">
        <v>46</v>
      </c>
      <c r="IX42" s="1008" t="s">
        <v>45</v>
      </c>
      <c r="IY42" s="1008" t="s">
        <v>23</v>
      </c>
      <c r="IZ42" s="1008" t="s">
        <v>44</v>
      </c>
      <c r="JA42" s="1012" t="s">
        <v>103</v>
      </c>
    </row>
    <row r="43" spans="1:275" s="1013" customFormat="1" ht="27.9" customHeight="1" x14ac:dyDescent="0.25">
      <c r="A43" s="835"/>
      <c r="B43" s="856"/>
      <c r="C43" s="977" t="s">
        <v>112</v>
      </c>
      <c r="D43" s="851"/>
      <c r="E43" s="858" t="s">
        <v>196</v>
      </c>
      <c r="F43" s="851"/>
      <c r="G43" s="851"/>
      <c r="H43" s="852"/>
      <c r="I43" s="859"/>
      <c r="J43" s="901"/>
      <c r="K43" s="902"/>
      <c r="L43" s="901"/>
      <c r="M43" s="902"/>
      <c r="N43" s="901"/>
      <c r="O43" s="902"/>
      <c r="P43" s="901"/>
      <c r="Q43" s="902"/>
      <c r="R43" s="901"/>
      <c r="S43" s="902"/>
      <c r="T43" s="901"/>
      <c r="U43" s="902"/>
      <c r="V43" s="901"/>
      <c r="W43" s="902"/>
      <c r="X43" s="901"/>
      <c r="Y43" s="902"/>
      <c r="Z43" s="901"/>
      <c r="AA43" s="902"/>
      <c r="AB43" s="901"/>
      <c r="AC43" s="902"/>
      <c r="AD43" s="901"/>
      <c r="AE43" s="902"/>
      <c r="AF43" s="901"/>
      <c r="AG43" s="902"/>
      <c r="AH43" s="901"/>
      <c r="AI43" s="902"/>
      <c r="AJ43" s="1857"/>
      <c r="AK43" s="1858"/>
      <c r="AL43" s="901"/>
      <c r="AM43" s="902"/>
      <c r="AN43" s="2010"/>
      <c r="AO43" s="2011"/>
      <c r="AP43" s="901"/>
      <c r="AQ43" s="902"/>
      <c r="AR43" s="901"/>
      <c r="AS43" s="902"/>
      <c r="AT43" s="901"/>
      <c r="AU43" s="902"/>
      <c r="AV43" s="919"/>
      <c r="HN43" s="1014"/>
      <c r="HO43" s="1015"/>
      <c r="HP43" s="869"/>
      <c r="HQ43" s="869"/>
      <c r="HR43" s="869"/>
      <c r="HS43" s="869"/>
      <c r="HT43" s="869"/>
      <c r="HU43" s="869"/>
      <c r="HV43" s="1016"/>
      <c r="IV43" s="1017" t="s">
        <v>114</v>
      </c>
      <c r="IW43" s="1017" t="s">
        <v>46</v>
      </c>
      <c r="IX43" s="1013" t="s">
        <v>46</v>
      </c>
      <c r="IY43" s="1013" t="s">
        <v>23</v>
      </c>
      <c r="IZ43" s="1013" t="s">
        <v>44</v>
      </c>
      <c r="JA43" s="1017" t="s">
        <v>103</v>
      </c>
    </row>
    <row r="44" spans="1:275" s="1013" customFormat="1" ht="27.9" customHeight="1" x14ac:dyDescent="0.25">
      <c r="A44" s="835"/>
      <c r="B44" s="866"/>
      <c r="C44" s="977" t="s">
        <v>114</v>
      </c>
      <c r="D44" s="867" t="s">
        <v>7</v>
      </c>
      <c r="E44" s="868" t="s">
        <v>2299</v>
      </c>
      <c r="F44" s="869"/>
      <c r="G44" s="870">
        <v>6.65</v>
      </c>
      <c r="H44" s="871"/>
      <c r="I44" s="872"/>
      <c r="J44" s="901"/>
      <c r="K44" s="902"/>
      <c r="L44" s="901"/>
      <c r="M44" s="902"/>
      <c r="N44" s="901"/>
      <c r="O44" s="902"/>
      <c r="P44" s="901"/>
      <c r="Q44" s="902"/>
      <c r="R44" s="901"/>
      <c r="S44" s="902"/>
      <c r="T44" s="901"/>
      <c r="U44" s="902"/>
      <c r="V44" s="901"/>
      <c r="W44" s="902"/>
      <c r="X44" s="901"/>
      <c r="Y44" s="902"/>
      <c r="Z44" s="901"/>
      <c r="AA44" s="902"/>
      <c r="AB44" s="901"/>
      <c r="AC44" s="902"/>
      <c r="AD44" s="901"/>
      <c r="AE44" s="902"/>
      <c r="AF44" s="901"/>
      <c r="AG44" s="902"/>
      <c r="AH44" s="901"/>
      <c r="AI44" s="902"/>
      <c r="AJ44" s="1857"/>
      <c r="AK44" s="1858"/>
      <c r="AL44" s="901"/>
      <c r="AM44" s="902"/>
      <c r="AN44" s="2010"/>
      <c r="AO44" s="2011"/>
      <c r="AP44" s="901"/>
      <c r="AQ44" s="902"/>
      <c r="AR44" s="901"/>
      <c r="AS44" s="902"/>
      <c r="AT44" s="901"/>
      <c r="AU44" s="902"/>
      <c r="AV44" s="919"/>
      <c r="HN44" s="1014"/>
      <c r="HO44" s="1015"/>
      <c r="HP44" s="869"/>
      <c r="HQ44" s="869"/>
      <c r="HR44" s="869"/>
      <c r="HS44" s="869"/>
      <c r="HT44" s="869"/>
      <c r="HU44" s="869"/>
      <c r="HV44" s="1016"/>
      <c r="IV44" s="1017" t="s">
        <v>114</v>
      </c>
      <c r="IW44" s="1017" t="s">
        <v>46</v>
      </c>
      <c r="IX44" s="1013" t="s">
        <v>46</v>
      </c>
      <c r="IY44" s="1013" t="s">
        <v>23</v>
      </c>
      <c r="IZ44" s="1013" t="s">
        <v>44</v>
      </c>
      <c r="JA44" s="1017" t="s">
        <v>103</v>
      </c>
    </row>
    <row r="45" spans="1:275" s="1018" customFormat="1" ht="27.9" customHeight="1" x14ac:dyDescent="0.25">
      <c r="A45" s="835"/>
      <c r="B45" s="854" t="s">
        <v>181</v>
      </c>
      <c r="C45" s="838" t="s">
        <v>105</v>
      </c>
      <c r="D45" s="839" t="s">
        <v>200</v>
      </c>
      <c r="E45" s="840" t="s">
        <v>201</v>
      </c>
      <c r="F45" s="841" t="s">
        <v>194</v>
      </c>
      <c r="G45" s="842">
        <v>23</v>
      </c>
      <c r="H45" s="843">
        <v>58.4</v>
      </c>
      <c r="I45" s="855">
        <f>ROUND(H45*G45,2)</f>
        <v>1343.2</v>
      </c>
      <c r="J45" s="850"/>
      <c r="K45" s="1064">
        <f>ROUND(J45*$H45,2)</f>
        <v>0</v>
      </c>
      <c r="L45" s="850"/>
      <c r="M45" s="1064">
        <f>ROUND(L45*$H45,2)</f>
        <v>0</v>
      </c>
      <c r="N45" s="850"/>
      <c r="O45" s="1064">
        <f>ROUND(N45*$H45,2)</f>
        <v>0</v>
      </c>
      <c r="P45" s="850"/>
      <c r="Q45" s="1064">
        <f>ROUND(P45*$H45,2)</f>
        <v>0</v>
      </c>
      <c r="R45" s="850"/>
      <c r="S45" s="1064">
        <f>ROUND(R45*$H45,2)</f>
        <v>0</v>
      </c>
      <c r="T45" s="850"/>
      <c r="U45" s="1064">
        <f>ROUND(T45*$H45,2)</f>
        <v>0</v>
      </c>
      <c r="V45" s="850"/>
      <c r="W45" s="1064">
        <f>ROUND(V45*$H45,2)</f>
        <v>0</v>
      </c>
      <c r="X45" s="850"/>
      <c r="Y45" s="1064">
        <f>ROUND(X45*$H45,2)</f>
        <v>0</v>
      </c>
      <c r="Z45" s="850"/>
      <c r="AA45" s="1064">
        <f>ROUND(Z45*$H45,2)</f>
        <v>0</v>
      </c>
      <c r="AB45" s="850"/>
      <c r="AC45" s="1064">
        <f>ROUND(AB45*$H45,2)</f>
        <v>0</v>
      </c>
      <c r="AD45" s="850"/>
      <c r="AE45" s="1064">
        <f>ROUND(AD45*$H45,2)</f>
        <v>0</v>
      </c>
      <c r="AF45" s="850"/>
      <c r="AG45" s="1064">
        <f>ROUND(AF45*$H45,2)</f>
        <v>0</v>
      </c>
      <c r="AH45" s="850"/>
      <c r="AI45" s="1064">
        <f>ROUND(AH45*$H45,2)</f>
        <v>0</v>
      </c>
      <c r="AJ45" s="1861">
        <v>4.38</v>
      </c>
      <c r="AK45" s="2185">
        <f>ROUND(AJ45*$H45,2)</f>
        <v>255.79</v>
      </c>
      <c r="AL45" s="850"/>
      <c r="AM45" s="1064">
        <f>ROUND(AL45*$H45,2)</f>
        <v>0</v>
      </c>
      <c r="AN45" s="2014"/>
      <c r="AO45" s="2036">
        <f>ROUND(AN45*$H45,2)</f>
        <v>0</v>
      </c>
      <c r="AP45" s="850"/>
      <c r="AQ45" s="1064">
        <f>ROUND(AP45*$H45,2)</f>
        <v>0</v>
      </c>
      <c r="AR45" s="850">
        <f>AP45+AN45+AL45+AJ45+AH45+AF45+AD45+AB45+Z45+X45+V45+T45+R45+P45+N45+L45+J45</f>
        <v>4.38</v>
      </c>
      <c r="AS45" s="1064">
        <f>ROUND(AR45*H45,2)</f>
        <v>255.79</v>
      </c>
      <c r="AT45" s="850">
        <f>G45-AR45</f>
        <v>18.62</v>
      </c>
      <c r="AU45" s="1064">
        <f>ROUND(AT45*H45,2)</f>
        <v>1087.4100000000001</v>
      </c>
      <c r="AV45" s="914">
        <f>AU45/I45</f>
        <v>0.80956670637284101</v>
      </c>
      <c r="HN45" s="1019"/>
      <c r="HO45" s="1020"/>
      <c r="HP45" s="876"/>
      <c r="HQ45" s="876"/>
      <c r="HR45" s="876"/>
      <c r="HS45" s="876"/>
      <c r="HT45" s="876"/>
      <c r="HU45" s="876"/>
      <c r="HV45" s="1021"/>
      <c r="IV45" s="1022" t="s">
        <v>114</v>
      </c>
      <c r="IW45" s="1022" t="s">
        <v>46</v>
      </c>
      <c r="IX45" s="1018" t="s">
        <v>110</v>
      </c>
      <c r="IY45" s="1018" t="s">
        <v>23</v>
      </c>
      <c r="IZ45" s="1018" t="s">
        <v>45</v>
      </c>
      <c r="JA45" s="1022" t="s">
        <v>103</v>
      </c>
    </row>
    <row r="46" spans="1:275" s="836" customFormat="1" ht="27.9" customHeight="1" x14ac:dyDescent="0.25">
      <c r="A46" s="835"/>
      <c r="B46" s="856"/>
      <c r="C46" s="977" t="s">
        <v>112</v>
      </c>
      <c r="D46" s="851"/>
      <c r="E46" s="858" t="s">
        <v>203</v>
      </c>
      <c r="F46" s="851"/>
      <c r="G46" s="851"/>
      <c r="H46" s="852"/>
      <c r="I46" s="859"/>
      <c r="J46" s="897"/>
      <c r="K46" s="898"/>
      <c r="L46" s="897"/>
      <c r="M46" s="898"/>
      <c r="N46" s="897"/>
      <c r="O46" s="898"/>
      <c r="P46" s="897"/>
      <c r="Q46" s="898"/>
      <c r="R46" s="897"/>
      <c r="S46" s="898"/>
      <c r="T46" s="897"/>
      <c r="U46" s="898"/>
      <c r="V46" s="897"/>
      <c r="W46" s="898"/>
      <c r="X46" s="897"/>
      <c r="Y46" s="898"/>
      <c r="Z46" s="897"/>
      <c r="AA46" s="898"/>
      <c r="AB46" s="897"/>
      <c r="AC46" s="898"/>
      <c r="AD46" s="897"/>
      <c r="AE46" s="898"/>
      <c r="AF46" s="897"/>
      <c r="AG46" s="898"/>
      <c r="AH46" s="897"/>
      <c r="AI46" s="898"/>
      <c r="AJ46" s="1853"/>
      <c r="AK46" s="1854"/>
      <c r="AL46" s="897"/>
      <c r="AM46" s="898"/>
      <c r="AN46" s="2006"/>
      <c r="AO46" s="2007"/>
      <c r="AP46" s="897"/>
      <c r="AQ46" s="898"/>
      <c r="AR46" s="897"/>
      <c r="AS46" s="898"/>
      <c r="AT46" s="897"/>
      <c r="AU46" s="898"/>
      <c r="AV46" s="917"/>
      <c r="HN46" s="976"/>
      <c r="HO46" s="1000" t="s">
        <v>7</v>
      </c>
      <c r="HP46" s="1001" t="s">
        <v>31</v>
      </c>
      <c r="HQ46" s="851"/>
      <c r="HR46" s="1002">
        <f>HQ46*G38</f>
        <v>0</v>
      </c>
      <c r="HS46" s="1002">
        <v>1.269E-2</v>
      </c>
      <c r="HT46" s="1002">
        <f>HS46*G38</f>
        <v>1.3959000000000001E-2</v>
      </c>
      <c r="HU46" s="1002">
        <v>0</v>
      </c>
      <c r="HV46" s="1003">
        <f>HU46*G38</f>
        <v>0</v>
      </c>
      <c r="IT46" s="1004" t="s">
        <v>110</v>
      </c>
      <c r="IV46" s="1004" t="s">
        <v>105</v>
      </c>
      <c r="IW46" s="1004" t="s">
        <v>46</v>
      </c>
      <c r="JA46" s="988" t="s">
        <v>103</v>
      </c>
      <c r="JG46" s="1005">
        <f>IF(HP46="základní",I38,0)</f>
        <v>660.44</v>
      </c>
      <c r="JH46" s="1005">
        <f>IF(HP46="snížená",I38,0)</f>
        <v>0</v>
      </c>
      <c r="JI46" s="1005">
        <f>IF(HP46="zákl. přenesená",I38,0)</f>
        <v>0</v>
      </c>
      <c r="JJ46" s="1005">
        <f>IF(HP46="sníž. přenesená",I38,0)</f>
        <v>0</v>
      </c>
      <c r="JK46" s="1005">
        <f>IF(HP46="nulová",I38,0)</f>
        <v>0</v>
      </c>
      <c r="JL46" s="988" t="s">
        <v>45</v>
      </c>
      <c r="JM46" s="1005">
        <f>ROUND(H38*G38,2)</f>
        <v>660.44</v>
      </c>
      <c r="JN46" s="988" t="s">
        <v>110</v>
      </c>
      <c r="JO46" s="1004" t="s">
        <v>2296</v>
      </c>
    </row>
    <row r="47" spans="1:275" s="836" customFormat="1" ht="27.9" customHeight="1" x14ac:dyDescent="0.25">
      <c r="A47" s="835"/>
      <c r="B47" s="860"/>
      <c r="C47" s="977" t="s">
        <v>114</v>
      </c>
      <c r="D47" s="861" t="s">
        <v>7</v>
      </c>
      <c r="E47" s="862" t="s">
        <v>2301</v>
      </c>
      <c r="F47" s="863"/>
      <c r="G47" s="861" t="s">
        <v>7</v>
      </c>
      <c r="H47" s="864"/>
      <c r="I47" s="865"/>
      <c r="J47" s="897"/>
      <c r="K47" s="898"/>
      <c r="L47" s="897"/>
      <c r="M47" s="898"/>
      <c r="N47" s="897"/>
      <c r="O47" s="898"/>
      <c r="P47" s="897"/>
      <c r="Q47" s="898"/>
      <c r="R47" s="897"/>
      <c r="S47" s="898"/>
      <c r="T47" s="897"/>
      <c r="U47" s="898"/>
      <c r="V47" s="897"/>
      <c r="W47" s="898"/>
      <c r="X47" s="897"/>
      <c r="Y47" s="898"/>
      <c r="Z47" s="897"/>
      <c r="AA47" s="898"/>
      <c r="AB47" s="897"/>
      <c r="AC47" s="898"/>
      <c r="AD47" s="897"/>
      <c r="AE47" s="898"/>
      <c r="AF47" s="897"/>
      <c r="AG47" s="898"/>
      <c r="AH47" s="897"/>
      <c r="AI47" s="898"/>
      <c r="AJ47" s="1853"/>
      <c r="AK47" s="1854"/>
      <c r="AL47" s="897"/>
      <c r="AM47" s="898"/>
      <c r="AN47" s="2006"/>
      <c r="AO47" s="2007"/>
      <c r="AP47" s="897"/>
      <c r="AQ47" s="898"/>
      <c r="AR47" s="897"/>
      <c r="AS47" s="898"/>
      <c r="AT47" s="897"/>
      <c r="AU47" s="898"/>
      <c r="AV47" s="917"/>
      <c r="HN47" s="976"/>
      <c r="HO47" s="1006"/>
      <c r="HP47" s="851"/>
      <c r="HQ47" s="851"/>
      <c r="HR47" s="851"/>
      <c r="HS47" s="851"/>
      <c r="HT47" s="851"/>
      <c r="HU47" s="851"/>
      <c r="HV47" s="1007"/>
      <c r="IV47" s="988" t="s">
        <v>112</v>
      </c>
      <c r="IW47" s="988" t="s">
        <v>46</v>
      </c>
    </row>
    <row r="48" spans="1:275" s="1008" customFormat="1" ht="27.9" customHeight="1" x14ac:dyDescent="0.25">
      <c r="A48" s="835"/>
      <c r="B48" s="866"/>
      <c r="C48" s="977" t="s">
        <v>114</v>
      </c>
      <c r="D48" s="867" t="s">
        <v>7</v>
      </c>
      <c r="E48" s="868" t="s">
        <v>2302</v>
      </c>
      <c r="F48" s="869"/>
      <c r="G48" s="870">
        <v>23</v>
      </c>
      <c r="H48" s="871"/>
      <c r="I48" s="872"/>
      <c r="J48" s="899"/>
      <c r="K48" s="900"/>
      <c r="L48" s="899"/>
      <c r="M48" s="900"/>
      <c r="N48" s="899"/>
      <c r="O48" s="900"/>
      <c r="P48" s="899"/>
      <c r="Q48" s="900"/>
      <c r="R48" s="899"/>
      <c r="S48" s="900"/>
      <c r="T48" s="899"/>
      <c r="U48" s="900"/>
      <c r="V48" s="899"/>
      <c r="W48" s="900"/>
      <c r="X48" s="899"/>
      <c r="Y48" s="900"/>
      <c r="Z48" s="899"/>
      <c r="AA48" s="900"/>
      <c r="AB48" s="899"/>
      <c r="AC48" s="900"/>
      <c r="AD48" s="899"/>
      <c r="AE48" s="900"/>
      <c r="AF48" s="899"/>
      <c r="AG48" s="900"/>
      <c r="AH48" s="899"/>
      <c r="AI48" s="900"/>
      <c r="AJ48" s="1855"/>
      <c r="AK48" s="1856"/>
      <c r="AL48" s="899"/>
      <c r="AM48" s="900"/>
      <c r="AN48" s="2008"/>
      <c r="AO48" s="2009"/>
      <c r="AP48" s="899"/>
      <c r="AQ48" s="900"/>
      <c r="AR48" s="899"/>
      <c r="AS48" s="900"/>
      <c r="AT48" s="899"/>
      <c r="AU48" s="900"/>
      <c r="AV48" s="918"/>
      <c r="HN48" s="1009"/>
      <c r="HO48" s="1010"/>
      <c r="HP48" s="863"/>
      <c r="HQ48" s="863"/>
      <c r="HR48" s="863"/>
      <c r="HS48" s="863"/>
      <c r="HT48" s="863"/>
      <c r="HU48" s="863"/>
      <c r="HV48" s="1011"/>
      <c r="IV48" s="1012" t="s">
        <v>114</v>
      </c>
      <c r="IW48" s="1012" t="s">
        <v>46</v>
      </c>
      <c r="IX48" s="1008" t="s">
        <v>45</v>
      </c>
      <c r="IY48" s="1008" t="s">
        <v>23</v>
      </c>
      <c r="IZ48" s="1008" t="s">
        <v>44</v>
      </c>
      <c r="JA48" s="1012" t="s">
        <v>103</v>
      </c>
    </row>
    <row r="49" spans="1:275" s="1013" customFormat="1" ht="27.9" customHeight="1" x14ac:dyDescent="0.25">
      <c r="A49" s="835"/>
      <c r="B49" s="854" t="s">
        <v>186</v>
      </c>
      <c r="C49" s="838" t="s">
        <v>105</v>
      </c>
      <c r="D49" s="839" t="s">
        <v>207</v>
      </c>
      <c r="E49" s="840" t="s">
        <v>208</v>
      </c>
      <c r="F49" s="841" t="s">
        <v>194</v>
      </c>
      <c r="G49" s="842">
        <v>20.149999999999999</v>
      </c>
      <c r="H49" s="843">
        <v>155</v>
      </c>
      <c r="I49" s="855">
        <f>ROUND(H49*G49,2)</f>
        <v>3123.25</v>
      </c>
      <c r="J49" s="850"/>
      <c r="K49" s="1064">
        <f>ROUND(J49*$H49,2)</f>
        <v>0</v>
      </c>
      <c r="L49" s="850"/>
      <c r="M49" s="1064">
        <f>ROUND(L49*$H49,2)</f>
        <v>0</v>
      </c>
      <c r="N49" s="850"/>
      <c r="O49" s="1064">
        <f>ROUND(N49*$H49,2)</f>
        <v>0</v>
      </c>
      <c r="P49" s="850"/>
      <c r="Q49" s="1064">
        <f>ROUND(P49*$H49,2)</f>
        <v>0</v>
      </c>
      <c r="R49" s="850"/>
      <c r="S49" s="1064">
        <f>ROUND(R49*$H49,2)</f>
        <v>0</v>
      </c>
      <c r="T49" s="850"/>
      <c r="U49" s="1064">
        <f>ROUND(T49*$H49,2)</f>
        <v>0</v>
      </c>
      <c r="V49" s="850"/>
      <c r="W49" s="1064">
        <f>ROUND(V49*$H49,2)</f>
        <v>0</v>
      </c>
      <c r="X49" s="850"/>
      <c r="Y49" s="1064">
        <f>ROUND(X49*$H49,2)</f>
        <v>0</v>
      </c>
      <c r="Z49" s="850"/>
      <c r="AA49" s="1064">
        <f>ROUND(Z49*$H49,2)</f>
        <v>0</v>
      </c>
      <c r="AB49" s="850"/>
      <c r="AC49" s="1064">
        <f>ROUND(AB49*$H49,2)</f>
        <v>0</v>
      </c>
      <c r="AD49" s="850"/>
      <c r="AE49" s="1064">
        <f>ROUND(AD49*$H49,2)</f>
        <v>0</v>
      </c>
      <c r="AF49" s="850"/>
      <c r="AG49" s="1064">
        <f>ROUND(AF49*$H49,2)</f>
        <v>0</v>
      </c>
      <c r="AH49" s="850"/>
      <c r="AI49" s="1064">
        <f>ROUND(AH49*$H49,2)</f>
        <v>0</v>
      </c>
      <c r="AJ49" s="1861">
        <v>13.88</v>
      </c>
      <c r="AK49" s="2185">
        <f>ROUND(AJ49*$H49,2)</f>
        <v>2151.4</v>
      </c>
      <c r="AL49" s="850"/>
      <c r="AM49" s="1064">
        <f>ROUND(AL49*$H49,2)</f>
        <v>0</v>
      </c>
      <c r="AN49" s="2014"/>
      <c r="AO49" s="2036">
        <f>ROUND(AN49*$H49,2)</f>
        <v>0</v>
      </c>
      <c r="AP49" s="850"/>
      <c r="AQ49" s="1064">
        <f>ROUND(AP49*$H49,2)</f>
        <v>0</v>
      </c>
      <c r="AR49" s="850">
        <f>AP49+AN49+AL49+AJ49+AH49+AF49+AD49+AB49+Z49+X49+V49+T49+R49+P49+N49+L49+J49</f>
        <v>13.88</v>
      </c>
      <c r="AS49" s="1064">
        <f>ROUND(AR49*H49,2)</f>
        <v>2151.4</v>
      </c>
      <c r="AT49" s="850">
        <f>G49-AR49</f>
        <v>6.2699999999999978</v>
      </c>
      <c r="AU49" s="1064">
        <f>ROUND(AT49*H49,2)</f>
        <v>971.85</v>
      </c>
      <c r="AV49" s="914">
        <f>AU49/I49</f>
        <v>0.31116625310173696</v>
      </c>
      <c r="HN49" s="1014"/>
      <c r="HO49" s="1015"/>
      <c r="HP49" s="869"/>
      <c r="HQ49" s="869"/>
      <c r="HR49" s="869"/>
      <c r="HS49" s="869"/>
      <c r="HT49" s="869"/>
      <c r="HU49" s="869"/>
      <c r="HV49" s="1016"/>
      <c r="IV49" s="1017" t="s">
        <v>114</v>
      </c>
      <c r="IW49" s="1017" t="s">
        <v>46</v>
      </c>
      <c r="IX49" s="1013" t="s">
        <v>46</v>
      </c>
      <c r="IY49" s="1013" t="s">
        <v>23</v>
      </c>
      <c r="IZ49" s="1013" t="s">
        <v>45</v>
      </c>
      <c r="JA49" s="1017" t="s">
        <v>103</v>
      </c>
    </row>
    <row r="50" spans="1:275" s="836" customFormat="1" ht="27.9" customHeight="1" x14ac:dyDescent="0.25">
      <c r="A50" s="835"/>
      <c r="B50" s="856"/>
      <c r="C50" s="977" t="s">
        <v>112</v>
      </c>
      <c r="D50" s="851"/>
      <c r="E50" s="858" t="s">
        <v>210</v>
      </c>
      <c r="F50" s="851"/>
      <c r="G50" s="851"/>
      <c r="H50" s="852"/>
      <c r="I50" s="859"/>
      <c r="J50" s="897"/>
      <c r="K50" s="898"/>
      <c r="L50" s="897"/>
      <c r="M50" s="898"/>
      <c r="N50" s="897"/>
      <c r="O50" s="898"/>
      <c r="P50" s="897"/>
      <c r="Q50" s="898"/>
      <c r="R50" s="897"/>
      <c r="S50" s="898"/>
      <c r="T50" s="897"/>
      <c r="U50" s="898"/>
      <c r="V50" s="897"/>
      <c r="W50" s="898"/>
      <c r="X50" s="897"/>
      <c r="Y50" s="898"/>
      <c r="Z50" s="897"/>
      <c r="AA50" s="898"/>
      <c r="AB50" s="897"/>
      <c r="AC50" s="898"/>
      <c r="AD50" s="897"/>
      <c r="AE50" s="898"/>
      <c r="AF50" s="897"/>
      <c r="AG50" s="898"/>
      <c r="AH50" s="897"/>
      <c r="AI50" s="898"/>
      <c r="AJ50" s="1853"/>
      <c r="AK50" s="1854"/>
      <c r="AL50" s="897"/>
      <c r="AM50" s="898"/>
      <c r="AN50" s="2006"/>
      <c r="AO50" s="2007"/>
      <c r="AP50" s="897"/>
      <c r="AQ50" s="898"/>
      <c r="AR50" s="897"/>
      <c r="AS50" s="898"/>
      <c r="AT50" s="897"/>
      <c r="AU50" s="898"/>
      <c r="AV50" s="917"/>
      <c r="HN50" s="976"/>
      <c r="HO50" s="1000" t="s">
        <v>7</v>
      </c>
      <c r="HP50" s="1001" t="s">
        <v>31</v>
      </c>
      <c r="HQ50" s="851"/>
      <c r="HR50" s="1002">
        <f>HQ50*G42</f>
        <v>0</v>
      </c>
      <c r="HS50" s="1002">
        <v>0</v>
      </c>
      <c r="HT50" s="1002">
        <f>HS50*G42</f>
        <v>0</v>
      </c>
      <c r="HU50" s="1002">
        <v>0</v>
      </c>
      <c r="HV50" s="1003">
        <f>HU50*G42</f>
        <v>0</v>
      </c>
      <c r="IT50" s="1004" t="s">
        <v>110</v>
      </c>
      <c r="IV50" s="1004" t="s">
        <v>105</v>
      </c>
      <c r="IW50" s="1004" t="s">
        <v>46</v>
      </c>
      <c r="JA50" s="988" t="s">
        <v>103</v>
      </c>
      <c r="JG50" s="1005">
        <f>IF(HP50="základní",I42,0)</f>
        <v>3983.35</v>
      </c>
      <c r="JH50" s="1005">
        <f>IF(HP50="snížená",I42,0)</f>
        <v>0</v>
      </c>
      <c r="JI50" s="1005">
        <f>IF(HP50="zákl. přenesená",I42,0)</f>
        <v>0</v>
      </c>
      <c r="JJ50" s="1005">
        <f>IF(HP50="sníž. přenesená",I42,0)</f>
        <v>0</v>
      </c>
      <c r="JK50" s="1005">
        <f>IF(HP50="nulová",I42,0)</f>
        <v>0</v>
      </c>
      <c r="JL50" s="988" t="s">
        <v>45</v>
      </c>
      <c r="JM50" s="1005">
        <f>ROUND(H42*G42,2)</f>
        <v>3983.35</v>
      </c>
      <c r="JN50" s="988" t="s">
        <v>110</v>
      </c>
      <c r="JO50" s="1004" t="s">
        <v>2298</v>
      </c>
    </row>
    <row r="51" spans="1:275" s="836" customFormat="1" ht="27.9" customHeight="1" x14ac:dyDescent="0.25">
      <c r="A51" s="835"/>
      <c r="B51" s="860"/>
      <c r="C51" s="977" t="s">
        <v>114</v>
      </c>
      <c r="D51" s="861" t="s">
        <v>7</v>
      </c>
      <c r="E51" s="862" t="s">
        <v>908</v>
      </c>
      <c r="F51" s="863"/>
      <c r="G51" s="861" t="s">
        <v>7</v>
      </c>
      <c r="H51" s="864"/>
      <c r="I51" s="865"/>
      <c r="J51" s="897"/>
      <c r="K51" s="898"/>
      <c r="L51" s="897"/>
      <c r="M51" s="898"/>
      <c r="N51" s="897"/>
      <c r="O51" s="898"/>
      <c r="P51" s="897"/>
      <c r="Q51" s="898"/>
      <c r="R51" s="897"/>
      <c r="S51" s="898"/>
      <c r="T51" s="897"/>
      <c r="U51" s="898"/>
      <c r="V51" s="897"/>
      <c r="W51" s="898"/>
      <c r="X51" s="897"/>
      <c r="Y51" s="898"/>
      <c r="Z51" s="897"/>
      <c r="AA51" s="898"/>
      <c r="AB51" s="897"/>
      <c r="AC51" s="898"/>
      <c r="AD51" s="897"/>
      <c r="AE51" s="898"/>
      <c r="AF51" s="897"/>
      <c r="AG51" s="898"/>
      <c r="AH51" s="897"/>
      <c r="AI51" s="898"/>
      <c r="AJ51" s="1853"/>
      <c r="AK51" s="1854"/>
      <c r="AL51" s="897"/>
      <c r="AM51" s="898"/>
      <c r="AN51" s="2006"/>
      <c r="AO51" s="2007"/>
      <c r="AP51" s="897"/>
      <c r="AQ51" s="898"/>
      <c r="AR51" s="897"/>
      <c r="AS51" s="898"/>
      <c r="AT51" s="897"/>
      <c r="AU51" s="898"/>
      <c r="AV51" s="917"/>
      <c r="HN51" s="976"/>
      <c r="HO51" s="1006"/>
      <c r="HP51" s="851"/>
      <c r="HQ51" s="851"/>
      <c r="HR51" s="851"/>
      <c r="HS51" s="851"/>
      <c r="HT51" s="851"/>
      <c r="HU51" s="851"/>
      <c r="HV51" s="1007"/>
      <c r="IV51" s="988" t="s">
        <v>112</v>
      </c>
      <c r="IW51" s="988" t="s">
        <v>46</v>
      </c>
    </row>
    <row r="52" spans="1:275" s="1013" customFormat="1" ht="27.9" customHeight="1" x14ac:dyDescent="0.25">
      <c r="A52" s="835"/>
      <c r="B52" s="866"/>
      <c r="C52" s="977" t="s">
        <v>114</v>
      </c>
      <c r="D52" s="867" t="s">
        <v>7</v>
      </c>
      <c r="E52" s="868" t="s">
        <v>2304</v>
      </c>
      <c r="F52" s="869"/>
      <c r="G52" s="870">
        <v>116.91</v>
      </c>
      <c r="H52" s="871"/>
      <c r="I52" s="872"/>
      <c r="J52" s="901"/>
      <c r="K52" s="902"/>
      <c r="L52" s="901"/>
      <c r="M52" s="902"/>
      <c r="N52" s="901"/>
      <c r="O52" s="902"/>
      <c r="P52" s="901"/>
      <c r="Q52" s="902"/>
      <c r="R52" s="901"/>
      <c r="S52" s="902"/>
      <c r="T52" s="901"/>
      <c r="U52" s="902"/>
      <c r="V52" s="901"/>
      <c r="W52" s="902"/>
      <c r="X52" s="901"/>
      <c r="Y52" s="902"/>
      <c r="Z52" s="901"/>
      <c r="AA52" s="902"/>
      <c r="AB52" s="901"/>
      <c r="AC52" s="902"/>
      <c r="AD52" s="901"/>
      <c r="AE52" s="902"/>
      <c r="AF52" s="901"/>
      <c r="AG52" s="902"/>
      <c r="AH52" s="901"/>
      <c r="AI52" s="902"/>
      <c r="AJ52" s="1857"/>
      <c r="AK52" s="1858"/>
      <c r="AL52" s="901"/>
      <c r="AM52" s="902"/>
      <c r="AN52" s="2010"/>
      <c r="AO52" s="2011"/>
      <c r="AP52" s="901"/>
      <c r="AQ52" s="902"/>
      <c r="AR52" s="901"/>
      <c r="AS52" s="902"/>
      <c r="AT52" s="901"/>
      <c r="AU52" s="902"/>
      <c r="AV52" s="919"/>
      <c r="HN52" s="1014"/>
      <c r="HO52" s="1015"/>
      <c r="HP52" s="869"/>
      <c r="HQ52" s="869"/>
      <c r="HR52" s="869"/>
      <c r="HS52" s="869"/>
      <c r="HT52" s="869"/>
      <c r="HU52" s="869"/>
      <c r="HV52" s="1016"/>
      <c r="IV52" s="1017" t="s">
        <v>114</v>
      </c>
      <c r="IW52" s="1017" t="s">
        <v>46</v>
      </c>
      <c r="IX52" s="1013" t="s">
        <v>46</v>
      </c>
      <c r="IY52" s="1013" t="s">
        <v>23</v>
      </c>
      <c r="IZ52" s="1013" t="s">
        <v>45</v>
      </c>
      <c r="JA52" s="1017" t="s">
        <v>103</v>
      </c>
    </row>
    <row r="53" spans="1:275" s="836" customFormat="1" ht="27.9" customHeight="1" x14ac:dyDescent="0.25">
      <c r="A53" s="835"/>
      <c r="B53" s="860"/>
      <c r="C53" s="977" t="s">
        <v>114</v>
      </c>
      <c r="D53" s="861" t="s">
        <v>7</v>
      </c>
      <c r="E53" s="862" t="s">
        <v>752</v>
      </c>
      <c r="F53" s="863"/>
      <c r="G53" s="861" t="s">
        <v>7</v>
      </c>
      <c r="H53" s="864"/>
      <c r="I53" s="865"/>
      <c r="J53" s="897"/>
      <c r="K53" s="898"/>
      <c r="L53" s="897"/>
      <c r="M53" s="898"/>
      <c r="N53" s="897"/>
      <c r="O53" s="898"/>
      <c r="P53" s="897"/>
      <c r="Q53" s="898"/>
      <c r="R53" s="897"/>
      <c r="S53" s="898"/>
      <c r="T53" s="897"/>
      <c r="U53" s="898"/>
      <c r="V53" s="897"/>
      <c r="W53" s="898"/>
      <c r="X53" s="897"/>
      <c r="Y53" s="898"/>
      <c r="Z53" s="897"/>
      <c r="AA53" s="898"/>
      <c r="AB53" s="897"/>
      <c r="AC53" s="898"/>
      <c r="AD53" s="897"/>
      <c r="AE53" s="898"/>
      <c r="AF53" s="897"/>
      <c r="AG53" s="898"/>
      <c r="AH53" s="897"/>
      <c r="AI53" s="898"/>
      <c r="AJ53" s="1853"/>
      <c r="AK53" s="1854"/>
      <c r="AL53" s="897"/>
      <c r="AM53" s="898"/>
      <c r="AN53" s="2006"/>
      <c r="AO53" s="2007"/>
      <c r="AP53" s="897"/>
      <c r="AQ53" s="898"/>
      <c r="AR53" s="897"/>
      <c r="AS53" s="898"/>
      <c r="AT53" s="897"/>
      <c r="AU53" s="898"/>
      <c r="AV53" s="917"/>
      <c r="HN53" s="976"/>
      <c r="HO53" s="1000" t="s">
        <v>7</v>
      </c>
      <c r="HP53" s="1001" t="s">
        <v>31</v>
      </c>
      <c r="HQ53" s="851"/>
      <c r="HR53" s="1002">
        <f>HQ53*G45</f>
        <v>0</v>
      </c>
      <c r="HS53" s="1002">
        <v>0</v>
      </c>
      <c r="HT53" s="1002">
        <f>HS53*G45</f>
        <v>0</v>
      </c>
      <c r="HU53" s="1002">
        <v>0</v>
      </c>
      <c r="HV53" s="1003">
        <f>HU53*G45</f>
        <v>0</v>
      </c>
      <c r="IT53" s="1004" t="s">
        <v>110</v>
      </c>
      <c r="IV53" s="1004" t="s">
        <v>105</v>
      </c>
      <c r="IW53" s="1004" t="s">
        <v>46</v>
      </c>
      <c r="JA53" s="988" t="s">
        <v>103</v>
      </c>
      <c r="JG53" s="1005">
        <f>IF(HP53="základní",I45,0)</f>
        <v>1343.2</v>
      </c>
      <c r="JH53" s="1005">
        <f>IF(HP53="snížená",I45,0)</f>
        <v>0</v>
      </c>
      <c r="JI53" s="1005">
        <f>IF(HP53="zákl. přenesená",I45,0)</f>
        <v>0</v>
      </c>
      <c r="JJ53" s="1005">
        <f>IF(HP53="sníž. přenesená",I45,0)</f>
        <v>0</v>
      </c>
      <c r="JK53" s="1005">
        <f>IF(HP53="nulová",I45,0)</f>
        <v>0</v>
      </c>
      <c r="JL53" s="988" t="s">
        <v>45</v>
      </c>
      <c r="JM53" s="1005">
        <f>ROUND(H45*G45,2)</f>
        <v>1343.2</v>
      </c>
      <c r="JN53" s="988" t="s">
        <v>110</v>
      </c>
      <c r="JO53" s="1004" t="s">
        <v>2300</v>
      </c>
    </row>
    <row r="54" spans="1:275" s="836" customFormat="1" ht="27.9" customHeight="1" x14ac:dyDescent="0.25">
      <c r="A54" s="835"/>
      <c r="B54" s="866"/>
      <c r="C54" s="977" t="s">
        <v>114</v>
      </c>
      <c r="D54" s="867" t="s">
        <v>7</v>
      </c>
      <c r="E54" s="868" t="s">
        <v>2305</v>
      </c>
      <c r="F54" s="869"/>
      <c r="G54" s="870">
        <v>36.68</v>
      </c>
      <c r="H54" s="871"/>
      <c r="I54" s="872"/>
      <c r="J54" s="897"/>
      <c r="K54" s="898"/>
      <c r="L54" s="897"/>
      <c r="M54" s="898"/>
      <c r="N54" s="897"/>
      <c r="O54" s="898"/>
      <c r="P54" s="897"/>
      <c r="Q54" s="898"/>
      <c r="R54" s="897"/>
      <c r="S54" s="898"/>
      <c r="T54" s="897"/>
      <c r="U54" s="898"/>
      <c r="V54" s="897"/>
      <c r="W54" s="898"/>
      <c r="X54" s="897"/>
      <c r="Y54" s="898"/>
      <c r="Z54" s="897"/>
      <c r="AA54" s="898"/>
      <c r="AB54" s="897"/>
      <c r="AC54" s="898"/>
      <c r="AD54" s="897"/>
      <c r="AE54" s="898"/>
      <c r="AF54" s="897"/>
      <c r="AG54" s="898"/>
      <c r="AH54" s="897"/>
      <c r="AI54" s="898"/>
      <c r="AJ54" s="1853"/>
      <c r="AK54" s="1854"/>
      <c r="AL54" s="897"/>
      <c r="AM54" s="898"/>
      <c r="AN54" s="2006"/>
      <c r="AO54" s="2007"/>
      <c r="AP54" s="897"/>
      <c r="AQ54" s="898"/>
      <c r="AR54" s="897"/>
      <c r="AS54" s="898"/>
      <c r="AT54" s="897"/>
      <c r="AU54" s="898"/>
      <c r="AV54" s="917"/>
      <c r="HN54" s="976"/>
      <c r="HO54" s="1006"/>
      <c r="HP54" s="851"/>
      <c r="HQ54" s="851"/>
      <c r="HR54" s="851"/>
      <c r="HS54" s="851"/>
      <c r="HT54" s="851"/>
      <c r="HU54" s="851"/>
      <c r="HV54" s="1007"/>
      <c r="IV54" s="988" t="s">
        <v>112</v>
      </c>
      <c r="IW54" s="988" t="s">
        <v>46</v>
      </c>
    </row>
    <row r="55" spans="1:275" s="1008" customFormat="1" ht="27.9" customHeight="1" x14ac:dyDescent="0.25">
      <c r="A55" s="835"/>
      <c r="B55" s="866"/>
      <c r="C55" s="977" t="s">
        <v>114</v>
      </c>
      <c r="D55" s="867" t="s">
        <v>7</v>
      </c>
      <c r="E55" s="868" t="s">
        <v>2306</v>
      </c>
      <c r="F55" s="869"/>
      <c r="G55" s="870">
        <v>24.03</v>
      </c>
      <c r="H55" s="871"/>
      <c r="I55" s="872"/>
      <c r="J55" s="899"/>
      <c r="K55" s="900"/>
      <c r="L55" s="899"/>
      <c r="M55" s="900"/>
      <c r="N55" s="899"/>
      <c r="O55" s="900"/>
      <c r="P55" s="899"/>
      <c r="Q55" s="900"/>
      <c r="R55" s="899"/>
      <c r="S55" s="900"/>
      <c r="T55" s="899"/>
      <c r="U55" s="900"/>
      <c r="V55" s="899"/>
      <c r="W55" s="900"/>
      <c r="X55" s="899"/>
      <c r="Y55" s="900"/>
      <c r="Z55" s="899"/>
      <c r="AA55" s="900"/>
      <c r="AB55" s="899"/>
      <c r="AC55" s="900"/>
      <c r="AD55" s="899"/>
      <c r="AE55" s="900"/>
      <c r="AF55" s="899"/>
      <c r="AG55" s="900"/>
      <c r="AH55" s="899"/>
      <c r="AI55" s="900"/>
      <c r="AJ55" s="1855"/>
      <c r="AK55" s="1856"/>
      <c r="AL55" s="899"/>
      <c r="AM55" s="900"/>
      <c r="AN55" s="2008"/>
      <c r="AO55" s="2009"/>
      <c r="AP55" s="899"/>
      <c r="AQ55" s="900"/>
      <c r="AR55" s="899"/>
      <c r="AS55" s="900"/>
      <c r="AT55" s="899"/>
      <c r="AU55" s="900"/>
      <c r="AV55" s="918"/>
      <c r="HN55" s="1009"/>
      <c r="HO55" s="1010"/>
      <c r="HP55" s="863"/>
      <c r="HQ55" s="863"/>
      <c r="HR55" s="863"/>
      <c r="HS55" s="863"/>
      <c r="HT55" s="863"/>
      <c r="HU55" s="863"/>
      <c r="HV55" s="1011"/>
      <c r="IV55" s="1012" t="s">
        <v>114</v>
      </c>
      <c r="IW55" s="1012" t="s">
        <v>46</v>
      </c>
      <c r="IX55" s="1008" t="s">
        <v>45</v>
      </c>
      <c r="IY55" s="1008" t="s">
        <v>23</v>
      </c>
      <c r="IZ55" s="1008" t="s">
        <v>44</v>
      </c>
      <c r="JA55" s="1012" t="s">
        <v>103</v>
      </c>
    </row>
    <row r="56" spans="1:275" s="1013" customFormat="1" ht="27.9" customHeight="1" x14ac:dyDescent="0.25">
      <c r="A56" s="835"/>
      <c r="B56" s="880"/>
      <c r="C56" s="977" t="s">
        <v>114</v>
      </c>
      <c r="D56" s="881" t="s">
        <v>7</v>
      </c>
      <c r="E56" s="882" t="s">
        <v>125</v>
      </c>
      <c r="F56" s="883"/>
      <c r="G56" s="884">
        <v>177.62</v>
      </c>
      <c r="H56" s="885"/>
      <c r="I56" s="886"/>
      <c r="J56" s="901"/>
      <c r="K56" s="902"/>
      <c r="L56" s="901"/>
      <c r="M56" s="902"/>
      <c r="N56" s="901"/>
      <c r="O56" s="902"/>
      <c r="P56" s="901"/>
      <c r="Q56" s="902"/>
      <c r="R56" s="901"/>
      <c r="S56" s="902"/>
      <c r="T56" s="901"/>
      <c r="U56" s="902"/>
      <c r="V56" s="901"/>
      <c r="W56" s="902"/>
      <c r="X56" s="901"/>
      <c r="Y56" s="902"/>
      <c r="Z56" s="901"/>
      <c r="AA56" s="902"/>
      <c r="AB56" s="901"/>
      <c r="AC56" s="902"/>
      <c r="AD56" s="901"/>
      <c r="AE56" s="902"/>
      <c r="AF56" s="901"/>
      <c r="AG56" s="902"/>
      <c r="AH56" s="901"/>
      <c r="AI56" s="902"/>
      <c r="AJ56" s="1857"/>
      <c r="AK56" s="1858"/>
      <c r="AL56" s="901"/>
      <c r="AM56" s="902"/>
      <c r="AN56" s="2010"/>
      <c r="AO56" s="2011"/>
      <c r="AP56" s="901"/>
      <c r="AQ56" s="902"/>
      <c r="AR56" s="901"/>
      <c r="AS56" s="902"/>
      <c r="AT56" s="901"/>
      <c r="AU56" s="902"/>
      <c r="AV56" s="919"/>
      <c r="HN56" s="1014"/>
      <c r="HO56" s="1015"/>
      <c r="HP56" s="869"/>
      <c r="HQ56" s="869"/>
      <c r="HR56" s="869"/>
      <c r="HS56" s="869"/>
      <c r="HT56" s="869"/>
      <c r="HU56" s="869"/>
      <c r="HV56" s="1016"/>
      <c r="IV56" s="1017" t="s">
        <v>114</v>
      </c>
      <c r="IW56" s="1017" t="s">
        <v>46</v>
      </c>
      <c r="IX56" s="1013" t="s">
        <v>46</v>
      </c>
      <c r="IY56" s="1013" t="s">
        <v>23</v>
      </c>
      <c r="IZ56" s="1013" t="s">
        <v>45</v>
      </c>
      <c r="JA56" s="1017" t="s">
        <v>103</v>
      </c>
    </row>
    <row r="57" spans="1:275" s="836" customFormat="1" ht="27.9" customHeight="1" x14ac:dyDescent="0.25">
      <c r="A57" s="835"/>
      <c r="B57" s="866"/>
      <c r="C57" s="977" t="s">
        <v>114</v>
      </c>
      <c r="D57" s="867" t="s">
        <v>7</v>
      </c>
      <c r="E57" s="868" t="s">
        <v>2307</v>
      </c>
      <c r="F57" s="869"/>
      <c r="G57" s="870">
        <v>-1.04</v>
      </c>
      <c r="H57" s="871"/>
      <c r="I57" s="872"/>
      <c r="J57" s="897"/>
      <c r="K57" s="898"/>
      <c r="L57" s="897"/>
      <c r="M57" s="898"/>
      <c r="N57" s="897"/>
      <c r="O57" s="898"/>
      <c r="P57" s="897"/>
      <c r="Q57" s="898"/>
      <c r="R57" s="897"/>
      <c r="S57" s="898"/>
      <c r="T57" s="897"/>
      <c r="U57" s="898"/>
      <c r="V57" s="897"/>
      <c r="W57" s="898"/>
      <c r="X57" s="897"/>
      <c r="Y57" s="898"/>
      <c r="Z57" s="897"/>
      <c r="AA57" s="898"/>
      <c r="AB57" s="897"/>
      <c r="AC57" s="898"/>
      <c r="AD57" s="897"/>
      <c r="AE57" s="898"/>
      <c r="AF57" s="897"/>
      <c r="AG57" s="898"/>
      <c r="AH57" s="897"/>
      <c r="AI57" s="898"/>
      <c r="AJ57" s="1853"/>
      <c r="AK57" s="1854"/>
      <c r="AL57" s="897"/>
      <c r="AM57" s="898"/>
      <c r="AN57" s="2006"/>
      <c r="AO57" s="2007"/>
      <c r="AP57" s="897"/>
      <c r="AQ57" s="898"/>
      <c r="AR57" s="897"/>
      <c r="AS57" s="898"/>
      <c r="AT57" s="897"/>
      <c r="AU57" s="898"/>
      <c r="AV57" s="917"/>
      <c r="HN57" s="976"/>
      <c r="HO57" s="1000" t="s">
        <v>7</v>
      </c>
      <c r="HP57" s="1001" t="s">
        <v>31</v>
      </c>
      <c r="HQ57" s="851"/>
      <c r="HR57" s="1002">
        <f>HQ57*G49</f>
        <v>0</v>
      </c>
      <c r="HS57" s="1002">
        <v>0</v>
      </c>
      <c r="HT57" s="1002">
        <f>HS57*G49</f>
        <v>0</v>
      </c>
      <c r="HU57" s="1002">
        <v>0</v>
      </c>
      <c r="HV57" s="1003">
        <f>HU57*G49</f>
        <v>0</v>
      </c>
      <c r="IT57" s="1004" t="s">
        <v>110</v>
      </c>
      <c r="IV57" s="1004" t="s">
        <v>105</v>
      </c>
      <c r="IW57" s="1004" t="s">
        <v>46</v>
      </c>
      <c r="JA57" s="988" t="s">
        <v>103</v>
      </c>
      <c r="JG57" s="1005">
        <f>IF(HP57="základní",I49,0)</f>
        <v>3123.25</v>
      </c>
      <c r="JH57" s="1005">
        <f>IF(HP57="snížená",I49,0)</f>
        <v>0</v>
      </c>
      <c r="JI57" s="1005">
        <f>IF(HP57="zákl. přenesená",I49,0)</f>
        <v>0</v>
      </c>
      <c r="JJ57" s="1005">
        <f>IF(HP57="sníž. přenesená",I49,0)</f>
        <v>0</v>
      </c>
      <c r="JK57" s="1005">
        <f>IF(HP57="nulová",I49,0)</f>
        <v>0</v>
      </c>
      <c r="JL57" s="988" t="s">
        <v>45</v>
      </c>
      <c r="JM57" s="1005">
        <f>ROUND(H49*G49,2)</f>
        <v>3123.25</v>
      </c>
      <c r="JN57" s="988" t="s">
        <v>110</v>
      </c>
      <c r="JO57" s="1004" t="s">
        <v>2303</v>
      </c>
    </row>
    <row r="58" spans="1:275" s="836" customFormat="1" ht="27.9" customHeight="1" x14ac:dyDescent="0.25">
      <c r="A58" s="835"/>
      <c r="B58" s="866"/>
      <c r="C58" s="977" t="s">
        <v>114</v>
      </c>
      <c r="D58" s="867" t="s">
        <v>7</v>
      </c>
      <c r="E58" s="868" t="s">
        <v>2308</v>
      </c>
      <c r="F58" s="869"/>
      <c r="G58" s="870">
        <v>-8.6300000000000008</v>
      </c>
      <c r="H58" s="871"/>
      <c r="I58" s="872"/>
      <c r="J58" s="897"/>
      <c r="K58" s="898"/>
      <c r="L58" s="897"/>
      <c r="M58" s="898"/>
      <c r="N58" s="897"/>
      <c r="O58" s="898"/>
      <c r="P58" s="897"/>
      <c r="Q58" s="898"/>
      <c r="R58" s="897"/>
      <c r="S58" s="898"/>
      <c r="T58" s="897"/>
      <c r="U58" s="898"/>
      <c r="V58" s="897"/>
      <c r="W58" s="898"/>
      <c r="X58" s="897"/>
      <c r="Y58" s="898"/>
      <c r="Z58" s="897"/>
      <c r="AA58" s="898"/>
      <c r="AB58" s="897"/>
      <c r="AC58" s="898"/>
      <c r="AD58" s="897"/>
      <c r="AE58" s="898"/>
      <c r="AF58" s="897"/>
      <c r="AG58" s="898"/>
      <c r="AH58" s="897"/>
      <c r="AI58" s="898"/>
      <c r="AJ58" s="1853"/>
      <c r="AK58" s="1854"/>
      <c r="AL58" s="897"/>
      <c r="AM58" s="898"/>
      <c r="AN58" s="2006"/>
      <c r="AO58" s="2007"/>
      <c r="AP58" s="897"/>
      <c r="AQ58" s="898"/>
      <c r="AR58" s="897"/>
      <c r="AS58" s="898"/>
      <c r="AT58" s="897"/>
      <c r="AU58" s="898"/>
      <c r="AV58" s="917"/>
      <c r="HN58" s="976"/>
      <c r="HO58" s="1006"/>
      <c r="HP58" s="851"/>
      <c r="HQ58" s="851"/>
      <c r="HR58" s="851"/>
      <c r="HS58" s="851"/>
      <c r="HT58" s="851"/>
      <c r="HU58" s="851"/>
      <c r="HV58" s="1007"/>
      <c r="IV58" s="988" t="s">
        <v>112</v>
      </c>
      <c r="IW58" s="988" t="s">
        <v>46</v>
      </c>
    </row>
    <row r="59" spans="1:275" s="1008" customFormat="1" ht="27.9" customHeight="1" x14ac:dyDescent="0.25">
      <c r="A59" s="835"/>
      <c r="B59" s="880"/>
      <c r="C59" s="977" t="s">
        <v>114</v>
      </c>
      <c r="D59" s="881" t="s">
        <v>7</v>
      </c>
      <c r="E59" s="882" t="s">
        <v>125</v>
      </c>
      <c r="F59" s="883"/>
      <c r="G59" s="884">
        <v>-9.6700000000000017</v>
      </c>
      <c r="H59" s="885"/>
      <c r="I59" s="886"/>
      <c r="J59" s="899"/>
      <c r="K59" s="900"/>
      <c r="L59" s="899"/>
      <c r="M59" s="900"/>
      <c r="N59" s="899"/>
      <c r="O59" s="900"/>
      <c r="P59" s="899"/>
      <c r="Q59" s="900"/>
      <c r="R59" s="899"/>
      <c r="S59" s="900"/>
      <c r="T59" s="899"/>
      <c r="U59" s="900"/>
      <c r="V59" s="899"/>
      <c r="W59" s="900"/>
      <c r="X59" s="899"/>
      <c r="Y59" s="900"/>
      <c r="Z59" s="899"/>
      <c r="AA59" s="900"/>
      <c r="AB59" s="899"/>
      <c r="AC59" s="900"/>
      <c r="AD59" s="899"/>
      <c r="AE59" s="900"/>
      <c r="AF59" s="899"/>
      <c r="AG59" s="900"/>
      <c r="AH59" s="899"/>
      <c r="AI59" s="900"/>
      <c r="AJ59" s="1855"/>
      <c r="AK59" s="1856"/>
      <c r="AL59" s="899"/>
      <c r="AM59" s="900"/>
      <c r="AN59" s="2008"/>
      <c r="AO59" s="2009"/>
      <c r="AP59" s="899"/>
      <c r="AQ59" s="900"/>
      <c r="AR59" s="899"/>
      <c r="AS59" s="900"/>
      <c r="AT59" s="899"/>
      <c r="AU59" s="900"/>
      <c r="AV59" s="918"/>
      <c r="HN59" s="1009"/>
      <c r="HO59" s="1010"/>
      <c r="HP59" s="863"/>
      <c r="HQ59" s="863"/>
      <c r="HR59" s="863"/>
      <c r="HS59" s="863"/>
      <c r="HT59" s="863"/>
      <c r="HU59" s="863"/>
      <c r="HV59" s="1011"/>
      <c r="IV59" s="1012" t="s">
        <v>114</v>
      </c>
      <c r="IW59" s="1012" t="s">
        <v>46</v>
      </c>
      <c r="IX59" s="1008" t="s">
        <v>45</v>
      </c>
      <c r="IY59" s="1008" t="s">
        <v>23</v>
      </c>
      <c r="IZ59" s="1008" t="s">
        <v>44</v>
      </c>
      <c r="JA59" s="1012" t="s">
        <v>103</v>
      </c>
    </row>
    <row r="60" spans="1:275" s="1013" customFormat="1" ht="27.9" customHeight="1" x14ac:dyDescent="0.25">
      <c r="A60" s="835"/>
      <c r="B60" s="873"/>
      <c r="C60" s="977" t="s">
        <v>114</v>
      </c>
      <c r="D60" s="874" t="s">
        <v>7</v>
      </c>
      <c r="E60" s="875" t="s">
        <v>132</v>
      </c>
      <c r="F60" s="876"/>
      <c r="G60" s="877">
        <v>167.95000000000002</v>
      </c>
      <c r="H60" s="878"/>
      <c r="I60" s="879"/>
      <c r="J60" s="901"/>
      <c r="K60" s="902"/>
      <c r="L60" s="901"/>
      <c r="M60" s="902"/>
      <c r="N60" s="901"/>
      <c r="O60" s="902"/>
      <c r="P60" s="901"/>
      <c r="Q60" s="902"/>
      <c r="R60" s="901"/>
      <c r="S60" s="902"/>
      <c r="T60" s="901"/>
      <c r="U60" s="902"/>
      <c r="V60" s="901"/>
      <c r="W60" s="902"/>
      <c r="X60" s="901"/>
      <c r="Y60" s="902"/>
      <c r="Z60" s="901"/>
      <c r="AA60" s="902"/>
      <c r="AB60" s="901"/>
      <c r="AC60" s="902"/>
      <c r="AD60" s="901"/>
      <c r="AE60" s="902"/>
      <c r="AF60" s="901"/>
      <c r="AG60" s="902"/>
      <c r="AH60" s="901"/>
      <c r="AI60" s="902"/>
      <c r="AJ60" s="1857"/>
      <c r="AK60" s="1858"/>
      <c r="AL60" s="901"/>
      <c r="AM60" s="902"/>
      <c r="AN60" s="2010"/>
      <c r="AO60" s="2011"/>
      <c r="AP60" s="901"/>
      <c r="AQ60" s="902"/>
      <c r="AR60" s="901"/>
      <c r="AS60" s="902"/>
      <c r="AT60" s="901"/>
      <c r="AU60" s="902"/>
      <c r="AV60" s="919"/>
      <c r="HN60" s="1014"/>
      <c r="HO60" s="1015"/>
      <c r="HP60" s="869"/>
      <c r="HQ60" s="869"/>
      <c r="HR60" s="869"/>
      <c r="HS60" s="869"/>
      <c r="HT60" s="869"/>
      <c r="HU60" s="869"/>
      <c r="HV60" s="1016"/>
      <c r="IV60" s="1017" t="s">
        <v>114</v>
      </c>
      <c r="IW60" s="1017" t="s">
        <v>46</v>
      </c>
      <c r="IX60" s="1013" t="s">
        <v>46</v>
      </c>
      <c r="IY60" s="1013" t="s">
        <v>23</v>
      </c>
      <c r="IZ60" s="1013" t="s">
        <v>44</v>
      </c>
      <c r="JA60" s="1017" t="s">
        <v>103</v>
      </c>
    </row>
    <row r="61" spans="1:275" s="1008" customFormat="1" ht="27.9" customHeight="1" x14ac:dyDescent="0.25">
      <c r="A61" s="835"/>
      <c r="B61" s="860"/>
      <c r="C61" s="977" t="s">
        <v>114</v>
      </c>
      <c r="D61" s="861" t="s">
        <v>7</v>
      </c>
      <c r="E61" s="862" t="s">
        <v>225</v>
      </c>
      <c r="F61" s="863"/>
      <c r="G61" s="861" t="s">
        <v>7</v>
      </c>
      <c r="H61" s="864"/>
      <c r="I61" s="865"/>
      <c r="J61" s="899"/>
      <c r="K61" s="900"/>
      <c r="L61" s="899"/>
      <c r="M61" s="900"/>
      <c r="N61" s="899"/>
      <c r="O61" s="900"/>
      <c r="P61" s="899"/>
      <c r="Q61" s="900"/>
      <c r="R61" s="899"/>
      <c r="S61" s="900"/>
      <c r="T61" s="899"/>
      <c r="U61" s="900"/>
      <c r="V61" s="899"/>
      <c r="W61" s="900"/>
      <c r="X61" s="899"/>
      <c r="Y61" s="900"/>
      <c r="Z61" s="899"/>
      <c r="AA61" s="900"/>
      <c r="AB61" s="899"/>
      <c r="AC61" s="900"/>
      <c r="AD61" s="899"/>
      <c r="AE61" s="900"/>
      <c r="AF61" s="899"/>
      <c r="AG61" s="900"/>
      <c r="AH61" s="899"/>
      <c r="AI61" s="900"/>
      <c r="AJ61" s="1855"/>
      <c r="AK61" s="1856"/>
      <c r="AL61" s="899"/>
      <c r="AM61" s="900"/>
      <c r="AN61" s="2008"/>
      <c r="AO61" s="2009"/>
      <c r="AP61" s="899"/>
      <c r="AQ61" s="900"/>
      <c r="AR61" s="899"/>
      <c r="AS61" s="900"/>
      <c r="AT61" s="899"/>
      <c r="AU61" s="900"/>
      <c r="AV61" s="918"/>
      <c r="HN61" s="1009"/>
      <c r="HO61" s="1010"/>
      <c r="HP61" s="863"/>
      <c r="HQ61" s="863"/>
      <c r="HR61" s="863"/>
      <c r="HS61" s="863"/>
      <c r="HT61" s="863"/>
      <c r="HU61" s="863"/>
      <c r="HV61" s="1011"/>
      <c r="IV61" s="1012" t="s">
        <v>114</v>
      </c>
      <c r="IW61" s="1012" t="s">
        <v>46</v>
      </c>
      <c r="IX61" s="1008" t="s">
        <v>45</v>
      </c>
      <c r="IY61" s="1008" t="s">
        <v>23</v>
      </c>
      <c r="IZ61" s="1008" t="s">
        <v>44</v>
      </c>
      <c r="JA61" s="1012" t="s">
        <v>103</v>
      </c>
    </row>
    <row r="62" spans="1:275" s="1013" customFormat="1" ht="27.9" customHeight="1" x14ac:dyDescent="0.25">
      <c r="A62" s="835"/>
      <c r="B62" s="860"/>
      <c r="C62" s="977" t="s">
        <v>114</v>
      </c>
      <c r="D62" s="861" t="s">
        <v>7</v>
      </c>
      <c r="E62" s="862" t="s">
        <v>1380</v>
      </c>
      <c r="F62" s="863"/>
      <c r="G62" s="861" t="s">
        <v>7</v>
      </c>
      <c r="H62" s="864"/>
      <c r="I62" s="865"/>
      <c r="J62" s="901"/>
      <c r="K62" s="902"/>
      <c r="L62" s="901"/>
      <c r="M62" s="902"/>
      <c r="N62" s="901"/>
      <c r="O62" s="902"/>
      <c r="P62" s="901"/>
      <c r="Q62" s="902"/>
      <c r="R62" s="901"/>
      <c r="S62" s="902"/>
      <c r="T62" s="901"/>
      <c r="U62" s="902"/>
      <c r="V62" s="901"/>
      <c r="W62" s="902"/>
      <c r="X62" s="901"/>
      <c r="Y62" s="902"/>
      <c r="Z62" s="901"/>
      <c r="AA62" s="902"/>
      <c r="AB62" s="901"/>
      <c r="AC62" s="902"/>
      <c r="AD62" s="901"/>
      <c r="AE62" s="902"/>
      <c r="AF62" s="901"/>
      <c r="AG62" s="902"/>
      <c r="AH62" s="901"/>
      <c r="AI62" s="902"/>
      <c r="AJ62" s="1857"/>
      <c r="AK62" s="1858"/>
      <c r="AL62" s="901"/>
      <c r="AM62" s="902"/>
      <c r="AN62" s="2010"/>
      <c r="AO62" s="2011"/>
      <c r="AP62" s="901"/>
      <c r="AQ62" s="902"/>
      <c r="AR62" s="901"/>
      <c r="AS62" s="902"/>
      <c r="AT62" s="901"/>
      <c r="AU62" s="902"/>
      <c r="AV62" s="919"/>
      <c r="HN62" s="1014"/>
      <c r="HO62" s="1015"/>
      <c r="HP62" s="869"/>
      <c r="HQ62" s="869"/>
      <c r="HR62" s="869"/>
      <c r="HS62" s="869"/>
      <c r="HT62" s="869"/>
      <c r="HU62" s="869"/>
      <c r="HV62" s="1016"/>
      <c r="IV62" s="1017" t="s">
        <v>114</v>
      </c>
      <c r="IW62" s="1017" t="s">
        <v>46</v>
      </c>
      <c r="IX62" s="1013" t="s">
        <v>46</v>
      </c>
      <c r="IY62" s="1013" t="s">
        <v>23</v>
      </c>
      <c r="IZ62" s="1013" t="s">
        <v>44</v>
      </c>
      <c r="JA62" s="1017" t="s">
        <v>103</v>
      </c>
    </row>
    <row r="63" spans="1:275" s="1013" customFormat="1" ht="27.9" customHeight="1" x14ac:dyDescent="0.25">
      <c r="A63" s="835"/>
      <c r="B63" s="866"/>
      <c r="C63" s="977" t="s">
        <v>114</v>
      </c>
      <c r="D63" s="867" t="s">
        <v>7</v>
      </c>
      <c r="E63" s="868" t="s">
        <v>2309</v>
      </c>
      <c r="F63" s="869"/>
      <c r="G63" s="870">
        <v>20.149999999999999</v>
      </c>
      <c r="H63" s="871"/>
      <c r="I63" s="872"/>
      <c r="J63" s="901"/>
      <c r="K63" s="902"/>
      <c r="L63" s="901"/>
      <c r="M63" s="902"/>
      <c r="N63" s="901"/>
      <c r="O63" s="902"/>
      <c r="P63" s="901"/>
      <c r="Q63" s="902"/>
      <c r="R63" s="901"/>
      <c r="S63" s="902"/>
      <c r="T63" s="901"/>
      <c r="U63" s="902"/>
      <c r="V63" s="901"/>
      <c r="W63" s="902"/>
      <c r="X63" s="901"/>
      <c r="Y63" s="902"/>
      <c r="Z63" s="901"/>
      <c r="AA63" s="902"/>
      <c r="AB63" s="901"/>
      <c r="AC63" s="902"/>
      <c r="AD63" s="901"/>
      <c r="AE63" s="902"/>
      <c r="AF63" s="901"/>
      <c r="AG63" s="902"/>
      <c r="AH63" s="901"/>
      <c r="AI63" s="902"/>
      <c r="AJ63" s="1857"/>
      <c r="AK63" s="1858"/>
      <c r="AL63" s="901"/>
      <c r="AM63" s="902"/>
      <c r="AN63" s="2010"/>
      <c r="AO63" s="2011"/>
      <c r="AP63" s="901"/>
      <c r="AQ63" s="902"/>
      <c r="AR63" s="901"/>
      <c r="AS63" s="902"/>
      <c r="AT63" s="901"/>
      <c r="AU63" s="902"/>
      <c r="AV63" s="919"/>
      <c r="HN63" s="1014"/>
      <c r="HO63" s="1015"/>
      <c r="HP63" s="869"/>
      <c r="HQ63" s="869"/>
      <c r="HR63" s="869"/>
      <c r="HS63" s="869"/>
      <c r="HT63" s="869"/>
      <c r="HU63" s="869"/>
      <c r="HV63" s="1016"/>
      <c r="IV63" s="1017" t="s">
        <v>114</v>
      </c>
      <c r="IW63" s="1017" t="s">
        <v>46</v>
      </c>
      <c r="IX63" s="1013" t="s">
        <v>46</v>
      </c>
      <c r="IY63" s="1013" t="s">
        <v>23</v>
      </c>
      <c r="IZ63" s="1013" t="s">
        <v>44</v>
      </c>
      <c r="JA63" s="1017" t="s">
        <v>103</v>
      </c>
    </row>
    <row r="64" spans="1:275" s="1023" customFormat="1" ht="27.9" customHeight="1" x14ac:dyDescent="0.25">
      <c r="A64" s="835"/>
      <c r="B64" s="854" t="s">
        <v>191</v>
      </c>
      <c r="C64" s="838" t="s">
        <v>105</v>
      </c>
      <c r="D64" s="839" t="s">
        <v>759</v>
      </c>
      <c r="E64" s="840" t="s">
        <v>760</v>
      </c>
      <c r="F64" s="841" t="s">
        <v>194</v>
      </c>
      <c r="G64" s="842">
        <v>70.540000000000006</v>
      </c>
      <c r="H64" s="843">
        <v>296.2</v>
      </c>
      <c r="I64" s="855">
        <f>ROUND(H64*G64,2)</f>
        <v>20893.95</v>
      </c>
      <c r="J64" s="850"/>
      <c r="K64" s="1064">
        <f>ROUND(J64*$H64,2)</f>
        <v>0</v>
      </c>
      <c r="L64" s="850"/>
      <c r="M64" s="1064">
        <f>ROUND(L64*$H64,2)</f>
        <v>0</v>
      </c>
      <c r="N64" s="850"/>
      <c r="O64" s="1064">
        <f>ROUND(N64*$H64,2)</f>
        <v>0</v>
      </c>
      <c r="P64" s="850"/>
      <c r="Q64" s="1064">
        <f>ROUND(P64*$H64,2)</f>
        <v>0</v>
      </c>
      <c r="R64" s="850"/>
      <c r="S64" s="1064">
        <f>ROUND(R64*$H64,2)</f>
        <v>0</v>
      </c>
      <c r="T64" s="850"/>
      <c r="U64" s="1064">
        <f>ROUND(T64*$H64,2)</f>
        <v>0</v>
      </c>
      <c r="V64" s="850"/>
      <c r="W64" s="1064">
        <f>ROUND(V64*$H64,2)</f>
        <v>0</v>
      </c>
      <c r="X64" s="850"/>
      <c r="Y64" s="1064">
        <f>ROUND(X64*$H64,2)</f>
        <v>0</v>
      </c>
      <c r="Z64" s="850"/>
      <c r="AA64" s="1064">
        <f>ROUND(Z64*$H64,2)</f>
        <v>0</v>
      </c>
      <c r="AB64" s="850"/>
      <c r="AC64" s="1064">
        <f>ROUND(AB64*$H64,2)</f>
        <v>0</v>
      </c>
      <c r="AD64" s="850"/>
      <c r="AE64" s="1064">
        <f>ROUND(AD64*$H64,2)</f>
        <v>0</v>
      </c>
      <c r="AF64" s="850"/>
      <c r="AG64" s="1064">
        <f>ROUND(AF64*$H64,2)</f>
        <v>0</v>
      </c>
      <c r="AH64" s="850"/>
      <c r="AI64" s="1064">
        <f>ROUND(AH64*$H64,2)</f>
        <v>0</v>
      </c>
      <c r="AJ64" s="1861">
        <v>48.59</v>
      </c>
      <c r="AK64" s="2185">
        <f>ROUND(AJ64*$H64,2)</f>
        <v>14392.36</v>
      </c>
      <c r="AL64" s="850"/>
      <c r="AM64" s="1064">
        <f>ROUND(AL64*$H64,2)</f>
        <v>0</v>
      </c>
      <c r="AN64" s="2014"/>
      <c r="AO64" s="2036">
        <f>ROUND(AN64*$H64,2)</f>
        <v>0</v>
      </c>
      <c r="AP64" s="850"/>
      <c r="AQ64" s="1064">
        <f>ROUND(AP64*$H64,2)</f>
        <v>0</v>
      </c>
      <c r="AR64" s="850">
        <f>AP64+AN64+AL64+AJ64+AH64+AF64+AD64+AB64+Z64+X64+V64+T64+R64+P64+N64+L64+J64</f>
        <v>48.59</v>
      </c>
      <c r="AS64" s="1064">
        <f>ROUND(AR64*H64,2)</f>
        <v>14392.36</v>
      </c>
      <c r="AT64" s="850">
        <f>G64-AR64</f>
        <v>21.950000000000003</v>
      </c>
      <c r="AU64" s="1064">
        <f>ROUND(AT64*H64,2)</f>
        <v>6501.59</v>
      </c>
      <c r="AV64" s="914">
        <f>AU64/I64</f>
        <v>0.31117093704158383</v>
      </c>
      <c r="HN64" s="1024"/>
      <c r="HO64" s="1025"/>
      <c r="HP64" s="883"/>
      <c r="HQ64" s="883"/>
      <c r="HR64" s="883"/>
      <c r="HS64" s="883"/>
      <c r="HT64" s="883"/>
      <c r="HU64" s="883"/>
      <c r="HV64" s="1026"/>
      <c r="IV64" s="1027" t="s">
        <v>114</v>
      </c>
      <c r="IW64" s="1027" t="s">
        <v>46</v>
      </c>
      <c r="IX64" s="1023" t="s">
        <v>126</v>
      </c>
      <c r="IY64" s="1023" t="s">
        <v>23</v>
      </c>
      <c r="IZ64" s="1023" t="s">
        <v>44</v>
      </c>
      <c r="JA64" s="1027" t="s">
        <v>103</v>
      </c>
    </row>
    <row r="65" spans="1:275" s="1013" customFormat="1" ht="27.9" customHeight="1" x14ac:dyDescent="0.25">
      <c r="A65" s="835"/>
      <c r="B65" s="856"/>
      <c r="C65" s="977" t="s">
        <v>112</v>
      </c>
      <c r="D65" s="851"/>
      <c r="E65" s="858" t="s">
        <v>210</v>
      </c>
      <c r="F65" s="851"/>
      <c r="G65" s="851"/>
      <c r="H65" s="852"/>
      <c r="I65" s="859"/>
      <c r="J65" s="901"/>
      <c r="K65" s="902"/>
      <c r="L65" s="901"/>
      <c r="M65" s="902"/>
      <c r="N65" s="901"/>
      <c r="O65" s="902"/>
      <c r="P65" s="901"/>
      <c r="Q65" s="902"/>
      <c r="R65" s="901"/>
      <c r="S65" s="902"/>
      <c r="T65" s="901"/>
      <c r="U65" s="902"/>
      <c r="V65" s="901"/>
      <c r="W65" s="902"/>
      <c r="X65" s="901"/>
      <c r="Y65" s="902"/>
      <c r="Z65" s="901"/>
      <c r="AA65" s="902"/>
      <c r="AB65" s="901"/>
      <c r="AC65" s="902"/>
      <c r="AD65" s="901"/>
      <c r="AE65" s="902"/>
      <c r="AF65" s="901"/>
      <c r="AG65" s="902"/>
      <c r="AH65" s="901"/>
      <c r="AI65" s="902"/>
      <c r="AJ65" s="1857"/>
      <c r="AK65" s="1858"/>
      <c r="AL65" s="901"/>
      <c r="AM65" s="902"/>
      <c r="AN65" s="2010"/>
      <c r="AO65" s="2011"/>
      <c r="AP65" s="901"/>
      <c r="AQ65" s="902"/>
      <c r="AR65" s="901"/>
      <c r="AS65" s="902"/>
      <c r="AT65" s="901"/>
      <c r="AU65" s="902"/>
      <c r="AV65" s="919"/>
      <c r="HN65" s="1014"/>
      <c r="HO65" s="1015"/>
      <c r="HP65" s="869"/>
      <c r="HQ65" s="869"/>
      <c r="HR65" s="869"/>
      <c r="HS65" s="869"/>
      <c r="HT65" s="869"/>
      <c r="HU65" s="869"/>
      <c r="HV65" s="1016"/>
      <c r="IV65" s="1017" t="s">
        <v>114</v>
      </c>
      <c r="IW65" s="1017" t="s">
        <v>46</v>
      </c>
      <c r="IX65" s="1013" t="s">
        <v>46</v>
      </c>
      <c r="IY65" s="1013" t="s">
        <v>23</v>
      </c>
      <c r="IZ65" s="1013" t="s">
        <v>44</v>
      </c>
      <c r="JA65" s="1017" t="s">
        <v>103</v>
      </c>
    </row>
    <row r="66" spans="1:275" s="1013" customFormat="1" ht="27.9" customHeight="1" x14ac:dyDescent="0.25">
      <c r="A66" s="835"/>
      <c r="B66" s="860"/>
      <c r="C66" s="977" t="s">
        <v>114</v>
      </c>
      <c r="D66" s="861" t="s">
        <v>7</v>
      </c>
      <c r="E66" s="862" t="s">
        <v>762</v>
      </c>
      <c r="F66" s="863"/>
      <c r="G66" s="861" t="s">
        <v>7</v>
      </c>
      <c r="H66" s="864"/>
      <c r="I66" s="865"/>
      <c r="J66" s="901"/>
      <c r="K66" s="902"/>
      <c r="L66" s="901"/>
      <c r="M66" s="902"/>
      <c r="N66" s="901"/>
      <c r="O66" s="902"/>
      <c r="P66" s="901"/>
      <c r="Q66" s="902"/>
      <c r="R66" s="901"/>
      <c r="S66" s="902"/>
      <c r="T66" s="901"/>
      <c r="U66" s="902"/>
      <c r="V66" s="901"/>
      <c r="W66" s="902"/>
      <c r="X66" s="901"/>
      <c r="Y66" s="902"/>
      <c r="Z66" s="901"/>
      <c r="AA66" s="902"/>
      <c r="AB66" s="901"/>
      <c r="AC66" s="902"/>
      <c r="AD66" s="901"/>
      <c r="AE66" s="902"/>
      <c r="AF66" s="901"/>
      <c r="AG66" s="902"/>
      <c r="AH66" s="901"/>
      <c r="AI66" s="902"/>
      <c r="AJ66" s="1857"/>
      <c r="AK66" s="1858"/>
      <c r="AL66" s="901"/>
      <c r="AM66" s="902"/>
      <c r="AN66" s="2010"/>
      <c r="AO66" s="2011"/>
      <c r="AP66" s="901"/>
      <c r="AQ66" s="902"/>
      <c r="AR66" s="901"/>
      <c r="AS66" s="902"/>
      <c r="AT66" s="901"/>
      <c r="AU66" s="902"/>
      <c r="AV66" s="919"/>
      <c r="HN66" s="1014"/>
      <c r="HO66" s="1015"/>
      <c r="HP66" s="869"/>
      <c r="HQ66" s="869"/>
      <c r="HR66" s="869"/>
      <c r="HS66" s="869"/>
      <c r="HT66" s="869"/>
      <c r="HU66" s="869"/>
      <c r="HV66" s="1016"/>
      <c r="IV66" s="1017" t="s">
        <v>114</v>
      </c>
      <c r="IW66" s="1017" t="s">
        <v>46</v>
      </c>
      <c r="IX66" s="1013" t="s">
        <v>46</v>
      </c>
      <c r="IY66" s="1013" t="s">
        <v>23</v>
      </c>
      <c r="IZ66" s="1013" t="s">
        <v>44</v>
      </c>
      <c r="JA66" s="1017" t="s">
        <v>103</v>
      </c>
    </row>
    <row r="67" spans="1:275" s="1023" customFormat="1" ht="27.9" customHeight="1" x14ac:dyDescent="0.25">
      <c r="A67" s="835"/>
      <c r="B67" s="860"/>
      <c r="C67" s="977" t="s">
        <v>114</v>
      </c>
      <c r="D67" s="861" t="s">
        <v>7</v>
      </c>
      <c r="E67" s="862" t="s">
        <v>1380</v>
      </c>
      <c r="F67" s="863"/>
      <c r="G67" s="861" t="s">
        <v>7</v>
      </c>
      <c r="H67" s="864"/>
      <c r="I67" s="865"/>
      <c r="J67" s="905"/>
      <c r="K67" s="906"/>
      <c r="L67" s="905"/>
      <c r="M67" s="906"/>
      <c r="N67" s="905"/>
      <c r="O67" s="906"/>
      <c r="P67" s="905"/>
      <c r="Q67" s="906"/>
      <c r="R67" s="905"/>
      <c r="S67" s="906"/>
      <c r="T67" s="905"/>
      <c r="U67" s="906"/>
      <c r="V67" s="905"/>
      <c r="W67" s="906"/>
      <c r="X67" s="905"/>
      <c r="Y67" s="906"/>
      <c r="Z67" s="905"/>
      <c r="AA67" s="906"/>
      <c r="AB67" s="905"/>
      <c r="AC67" s="906"/>
      <c r="AD67" s="905"/>
      <c r="AE67" s="906"/>
      <c r="AF67" s="905"/>
      <c r="AG67" s="906"/>
      <c r="AH67" s="905"/>
      <c r="AI67" s="906"/>
      <c r="AJ67" s="1862"/>
      <c r="AK67" s="1863"/>
      <c r="AL67" s="905"/>
      <c r="AM67" s="906"/>
      <c r="AN67" s="2016"/>
      <c r="AO67" s="2017"/>
      <c r="AP67" s="905"/>
      <c r="AQ67" s="906"/>
      <c r="AR67" s="905"/>
      <c r="AS67" s="906"/>
      <c r="AT67" s="905"/>
      <c r="AU67" s="906"/>
      <c r="AV67" s="921"/>
      <c r="HN67" s="1024"/>
      <c r="HO67" s="1025"/>
      <c r="HP67" s="883"/>
      <c r="HQ67" s="883"/>
      <c r="HR67" s="883"/>
      <c r="HS67" s="883"/>
      <c r="HT67" s="883"/>
      <c r="HU67" s="883"/>
      <c r="HV67" s="1026"/>
      <c r="IV67" s="1027" t="s">
        <v>114</v>
      </c>
      <c r="IW67" s="1027" t="s">
        <v>46</v>
      </c>
      <c r="IX67" s="1023" t="s">
        <v>126</v>
      </c>
      <c r="IY67" s="1023" t="s">
        <v>23</v>
      </c>
      <c r="IZ67" s="1023" t="s">
        <v>44</v>
      </c>
      <c r="JA67" s="1027" t="s">
        <v>103</v>
      </c>
    </row>
    <row r="68" spans="1:275" s="1018" customFormat="1" ht="27.9" customHeight="1" x14ac:dyDescent="0.25">
      <c r="A68" s="835"/>
      <c r="B68" s="866"/>
      <c r="C68" s="977" t="s">
        <v>114</v>
      </c>
      <c r="D68" s="867" t="s">
        <v>7</v>
      </c>
      <c r="E68" s="868" t="s">
        <v>2311</v>
      </c>
      <c r="F68" s="869"/>
      <c r="G68" s="870">
        <v>70.540000000000006</v>
      </c>
      <c r="H68" s="871"/>
      <c r="I68" s="872"/>
      <c r="J68" s="903"/>
      <c r="K68" s="904"/>
      <c r="L68" s="903"/>
      <c r="M68" s="904"/>
      <c r="N68" s="903"/>
      <c r="O68" s="904"/>
      <c r="P68" s="903"/>
      <c r="Q68" s="904"/>
      <c r="R68" s="903"/>
      <c r="S68" s="904"/>
      <c r="T68" s="903"/>
      <c r="U68" s="904"/>
      <c r="V68" s="903"/>
      <c r="W68" s="904"/>
      <c r="X68" s="903"/>
      <c r="Y68" s="904"/>
      <c r="Z68" s="903"/>
      <c r="AA68" s="904"/>
      <c r="AB68" s="903"/>
      <c r="AC68" s="904"/>
      <c r="AD68" s="903"/>
      <c r="AE68" s="904"/>
      <c r="AF68" s="903"/>
      <c r="AG68" s="904"/>
      <c r="AH68" s="903"/>
      <c r="AI68" s="904"/>
      <c r="AJ68" s="1859"/>
      <c r="AK68" s="1860"/>
      <c r="AL68" s="903"/>
      <c r="AM68" s="904"/>
      <c r="AN68" s="2012"/>
      <c r="AO68" s="2013"/>
      <c r="AP68" s="903"/>
      <c r="AQ68" s="904"/>
      <c r="AR68" s="903"/>
      <c r="AS68" s="904"/>
      <c r="AT68" s="903"/>
      <c r="AU68" s="904"/>
      <c r="AV68" s="920"/>
      <c r="HN68" s="1019"/>
      <c r="HO68" s="1020"/>
      <c r="HP68" s="876"/>
      <c r="HQ68" s="876"/>
      <c r="HR68" s="876"/>
      <c r="HS68" s="876"/>
      <c r="HT68" s="876"/>
      <c r="HU68" s="876"/>
      <c r="HV68" s="1021"/>
      <c r="IV68" s="1022" t="s">
        <v>114</v>
      </c>
      <c r="IW68" s="1022" t="s">
        <v>46</v>
      </c>
      <c r="IX68" s="1018" t="s">
        <v>110</v>
      </c>
      <c r="IY68" s="1018" t="s">
        <v>23</v>
      </c>
      <c r="IZ68" s="1018" t="s">
        <v>44</v>
      </c>
      <c r="JA68" s="1022" t="s">
        <v>103</v>
      </c>
    </row>
    <row r="69" spans="1:275" s="1008" customFormat="1" ht="27.9" customHeight="1" x14ac:dyDescent="0.25">
      <c r="A69" s="835"/>
      <c r="B69" s="854" t="s">
        <v>199</v>
      </c>
      <c r="C69" s="838" t="s">
        <v>105</v>
      </c>
      <c r="D69" s="839" t="s">
        <v>1384</v>
      </c>
      <c r="E69" s="840" t="s">
        <v>1385</v>
      </c>
      <c r="F69" s="841" t="s">
        <v>194</v>
      </c>
      <c r="G69" s="842">
        <v>26.87</v>
      </c>
      <c r="H69" s="843">
        <v>3258.6</v>
      </c>
      <c r="I69" s="855">
        <f>ROUND(H69*G69,2)</f>
        <v>87558.58</v>
      </c>
      <c r="J69" s="850"/>
      <c r="K69" s="1064">
        <f>ROUND(J69*$H69,2)</f>
        <v>0</v>
      </c>
      <c r="L69" s="850"/>
      <c r="M69" s="1064">
        <f>ROUND(L69*$H69,2)</f>
        <v>0</v>
      </c>
      <c r="N69" s="850"/>
      <c r="O69" s="1064">
        <f>ROUND(N69*$H69,2)</f>
        <v>0</v>
      </c>
      <c r="P69" s="850"/>
      <c r="Q69" s="1064">
        <f>ROUND(P69*$H69,2)</f>
        <v>0</v>
      </c>
      <c r="R69" s="850"/>
      <c r="S69" s="1064">
        <f>ROUND(R69*$H69,2)</f>
        <v>0</v>
      </c>
      <c r="T69" s="850"/>
      <c r="U69" s="1064">
        <f>ROUND(T69*$H69,2)</f>
        <v>0</v>
      </c>
      <c r="V69" s="850"/>
      <c r="W69" s="1064">
        <f>ROUND(V69*$H69,2)</f>
        <v>0</v>
      </c>
      <c r="X69" s="850"/>
      <c r="Y69" s="1064">
        <f>ROUND(X69*$H69,2)</f>
        <v>0</v>
      </c>
      <c r="Z69" s="850"/>
      <c r="AA69" s="1064">
        <f>ROUND(Z69*$H69,2)</f>
        <v>0</v>
      </c>
      <c r="AB69" s="850"/>
      <c r="AC69" s="1064">
        <f>ROUND(AB69*$H69,2)</f>
        <v>0</v>
      </c>
      <c r="AD69" s="850"/>
      <c r="AE69" s="1064">
        <f>ROUND(AD69*$H69,2)</f>
        <v>0</v>
      </c>
      <c r="AF69" s="850"/>
      <c r="AG69" s="1064">
        <f>ROUND(AF69*$H69,2)</f>
        <v>0</v>
      </c>
      <c r="AH69" s="850"/>
      <c r="AI69" s="1064">
        <f>ROUND(AH69*$H69,2)</f>
        <v>0</v>
      </c>
      <c r="AJ69" s="1861">
        <v>18.510000000000002</v>
      </c>
      <c r="AK69" s="2185">
        <f>ROUND(AJ69*$H69,2)</f>
        <v>60316.69</v>
      </c>
      <c r="AL69" s="850"/>
      <c r="AM69" s="1064">
        <f>ROUND(AL69*$H69,2)</f>
        <v>0</v>
      </c>
      <c r="AN69" s="2014"/>
      <c r="AO69" s="2036">
        <f>ROUND(AN69*$H69,2)</f>
        <v>0</v>
      </c>
      <c r="AP69" s="850"/>
      <c r="AQ69" s="1064">
        <f>ROUND(AP69*$H69,2)</f>
        <v>0</v>
      </c>
      <c r="AR69" s="850">
        <f>AP69+AN69+AL69+AJ69+AH69+AF69+AD69+AB69+Z69+X69+V69+T69+R69+P69+N69+L69+J69</f>
        <v>18.510000000000002</v>
      </c>
      <c r="AS69" s="1064">
        <f>ROUND(AR69*H69,2)</f>
        <v>60316.69</v>
      </c>
      <c r="AT69" s="850">
        <f>G69-AR69</f>
        <v>8.36</v>
      </c>
      <c r="AU69" s="1064">
        <f>ROUND(AT69*H69,2)</f>
        <v>27241.9</v>
      </c>
      <c r="AV69" s="914">
        <f>AU69/I69</f>
        <v>0.31112770444655452</v>
      </c>
      <c r="HN69" s="1009"/>
      <c r="HO69" s="1010"/>
      <c r="HP69" s="863"/>
      <c r="HQ69" s="863"/>
      <c r="HR69" s="863"/>
      <c r="HS69" s="863"/>
      <c r="HT69" s="863"/>
      <c r="HU69" s="863"/>
      <c r="HV69" s="1011"/>
      <c r="IV69" s="1012" t="s">
        <v>114</v>
      </c>
      <c r="IW69" s="1012" t="s">
        <v>46</v>
      </c>
      <c r="IX69" s="1008" t="s">
        <v>45</v>
      </c>
      <c r="IY69" s="1008" t="s">
        <v>23</v>
      </c>
      <c r="IZ69" s="1008" t="s">
        <v>44</v>
      </c>
      <c r="JA69" s="1012" t="s">
        <v>103</v>
      </c>
    </row>
    <row r="70" spans="1:275" s="1008" customFormat="1" ht="27.9" customHeight="1" x14ac:dyDescent="0.25">
      <c r="A70" s="835"/>
      <c r="B70" s="856"/>
      <c r="C70" s="977" t="s">
        <v>112</v>
      </c>
      <c r="D70" s="851"/>
      <c r="E70" s="858" t="s">
        <v>1387</v>
      </c>
      <c r="F70" s="851"/>
      <c r="G70" s="851"/>
      <c r="H70" s="852"/>
      <c r="I70" s="859"/>
      <c r="J70" s="899"/>
      <c r="K70" s="900"/>
      <c r="L70" s="899"/>
      <c r="M70" s="900"/>
      <c r="N70" s="899"/>
      <c r="O70" s="900"/>
      <c r="P70" s="899"/>
      <c r="Q70" s="900"/>
      <c r="R70" s="899"/>
      <c r="S70" s="900"/>
      <c r="T70" s="899"/>
      <c r="U70" s="900"/>
      <c r="V70" s="899"/>
      <c r="W70" s="900"/>
      <c r="X70" s="899"/>
      <c r="Y70" s="900"/>
      <c r="Z70" s="899"/>
      <c r="AA70" s="900"/>
      <c r="AB70" s="899"/>
      <c r="AC70" s="900"/>
      <c r="AD70" s="899"/>
      <c r="AE70" s="900"/>
      <c r="AF70" s="899"/>
      <c r="AG70" s="900"/>
      <c r="AH70" s="899"/>
      <c r="AI70" s="900"/>
      <c r="AJ70" s="1855"/>
      <c r="AK70" s="1856"/>
      <c r="AL70" s="899"/>
      <c r="AM70" s="900"/>
      <c r="AN70" s="2008"/>
      <c r="AO70" s="2009"/>
      <c r="AP70" s="899"/>
      <c r="AQ70" s="900"/>
      <c r="AR70" s="899"/>
      <c r="AS70" s="900"/>
      <c r="AT70" s="899"/>
      <c r="AU70" s="900"/>
      <c r="AV70" s="918"/>
      <c r="HN70" s="1009"/>
      <c r="HO70" s="1010"/>
      <c r="HP70" s="863"/>
      <c r="HQ70" s="863"/>
      <c r="HR70" s="863"/>
      <c r="HS70" s="863"/>
      <c r="HT70" s="863"/>
      <c r="HU70" s="863"/>
      <c r="HV70" s="1011"/>
      <c r="IV70" s="1012" t="s">
        <v>114</v>
      </c>
      <c r="IW70" s="1012" t="s">
        <v>46</v>
      </c>
      <c r="IX70" s="1008" t="s">
        <v>45</v>
      </c>
      <c r="IY70" s="1008" t="s">
        <v>23</v>
      </c>
      <c r="IZ70" s="1008" t="s">
        <v>44</v>
      </c>
      <c r="JA70" s="1012" t="s">
        <v>103</v>
      </c>
    </row>
    <row r="71" spans="1:275" s="1013" customFormat="1" ht="27.9" customHeight="1" x14ac:dyDescent="0.25">
      <c r="A71" s="835"/>
      <c r="B71" s="860"/>
      <c r="C71" s="977" t="s">
        <v>114</v>
      </c>
      <c r="D71" s="861" t="s">
        <v>7</v>
      </c>
      <c r="E71" s="862" t="s">
        <v>762</v>
      </c>
      <c r="F71" s="863"/>
      <c r="G71" s="861" t="s">
        <v>7</v>
      </c>
      <c r="H71" s="864"/>
      <c r="I71" s="865"/>
      <c r="J71" s="901"/>
      <c r="K71" s="902"/>
      <c r="L71" s="901"/>
      <c r="M71" s="902"/>
      <c r="N71" s="901"/>
      <c r="O71" s="902"/>
      <c r="P71" s="901"/>
      <c r="Q71" s="902"/>
      <c r="R71" s="901"/>
      <c r="S71" s="902"/>
      <c r="T71" s="901"/>
      <c r="U71" s="902"/>
      <c r="V71" s="901"/>
      <c r="W71" s="902"/>
      <c r="X71" s="901"/>
      <c r="Y71" s="902"/>
      <c r="Z71" s="901"/>
      <c r="AA71" s="902"/>
      <c r="AB71" s="901"/>
      <c r="AC71" s="902"/>
      <c r="AD71" s="901"/>
      <c r="AE71" s="902"/>
      <c r="AF71" s="901"/>
      <c r="AG71" s="902"/>
      <c r="AH71" s="901"/>
      <c r="AI71" s="902"/>
      <c r="AJ71" s="1857"/>
      <c r="AK71" s="1858"/>
      <c r="AL71" s="901"/>
      <c r="AM71" s="902"/>
      <c r="AN71" s="2010"/>
      <c r="AO71" s="2011"/>
      <c r="AP71" s="901"/>
      <c r="AQ71" s="902"/>
      <c r="AR71" s="901"/>
      <c r="AS71" s="902"/>
      <c r="AT71" s="901"/>
      <c r="AU71" s="902"/>
      <c r="AV71" s="919"/>
      <c r="HN71" s="1014"/>
      <c r="HO71" s="1015"/>
      <c r="HP71" s="869"/>
      <c r="HQ71" s="869"/>
      <c r="HR71" s="869"/>
      <c r="HS71" s="869"/>
      <c r="HT71" s="869"/>
      <c r="HU71" s="869"/>
      <c r="HV71" s="1016"/>
      <c r="IV71" s="1017" t="s">
        <v>114</v>
      </c>
      <c r="IW71" s="1017" t="s">
        <v>46</v>
      </c>
      <c r="IX71" s="1013" t="s">
        <v>46</v>
      </c>
      <c r="IY71" s="1013" t="s">
        <v>23</v>
      </c>
      <c r="IZ71" s="1013" t="s">
        <v>45</v>
      </c>
      <c r="JA71" s="1017" t="s">
        <v>103</v>
      </c>
    </row>
    <row r="72" spans="1:275" s="836" customFormat="1" ht="27.9" customHeight="1" x14ac:dyDescent="0.25">
      <c r="A72" s="835"/>
      <c r="B72" s="860"/>
      <c r="C72" s="977" t="s">
        <v>114</v>
      </c>
      <c r="D72" s="861" t="s">
        <v>7</v>
      </c>
      <c r="E72" s="862" t="s">
        <v>1380</v>
      </c>
      <c r="F72" s="863"/>
      <c r="G72" s="861" t="s">
        <v>7</v>
      </c>
      <c r="H72" s="864"/>
      <c r="I72" s="865"/>
      <c r="J72" s="897"/>
      <c r="K72" s="898"/>
      <c r="L72" s="897"/>
      <c r="M72" s="898"/>
      <c r="N72" s="897"/>
      <c r="O72" s="898"/>
      <c r="P72" s="897"/>
      <c r="Q72" s="898"/>
      <c r="R72" s="897"/>
      <c r="S72" s="898"/>
      <c r="T72" s="897"/>
      <c r="U72" s="898"/>
      <c r="V72" s="897"/>
      <c r="W72" s="898"/>
      <c r="X72" s="897"/>
      <c r="Y72" s="898"/>
      <c r="Z72" s="897"/>
      <c r="AA72" s="898"/>
      <c r="AB72" s="897"/>
      <c r="AC72" s="898"/>
      <c r="AD72" s="897"/>
      <c r="AE72" s="898"/>
      <c r="AF72" s="897"/>
      <c r="AG72" s="898"/>
      <c r="AH72" s="897"/>
      <c r="AI72" s="898"/>
      <c r="AJ72" s="1853"/>
      <c r="AK72" s="1854"/>
      <c r="AL72" s="897"/>
      <c r="AM72" s="898"/>
      <c r="AN72" s="2006"/>
      <c r="AO72" s="2007"/>
      <c r="AP72" s="897"/>
      <c r="AQ72" s="898"/>
      <c r="AR72" s="897"/>
      <c r="AS72" s="898"/>
      <c r="AT72" s="897"/>
      <c r="AU72" s="898"/>
      <c r="AV72" s="917"/>
      <c r="HN72" s="976"/>
      <c r="HO72" s="1000" t="s">
        <v>7</v>
      </c>
      <c r="HP72" s="1001" t="s">
        <v>31</v>
      </c>
      <c r="HQ72" s="851"/>
      <c r="HR72" s="1002">
        <f>HQ72*G64</f>
        <v>0</v>
      </c>
      <c r="HS72" s="1002">
        <v>0</v>
      </c>
      <c r="HT72" s="1002">
        <f>HS72*G64</f>
        <v>0</v>
      </c>
      <c r="HU72" s="1002">
        <v>0</v>
      </c>
      <c r="HV72" s="1003">
        <f>HU72*G64</f>
        <v>0</v>
      </c>
      <c r="IT72" s="1004" t="s">
        <v>110</v>
      </c>
      <c r="IV72" s="1004" t="s">
        <v>105</v>
      </c>
      <c r="IW72" s="1004" t="s">
        <v>46</v>
      </c>
      <c r="JA72" s="988" t="s">
        <v>103</v>
      </c>
      <c r="JG72" s="1005">
        <f>IF(HP72="základní",I64,0)</f>
        <v>20893.95</v>
      </c>
      <c r="JH72" s="1005">
        <f>IF(HP72="snížená",I64,0)</f>
        <v>0</v>
      </c>
      <c r="JI72" s="1005">
        <f>IF(HP72="zákl. přenesená",I64,0)</f>
        <v>0</v>
      </c>
      <c r="JJ72" s="1005">
        <f>IF(HP72="sníž. přenesená",I64,0)</f>
        <v>0</v>
      </c>
      <c r="JK72" s="1005">
        <f>IF(HP72="nulová",I64,0)</f>
        <v>0</v>
      </c>
      <c r="JL72" s="988" t="s">
        <v>45</v>
      </c>
      <c r="JM72" s="1005">
        <f>ROUND(H64*G64,2)</f>
        <v>20893.95</v>
      </c>
      <c r="JN72" s="988" t="s">
        <v>110</v>
      </c>
      <c r="JO72" s="1004" t="s">
        <v>2310</v>
      </c>
    </row>
    <row r="73" spans="1:275" s="836" customFormat="1" ht="27.9" customHeight="1" x14ac:dyDescent="0.25">
      <c r="A73" s="835"/>
      <c r="B73" s="866"/>
      <c r="C73" s="977" t="s">
        <v>114</v>
      </c>
      <c r="D73" s="867" t="s">
        <v>7</v>
      </c>
      <c r="E73" s="868" t="s">
        <v>2313</v>
      </c>
      <c r="F73" s="869"/>
      <c r="G73" s="870">
        <v>26.87</v>
      </c>
      <c r="H73" s="871"/>
      <c r="I73" s="872"/>
      <c r="J73" s="897"/>
      <c r="K73" s="898"/>
      <c r="L73" s="897"/>
      <c r="M73" s="898"/>
      <c r="N73" s="897"/>
      <c r="O73" s="898"/>
      <c r="P73" s="897"/>
      <c r="Q73" s="898"/>
      <c r="R73" s="897"/>
      <c r="S73" s="898"/>
      <c r="T73" s="897"/>
      <c r="U73" s="898"/>
      <c r="V73" s="897"/>
      <c r="W73" s="898"/>
      <c r="X73" s="897"/>
      <c r="Y73" s="898"/>
      <c r="Z73" s="897"/>
      <c r="AA73" s="898"/>
      <c r="AB73" s="897"/>
      <c r="AC73" s="898"/>
      <c r="AD73" s="897"/>
      <c r="AE73" s="898"/>
      <c r="AF73" s="897"/>
      <c r="AG73" s="898"/>
      <c r="AH73" s="897"/>
      <c r="AI73" s="898"/>
      <c r="AJ73" s="1853"/>
      <c r="AK73" s="1854"/>
      <c r="AL73" s="897"/>
      <c r="AM73" s="898"/>
      <c r="AN73" s="2006"/>
      <c r="AO73" s="2007"/>
      <c r="AP73" s="897"/>
      <c r="AQ73" s="898"/>
      <c r="AR73" s="897"/>
      <c r="AS73" s="898"/>
      <c r="AT73" s="897"/>
      <c r="AU73" s="898"/>
      <c r="AV73" s="917"/>
      <c r="HN73" s="976"/>
      <c r="HO73" s="1006"/>
      <c r="HP73" s="851"/>
      <c r="HQ73" s="851"/>
      <c r="HR73" s="851"/>
      <c r="HS73" s="851"/>
      <c r="HT73" s="851"/>
      <c r="HU73" s="851"/>
      <c r="HV73" s="1007"/>
      <c r="IV73" s="988" t="s">
        <v>112</v>
      </c>
      <c r="IW73" s="988" t="s">
        <v>46</v>
      </c>
    </row>
    <row r="74" spans="1:275" s="1008" customFormat="1" ht="27.9" customHeight="1" x14ac:dyDescent="0.25">
      <c r="A74" s="835"/>
      <c r="B74" s="854" t="s">
        <v>206</v>
      </c>
      <c r="C74" s="838" t="s">
        <v>105</v>
      </c>
      <c r="D74" s="839" t="s">
        <v>1389</v>
      </c>
      <c r="E74" s="840" t="s">
        <v>1390</v>
      </c>
      <c r="F74" s="841" t="s">
        <v>194</v>
      </c>
      <c r="G74" s="842">
        <v>41.99</v>
      </c>
      <c r="H74" s="843">
        <v>4657.6000000000004</v>
      </c>
      <c r="I74" s="855">
        <f>ROUND(H74*G74,2)</f>
        <v>195572.62</v>
      </c>
      <c r="J74" s="850"/>
      <c r="K74" s="1064">
        <f>ROUND(J74*$H74,2)</f>
        <v>0</v>
      </c>
      <c r="L74" s="850"/>
      <c r="M74" s="1064">
        <f>ROUND(L74*$H74,2)</f>
        <v>0</v>
      </c>
      <c r="N74" s="850"/>
      <c r="O74" s="1064">
        <f>ROUND(N74*$H74,2)</f>
        <v>0</v>
      </c>
      <c r="P74" s="850"/>
      <c r="Q74" s="1064">
        <f>ROUND(P74*$H74,2)</f>
        <v>0</v>
      </c>
      <c r="R74" s="850"/>
      <c r="S74" s="1064">
        <f>ROUND(R74*$H74,2)</f>
        <v>0</v>
      </c>
      <c r="T74" s="850"/>
      <c r="U74" s="1064">
        <f>ROUND(T74*$H74,2)</f>
        <v>0</v>
      </c>
      <c r="V74" s="850"/>
      <c r="W74" s="1064">
        <f>ROUND(V74*$H74,2)</f>
        <v>0</v>
      </c>
      <c r="X74" s="850"/>
      <c r="Y74" s="1064">
        <f>ROUND(X74*$H74,2)</f>
        <v>0</v>
      </c>
      <c r="Z74" s="850"/>
      <c r="AA74" s="1064">
        <f>ROUND(Z74*$H74,2)</f>
        <v>0</v>
      </c>
      <c r="AB74" s="850"/>
      <c r="AC74" s="1064">
        <f>ROUND(AB74*$H74,2)</f>
        <v>0</v>
      </c>
      <c r="AD74" s="850"/>
      <c r="AE74" s="1064">
        <f>ROUND(AD74*$H74,2)</f>
        <v>0</v>
      </c>
      <c r="AF74" s="850"/>
      <c r="AG74" s="1064">
        <f>ROUND(AF74*$H74,2)</f>
        <v>0</v>
      </c>
      <c r="AH74" s="850"/>
      <c r="AI74" s="1064">
        <f>ROUND(AH74*$H74,2)</f>
        <v>0</v>
      </c>
      <c r="AJ74" s="1861">
        <v>28.93</v>
      </c>
      <c r="AK74" s="2185">
        <f>ROUND(AJ74*$H74,2)</f>
        <v>134744.37</v>
      </c>
      <c r="AL74" s="850"/>
      <c r="AM74" s="1064">
        <f>ROUND(AL74*$H74,2)</f>
        <v>0</v>
      </c>
      <c r="AN74" s="2014"/>
      <c r="AO74" s="2036">
        <f>ROUND(AN74*$H74,2)</f>
        <v>0</v>
      </c>
      <c r="AP74" s="850"/>
      <c r="AQ74" s="1064">
        <f>ROUND(AP74*$H74,2)</f>
        <v>0</v>
      </c>
      <c r="AR74" s="850">
        <f>AP74+AN74+AL74+AJ74+AH74+AF74+AD74+AB74+Z74+X74+V74+T74+R74+P74+N74+L74+J74</f>
        <v>28.93</v>
      </c>
      <c r="AS74" s="1064">
        <f>ROUND(AR74*H74,2)</f>
        <v>134744.37</v>
      </c>
      <c r="AT74" s="850">
        <f>G74-AR74</f>
        <v>13.060000000000002</v>
      </c>
      <c r="AU74" s="1064">
        <f>ROUND(AT74*H74,2)</f>
        <v>60828.26</v>
      </c>
      <c r="AV74" s="914">
        <f>AU74/I74</f>
        <v>0.31102646167955417</v>
      </c>
      <c r="HN74" s="1009"/>
      <c r="HO74" s="1010"/>
      <c r="HP74" s="863"/>
      <c r="HQ74" s="863"/>
      <c r="HR74" s="863"/>
      <c r="HS74" s="863"/>
      <c r="HT74" s="863"/>
      <c r="HU74" s="863"/>
      <c r="HV74" s="1011"/>
      <c r="IV74" s="1012" t="s">
        <v>114</v>
      </c>
      <c r="IW74" s="1012" t="s">
        <v>46</v>
      </c>
      <c r="IX74" s="1008" t="s">
        <v>45</v>
      </c>
      <c r="IY74" s="1008" t="s">
        <v>23</v>
      </c>
      <c r="IZ74" s="1008" t="s">
        <v>44</v>
      </c>
      <c r="JA74" s="1012" t="s">
        <v>103</v>
      </c>
    </row>
    <row r="75" spans="1:275" s="1008" customFormat="1" ht="27.9" customHeight="1" x14ac:dyDescent="0.25">
      <c r="A75" s="835"/>
      <c r="B75" s="856"/>
      <c r="C75" s="977" t="s">
        <v>112</v>
      </c>
      <c r="D75" s="851"/>
      <c r="E75" s="858" t="s">
        <v>1387</v>
      </c>
      <c r="F75" s="851"/>
      <c r="G75" s="851"/>
      <c r="H75" s="852"/>
      <c r="I75" s="859"/>
      <c r="J75" s="899"/>
      <c r="K75" s="900"/>
      <c r="L75" s="899"/>
      <c r="M75" s="900"/>
      <c r="N75" s="899"/>
      <c r="O75" s="900"/>
      <c r="P75" s="899"/>
      <c r="Q75" s="900"/>
      <c r="R75" s="899"/>
      <c r="S75" s="900"/>
      <c r="T75" s="899"/>
      <c r="U75" s="900"/>
      <c r="V75" s="899"/>
      <c r="W75" s="900"/>
      <c r="X75" s="899"/>
      <c r="Y75" s="900"/>
      <c r="Z75" s="899"/>
      <c r="AA75" s="900"/>
      <c r="AB75" s="899"/>
      <c r="AC75" s="900"/>
      <c r="AD75" s="899"/>
      <c r="AE75" s="900"/>
      <c r="AF75" s="899"/>
      <c r="AG75" s="900"/>
      <c r="AH75" s="899"/>
      <c r="AI75" s="900"/>
      <c r="AJ75" s="1855"/>
      <c r="AK75" s="1856"/>
      <c r="AL75" s="899"/>
      <c r="AM75" s="900"/>
      <c r="AN75" s="2008"/>
      <c r="AO75" s="2009"/>
      <c r="AP75" s="899"/>
      <c r="AQ75" s="900"/>
      <c r="AR75" s="899"/>
      <c r="AS75" s="900"/>
      <c r="AT75" s="899"/>
      <c r="AU75" s="900"/>
      <c r="AV75" s="918"/>
      <c r="HN75" s="1009"/>
      <c r="HO75" s="1010"/>
      <c r="HP75" s="863"/>
      <c r="HQ75" s="863"/>
      <c r="HR75" s="863"/>
      <c r="HS75" s="863"/>
      <c r="HT75" s="863"/>
      <c r="HU75" s="863"/>
      <c r="HV75" s="1011"/>
      <c r="IV75" s="1012" t="s">
        <v>114</v>
      </c>
      <c r="IW75" s="1012" t="s">
        <v>46</v>
      </c>
      <c r="IX75" s="1008" t="s">
        <v>45</v>
      </c>
      <c r="IY75" s="1008" t="s">
        <v>23</v>
      </c>
      <c r="IZ75" s="1008" t="s">
        <v>44</v>
      </c>
      <c r="JA75" s="1012" t="s">
        <v>103</v>
      </c>
    </row>
    <row r="76" spans="1:275" s="1013" customFormat="1" ht="27.9" customHeight="1" x14ac:dyDescent="0.25">
      <c r="A76" s="835"/>
      <c r="B76" s="860"/>
      <c r="C76" s="977" t="s">
        <v>114</v>
      </c>
      <c r="D76" s="861" t="s">
        <v>7</v>
      </c>
      <c r="E76" s="862" t="s">
        <v>762</v>
      </c>
      <c r="F76" s="863"/>
      <c r="G76" s="861" t="s">
        <v>7</v>
      </c>
      <c r="H76" s="864"/>
      <c r="I76" s="865"/>
      <c r="J76" s="901"/>
      <c r="K76" s="902"/>
      <c r="L76" s="901"/>
      <c r="M76" s="902"/>
      <c r="N76" s="901"/>
      <c r="O76" s="902"/>
      <c r="P76" s="901"/>
      <c r="Q76" s="902"/>
      <c r="R76" s="901"/>
      <c r="S76" s="902"/>
      <c r="T76" s="901"/>
      <c r="U76" s="902"/>
      <c r="V76" s="901"/>
      <c r="W76" s="902"/>
      <c r="X76" s="901"/>
      <c r="Y76" s="902"/>
      <c r="Z76" s="901"/>
      <c r="AA76" s="902"/>
      <c r="AB76" s="901"/>
      <c r="AC76" s="902"/>
      <c r="AD76" s="901"/>
      <c r="AE76" s="902"/>
      <c r="AF76" s="901"/>
      <c r="AG76" s="902"/>
      <c r="AH76" s="901"/>
      <c r="AI76" s="902"/>
      <c r="AJ76" s="1857"/>
      <c r="AK76" s="1858"/>
      <c r="AL76" s="901"/>
      <c r="AM76" s="902"/>
      <c r="AN76" s="2010"/>
      <c r="AO76" s="2011"/>
      <c r="AP76" s="901"/>
      <c r="AQ76" s="902"/>
      <c r="AR76" s="901"/>
      <c r="AS76" s="902"/>
      <c r="AT76" s="901"/>
      <c r="AU76" s="902"/>
      <c r="AV76" s="919"/>
      <c r="HN76" s="1014"/>
      <c r="HO76" s="1015"/>
      <c r="HP76" s="869"/>
      <c r="HQ76" s="869"/>
      <c r="HR76" s="869"/>
      <c r="HS76" s="869"/>
      <c r="HT76" s="869"/>
      <c r="HU76" s="869"/>
      <c r="HV76" s="1016"/>
      <c r="IV76" s="1017" t="s">
        <v>114</v>
      </c>
      <c r="IW76" s="1017" t="s">
        <v>46</v>
      </c>
      <c r="IX76" s="1013" t="s">
        <v>46</v>
      </c>
      <c r="IY76" s="1013" t="s">
        <v>23</v>
      </c>
      <c r="IZ76" s="1013" t="s">
        <v>45</v>
      </c>
      <c r="JA76" s="1017" t="s">
        <v>103</v>
      </c>
    </row>
    <row r="77" spans="1:275" s="836" customFormat="1" ht="27.9" customHeight="1" x14ac:dyDescent="0.25">
      <c r="A77" s="835"/>
      <c r="B77" s="860"/>
      <c r="C77" s="977" t="s">
        <v>114</v>
      </c>
      <c r="D77" s="861" t="s">
        <v>7</v>
      </c>
      <c r="E77" s="862" t="s">
        <v>1380</v>
      </c>
      <c r="F77" s="863"/>
      <c r="G77" s="861" t="s">
        <v>7</v>
      </c>
      <c r="H77" s="864"/>
      <c r="I77" s="865"/>
      <c r="J77" s="897"/>
      <c r="K77" s="898"/>
      <c r="L77" s="897"/>
      <c r="M77" s="898"/>
      <c r="N77" s="897"/>
      <c r="O77" s="898"/>
      <c r="P77" s="897"/>
      <c r="Q77" s="898"/>
      <c r="R77" s="897"/>
      <c r="S77" s="898"/>
      <c r="T77" s="897"/>
      <c r="U77" s="898"/>
      <c r="V77" s="897"/>
      <c r="W77" s="898"/>
      <c r="X77" s="897"/>
      <c r="Y77" s="898"/>
      <c r="Z77" s="897"/>
      <c r="AA77" s="898"/>
      <c r="AB77" s="897"/>
      <c r="AC77" s="898"/>
      <c r="AD77" s="897"/>
      <c r="AE77" s="898"/>
      <c r="AF77" s="897"/>
      <c r="AG77" s="898"/>
      <c r="AH77" s="897"/>
      <c r="AI77" s="898"/>
      <c r="AJ77" s="1853"/>
      <c r="AK77" s="1854"/>
      <c r="AL77" s="897"/>
      <c r="AM77" s="898"/>
      <c r="AN77" s="2006"/>
      <c r="AO77" s="2007"/>
      <c r="AP77" s="897"/>
      <c r="AQ77" s="898"/>
      <c r="AR77" s="897"/>
      <c r="AS77" s="898"/>
      <c r="AT77" s="897"/>
      <c r="AU77" s="898"/>
      <c r="AV77" s="917"/>
      <c r="HN77" s="976"/>
      <c r="HO77" s="1000" t="s">
        <v>7</v>
      </c>
      <c r="HP77" s="1001" t="s">
        <v>31</v>
      </c>
      <c r="HQ77" s="851"/>
      <c r="HR77" s="1002">
        <f>HQ77*G69</f>
        <v>0</v>
      </c>
      <c r="HS77" s="1002">
        <v>0</v>
      </c>
      <c r="HT77" s="1002">
        <f>HS77*G69</f>
        <v>0</v>
      </c>
      <c r="HU77" s="1002">
        <v>0</v>
      </c>
      <c r="HV77" s="1003">
        <f>HU77*G69</f>
        <v>0</v>
      </c>
      <c r="IT77" s="1004" t="s">
        <v>110</v>
      </c>
      <c r="IV77" s="1004" t="s">
        <v>105</v>
      </c>
      <c r="IW77" s="1004" t="s">
        <v>46</v>
      </c>
      <c r="JA77" s="988" t="s">
        <v>103</v>
      </c>
      <c r="JG77" s="1005">
        <f>IF(HP77="základní",I69,0)</f>
        <v>87558.58</v>
      </c>
      <c r="JH77" s="1005">
        <f>IF(HP77="snížená",I69,0)</f>
        <v>0</v>
      </c>
      <c r="JI77" s="1005">
        <f>IF(HP77="zákl. přenesená",I69,0)</f>
        <v>0</v>
      </c>
      <c r="JJ77" s="1005">
        <f>IF(HP77="sníž. přenesená",I69,0)</f>
        <v>0</v>
      </c>
      <c r="JK77" s="1005">
        <f>IF(HP77="nulová",I69,0)</f>
        <v>0</v>
      </c>
      <c r="JL77" s="988" t="s">
        <v>45</v>
      </c>
      <c r="JM77" s="1005">
        <f>ROUND(H69*G69,2)</f>
        <v>87558.58</v>
      </c>
      <c r="JN77" s="988" t="s">
        <v>110</v>
      </c>
      <c r="JO77" s="1004" t="s">
        <v>2312</v>
      </c>
    </row>
    <row r="78" spans="1:275" s="836" customFormat="1" ht="27.9" customHeight="1" x14ac:dyDescent="0.25">
      <c r="A78" s="835"/>
      <c r="B78" s="866"/>
      <c r="C78" s="977" t="s">
        <v>114</v>
      </c>
      <c r="D78" s="867" t="s">
        <v>7</v>
      </c>
      <c r="E78" s="868" t="s">
        <v>2315</v>
      </c>
      <c r="F78" s="869"/>
      <c r="G78" s="870">
        <v>41.99</v>
      </c>
      <c r="H78" s="871"/>
      <c r="I78" s="872"/>
      <c r="J78" s="897"/>
      <c r="K78" s="898"/>
      <c r="L78" s="897"/>
      <c r="M78" s="898"/>
      <c r="N78" s="897"/>
      <c r="O78" s="898"/>
      <c r="P78" s="897"/>
      <c r="Q78" s="898"/>
      <c r="R78" s="897"/>
      <c r="S78" s="898"/>
      <c r="T78" s="897"/>
      <c r="U78" s="898"/>
      <c r="V78" s="897"/>
      <c r="W78" s="898"/>
      <c r="X78" s="897"/>
      <c r="Y78" s="898"/>
      <c r="Z78" s="897"/>
      <c r="AA78" s="898"/>
      <c r="AB78" s="897"/>
      <c r="AC78" s="898"/>
      <c r="AD78" s="897"/>
      <c r="AE78" s="898"/>
      <c r="AF78" s="897"/>
      <c r="AG78" s="898"/>
      <c r="AH78" s="897"/>
      <c r="AI78" s="898"/>
      <c r="AJ78" s="1853"/>
      <c r="AK78" s="1854"/>
      <c r="AL78" s="897"/>
      <c r="AM78" s="898"/>
      <c r="AN78" s="2006"/>
      <c r="AO78" s="2007"/>
      <c r="AP78" s="897"/>
      <c r="AQ78" s="898"/>
      <c r="AR78" s="897"/>
      <c r="AS78" s="898"/>
      <c r="AT78" s="897"/>
      <c r="AU78" s="898"/>
      <c r="AV78" s="917"/>
      <c r="HN78" s="976"/>
      <c r="HO78" s="1006"/>
      <c r="HP78" s="851"/>
      <c r="HQ78" s="851"/>
      <c r="HR78" s="851"/>
      <c r="HS78" s="851"/>
      <c r="HT78" s="851"/>
      <c r="HU78" s="851"/>
      <c r="HV78" s="1007"/>
      <c r="IV78" s="988" t="s">
        <v>112</v>
      </c>
      <c r="IW78" s="988" t="s">
        <v>46</v>
      </c>
    </row>
    <row r="79" spans="1:275" s="1008" customFormat="1" ht="27.9" customHeight="1" x14ac:dyDescent="0.25">
      <c r="A79" s="835"/>
      <c r="B79" s="854" t="s">
        <v>2</v>
      </c>
      <c r="C79" s="838" t="s">
        <v>105</v>
      </c>
      <c r="D79" s="839" t="s">
        <v>1393</v>
      </c>
      <c r="E79" s="840" t="s">
        <v>1394</v>
      </c>
      <c r="F79" s="841" t="s">
        <v>194</v>
      </c>
      <c r="G79" s="842">
        <v>8.4</v>
      </c>
      <c r="H79" s="843">
        <v>7024.5</v>
      </c>
      <c r="I79" s="855">
        <f>ROUND(H79*G79,2)</f>
        <v>59005.8</v>
      </c>
      <c r="J79" s="850"/>
      <c r="K79" s="1064">
        <f>ROUND(J79*$H79,2)</f>
        <v>0</v>
      </c>
      <c r="L79" s="850"/>
      <c r="M79" s="1064">
        <f>ROUND(L79*$H79,2)</f>
        <v>0</v>
      </c>
      <c r="N79" s="850"/>
      <c r="O79" s="1064">
        <f>ROUND(N79*$H79,2)</f>
        <v>0</v>
      </c>
      <c r="P79" s="850"/>
      <c r="Q79" s="1064">
        <f>ROUND(P79*$H79,2)</f>
        <v>0</v>
      </c>
      <c r="R79" s="850"/>
      <c r="S79" s="1064">
        <f>ROUND(R79*$H79,2)</f>
        <v>0</v>
      </c>
      <c r="T79" s="850"/>
      <c r="U79" s="1064">
        <f>ROUND(T79*$H79,2)</f>
        <v>0</v>
      </c>
      <c r="V79" s="850"/>
      <c r="W79" s="1064">
        <f>ROUND(V79*$H79,2)</f>
        <v>0</v>
      </c>
      <c r="X79" s="850"/>
      <c r="Y79" s="1064">
        <f>ROUND(X79*$H79,2)</f>
        <v>0</v>
      </c>
      <c r="Z79" s="850"/>
      <c r="AA79" s="1064">
        <f>ROUND(Z79*$H79,2)</f>
        <v>0</v>
      </c>
      <c r="AB79" s="850"/>
      <c r="AC79" s="1064">
        <f>ROUND(AB79*$H79,2)</f>
        <v>0</v>
      </c>
      <c r="AD79" s="850"/>
      <c r="AE79" s="1064">
        <f>ROUND(AD79*$H79,2)</f>
        <v>0</v>
      </c>
      <c r="AF79" s="850"/>
      <c r="AG79" s="1064">
        <f>ROUND(AF79*$H79,2)</f>
        <v>0</v>
      </c>
      <c r="AH79" s="850"/>
      <c r="AI79" s="1064">
        <f>ROUND(AH79*$H79,2)</f>
        <v>0</v>
      </c>
      <c r="AJ79" s="1861">
        <v>5.78</v>
      </c>
      <c r="AK79" s="2185">
        <f>ROUND(AJ79*$H79,2)</f>
        <v>40601.61</v>
      </c>
      <c r="AL79" s="850"/>
      <c r="AM79" s="1064">
        <f>ROUND(AL79*$H79,2)</f>
        <v>0</v>
      </c>
      <c r="AN79" s="2014"/>
      <c r="AO79" s="2036">
        <f>ROUND(AN79*$H79,2)</f>
        <v>0</v>
      </c>
      <c r="AP79" s="850"/>
      <c r="AQ79" s="1064">
        <f>ROUND(AP79*$H79,2)</f>
        <v>0</v>
      </c>
      <c r="AR79" s="850">
        <f>AP79+AN79+AL79+AJ79+AH79+AF79+AD79+AB79+Z79+X79+V79+T79+R79+P79+N79+L79+J79</f>
        <v>5.78</v>
      </c>
      <c r="AS79" s="1064">
        <f>ROUND(AR79*H79,2)</f>
        <v>40601.61</v>
      </c>
      <c r="AT79" s="850">
        <f>G79-AR79</f>
        <v>2.62</v>
      </c>
      <c r="AU79" s="1064">
        <f>ROUND(AT79*H79,2)</f>
        <v>18404.189999999999</v>
      </c>
      <c r="AV79" s="914">
        <f>AU79/I79</f>
        <v>0.31190476190476185</v>
      </c>
      <c r="HN79" s="1009"/>
      <c r="HO79" s="1010"/>
      <c r="HP79" s="863"/>
      <c r="HQ79" s="863"/>
      <c r="HR79" s="863"/>
      <c r="HS79" s="863"/>
      <c r="HT79" s="863"/>
      <c r="HU79" s="863"/>
      <c r="HV79" s="1011"/>
      <c r="IV79" s="1012" t="s">
        <v>114</v>
      </c>
      <c r="IW79" s="1012" t="s">
        <v>46</v>
      </c>
      <c r="IX79" s="1008" t="s">
        <v>45</v>
      </c>
      <c r="IY79" s="1008" t="s">
        <v>23</v>
      </c>
      <c r="IZ79" s="1008" t="s">
        <v>44</v>
      </c>
      <c r="JA79" s="1012" t="s">
        <v>103</v>
      </c>
    </row>
    <row r="80" spans="1:275" s="1008" customFormat="1" ht="27.9" customHeight="1" x14ac:dyDescent="0.25">
      <c r="A80" s="835"/>
      <c r="B80" s="856"/>
      <c r="C80" s="977" t="s">
        <v>112</v>
      </c>
      <c r="D80" s="851"/>
      <c r="E80" s="858" t="s">
        <v>1387</v>
      </c>
      <c r="F80" s="851"/>
      <c r="G80" s="851"/>
      <c r="H80" s="852"/>
      <c r="I80" s="859"/>
      <c r="J80" s="899"/>
      <c r="K80" s="900"/>
      <c r="L80" s="899"/>
      <c r="M80" s="900"/>
      <c r="N80" s="899"/>
      <c r="O80" s="900"/>
      <c r="P80" s="899"/>
      <c r="Q80" s="900"/>
      <c r="R80" s="899"/>
      <c r="S80" s="900"/>
      <c r="T80" s="899"/>
      <c r="U80" s="900"/>
      <c r="V80" s="899"/>
      <c r="W80" s="900"/>
      <c r="X80" s="899"/>
      <c r="Y80" s="900"/>
      <c r="Z80" s="899"/>
      <c r="AA80" s="900"/>
      <c r="AB80" s="899"/>
      <c r="AC80" s="900"/>
      <c r="AD80" s="899"/>
      <c r="AE80" s="900"/>
      <c r="AF80" s="899"/>
      <c r="AG80" s="900"/>
      <c r="AH80" s="899"/>
      <c r="AI80" s="900"/>
      <c r="AJ80" s="1855"/>
      <c r="AK80" s="1856"/>
      <c r="AL80" s="899"/>
      <c r="AM80" s="900"/>
      <c r="AN80" s="2008"/>
      <c r="AO80" s="2009"/>
      <c r="AP80" s="899"/>
      <c r="AQ80" s="900"/>
      <c r="AR80" s="899"/>
      <c r="AS80" s="900"/>
      <c r="AT80" s="899"/>
      <c r="AU80" s="900"/>
      <c r="AV80" s="918"/>
      <c r="HN80" s="1009"/>
      <c r="HO80" s="1010"/>
      <c r="HP80" s="863"/>
      <c r="HQ80" s="863"/>
      <c r="HR80" s="863"/>
      <c r="HS80" s="863"/>
      <c r="HT80" s="863"/>
      <c r="HU80" s="863"/>
      <c r="HV80" s="1011"/>
      <c r="IV80" s="1012" t="s">
        <v>114</v>
      </c>
      <c r="IW80" s="1012" t="s">
        <v>46</v>
      </c>
      <c r="IX80" s="1008" t="s">
        <v>45</v>
      </c>
      <c r="IY80" s="1008" t="s">
        <v>23</v>
      </c>
      <c r="IZ80" s="1008" t="s">
        <v>44</v>
      </c>
      <c r="JA80" s="1012" t="s">
        <v>103</v>
      </c>
    </row>
    <row r="81" spans="1:275" s="1013" customFormat="1" ht="27.9" customHeight="1" x14ac:dyDescent="0.25">
      <c r="A81" s="835"/>
      <c r="B81" s="860"/>
      <c r="C81" s="977" t="s">
        <v>114</v>
      </c>
      <c r="D81" s="861" t="s">
        <v>7</v>
      </c>
      <c r="E81" s="862" t="s">
        <v>762</v>
      </c>
      <c r="F81" s="863"/>
      <c r="G81" s="861" t="s">
        <v>7</v>
      </c>
      <c r="H81" s="864"/>
      <c r="I81" s="865"/>
      <c r="J81" s="901"/>
      <c r="K81" s="902"/>
      <c r="L81" s="901"/>
      <c r="M81" s="902"/>
      <c r="N81" s="901"/>
      <c r="O81" s="902"/>
      <c r="P81" s="901"/>
      <c r="Q81" s="902"/>
      <c r="R81" s="901"/>
      <c r="S81" s="902"/>
      <c r="T81" s="901"/>
      <c r="U81" s="902"/>
      <c r="V81" s="901"/>
      <c r="W81" s="902"/>
      <c r="X81" s="901"/>
      <c r="Y81" s="902"/>
      <c r="Z81" s="901"/>
      <c r="AA81" s="902"/>
      <c r="AB81" s="901"/>
      <c r="AC81" s="902"/>
      <c r="AD81" s="901"/>
      <c r="AE81" s="902"/>
      <c r="AF81" s="901"/>
      <c r="AG81" s="902"/>
      <c r="AH81" s="901"/>
      <c r="AI81" s="902"/>
      <c r="AJ81" s="1857"/>
      <c r="AK81" s="1858"/>
      <c r="AL81" s="901"/>
      <c r="AM81" s="902"/>
      <c r="AN81" s="2010"/>
      <c r="AO81" s="2011"/>
      <c r="AP81" s="901"/>
      <c r="AQ81" s="902"/>
      <c r="AR81" s="901"/>
      <c r="AS81" s="902"/>
      <c r="AT81" s="901"/>
      <c r="AU81" s="902"/>
      <c r="AV81" s="919"/>
      <c r="HN81" s="1014"/>
      <c r="HO81" s="1015"/>
      <c r="HP81" s="869"/>
      <c r="HQ81" s="869"/>
      <c r="HR81" s="869"/>
      <c r="HS81" s="869"/>
      <c r="HT81" s="869"/>
      <c r="HU81" s="869"/>
      <c r="HV81" s="1016"/>
      <c r="IV81" s="1017" t="s">
        <v>114</v>
      </c>
      <c r="IW81" s="1017" t="s">
        <v>46</v>
      </c>
      <c r="IX81" s="1013" t="s">
        <v>46</v>
      </c>
      <c r="IY81" s="1013" t="s">
        <v>23</v>
      </c>
      <c r="IZ81" s="1013" t="s">
        <v>45</v>
      </c>
      <c r="JA81" s="1017" t="s">
        <v>103</v>
      </c>
    </row>
    <row r="82" spans="1:275" s="836" customFormat="1" ht="27.9" customHeight="1" x14ac:dyDescent="0.25">
      <c r="A82" s="835"/>
      <c r="B82" s="860"/>
      <c r="C82" s="977" t="s">
        <v>114</v>
      </c>
      <c r="D82" s="861" t="s">
        <v>7</v>
      </c>
      <c r="E82" s="862" t="s">
        <v>1380</v>
      </c>
      <c r="F82" s="863"/>
      <c r="G82" s="861" t="s">
        <v>7</v>
      </c>
      <c r="H82" s="864"/>
      <c r="I82" s="865"/>
      <c r="J82" s="897"/>
      <c r="K82" s="898"/>
      <c r="L82" s="897"/>
      <c r="M82" s="898"/>
      <c r="N82" s="897"/>
      <c r="O82" s="898"/>
      <c r="P82" s="897"/>
      <c r="Q82" s="898"/>
      <c r="R82" s="897"/>
      <c r="S82" s="898"/>
      <c r="T82" s="897"/>
      <c r="U82" s="898"/>
      <c r="V82" s="897"/>
      <c r="W82" s="898"/>
      <c r="X82" s="897"/>
      <c r="Y82" s="898"/>
      <c r="Z82" s="897"/>
      <c r="AA82" s="898"/>
      <c r="AB82" s="897"/>
      <c r="AC82" s="898"/>
      <c r="AD82" s="897"/>
      <c r="AE82" s="898"/>
      <c r="AF82" s="897"/>
      <c r="AG82" s="898"/>
      <c r="AH82" s="897"/>
      <c r="AI82" s="898"/>
      <c r="AJ82" s="1853"/>
      <c r="AK82" s="1854"/>
      <c r="AL82" s="897"/>
      <c r="AM82" s="898"/>
      <c r="AN82" s="2006"/>
      <c r="AO82" s="2007"/>
      <c r="AP82" s="897"/>
      <c r="AQ82" s="898"/>
      <c r="AR82" s="897"/>
      <c r="AS82" s="898"/>
      <c r="AT82" s="897"/>
      <c r="AU82" s="898"/>
      <c r="AV82" s="917"/>
      <c r="HN82" s="976"/>
      <c r="HO82" s="1000" t="s">
        <v>7</v>
      </c>
      <c r="HP82" s="1001" t="s">
        <v>31</v>
      </c>
      <c r="HQ82" s="851"/>
      <c r="HR82" s="1002">
        <f>HQ82*G74</f>
        <v>0</v>
      </c>
      <c r="HS82" s="1002">
        <v>0</v>
      </c>
      <c r="HT82" s="1002">
        <f>HS82*G74</f>
        <v>0</v>
      </c>
      <c r="HU82" s="1002">
        <v>0</v>
      </c>
      <c r="HV82" s="1003">
        <f>HU82*G74</f>
        <v>0</v>
      </c>
      <c r="IT82" s="1004" t="s">
        <v>110</v>
      </c>
      <c r="IV82" s="1004" t="s">
        <v>105</v>
      </c>
      <c r="IW82" s="1004" t="s">
        <v>46</v>
      </c>
      <c r="JA82" s="988" t="s">
        <v>103</v>
      </c>
      <c r="JG82" s="1005">
        <f>IF(HP82="základní",I74,0)</f>
        <v>195572.62</v>
      </c>
      <c r="JH82" s="1005">
        <f>IF(HP82="snížená",I74,0)</f>
        <v>0</v>
      </c>
      <c r="JI82" s="1005">
        <f>IF(HP82="zákl. přenesená",I74,0)</f>
        <v>0</v>
      </c>
      <c r="JJ82" s="1005">
        <f>IF(HP82="sníž. přenesená",I74,0)</f>
        <v>0</v>
      </c>
      <c r="JK82" s="1005">
        <f>IF(HP82="nulová",I74,0)</f>
        <v>0</v>
      </c>
      <c r="JL82" s="988" t="s">
        <v>45</v>
      </c>
      <c r="JM82" s="1005">
        <f>ROUND(H74*G74,2)</f>
        <v>195572.62</v>
      </c>
      <c r="JN82" s="988" t="s">
        <v>110</v>
      </c>
      <c r="JO82" s="1004" t="s">
        <v>2314</v>
      </c>
    </row>
    <row r="83" spans="1:275" s="836" customFormat="1" ht="27.9" customHeight="1" x14ac:dyDescent="0.25">
      <c r="A83" s="835"/>
      <c r="B83" s="866"/>
      <c r="C83" s="977" t="s">
        <v>114</v>
      </c>
      <c r="D83" s="867" t="s">
        <v>7</v>
      </c>
      <c r="E83" s="868" t="s">
        <v>2317</v>
      </c>
      <c r="F83" s="869"/>
      <c r="G83" s="870">
        <v>8.4</v>
      </c>
      <c r="H83" s="871"/>
      <c r="I83" s="872"/>
      <c r="J83" s="897"/>
      <c r="K83" s="898"/>
      <c r="L83" s="897"/>
      <c r="M83" s="898"/>
      <c r="N83" s="897"/>
      <c r="O83" s="898"/>
      <c r="P83" s="897"/>
      <c r="Q83" s="898"/>
      <c r="R83" s="897"/>
      <c r="S83" s="898"/>
      <c r="T83" s="897"/>
      <c r="U83" s="898"/>
      <c r="V83" s="897"/>
      <c r="W83" s="898"/>
      <c r="X83" s="897"/>
      <c r="Y83" s="898"/>
      <c r="Z83" s="897"/>
      <c r="AA83" s="898"/>
      <c r="AB83" s="897"/>
      <c r="AC83" s="898"/>
      <c r="AD83" s="897"/>
      <c r="AE83" s="898"/>
      <c r="AF83" s="897"/>
      <c r="AG83" s="898"/>
      <c r="AH83" s="897"/>
      <c r="AI83" s="898"/>
      <c r="AJ83" s="1853"/>
      <c r="AK83" s="1854"/>
      <c r="AL83" s="897"/>
      <c r="AM83" s="898"/>
      <c r="AN83" s="2006"/>
      <c r="AO83" s="2007"/>
      <c r="AP83" s="897"/>
      <c r="AQ83" s="898"/>
      <c r="AR83" s="897"/>
      <c r="AS83" s="898"/>
      <c r="AT83" s="897"/>
      <c r="AU83" s="898"/>
      <c r="AV83" s="917"/>
      <c r="HN83" s="976"/>
      <c r="HO83" s="1006"/>
      <c r="HP83" s="851"/>
      <c r="HQ83" s="851"/>
      <c r="HR83" s="851"/>
      <c r="HS83" s="851"/>
      <c r="HT83" s="851"/>
      <c r="HU83" s="851"/>
      <c r="HV83" s="1007"/>
      <c r="IV83" s="988" t="s">
        <v>112</v>
      </c>
      <c r="IW83" s="988" t="s">
        <v>46</v>
      </c>
    </row>
    <row r="84" spans="1:275" s="1008" customFormat="1" ht="27.9" customHeight="1" x14ac:dyDescent="0.25">
      <c r="A84" s="835"/>
      <c r="B84" s="854" t="s">
        <v>231</v>
      </c>
      <c r="C84" s="838" t="s">
        <v>105</v>
      </c>
      <c r="D84" s="839" t="s">
        <v>244</v>
      </c>
      <c r="E84" s="840" t="s">
        <v>245</v>
      </c>
      <c r="F84" s="841" t="s">
        <v>108</v>
      </c>
      <c r="G84" s="842">
        <v>281.88</v>
      </c>
      <c r="H84" s="843">
        <v>114.7</v>
      </c>
      <c r="I84" s="855">
        <f>ROUND(H84*G84,2)</f>
        <v>32331.64</v>
      </c>
      <c r="J84" s="850"/>
      <c r="K84" s="1064">
        <f>ROUND(J84*$H84,2)</f>
        <v>0</v>
      </c>
      <c r="L84" s="850"/>
      <c r="M84" s="1064">
        <f>ROUND(L84*$H84,2)</f>
        <v>0</v>
      </c>
      <c r="N84" s="850"/>
      <c r="O84" s="1064">
        <f>ROUND(N84*$H84,2)</f>
        <v>0</v>
      </c>
      <c r="P84" s="850"/>
      <c r="Q84" s="1064">
        <f>ROUND(P84*$H84,2)</f>
        <v>0</v>
      </c>
      <c r="R84" s="850"/>
      <c r="S84" s="1064">
        <f>ROUND(R84*$H84,2)</f>
        <v>0</v>
      </c>
      <c r="T84" s="850"/>
      <c r="U84" s="1064">
        <f>ROUND(T84*$H84,2)</f>
        <v>0</v>
      </c>
      <c r="V84" s="850"/>
      <c r="W84" s="1064">
        <f>ROUND(V84*$H84,2)</f>
        <v>0</v>
      </c>
      <c r="X84" s="850"/>
      <c r="Y84" s="1064">
        <f>ROUND(X84*$H84,2)</f>
        <v>0</v>
      </c>
      <c r="Z84" s="850"/>
      <c r="AA84" s="1064">
        <f>ROUND(Z84*$H84,2)</f>
        <v>0</v>
      </c>
      <c r="AB84" s="850"/>
      <c r="AC84" s="1064">
        <f>ROUND(AB84*$H84,2)</f>
        <v>0</v>
      </c>
      <c r="AD84" s="850"/>
      <c r="AE84" s="1064">
        <f>ROUND(AD84*$H84,2)</f>
        <v>0</v>
      </c>
      <c r="AF84" s="850"/>
      <c r="AG84" s="1064">
        <f>ROUND(AF84*$H84,2)</f>
        <v>0</v>
      </c>
      <c r="AH84" s="850"/>
      <c r="AI84" s="1064">
        <f>ROUND(AH84*$H84,2)</f>
        <v>0</v>
      </c>
      <c r="AJ84" s="1861">
        <v>187.52</v>
      </c>
      <c r="AK84" s="2185">
        <f>ROUND(AJ84*$H84,2)</f>
        <v>21508.54</v>
      </c>
      <c r="AL84" s="850"/>
      <c r="AM84" s="1064">
        <f>ROUND(AL84*$H84,2)</f>
        <v>0</v>
      </c>
      <c r="AN84" s="2014"/>
      <c r="AO84" s="2036">
        <f>ROUND(AN84*$H84,2)</f>
        <v>0</v>
      </c>
      <c r="AP84" s="850"/>
      <c r="AQ84" s="1064">
        <f>ROUND(AP84*$H84,2)</f>
        <v>0</v>
      </c>
      <c r="AR84" s="850">
        <f>AP84+AN84+AL84+AJ84+AH84+AF84+AD84+AB84+Z84+X84+V84+T84+R84+P84+N84+L84+J84</f>
        <v>187.52</v>
      </c>
      <c r="AS84" s="1064">
        <f>ROUND(AR84*H84,2)</f>
        <v>21508.54</v>
      </c>
      <c r="AT84" s="850">
        <f>G84-AR84</f>
        <v>94.359999999999985</v>
      </c>
      <c r="AU84" s="1064">
        <f>ROUND(AT84*H84,2)</f>
        <v>10823.09</v>
      </c>
      <c r="AV84" s="914">
        <f>AU84/I84</f>
        <v>0.33475227362422694</v>
      </c>
      <c r="HN84" s="1009"/>
      <c r="HO84" s="1010"/>
      <c r="HP84" s="863"/>
      <c r="HQ84" s="863"/>
      <c r="HR84" s="863"/>
      <c r="HS84" s="863"/>
      <c r="HT84" s="863"/>
      <c r="HU84" s="863"/>
      <c r="HV84" s="1011"/>
      <c r="IV84" s="1012" t="s">
        <v>114</v>
      </c>
      <c r="IW84" s="1012" t="s">
        <v>46</v>
      </c>
      <c r="IX84" s="1008" t="s">
        <v>45</v>
      </c>
      <c r="IY84" s="1008" t="s">
        <v>23</v>
      </c>
      <c r="IZ84" s="1008" t="s">
        <v>44</v>
      </c>
      <c r="JA84" s="1012" t="s">
        <v>103</v>
      </c>
    </row>
    <row r="85" spans="1:275" s="1008" customFormat="1" ht="27.9" customHeight="1" x14ac:dyDescent="0.25">
      <c r="A85" s="835"/>
      <c r="B85" s="856"/>
      <c r="C85" s="977" t="s">
        <v>112</v>
      </c>
      <c r="D85" s="851"/>
      <c r="E85" s="858" t="s">
        <v>247</v>
      </c>
      <c r="F85" s="851"/>
      <c r="G85" s="851"/>
      <c r="H85" s="852"/>
      <c r="I85" s="859"/>
      <c r="J85" s="899"/>
      <c r="K85" s="900"/>
      <c r="L85" s="899"/>
      <c r="M85" s="900"/>
      <c r="N85" s="899"/>
      <c r="O85" s="900"/>
      <c r="P85" s="899"/>
      <c r="Q85" s="900"/>
      <c r="R85" s="899"/>
      <c r="S85" s="900"/>
      <c r="T85" s="899"/>
      <c r="U85" s="900"/>
      <c r="V85" s="899"/>
      <c r="W85" s="900"/>
      <c r="X85" s="899"/>
      <c r="Y85" s="900"/>
      <c r="Z85" s="899"/>
      <c r="AA85" s="900"/>
      <c r="AB85" s="899"/>
      <c r="AC85" s="900"/>
      <c r="AD85" s="899"/>
      <c r="AE85" s="900"/>
      <c r="AF85" s="899"/>
      <c r="AG85" s="900"/>
      <c r="AH85" s="899"/>
      <c r="AI85" s="900"/>
      <c r="AJ85" s="1855"/>
      <c r="AK85" s="1856"/>
      <c r="AL85" s="899"/>
      <c r="AM85" s="900"/>
      <c r="AN85" s="2008"/>
      <c r="AO85" s="2009"/>
      <c r="AP85" s="899"/>
      <c r="AQ85" s="900"/>
      <c r="AR85" s="899"/>
      <c r="AS85" s="900"/>
      <c r="AT85" s="899"/>
      <c r="AU85" s="900"/>
      <c r="AV85" s="918"/>
      <c r="HN85" s="1009"/>
      <c r="HO85" s="1010"/>
      <c r="HP85" s="863"/>
      <c r="HQ85" s="863"/>
      <c r="HR85" s="863"/>
      <c r="HS85" s="863"/>
      <c r="HT85" s="863"/>
      <c r="HU85" s="863"/>
      <c r="HV85" s="1011"/>
      <c r="IV85" s="1012" t="s">
        <v>114</v>
      </c>
      <c r="IW85" s="1012" t="s">
        <v>46</v>
      </c>
      <c r="IX85" s="1008" t="s">
        <v>45</v>
      </c>
      <c r="IY85" s="1008" t="s">
        <v>23</v>
      </c>
      <c r="IZ85" s="1008" t="s">
        <v>44</v>
      </c>
      <c r="JA85" s="1012" t="s">
        <v>103</v>
      </c>
    </row>
    <row r="86" spans="1:275" s="1013" customFormat="1" ht="27.9" customHeight="1" x14ac:dyDescent="0.25">
      <c r="A86" s="835"/>
      <c r="B86" s="860"/>
      <c r="C86" s="977" t="s">
        <v>114</v>
      </c>
      <c r="D86" s="861" t="s">
        <v>7</v>
      </c>
      <c r="E86" s="862" t="s">
        <v>917</v>
      </c>
      <c r="F86" s="863"/>
      <c r="G86" s="861" t="s">
        <v>7</v>
      </c>
      <c r="H86" s="864"/>
      <c r="I86" s="865"/>
      <c r="J86" s="901"/>
      <c r="K86" s="902"/>
      <c r="L86" s="901"/>
      <c r="M86" s="902"/>
      <c r="N86" s="901"/>
      <c r="O86" s="902"/>
      <c r="P86" s="901"/>
      <c r="Q86" s="902"/>
      <c r="R86" s="901"/>
      <c r="S86" s="902"/>
      <c r="T86" s="901"/>
      <c r="U86" s="902"/>
      <c r="V86" s="901"/>
      <c r="W86" s="902"/>
      <c r="X86" s="901"/>
      <c r="Y86" s="902"/>
      <c r="Z86" s="901"/>
      <c r="AA86" s="902"/>
      <c r="AB86" s="901"/>
      <c r="AC86" s="902"/>
      <c r="AD86" s="901"/>
      <c r="AE86" s="902"/>
      <c r="AF86" s="901"/>
      <c r="AG86" s="902"/>
      <c r="AH86" s="901"/>
      <c r="AI86" s="902"/>
      <c r="AJ86" s="1857"/>
      <c r="AK86" s="1858"/>
      <c r="AL86" s="901"/>
      <c r="AM86" s="902"/>
      <c r="AN86" s="2010"/>
      <c r="AO86" s="2011"/>
      <c r="AP86" s="901"/>
      <c r="AQ86" s="902"/>
      <c r="AR86" s="901"/>
      <c r="AS86" s="902"/>
      <c r="AT86" s="901"/>
      <c r="AU86" s="902"/>
      <c r="AV86" s="919"/>
      <c r="HN86" s="1014"/>
      <c r="HO86" s="1015"/>
      <c r="HP86" s="869"/>
      <c r="HQ86" s="869"/>
      <c r="HR86" s="869"/>
      <c r="HS86" s="869"/>
      <c r="HT86" s="869"/>
      <c r="HU86" s="869"/>
      <c r="HV86" s="1016"/>
      <c r="IV86" s="1017" t="s">
        <v>114</v>
      </c>
      <c r="IW86" s="1017" t="s">
        <v>46</v>
      </c>
      <c r="IX86" s="1013" t="s">
        <v>46</v>
      </c>
      <c r="IY86" s="1013" t="s">
        <v>23</v>
      </c>
      <c r="IZ86" s="1013" t="s">
        <v>45</v>
      </c>
      <c r="JA86" s="1017" t="s">
        <v>103</v>
      </c>
    </row>
    <row r="87" spans="1:275" s="836" customFormat="1" ht="27.9" customHeight="1" x14ac:dyDescent="0.25">
      <c r="A87" s="835"/>
      <c r="B87" s="866"/>
      <c r="C87" s="977" t="s">
        <v>114</v>
      </c>
      <c r="D87" s="867" t="s">
        <v>7</v>
      </c>
      <c r="E87" s="868" t="s">
        <v>2319</v>
      </c>
      <c r="F87" s="869"/>
      <c r="G87" s="870">
        <v>281.88</v>
      </c>
      <c r="H87" s="871"/>
      <c r="I87" s="872"/>
      <c r="J87" s="897"/>
      <c r="K87" s="898"/>
      <c r="L87" s="897"/>
      <c r="M87" s="898"/>
      <c r="N87" s="897"/>
      <c r="O87" s="898"/>
      <c r="P87" s="897"/>
      <c r="Q87" s="898"/>
      <c r="R87" s="897"/>
      <c r="S87" s="898"/>
      <c r="T87" s="897"/>
      <c r="U87" s="898"/>
      <c r="V87" s="897"/>
      <c r="W87" s="898"/>
      <c r="X87" s="897"/>
      <c r="Y87" s="898"/>
      <c r="Z87" s="897"/>
      <c r="AA87" s="898"/>
      <c r="AB87" s="897"/>
      <c r="AC87" s="898"/>
      <c r="AD87" s="897"/>
      <c r="AE87" s="898"/>
      <c r="AF87" s="897"/>
      <c r="AG87" s="898"/>
      <c r="AH87" s="897"/>
      <c r="AI87" s="898"/>
      <c r="AJ87" s="1853"/>
      <c r="AK87" s="1854"/>
      <c r="AL87" s="897"/>
      <c r="AM87" s="898"/>
      <c r="AN87" s="2006"/>
      <c r="AO87" s="2007"/>
      <c r="AP87" s="897"/>
      <c r="AQ87" s="898"/>
      <c r="AR87" s="897"/>
      <c r="AS87" s="898"/>
      <c r="AT87" s="897"/>
      <c r="AU87" s="898"/>
      <c r="AV87" s="917"/>
      <c r="HN87" s="976"/>
      <c r="HO87" s="1000" t="s">
        <v>7</v>
      </c>
      <c r="HP87" s="1001" t="s">
        <v>31</v>
      </c>
      <c r="HQ87" s="851"/>
      <c r="HR87" s="1002">
        <f>HQ87*G79</f>
        <v>0</v>
      </c>
      <c r="HS87" s="1002">
        <v>0</v>
      </c>
      <c r="HT87" s="1002">
        <f>HS87*G79</f>
        <v>0</v>
      </c>
      <c r="HU87" s="1002">
        <v>0</v>
      </c>
      <c r="HV87" s="1003">
        <f>HU87*G79</f>
        <v>0</v>
      </c>
      <c r="IT87" s="1004" t="s">
        <v>110</v>
      </c>
      <c r="IV87" s="1004" t="s">
        <v>105</v>
      </c>
      <c r="IW87" s="1004" t="s">
        <v>46</v>
      </c>
      <c r="JA87" s="988" t="s">
        <v>103</v>
      </c>
      <c r="JG87" s="1005">
        <f>IF(HP87="základní",I79,0)</f>
        <v>59005.8</v>
      </c>
      <c r="JH87" s="1005">
        <f>IF(HP87="snížená",I79,0)</f>
        <v>0</v>
      </c>
      <c r="JI87" s="1005">
        <f>IF(HP87="zákl. přenesená",I79,0)</f>
        <v>0</v>
      </c>
      <c r="JJ87" s="1005">
        <f>IF(HP87="sníž. přenesená",I79,0)</f>
        <v>0</v>
      </c>
      <c r="JK87" s="1005">
        <f>IF(HP87="nulová",I79,0)</f>
        <v>0</v>
      </c>
      <c r="JL87" s="988" t="s">
        <v>45</v>
      </c>
      <c r="JM87" s="1005">
        <f>ROUND(H79*G79,2)</f>
        <v>59005.8</v>
      </c>
      <c r="JN87" s="988" t="s">
        <v>110</v>
      </c>
      <c r="JO87" s="1004" t="s">
        <v>2316</v>
      </c>
    </row>
    <row r="88" spans="1:275" s="836" customFormat="1" ht="27.9" customHeight="1" x14ac:dyDescent="0.25">
      <c r="A88" s="835"/>
      <c r="B88" s="854" t="s">
        <v>237</v>
      </c>
      <c r="C88" s="838" t="s">
        <v>105</v>
      </c>
      <c r="D88" s="839" t="s">
        <v>250</v>
      </c>
      <c r="E88" s="840" t="s">
        <v>251</v>
      </c>
      <c r="F88" s="841" t="s">
        <v>108</v>
      </c>
      <c r="G88" s="842">
        <v>281.88</v>
      </c>
      <c r="H88" s="843">
        <v>90</v>
      </c>
      <c r="I88" s="855">
        <f>ROUND(H88*G88,2)</f>
        <v>25369.200000000001</v>
      </c>
      <c r="J88" s="850"/>
      <c r="K88" s="1064">
        <f>ROUND(J88*$H88,2)</f>
        <v>0</v>
      </c>
      <c r="L88" s="850"/>
      <c r="M88" s="1064">
        <f>ROUND(L88*$H88,2)</f>
        <v>0</v>
      </c>
      <c r="N88" s="850"/>
      <c r="O88" s="1064">
        <f>ROUND(N88*$H88,2)</f>
        <v>0</v>
      </c>
      <c r="P88" s="850"/>
      <c r="Q88" s="1064">
        <f>ROUND(P88*$H88,2)</f>
        <v>0</v>
      </c>
      <c r="R88" s="850"/>
      <c r="S88" s="1064">
        <f>ROUND(R88*$H88,2)</f>
        <v>0</v>
      </c>
      <c r="T88" s="850"/>
      <c r="U88" s="1064">
        <f>ROUND(T88*$H88,2)</f>
        <v>0</v>
      </c>
      <c r="V88" s="850"/>
      <c r="W88" s="1064">
        <f>ROUND(V88*$H88,2)</f>
        <v>0</v>
      </c>
      <c r="X88" s="850"/>
      <c r="Y88" s="1064">
        <f>ROUND(X88*$H88,2)</f>
        <v>0</v>
      </c>
      <c r="Z88" s="850"/>
      <c r="AA88" s="1064">
        <f>ROUND(Z88*$H88,2)</f>
        <v>0</v>
      </c>
      <c r="AB88" s="850"/>
      <c r="AC88" s="1064">
        <f>ROUND(AB88*$H88,2)</f>
        <v>0</v>
      </c>
      <c r="AD88" s="850"/>
      <c r="AE88" s="1064">
        <f>ROUND(AD88*$H88,2)</f>
        <v>0</v>
      </c>
      <c r="AF88" s="850"/>
      <c r="AG88" s="1064">
        <f>ROUND(AF88*$H88,2)</f>
        <v>0</v>
      </c>
      <c r="AH88" s="850"/>
      <c r="AI88" s="1064">
        <f>ROUND(AH88*$H88,2)</f>
        <v>0</v>
      </c>
      <c r="AJ88" s="1861">
        <v>187.52</v>
      </c>
      <c r="AK88" s="2185">
        <f>ROUND(AJ88*$H88,2)</f>
        <v>16876.8</v>
      </c>
      <c r="AL88" s="850"/>
      <c r="AM88" s="1064">
        <f>ROUND(AL88*$H88,2)</f>
        <v>0</v>
      </c>
      <c r="AN88" s="2014"/>
      <c r="AO88" s="2036">
        <f>ROUND(AN88*$H88,2)</f>
        <v>0</v>
      </c>
      <c r="AP88" s="850"/>
      <c r="AQ88" s="1064">
        <f>ROUND(AP88*$H88,2)</f>
        <v>0</v>
      </c>
      <c r="AR88" s="850">
        <f>AP88+AN88+AL88+AJ88+AH88+AF88+AD88+AB88+Z88+X88+V88+T88+R88+P88+N88+L88+J88</f>
        <v>187.52</v>
      </c>
      <c r="AS88" s="1064">
        <f>ROUND(AR88*H88,2)</f>
        <v>16876.8</v>
      </c>
      <c r="AT88" s="850">
        <f>G88-AR88</f>
        <v>94.359999999999985</v>
      </c>
      <c r="AU88" s="1064">
        <f>ROUND(AT88*H88,2)</f>
        <v>8492.4</v>
      </c>
      <c r="AV88" s="914">
        <f>AU88/I88</f>
        <v>0.33475237689797077</v>
      </c>
      <c r="HN88" s="976"/>
      <c r="HO88" s="1006"/>
      <c r="HP88" s="851"/>
      <c r="HQ88" s="851"/>
      <c r="HR88" s="851"/>
      <c r="HS88" s="851"/>
      <c r="HT88" s="851"/>
      <c r="HU88" s="851"/>
      <c r="HV88" s="1007"/>
      <c r="IV88" s="988" t="s">
        <v>112</v>
      </c>
      <c r="IW88" s="988" t="s">
        <v>46</v>
      </c>
    </row>
    <row r="89" spans="1:275" s="1008" customFormat="1" ht="27.9" customHeight="1" x14ac:dyDescent="0.25">
      <c r="A89" s="835"/>
      <c r="B89" s="866"/>
      <c r="C89" s="977" t="s">
        <v>114</v>
      </c>
      <c r="D89" s="867" t="s">
        <v>7</v>
      </c>
      <c r="E89" s="868" t="s">
        <v>2321</v>
      </c>
      <c r="F89" s="869"/>
      <c r="G89" s="870">
        <v>281.88</v>
      </c>
      <c r="H89" s="871"/>
      <c r="I89" s="872"/>
      <c r="J89" s="899"/>
      <c r="K89" s="900"/>
      <c r="L89" s="899"/>
      <c r="M89" s="900"/>
      <c r="N89" s="899"/>
      <c r="O89" s="900"/>
      <c r="P89" s="899"/>
      <c r="Q89" s="900"/>
      <c r="R89" s="899"/>
      <c r="S89" s="900"/>
      <c r="T89" s="899"/>
      <c r="U89" s="900"/>
      <c r="V89" s="899"/>
      <c r="W89" s="900"/>
      <c r="X89" s="899"/>
      <c r="Y89" s="900"/>
      <c r="Z89" s="899"/>
      <c r="AA89" s="900"/>
      <c r="AB89" s="899"/>
      <c r="AC89" s="900"/>
      <c r="AD89" s="899"/>
      <c r="AE89" s="900"/>
      <c r="AF89" s="899"/>
      <c r="AG89" s="900"/>
      <c r="AH89" s="899"/>
      <c r="AI89" s="900"/>
      <c r="AJ89" s="1855"/>
      <c r="AK89" s="1856"/>
      <c r="AL89" s="899"/>
      <c r="AM89" s="900"/>
      <c r="AN89" s="2008"/>
      <c r="AO89" s="2009"/>
      <c r="AP89" s="899"/>
      <c r="AQ89" s="900"/>
      <c r="AR89" s="899"/>
      <c r="AS89" s="900"/>
      <c r="AT89" s="899"/>
      <c r="AU89" s="900"/>
      <c r="AV89" s="918"/>
      <c r="HN89" s="1009"/>
      <c r="HO89" s="1010"/>
      <c r="HP89" s="863"/>
      <c r="HQ89" s="863"/>
      <c r="HR89" s="863"/>
      <c r="HS89" s="863"/>
      <c r="HT89" s="863"/>
      <c r="HU89" s="863"/>
      <c r="HV89" s="1011"/>
      <c r="IV89" s="1012" t="s">
        <v>114</v>
      </c>
      <c r="IW89" s="1012" t="s">
        <v>46</v>
      </c>
      <c r="IX89" s="1008" t="s">
        <v>45</v>
      </c>
      <c r="IY89" s="1008" t="s">
        <v>23</v>
      </c>
      <c r="IZ89" s="1008" t="s">
        <v>44</v>
      </c>
      <c r="JA89" s="1012" t="s">
        <v>103</v>
      </c>
    </row>
    <row r="90" spans="1:275" s="1008" customFormat="1" ht="27.9" customHeight="1" x14ac:dyDescent="0.25">
      <c r="A90" s="835"/>
      <c r="B90" s="854" t="s">
        <v>243</v>
      </c>
      <c r="C90" s="838" t="s">
        <v>105</v>
      </c>
      <c r="D90" s="839" t="s">
        <v>255</v>
      </c>
      <c r="E90" s="840" t="s">
        <v>256</v>
      </c>
      <c r="F90" s="841" t="s">
        <v>194</v>
      </c>
      <c r="G90" s="842">
        <v>49.88</v>
      </c>
      <c r="H90" s="843">
        <v>129.4</v>
      </c>
      <c r="I90" s="855">
        <f>ROUND(H90*G90,2)</f>
        <v>6454.47</v>
      </c>
      <c r="J90" s="850"/>
      <c r="K90" s="1064">
        <f>ROUND(J90*$H90,2)</f>
        <v>0</v>
      </c>
      <c r="L90" s="850"/>
      <c r="M90" s="1064">
        <f>ROUND(L90*$H90,2)</f>
        <v>0</v>
      </c>
      <c r="N90" s="850"/>
      <c r="O90" s="1064">
        <f>ROUND(N90*$H90,2)</f>
        <v>0</v>
      </c>
      <c r="P90" s="850"/>
      <c r="Q90" s="1064">
        <f>ROUND(P90*$H90,2)</f>
        <v>0</v>
      </c>
      <c r="R90" s="850"/>
      <c r="S90" s="1064">
        <f>ROUND(R90*$H90,2)</f>
        <v>0</v>
      </c>
      <c r="T90" s="850"/>
      <c r="U90" s="1064">
        <f>ROUND(T90*$H90,2)</f>
        <v>0</v>
      </c>
      <c r="V90" s="850"/>
      <c r="W90" s="1064">
        <f>ROUND(V90*$H90,2)</f>
        <v>0</v>
      </c>
      <c r="X90" s="850"/>
      <c r="Y90" s="1064">
        <f>ROUND(X90*$H90,2)</f>
        <v>0</v>
      </c>
      <c r="Z90" s="850"/>
      <c r="AA90" s="1064">
        <f>ROUND(Z90*$H90,2)</f>
        <v>0</v>
      </c>
      <c r="AB90" s="850"/>
      <c r="AC90" s="1064">
        <f>ROUND(AB90*$H90,2)</f>
        <v>0</v>
      </c>
      <c r="AD90" s="850"/>
      <c r="AE90" s="1064">
        <f>ROUND(AD90*$H90,2)</f>
        <v>0</v>
      </c>
      <c r="AF90" s="850"/>
      <c r="AG90" s="1064">
        <f>ROUND(AF90*$H90,2)</f>
        <v>0</v>
      </c>
      <c r="AH90" s="850"/>
      <c r="AI90" s="1064">
        <f>ROUND(AH90*$H90,2)</f>
        <v>0</v>
      </c>
      <c r="AJ90" s="1861">
        <v>34.36</v>
      </c>
      <c r="AK90" s="2185">
        <f>ROUND(AJ90*$H90,2)</f>
        <v>4446.18</v>
      </c>
      <c r="AL90" s="850"/>
      <c r="AM90" s="1064">
        <f>ROUND(AL90*$H90,2)</f>
        <v>0</v>
      </c>
      <c r="AN90" s="2014"/>
      <c r="AO90" s="2036">
        <f>ROUND(AN90*$H90,2)</f>
        <v>0</v>
      </c>
      <c r="AP90" s="850"/>
      <c r="AQ90" s="1064">
        <f>ROUND(AP90*$H90,2)</f>
        <v>0</v>
      </c>
      <c r="AR90" s="850">
        <f>AP90+AN90+AL90+AJ90+AH90+AF90+AD90+AB90+Z90+X90+V90+T90+R90+P90+N90+L90+J90</f>
        <v>34.36</v>
      </c>
      <c r="AS90" s="1064">
        <f>ROUND(AR90*H90,2)</f>
        <v>4446.18</v>
      </c>
      <c r="AT90" s="850">
        <f>G90-AR90</f>
        <v>15.520000000000003</v>
      </c>
      <c r="AU90" s="1064">
        <f>ROUND(AT90*H90,2)</f>
        <v>2008.29</v>
      </c>
      <c r="AV90" s="914">
        <f>AU90/I90</f>
        <v>0.31114715848086671</v>
      </c>
      <c r="HN90" s="1009"/>
      <c r="HO90" s="1010"/>
      <c r="HP90" s="863"/>
      <c r="HQ90" s="863"/>
      <c r="HR90" s="863"/>
      <c r="HS90" s="863"/>
      <c r="HT90" s="863"/>
      <c r="HU90" s="863"/>
      <c r="HV90" s="1011"/>
      <c r="IV90" s="1012" t="s">
        <v>114</v>
      </c>
      <c r="IW90" s="1012" t="s">
        <v>46</v>
      </c>
      <c r="IX90" s="1008" t="s">
        <v>45</v>
      </c>
      <c r="IY90" s="1008" t="s">
        <v>23</v>
      </c>
      <c r="IZ90" s="1008" t="s">
        <v>44</v>
      </c>
      <c r="JA90" s="1012" t="s">
        <v>103</v>
      </c>
    </row>
    <row r="91" spans="1:275" s="1013" customFormat="1" ht="27.9" customHeight="1" x14ac:dyDescent="0.25">
      <c r="A91" s="835"/>
      <c r="B91" s="856"/>
      <c r="C91" s="977" t="s">
        <v>112</v>
      </c>
      <c r="D91" s="851"/>
      <c r="E91" s="858" t="s">
        <v>258</v>
      </c>
      <c r="F91" s="851"/>
      <c r="G91" s="851"/>
      <c r="H91" s="852"/>
      <c r="I91" s="859"/>
      <c r="J91" s="901"/>
      <c r="K91" s="902"/>
      <c r="L91" s="901"/>
      <c r="M91" s="902"/>
      <c r="N91" s="901"/>
      <c r="O91" s="902"/>
      <c r="P91" s="901"/>
      <c r="Q91" s="902"/>
      <c r="R91" s="901"/>
      <c r="S91" s="902"/>
      <c r="T91" s="901"/>
      <c r="U91" s="902"/>
      <c r="V91" s="901"/>
      <c r="W91" s="902"/>
      <c r="X91" s="901"/>
      <c r="Y91" s="902"/>
      <c r="Z91" s="901"/>
      <c r="AA91" s="902"/>
      <c r="AB91" s="901"/>
      <c r="AC91" s="902"/>
      <c r="AD91" s="901"/>
      <c r="AE91" s="902"/>
      <c r="AF91" s="901"/>
      <c r="AG91" s="902"/>
      <c r="AH91" s="901"/>
      <c r="AI91" s="902"/>
      <c r="AJ91" s="1857"/>
      <c r="AK91" s="1858"/>
      <c r="AL91" s="901"/>
      <c r="AM91" s="902"/>
      <c r="AN91" s="2010"/>
      <c r="AO91" s="2011"/>
      <c r="AP91" s="901"/>
      <c r="AQ91" s="902"/>
      <c r="AR91" s="901"/>
      <c r="AS91" s="902"/>
      <c r="AT91" s="901"/>
      <c r="AU91" s="902"/>
      <c r="AV91" s="919"/>
      <c r="HN91" s="1014"/>
      <c r="HO91" s="1015"/>
      <c r="HP91" s="869"/>
      <c r="HQ91" s="869"/>
      <c r="HR91" s="869"/>
      <c r="HS91" s="869"/>
      <c r="HT91" s="869"/>
      <c r="HU91" s="869"/>
      <c r="HV91" s="1016"/>
      <c r="IV91" s="1017" t="s">
        <v>114</v>
      </c>
      <c r="IW91" s="1017" t="s">
        <v>46</v>
      </c>
      <c r="IX91" s="1013" t="s">
        <v>46</v>
      </c>
      <c r="IY91" s="1013" t="s">
        <v>23</v>
      </c>
      <c r="IZ91" s="1013" t="s">
        <v>45</v>
      </c>
      <c r="JA91" s="1017" t="s">
        <v>103</v>
      </c>
    </row>
    <row r="92" spans="1:275" s="836" customFormat="1" ht="27.9" customHeight="1" x14ac:dyDescent="0.25">
      <c r="A92" s="835"/>
      <c r="B92" s="866"/>
      <c r="C92" s="977" t="s">
        <v>114</v>
      </c>
      <c r="D92" s="867" t="s">
        <v>7</v>
      </c>
      <c r="E92" s="868" t="s">
        <v>2323</v>
      </c>
      <c r="F92" s="869"/>
      <c r="G92" s="870">
        <v>49.88</v>
      </c>
      <c r="H92" s="871"/>
      <c r="I92" s="872"/>
      <c r="J92" s="897"/>
      <c r="K92" s="898"/>
      <c r="L92" s="897"/>
      <c r="M92" s="898"/>
      <c r="N92" s="897"/>
      <c r="O92" s="898"/>
      <c r="P92" s="897"/>
      <c r="Q92" s="898"/>
      <c r="R92" s="897"/>
      <c r="S92" s="898"/>
      <c r="T92" s="897"/>
      <c r="U92" s="898"/>
      <c r="V92" s="897"/>
      <c r="W92" s="898"/>
      <c r="X92" s="897"/>
      <c r="Y92" s="898"/>
      <c r="Z92" s="897"/>
      <c r="AA92" s="898"/>
      <c r="AB92" s="897"/>
      <c r="AC92" s="898"/>
      <c r="AD92" s="897"/>
      <c r="AE92" s="898"/>
      <c r="AF92" s="897"/>
      <c r="AG92" s="898"/>
      <c r="AH92" s="897"/>
      <c r="AI92" s="898"/>
      <c r="AJ92" s="1853"/>
      <c r="AK92" s="1854"/>
      <c r="AL92" s="897"/>
      <c r="AM92" s="898"/>
      <c r="AN92" s="2006"/>
      <c r="AO92" s="2007"/>
      <c r="AP92" s="897"/>
      <c r="AQ92" s="898"/>
      <c r="AR92" s="897"/>
      <c r="AS92" s="898"/>
      <c r="AT92" s="897"/>
      <c r="AU92" s="898"/>
      <c r="AV92" s="917"/>
      <c r="HN92" s="976"/>
      <c r="HO92" s="1000" t="s">
        <v>7</v>
      </c>
      <c r="HP92" s="1001" t="s">
        <v>31</v>
      </c>
      <c r="HQ92" s="851"/>
      <c r="HR92" s="1002">
        <f>HQ92*G84</f>
        <v>0</v>
      </c>
      <c r="HS92" s="1002">
        <v>8.4999999999999995E-4</v>
      </c>
      <c r="HT92" s="1002">
        <f>HS92*G84</f>
        <v>0.23959799999999998</v>
      </c>
      <c r="HU92" s="1002">
        <v>0</v>
      </c>
      <c r="HV92" s="1003">
        <f>HU92*G84</f>
        <v>0</v>
      </c>
      <c r="IT92" s="1004" t="s">
        <v>110</v>
      </c>
      <c r="IV92" s="1004" t="s">
        <v>105</v>
      </c>
      <c r="IW92" s="1004" t="s">
        <v>46</v>
      </c>
      <c r="JA92" s="988" t="s">
        <v>103</v>
      </c>
      <c r="JG92" s="1005">
        <f>IF(HP92="základní",I84,0)</f>
        <v>32331.64</v>
      </c>
      <c r="JH92" s="1005">
        <f>IF(HP92="snížená",I84,0)</f>
        <v>0</v>
      </c>
      <c r="JI92" s="1005">
        <f>IF(HP92="zákl. přenesená",I84,0)</f>
        <v>0</v>
      </c>
      <c r="JJ92" s="1005">
        <f>IF(HP92="sníž. přenesená",I84,0)</f>
        <v>0</v>
      </c>
      <c r="JK92" s="1005">
        <f>IF(HP92="nulová",I84,0)</f>
        <v>0</v>
      </c>
      <c r="JL92" s="988" t="s">
        <v>45</v>
      </c>
      <c r="JM92" s="1005">
        <f>ROUND(H84*G84,2)</f>
        <v>32331.64</v>
      </c>
      <c r="JN92" s="988" t="s">
        <v>110</v>
      </c>
      <c r="JO92" s="1004" t="s">
        <v>2318</v>
      </c>
    </row>
    <row r="93" spans="1:275" s="836" customFormat="1" ht="27.9" customHeight="1" x14ac:dyDescent="0.25">
      <c r="A93" s="835"/>
      <c r="B93" s="854" t="s">
        <v>249</v>
      </c>
      <c r="C93" s="838" t="s">
        <v>105</v>
      </c>
      <c r="D93" s="839" t="s">
        <v>1824</v>
      </c>
      <c r="E93" s="840" t="s">
        <v>1825</v>
      </c>
      <c r="F93" s="841" t="s">
        <v>194</v>
      </c>
      <c r="G93" s="842">
        <v>42.49</v>
      </c>
      <c r="H93" s="843">
        <v>181.5</v>
      </c>
      <c r="I93" s="855">
        <f>ROUND(H93*G93,2)</f>
        <v>7711.94</v>
      </c>
      <c r="J93" s="850"/>
      <c r="K93" s="1064">
        <f>ROUND(J93*$H93,2)</f>
        <v>0</v>
      </c>
      <c r="L93" s="850"/>
      <c r="M93" s="1064">
        <f>ROUND(L93*$H93,2)</f>
        <v>0</v>
      </c>
      <c r="N93" s="850"/>
      <c r="O93" s="1064">
        <f>ROUND(N93*$H93,2)</f>
        <v>0</v>
      </c>
      <c r="P93" s="850"/>
      <c r="Q93" s="1064">
        <f>ROUND(P93*$H93,2)</f>
        <v>0</v>
      </c>
      <c r="R93" s="850"/>
      <c r="S93" s="1064">
        <f>ROUND(R93*$H93,2)</f>
        <v>0</v>
      </c>
      <c r="T93" s="850"/>
      <c r="U93" s="1064">
        <f>ROUND(T93*$H93,2)</f>
        <v>0</v>
      </c>
      <c r="V93" s="850"/>
      <c r="W93" s="1064">
        <f>ROUND(V93*$H93,2)</f>
        <v>0</v>
      </c>
      <c r="X93" s="850"/>
      <c r="Y93" s="1064">
        <f>ROUND(X93*$H93,2)</f>
        <v>0</v>
      </c>
      <c r="Z93" s="850"/>
      <c r="AA93" s="1064">
        <f>ROUND(Z93*$H93,2)</f>
        <v>0</v>
      </c>
      <c r="AB93" s="850"/>
      <c r="AC93" s="1064">
        <f>ROUND(AB93*$H93,2)</f>
        <v>0</v>
      </c>
      <c r="AD93" s="850"/>
      <c r="AE93" s="1064">
        <f>ROUND(AD93*$H93,2)</f>
        <v>0</v>
      </c>
      <c r="AF93" s="850"/>
      <c r="AG93" s="1064">
        <f>ROUND(AF93*$H93,2)</f>
        <v>0</v>
      </c>
      <c r="AH93" s="850"/>
      <c r="AI93" s="1064">
        <f>ROUND(AH93*$H93,2)</f>
        <v>0</v>
      </c>
      <c r="AJ93" s="1861">
        <v>29.28</v>
      </c>
      <c r="AK93" s="2185">
        <f>ROUND(AJ93*$H93,2)</f>
        <v>5314.32</v>
      </c>
      <c r="AL93" s="850"/>
      <c r="AM93" s="1064">
        <f>ROUND(AL93*$H93,2)</f>
        <v>0</v>
      </c>
      <c r="AN93" s="2014"/>
      <c r="AO93" s="2036">
        <f>ROUND(AN93*$H93,2)</f>
        <v>0</v>
      </c>
      <c r="AP93" s="850"/>
      <c r="AQ93" s="1064">
        <f>ROUND(AP93*$H93,2)</f>
        <v>0</v>
      </c>
      <c r="AR93" s="850">
        <f>AP93+AN93+AL93+AJ93+AH93+AF93+AD93+AB93+Z93+X93+V93+T93+R93+P93+N93+L93+J93</f>
        <v>29.28</v>
      </c>
      <c r="AS93" s="1064">
        <f>ROUND(AR93*H93,2)</f>
        <v>5314.32</v>
      </c>
      <c r="AT93" s="850">
        <f>G93-AR93</f>
        <v>13.21</v>
      </c>
      <c r="AU93" s="1064">
        <f>ROUND(AT93*H93,2)</f>
        <v>2397.62</v>
      </c>
      <c r="AV93" s="914">
        <f>AU93/I93</f>
        <v>0.31089712834902761</v>
      </c>
      <c r="HN93" s="976"/>
      <c r="HO93" s="1006"/>
      <c r="HP93" s="851"/>
      <c r="HQ93" s="851"/>
      <c r="HR93" s="851"/>
      <c r="HS93" s="851"/>
      <c r="HT93" s="851"/>
      <c r="HU93" s="851"/>
      <c r="HV93" s="1007"/>
      <c r="IV93" s="988" t="s">
        <v>112</v>
      </c>
      <c r="IW93" s="988" t="s">
        <v>46</v>
      </c>
    </row>
    <row r="94" spans="1:275" s="1008" customFormat="1" ht="27.9" customHeight="1" x14ac:dyDescent="0.25">
      <c r="A94" s="835"/>
      <c r="B94" s="856"/>
      <c r="C94" s="977" t="s">
        <v>112</v>
      </c>
      <c r="D94" s="851"/>
      <c r="E94" s="858" t="s">
        <v>258</v>
      </c>
      <c r="F94" s="851"/>
      <c r="G94" s="851"/>
      <c r="H94" s="852"/>
      <c r="I94" s="859"/>
      <c r="J94" s="899"/>
      <c r="K94" s="900"/>
      <c r="L94" s="899"/>
      <c r="M94" s="900"/>
      <c r="N94" s="899"/>
      <c r="O94" s="900"/>
      <c r="P94" s="899"/>
      <c r="Q94" s="900"/>
      <c r="R94" s="899"/>
      <c r="S94" s="900"/>
      <c r="T94" s="899"/>
      <c r="U94" s="900"/>
      <c r="V94" s="899"/>
      <c r="W94" s="900"/>
      <c r="X94" s="899"/>
      <c r="Y94" s="900"/>
      <c r="Z94" s="899"/>
      <c r="AA94" s="900"/>
      <c r="AB94" s="899"/>
      <c r="AC94" s="900"/>
      <c r="AD94" s="899"/>
      <c r="AE94" s="900"/>
      <c r="AF94" s="899"/>
      <c r="AG94" s="900"/>
      <c r="AH94" s="899"/>
      <c r="AI94" s="900"/>
      <c r="AJ94" s="1855"/>
      <c r="AK94" s="1856"/>
      <c r="AL94" s="899"/>
      <c r="AM94" s="900"/>
      <c r="AN94" s="2008"/>
      <c r="AO94" s="2009"/>
      <c r="AP94" s="899"/>
      <c r="AQ94" s="900"/>
      <c r="AR94" s="899"/>
      <c r="AS94" s="900"/>
      <c r="AT94" s="899"/>
      <c r="AU94" s="900"/>
      <c r="AV94" s="918"/>
      <c r="HN94" s="1009"/>
      <c r="HO94" s="1010"/>
      <c r="HP94" s="863"/>
      <c r="HQ94" s="863"/>
      <c r="HR94" s="863"/>
      <c r="HS94" s="863"/>
      <c r="HT94" s="863"/>
      <c r="HU94" s="863"/>
      <c r="HV94" s="1011"/>
      <c r="IV94" s="1012" t="s">
        <v>114</v>
      </c>
      <c r="IW94" s="1012" t="s">
        <v>46</v>
      </c>
      <c r="IX94" s="1008" t="s">
        <v>45</v>
      </c>
      <c r="IY94" s="1008" t="s">
        <v>23</v>
      </c>
      <c r="IZ94" s="1008" t="s">
        <v>44</v>
      </c>
      <c r="JA94" s="1012" t="s">
        <v>103</v>
      </c>
    </row>
    <row r="95" spans="1:275" s="1013" customFormat="1" ht="27.9" customHeight="1" x14ac:dyDescent="0.25">
      <c r="A95" s="835"/>
      <c r="B95" s="866"/>
      <c r="C95" s="977" t="s">
        <v>114</v>
      </c>
      <c r="D95" s="867" t="s">
        <v>7</v>
      </c>
      <c r="E95" s="868" t="s">
        <v>2325</v>
      </c>
      <c r="F95" s="869"/>
      <c r="G95" s="870">
        <v>42.49</v>
      </c>
      <c r="H95" s="871"/>
      <c r="I95" s="872"/>
      <c r="J95" s="901"/>
      <c r="K95" s="902"/>
      <c r="L95" s="901"/>
      <c r="M95" s="902"/>
      <c r="N95" s="901"/>
      <c r="O95" s="902"/>
      <c r="P95" s="901"/>
      <c r="Q95" s="902"/>
      <c r="R95" s="901"/>
      <c r="S95" s="902"/>
      <c r="T95" s="901"/>
      <c r="U95" s="902"/>
      <c r="V95" s="901"/>
      <c r="W95" s="902"/>
      <c r="X95" s="901"/>
      <c r="Y95" s="902"/>
      <c r="Z95" s="901"/>
      <c r="AA95" s="902"/>
      <c r="AB95" s="901"/>
      <c r="AC95" s="902"/>
      <c r="AD95" s="901"/>
      <c r="AE95" s="902"/>
      <c r="AF95" s="901"/>
      <c r="AG95" s="902"/>
      <c r="AH95" s="901"/>
      <c r="AI95" s="902"/>
      <c r="AJ95" s="1857"/>
      <c r="AK95" s="1858"/>
      <c r="AL95" s="901"/>
      <c r="AM95" s="902"/>
      <c r="AN95" s="2010"/>
      <c r="AO95" s="2011"/>
      <c r="AP95" s="901"/>
      <c r="AQ95" s="902"/>
      <c r="AR95" s="901"/>
      <c r="AS95" s="902"/>
      <c r="AT95" s="901"/>
      <c r="AU95" s="902"/>
      <c r="AV95" s="919"/>
      <c r="HN95" s="1014"/>
      <c r="HO95" s="1015"/>
      <c r="HP95" s="869"/>
      <c r="HQ95" s="869"/>
      <c r="HR95" s="869"/>
      <c r="HS95" s="869"/>
      <c r="HT95" s="869"/>
      <c r="HU95" s="869"/>
      <c r="HV95" s="1016"/>
      <c r="IV95" s="1017" t="s">
        <v>114</v>
      </c>
      <c r="IW95" s="1017" t="s">
        <v>46</v>
      </c>
      <c r="IX95" s="1013" t="s">
        <v>46</v>
      </c>
      <c r="IY95" s="1013" t="s">
        <v>23</v>
      </c>
      <c r="IZ95" s="1013" t="s">
        <v>45</v>
      </c>
      <c r="JA95" s="1017" t="s">
        <v>103</v>
      </c>
    </row>
    <row r="96" spans="1:275" s="836" customFormat="1" ht="27.9" customHeight="1" x14ac:dyDescent="0.25">
      <c r="A96" s="835"/>
      <c r="B96" s="854" t="s">
        <v>254</v>
      </c>
      <c r="C96" s="838" t="s">
        <v>105</v>
      </c>
      <c r="D96" s="839" t="s">
        <v>260</v>
      </c>
      <c r="E96" s="840" t="s">
        <v>261</v>
      </c>
      <c r="F96" s="841" t="s">
        <v>194</v>
      </c>
      <c r="G96" s="842">
        <v>261.39</v>
      </c>
      <c r="H96" s="843">
        <v>100.3</v>
      </c>
      <c r="I96" s="855">
        <f>ROUND(H96*G96,2)</f>
        <v>26217.42</v>
      </c>
      <c r="J96" s="850"/>
      <c r="K96" s="1064">
        <f>ROUND(J96*$H96,2)</f>
        <v>0</v>
      </c>
      <c r="L96" s="850"/>
      <c r="M96" s="1064">
        <f>ROUND(L96*$H96,2)</f>
        <v>0</v>
      </c>
      <c r="N96" s="850"/>
      <c r="O96" s="1064">
        <f>ROUND(N96*$H96,2)</f>
        <v>0</v>
      </c>
      <c r="P96" s="850"/>
      <c r="Q96" s="1064">
        <f>ROUND(P96*$H96,2)</f>
        <v>0</v>
      </c>
      <c r="R96" s="850"/>
      <c r="S96" s="1064">
        <f>ROUND(R96*$H96,2)</f>
        <v>0</v>
      </c>
      <c r="T96" s="850"/>
      <c r="U96" s="1064">
        <f>ROUND(T96*$H96,2)</f>
        <v>0</v>
      </c>
      <c r="V96" s="850"/>
      <c r="W96" s="1064">
        <f>ROUND(V96*$H96,2)</f>
        <v>0</v>
      </c>
      <c r="X96" s="850"/>
      <c r="Y96" s="1064">
        <f>ROUND(X96*$H96,2)</f>
        <v>0</v>
      </c>
      <c r="Z96" s="850"/>
      <c r="AA96" s="1064">
        <f>ROUND(Z96*$H96,2)</f>
        <v>0</v>
      </c>
      <c r="AB96" s="850"/>
      <c r="AC96" s="1064">
        <f>ROUND(AB96*$H96,2)</f>
        <v>0</v>
      </c>
      <c r="AD96" s="850"/>
      <c r="AE96" s="1064">
        <f>ROUND(AD96*$H96,2)</f>
        <v>0</v>
      </c>
      <c r="AF96" s="850"/>
      <c r="AG96" s="1064">
        <f>ROUND(AF96*$H96,2)</f>
        <v>0</v>
      </c>
      <c r="AH96" s="850"/>
      <c r="AI96" s="1064">
        <f>ROUND(AH96*$H96,2)</f>
        <v>0</v>
      </c>
      <c r="AJ96" s="1861">
        <v>133.01</v>
      </c>
      <c r="AK96" s="2185">
        <f>ROUND(AJ96*$H96,2)</f>
        <v>13340.9</v>
      </c>
      <c r="AL96" s="850"/>
      <c r="AM96" s="1064">
        <f>ROUND(AL96*$H96,2)</f>
        <v>0</v>
      </c>
      <c r="AN96" s="2014"/>
      <c r="AO96" s="2036">
        <f>ROUND(AN96*$H96,2)</f>
        <v>0</v>
      </c>
      <c r="AP96" s="850"/>
      <c r="AQ96" s="1064">
        <f>ROUND(AP96*$H96,2)</f>
        <v>0</v>
      </c>
      <c r="AR96" s="850">
        <f>AP96+AN96+AL96+AJ96+AH96+AF96+AD96+AB96+Z96+X96+V96+T96+R96+P96+N96+L96+J96</f>
        <v>133.01</v>
      </c>
      <c r="AS96" s="1064">
        <f>ROUND(AR96*H96,2)</f>
        <v>13340.9</v>
      </c>
      <c r="AT96" s="850">
        <f>G96-AR96</f>
        <v>128.38</v>
      </c>
      <c r="AU96" s="1064">
        <f>ROUND(AT96*H96,2)</f>
        <v>12876.51</v>
      </c>
      <c r="AV96" s="914">
        <f>AU96/I96</f>
        <v>0.49114329327599743</v>
      </c>
      <c r="HN96" s="976"/>
      <c r="HO96" s="1000" t="s">
        <v>7</v>
      </c>
      <c r="HP96" s="1001" t="s">
        <v>31</v>
      </c>
      <c r="HQ96" s="851"/>
      <c r="HR96" s="1002">
        <f>HQ96*G88</f>
        <v>0</v>
      </c>
      <c r="HS96" s="1002">
        <v>0</v>
      </c>
      <c r="HT96" s="1002">
        <f>HS96*G88</f>
        <v>0</v>
      </c>
      <c r="HU96" s="1002">
        <v>0</v>
      </c>
      <c r="HV96" s="1003">
        <f>HU96*G88</f>
        <v>0</v>
      </c>
      <c r="IT96" s="1004" t="s">
        <v>110</v>
      </c>
      <c r="IV96" s="1004" t="s">
        <v>105</v>
      </c>
      <c r="IW96" s="1004" t="s">
        <v>46</v>
      </c>
      <c r="JA96" s="988" t="s">
        <v>103</v>
      </c>
      <c r="JG96" s="1005">
        <f>IF(HP96="základní",I88,0)</f>
        <v>25369.200000000001</v>
      </c>
      <c r="JH96" s="1005">
        <f>IF(HP96="snížená",I88,0)</f>
        <v>0</v>
      </c>
      <c r="JI96" s="1005">
        <f>IF(HP96="zákl. přenesená",I88,0)</f>
        <v>0</v>
      </c>
      <c r="JJ96" s="1005">
        <f>IF(HP96="sníž. přenesená",I88,0)</f>
        <v>0</v>
      </c>
      <c r="JK96" s="1005">
        <f>IF(HP96="nulová",I88,0)</f>
        <v>0</v>
      </c>
      <c r="JL96" s="988" t="s">
        <v>45</v>
      </c>
      <c r="JM96" s="1005">
        <f>ROUND(H88*G88,2)</f>
        <v>25369.200000000001</v>
      </c>
      <c r="JN96" s="988" t="s">
        <v>110</v>
      </c>
      <c r="JO96" s="1004" t="s">
        <v>2320</v>
      </c>
    </row>
    <row r="97" spans="1:275" s="1013" customFormat="1" ht="27.9" customHeight="1" x14ac:dyDescent="0.25">
      <c r="A97" s="835"/>
      <c r="B97" s="856"/>
      <c r="C97" s="977" t="s">
        <v>112</v>
      </c>
      <c r="D97" s="851"/>
      <c r="E97" s="858" t="s">
        <v>263</v>
      </c>
      <c r="F97" s="851"/>
      <c r="G97" s="851"/>
      <c r="H97" s="852"/>
      <c r="I97" s="859"/>
      <c r="J97" s="901"/>
      <c r="K97" s="902"/>
      <c r="L97" s="901"/>
      <c r="M97" s="902"/>
      <c r="N97" s="901"/>
      <c r="O97" s="902"/>
      <c r="P97" s="901"/>
      <c r="Q97" s="902"/>
      <c r="R97" s="901"/>
      <c r="S97" s="902"/>
      <c r="T97" s="901"/>
      <c r="U97" s="902"/>
      <c r="V97" s="901"/>
      <c r="W97" s="902"/>
      <c r="X97" s="901"/>
      <c r="Y97" s="902"/>
      <c r="Z97" s="901"/>
      <c r="AA97" s="902"/>
      <c r="AB97" s="901"/>
      <c r="AC97" s="902"/>
      <c r="AD97" s="901"/>
      <c r="AE97" s="902"/>
      <c r="AF97" s="901"/>
      <c r="AG97" s="902"/>
      <c r="AH97" s="901"/>
      <c r="AI97" s="902"/>
      <c r="AJ97" s="1857"/>
      <c r="AK97" s="1858"/>
      <c r="AL97" s="901"/>
      <c r="AM97" s="902"/>
      <c r="AN97" s="2010"/>
      <c r="AO97" s="2011"/>
      <c r="AP97" s="901"/>
      <c r="AQ97" s="902"/>
      <c r="AR97" s="901"/>
      <c r="AS97" s="902"/>
      <c r="AT97" s="901"/>
      <c r="AU97" s="902"/>
      <c r="AV97" s="919"/>
      <c r="HN97" s="1014"/>
      <c r="HO97" s="1015"/>
      <c r="HP97" s="869"/>
      <c r="HQ97" s="869"/>
      <c r="HR97" s="869"/>
      <c r="HS97" s="869"/>
      <c r="HT97" s="869"/>
      <c r="HU97" s="869"/>
      <c r="HV97" s="1016"/>
      <c r="IV97" s="1017" t="s">
        <v>114</v>
      </c>
      <c r="IW97" s="1017" t="s">
        <v>46</v>
      </c>
      <c r="IX97" s="1013" t="s">
        <v>46</v>
      </c>
      <c r="IY97" s="1013" t="s">
        <v>23</v>
      </c>
      <c r="IZ97" s="1013" t="s">
        <v>45</v>
      </c>
      <c r="JA97" s="1017" t="s">
        <v>103</v>
      </c>
    </row>
    <row r="98" spans="1:275" s="836" customFormat="1" ht="27.9" customHeight="1" x14ac:dyDescent="0.25">
      <c r="A98" s="835"/>
      <c r="B98" s="866"/>
      <c r="C98" s="977" t="s">
        <v>114</v>
      </c>
      <c r="D98" s="867" t="s">
        <v>7</v>
      </c>
      <c r="E98" s="868" t="s">
        <v>2327</v>
      </c>
      <c r="F98" s="869"/>
      <c r="G98" s="870">
        <v>90.69</v>
      </c>
      <c r="H98" s="871"/>
      <c r="I98" s="872"/>
      <c r="J98" s="897"/>
      <c r="K98" s="898"/>
      <c r="L98" s="897"/>
      <c r="M98" s="898"/>
      <c r="N98" s="897"/>
      <c r="O98" s="898"/>
      <c r="P98" s="897"/>
      <c r="Q98" s="898"/>
      <c r="R98" s="897"/>
      <c r="S98" s="898"/>
      <c r="T98" s="897"/>
      <c r="U98" s="898"/>
      <c r="V98" s="897"/>
      <c r="W98" s="898"/>
      <c r="X98" s="897"/>
      <c r="Y98" s="898"/>
      <c r="Z98" s="897"/>
      <c r="AA98" s="898"/>
      <c r="AB98" s="897"/>
      <c r="AC98" s="898"/>
      <c r="AD98" s="897"/>
      <c r="AE98" s="898"/>
      <c r="AF98" s="897"/>
      <c r="AG98" s="898"/>
      <c r="AH98" s="897"/>
      <c r="AI98" s="898"/>
      <c r="AJ98" s="1853"/>
      <c r="AK98" s="1854"/>
      <c r="AL98" s="897"/>
      <c r="AM98" s="898"/>
      <c r="AN98" s="2006"/>
      <c r="AO98" s="2007"/>
      <c r="AP98" s="897"/>
      <c r="AQ98" s="898"/>
      <c r="AR98" s="897"/>
      <c r="AS98" s="898"/>
      <c r="AT98" s="897"/>
      <c r="AU98" s="898"/>
      <c r="AV98" s="917"/>
      <c r="HN98" s="976"/>
      <c r="HO98" s="1000" t="s">
        <v>7</v>
      </c>
      <c r="HP98" s="1001" t="s">
        <v>31</v>
      </c>
      <c r="HQ98" s="851"/>
      <c r="HR98" s="1002">
        <f>HQ98*G90</f>
        <v>0</v>
      </c>
      <c r="HS98" s="1002">
        <v>0</v>
      </c>
      <c r="HT98" s="1002">
        <f>HS98*G90</f>
        <v>0</v>
      </c>
      <c r="HU98" s="1002">
        <v>0</v>
      </c>
      <c r="HV98" s="1003">
        <f>HU98*G90</f>
        <v>0</v>
      </c>
      <c r="IT98" s="1004" t="s">
        <v>110</v>
      </c>
      <c r="IV98" s="1004" t="s">
        <v>105</v>
      </c>
      <c r="IW98" s="1004" t="s">
        <v>46</v>
      </c>
      <c r="JA98" s="988" t="s">
        <v>103</v>
      </c>
      <c r="JG98" s="1005">
        <f>IF(HP98="základní",I90,0)</f>
        <v>6454.47</v>
      </c>
      <c r="JH98" s="1005">
        <f>IF(HP98="snížená",I90,0)</f>
        <v>0</v>
      </c>
      <c r="JI98" s="1005">
        <f>IF(HP98="zákl. přenesená",I90,0)</f>
        <v>0</v>
      </c>
      <c r="JJ98" s="1005">
        <f>IF(HP98="sníž. přenesená",I90,0)</f>
        <v>0</v>
      </c>
      <c r="JK98" s="1005">
        <f>IF(HP98="nulová",I90,0)</f>
        <v>0</v>
      </c>
      <c r="JL98" s="988" t="s">
        <v>45</v>
      </c>
      <c r="JM98" s="1005">
        <f>ROUND(H90*G90,2)</f>
        <v>6454.47</v>
      </c>
      <c r="JN98" s="988" t="s">
        <v>110</v>
      </c>
      <c r="JO98" s="1004" t="s">
        <v>2322</v>
      </c>
    </row>
    <row r="99" spans="1:275" s="836" customFormat="1" ht="27.9" customHeight="1" x14ac:dyDescent="0.25">
      <c r="A99" s="835"/>
      <c r="B99" s="866"/>
      <c r="C99" s="977" t="s">
        <v>114</v>
      </c>
      <c r="D99" s="867" t="s">
        <v>7</v>
      </c>
      <c r="E99" s="868" t="s">
        <v>2328</v>
      </c>
      <c r="F99" s="869"/>
      <c r="G99" s="870">
        <v>124.7</v>
      </c>
      <c r="H99" s="871"/>
      <c r="I99" s="872"/>
      <c r="J99" s="897"/>
      <c r="K99" s="898"/>
      <c r="L99" s="897"/>
      <c r="M99" s="898"/>
      <c r="N99" s="897"/>
      <c r="O99" s="898"/>
      <c r="P99" s="897"/>
      <c r="Q99" s="898"/>
      <c r="R99" s="897"/>
      <c r="S99" s="898"/>
      <c r="T99" s="897"/>
      <c r="U99" s="898"/>
      <c r="V99" s="897"/>
      <c r="W99" s="898"/>
      <c r="X99" s="897"/>
      <c r="Y99" s="898"/>
      <c r="Z99" s="897"/>
      <c r="AA99" s="898"/>
      <c r="AB99" s="897"/>
      <c r="AC99" s="898"/>
      <c r="AD99" s="897"/>
      <c r="AE99" s="898"/>
      <c r="AF99" s="897"/>
      <c r="AG99" s="898"/>
      <c r="AH99" s="897"/>
      <c r="AI99" s="898"/>
      <c r="AJ99" s="1853"/>
      <c r="AK99" s="1854"/>
      <c r="AL99" s="897"/>
      <c r="AM99" s="898"/>
      <c r="AN99" s="2006"/>
      <c r="AO99" s="2007"/>
      <c r="AP99" s="897"/>
      <c r="AQ99" s="898"/>
      <c r="AR99" s="897"/>
      <c r="AS99" s="898"/>
      <c r="AT99" s="897"/>
      <c r="AU99" s="898"/>
      <c r="AV99" s="917"/>
      <c r="HN99" s="976"/>
      <c r="HO99" s="1006"/>
      <c r="HP99" s="851"/>
      <c r="HQ99" s="851"/>
      <c r="HR99" s="851"/>
      <c r="HS99" s="851"/>
      <c r="HT99" s="851"/>
      <c r="HU99" s="851"/>
      <c r="HV99" s="1007"/>
      <c r="IV99" s="988" t="s">
        <v>112</v>
      </c>
      <c r="IW99" s="988" t="s">
        <v>46</v>
      </c>
    </row>
    <row r="100" spans="1:275" s="1013" customFormat="1" ht="27.9" customHeight="1" x14ac:dyDescent="0.25">
      <c r="A100" s="835"/>
      <c r="B100" s="866"/>
      <c r="C100" s="977" t="s">
        <v>114</v>
      </c>
      <c r="D100" s="867" t="s">
        <v>7</v>
      </c>
      <c r="E100" s="868" t="s">
        <v>2329</v>
      </c>
      <c r="F100" s="869"/>
      <c r="G100" s="870">
        <v>46</v>
      </c>
      <c r="H100" s="871"/>
      <c r="I100" s="872"/>
      <c r="J100" s="901"/>
      <c r="K100" s="902"/>
      <c r="L100" s="901"/>
      <c r="M100" s="902"/>
      <c r="N100" s="901"/>
      <c r="O100" s="902"/>
      <c r="P100" s="901"/>
      <c r="Q100" s="902"/>
      <c r="R100" s="901"/>
      <c r="S100" s="902"/>
      <c r="T100" s="901"/>
      <c r="U100" s="902"/>
      <c r="V100" s="901"/>
      <c r="W100" s="902"/>
      <c r="X100" s="901"/>
      <c r="Y100" s="902"/>
      <c r="Z100" s="901"/>
      <c r="AA100" s="902"/>
      <c r="AB100" s="901"/>
      <c r="AC100" s="902"/>
      <c r="AD100" s="901"/>
      <c r="AE100" s="902"/>
      <c r="AF100" s="901"/>
      <c r="AG100" s="902"/>
      <c r="AH100" s="901"/>
      <c r="AI100" s="902"/>
      <c r="AJ100" s="1857"/>
      <c r="AK100" s="1858"/>
      <c r="AL100" s="901"/>
      <c r="AM100" s="902"/>
      <c r="AN100" s="2010"/>
      <c r="AO100" s="2011"/>
      <c r="AP100" s="901"/>
      <c r="AQ100" s="902"/>
      <c r="AR100" s="901"/>
      <c r="AS100" s="902"/>
      <c r="AT100" s="901"/>
      <c r="AU100" s="902"/>
      <c r="AV100" s="919"/>
      <c r="HN100" s="1014"/>
      <c r="HO100" s="1015"/>
      <c r="HP100" s="869"/>
      <c r="HQ100" s="869"/>
      <c r="HR100" s="869"/>
      <c r="HS100" s="869"/>
      <c r="HT100" s="869"/>
      <c r="HU100" s="869"/>
      <c r="HV100" s="1016"/>
      <c r="IV100" s="1017" t="s">
        <v>114</v>
      </c>
      <c r="IW100" s="1017" t="s">
        <v>46</v>
      </c>
      <c r="IX100" s="1013" t="s">
        <v>46</v>
      </c>
      <c r="IY100" s="1013" t="s">
        <v>23</v>
      </c>
      <c r="IZ100" s="1013" t="s">
        <v>45</v>
      </c>
      <c r="JA100" s="1017" t="s">
        <v>103</v>
      </c>
    </row>
    <row r="101" spans="1:275" s="836" customFormat="1" ht="27.9" customHeight="1" x14ac:dyDescent="0.25">
      <c r="A101" s="835"/>
      <c r="B101" s="873"/>
      <c r="C101" s="977" t="s">
        <v>114</v>
      </c>
      <c r="D101" s="874" t="s">
        <v>7</v>
      </c>
      <c r="E101" s="875" t="s">
        <v>132</v>
      </c>
      <c r="F101" s="876"/>
      <c r="G101" s="877">
        <v>261.39</v>
      </c>
      <c r="H101" s="878"/>
      <c r="I101" s="879"/>
      <c r="J101" s="897"/>
      <c r="K101" s="898"/>
      <c r="L101" s="897"/>
      <c r="M101" s="898"/>
      <c r="N101" s="897"/>
      <c r="O101" s="898"/>
      <c r="P101" s="897"/>
      <c r="Q101" s="898"/>
      <c r="R101" s="897"/>
      <c r="S101" s="898"/>
      <c r="T101" s="897"/>
      <c r="U101" s="898"/>
      <c r="V101" s="897"/>
      <c r="W101" s="898"/>
      <c r="X101" s="897"/>
      <c r="Y101" s="898"/>
      <c r="Z101" s="897"/>
      <c r="AA101" s="898"/>
      <c r="AB101" s="897"/>
      <c r="AC101" s="898"/>
      <c r="AD101" s="897"/>
      <c r="AE101" s="898"/>
      <c r="AF101" s="897"/>
      <c r="AG101" s="898"/>
      <c r="AH101" s="897"/>
      <c r="AI101" s="898"/>
      <c r="AJ101" s="1853"/>
      <c r="AK101" s="1854"/>
      <c r="AL101" s="897"/>
      <c r="AM101" s="898"/>
      <c r="AN101" s="2006"/>
      <c r="AO101" s="2007"/>
      <c r="AP101" s="897"/>
      <c r="AQ101" s="898"/>
      <c r="AR101" s="897"/>
      <c r="AS101" s="898"/>
      <c r="AT101" s="897"/>
      <c r="AU101" s="898"/>
      <c r="AV101" s="917"/>
      <c r="HN101" s="976"/>
      <c r="HO101" s="1000" t="s">
        <v>7</v>
      </c>
      <c r="HP101" s="1001" t="s">
        <v>31</v>
      </c>
      <c r="HQ101" s="851"/>
      <c r="HR101" s="1002">
        <f>HQ101*G93</f>
        <v>0</v>
      </c>
      <c r="HS101" s="1002">
        <v>0</v>
      </c>
      <c r="HT101" s="1002">
        <f>HS101*G93</f>
        <v>0</v>
      </c>
      <c r="HU101" s="1002">
        <v>0</v>
      </c>
      <c r="HV101" s="1003">
        <f>HU101*G93</f>
        <v>0</v>
      </c>
      <c r="IT101" s="1004" t="s">
        <v>110</v>
      </c>
      <c r="IV101" s="1004" t="s">
        <v>105</v>
      </c>
      <c r="IW101" s="1004" t="s">
        <v>46</v>
      </c>
      <c r="JA101" s="988" t="s">
        <v>103</v>
      </c>
      <c r="JG101" s="1005">
        <f>IF(HP101="základní",I93,0)</f>
        <v>7711.94</v>
      </c>
      <c r="JH101" s="1005">
        <f>IF(HP101="snížená",I93,0)</f>
        <v>0</v>
      </c>
      <c r="JI101" s="1005">
        <f>IF(HP101="zákl. přenesená",I93,0)</f>
        <v>0</v>
      </c>
      <c r="JJ101" s="1005">
        <f>IF(HP101="sníž. přenesená",I93,0)</f>
        <v>0</v>
      </c>
      <c r="JK101" s="1005">
        <f>IF(HP101="nulová",I93,0)</f>
        <v>0</v>
      </c>
      <c r="JL101" s="988" t="s">
        <v>45</v>
      </c>
      <c r="JM101" s="1005">
        <f>ROUND(H93*G93,2)</f>
        <v>7711.94</v>
      </c>
      <c r="JN101" s="988" t="s">
        <v>110</v>
      </c>
      <c r="JO101" s="1004" t="s">
        <v>2324</v>
      </c>
    </row>
    <row r="102" spans="1:275" s="836" customFormat="1" ht="27.9" customHeight="1" x14ac:dyDescent="0.25">
      <c r="A102" s="835"/>
      <c r="B102" s="854" t="s">
        <v>1</v>
      </c>
      <c r="C102" s="838" t="s">
        <v>105</v>
      </c>
      <c r="D102" s="839" t="s">
        <v>269</v>
      </c>
      <c r="E102" s="840" t="s">
        <v>270</v>
      </c>
      <c r="F102" s="841" t="s">
        <v>194</v>
      </c>
      <c r="G102" s="842">
        <v>147.69999999999999</v>
      </c>
      <c r="H102" s="843">
        <v>63.6</v>
      </c>
      <c r="I102" s="855">
        <f>ROUND(H102*G102,2)</f>
        <v>9393.7199999999993</v>
      </c>
      <c r="J102" s="850"/>
      <c r="K102" s="1064">
        <f>ROUND(J102*$H102,2)</f>
        <v>0</v>
      </c>
      <c r="L102" s="850"/>
      <c r="M102" s="1064">
        <f>ROUND(L102*$H102,2)</f>
        <v>0</v>
      </c>
      <c r="N102" s="850"/>
      <c r="O102" s="1064">
        <f>ROUND(N102*$H102,2)</f>
        <v>0</v>
      </c>
      <c r="P102" s="850"/>
      <c r="Q102" s="1064">
        <f>ROUND(P102*$H102,2)</f>
        <v>0</v>
      </c>
      <c r="R102" s="850"/>
      <c r="S102" s="1064">
        <f>ROUND(R102*$H102,2)</f>
        <v>0</v>
      </c>
      <c r="T102" s="850"/>
      <c r="U102" s="1064">
        <f>ROUND(T102*$H102,2)</f>
        <v>0</v>
      </c>
      <c r="V102" s="850"/>
      <c r="W102" s="1064">
        <f>ROUND(V102*$H102,2)</f>
        <v>0</v>
      </c>
      <c r="X102" s="850"/>
      <c r="Y102" s="1064">
        <f>ROUND(X102*$H102,2)</f>
        <v>0</v>
      </c>
      <c r="Z102" s="850"/>
      <c r="AA102" s="1064">
        <f>ROUND(Z102*$H102,2)</f>
        <v>0</v>
      </c>
      <c r="AB102" s="850"/>
      <c r="AC102" s="1064">
        <f>ROUND(AB102*$H102,2)</f>
        <v>0</v>
      </c>
      <c r="AD102" s="850"/>
      <c r="AE102" s="1064">
        <f>ROUND(AD102*$H102,2)</f>
        <v>0</v>
      </c>
      <c r="AF102" s="850"/>
      <c r="AG102" s="1064">
        <f>ROUND(AF102*$H102,2)</f>
        <v>0</v>
      </c>
      <c r="AH102" s="850"/>
      <c r="AI102" s="1064">
        <f>ROUND(AH102*$H102,2)</f>
        <v>0</v>
      </c>
      <c r="AJ102" s="1861">
        <v>78.25</v>
      </c>
      <c r="AK102" s="2185">
        <f>ROUND(AJ102*$H102,2)</f>
        <v>4976.7</v>
      </c>
      <c r="AL102" s="850"/>
      <c r="AM102" s="1064">
        <f>ROUND(AL102*$H102,2)</f>
        <v>0</v>
      </c>
      <c r="AN102" s="2014"/>
      <c r="AO102" s="2036">
        <f>ROUND(AN102*$H102,2)</f>
        <v>0</v>
      </c>
      <c r="AP102" s="850"/>
      <c r="AQ102" s="1064">
        <f>ROUND(AP102*$H102,2)</f>
        <v>0</v>
      </c>
      <c r="AR102" s="850">
        <f>AP102+AN102+AL102+AJ102+AH102+AF102+AD102+AB102+Z102+X102+V102+T102+R102+P102+N102+L102+J102</f>
        <v>78.25</v>
      </c>
      <c r="AS102" s="1064">
        <f>ROUND(AR102*H102,2)</f>
        <v>4976.7</v>
      </c>
      <c r="AT102" s="850">
        <f>G102-AR102</f>
        <v>69.449999999999989</v>
      </c>
      <c r="AU102" s="1064">
        <f>ROUND(AT102*H102,2)</f>
        <v>4417.0200000000004</v>
      </c>
      <c r="AV102" s="914">
        <f>AU102/I102</f>
        <v>0.47020988490182813</v>
      </c>
      <c r="HN102" s="976"/>
      <c r="HO102" s="1006"/>
      <c r="HP102" s="851"/>
      <c r="HQ102" s="851"/>
      <c r="HR102" s="851"/>
      <c r="HS102" s="851"/>
      <c r="HT102" s="851"/>
      <c r="HU102" s="851"/>
      <c r="HV102" s="1007"/>
      <c r="IV102" s="988" t="s">
        <v>112</v>
      </c>
      <c r="IW102" s="988" t="s">
        <v>46</v>
      </c>
    </row>
    <row r="103" spans="1:275" s="1013" customFormat="1" ht="27.9" customHeight="1" x14ac:dyDescent="0.25">
      <c r="A103" s="835"/>
      <c r="B103" s="856"/>
      <c r="C103" s="977" t="s">
        <v>112</v>
      </c>
      <c r="D103" s="851"/>
      <c r="E103" s="858" t="s">
        <v>272</v>
      </c>
      <c r="F103" s="851"/>
      <c r="G103" s="851"/>
      <c r="H103" s="852"/>
      <c r="I103" s="859"/>
      <c r="J103" s="901"/>
      <c r="K103" s="902"/>
      <c r="L103" s="901"/>
      <c r="M103" s="902"/>
      <c r="N103" s="901"/>
      <c r="O103" s="902"/>
      <c r="P103" s="901"/>
      <c r="Q103" s="902"/>
      <c r="R103" s="901"/>
      <c r="S103" s="902"/>
      <c r="T103" s="901"/>
      <c r="U103" s="902"/>
      <c r="V103" s="901"/>
      <c r="W103" s="902"/>
      <c r="X103" s="901"/>
      <c r="Y103" s="902"/>
      <c r="Z103" s="901"/>
      <c r="AA103" s="902"/>
      <c r="AB103" s="901"/>
      <c r="AC103" s="902"/>
      <c r="AD103" s="901"/>
      <c r="AE103" s="902"/>
      <c r="AF103" s="901"/>
      <c r="AG103" s="902"/>
      <c r="AH103" s="901"/>
      <c r="AI103" s="902"/>
      <c r="AJ103" s="1857"/>
      <c r="AK103" s="1858"/>
      <c r="AL103" s="901"/>
      <c r="AM103" s="902"/>
      <c r="AN103" s="2010"/>
      <c r="AO103" s="2011"/>
      <c r="AP103" s="901"/>
      <c r="AQ103" s="902"/>
      <c r="AR103" s="901"/>
      <c r="AS103" s="902"/>
      <c r="AT103" s="901"/>
      <c r="AU103" s="902"/>
      <c r="AV103" s="919"/>
      <c r="HN103" s="1014"/>
      <c r="HO103" s="1015"/>
      <c r="HP103" s="869"/>
      <c r="HQ103" s="869"/>
      <c r="HR103" s="869"/>
      <c r="HS103" s="869"/>
      <c r="HT103" s="869"/>
      <c r="HU103" s="869"/>
      <c r="HV103" s="1016"/>
      <c r="IV103" s="1017" t="s">
        <v>114</v>
      </c>
      <c r="IW103" s="1017" t="s">
        <v>46</v>
      </c>
      <c r="IX103" s="1013" t="s">
        <v>46</v>
      </c>
      <c r="IY103" s="1013" t="s">
        <v>23</v>
      </c>
      <c r="IZ103" s="1013" t="s">
        <v>45</v>
      </c>
      <c r="JA103" s="1017" t="s">
        <v>103</v>
      </c>
    </row>
    <row r="104" spans="1:275" s="836" customFormat="1" ht="27.9" customHeight="1" x14ac:dyDescent="0.25">
      <c r="A104" s="835"/>
      <c r="B104" s="866"/>
      <c r="C104" s="977" t="s">
        <v>114</v>
      </c>
      <c r="D104" s="867" t="s">
        <v>7</v>
      </c>
      <c r="E104" s="868" t="s">
        <v>2331</v>
      </c>
      <c r="F104" s="869"/>
      <c r="G104" s="870">
        <v>124.7</v>
      </c>
      <c r="H104" s="871"/>
      <c r="I104" s="872"/>
      <c r="J104" s="897"/>
      <c r="K104" s="898"/>
      <c r="L104" s="897"/>
      <c r="M104" s="898"/>
      <c r="N104" s="897"/>
      <c r="O104" s="898"/>
      <c r="P104" s="897"/>
      <c r="Q104" s="898"/>
      <c r="R104" s="897"/>
      <c r="S104" s="898"/>
      <c r="T104" s="897"/>
      <c r="U104" s="898"/>
      <c r="V104" s="897"/>
      <c r="W104" s="898"/>
      <c r="X104" s="897"/>
      <c r="Y104" s="898"/>
      <c r="Z104" s="897"/>
      <c r="AA104" s="898"/>
      <c r="AB104" s="897"/>
      <c r="AC104" s="898"/>
      <c r="AD104" s="897"/>
      <c r="AE104" s="898"/>
      <c r="AF104" s="897"/>
      <c r="AG104" s="898"/>
      <c r="AH104" s="897"/>
      <c r="AI104" s="898"/>
      <c r="AJ104" s="1853"/>
      <c r="AK104" s="1854"/>
      <c r="AL104" s="897"/>
      <c r="AM104" s="898"/>
      <c r="AN104" s="2006"/>
      <c r="AO104" s="2007"/>
      <c r="AP104" s="897"/>
      <c r="AQ104" s="898"/>
      <c r="AR104" s="897"/>
      <c r="AS104" s="898"/>
      <c r="AT104" s="897"/>
      <c r="AU104" s="898"/>
      <c r="AV104" s="917"/>
      <c r="HN104" s="976"/>
      <c r="HO104" s="1000" t="s">
        <v>7</v>
      </c>
      <c r="HP104" s="1001" t="s">
        <v>31</v>
      </c>
      <c r="HQ104" s="851"/>
      <c r="HR104" s="1002">
        <f>HQ104*G96</f>
        <v>0</v>
      </c>
      <c r="HS104" s="1002">
        <v>0</v>
      </c>
      <c r="HT104" s="1002">
        <f>HS104*G96</f>
        <v>0</v>
      </c>
      <c r="HU104" s="1002">
        <v>0</v>
      </c>
      <c r="HV104" s="1003">
        <f>HU104*G96</f>
        <v>0</v>
      </c>
      <c r="IT104" s="1004" t="s">
        <v>110</v>
      </c>
      <c r="IV104" s="1004" t="s">
        <v>105</v>
      </c>
      <c r="IW104" s="1004" t="s">
        <v>46</v>
      </c>
      <c r="JA104" s="988" t="s">
        <v>103</v>
      </c>
      <c r="JG104" s="1005">
        <f>IF(HP104="základní",I96,0)</f>
        <v>26217.42</v>
      </c>
      <c r="JH104" s="1005">
        <f>IF(HP104="snížená",I96,0)</f>
        <v>0</v>
      </c>
      <c r="JI104" s="1005">
        <f>IF(HP104="zákl. přenesená",I96,0)</f>
        <v>0</v>
      </c>
      <c r="JJ104" s="1005">
        <f>IF(HP104="sníž. přenesená",I96,0)</f>
        <v>0</v>
      </c>
      <c r="JK104" s="1005">
        <f>IF(HP104="nulová",I96,0)</f>
        <v>0</v>
      </c>
      <c r="JL104" s="988" t="s">
        <v>45</v>
      </c>
      <c r="JM104" s="1005">
        <f>ROUND(H96*G96,2)</f>
        <v>26217.42</v>
      </c>
      <c r="JN104" s="988" t="s">
        <v>110</v>
      </c>
      <c r="JO104" s="1004" t="s">
        <v>2326</v>
      </c>
    </row>
    <row r="105" spans="1:275" s="836" customFormat="1" ht="27.9" customHeight="1" x14ac:dyDescent="0.25">
      <c r="A105" s="835"/>
      <c r="B105" s="866"/>
      <c r="C105" s="977" t="s">
        <v>114</v>
      </c>
      <c r="D105" s="867" t="s">
        <v>7</v>
      </c>
      <c r="E105" s="868" t="s">
        <v>2332</v>
      </c>
      <c r="F105" s="869"/>
      <c r="G105" s="870">
        <v>23</v>
      </c>
      <c r="H105" s="871"/>
      <c r="I105" s="872"/>
      <c r="J105" s="897"/>
      <c r="K105" s="898"/>
      <c r="L105" s="897"/>
      <c r="M105" s="898"/>
      <c r="N105" s="897"/>
      <c r="O105" s="898"/>
      <c r="P105" s="897"/>
      <c r="Q105" s="898"/>
      <c r="R105" s="897"/>
      <c r="S105" s="898"/>
      <c r="T105" s="897"/>
      <c r="U105" s="898"/>
      <c r="V105" s="897"/>
      <c r="W105" s="898"/>
      <c r="X105" s="897"/>
      <c r="Y105" s="898"/>
      <c r="Z105" s="897"/>
      <c r="AA105" s="898"/>
      <c r="AB105" s="897"/>
      <c r="AC105" s="898"/>
      <c r="AD105" s="897"/>
      <c r="AE105" s="898"/>
      <c r="AF105" s="897"/>
      <c r="AG105" s="898"/>
      <c r="AH105" s="897"/>
      <c r="AI105" s="898"/>
      <c r="AJ105" s="1853"/>
      <c r="AK105" s="1854"/>
      <c r="AL105" s="897"/>
      <c r="AM105" s="898"/>
      <c r="AN105" s="2006"/>
      <c r="AO105" s="2007"/>
      <c r="AP105" s="897"/>
      <c r="AQ105" s="898"/>
      <c r="AR105" s="897"/>
      <c r="AS105" s="898"/>
      <c r="AT105" s="897"/>
      <c r="AU105" s="898"/>
      <c r="AV105" s="917"/>
      <c r="HN105" s="976"/>
      <c r="HO105" s="1006"/>
      <c r="HP105" s="851"/>
      <c r="HQ105" s="851"/>
      <c r="HR105" s="851"/>
      <c r="HS105" s="851"/>
      <c r="HT105" s="851"/>
      <c r="HU105" s="851"/>
      <c r="HV105" s="1007"/>
      <c r="IV105" s="988" t="s">
        <v>112</v>
      </c>
      <c r="IW105" s="988" t="s">
        <v>46</v>
      </c>
    </row>
    <row r="106" spans="1:275" s="1013" customFormat="1" ht="27.9" customHeight="1" x14ac:dyDescent="0.25">
      <c r="A106" s="835"/>
      <c r="B106" s="873"/>
      <c r="C106" s="977" t="s">
        <v>114</v>
      </c>
      <c r="D106" s="874" t="s">
        <v>7</v>
      </c>
      <c r="E106" s="875" t="s">
        <v>132</v>
      </c>
      <c r="F106" s="876"/>
      <c r="G106" s="877">
        <v>147.69999999999999</v>
      </c>
      <c r="H106" s="878"/>
      <c r="I106" s="879"/>
      <c r="J106" s="901"/>
      <c r="K106" s="902"/>
      <c r="L106" s="901"/>
      <c r="M106" s="902"/>
      <c r="N106" s="901"/>
      <c r="O106" s="902"/>
      <c r="P106" s="901"/>
      <c r="Q106" s="902"/>
      <c r="R106" s="901"/>
      <c r="S106" s="902"/>
      <c r="T106" s="901"/>
      <c r="U106" s="902"/>
      <c r="V106" s="901"/>
      <c r="W106" s="902"/>
      <c r="X106" s="901"/>
      <c r="Y106" s="902"/>
      <c r="Z106" s="901"/>
      <c r="AA106" s="902"/>
      <c r="AB106" s="901"/>
      <c r="AC106" s="902"/>
      <c r="AD106" s="901"/>
      <c r="AE106" s="902"/>
      <c r="AF106" s="901"/>
      <c r="AG106" s="902"/>
      <c r="AH106" s="901"/>
      <c r="AI106" s="902"/>
      <c r="AJ106" s="1857"/>
      <c r="AK106" s="1858"/>
      <c r="AL106" s="901"/>
      <c r="AM106" s="902"/>
      <c r="AN106" s="2010"/>
      <c r="AO106" s="2011"/>
      <c r="AP106" s="901"/>
      <c r="AQ106" s="902"/>
      <c r="AR106" s="901"/>
      <c r="AS106" s="902"/>
      <c r="AT106" s="901"/>
      <c r="AU106" s="902"/>
      <c r="AV106" s="919"/>
      <c r="HN106" s="1014"/>
      <c r="HO106" s="1015"/>
      <c r="HP106" s="869"/>
      <c r="HQ106" s="869"/>
      <c r="HR106" s="869"/>
      <c r="HS106" s="869"/>
      <c r="HT106" s="869"/>
      <c r="HU106" s="869"/>
      <c r="HV106" s="1016"/>
      <c r="IV106" s="1017" t="s">
        <v>114</v>
      </c>
      <c r="IW106" s="1017" t="s">
        <v>46</v>
      </c>
      <c r="IX106" s="1013" t="s">
        <v>46</v>
      </c>
      <c r="IY106" s="1013" t="s">
        <v>23</v>
      </c>
      <c r="IZ106" s="1013" t="s">
        <v>44</v>
      </c>
      <c r="JA106" s="1017" t="s">
        <v>103</v>
      </c>
    </row>
    <row r="107" spans="1:275" s="1013" customFormat="1" ht="27.9" customHeight="1" x14ac:dyDescent="0.25">
      <c r="A107" s="835"/>
      <c r="B107" s="1661" t="s">
        <v>268</v>
      </c>
      <c r="C107" s="1662" t="s">
        <v>105</v>
      </c>
      <c r="D107" s="1663" t="s">
        <v>1418</v>
      </c>
      <c r="E107" s="1664" t="s">
        <v>1419</v>
      </c>
      <c r="F107" s="1665" t="s">
        <v>194</v>
      </c>
      <c r="G107" s="1666">
        <v>77.260000000000005</v>
      </c>
      <c r="H107" s="1667">
        <v>260.39999999999998</v>
      </c>
      <c r="I107" s="1668">
        <f>ROUND(H107*G107,2)</f>
        <v>20118.5</v>
      </c>
      <c r="J107" s="850"/>
      <c r="K107" s="1064">
        <f>ROUND(J107*$H107,2)</f>
        <v>0</v>
      </c>
      <c r="L107" s="850"/>
      <c r="M107" s="1064">
        <f>ROUND(L107*$H107,2)</f>
        <v>0</v>
      </c>
      <c r="N107" s="850"/>
      <c r="O107" s="1064">
        <f>ROUND(N107*$H107,2)</f>
        <v>0</v>
      </c>
      <c r="P107" s="850"/>
      <c r="Q107" s="1064">
        <f>ROUND(P107*$H107,2)</f>
        <v>0</v>
      </c>
      <c r="R107" s="850"/>
      <c r="S107" s="1064">
        <f>ROUND(R107*$H107,2)</f>
        <v>0</v>
      </c>
      <c r="T107" s="850"/>
      <c r="U107" s="1064">
        <f>ROUND(T107*$H107,2)</f>
        <v>0</v>
      </c>
      <c r="V107" s="850"/>
      <c r="W107" s="1064">
        <f>ROUND(V107*$H107,2)</f>
        <v>0</v>
      </c>
      <c r="X107" s="850"/>
      <c r="Y107" s="1064">
        <f>ROUND(X107*$H107,2)</f>
        <v>0</v>
      </c>
      <c r="Z107" s="850"/>
      <c r="AA107" s="1064">
        <f>ROUND(Z107*$H107,2)</f>
        <v>0</v>
      </c>
      <c r="AB107" s="850"/>
      <c r="AC107" s="1064">
        <f>ROUND(AB107*$H107,2)</f>
        <v>0</v>
      </c>
      <c r="AD107" s="850"/>
      <c r="AE107" s="1064">
        <f>ROUND(AD107*$H107,2)</f>
        <v>0</v>
      </c>
      <c r="AF107" s="850"/>
      <c r="AG107" s="1064">
        <f>ROUND(AF107*$H107,2)</f>
        <v>0</v>
      </c>
      <c r="AH107" s="850"/>
      <c r="AI107" s="1064">
        <f>ROUND(AH107*$H107,2)</f>
        <v>0</v>
      </c>
      <c r="AJ107" s="1861">
        <v>53.22</v>
      </c>
      <c r="AK107" s="2185">
        <f>ROUND(AJ107*$H107,2)</f>
        <v>13858.49</v>
      </c>
      <c r="AL107" s="850"/>
      <c r="AM107" s="1064">
        <f>ROUND(AL107*$H107,2)</f>
        <v>0</v>
      </c>
      <c r="AN107" s="2014"/>
      <c r="AO107" s="2036">
        <f>ROUND(AN107*$H107,2)</f>
        <v>0</v>
      </c>
      <c r="AP107" s="850"/>
      <c r="AQ107" s="1064">
        <f>ROUND(AP107*$H107,2)</f>
        <v>0</v>
      </c>
      <c r="AR107" s="2021">
        <f>AP107+AN107+AL107+AJ107+AH107+AF107+AD107+AB107+Z107+X107+V107+T107+R107+P107+N107+L107+J107</f>
        <v>53.22</v>
      </c>
      <c r="AS107" s="2045">
        <f>ROUND(AR107*H107,2)</f>
        <v>13858.49</v>
      </c>
      <c r="AT107" s="2021">
        <f>G107-AR107</f>
        <v>24.040000000000006</v>
      </c>
      <c r="AU107" s="2045">
        <f>ROUND(AT107*H107,2)</f>
        <v>6260.02</v>
      </c>
      <c r="AV107" s="2023">
        <f>AU107/I107</f>
        <v>0.31115739244973534</v>
      </c>
      <c r="HN107" s="1014"/>
      <c r="HO107" s="1015"/>
      <c r="HP107" s="869"/>
      <c r="HQ107" s="869"/>
      <c r="HR107" s="869"/>
      <c r="HS107" s="869"/>
      <c r="HT107" s="869"/>
      <c r="HU107" s="869"/>
      <c r="HV107" s="1016"/>
      <c r="IV107" s="1017" t="s">
        <v>114</v>
      </c>
      <c r="IW107" s="1017" t="s">
        <v>46</v>
      </c>
      <c r="IX107" s="1013" t="s">
        <v>46</v>
      </c>
      <c r="IY107" s="1013" t="s">
        <v>23</v>
      </c>
      <c r="IZ107" s="1013" t="s">
        <v>44</v>
      </c>
      <c r="JA107" s="1017" t="s">
        <v>103</v>
      </c>
    </row>
    <row r="108" spans="1:275" s="1013" customFormat="1" ht="27.9" customHeight="1" x14ac:dyDescent="0.25">
      <c r="A108" s="835"/>
      <c r="B108" s="856"/>
      <c r="C108" s="977" t="s">
        <v>112</v>
      </c>
      <c r="D108" s="851"/>
      <c r="E108" s="858" t="s">
        <v>263</v>
      </c>
      <c r="F108" s="851"/>
      <c r="G108" s="851"/>
      <c r="H108" s="852"/>
      <c r="I108" s="859"/>
      <c r="J108" s="901"/>
      <c r="K108" s="902"/>
      <c r="L108" s="901"/>
      <c r="M108" s="902"/>
      <c r="N108" s="901"/>
      <c r="O108" s="902"/>
      <c r="P108" s="901"/>
      <c r="Q108" s="902"/>
      <c r="R108" s="901"/>
      <c r="S108" s="902"/>
      <c r="T108" s="901"/>
      <c r="U108" s="902"/>
      <c r="V108" s="901"/>
      <c r="W108" s="902"/>
      <c r="X108" s="901"/>
      <c r="Y108" s="902"/>
      <c r="Z108" s="901"/>
      <c r="AA108" s="902"/>
      <c r="AB108" s="901"/>
      <c r="AC108" s="902"/>
      <c r="AD108" s="901"/>
      <c r="AE108" s="902"/>
      <c r="AF108" s="901"/>
      <c r="AG108" s="902"/>
      <c r="AH108" s="901"/>
      <c r="AI108" s="902"/>
      <c r="AJ108" s="1857"/>
      <c r="AK108" s="1858"/>
      <c r="AL108" s="901"/>
      <c r="AM108" s="902"/>
      <c r="AN108" s="2010"/>
      <c r="AO108" s="2011"/>
      <c r="AP108" s="901"/>
      <c r="AQ108" s="902"/>
      <c r="AR108" s="901"/>
      <c r="AS108" s="902"/>
      <c r="AT108" s="901"/>
      <c r="AU108" s="902"/>
      <c r="AV108" s="919"/>
      <c r="HN108" s="1014"/>
      <c r="HO108" s="1015"/>
      <c r="HP108" s="869"/>
      <c r="HQ108" s="869"/>
      <c r="HR108" s="869"/>
      <c r="HS108" s="869"/>
      <c r="HT108" s="869"/>
      <c r="HU108" s="869"/>
      <c r="HV108" s="1016"/>
      <c r="IV108" s="1017" t="s">
        <v>114</v>
      </c>
      <c r="IW108" s="1017" t="s">
        <v>46</v>
      </c>
      <c r="IX108" s="1013" t="s">
        <v>46</v>
      </c>
      <c r="IY108" s="1013" t="s">
        <v>23</v>
      </c>
      <c r="IZ108" s="1013" t="s">
        <v>44</v>
      </c>
      <c r="JA108" s="1017" t="s">
        <v>103</v>
      </c>
    </row>
    <row r="109" spans="1:275" s="1018" customFormat="1" ht="27.9" customHeight="1" x14ac:dyDescent="0.25">
      <c r="A109" s="835"/>
      <c r="B109" s="860"/>
      <c r="C109" s="977" t="s">
        <v>114</v>
      </c>
      <c r="D109" s="861" t="s">
        <v>7</v>
      </c>
      <c r="E109" s="862" t="s">
        <v>1421</v>
      </c>
      <c r="F109" s="863"/>
      <c r="G109" s="861" t="s">
        <v>7</v>
      </c>
      <c r="H109" s="864"/>
      <c r="I109" s="865"/>
      <c r="J109" s="903"/>
      <c r="K109" s="904"/>
      <c r="L109" s="903"/>
      <c r="M109" s="904"/>
      <c r="N109" s="903"/>
      <c r="O109" s="904"/>
      <c r="P109" s="903"/>
      <c r="Q109" s="904"/>
      <c r="R109" s="903"/>
      <c r="S109" s="904"/>
      <c r="T109" s="903"/>
      <c r="U109" s="904"/>
      <c r="V109" s="903"/>
      <c r="W109" s="904"/>
      <c r="X109" s="903"/>
      <c r="Y109" s="904"/>
      <c r="Z109" s="903"/>
      <c r="AA109" s="904"/>
      <c r="AB109" s="903"/>
      <c r="AC109" s="904"/>
      <c r="AD109" s="903"/>
      <c r="AE109" s="904"/>
      <c r="AF109" s="903"/>
      <c r="AG109" s="904"/>
      <c r="AH109" s="903"/>
      <c r="AI109" s="904"/>
      <c r="AJ109" s="1859"/>
      <c r="AK109" s="1860"/>
      <c r="AL109" s="903"/>
      <c r="AM109" s="904"/>
      <c r="AN109" s="2012"/>
      <c r="AO109" s="2013"/>
      <c r="AP109" s="903"/>
      <c r="AQ109" s="904"/>
      <c r="AR109" s="903"/>
      <c r="AS109" s="904"/>
      <c r="AT109" s="903"/>
      <c r="AU109" s="904"/>
      <c r="AV109" s="920"/>
      <c r="HN109" s="1019"/>
      <c r="HO109" s="1020"/>
      <c r="HP109" s="876"/>
      <c r="HQ109" s="876"/>
      <c r="HR109" s="876"/>
      <c r="HS109" s="876"/>
      <c r="HT109" s="876"/>
      <c r="HU109" s="876"/>
      <c r="HV109" s="1021"/>
      <c r="IV109" s="1022" t="s">
        <v>114</v>
      </c>
      <c r="IW109" s="1022" t="s">
        <v>46</v>
      </c>
      <c r="IX109" s="1018" t="s">
        <v>110</v>
      </c>
      <c r="IY109" s="1018" t="s">
        <v>23</v>
      </c>
      <c r="IZ109" s="1018" t="s">
        <v>45</v>
      </c>
      <c r="JA109" s="1022" t="s">
        <v>103</v>
      </c>
    </row>
    <row r="110" spans="1:275" s="836" customFormat="1" ht="27.9" customHeight="1" x14ac:dyDescent="0.25">
      <c r="A110" s="835"/>
      <c r="B110" s="866"/>
      <c r="C110" s="977" t="s">
        <v>114</v>
      </c>
      <c r="D110" s="867" t="s">
        <v>7</v>
      </c>
      <c r="E110" s="868" t="s">
        <v>2334</v>
      </c>
      <c r="F110" s="869"/>
      <c r="G110" s="870">
        <v>77.260000000000005</v>
      </c>
      <c r="H110" s="871"/>
      <c r="I110" s="872"/>
      <c r="J110" s="897"/>
      <c r="K110" s="898"/>
      <c r="L110" s="897"/>
      <c r="M110" s="898"/>
      <c r="N110" s="897"/>
      <c r="O110" s="898"/>
      <c r="P110" s="897"/>
      <c r="Q110" s="898"/>
      <c r="R110" s="897"/>
      <c r="S110" s="898"/>
      <c r="T110" s="897"/>
      <c r="U110" s="898"/>
      <c r="V110" s="897"/>
      <c r="W110" s="898"/>
      <c r="X110" s="897"/>
      <c r="Y110" s="898"/>
      <c r="Z110" s="897"/>
      <c r="AA110" s="898"/>
      <c r="AB110" s="897"/>
      <c r="AC110" s="898"/>
      <c r="AD110" s="897"/>
      <c r="AE110" s="898"/>
      <c r="AF110" s="897"/>
      <c r="AG110" s="898"/>
      <c r="AH110" s="897"/>
      <c r="AI110" s="898"/>
      <c r="AJ110" s="1853"/>
      <c r="AK110" s="1854"/>
      <c r="AL110" s="897"/>
      <c r="AM110" s="898"/>
      <c r="AN110" s="2006"/>
      <c r="AO110" s="2007"/>
      <c r="AP110" s="897"/>
      <c r="AQ110" s="898"/>
      <c r="AR110" s="897"/>
      <c r="AS110" s="898"/>
      <c r="AT110" s="897"/>
      <c r="AU110" s="898"/>
      <c r="AV110" s="917"/>
      <c r="HN110" s="976"/>
      <c r="HO110" s="1000" t="s">
        <v>7</v>
      </c>
      <c r="HP110" s="1001" t="s">
        <v>31</v>
      </c>
      <c r="HQ110" s="851"/>
      <c r="HR110" s="1002">
        <f>HQ110*G102</f>
        <v>0</v>
      </c>
      <c r="HS110" s="1002">
        <v>0</v>
      </c>
      <c r="HT110" s="1002">
        <f>HS110*G102</f>
        <v>0</v>
      </c>
      <c r="HU110" s="1002">
        <v>0</v>
      </c>
      <c r="HV110" s="1003">
        <f>HU110*G102</f>
        <v>0</v>
      </c>
      <c r="IT110" s="1004" t="s">
        <v>110</v>
      </c>
      <c r="IV110" s="1004" t="s">
        <v>105</v>
      </c>
      <c r="IW110" s="1004" t="s">
        <v>46</v>
      </c>
      <c r="JA110" s="988" t="s">
        <v>103</v>
      </c>
      <c r="JG110" s="1005">
        <f>IF(HP110="základní",I102,0)</f>
        <v>9393.7199999999993</v>
      </c>
      <c r="JH110" s="1005">
        <f>IF(HP110="snížená",I102,0)</f>
        <v>0</v>
      </c>
      <c r="JI110" s="1005">
        <f>IF(HP110="zákl. přenesená",I102,0)</f>
        <v>0</v>
      </c>
      <c r="JJ110" s="1005">
        <f>IF(HP110="sníž. přenesená",I102,0)</f>
        <v>0</v>
      </c>
      <c r="JK110" s="1005">
        <f>IF(HP110="nulová",I102,0)</f>
        <v>0</v>
      </c>
      <c r="JL110" s="988" t="s">
        <v>45</v>
      </c>
      <c r="JM110" s="1005">
        <f>ROUND(H102*G102,2)</f>
        <v>9393.7199999999993</v>
      </c>
      <c r="JN110" s="988" t="s">
        <v>110</v>
      </c>
      <c r="JO110" s="1004" t="s">
        <v>2330</v>
      </c>
    </row>
    <row r="111" spans="1:275" s="836" customFormat="1" ht="27.9" customHeight="1" x14ac:dyDescent="0.25">
      <c r="A111" s="835"/>
      <c r="B111" s="1661" t="s">
        <v>274</v>
      </c>
      <c r="C111" s="1662" t="s">
        <v>105</v>
      </c>
      <c r="D111" s="1663" t="s">
        <v>1423</v>
      </c>
      <c r="E111" s="1664" t="s">
        <v>1424</v>
      </c>
      <c r="F111" s="1665" t="s">
        <v>194</v>
      </c>
      <c r="G111" s="1666">
        <v>77.260000000000005</v>
      </c>
      <c r="H111" s="1667">
        <v>94.6</v>
      </c>
      <c r="I111" s="1668">
        <f>ROUND(H111*G111,2)</f>
        <v>7308.8</v>
      </c>
      <c r="J111" s="850"/>
      <c r="K111" s="1064">
        <f>ROUND(J111*$H111,2)</f>
        <v>0</v>
      </c>
      <c r="L111" s="850"/>
      <c r="M111" s="1064">
        <f>ROUND(L111*$H111,2)</f>
        <v>0</v>
      </c>
      <c r="N111" s="850"/>
      <c r="O111" s="1064">
        <f>ROUND(N111*$H111,2)</f>
        <v>0</v>
      </c>
      <c r="P111" s="850"/>
      <c r="Q111" s="1064">
        <f>ROUND(P111*$H111,2)</f>
        <v>0</v>
      </c>
      <c r="R111" s="850"/>
      <c r="S111" s="1064">
        <f>ROUND(R111*$H111,2)</f>
        <v>0</v>
      </c>
      <c r="T111" s="850"/>
      <c r="U111" s="1064">
        <f>ROUND(T111*$H111,2)</f>
        <v>0</v>
      </c>
      <c r="V111" s="850"/>
      <c r="W111" s="1064">
        <f>ROUND(V111*$H111,2)</f>
        <v>0</v>
      </c>
      <c r="X111" s="850"/>
      <c r="Y111" s="1064">
        <f>ROUND(X111*$H111,2)</f>
        <v>0</v>
      </c>
      <c r="Z111" s="850"/>
      <c r="AA111" s="1064">
        <f>ROUND(Z111*$H111,2)</f>
        <v>0</v>
      </c>
      <c r="AB111" s="850"/>
      <c r="AC111" s="1064">
        <f>ROUND(AB111*$H111,2)</f>
        <v>0</v>
      </c>
      <c r="AD111" s="850"/>
      <c r="AE111" s="1064">
        <f>ROUND(AD111*$H111,2)</f>
        <v>0</v>
      </c>
      <c r="AF111" s="850"/>
      <c r="AG111" s="1064">
        <f>ROUND(AF111*$H111,2)</f>
        <v>0</v>
      </c>
      <c r="AH111" s="850"/>
      <c r="AI111" s="1064">
        <f>ROUND(AH111*$H111,2)</f>
        <v>0</v>
      </c>
      <c r="AJ111" s="1861">
        <v>53.22</v>
      </c>
      <c r="AK111" s="2185">
        <f>ROUND(AJ111*$H111,2)</f>
        <v>5034.6099999999997</v>
      </c>
      <c r="AL111" s="850"/>
      <c r="AM111" s="1064">
        <f>ROUND(AL111*$H111,2)</f>
        <v>0</v>
      </c>
      <c r="AN111" s="2014"/>
      <c r="AO111" s="2036">
        <f>ROUND(AN111*$H111,2)</f>
        <v>0</v>
      </c>
      <c r="AP111" s="850"/>
      <c r="AQ111" s="1064">
        <f>ROUND(AP111*$H111,2)</f>
        <v>0</v>
      </c>
      <c r="AR111" s="2021">
        <f>AP111+AN111+AL111+AJ111+AH111+AF111+AD111+AB111+Z111+X111+V111+T111+R111+P111+N111+L111+J111</f>
        <v>53.22</v>
      </c>
      <c r="AS111" s="2045">
        <f>ROUND(AR111*H111,2)</f>
        <v>5034.6099999999997</v>
      </c>
      <c r="AT111" s="2021">
        <f>G111-AR111</f>
        <v>24.040000000000006</v>
      </c>
      <c r="AU111" s="2045">
        <f>ROUND(AT111*H111,2)</f>
        <v>2274.1799999999998</v>
      </c>
      <c r="AV111" s="2023">
        <f>AU111/I111</f>
        <v>0.31115641418563922</v>
      </c>
      <c r="HN111" s="976"/>
      <c r="HO111" s="1006"/>
      <c r="HP111" s="851"/>
      <c r="HQ111" s="851"/>
      <c r="HR111" s="851"/>
      <c r="HS111" s="851"/>
      <c r="HT111" s="851"/>
      <c r="HU111" s="851"/>
      <c r="HV111" s="1007"/>
      <c r="IV111" s="988" t="s">
        <v>112</v>
      </c>
      <c r="IW111" s="988" t="s">
        <v>46</v>
      </c>
    </row>
    <row r="112" spans="1:275" s="1013" customFormat="1" ht="27.9" customHeight="1" x14ac:dyDescent="0.25">
      <c r="A112" s="835"/>
      <c r="B112" s="856"/>
      <c r="C112" s="977" t="s">
        <v>112</v>
      </c>
      <c r="D112" s="851"/>
      <c r="E112" s="858" t="s">
        <v>272</v>
      </c>
      <c r="F112" s="851"/>
      <c r="G112" s="851"/>
      <c r="H112" s="852"/>
      <c r="I112" s="859"/>
      <c r="J112" s="901"/>
      <c r="K112" s="902"/>
      <c r="L112" s="901"/>
      <c r="M112" s="902"/>
      <c r="N112" s="901"/>
      <c r="O112" s="902"/>
      <c r="P112" s="901"/>
      <c r="Q112" s="902"/>
      <c r="R112" s="901"/>
      <c r="S112" s="902"/>
      <c r="T112" s="901"/>
      <c r="U112" s="902"/>
      <c r="V112" s="901"/>
      <c r="W112" s="902"/>
      <c r="X112" s="901"/>
      <c r="Y112" s="902"/>
      <c r="Z112" s="901"/>
      <c r="AA112" s="902"/>
      <c r="AB112" s="901"/>
      <c r="AC112" s="902"/>
      <c r="AD112" s="901"/>
      <c r="AE112" s="902"/>
      <c r="AF112" s="901"/>
      <c r="AG112" s="902"/>
      <c r="AH112" s="901"/>
      <c r="AI112" s="902"/>
      <c r="AJ112" s="1857"/>
      <c r="AK112" s="1858"/>
      <c r="AL112" s="901"/>
      <c r="AM112" s="902"/>
      <c r="AN112" s="2010"/>
      <c r="AO112" s="2011"/>
      <c r="AP112" s="901"/>
      <c r="AQ112" s="902"/>
      <c r="AR112" s="901"/>
      <c r="AS112" s="902"/>
      <c r="AT112" s="901"/>
      <c r="AU112" s="902"/>
      <c r="AV112" s="919"/>
      <c r="HN112" s="1014"/>
      <c r="HO112" s="1015"/>
      <c r="HP112" s="869"/>
      <c r="HQ112" s="869"/>
      <c r="HR112" s="869"/>
      <c r="HS112" s="869"/>
      <c r="HT112" s="869"/>
      <c r="HU112" s="869"/>
      <c r="HV112" s="1016"/>
      <c r="IV112" s="1017" t="s">
        <v>114</v>
      </c>
      <c r="IW112" s="1017" t="s">
        <v>46</v>
      </c>
      <c r="IX112" s="1013" t="s">
        <v>46</v>
      </c>
      <c r="IY112" s="1013" t="s">
        <v>23</v>
      </c>
      <c r="IZ112" s="1013" t="s">
        <v>44</v>
      </c>
      <c r="JA112" s="1017" t="s">
        <v>103</v>
      </c>
    </row>
    <row r="113" spans="1:275" s="1013" customFormat="1" ht="27.9" customHeight="1" x14ac:dyDescent="0.25">
      <c r="A113" s="835"/>
      <c r="B113" s="860"/>
      <c r="C113" s="977" t="s">
        <v>114</v>
      </c>
      <c r="D113" s="861" t="s">
        <v>7</v>
      </c>
      <c r="E113" s="862" t="s">
        <v>1421</v>
      </c>
      <c r="F113" s="863"/>
      <c r="G113" s="861" t="s">
        <v>7</v>
      </c>
      <c r="H113" s="864"/>
      <c r="I113" s="865"/>
      <c r="J113" s="901"/>
      <c r="K113" s="902"/>
      <c r="L113" s="901"/>
      <c r="M113" s="902"/>
      <c r="N113" s="901"/>
      <c r="O113" s="902"/>
      <c r="P113" s="901"/>
      <c r="Q113" s="902"/>
      <c r="R113" s="901"/>
      <c r="S113" s="902"/>
      <c r="T113" s="901"/>
      <c r="U113" s="902"/>
      <c r="V113" s="901"/>
      <c r="W113" s="902"/>
      <c r="X113" s="901"/>
      <c r="Y113" s="902"/>
      <c r="Z113" s="901"/>
      <c r="AA113" s="902"/>
      <c r="AB113" s="901"/>
      <c r="AC113" s="902"/>
      <c r="AD113" s="901"/>
      <c r="AE113" s="902"/>
      <c r="AF113" s="901"/>
      <c r="AG113" s="902"/>
      <c r="AH113" s="901"/>
      <c r="AI113" s="902"/>
      <c r="AJ113" s="1857"/>
      <c r="AK113" s="1858"/>
      <c r="AL113" s="901"/>
      <c r="AM113" s="902"/>
      <c r="AN113" s="2010"/>
      <c r="AO113" s="2011"/>
      <c r="AP113" s="901"/>
      <c r="AQ113" s="902"/>
      <c r="AR113" s="901"/>
      <c r="AS113" s="902"/>
      <c r="AT113" s="901"/>
      <c r="AU113" s="902"/>
      <c r="AV113" s="919"/>
      <c r="HN113" s="1014"/>
      <c r="HO113" s="1015"/>
      <c r="HP113" s="869"/>
      <c r="HQ113" s="869"/>
      <c r="HR113" s="869"/>
      <c r="HS113" s="869"/>
      <c r="HT113" s="869"/>
      <c r="HU113" s="869"/>
      <c r="HV113" s="1016"/>
      <c r="IV113" s="1017" t="s">
        <v>114</v>
      </c>
      <c r="IW113" s="1017" t="s">
        <v>46</v>
      </c>
      <c r="IX113" s="1013" t="s">
        <v>46</v>
      </c>
      <c r="IY113" s="1013" t="s">
        <v>23</v>
      </c>
      <c r="IZ113" s="1013" t="s">
        <v>44</v>
      </c>
      <c r="JA113" s="1017" t="s">
        <v>103</v>
      </c>
    </row>
    <row r="114" spans="1:275" s="1018" customFormat="1" ht="27.9" customHeight="1" x14ac:dyDescent="0.25">
      <c r="A114" s="835"/>
      <c r="B114" s="866"/>
      <c r="C114" s="977" t="s">
        <v>114</v>
      </c>
      <c r="D114" s="867" t="s">
        <v>7</v>
      </c>
      <c r="E114" s="868" t="s">
        <v>2334</v>
      </c>
      <c r="F114" s="869"/>
      <c r="G114" s="870">
        <v>77.260000000000005</v>
      </c>
      <c r="H114" s="871"/>
      <c r="I114" s="872"/>
      <c r="J114" s="903"/>
      <c r="K114" s="904"/>
      <c r="L114" s="903"/>
      <c r="M114" s="904"/>
      <c r="N114" s="903"/>
      <c r="O114" s="904"/>
      <c r="P114" s="903"/>
      <c r="Q114" s="904"/>
      <c r="R114" s="903"/>
      <c r="S114" s="904"/>
      <c r="T114" s="903"/>
      <c r="U114" s="904"/>
      <c r="V114" s="903"/>
      <c r="W114" s="904"/>
      <c r="X114" s="903"/>
      <c r="Y114" s="904"/>
      <c r="Z114" s="903"/>
      <c r="AA114" s="904"/>
      <c r="AB114" s="903"/>
      <c r="AC114" s="904"/>
      <c r="AD114" s="903"/>
      <c r="AE114" s="904"/>
      <c r="AF114" s="903"/>
      <c r="AG114" s="904"/>
      <c r="AH114" s="903"/>
      <c r="AI114" s="904"/>
      <c r="AJ114" s="1859"/>
      <c r="AK114" s="1860"/>
      <c r="AL114" s="903"/>
      <c r="AM114" s="904"/>
      <c r="AN114" s="2012"/>
      <c r="AO114" s="2013"/>
      <c r="AP114" s="903"/>
      <c r="AQ114" s="904"/>
      <c r="AR114" s="903"/>
      <c r="AS114" s="904"/>
      <c r="AT114" s="903"/>
      <c r="AU114" s="904"/>
      <c r="AV114" s="920"/>
      <c r="HN114" s="1019"/>
      <c r="HO114" s="1020"/>
      <c r="HP114" s="876"/>
      <c r="HQ114" s="876"/>
      <c r="HR114" s="876"/>
      <c r="HS114" s="876"/>
      <c r="HT114" s="876"/>
      <c r="HU114" s="876"/>
      <c r="HV114" s="1021"/>
      <c r="IV114" s="1022" t="s">
        <v>114</v>
      </c>
      <c r="IW114" s="1022" t="s">
        <v>46</v>
      </c>
      <c r="IX114" s="1018" t="s">
        <v>110</v>
      </c>
      <c r="IY114" s="1018" t="s">
        <v>23</v>
      </c>
      <c r="IZ114" s="1018" t="s">
        <v>45</v>
      </c>
      <c r="JA114" s="1022" t="s">
        <v>103</v>
      </c>
    </row>
    <row r="115" spans="1:275" s="836" customFormat="1" ht="27.9" customHeight="1" x14ac:dyDescent="0.25">
      <c r="A115" s="835"/>
      <c r="B115" s="1661" t="s">
        <v>280</v>
      </c>
      <c r="C115" s="1662" t="s">
        <v>105</v>
      </c>
      <c r="D115" s="1663" t="s">
        <v>281</v>
      </c>
      <c r="E115" s="1664" t="s">
        <v>282</v>
      </c>
      <c r="F115" s="1665" t="s">
        <v>283</v>
      </c>
      <c r="G115" s="1666">
        <v>139.07</v>
      </c>
      <c r="H115" s="1667">
        <v>499</v>
      </c>
      <c r="I115" s="1668">
        <f>ROUND(H115*G115,2)</f>
        <v>69395.929999999993</v>
      </c>
      <c r="J115" s="850"/>
      <c r="K115" s="1064">
        <f>ROUND(J115*$H115,2)</f>
        <v>0</v>
      </c>
      <c r="L115" s="850"/>
      <c r="M115" s="1064">
        <f>ROUND(L115*$H115,2)</f>
        <v>0</v>
      </c>
      <c r="N115" s="850"/>
      <c r="O115" s="1064">
        <f>ROUND(N115*$H115,2)</f>
        <v>0</v>
      </c>
      <c r="P115" s="850"/>
      <c r="Q115" s="1064">
        <f>ROUND(P115*$H115,2)</f>
        <v>0</v>
      </c>
      <c r="R115" s="850"/>
      <c r="S115" s="1064">
        <f>ROUND(R115*$H115,2)</f>
        <v>0</v>
      </c>
      <c r="T115" s="850"/>
      <c r="U115" s="1064">
        <f>ROUND(T115*$H115,2)</f>
        <v>0</v>
      </c>
      <c r="V115" s="850"/>
      <c r="W115" s="1064">
        <f>ROUND(V115*$H115,2)</f>
        <v>0</v>
      </c>
      <c r="X115" s="850"/>
      <c r="Y115" s="1064">
        <f>ROUND(X115*$H115,2)</f>
        <v>0</v>
      </c>
      <c r="Z115" s="850"/>
      <c r="AA115" s="1064">
        <f>ROUND(Z115*$H115,2)</f>
        <v>0</v>
      </c>
      <c r="AB115" s="850"/>
      <c r="AC115" s="1064">
        <f>ROUND(AB115*$H115,2)</f>
        <v>0</v>
      </c>
      <c r="AD115" s="850"/>
      <c r="AE115" s="1064">
        <f>ROUND(AD115*$H115,2)</f>
        <v>0</v>
      </c>
      <c r="AF115" s="850"/>
      <c r="AG115" s="1064">
        <f>ROUND(AF115*$H115,2)</f>
        <v>0</v>
      </c>
      <c r="AH115" s="850"/>
      <c r="AI115" s="1064">
        <f>ROUND(AH115*$H115,2)</f>
        <v>0</v>
      </c>
      <c r="AJ115" s="1861"/>
      <c r="AK115" s="2185">
        <f>ROUND(AJ115*$H115,2)</f>
        <v>0</v>
      </c>
      <c r="AL115" s="850"/>
      <c r="AM115" s="1064">
        <f>ROUND(AL115*$H115,2)</f>
        <v>0</v>
      </c>
      <c r="AN115" s="2014"/>
      <c r="AO115" s="2036">
        <f>ROUND(AN115*$H115,2)</f>
        <v>0</v>
      </c>
      <c r="AP115" s="850"/>
      <c r="AQ115" s="1064">
        <f>ROUND(AP115*$H115,2)</f>
        <v>0</v>
      </c>
      <c r="AR115" s="2021">
        <f>AP115+AN115+AL115+AJ115+AH115+AF115+AD115+AB115+Z115+X115+V115+T115+R115+P115+N115+L115+J115</f>
        <v>0</v>
      </c>
      <c r="AS115" s="2045">
        <f>ROUND(AR115*H115,2)</f>
        <v>0</v>
      </c>
      <c r="AT115" s="2021">
        <f>G115-AR115</f>
        <v>139.07</v>
      </c>
      <c r="AU115" s="2045">
        <f>ROUND(AT115*H115,2)</f>
        <v>69395.929999999993</v>
      </c>
      <c r="AV115" s="2023">
        <f>AU115/I115</f>
        <v>1</v>
      </c>
      <c r="HN115" s="976"/>
      <c r="HO115" s="1000" t="s">
        <v>7</v>
      </c>
      <c r="HP115" s="1001" t="s">
        <v>31</v>
      </c>
      <c r="HQ115" s="851"/>
      <c r="HR115" s="1002">
        <f>HQ115*G107</f>
        <v>0</v>
      </c>
      <c r="HS115" s="1002">
        <v>0</v>
      </c>
      <c r="HT115" s="1002">
        <f>HS115*G107</f>
        <v>0</v>
      </c>
      <c r="HU115" s="1002">
        <v>0</v>
      </c>
      <c r="HV115" s="1003">
        <f>HU115*G107</f>
        <v>0</v>
      </c>
      <c r="IT115" s="1004" t="s">
        <v>110</v>
      </c>
      <c r="IV115" s="1004" t="s">
        <v>105</v>
      </c>
      <c r="IW115" s="1004" t="s">
        <v>46</v>
      </c>
      <c r="JA115" s="988" t="s">
        <v>103</v>
      </c>
      <c r="JG115" s="1005">
        <f>IF(HP115="základní",I107,0)</f>
        <v>20118.5</v>
      </c>
      <c r="JH115" s="1005">
        <f>IF(HP115="snížená",I107,0)</f>
        <v>0</v>
      </c>
      <c r="JI115" s="1005">
        <f>IF(HP115="zákl. přenesená",I107,0)</f>
        <v>0</v>
      </c>
      <c r="JJ115" s="1005">
        <f>IF(HP115="sníž. přenesená",I107,0)</f>
        <v>0</v>
      </c>
      <c r="JK115" s="1005">
        <f>IF(HP115="nulová",I107,0)</f>
        <v>0</v>
      </c>
      <c r="JL115" s="988" t="s">
        <v>45</v>
      </c>
      <c r="JM115" s="1005">
        <f>ROUND(H107*G107,2)</f>
        <v>20118.5</v>
      </c>
      <c r="JN115" s="988" t="s">
        <v>110</v>
      </c>
      <c r="JO115" s="1004" t="s">
        <v>2333</v>
      </c>
    </row>
    <row r="116" spans="1:275" s="836" customFormat="1" ht="27.9" customHeight="1" x14ac:dyDescent="0.25">
      <c r="A116" s="835"/>
      <c r="B116" s="856"/>
      <c r="C116" s="977" t="s">
        <v>112</v>
      </c>
      <c r="D116" s="851"/>
      <c r="E116" s="858" t="s">
        <v>285</v>
      </c>
      <c r="F116" s="851"/>
      <c r="G116" s="851"/>
      <c r="H116" s="852"/>
      <c r="I116" s="859"/>
      <c r="J116" s="897"/>
      <c r="K116" s="898"/>
      <c r="L116" s="897"/>
      <c r="M116" s="898"/>
      <c r="N116" s="897"/>
      <c r="O116" s="898"/>
      <c r="P116" s="897"/>
      <c r="Q116" s="898"/>
      <c r="R116" s="897"/>
      <c r="S116" s="898"/>
      <c r="T116" s="897"/>
      <c r="U116" s="898"/>
      <c r="V116" s="897"/>
      <c r="W116" s="898"/>
      <c r="X116" s="897"/>
      <c r="Y116" s="898"/>
      <c r="Z116" s="897"/>
      <c r="AA116" s="898"/>
      <c r="AB116" s="897"/>
      <c r="AC116" s="898"/>
      <c r="AD116" s="897"/>
      <c r="AE116" s="898"/>
      <c r="AF116" s="897"/>
      <c r="AG116" s="898"/>
      <c r="AH116" s="897"/>
      <c r="AI116" s="898"/>
      <c r="AJ116" s="1853"/>
      <c r="AK116" s="1854"/>
      <c r="AL116" s="897"/>
      <c r="AM116" s="898"/>
      <c r="AN116" s="2006"/>
      <c r="AO116" s="2007"/>
      <c r="AP116" s="897"/>
      <c r="AQ116" s="898"/>
      <c r="AR116" s="897"/>
      <c r="AS116" s="898"/>
      <c r="AT116" s="897"/>
      <c r="AU116" s="898"/>
      <c r="AV116" s="917"/>
      <c r="HN116" s="976"/>
      <c r="HO116" s="1006"/>
      <c r="HP116" s="851"/>
      <c r="HQ116" s="851"/>
      <c r="HR116" s="851"/>
      <c r="HS116" s="851"/>
      <c r="HT116" s="851"/>
      <c r="HU116" s="851"/>
      <c r="HV116" s="1007"/>
      <c r="IV116" s="988" t="s">
        <v>112</v>
      </c>
      <c r="IW116" s="988" t="s">
        <v>46</v>
      </c>
    </row>
    <row r="117" spans="1:275" s="1008" customFormat="1" ht="27.9" customHeight="1" x14ac:dyDescent="0.25">
      <c r="A117" s="835"/>
      <c r="B117" s="866"/>
      <c r="C117" s="977" t="s">
        <v>114</v>
      </c>
      <c r="D117" s="867" t="s">
        <v>7</v>
      </c>
      <c r="E117" s="868" t="s">
        <v>2337</v>
      </c>
      <c r="F117" s="869"/>
      <c r="G117" s="870">
        <v>139.07</v>
      </c>
      <c r="H117" s="871"/>
      <c r="I117" s="872"/>
      <c r="J117" s="899"/>
      <c r="K117" s="900"/>
      <c r="L117" s="899"/>
      <c r="M117" s="900"/>
      <c r="N117" s="899"/>
      <c r="O117" s="900"/>
      <c r="P117" s="899"/>
      <c r="Q117" s="900"/>
      <c r="R117" s="899"/>
      <c r="S117" s="900"/>
      <c r="T117" s="899"/>
      <c r="U117" s="900"/>
      <c r="V117" s="899"/>
      <c r="W117" s="900"/>
      <c r="X117" s="899"/>
      <c r="Y117" s="900"/>
      <c r="Z117" s="899"/>
      <c r="AA117" s="900"/>
      <c r="AB117" s="899"/>
      <c r="AC117" s="900"/>
      <c r="AD117" s="899"/>
      <c r="AE117" s="900"/>
      <c r="AF117" s="899"/>
      <c r="AG117" s="900"/>
      <c r="AH117" s="899"/>
      <c r="AI117" s="900"/>
      <c r="AJ117" s="1855"/>
      <c r="AK117" s="1856"/>
      <c r="AL117" s="899"/>
      <c r="AM117" s="900"/>
      <c r="AN117" s="2008"/>
      <c r="AO117" s="2009"/>
      <c r="AP117" s="899"/>
      <c r="AQ117" s="900"/>
      <c r="AR117" s="899"/>
      <c r="AS117" s="900"/>
      <c r="AT117" s="899"/>
      <c r="AU117" s="900"/>
      <c r="AV117" s="918"/>
      <c r="HN117" s="1009"/>
      <c r="HO117" s="1010"/>
      <c r="HP117" s="863"/>
      <c r="HQ117" s="863"/>
      <c r="HR117" s="863"/>
      <c r="HS117" s="863"/>
      <c r="HT117" s="863"/>
      <c r="HU117" s="863"/>
      <c r="HV117" s="1011"/>
      <c r="IV117" s="1012" t="s">
        <v>114</v>
      </c>
      <c r="IW117" s="1012" t="s">
        <v>46</v>
      </c>
      <c r="IX117" s="1008" t="s">
        <v>45</v>
      </c>
      <c r="IY117" s="1008" t="s">
        <v>23</v>
      </c>
      <c r="IZ117" s="1008" t="s">
        <v>44</v>
      </c>
      <c r="JA117" s="1012" t="s">
        <v>103</v>
      </c>
    </row>
    <row r="118" spans="1:275" s="1013" customFormat="1" ht="27.9" customHeight="1" x14ac:dyDescent="0.25">
      <c r="A118" s="835"/>
      <c r="B118" s="854" t="s">
        <v>287</v>
      </c>
      <c r="C118" s="838" t="s">
        <v>105</v>
      </c>
      <c r="D118" s="839" t="s">
        <v>288</v>
      </c>
      <c r="E118" s="840" t="s">
        <v>289</v>
      </c>
      <c r="F118" s="841" t="s">
        <v>194</v>
      </c>
      <c r="G118" s="842">
        <v>124.7</v>
      </c>
      <c r="H118" s="843">
        <v>123</v>
      </c>
      <c r="I118" s="855">
        <f>ROUND(H118*G118,2)</f>
        <v>15338.1</v>
      </c>
      <c r="J118" s="850"/>
      <c r="K118" s="1064">
        <f>ROUND(J118*$H118,2)</f>
        <v>0</v>
      </c>
      <c r="L118" s="850"/>
      <c r="M118" s="1064">
        <f>ROUND(L118*$H118,2)</f>
        <v>0</v>
      </c>
      <c r="N118" s="850"/>
      <c r="O118" s="1064">
        <f>ROUND(N118*$H118,2)</f>
        <v>0</v>
      </c>
      <c r="P118" s="850"/>
      <c r="Q118" s="1064">
        <f>ROUND(P118*$H118,2)</f>
        <v>0</v>
      </c>
      <c r="R118" s="850"/>
      <c r="S118" s="1064">
        <f>ROUND(R118*$H118,2)</f>
        <v>0</v>
      </c>
      <c r="T118" s="850"/>
      <c r="U118" s="1064">
        <f>ROUND(T118*$H118,2)</f>
        <v>0</v>
      </c>
      <c r="V118" s="850"/>
      <c r="W118" s="1064">
        <f>ROUND(V118*$H118,2)</f>
        <v>0</v>
      </c>
      <c r="X118" s="850"/>
      <c r="Y118" s="1064">
        <f>ROUND(X118*$H118,2)</f>
        <v>0</v>
      </c>
      <c r="Z118" s="850"/>
      <c r="AA118" s="1064">
        <f>ROUND(Z118*$H118,2)</f>
        <v>0</v>
      </c>
      <c r="AB118" s="850"/>
      <c r="AC118" s="1064">
        <f>ROUND(AB118*$H118,2)</f>
        <v>0</v>
      </c>
      <c r="AD118" s="850"/>
      <c r="AE118" s="1064">
        <f>ROUND(AD118*$H118,2)</f>
        <v>0</v>
      </c>
      <c r="AF118" s="850"/>
      <c r="AG118" s="1064">
        <f>ROUND(AF118*$H118,2)</f>
        <v>0</v>
      </c>
      <c r="AH118" s="850"/>
      <c r="AI118" s="1064">
        <f>ROUND(AH118*$H118,2)</f>
        <v>0</v>
      </c>
      <c r="AJ118" s="1861">
        <v>73.87</v>
      </c>
      <c r="AK118" s="2185">
        <f>ROUND(AJ118*$H118,2)</f>
        <v>9086.01</v>
      </c>
      <c r="AL118" s="850"/>
      <c r="AM118" s="1064">
        <f>ROUND(AL118*$H118,2)</f>
        <v>0</v>
      </c>
      <c r="AN118" s="2014"/>
      <c r="AO118" s="2036">
        <f>ROUND(AN118*$H118,2)</f>
        <v>0</v>
      </c>
      <c r="AP118" s="850"/>
      <c r="AQ118" s="1064">
        <f>ROUND(AP118*$H118,2)</f>
        <v>0</v>
      </c>
      <c r="AR118" s="850">
        <f>AP118+AN118+AL118+AJ118+AH118+AF118+AD118+AB118+Z118+X118+V118+T118+R118+P118+N118+L118+J118</f>
        <v>73.87</v>
      </c>
      <c r="AS118" s="1064">
        <f>ROUND(AR118*H118,2)</f>
        <v>9086.01</v>
      </c>
      <c r="AT118" s="850">
        <f>G118-AR118</f>
        <v>50.83</v>
      </c>
      <c r="AU118" s="1064">
        <f>ROUND(AT118*H118,2)</f>
        <v>6252.09</v>
      </c>
      <c r="AV118" s="914">
        <f>AU118/I118</f>
        <v>0.40761828388131516</v>
      </c>
      <c r="HN118" s="1014"/>
      <c r="HO118" s="1015"/>
      <c r="HP118" s="869"/>
      <c r="HQ118" s="869"/>
      <c r="HR118" s="869"/>
      <c r="HS118" s="869"/>
      <c r="HT118" s="869"/>
      <c r="HU118" s="869"/>
      <c r="HV118" s="1016"/>
      <c r="IV118" s="1017" t="s">
        <v>114</v>
      </c>
      <c r="IW118" s="1017" t="s">
        <v>46</v>
      </c>
      <c r="IX118" s="1013" t="s">
        <v>46</v>
      </c>
      <c r="IY118" s="1013" t="s">
        <v>23</v>
      </c>
      <c r="IZ118" s="1013" t="s">
        <v>45</v>
      </c>
      <c r="JA118" s="1017" t="s">
        <v>103</v>
      </c>
    </row>
    <row r="119" spans="1:275" s="836" customFormat="1" ht="27.9" customHeight="1" x14ac:dyDescent="0.25">
      <c r="A119" s="835"/>
      <c r="B119" s="856"/>
      <c r="C119" s="977" t="s">
        <v>112</v>
      </c>
      <c r="D119" s="851"/>
      <c r="E119" s="858" t="s">
        <v>291</v>
      </c>
      <c r="F119" s="851"/>
      <c r="G119" s="851"/>
      <c r="H119" s="852"/>
      <c r="I119" s="859"/>
      <c r="J119" s="897"/>
      <c r="K119" s="898"/>
      <c r="L119" s="897"/>
      <c r="M119" s="898"/>
      <c r="N119" s="897"/>
      <c r="O119" s="898"/>
      <c r="P119" s="897"/>
      <c r="Q119" s="898"/>
      <c r="R119" s="897"/>
      <c r="S119" s="898"/>
      <c r="T119" s="897"/>
      <c r="U119" s="898"/>
      <c r="V119" s="897"/>
      <c r="W119" s="898"/>
      <c r="X119" s="897"/>
      <c r="Y119" s="898"/>
      <c r="Z119" s="897"/>
      <c r="AA119" s="898"/>
      <c r="AB119" s="897"/>
      <c r="AC119" s="898"/>
      <c r="AD119" s="897"/>
      <c r="AE119" s="898"/>
      <c r="AF119" s="897"/>
      <c r="AG119" s="898"/>
      <c r="AH119" s="897"/>
      <c r="AI119" s="898"/>
      <c r="AJ119" s="1853"/>
      <c r="AK119" s="1854"/>
      <c r="AL119" s="897"/>
      <c r="AM119" s="898"/>
      <c r="AN119" s="2006"/>
      <c r="AO119" s="2007"/>
      <c r="AP119" s="897"/>
      <c r="AQ119" s="898"/>
      <c r="AR119" s="897"/>
      <c r="AS119" s="898"/>
      <c r="AT119" s="897"/>
      <c r="AU119" s="898"/>
      <c r="AV119" s="917"/>
      <c r="HN119" s="976"/>
      <c r="HO119" s="1000" t="s">
        <v>7</v>
      </c>
      <c r="HP119" s="1001" t="s">
        <v>31</v>
      </c>
      <c r="HQ119" s="851"/>
      <c r="HR119" s="1002">
        <f>HQ119*G111</f>
        <v>0</v>
      </c>
      <c r="HS119" s="1002">
        <v>0</v>
      </c>
      <c r="HT119" s="1002">
        <f>HS119*G111</f>
        <v>0</v>
      </c>
      <c r="HU119" s="1002">
        <v>0</v>
      </c>
      <c r="HV119" s="1003">
        <f>HU119*G111</f>
        <v>0</v>
      </c>
      <c r="IT119" s="1004" t="s">
        <v>110</v>
      </c>
      <c r="IV119" s="1004" t="s">
        <v>105</v>
      </c>
      <c r="IW119" s="1004" t="s">
        <v>46</v>
      </c>
      <c r="JA119" s="988" t="s">
        <v>103</v>
      </c>
      <c r="JG119" s="1005">
        <f>IF(HP119="základní",I111,0)</f>
        <v>7308.8</v>
      </c>
      <c r="JH119" s="1005">
        <f>IF(HP119="snížená",I111,0)</f>
        <v>0</v>
      </c>
      <c r="JI119" s="1005">
        <f>IF(HP119="zákl. přenesená",I111,0)</f>
        <v>0</v>
      </c>
      <c r="JJ119" s="1005">
        <f>IF(HP119="sníž. přenesená",I111,0)</f>
        <v>0</v>
      </c>
      <c r="JK119" s="1005">
        <f>IF(HP119="nulová",I111,0)</f>
        <v>0</v>
      </c>
      <c r="JL119" s="988" t="s">
        <v>45</v>
      </c>
      <c r="JM119" s="1005">
        <f>ROUND(H111*G111,2)</f>
        <v>7308.8</v>
      </c>
      <c r="JN119" s="988" t="s">
        <v>110</v>
      </c>
      <c r="JO119" s="1004" t="s">
        <v>2335</v>
      </c>
    </row>
    <row r="120" spans="1:275" s="836" customFormat="1" ht="27.9" customHeight="1" x14ac:dyDescent="0.25">
      <c r="A120" s="835"/>
      <c r="B120" s="866"/>
      <c r="C120" s="977" t="s">
        <v>114</v>
      </c>
      <c r="D120" s="867" t="s">
        <v>7</v>
      </c>
      <c r="E120" s="868" t="s">
        <v>2339</v>
      </c>
      <c r="F120" s="869"/>
      <c r="G120" s="870">
        <v>167.95</v>
      </c>
      <c r="H120" s="871"/>
      <c r="I120" s="872"/>
      <c r="J120" s="897"/>
      <c r="K120" s="898"/>
      <c r="L120" s="897"/>
      <c r="M120" s="898"/>
      <c r="N120" s="897"/>
      <c r="O120" s="898"/>
      <c r="P120" s="897"/>
      <c r="Q120" s="898"/>
      <c r="R120" s="897"/>
      <c r="S120" s="898"/>
      <c r="T120" s="897"/>
      <c r="U120" s="898"/>
      <c r="V120" s="897"/>
      <c r="W120" s="898"/>
      <c r="X120" s="897"/>
      <c r="Y120" s="898"/>
      <c r="Z120" s="897"/>
      <c r="AA120" s="898"/>
      <c r="AB120" s="897"/>
      <c r="AC120" s="898"/>
      <c r="AD120" s="897"/>
      <c r="AE120" s="898"/>
      <c r="AF120" s="897"/>
      <c r="AG120" s="898"/>
      <c r="AH120" s="897"/>
      <c r="AI120" s="898"/>
      <c r="AJ120" s="1853"/>
      <c r="AK120" s="1854"/>
      <c r="AL120" s="897"/>
      <c r="AM120" s="898"/>
      <c r="AN120" s="2006"/>
      <c r="AO120" s="2007"/>
      <c r="AP120" s="897"/>
      <c r="AQ120" s="898"/>
      <c r="AR120" s="897"/>
      <c r="AS120" s="898"/>
      <c r="AT120" s="897"/>
      <c r="AU120" s="898"/>
      <c r="AV120" s="917"/>
      <c r="HN120" s="976"/>
      <c r="HO120" s="1006"/>
      <c r="HP120" s="851"/>
      <c r="HQ120" s="851"/>
      <c r="HR120" s="851"/>
      <c r="HS120" s="851"/>
      <c r="HT120" s="851"/>
      <c r="HU120" s="851"/>
      <c r="HV120" s="1007"/>
      <c r="IV120" s="988" t="s">
        <v>112</v>
      </c>
      <c r="IW120" s="988" t="s">
        <v>46</v>
      </c>
    </row>
    <row r="121" spans="1:275" s="1008" customFormat="1" ht="27.9" customHeight="1" x14ac:dyDescent="0.25">
      <c r="A121" s="835"/>
      <c r="B121" s="860"/>
      <c r="C121" s="977" t="s">
        <v>114</v>
      </c>
      <c r="D121" s="861" t="s">
        <v>7</v>
      </c>
      <c r="E121" s="862" t="s">
        <v>225</v>
      </c>
      <c r="F121" s="863"/>
      <c r="G121" s="861" t="s">
        <v>7</v>
      </c>
      <c r="H121" s="864"/>
      <c r="I121" s="865"/>
      <c r="J121" s="899"/>
      <c r="K121" s="900"/>
      <c r="L121" s="899"/>
      <c r="M121" s="900"/>
      <c r="N121" s="899"/>
      <c r="O121" s="900"/>
      <c r="P121" s="899"/>
      <c r="Q121" s="900"/>
      <c r="R121" s="899"/>
      <c r="S121" s="900"/>
      <c r="T121" s="899"/>
      <c r="U121" s="900"/>
      <c r="V121" s="899"/>
      <c r="W121" s="900"/>
      <c r="X121" s="899"/>
      <c r="Y121" s="900"/>
      <c r="Z121" s="899"/>
      <c r="AA121" s="900"/>
      <c r="AB121" s="899"/>
      <c r="AC121" s="900"/>
      <c r="AD121" s="899"/>
      <c r="AE121" s="900"/>
      <c r="AF121" s="899"/>
      <c r="AG121" s="900"/>
      <c r="AH121" s="899"/>
      <c r="AI121" s="900"/>
      <c r="AJ121" s="1855"/>
      <c r="AK121" s="1856"/>
      <c r="AL121" s="899"/>
      <c r="AM121" s="900"/>
      <c r="AN121" s="2008"/>
      <c r="AO121" s="2009"/>
      <c r="AP121" s="899"/>
      <c r="AQ121" s="900"/>
      <c r="AR121" s="899"/>
      <c r="AS121" s="900"/>
      <c r="AT121" s="899"/>
      <c r="AU121" s="900"/>
      <c r="AV121" s="918"/>
      <c r="HN121" s="1009"/>
      <c r="HO121" s="1010"/>
      <c r="HP121" s="863"/>
      <c r="HQ121" s="863"/>
      <c r="HR121" s="863"/>
      <c r="HS121" s="863"/>
      <c r="HT121" s="863"/>
      <c r="HU121" s="863"/>
      <c r="HV121" s="1011"/>
      <c r="IV121" s="1012" t="s">
        <v>114</v>
      </c>
      <c r="IW121" s="1012" t="s">
        <v>46</v>
      </c>
      <c r="IX121" s="1008" t="s">
        <v>45</v>
      </c>
      <c r="IY121" s="1008" t="s">
        <v>23</v>
      </c>
      <c r="IZ121" s="1008" t="s">
        <v>44</v>
      </c>
      <c r="JA121" s="1012" t="s">
        <v>103</v>
      </c>
    </row>
    <row r="122" spans="1:275" s="1013" customFormat="1" ht="27.9" customHeight="1" x14ac:dyDescent="0.25">
      <c r="A122" s="835"/>
      <c r="B122" s="866"/>
      <c r="C122" s="977" t="s">
        <v>114</v>
      </c>
      <c r="D122" s="867" t="s">
        <v>7</v>
      </c>
      <c r="E122" s="868" t="s">
        <v>2340</v>
      </c>
      <c r="F122" s="869"/>
      <c r="G122" s="870">
        <v>-25.77</v>
      </c>
      <c r="H122" s="871"/>
      <c r="I122" s="872"/>
      <c r="J122" s="901"/>
      <c r="K122" s="902"/>
      <c r="L122" s="901"/>
      <c r="M122" s="902"/>
      <c r="N122" s="901"/>
      <c r="O122" s="902"/>
      <c r="P122" s="901"/>
      <c r="Q122" s="902"/>
      <c r="R122" s="901"/>
      <c r="S122" s="902"/>
      <c r="T122" s="901"/>
      <c r="U122" s="902"/>
      <c r="V122" s="901"/>
      <c r="W122" s="902"/>
      <c r="X122" s="901"/>
      <c r="Y122" s="902"/>
      <c r="Z122" s="901"/>
      <c r="AA122" s="902"/>
      <c r="AB122" s="901"/>
      <c r="AC122" s="902"/>
      <c r="AD122" s="901"/>
      <c r="AE122" s="902"/>
      <c r="AF122" s="901"/>
      <c r="AG122" s="902"/>
      <c r="AH122" s="901"/>
      <c r="AI122" s="902"/>
      <c r="AJ122" s="1857"/>
      <c r="AK122" s="1858"/>
      <c r="AL122" s="901"/>
      <c r="AM122" s="902"/>
      <c r="AN122" s="2010"/>
      <c r="AO122" s="2011"/>
      <c r="AP122" s="901"/>
      <c r="AQ122" s="902"/>
      <c r="AR122" s="901"/>
      <c r="AS122" s="902"/>
      <c r="AT122" s="901"/>
      <c r="AU122" s="902"/>
      <c r="AV122" s="919"/>
      <c r="HN122" s="1014"/>
      <c r="HO122" s="1015"/>
      <c r="HP122" s="869"/>
      <c r="HQ122" s="869"/>
      <c r="HR122" s="869"/>
      <c r="HS122" s="869"/>
      <c r="HT122" s="869"/>
      <c r="HU122" s="869"/>
      <c r="HV122" s="1016"/>
      <c r="IV122" s="1017" t="s">
        <v>114</v>
      </c>
      <c r="IW122" s="1017" t="s">
        <v>46</v>
      </c>
      <c r="IX122" s="1013" t="s">
        <v>46</v>
      </c>
      <c r="IY122" s="1013" t="s">
        <v>23</v>
      </c>
      <c r="IZ122" s="1013" t="s">
        <v>45</v>
      </c>
      <c r="JA122" s="1017" t="s">
        <v>103</v>
      </c>
    </row>
    <row r="123" spans="1:275" s="836" customFormat="1" ht="27.9" customHeight="1" x14ac:dyDescent="0.25">
      <c r="A123" s="835"/>
      <c r="B123" s="866"/>
      <c r="C123" s="977" t="s">
        <v>114</v>
      </c>
      <c r="D123" s="867" t="s">
        <v>7</v>
      </c>
      <c r="E123" s="868" t="s">
        <v>2341</v>
      </c>
      <c r="F123" s="869"/>
      <c r="G123" s="870">
        <v>-7.9</v>
      </c>
      <c r="H123" s="871"/>
      <c r="I123" s="872"/>
      <c r="J123" s="897"/>
      <c r="K123" s="898"/>
      <c r="L123" s="897"/>
      <c r="M123" s="898"/>
      <c r="N123" s="897"/>
      <c r="O123" s="898"/>
      <c r="P123" s="897"/>
      <c r="Q123" s="898"/>
      <c r="R123" s="897"/>
      <c r="S123" s="898"/>
      <c r="T123" s="897"/>
      <c r="U123" s="898"/>
      <c r="V123" s="897"/>
      <c r="W123" s="898"/>
      <c r="X123" s="897"/>
      <c r="Y123" s="898"/>
      <c r="Z123" s="897"/>
      <c r="AA123" s="898"/>
      <c r="AB123" s="897"/>
      <c r="AC123" s="898"/>
      <c r="AD123" s="897"/>
      <c r="AE123" s="898"/>
      <c r="AF123" s="897"/>
      <c r="AG123" s="898"/>
      <c r="AH123" s="897"/>
      <c r="AI123" s="898"/>
      <c r="AJ123" s="1853"/>
      <c r="AK123" s="1854"/>
      <c r="AL123" s="897"/>
      <c r="AM123" s="898"/>
      <c r="AN123" s="2006"/>
      <c r="AO123" s="2007"/>
      <c r="AP123" s="897"/>
      <c r="AQ123" s="898"/>
      <c r="AR123" s="897"/>
      <c r="AS123" s="898"/>
      <c r="AT123" s="897"/>
      <c r="AU123" s="898"/>
      <c r="AV123" s="917"/>
      <c r="HN123" s="976"/>
      <c r="HO123" s="1000" t="s">
        <v>7</v>
      </c>
      <c r="HP123" s="1001" t="s">
        <v>31</v>
      </c>
      <c r="HQ123" s="851"/>
      <c r="HR123" s="1002">
        <f>HQ123*G115</f>
        <v>0</v>
      </c>
      <c r="HS123" s="1002">
        <v>0</v>
      </c>
      <c r="HT123" s="1002">
        <f>HS123*G115</f>
        <v>0</v>
      </c>
      <c r="HU123" s="1002">
        <v>0</v>
      </c>
      <c r="HV123" s="1003">
        <f>HU123*G115</f>
        <v>0</v>
      </c>
      <c r="IT123" s="1004" t="s">
        <v>110</v>
      </c>
      <c r="IV123" s="1004" t="s">
        <v>105</v>
      </c>
      <c r="IW123" s="1004" t="s">
        <v>46</v>
      </c>
      <c r="JA123" s="988" t="s">
        <v>103</v>
      </c>
      <c r="JG123" s="1005">
        <f>IF(HP123="základní",I115,0)</f>
        <v>69395.929999999993</v>
      </c>
      <c r="JH123" s="1005">
        <f>IF(HP123="snížená",I115,0)</f>
        <v>0</v>
      </c>
      <c r="JI123" s="1005">
        <f>IF(HP123="zákl. přenesená",I115,0)</f>
        <v>0</v>
      </c>
      <c r="JJ123" s="1005">
        <f>IF(HP123="sníž. přenesená",I115,0)</f>
        <v>0</v>
      </c>
      <c r="JK123" s="1005">
        <f>IF(HP123="nulová",I115,0)</f>
        <v>0</v>
      </c>
      <c r="JL123" s="988" t="s">
        <v>45</v>
      </c>
      <c r="JM123" s="1005">
        <f>ROUND(H115*G115,2)</f>
        <v>69395.929999999993</v>
      </c>
      <c r="JN123" s="988" t="s">
        <v>110</v>
      </c>
      <c r="JO123" s="1004" t="s">
        <v>2336</v>
      </c>
    </row>
    <row r="124" spans="1:275" s="836" customFormat="1" ht="27.9" customHeight="1" x14ac:dyDescent="0.25">
      <c r="A124" s="835"/>
      <c r="B124" s="866"/>
      <c r="C124" s="977" t="s">
        <v>114</v>
      </c>
      <c r="D124" s="867" t="s">
        <v>7</v>
      </c>
      <c r="E124" s="868" t="s">
        <v>932</v>
      </c>
      <c r="F124" s="869"/>
      <c r="G124" s="870">
        <v>-0.68</v>
      </c>
      <c r="H124" s="871"/>
      <c r="I124" s="872"/>
      <c r="J124" s="897"/>
      <c r="K124" s="898"/>
      <c r="L124" s="897"/>
      <c r="M124" s="898"/>
      <c r="N124" s="897"/>
      <c r="O124" s="898"/>
      <c r="P124" s="897"/>
      <c r="Q124" s="898"/>
      <c r="R124" s="897"/>
      <c r="S124" s="898"/>
      <c r="T124" s="897"/>
      <c r="U124" s="898"/>
      <c r="V124" s="897"/>
      <c r="W124" s="898"/>
      <c r="X124" s="897"/>
      <c r="Y124" s="898"/>
      <c r="Z124" s="897"/>
      <c r="AA124" s="898"/>
      <c r="AB124" s="897"/>
      <c r="AC124" s="898"/>
      <c r="AD124" s="897"/>
      <c r="AE124" s="898"/>
      <c r="AF124" s="897"/>
      <c r="AG124" s="898"/>
      <c r="AH124" s="897"/>
      <c r="AI124" s="898"/>
      <c r="AJ124" s="1853"/>
      <c r="AK124" s="1854"/>
      <c r="AL124" s="897"/>
      <c r="AM124" s="898"/>
      <c r="AN124" s="2006"/>
      <c r="AO124" s="2007"/>
      <c r="AP124" s="897"/>
      <c r="AQ124" s="898"/>
      <c r="AR124" s="897"/>
      <c r="AS124" s="898"/>
      <c r="AT124" s="897"/>
      <c r="AU124" s="898"/>
      <c r="AV124" s="917"/>
      <c r="HN124" s="976"/>
      <c r="HO124" s="1006"/>
      <c r="HP124" s="851"/>
      <c r="HQ124" s="851"/>
      <c r="HR124" s="851"/>
      <c r="HS124" s="851"/>
      <c r="HT124" s="851"/>
      <c r="HU124" s="851"/>
      <c r="HV124" s="1007"/>
      <c r="IV124" s="988" t="s">
        <v>112</v>
      </c>
      <c r="IW124" s="988" t="s">
        <v>46</v>
      </c>
    </row>
    <row r="125" spans="1:275" s="1013" customFormat="1" ht="27.9" customHeight="1" x14ac:dyDescent="0.25">
      <c r="A125" s="835"/>
      <c r="B125" s="866"/>
      <c r="C125" s="977" t="s">
        <v>114</v>
      </c>
      <c r="D125" s="867" t="s">
        <v>7</v>
      </c>
      <c r="E125" s="868" t="s">
        <v>2342</v>
      </c>
      <c r="F125" s="869"/>
      <c r="G125" s="870">
        <v>-8.9</v>
      </c>
      <c r="H125" s="871"/>
      <c r="I125" s="872"/>
      <c r="J125" s="901"/>
      <c r="K125" s="902"/>
      <c r="L125" s="901"/>
      <c r="M125" s="902"/>
      <c r="N125" s="901"/>
      <c r="O125" s="902"/>
      <c r="P125" s="901"/>
      <c r="Q125" s="902"/>
      <c r="R125" s="901"/>
      <c r="S125" s="902"/>
      <c r="T125" s="901"/>
      <c r="U125" s="902"/>
      <c r="V125" s="901"/>
      <c r="W125" s="902"/>
      <c r="X125" s="901"/>
      <c r="Y125" s="902"/>
      <c r="Z125" s="901"/>
      <c r="AA125" s="902"/>
      <c r="AB125" s="901"/>
      <c r="AC125" s="902"/>
      <c r="AD125" s="901"/>
      <c r="AE125" s="902"/>
      <c r="AF125" s="901"/>
      <c r="AG125" s="902"/>
      <c r="AH125" s="901"/>
      <c r="AI125" s="902"/>
      <c r="AJ125" s="1857"/>
      <c r="AK125" s="1858"/>
      <c r="AL125" s="901"/>
      <c r="AM125" s="902"/>
      <c r="AN125" s="2010"/>
      <c r="AO125" s="2011"/>
      <c r="AP125" s="901"/>
      <c r="AQ125" s="902"/>
      <c r="AR125" s="901"/>
      <c r="AS125" s="902"/>
      <c r="AT125" s="901"/>
      <c r="AU125" s="902"/>
      <c r="AV125" s="919"/>
      <c r="HN125" s="1014"/>
      <c r="HO125" s="1015"/>
      <c r="HP125" s="869"/>
      <c r="HQ125" s="869"/>
      <c r="HR125" s="869"/>
      <c r="HS125" s="869"/>
      <c r="HT125" s="869"/>
      <c r="HU125" s="869"/>
      <c r="HV125" s="1016"/>
      <c r="IV125" s="1017" t="s">
        <v>114</v>
      </c>
      <c r="IW125" s="1017" t="s">
        <v>46</v>
      </c>
      <c r="IX125" s="1013" t="s">
        <v>46</v>
      </c>
      <c r="IY125" s="1013" t="s">
        <v>23</v>
      </c>
      <c r="IZ125" s="1013" t="s">
        <v>45</v>
      </c>
      <c r="JA125" s="1017" t="s">
        <v>103</v>
      </c>
    </row>
    <row r="126" spans="1:275" s="836" customFormat="1" ht="27.9" customHeight="1" x14ac:dyDescent="0.25">
      <c r="A126" s="835"/>
      <c r="B126" s="873"/>
      <c r="C126" s="977" t="s">
        <v>114</v>
      </c>
      <c r="D126" s="874" t="s">
        <v>7</v>
      </c>
      <c r="E126" s="875" t="s">
        <v>132</v>
      </c>
      <c r="F126" s="876"/>
      <c r="G126" s="877">
        <v>124.69999999999996</v>
      </c>
      <c r="H126" s="878"/>
      <c r="I126" s="879"/>
      <c r="J126" s="897"/>
      <c r="K126" s="898"/>
      <c r="L126" s="897"/>
      <c r="M126" s="898"/>
      <c r="N126" s="897"/>
      <c r="O126" s="898"/>
      <c r="P126" s="897"/>
      <c r="Q126" s="898"/>
      <c r="R126" s="897"/>
      <c r="S126" s="898"/>
      <c r="T126" s="897"/>
      <c r="U126" s="898"/>
      <c r="V126" s="897"/>
      <c r="W126" s="898"/>
      <c r="X126" s="897"/>
      <c r="Y126" s="898"/>
      <c r="Z126" s="897"/>
      <c r="AA126" s="898"/>
      <c r="AB126" s="897"/>
      <c r="AC126" s="898"/>
      <c r="AD126" s="897"/>
      <c r="AE126" s="898"/>
      <c r="AF126" s="897"/>
      <c r="AG126" s="898"/>
      <c r="AH126" s="897"/>
      <c r="AI126" s="898"/>
      <c r="AJ126" s="1853"/>
      <c r="AK126" s="1854"/>
      <c r="AL126" s="897"/>
      <c r="AM126" s="898"/>
      <c r="AN126" s="2006"/>
      <c r="AO126" s="2007"/>
      <c r="AP126" s="897"/>
      <c r="AQ126" s="898"/>
      <c r="AR126" s="897"/>
      <c r="AS126" s="898"/>
      <c r="AT126" s="897"/>
      <c r="AU126" s="898"/>
      <c r="AV126" s="917"/>
      <c r="HN126" s="976"/>
      <c r="HO126" s="1000" t="s">
        <v>7</v>
      </c>
      <c r="HP126" s="1001" t="s">
        <v>31</v>
      </c>
      <c r="HQ126" s="851"/>
      <c r="HR126" s="1002">
        <f>HQ126*G118</f>
        <v>0</v>
      </c>
      <c r="HS126" s="1002">
        <v>0</v>
      </c>
      <c r="HT126" s="1002">
        <f>HS126*G118</f>
        <v>0</v>
      </c>
      <c r="HU126" s="1002">
        <v>0</v>
      </c>
      <c r="HV126" s="1003">
        <f>HU126*G118</f>
        <v>0</v>
      </c>
      <c r="IT126" s="1004" t="s">
        <v>110</v>
      </c>
      <c r="IV126" s="1004" t="s">
        <v>105</v>
      </c>
      <c r="IW126" s="1004" t="s">
        <v>46</v>
      </c>
      <c r="JA126" s="988" t="s">
        <v>103</v>
      </c>
      <c r="JG126" s="1005">
        <f>IF(HP126="základní",I118,0)</f>
        <v>15338.1</v>
      </c>
      <c r="JH126" s="1005">
        <f>IF(HP126="snížená",I118,0)</f>
        <v>0</v>
      </c>
      <c r="JI126" s="1005">
        <f>IF(HP126="zákl. přenesená",I118,0)</f>
        <v>0</v>
      </c>
      <c r="JJ126" s="1005">
        <f>IF(HP126="sníž. přenesená",I118,0)</f>
        <v>0</v>
      </c>
      <c r="JK126" s="1005">
        <f>IF(HP126="nulová",I118,0)</f>
        <v>0</v>
      </c>
      <c r="JL126" s="988" t="s">
        <v>45</v>
      </c>
      <c r="JM126" s="1005">
        <f>ROUND(H118*G118,2)</f>
        <v>15338.1</v>
      </c>
      <c r="JN126" s="988" t="s">
        <v>110</v>
      </c>
      <c r="JO126" s="1004" t="s">
        <v>2338</v>
      </c>
    </row>
    <row r="127" spans="1:275" s="836" customFormat="1" ht="27.9" customHeight="1" x14ac:dyDescent="0.25">
      <c r="A127" s="835"/>
      <c r="B127" s="854" t="s">
        <v>307</v>
      </c>
      <c r="C127" s="838" t="s">
        <v>105</v>
      </c>
      <c r="D127" s="839" t="s">
        <v>308</v>
      </c>
      <c r="E127" s="840" t="s">
        <v>309</v>
      </c>
      <c r="F127" s="841" t="s">
        <v>194</v>
      </c>
      <c r="G127" s="842">
        <v>23.71</v>
      </c>
      <c r="H127" s="843">
        <v>595.1</v>
      </c>
      <c r="I127" s="855">
        <f>ROUND(H127*G127,2)</f>
        <v>14109.82</v>
      </c>
      <c r="J127" s="850"/>
      <c r="K127" s="1064">
        <f>ROUND(J127*$H127,2)</f>
        <v>0</v>
      </c>
      <c r="L127" s="850"/>
      <c r="M127" s="1064">
        <f>ROUND(L127*$H127,2)</f>
        <v>0</v>
      </c>
      <c r="N127" s="850"/>
      <c r="O127" s="1064">
        <f>ROUND(N127*$H127,2)</f>
        <v>0</v>
      </c>
      <c r="P127" s="850"/>
      <c r="Q127" s="1064">
        <f>ROUND(P127*$H127,2)</f>
        <v>0</v>
      </c>
      <c r="R127" s="850"/>
      <c r="S127" s="1064">
        <f>ROUND(R127*$H127,2)</f>
        <v>0</v>
      </c>
      <c r="T127" s="850"/>
      <c r="U127" s="1064">
        <f>ROUND(T127*$H127,2)</f>
        <v>0</v>
      </c>
      <c r="V127" s="850"/>
      <c r="W127" s="1064">
        <f>ROUND(V127*$H127,2)</f>
        <v>0</v>
      </c>
      <c r="X127" s="850"/>
      <c r="Y127" s="1064">
        <f>ROUND(X127*$H127,2)</f>
        <v>0</v>
      </c>
      <c r="Z127" s="850"/>
      <c r="AA127" s="1064">
        <f>ROUND(Z127*$H127,2)</f>
        <v>0</v>
      </c>
      <c r="AB127" s="850"/>
      <c r="AC127" s="1064">
        <f>ROUND(AB127*$H127,2)</f>
        <v>0</v>
      </c>
      <c r="AD127" s="850"/>
      <c r="AE127" s="1064">
        <f>ROUND(AD127*$H127,2)</f>
        <v>0</v>
      </c>
      <c r="AF127" s="850"/>
      <c r="AG127" s="1064">
        <f>ROUND(AF127*$H127,2)</f>
        <v>0</v>
      </c>
      <c r="AH127" s="850"/>
      <c r="AI127" s="1064">
        <f>ROUND(AH127*$H127,2)</f>
        <v>0</v>
      </c>
      <c r="AJ127" s="1861">
        <v>23.71</v>
      </c>
      <c r="AK127" s="2185">
        <f>ROUND(AJ127*$H127,2)</f>
        <v>14109.82</v>
      </c>
      <c r="AL127" s="850"/>
      <c r="AM127" s="1064">
        <f>ROUND(AL127*$H127,2)</f>
        <v>0</v>
      </c>
      <c r="AN127" s="2014"/>
      <c r="AO127" s="2036">
        <f>ROUND(AN127*$H127,2)</f>
        <v>0</v>
      </c>
      <c r="AP127" s="850"/>
      <c r="AQ127" s="1064">
        <f>ROUND(AP127*$H127,2)</f>
        <v>0</v>
      </c>
      <c r="AR127" s="850">
        <f>AP127+AN127+AL127+AJ127+AH127+AF127+AD127+AB127+Z127+X127+V127+T127+R127+P127+N127+L127+J127</f>
        <v>23.71</v>
      </c>
      <c r="AS127" s="1064">
        <f>ROUND(AR127*H127,2)</f>
        <v>14109.82</v>
      </c>
      <c r="AT127" s="850">
        <f>G127-AR127</f>
        <v>0</v>
      </c>
      <c r="AU127" s="1064">
        <f>ROUND(AT127*H127,2)</f>
        <v>0</v>
      </c>
      <c r="AV127" s="914">
        <f>AU127/I127</f>
        <v>0</v>
      </c>
      <c r="HN127" s="976"/>
      <c r="HO127" s="1006"/>
      <c r="HP127" s="851"/>
      <c r="HQ127" s="851"/>
      <c r="HR127" s="851"/>
      <c r="HS127" s="851"/>
      <c r="HT127" s="851"/>
      <c r="HU127" s="851"/>
      <c r="HV127" s="1007"/>
      <c r="IV127" s="988" t="s">
        <v>112</v>
      </c>
      <c r="IW127" s="988" t="s">
        <v>46</v>
      </c>
    </row>
    <row r="128" spans="1:275" s="1013" customFormat="1" ht="27.9" customHeight="1" x14ac:dyDescent="0.25">
      <c r="A128" s="835"/>
      <c r="B128" s="856"/>
      <c r="C128" s="977" t="s">
        <v>112</v>
      </c>
      <c r="D128" s="851"/>
      <c r="E128" s="858" t="s">
        <v>311</v>
      </c>
      <c r="F128" s="851"/>
      <c r="G128" s="851"/>
      <c r="H128" s="852"/>
      <c r="I128" s="859"/>
      <c r="J128" s="901"/>
      <c r="K128" s="902"/>
      <c r="L128" s="901"/>
      <c r="M128" s="902"/>
      <c r="N128" s="901"/>
      <c r="O128" s="902"/>
      <c r="P128" s="901"/>
      <c r="Q128" s="902"/>
      <c r="R128" s="901"/>
      <c r="S128" s="902"/>
      <c r="T128" s="901"/>
      <c r="U128" s="902"/>
      <c r="V128" s="901"/>
      <c r="W128" s="902"/>
      <c r="X128" s="901"/>
      <c r="Y128" s="902"/>
      <c r="Z128" s="901"/>
      <c r="AA128" s="902"/>
      <c r="AB128" s="901"/>
      <c r="AC128" s="902"/>
      <c r="AD128" s="901"/>
      <c r="AE128" s="902"/>
      <c r="AF128" s="901"/>
      <c r="AG128" s="902"/>
      <c r="AH128" s="901"/>
      <c r="AI128" s="902"/>
      <c r="AJ128" s="1857"/>
      <c r="AK128" s="1858"/>
      <c r="AL128" s="901"/>
      <c r="AM128" s="902"/>
      <c r="AN128" s="2010"/>
      <c r="AO128" s="2011"/>
      <c r="AP128" s="901"/>
      <c r="AQ128" s="902"/>
      <c r="AR128" s="901"/>
      <c r="AS128" s="902"/>
      <c r="AT128" s="901"/>
      <c r="AU128" s="902"/>
      <c r="AV128" s="919"/>
      <c r="HN128" s="1014"/>
      <c r="HO128" s="1015"/>
      <c r="HP128" s="869"/>
      <c r="HQ128" s="869"/>
      <c r="HR128" s="869"/>
      <c r="HS128" s="869"/>
      <c r="HT128" s="869"/>
      <c r="HU128" s="869"/>
      <c r="HV128" s="1016"/>
      <c r="IV128" s="1017" t="s">
        <v>114</v>
      </c>
      <c r="IW128" s="1017" t="s">
        <v>46</v>
      </c>
      <c r="IX128" s="1013" t="s">
        <v>46</v>
      </c>
      <c r="IY128" s="1013" t="s">
        <v>23</v>
      </c>
      <c r="IZ128" s="1013" t="s">
        <v>44</v>
      </c>
      <c r="JA128" s="1017" t="s">
        <v>103</v>
      </c>
    </row>
    <row r="129" spans="1:275" s="1008" customFormat="1" ht="27.9" customHeight="1" x14ac:dyDescent="0.25">
      <c r="A129" s="835"/>
      <c r="B129" s="866"/>
      <c r="C129" s="977" t="s">
        <v>114</v>
      </c>
      <c r="D129" s="867" t="s">
        <v>7</v>
      </c>
      <c r="E129" s="868" t="s">
        <v>2344</v>
      </c>
      <c r="F129" s="869"/>
      <c r="G129" s="870">
        <v>23.1</v>
      </c>
      <c r="H129" s="871"/>
      <c r="I129" s="872"/>
      <c r="J129" s="899"/>
      <c r="K129" s="900"/>
      <c r="L129" s="899"/>
      <c r="M129" s="900"/>
      <c r="N129" s="899"/>
      <c r="O129" s="900"/>
      <c r="P129" s="899"/>
      <c r="Q129" s="900"/>
      <c r="R129" s="899"/>
      <c r="S129" s="900"/>
      <c r="T129" s="899"/>
      <c r="U129" s="900"/>
      <c r="V129" s="899"/>
      <c r="W129" s="900"/>
      <c r="X129" s="899"/>
      <c r="Y129" s="900"/>
      <c r="Z129" s="899"/>
      <c r="AA129" s="900"/>
      <c r="AB129" s="899"/>
      <c r="AC129" s="900"/>
      <c r="AD129" s="899"/>
      <c r="AE129" s="900"/>
      <c r="AF129" s="899"/>
      <c r="AG129" s="900"/>
      <c r="AH129" s="899"/>
      <c r="AI129" s="900"/>
      <c r="AJ129" s="1855"/>
      <c r="AK129" s="1856"/>
      <c r="AL129" s="899"/>
      <c r="AM129" s="900"/>
      <c r="AN129" s="2008"/>
      <c r="AO129" s="2009"/>
      <c r="AP129" s="899"/>
      <c r="AQ129" s="900"/>
      <c r="AR129" s="899"/>
      <c r="AS129" s="900"/>
      <c r="AT129" s="899"/>
      <c r="AU129" s="900"/>
      <c r="AV129" s="918"/>
      <c r="HN129" s="1009"/>
      <c r="HO129" s="1010"/>
      <c r="HP129" s="863"/>
      <c r="HQ129" s="863"/>
      <c r="HR129" s="863"/>
      <c r="HS129" s="863"/>
      <c r="HT129" s="863"/>
      <c r="HU129" s="863"/>
      <c r="HV129" s="1011"/>
      <c r="IV129" s="1012" t="s">
        <v>114</v>
      </c>
      <c r="IW129" s="1012" t="s">
        <v>46</v>
      </c>
      <c r="IX129" s="1008" t="s">
        <v>45</v>
      </c>
      <c r="IY129" s="1008" t="s">
        <v>23</v>
      </c>
      <c r="IZ129" s="1008" t="s">
        <v>44</v>
      </c>
      <c r="JA129" s="1012" t="s">
        <v>103</v>
      </c>
    </row>
    <row r="130" spans="1:275" s="1013" customFormat="1" ht="27.9" customHeight="1" x14ac:dyDescent="0.25">
      <c r="A130" s="835"/>
      <c r="B130" s="866"/>
      <c r="C130" s="977" t="s">
        <v>114</v>
      </c>
      <c r="D130" s="867" t="s">
        <v>7</v>
      </c>
      <c r="E130" s="868" t="s">
        <v>2345</v>
      </c>
      <c r="F130" s="869"/>
      <c r="G130" s="870">
        <v>2.67</v>
      </c>
      <c r="H130" s="871"/>
      <c r="I130" s="872"/>
      <c r="J130" s="901"/>
      <c r="K130" s="902"/>
      <c r="L130" s="901"/>
      <c r="M130" s="902"/>
      <c r="N130" s="901"/>
      <c r="O130" s="902"/>
      <c r="P130" s="901"/>
      <c r="Q130" s="902"/>
      <c r="R130" s="901"/>
      <c r="S130" s="902"/>
      <c r="T130" s="901"/>
      <c r="U130" s="902"/>
      <c r="V130" s="901"/>
      <c r="W130" s="902"/>
      <c r="X130" s="901"/>
      <c r="Y130" s="902"/>
      <c r="Z130" s="901"/>
      <c r="AA130" s="902"/>
      <c r="AB130" s="901"/>
      <c r="AC130" s="902"/>
      <c r="AD130" s="901"/>
      <c r="AE130" s="902"/>
      <c r="AF130" s="901"/>
      <c r="AG130" s="902"/>
      <c r="AH130" s="901"/>
      <c r="AI130" s="902"/>
      <c r="AJ130" s="1857"/>
      <c r="AK130" s="1858"/>
      <c r="AL130" s="901"/>
      <c r="AM130" s="902"/>
      <c r="AN130" s="2010"/>
      <c r="AO130" s="2011"/>
      <c r="AP130" s="901"/>
      <c r="AQ130" s="902"/>
      <c r="AR130" s="901"/>
      <c r="AS130" s="902"/>
      <c r="AT130" s="901"/>
      <c r="AU130" s="902"/>
      <c r="AV130" s="919"/>
      <c r="HN130" s="1014"/>
      <c r="HO130" s="1015"/>
      <c r="HP130" s="869"/>
      <c r="HQ130" s="869"/>
      <c r="HR130" s="869"/>
      <c r="HS130" s="869"/>
      <c r="HT130" s="869"/>
      <c r="HU130" s="869"/>
      <c r="HV130" s="1016"/>
      <c r="IV130" s="1017" t="s">
        <v>114</v>
      </c>
      <c r="IW130" s="1017" t="s">
        <v>46</v>
      </c>
      <c r="IX130" s="1013" t="s">
        <v>46</v>
      </c>
      <c r="IY130" s="1013" t="s">
        <v>23</v>
      </c>
      <c r="IZ130" s="1013" t="s">
        <v>44</v>
      </c>
      <c r="JA130" s="1017" t="s">
        <v>103</v>
      </c>
    </row>
    <row r="131" spans="1:275" s="1013" customFormat="1" ht="27.9" customHeight="1" x14ac:dyDescent="0.25">
      <c r="A131" s="835"/>
      <c r="B131" s="880"/>
      <c r="C131" s="977" t="s">
        <v>114</v>
      </c>
      <c r="D131" s="881" t="s">
        <v>7</v>
      </c>
      <c r="E131" s="882" t="s">
        <v>125</v>
      </c>
      <c r="F131" s="883"/>
      <c r="G131" s="884">
        <v>25.770000000000003</v>
      </c>
      <c r="H131" s="885"/>
      <c r="I131" s="886"/>
      <c r="J131" s="901"/>
      <c r="K131" s="902"/>
      <c r="L131" s="901"/>
      <c r="M131" s="902"/>
      <c r="N131" s="901"/>
      <c r="O131" s="902"/>
      <c r="P131" s="901"/>
      <c r="Q131" s="902"/>
      <c r="R131" s="901"/>
      <c r="S131" s="902"/>
      <c r="T131" s="901"/>
      <c r="U131" s="902"/>
      <c r="V131" s="901"/>
      <c r="W131" s="902"/>
      <c r="X131" s="901"/>
      <c r="Y131" s="902"/>
      <c r="Z131" s="901"/>
      <c r="AA131" s="902"/>
      <c r="AB131" s="901"/>
      <c r="AC131" s="902"/>
      <c r="AD131" s="901"/>
      <c r="AE131" s="902"/>
      <c r="AF131" s="901"/>
      <c r="AG131" s="902"/>
      <c r="AH131" s="901"/>
      <c r="AI131" s="902"/>
      <c r="AJ131" s="1857"/>
      <c r="AK131" s="1858"/>
      <c r="AL131" s="901"/>
      <c r="AM131" s="902"/>
      <c r="AN131" s="2010"/>
      <c r="AO131" s="2011"/>
      <c r="AP131" s="901"/>
      <c r="AQ131" s="902"/>
      <c r="AR131" s="901"/>
      <c r="AS131" s="902"/>
      <c r="AT131" s="901"/>
      <c r="AU131" s="902"/>
      <c r="AV131" s="919"/>
      <c r="HN131" s="1014"/>
      <c r="HO131" s="1015"/>
      <c r="HP131" s="869"/>
      <c r="HQ131" s="869"/>
      <c r="HR131" s="869"/>
      <c r="HS131" s="869"/>
      <c r="HT131" s="869"/>
      <c r="HU131" s="869"/>
      <c r="HV131" s="1016"/>
      <c r="IV131" s="1017" t="s">
        <v>114</v>
      </c>
      <c r="IW131" s="1017" t="s">
        <v>46</v>
      </c>
      <c r="IX131" s="1013" t="s">
        <v>46</v>
      </c>
      <c r="IY131" s="1013" t="s">
        <v>23</v>
      </c>
      <c r="IZ131" s="1013" t="s">
        <v>44</v>
      </c>
      <c r="JA131" s="1017" t="s">
        <v>103</v>
      </c>
    </row>
    <row r="132" spans="1:275" s="1013" customFormat="1" ht="27.9" customHeight="1" x14ac:dyDescent="0.25">
      <c r="A132" s="835"/>
      <c r="B132" s="866"/>
      <c r="C132" s="977" t="s">
        <v>114</v>
      </c>
      <c r="D132" s="867" t="s">
        <v>7</v>
      </c>
      <c r="E132" s="868" t="s">
        <v>2346</v>
      </c>
      <c r="F132" s="869"/>
      <c r="G132" s="870">
        <v>-2.06</v>
      </c>
      <c r="H132" s="871"/>
      <c r="I132" s="872"/>
      <c r="J132" s="901"/>
      <c r="K132" s="902"/>
      <c r="L132" s="901"/>
      <c r="M132" s="902"/>
      <c r="N132" s="901"/>
      <c r="O132" s="902"/>
      <c r="P132" s="901"/>
      <c r="Q132" s="902"/>
      <c r="R132" s="901"/>
      <c r="S132" s="902"/>
      <c r="T132" s="901"/>
      <c r="U132" s="902"/>
      <c r="V132" s="901"/>
      <c r="W132" s="902"/>
      <c r="X132" s="901"/>
      <c r="Y132" s="902"/>
      <c r="Z132" s="901"/>
      <c r="AA132" s="902"/>
      <c r="AB132" s="901"/>
      <c r="AC132" s="902"/>
      <c r="AD132" s="901"/>
      <c r="AE132" s="902"/>
      <c r="AF132" s="901"/>
      <c r="AG132" s="902"/>
      <c r="AH132" s="901"/>
      <c r="AI132" s="902"/>
      <c r="AJ132" s="1857"/>
      <c r="AK132" s="1858"/>
      <c r="AL132" s="901"/>
      <c r="AM132" s="902"/>
      <c r="AN132" s="2010"/>
      <c r="AO132" s="2011"/>
      <c r="AP132" s="901"/>
      <c r="AQ132" s="902"/>
      <c r="AR132" s="901"/>
      <c r="AS132" s="902"/>
      <c r="AT132" s="901"/>
      <c r="AU132" s="902"/>
      <c r="AV132" s="919"/>
      <c r="HN132" s="1014"/>
      <c r="HO132" s="1015"/>
      <c r="HP132" s="869"/>
      <c r="HQ132" s="869"/>
      <c r="HR132" s="869"/>
      <c r="HS132" s="869"/>
      <c r="HT132" s="869"/>
      <c r="HU132" s="869"/>
      <c r="HV132" s="1016"/>
      <c r="IV132" s="1017" t="s">
        <v>114</v>
      </c>
      <c r="IW132" s="1017" t="s">
        <v>46</v>
      </c>
      <c r="IX132" s="1013" t="s">
        <v>46</v>
      </c>
      <c r="IY132" s="1013" t="s">
        <v>23</v>
      </c>
      <c r="IZ132" s="1013" t="s">
        <v>44</v>
      </c>
      <c r="JA132" s="1017" t="s">
        <v>103</v>
      </c>
    </row>
    <row r="133" spans="1:275" s="1013" customFormat="1" ht="27.9" customHeight="1" x14ac:dyDescent="0.25">
      <c r="A133" s="835"/>
      <c r="B133" s="873"/>
      <c r="C133" s="977" t="s">
        <v>114</v>
      </c>
      <c r="D133" s="874" t="s">
        <v>7</v>
      </c>
      <c r="E133" s="875" t="s">
        <v>132</v>
      </c>
      <c r="F133" s="876"/>
      <c r="G133" s="877">
        <v>23.710000000000004</v>
      </c>
      <c r="H133" s="878"/>
      <c r="I133" s="879"/>
      <c r="J133" s="901"/>
      <c r="K133" s="902"/>
      <c r="L133" s="901"/>
      <c r="M133" s="902"/>
      <c r="N133" s="901"/>
      <c r="O133" s="902"/>
      <c r="P133" s="901"/>
      <c r="Q133" s="902"/>
      <c r="R133" s="901"/>
      <c r="S133" s="902"/>
      <c r="T133" s="901"/>
      <c r="U133" s="902"/>
      <c r="V133" s="901"/>
      <c r="W133" s="902"/>
      <c r="X133" s="901"/>
      <c r="Y133" s="902"/>
      <c r="Z133" s="901"/>
      <c r="AA133" s="902"/>
      <c r="AB133" s="901"/>
      <c r="AC133" s="902"/>
      <c r="AD133" s="901"/>
      <c r="AE133" s="902"/>
      <c r="AF133" s="901"/>
      <c r="AG133" s="902"/>
      <c r="AH133" s="901"/>
      <c r="AI133" s="902"/>
      <c r="AJ133" s="1857"/>
      <c r="AK133" s="1858"/>
      <c r="AL133" s="901"/>
      <c r="AM133" s="902"/>
      <c r="AN133" s="2010"/>
      <c r="AO133" s="2011"/>
      <c r="AP133" s="901"/>
      <c r="AQ133" s="902"/>
      <c r="AR133" s="901"/>
      <c r="AS133" s="902"/>
      <c r="AT133" s="901"/>
      <c r="AU133" s="902"/>
      <c r="AV133" s="919"/>
      <c r="HN133" s="1014"/>
      <c r="HO133" s="1015"/>
      <c r="HP133" s="869"/>
      <c r="HQ133" s="869"/>
      <c r="HR133" s="869"/>
      <c r="HS133" s="869"/>
      <c r="HT133" s="869"/>
      <c r="HU133" s="869"/>
      <c r="HV133" s="1016"/>
      <c r="IV133" s="1017" t="s">
        <v>114</v>
      </c>
      <c r="IW133" s="1017" t="s">
        <v>46</v>
      </c>
      <c r="IX133" s="1013" t="s">
        <v>46</v>
      </c>
      <c r="IY133" s="1013" t="s">
        <v>23</v>
      </c>
      <c r="IZ133" s="1013" t="s">
        <v>44</v>
      </c>
      <c r="JA133" s="1017" t="s">
        <v>103</v>
      </c>
    </row>
    <row r="134" spans="1:275" s="1018" customFormat="1" ht="27.9" customHeight="1" x14ac:dyDescent="0.25">
      <c r="A134" s="835"/>
      <c r="B134" s="887" t="s">
        <v>315</v>
      </c>
      <c r="C134" s="844" t="s">
        <v>238</v>
      </c>
      <c r="D134" s="845" t="s">
        <v>316</v>
      </c>
      <c r="E134" s="846" t="s">
        <v>317</v>
      </c>
      <c r="F134" s="847" t="s">
        <v>283</v>
      </c>
      <c r="G134" s="848">
        <v>42.68</v>
      </c>
      <c r="H134" s="849">
        <v>123.8</v>
      </c>
      <c r="I134" s="888">
        <f>ROUND(H134*G134,2)</f>
        <v>5283.78</v>
      </c>
      <c r="J134" s="850"/>
      <c r="K134" s="1064">
        <f>ROUND(J134*$H134,2)</f>
        <v>0</v>
      </c>
      <c r="L134" s="850"/>
      <c r="M134" s="1064">
        <f>ROUND(L134*$H134,2)</f>
        <v>0</v>
      </c>
      <c r="N134" s="850"/>
      <c r="O134" s="1064">
        <f>ROUND(N134*$H134,2)</f>
        <v>0</v>
      </c>
      <c r="P134" s="850"/>
      <c r="Q134" s="1064">
        <f>ROUND(P134*$H134,2)</f>
        <v>0</v>
      </c>
      <c r="R134" s="850"/>
      <c r="S134" s="1064">
        <f>ROUND(R134*$H134,2)</f>
        <v>0</v>
      </c>
      <c r="T134" s="850"/>
      <c r="U134" s="1064">
        <f>ROUND(T134*$H134,2)</f>
        <v>0</v>
      </c>
      <c r="V134" s="850"/>
      <c r="W134" s="1064">
        <f>ROUND(V134*$H134,2)</f>
        <v>0</v>
      </c>
      <c r="X134" s="850"/>
      <c r="Y134" s="1064">
        <f>ROUND(X134*$H134,2)</f>
        <v>0</v>
      </c>
      <c r="Z134" s="850"/>
      <c r="AA134" s="1064">
        <f>ROUND(Z134*$H134,2)</f>
        <v>0</v>
      </c>
      <c r="AB134" s="850"/>
      <c r="AC134" s="1064">
        <f>ROUND(AB134*$H134,2)</f>
        <v>0</v>
      </c>
      <c r="AD134" s="850"/>
      <c r="AE134" s="1064">
        <f>ROUND(AD134*$H134,2)</f>
        <v>0</v>
      </c>
      <c r="AF134" s="850"/>
      <c r="AG134" s="1064">
        <f>ROUND(AF134*$H134,2)</f>
        <v>0</v>
      </c>
      <c r="AH134" s="850"/>
      <c r="AI134" s="1064">
        <f>ROUND(AH134*$H134,2)</f>
        <v>0</v>
      </c>
      <c r="AJ134" s="1861">
        <v>42.68</v>
      </c>
      <c r="AK134" s="2185">
        <f>ROUND(AJ134*$H134,2)</f>
        <v>5283.78</v>
      </c>
      <c r="AL134" s="850"/>
      <c r="AM134" s="1064">
        <f>ROUND(AL134*$H134,2)</f>
        <v>0</v>
      </c>
      <c r="AN134" s="2014"/>
      <c r="AO134" s="2036">
        <f>ROUND(AN134*$H134,2)</f>
        <v>0</v>
      </c>
      <c r="AP134" s="850"/>
      <c r="AQ134" s="1064">
        <f>ROUND(AP134*$H134,2)</f>
        <v>0</v>
      </c>
      <c r="AR134" s="850">
        <f>AP134+AN134+AL134+AJ134+AH134+AF134+AD134+AB134+Z134+X134+V134+T134+R134+P134+N134+L134+J134</f>
        <v>42.68</v>
      </c>
      <c r="AS134" s="1064">
        <f>ROUND(AR134*H134,2)</f>
        <v>5283.78</v>
      </c>
      <c r="AT134" s="850">
        <f>G134-AR134</f>
        <v>0</v>
      </c>
      <c r="AU134" s="1064">
        <f>ROUND(AT134*H134,2)</f>
        <v>0</v>
      </c>
      <c r="AV134" s="914">
        <f>AU134/I134</f>
        <v>0</v>
      </c>
      <c r="HN134" s="1019"/>
      <c r="HO134" s="1020"/>
      <c r="HP134" s="876"/>
      <c r="HQ134" s="876"/>
      <c r="HR134" s="876"/>
      <c r="HS134" s="876"/>
      <c r="HT134" s="876"/>
      <c r="HU134" s="876"/>
      <c r="HV134" s="1021"/>
      <c r="IV134" s="1022" t="s">
        <v>114</v>
      </c>
      <c r="IW134" s="1022" t="s">
        <v>46</v>
      </c>
      <c r="IX134" s="1018" t="s">
        <v>110</v>
      </c>
      <c r="IY134" s="1018" t="s">
        <v>23</v>
      </c>
      <c r="IZ134" s="1018" t="s">
        <v>45</v>
      </c>
      <c r="JA134" s="1022" t="s">
        <v>103</v>
      </c>
    </row>
    <row r="135" spans="1:275" s="836" customFormat="1" ht="27.9" customHeight="1" x14ac:dyDescent="0.25">
      <c r="A135" s="835"/>
      <c r="B135" s="866"/>
      <c r="C135" s="977" t="s">
        <v>114</v>
      </c>
      <c r="D135" s="867" t="s">
        <v>7</v>
      </c>
      <c r="E135" s="868" t="s">
        <v>2348</v>
      </c>
      <c r="F135" s="869"/>
      <c r="G135" s="870">
        <v>42.68</v>
      </c>
      <c r="H135" s="871"/>
      <c r="I135" s="872"/>
      <c r="J135" s="897"/>
      <c r="K135" s="898"/>
      <c r="L135" s="897"/>
      <c r="M135" s="898"/>
      <c r="N135" s="897"/>
      <c r="O135" s="898"/>
      <c r="P135" s="897"/>
      <c r="Q135" s="898"/>
      <c r="R135" s="897"/>
      <c r="S135" s="898"/>
      <c r="T135" s="897"/>
      <c r="U135" s="898"/>
      <c r="V135" s="897"/>
      <c r="W135" s="898"/>
      <c r="X135" s="897"/>
      <c r="Y135" s="898"/>
      <c r="Z135" s="897"/>
      <c r="AA135" s="898"/>
      <c r="AB135" s="897"/>
      <c r="AC135" s="898"/>
      <c r="AD135" s="897"/>
      <c r="AE135" s="898"/>
      <c r="AF135" s="897"/>
      <c r="AG135" s="898"/>
      <c r="AH135" s="897"/>
      <c r="AI135" s="898"/>
      <c r="AJ135" s="1853"/>
      <c r="AK135" s="1854"/>
      <c r="AL135" s="897"/>
      <c r="AM135" s="898"/>
      <c r="AN135" s="2006"/>
      <c r="AO135" s="2007"/>
      <c r="AP135" s="897"/>
      <c r="AQ135" s="898"/>
      <c r="AR135" s="897"/>
      <c r="AS135" s="898"/>
      <c r="AT135" s="897"/>
      <c r="AU135" s="898"/>
      <c r="AV135" s="917"/>
      <c r="HN135" s="976"/>
      <c r="HO135" s="1000" t="s">
        <v>7</v>
      </c>
      <c r="HP135" s="1001" t="s">
        <v>31</v>
      </c>
      <c r="HQ135" s="851"/>
      <c r="HR135" s="1002">
        <f>HQ135*G127</f>
        <v>0</v>
      </c>
      <c r="HS135" s="1002">
        <v>0</v>
      </c>
      <c r="HT135" s="1002">
        <f>HS135*G127</f>
        <v>0</v>
      </c>
      <c r="HU135" s="1002">
        <v>0</v>
      </c>
      <c r="HV135" s="1003">
        <f>HU135*G127</f>
        <v>0</v>
      </c>
      <c r="IT135" s="1004" t="s">
        <v>110</v>
      </c>
      <c r="IV135" s="1004" t="s">
        <v>105</v>
      </c>
      <c r="IW135" s="1004" t="s">
        <v>46</v>
      </c>
      <c r="JA135" s="988" t="s">
        <v>103</v>
      </c>
      <c r="JG135" s="1005">
        <f>IF(HP135="základní",I127,0)</f>
        <v>14109.82</v>
      </c>
      <c r="JH135" s="1005">
        <f>IF(HP135="snížená",I127,0)</f>
        <v>0</v>
      </c>
      <c r="JI135" s="1005">
        <f>IF(HP135="zákl. přenesená",I127,0)</f>
        <v>0</v>
      </c>
      <c r="JJ135" s="1005">
        <f>IF(HP135="sníž. přenesená",I127,0)</f>
        <v>0</v>
      </c>
      <c r="JK135" s="1005">
        <f>IF(HP135="nulová",I127,0)</f>
        <v>0</v>
      </c>
      <c r="JL135" s="988" t="s">
        <v>45</v>
      </c>
      <c r="JM135" s="1005">
        <f>ROUND(H127*G127,2)</f>
        <v>14109.82</v>
      </c>
      <c r="JN135" s="988" t="s">
        <v>110</v>
      </c>
      <c r="JO135" s="1004" t="s">
        <v>2343</v>
      </c>
    </row>
    <row r="136" spans="1:275" s="836" customFormat="1" ht="27.9" customHeight="1" x14ac:dyDescent="0.25">
      <c r="A136" s="835"/>
      <c r="B136" s="854" t="s">
        <v>320</v>
      </c>
      <c r="C136" s="838" t="s">
        <v>105</v>
      </c>
      <c r="D136" s="839" t="s">
        <v>321</v>
      </c>
      <c r="E136" s="840" t="s">
        <v>322</v>
      </c>
      <c r="F136" s="841" t="s">
        <v>108</v>
      </c>
      <c r="G136" s="842">
        <v>153.33000000000001</v>
      </c>
      <c r="H136" s="843">
        <v>48.8</v>
      </c>
      <c r="I136" s="855">
        <f>ROUND(H136*G136,2)</f>
        <v>7482.5</v>
      </c>
      <c r="J136" s="850"/>
      <c r="K136" s="1064">
        <f>ROUND(J136*$H136,2)</f>
        <v>0</v>
      </c>
      <c r="L136" s="850"/>
      <c r="M136" s="1064">
        <f>ROUND(L136*$H136,2)</f>
        <v>0</v>
      </c>
      <c r="N136" s="850"/>
      <c r="O136" s="1064">
        <f>ROUND(N136*$H136,2)</f>
        <v>0</v>
      </c>
      <c r="P136" s="850"/>
      <c r="Q136" s="1064">
        <f>ROUND(P136*$H136,2)</f>
        <v>0</v>
      </c>
      <c r="R136" s="850"/>
      <c r="S136" s="1064">
        <f>ROUND(R136*$H136,2)</f>
        <v>0</v>
      </c>
      <c r="T136" s="850"/>
      <c r="U136" s="1064">
        <f>ROUND(T136*$H136,2)</f>
        <v>0</v>
      </c>
      <c r="V136" s="850"/>
      <c r="W136" s="1064">
        <f>ROUND(V136*$H136,2)</f>
        <v>0</v>
      </c>
      <c r="X136" s="850"/>
      <c r="Y136" s="1064">
        <f>ROUND(X136*$H136,2)</f>
        <v>0</v>
      </c>
      <c r="Z136" s="850"/>
      <c r="AA136" s="1064">
        <f>ROUND(Z136*$H136,2)</f>
        <v>0</v>
      </c>
      <c r="AB136" s="850"/>
      <c r="AC136" s="1064">
        <f>ROUND(AB136*$H136,2)</f>
        <v>0</v>
      </c>
      <c r="AD136" s="850"/>
      <c r="AE136" s="1064">
        <f>ROUND(AD136*$H136,2)</f>
        <v>0</v>
      </c>
      <c r="AF136" s="850"/>
      <c r="AG136" s="1064">
        <f>ROUND(AF136*$H136,2)</f>
        <v>0</v>
      </c>
      <c r="AH136" s="850"/>
      <c r="AI136" s="1064">
        <f>ROUND(AH136*$H136,2)</f>
        <v>0</v>
      </c>
      <c r="AJ136" s="1861">
        <v>29.2</v>
      </c>
      <c r="AK136" s="2185">
        <f>ROUND(AJ136*$H136,2)</f>
        <v>1424.96</v>
      </c>
      <c r="AL136" s="850"/>
      <c r="AM136" s="1064">
        <f>ROUND(AL136*$H136,2)</f>
        <v>0</v>
      </c>
      <c r="AN136" s="2014"/>
      <c r="AO136" s="2036">
        <f>ROUND(AN136*$H136,2)</f>
        <v>0</v>
      </c>
      <c r="AP136" s="850"/>
      <c r="AQ136" s="1064">
        <f>ROUND(AP136*$H136,2)</f>
        <v>0</v>
      </c>
      <c r="AR136" s="850">
        <f>AP136+AN136+AL136+AJ136+AH136+AF136+AD136+AB136+Z136+X136+V136+T136+R136+P136+N136+L136+J136</f>
        <v>29.2</v>
      </c>
      <c r="AS136" s="1064">
        <f>ROUND(AR136*H136,2)</f>
        <v>1424.96</v>
      </c>
      <c r="AT136" s="850">
        <f>G136-AR136</f>
        <v>124.13000000000001</v>
      </c>
      <c r="AU136" s="1064">
        <f>ROUND(AT136*H136,2)</f>
        <v>6057.54</v>
      </c>
      <c r="AV136" s="914">
        <f>AU136/I136</f>
        <v>0.80956097560975604</v>
      </c>
      <c r="HN136" s="976"/>
      <c r="HO136" s="1006"/>
      <c r="HP136" s="851"/>
      <c r="HQ136" s="851"/>
      <c r="HR136" s="851"/>
      <c r="HS136" s="851"/>
      <c r="HT136" s="851"/>
      <c r="HU136" s="851"/>
      <c r="HV136" s="1007"/>
      <c r="IV136" s="988" t="s">
        <v>112</v>
      </c>
      <c r="IW136" s="988" t="s">
        <v>46</v>
      </c>
    </row>
    <row r="137" spans="1:275" s="1013" customFormat="1" ht="27.9" customHeight="1" x14ac:dyDescent="0.25">
      <c r="A137" s="835"/>
      <c r="B137" s="856"/>
      <c r="C137" s="977" t="s">
        <v>112</v>
      </c>
      <c r="D137" s="851"/>
      <c r="E137" s="858" t="s">
        <v>324</v>
      </c>
      <c r="F137" s="851"/>
      <c r="G137" s="851"/>
      <c r="H137" s="852"/>
      <c r="I137" s="859"/>
      <c r="J137" s="901"/>
      <c r="K137" s="902"/>
      <c r="L137" s="901"/>
      <c r="M137" s="902"/>
      <c r="N137" s="901"/>
      <c r="O137" s="902"/>
      <c r="P137" s="901"/>
      <c r="Q137" s="902"/>
      <c r="R137" s="901"/>
      <c r="S137" s="902"/>
      <c r="T137" s="901"/>
      <c r="U137" s="902"/>
      <c r="V137" s="901"/>
      <c r="W137" s="902"/>
      <c r="X137" s="901"/>
      <c r="Y137" s="902"/>
      <c r="Z137" s="901"/>
      <c r="AA137" s="902"/>
      <c r="AB137" s="901"/>
      <c r="AC137" s="902"/>
      <c r="AD137" s="901"/>
      <c r="AE137" s="902"/>
      <c r="AF137" s="901"/>
      <c r="AG137" s="902"/>
      <c r="AH137" s="901"/>
      <c r="AI137" s="902"/>
      <c r="AJ137" s="1857"/>
      <c r="AK137" s="1858"/>
      <c r="AL137" s="901"/>
      <c r="AM137" s="902"/>
      <c r="AN137" s="2010"/>
      <c r="AO137" s="2011"/>
      <c r="AP137" s="901"/>
      <c r="AQ137" s="902"/>
      <c r="AR137" s="901"/>
      <c r="AS137" s="902"/>
      <c r="AT137" s="901"/>
      <c r="AU137" s="902"/>
      <c r="AV137" s="919"/>
      <c r="HN137" s="1014"/>
      <c r="HO137" s="1015"/>
      <c r="HP137" s="869"/>
      <c r="HQ137" s="869"/>
      <c r="HR137" s="869"/>
      <c r="HS137" s="869"/>
      <c r="HT137" s="869"/>
      <c r="HU137" s="869"/>
      <c r="HV137" s="1016"/>
      <c r="IV137" s="1017" t="s">
        <v>114</v>
      </c>
      <c r="IW137" s="1017" t="s">
        <v>46</v>
      </c>
      <c r="IX137" s="1013" t="s">
        <v>46</v>
      </c>
      <c r="IY137" s="1013" t="s">
        <v>23</v>
      </c>
      <c r="IZ137" s="1013" t="s">
        <v>44</v>
      </c>
      <c r="JA137" s="1017" t="s">
        <v>103</v>
      </c>
    </row>
    <row r="138" spans="1:275" s="1013" customFormat="1" ht="27.9" customHeight="1" x14ac:dyDescent="0.25">
      <c r="A138" s="835"/>
      <c r="B138" s="866"/>
      <c r="C138" s="977" t="s">
        <v>114</v>
      </c>
      <c r="D138" s="867" t="s">
        <v>7</v>
      </c>
      <c r="E138" s="868" t="s">
        <v>2350</v>
      </c>
      <c r="F138" s="869"/>
      <c r="G138" s="870">
        <v>153.33000000000001</v>
      </c>
      <c r="H138" s="871"/>
      <c r="I138" s="872"/>
      <c r="J138" s="901"/>
      <c r="K138" s="902"/>
      <c r="L138" s="901"/>
      <c r="M138" s="902"/>
      <c r="N138" s="901"/>
      <c r="O138" s="902"/>
      <c r="P138" s="901"/>
      <c r="Q138" s="902"/>
      <c r="R138" s="901"/>
      <c r="S138" s="902"/>
      <c r="T138" s="901"/>
      <c r="U138" s="902"/>
      <c r="V138" s="901"/>
      <c r="W138" s="902"/>
      <c r="X138" s="901"/>
      <c r="Y138" s="902"/>
      <c r="Z138" s="901"/>
      <c r="AA138" s="902"/>
      <c r="AB138" s="901"/>
      <c r="AC138" s="902"/>
      <c r="AD138" s="901"/>
      <c r="AE138" s="902"/>
      <c r="AF138" s="901"/>
      <c r="AG138" s="902"/>
      <c r="AH138" s="901"/>
      <c r="AI138" s="902"/>
      <c r="AJ138" s="1857"/>
      <c r="AK138" s="1858"/>
      <c r="AL138" s="901"/>
      <c r="AM138" s="902"/>
      <c r="AN138" s="2010"/>
      <c r="AO138" s="2011"/>
      <c r="AP138" s="901"/>
      <c r="AQ138" s="902"/>
      <c r="AR138" s="901"/>
      <c r="AS138" s="902"/>
      <c r="AT138" s="901"/>
      <c r="AU138" s="902"/>
      <c r="AV138" s="919"/>
      <c r="HN138" s="1014"/>
      <c r="HO138" s="1015"/>
      <c r="HP138" s="869"/>
      <c r="HQ138" s="869"/>
      <c r="HR138" s="869"/>
      <c r="HS138" s="869"/>
      <c r="HT138" s="869"/>
      <c r="HU138" s="869"/>
      <c r="HV138" s="1016"/>
      <c r="IV138" s="1017" t="s">
        <v>114</v>
      </c>
      <c r="IW138" s="1017" t="s">
        <v>46</v>
      </c>
      <c r="IX138" s="1013" t="s">
        <v>46</v>
      </c>
      <c r="IY138" s="1013" t="s">
        <v>23</v>
      </c>
      <c r="IZ138" s="1013" t="s">
        <v>44</v>
      </c>
      <c r="JA138" s="1017" t="s">
        <v>103</v>
      </c>
    </row>
    <row r="139" spans="1:275" s="1023" customFormat="1" ht="27.9" customHeight="1" x14ac:dyDescent="0.25">
      <c r="A139" s="835"/>
      <c r="B139" s="854" t="s">
        <v>326</v>
      </c>
      <c r="C139" s="838" t="s">
        <v>105</v>
      </c>
      <c r="D139" s="839" t="s">
        <v>327</v>
      </c>
      <c r="E139" s="840" t="s">
        <v>328</v>
      </c>
      <c r="F139" s="841" t="s">
        <v>108</v>
      </c>
      <c r="G139" s="842">
        <v>153.33000000000001</v>
      </c>
      <c r="H139" s="843">
        <v>23.3</v>
      </c>
      <c r="I139" s="855">
        <f>ROUND(H139*G139,2)</f>
        <v>3572.59</v>
      </c>
      <c r="J139" s="850"/>
      <c r="K139" s="1064">
        <f>ROUND(J139*$H139,2)</f>
        <v>0</v>
      </c>
      <c r="L139" s="850"/>
      <c r="M139" s="1064">
        <f>ROUND(L139*$H139,2)</f>
        <v>0</v>
      </c>
      <c r="N139" s="850"/>
      <c r="O139" s="1064">
        <f>ROUND(N139*$H139,2)</f>
        <v>0</v>
      </c>
      <c r="P139" s="850"/>
      <c r="Q139" s="1064">
        <f>ROUND(P139*$H139,2)</f>
        <v>0</v>
      </c>
      <c r="R139" s="850"/>
      <c r="S139" s="1064">
        <f>ROUND(R139*$H139,2)</f>
        <v>0</v>
      </c>
      <c r="T139" s="850"/>
      <c r="U139" s="1064">
        <f>ROUND(T139*$H139,2)</f>
        <v>0</v>
      </c>
      <c r="V139" s="850"/>
      <c r="W139" s="1064">
        <f>ROUND(V139*$H139,2)</f>
        <v>0</v>
      </c>
      <c r="X139" s="850"/>
      <c r="Y139" s="1064">
        <f>ROUND(X139*$H139,2)</f>
        <v>0</v>
      </c>
      <c r="Z139" s="850"/>
      <c r="AA139" s="1064">
        <f>ROUND(Z139*$H139,2)</f>
        <v>0</v>
      </c>
      <c r="AB139" s="850"/>
      <c r="AC139" s="1064">
        <f>ROUND(AB139*$H139,2)</f>
        <v>0</v>
      </c>
      <c r="AD139" s="850"/>
      <c r="AE139" s="1064">
        <f>ROUND(AD139*$H139,2)</f>
        <v>0</v>
      </c>
      <c r="AF139" s="850"/>
      <c r="AG139" s="1064">
        <f>ROUND(AF139*$H139,2)</f>
        <v>0</v>
      </c>
      <c r="AH139" s="850"/>
      <c r="AI139" s="1064">
        <f>ROUND(AH139*$H139,2)</f>
        <v>0</v>
      </c>
      <c r="AJ139" s="1861"/>
      <c r="AK139" s="2185">
        <f>ROUND(AJ139*$H139,2)</f>
        <v>0</v>
      </c>
      <c r="AL139" s="850"/>
      <c r="AM139" s="1064">
        <f>ROUND(AL139*$H139,2)</f>
        <v>0</v>
      </c>
      <c r="AN139" s="2014"/>
      <c r="AO139" s="2036">
        <f>ROUND(AN139*$H139,2)</f>
        <v>0</v>
      </c>
      <c r="AP139" s="850"/>
      <c r="AQ139" s="1064">
        <f>ROUND(AP139*$H139,2)</f>
        <v>0</v>
      </c>
      <c r="AR139" s="850">
        <f>AP139+AN139+AL139+AJ139+AH139+AF139+AD139+AB139+Z139+X139+V139+T139+R139+P139+N139+L139+J139</f>
        <v>0</v>
      </c>
      <c r="AS139" s="1064">
        <f>ROUND(AR139*H139,2)</f>
        <v>0</v>
      </c>
      <c r="AT139" s="850">
        <f>G139-AR139</f>
        <v>153.33000000000001</v>
      </c>
      <c r="AU139" s="1064">
        <f>ROUND(AT139*H139,2)</f>
        <v>3572.59</v>
      </c>
      <c r="AV139" s="914">
        <f>AU139/I139</f>
        <v>1</v>
      </c>
      <c r="HN139" s="1024"/>
      <c r="HO139" s="1025"/>
      <c r="HP139" s="883"/>
      <c r="HQ139" s="883"/>
      <c r="HR139" s="883"/>
      <c r="HS139" s="883"/>
      <c r="HT139" s="883"/>
      <c r="HU139" s="883"/>
      <c r="HV139" s="1026"/>
      <c r="IV139" s="1027" t="s">
        <v>114</v>
      </c>
      <c r="IW139" s="1027" t="s">
        <v>46</v>
      </c>
      <c r="IX139" s="1023" t="s">
        <v>126</v>
      </c>
      <c r="IY139" s="1023" t="s">
        <v>23</v>
      </c>
      <c r="IZ139" s="1023" t="s">
        <v>44</v>
      </c>
      <c r="JA139" s="1027" t="s">
        <v>103</v>
      </c>
    </row>
    <row r="140" spans="1:275" s="1013" customFormat="1" ht="27.9" customHeight="1" x14ac:dyDescent="0.25">
      <c r="A140" s="835"/>
      <c r="B140" s="856"/>
      <c r="C140" s="977" t="s">
        <v>112</v>
      </c>
      <c r="D140" s="851"/>
      <c r="E140" s="858" t="s">
        <v>330</v>
      </c>
      <c r="F140" s="851"/>
      <c r="G140" s="851"/>
      <c r="H140" s="852"/>
      <c r="I140" s="859"/>
      <c r="J140" s="901"/>
      <c r="K140" s="902"/>
      <c r="L140" s="901"/>
      <c r="M140" s="902"/>
      <c r="N140" s="901"/>
      <c r="O140" s="902"/>
      <c r="P140" s="901"/>
      <c r="Q140" s="902"/>
      <c r="R140" s="901"/>
      <c r="S140" s="902"/>
      <c r="T140" s="901"/>
      <c r="U140" s="902"/>
      <c r="V140" s="901"/>
      <c r="W140" s="902"/>
      <c r="X140" s="901"/>
      <c r="Y140" s="902"/>
      <c r="Z140" s="901"/>
      <c r="AA140" s="902"/>
      <c r="AB140" s="901"/>
      <c r="AC140" s="902"/>
      <c r="AD140" s="901"/>
      <c r="AE140" s="902"/>
      <c r="AF140" s="901"/>
      <c r="AG140" s="902"/>
      <c r="AH140" s="901"/>
      <c r="AI140" s="902"/>
      <c r="AJ140" s="1857"/>
      <c r="AK140" s="1858"/>
      <c r="AL140" s="901"/>
      <c r="AM140" s="902"/>
      <c r="AN140" s="2010"/>
      <c r="AO140" s="2011"/>
      <c r="AP140" s="901"/>
      <c r="AQ140" s="902"/>
      <c r="AR140" s="901"/>
      <c r="AS140" s="902"/>
      <c r="AT140" s="901"/>
      <c r="AU140" s="902"/>
      <c r="AV140" s="919"/>
      <c r="HN140" s="1014"/>
      <c r="HO140" s="1015"/>
      <c r="HP140" s="869"/>
      <c r="HQ140" s="869"/>
      <c r="HR140" s="869"/>
      <c r="HS140" s="869"/>
      <c r="HT140" s="869"/>
      <c r="HU140" s="869"/>
      <c r="HV140" s="1016"/>
      <c r="IV140" s="1017" t="s">
        <v>114</v>
      </c>
      <c r="IW140" s="1017" t="s">
        <v>46</v>
      </c>
      <c r="IX140" s="1013" t="s">
        <v>46</v>
      </c>
      <c r="IY140" s="1013" t="s">
        <v>23</v>
      </c>
      <c r="IZ140" s="1013" t="s">
        <v>44</v>
      </c>
      <c r="JA140" s="1017" t="s">
        <v>103</v>
      </c>
    </row>
    <row r="141" spans="1:275" s="1018" customFormat="1" ht="27.9" customHeight="1" x14ac:dyDescent="0.25">
      <c r="A141" s="835"/>
      <c r="B141" s="866"/>
      <c r="C141" s="977" t="s">
        <v>114</v>
      </c>
      <c r="D141" s="867" t="s">
        <v>7</v>
      </c>
      <c r="E141" s="868" t="s">
        <v>2352</v>
      </c>
      <c r="F141" s="869"/>
      <c r="G141" s="870">
        <v>153.33000000000001</v>
      </c>
      <c r="H141" s="871"/>
      <c r="I141" s="872"/>
      <c r="J141" s="903"/>
      <c r="K141" s="904"/>
      <c r="L141" s="903"/>
      <c r="M141" s="904"/>
      <c r="N141" s="903"/>
      <c r="O141" s="904"/>
      <c r="P141" s="903"/>
      <c r="Q141" s="904"/>
      <c r="R141" s="903"/>
      <c r="S141" s="904"/>
      <c r="T141" s="903"/>
      <c r="U141" s="904"/>
      <c r="V141" s="903"/>
      <c r="W141" s="904"/>
      <c r="X141" s="903"/>
      <c r="Y141" s="904"/>
      <c r="Z141" s="903"/>
      <c r="AA141" s="904"/>
      <c r="AB141" s="903"/>
      <c r="AC141" s="904"/>
      <c r="AD141" s="903"/>
      <c r="AE141" s="904"/>
      <c r="AF141" s="903"/>
      <c r="AG141" s="904"/>
      <c r="AH141" s="903"/>
      <c r="AI141" s="904"/>
      <c r="AJ141" s="1859"/>
      <c r="AK141" s="1860"/>
      <c r="AL141" s="903"/>
      <c r="AM141" s="904"/>
      <c r="AN141" s="2012"/>
      <c r="AO141" s="2013"/>
      <c r="AP141" s="903"/>
      <c r="AQ141" s="904"/>
      <c r="AR141" s="903"/>
      <c r="AS141" s="904"/>
      <c r="AT141" s="903"/>
      <c r="AU141" s="904"/>
      <c r="AV141" s="920"/>
      <c r="HN141" s="1019"/>
      <c r="HO141" s="1020"/>
      <c r="HP141" s="876"/>
      <c r="HQ141" s="876"/>
      <c r="HR141" s="876"/>
      <c r="HS141" s="876"/>
      <c r="HT141" s="876"/>
      <c r="HU141" s="876"/>
      <c r="HV141" s="1021"/>
      <c r="IV141" s="1022" t="s">
        <v>114</v>
      </c>
      <c r="IW141" s="1022" t="s">
        <v>46</v>
      </c>
      <c r="IX141" s="1018" t="s">
        <v>110</v>
      </c>
      <c r="IY141" s="1018" t="s">
        <v>23</v>
      </c>
      <c r="IZ141" s="1018" t="s">
        <v>45</v>
      </c>
      <c r="JA141" s="1022" t="s">
        <v>103</v>
      </c>
    </row>
    <row r="142" spans="1:275" s="836" customFormat="1" ht="27.9" customHeight="1" x14ac:dyDescent="0.25">
      <c r="A142" s="835"/>
      <c r="B142" s="887" t="s">
        <v>332</v>
      </c>
      <c r="C142" s="844" t="s">
        <v>238</v>
      </c>
      <c r="D142" s="845" t="s">
        <v>333</v>
      </c>
      <c r="E142" s="846" t="s">
        <v>334</v>
      </c>
      <c r="F142" s="847" t="s">
        <v>335</v>
      </c>
      <c r="G142" s="848">
        <v>3.83</v>
      </c>
      <c r="H142" s="849">
        <v>115</v>
      </c>
      <c r="I142" s="888">
        <f>ROUND(H142*G142,2)</f>
        <v>440.45</v>
      </c>
      <c r="J142" s="850"/>
      <c r="K142" s="1064">
        <f>ROUND(J142*$H142,2)</f>
        <v>0</v>
      </c>
      <c r="L142" s="850"/>
      <c r="M142" s="1064">
        <f>ROUND(L142*$H142,2)</f>
        <v>0</v>
      </c>
      <c r="N142" s="850"/>
      <c r="O142" s="1064">
        <f>ROUND(N142*$H142,2)</f>
        <v>0</v>
      </c>
      <c r="P142" s="850"/>
      <c r="Q142" s="1064">
        <f>ROUND(P142*$H142,2)</f>
        <v>0</v>
      </c>
      <c r="R142" s="850"/>
      <c r="S142" s="1064">
        <f>ROUND(R142*$H142,2)</f>
        <v>0</v>
      </c>
      <c r="T142" s="850"/>
      <c r="U142" s="1064">
        <f>ROUND(T142*$H142,2)</f>
        <v>0</v>
      </c>
      <c r="V142" s="850"/>
      <c r="W142" s="1064">
        <f>ROUND(V142*$H142,2)</f>
        <v>0</v>
      </c>
      <c r="X142" s="850"/>
      <c r="Y142" s="1064">
        <f>ROUND(X142*$H142,2)</f>
        <v>0</v>
      </c>
      <c r="Z142" s="850"/>
      <c r="AA142" s="1064">
        <f>ROUND(Z142*$H142,2)</f>
        <v>0</v>
      </c>
      <c r="AB142" s="850"/>
      <c r="AC142" s="1064">
        <f>ROUND(AB142*$H142,2)</f>
        <v>0</v>
      </c>
      <c r="AD142" s="850"/>
      <c r="AE142" s="1064">
        <f>ROUND(AD142*$H142,2)</f>
        <v>0</v>
      </c>
      <c r="AF142" s="850"/>
      <c r="AG142" s="1064">
        <f>ROUND(AF142*$H142,2)</f>
        <v>0</v>
      </c>
      <c r="AH142" s="850"/>
      <c r="AI142" s="1064">
        <f>ROUND(AH142*$H142,2)</f>
        <v>0</v>
      </c>
      <c r="AJ142" s="1861"/>
      <c r="AK142" s="2185">
        <f>ROUND(AJ142*$H142,2)</f>
        <v>0</v>
      </c>
      <c r="AL142" s="850"/>
      <c r="AM142" s="1064">
        <f>ROUND(AL142*$H142,2)</f>
        <v>0</v>
      </c>
      <c r="AN142" s="2014"/>
      <c r="AO142" s="2036">
        <f>ROUND(AN142*$H142,2)</f>
        <v>0</v>
      </c>
      <c r="AP142" s="850"/>
      <c r="AQ142" s="1064">
        <f>ROUND(AP142*$H142,2)</f>
        <v>0</v>
      </c>
      <c r="AR142" s="850">
        <f>AP142+AN142+AL142+AJ142+AH142+AF142+AD142+AB142+Z142+X142+V142+T142+R142+P142+N142+L142+J142</f>
        <v>0</v>
      </c>
      <c r="AS142" s="1064">
        <f>ROUND(AR142*H142,2)</f>
        <v>0</v>
      </c>
      <c r="AT142" s="850">
        <f>G142-AR142</f>
        <v>3.83</v>
      </c>
      <c r="AU142" s="1064">
        <f>ROUND(AT142*H142,2)</f>
        <v>440.45</v>
      </c>
      <c r="AV142" s="914">
        <f>AU142/I142</f>
        <v>1</v>
      </c>
      <c r="HN142" s="1028"/>
      <c r="HO142" s="1029" t="s">
        <v>7</v>
      </c>
      <c r="HP142" s="1030" t="s">
        <v>31</v>
      </c>
      <c r="HQ142" s="851"/>
      <c r="HR142" s="1002">
        <f>HQ142*G134</f>
        <v>0</v>
      </c>
      <c r="HS142" s="1002">
        <v>1</v>
      </c>
      <c r="HT142" s="1002">
        <f>HS142*G134</f>
        <v>42.68</v>
      </c>
      <c r="HU142" s="1002">
        <v>0</v>
      </c>
      <c r="HV142" s="1003">
        <f>HU142*G134</f>
        <v>0</v>
      </c>
      <c r="IT142" s="1004" t="s">
        <v>166</v>
      </c>
      <c r="IV142" s="1004" t="s">
        <v>238</v>
      </c>
      <c r="IW142" s="1004" t="s">
        <v>46</v>
      </c>
      <c r="JA142" s="988" t="s">
        <v>103</v>
      </c>
      <c r="JG142" s="1005">
        <f>IF(HP142="základní",I134,0)</f>
        <v>5283.78</v>
      </c>
      <c r="JH142" s="1005">
        <f>IF(HP142="snížená",I134,0)</f>
        <v>0</v>
      </c>
      <c r="JI142" s="1005">
        <f>IF(HP142="zákl. přenesená",I134,0)</f>
        <v>0</v>
      </c>
      <c r="JJ142" s="1005">
        <f>IF(HP142="sníž. přenesená",I134,0)</f>
        <v>0</v>
      </c>
      <c r="JK142" s="1005">
        <f>IF(HP142="nulová",I134,0)</f>
        <v>0</v>
      </c>
      <c r="JL142" s="988" t="s">
        <v>45</v>
      </c>
      <c r="JM142" s="1005">
        <f>ROUND(H134*G134,2)</f>
        <v>5283.78</v>
      </c>
      <c r="JN142" s="988" t="s">
        <v>110</v>
      </c>
      <c r="JO142" s="1004" t="s">
        <v>2347</v>
      </c>
    </row>
    <row r="143" spans="1:275" s="1013" customFormat="1" ht="27.9" customHeight="1" thickBot="1" x14ac:dyDescent="0.3">
      <c r="A143" s="835"/>
      <c r="B143" s="866"/>
      <c r="C143" s="977" t="s">
        <v>114</v>
      </c>
      <c r="D143" s="867" t="s">
        <v>7</v>
      </c>
      <c r="E143" s="868" t="s">
        <v>2354</v>
      </c>
      <c r="F143" s="869"/>
      <c r="G143" s="870">
        <v>3.83</v>
      </c>
      <c r="H143" s="871"/>
      <c r="I143" s="872"/>
      <c r="J143" s="901"/>
      <c r="K143" s="902"/>
      <c r="L143" s="901"/>
      <c r="M143" s="902"/>
      <c r="N143" s="901"/>
      <c r="O143" s="902"/>
      <c r="P143" s="901"/>
      <c r="Q143" s="902"/>
      <c r="R143" s="901"/>
      <c r="S143" s="902"/>
      <c r="T143" s="901"/>
      <c r="U143" s="902"/>
      <c r="V143" s="901"/>
      <c r="W143" s="902"/>
      <c r="X143" s="901"/>
      <c r="Y143" s="902"/>
      <c r="Z143" s="901"/>
      <c r="AA143" s="902"/>
      <c r="AB143" s="901"/>
      <c r="AC143" s="902"/>
      <c r="AD143" s="901"/>
      <c r="AE143" s="902"/>
      <c r="AF143" s="901"/>
      <c r="AG143" s="902"/>
      <c r="AH143" s="901"/>
      <c r="AI143" s="902"/>
      <c r="AJ143" s="1857"/>
      <c r="AK143" s="1858"/>
      <c r="AL143" s="901"/>
      <c r="AM143" s="902"/>
      <c r="AN143" s="2010"/>
      <c r="AO143" s="2011"/>
      <c r="AP143" s="901"/>
      <c r="AQ143" s="902"/>
      <c r="AR143" s="901"/>
      <c r="AS143" s="902"/>
      <c r="AT143" s="901"/>
      <c r="AU143" s="902"/>
      <c r="AV143" s="919"/>
      <c r="HN143" s="1014"/>
      <c r="HO143" s="1015"/>
      <c r="HP143" s="869"/>
      <c r="HQ143" s="869"/>
      <c r="HR143" s="869"/>
      <c r="HS143" s="869"/>
      <c r="HT143" s="869"/>
      <c r="HU143" s="869"/>
      <c r="HV143" s="1016"/>
      <c r="IV143" s="1017" t="s">
        <v>114</v>
      </c>
      <c r="IW143" s="1017" t="s">
        <v>46</v>
      </c>
      <c r="IX143" s="1013" t="s">
        <v>46</v>
      </c>
      <c r="IY143" s="1013" t="s">
        <v>23</v>
      </c>
      <c r="IZ143" s="1013" t="s">
        <v>45</v>
      </c>
      <c r="JA143" s="1017" t="s">
        <v>103</v>
      </c>
    </row>
    <row r="144" spans="1:275" s="836" customFormat="1" ht="27.9" customHeight="1" thickBot="1" x14ac:dyDescent="0.3">
      <c r="A144" s="835"/>
      <c r="B144" s="897"/>
      <c r="C144" s="1057"/>
      <c r="D144" s="1057"/>
      <c r="E144" s="1057"/>
      <c r="F144" s="1057"/>
      <c r="G144" s="1057"/>
      <c r="H144" s="1057"/>
      <c r="I144" s="898"/>
      <c r="J144" s="2255" t="s">
        <v>2484</v>
      </c>
      <c r="K144" s="2266"/>
      <c r="L144" s="2255" t="s">
        <v>2485</v>
      </c>
      <c r="M144" s="2266"/>
      <c r="N144" s="2255" t="s">
        <v>2486</v>
      </c>
      <c r="O144" s="2266"/>
      <c r="P144" s="2255" t="s">
        <v>2487</v>
      </c>
      <c r="Q144" s="2266"/>
      <c r="R144" s="2255" t="s">
        <v>2488</v>
      </c>
      <c r="S144" s="2266"/>
      <c r="T144" s="2255" t="s">
        <v>2489</v>
      </c>
      <c r="U144" s="2266"/>
      <c r="V144" s="2255" t="s">
        <v>2490</v>
      </c>
      <c r="W144" s="2266"/>
      <c r="X144" s="2255" t="s">
        <v>2491</v>
      </c>
      <c r="Y144" s="2266"/>
      <c r="Z144" s="2255" t="s">
        <v>2492</v>
      </c>
      <c r="AA144" s="2266"/>
      <c r="AB144" s="2255" t="s">
        <v>2493</v>
      </c>
      <c r="AC144" s="2266"/>
      <c r="AD144" s="2255" t="s">
        <v>2494</v>
      </c>
      <c r="AE144" s="2266"/>
      <c r="AF144" s="2255" t="s">
        <v>2495</v>
      </c>
      <c r="AG144" s="2266"/>
      <c r="AH144" s="2255" t="s">
        <v>2496</v>
      </c>
      <c r="AI144" s="2266"/>
      <c r="AJ144" s="2270" t="s">
        <v>2497</v>
      </c>
      <c r="AK144" s="2271"/>
      <c r="AL144" s="2255" t="s">
        <v>2498</v>
      </c>
      <c r="AM144" s="2266"/>
      <c r="AN144" s="2272" t="s">
        <v>2499</v>
      </c>
      <c r="AO144" s="2273"/>
      <c r="AP144" s="2255" t="s">
        <v>2504</v>
      </c>
      <c r="AQ144" s="2266"/>
      <c r="AR144" s="2255" t="s">
        <v>2500</v>
      </c>
      <c r="AS144" s="2266"/>
      <c r="AT144" s="2255" t="s">
        <v>2501</v>
      </c>
      <c r="AU144" s="2266"/>
      <c r="AV144" s="521" t="s">
        <v>2502</v>
      </c>
      <c r="HN144" s="976"/>
      <c r="HO144" s="1000" t="s">
        <v>7</v>
      </c>
      <c r="HP144" s="1001" t="s">
        <v>31</v>
      </c>
      <c r="HQ144" s="851"/>
      <c r="HR144" s="1002">
        <f>HQ144*G136</f>
        <v>0</v>
      </c>
      <c r="HS144" s="1002">
        <v>0</v>
      </c>
      <c r="HT144" s="1002">
        <f>HS144*G136</f>
        <v>0</v>
      </c>
      <c r="HU144" s="1002">
        <v>0</v>
      </c>
      <c r="HV144" s="1003">
        <f>HU144*G136</f>
        <v>0</v>
      </c>
      <c r="IT144" s="1004" t="s">
        <v>110</v>
      </c>
      <c r="IV144" s="1004" t="s">
        <v>105</v>
      </c>
      <c r="IW144" s="1004" t="s">
        <v>46</v>
      </c>
      <c r="JA144" s="988" t="s">
        <v>103</v>
      </c>
      <c r="JG144" s="1005">
        <f>IF(HP144="základní",I136,0)</f>
        <v>7482.5</v>
      </c>
      <c r="JH144" s="1005">
        <f>IF(HP144="snížená",I136,0)</f>
        <v>0</v>
      </c>
      <c r="JI144" s="1005">
        <f>IF(HP144="zákl. přenesená",I136,0)</f>
        <v>0</v>
      </c>
      <c r="JJ144" s="1005">
        <f>IF(HP144="sníž. přenesená",I136,0)</f>
        <v>0</v>
      </c>
      <c r="JK144" s="1005">
        <f>IF(HP144="nulová",I136,0)</f>
        <v>0</v>
      </c>
      <c r="JL144" s="988" t="s">
        <v>45</v>
      </c>
      <c r="JM144" s="1005">
        <f>ROUND(H136*G136,2)</f>
        <v>7482.5</v>
      </c>
      <c r="JN144" s="988" t="s">
        <v>110</v>
      </c>
      <c r="JO144" s="1004" t="s">
        <v>2349</v>
      </c>
    </row>
    <row r="145" spans="1:275" s="836" customFormat="1" ht="27.9" customHeight="1" thickBot="1" x14ac:dyDescent="0.3">
      <c r="A145" s="835"/>
      <c r="B145" s="897"/>
      <c r="C145" s="1057"/>
      <c r="D145" s="1057"/>
      <c r="E145" s="1057"/>
      <c r="F145" s="1057"/>
      <c r="G145" s="1057"/>
      <c r="H145" s="1057"/>
      <c r="I145" s="898"/>
      <c r="J145" s="789" t="s">
        <v>91</v>
      </c>
      <c r="K145" s="790" t="s">
        <v>2503</v>
      </c>
      <c r="L145" s="789" t="s">
        <v>91</v>
      </c>
      <c r="M145" s="790" t="s">
        <v>2503</v>
      </c>
      <c r="N145" s="789" t="s">
        <v>91</v>
      </c>
      <c r="O145" s="790" t="s">
        <v>2503</v>
      </c>
      <c r="P145" s="789" t="s">
        <v>91</v>
      </c>
      <c r="Q145" s="790" t="s">
        <v>2503</v>
      </c>
      <c r="R145" s="789" t="s">
        <v>91</v>
      </c>
      <c r="S145" s="790" t="s">
        <v>2503</v>
      </c>
      <c r="T145" s="789" t="s">
        <v>91</v>
      </c>
      <c r="U145" s="790" t="s">
        <v>2503</v>
      </c>
      <c r="V145" s="789" t="s">
        <v>91</v>
      </c>
      <c r="W145" s="790" t="s">
        <v>2503</v>
      </c>
      <c r="X145" s="789" t="s">
        <v>91</v>
      </c>
      <c r="Y145" s="790" t="s">
        <v>2503</v>
      </c>
      <c r="Z145" s="789" t="s">
        <v>91</v>
      </c>
      <c r="AA145" s="790" t="s">
        <v>2503</v>
      </c>
      <c r="AB145" s="789" t="s">
        <v>91</v>
      </c>
      <c r="AC145" s="790" t="s">
        <v>2503</v>
      </c>
      <c r="AD145" s="789" t="s">
        <v>91</v>
      </c>
      <c r="AE145" s="790" t="s">
        <v>2503</v>
      </c>
      <c r="AF145" s="789" t="s">
        <v>91</v>
      </c>
      <c r="AG145" s="790" t="s">
        <v>2503</v>
      </c>
      <c r="AH145" s="789" t="s">
        <v>91</v>
      </c>
      <c r="AI145" s="790" t="s">
        <v>2503</v>
      </c>
      <c r="AJ145" s="1763" t="s">
        <v>91</v>
      </c>
      <c r="AK145" s="1764" t="s">
        <v>2503</v>
      </c>
      <c r="AL145" s="789" t="s">
        <v>91</v>
      </c>
      <c r="AM145" s="790" t="s">
        <v>2503</v>
      </c>
      <c r="AN145" s="1997" t="s">
        <v>91</v>
      </c>
      <c r="AO145" s="1998" t="s">
        <v>2503</v>
      </c>
      <c r="AP145" s="789" t="s">
        <v>91</v>
      </c>
      <c r="AQ145" s="790" t="s">
        <v>2503</v>
      </c>
      <c r="AR145" s="789" t="s">
        <v>91</v>
      </c>
      <c r="AS145" s="790" t="s">
        <v>2503</v>
      </c>
      <c r="AT145" s="789" t="s">
        <v>91</v>
      </c>
      <c r="AU145" s="790" t="s">
        <v>2503</v>
      </c>
      <c r="AV145" s="922" t="s">
        <v>91</v>
      </c>
      <c r="HN145" s="976"/>
      <c r="HO145" s="1006"/>
      <c r="HP145" s="851"/>
      <c r="HQ145" s="851"/>
      <c r="HR145" s="851"/>
      <c r="HS145" s="851"/>
      <c r="HT145" s="851"/>
      <c r="HU145" s="851"/>
      <c r="HV145" s="1007"/>
      <c r="IV145" s="988" t="s">
        <v>112</v>
      </c>
      <c r="IW145" s="988" t="s">
        <v>46</v>
      </c>
    </row>
    <row r="146" spans="1:275" s="1236" customFormat="1" ht="27.9" customHeight="1" thickBot="1" x14ac:dyDescent="0.4">
      <c r="A146" s="1217"/>
      <c r="B146" s="1171"/>
      <c r="C146" s="1172" t="s">
        <v>43</v>
      </c>
      <c r="D146" s="1172" t="s">
        <v>110</v>
      </c>
      <c r="E146" s="973" t="s">
        <v>349</v>
      </c>
      <c r="F146" s="1173"/>
      <c r="G146" s="1173"/>
      <c r="H146" s="1174"/>
      <c r="I146" s="1175">
        <f>JM152</f>
        <v>8941.34</v>
      </c>
      <c r="J146" s="949"/>
      <c r="K146" s="950">
        <f>K147+K153</f>
        <v>0</v>
      </c>
      <c r="L146" s="999"/>
      <c r="M146" s="999">
        <f>M147+M153</f>
        <v>0</v>
      </c>
      <c r="N146" s="999"/>
      <c r="O146" s="999">
        <f>O147+O153</f>
        <v>0</v>
      </c>
      <c r="P146" s="999"/>
      <c r="Q146" s="999">
        <f>Q147+Q153</f>
        <v>0</v>
      </c>
      <c r="R146" s="999"/>
      <c r="S146" s="999">
        <f>S147+S153</f>
        <v>0</v>
      </c>
      <c r="T146" s="999"/>
      <c r="U146" s="999">
        <f>U147+U153</f>
        <v>0</v>
      </c>
      <c r="V146" s="999"/>
      <c r="W146" s="999">
        <f>W147+W153</f>
        <v>0</v>
      </c>
      <c r="X146" s="999"/>
      <c r="Y146" s="999">
        <f>Y147+Y153</f>
        <v>0</v>
      </c>
      <c r="Z146" s="999"/>
      <c r="AA146" s="999">
        <f>AA147+AA153</f>
        <v>0</v>
      </c>
      <c r="AB146" s="999"/>
      <c r="AC146" s="999">
        <f>AC147+AC153</f>
        <v>0</v>
      </c>
      <c r="AD146" s="999"/>
      <c r="AE146" s="999">
        <f>AE147+AE153</f>
        <v>0</v>
      </c>
      <c r="AF146" s="999"/>
      <c r="AG146" s="999">
        <f>AG147+AG153</f>
        <v>0</v>
      </c>
      <c r="AH146" s="999"/>
      <c r="AI146" s="999">
        <f>AI147+AI153</f>
        <v>0</v>
      </c>
      <c r="AJ146" s="2142"/>
      <c r="AK146" s="2142">
        <f>AK147+AK153</f>
        <v>8941.34</v>
      </c>
      <c r="AL146" s="999"/>
      <c r="AM146" s="999">
        <f>AM147+AM153</f>
        <v>0</v>
      </c>
      <c r="AN146" s="2005"/>
      <c r="AO146" s="2005">
        <f>AO147+AO153</f>
        <v>0</v>
      </c>
      <c r="AP146" s="999"/>
      <c r="AQ146" s="999">
        <f>AQ147+AQ153</f>
        <v>0</v>
      </c>
      <c r="AR146" s="950"/>
      <c r="AS146" s="950">
        <f>AS147+AS153</f>
        <v>8941.34</v>
      </c>
      <c r="AT146" s="950"/>
      <c r="AU146" s="950">
        <f>AU147+AU153</f>
        <v>0</v>
      </c>
      <c r="AV146" s="951">
        <f>AU146/I146</f>
        <v>0</v>
      </c>
      <c r="HN146" s="1237"/>
      <c r="HO146" s="1238"/>
      <c r="HP146" s="1239"/>
      <c r="HQ146" s="1239"/>
      <c r="HR146" s="1239"/>
      <c r="HS146" s="1239"/>
      <c r="HT146" s="1239"/>
      <c r="HU146" s="1239"/>
      <c r="HV146" s="1240"/>
      <c r="IV146" s="1241" t="s">
        <v>114</v>
      </c>
      <c r="IW146" s="1241" t="s">
        <v>46</v>
      </c>
      <c r="IX146" s="1236" t="s">
        <v>46</v>
      </c>
      <c r="IY146" s="1236" t="s">
        <v>23</v>
      </c>
      <c r="IZ146" s="1236" t="s">
        <v>45</v>
      </c>
      <c r="JA146" s="1241" t="s">
        <v>103</v>
      </c>
    </row>
    <row r="147" spans="1:275" s="836" customFormat="1" ht="27.9" customHeight="1" x14ac:dyDescent="0.25">
      <c r="A147" s="835"/>
      <c r="B147" s="854" t="s">
        <v>338</v>
      </c>
      <c r="C147" s="1050" t="s">
        <v>105</v>
      </c>
      <c r="D147" s="1049" t="s">
        <v>351</v>
      </c>
      <c r="E147" s="1045" t="s">
        <v>352</v>
      </c>
      <c r="F147" s="1046" t="s">
        <v>194</v>
      </c>
      <c r="G147" s="1047">
        <v>7.9</v>
      </c>
      <c r="H147" s="1048">
        <v>886.8</v>
      </c>
      <c r="I147" s="1044">
        <f>ROUND(H147*G147,2)</f>
        <v>7005.72</v>
      </c>
      <c r="J147" s="775"/>
      <c r="K147" s="910">
        <f>ROUND(J147*$H147,2)</f>
        <v>0</v>
      </c>
      <c r="L147" s="775"/>
      <c r="M147" s="910">
        <f>ROUND(L147*$H147,2)</f>
        <v>0</v>
      </c>
      <c r="N147" s="775"/>
      <c r="O147" s="910">
        <f>ROUND(N147*$H147,2)</f>
        <v>0</v>
      </c>
      <c r="P147" s="775"/>
      <c r="Q147" s="910">
        <f>ROUND(P147*$H147,2)</f>
        <v>0</v>
      </c>
      <c r="R147" s="775"/>
      <c r="S147" s="910">
        <f>ROUND(R147*$H147,2)</f>
        <v>0</v>
      </c>
      <c r="T147" s="775"/>
      <c r="U147" s="910">
        <f>ROUND(T147*$H147,2)</f>
        <v>0</v>
      </c>
      <c r="V147" s="775"/>
      <c r="W147" s="910">
        <f>ROUND(V147*$H147,2)</f>
        <v>0</v>
      </c>
      <c r="X147" s="775"/>
      <c r="Y147" s="910">
        <f>ROUND(X147*$H147,2)</f>
        <v>0</v>
      </c>
      <c r="Z147" s="775"/>
      <c r="AA147" s="910">
        <f>ROUND(Z147*$H147,2)</f>
        <v>0</v>
      </c>
      <c r="AB147" s="775"/>
      <c r="AC147" s="910">
        <f>ROUND(AB147*$H147,2)</f>
        <v>0</v>
      </c>
      <c r="AD147" s="775"/>
      <c r="AE147" s="910">
        <f>ROUND(AD147*$H147,2)</f>
        <v>0</v>
      </c>
      <c r="AF147" s="775"/>
      <c r="AG147" s="910">
        <f>ROUND(AF147*$H147,2)</f>
        <v>0</v>
      </c>
      <c r="AH147" s="775"/>
      <c r="AI147" s="910">
        <f>ROUND(AH147*$H147,2)</f>
        <v>0</v>
      </c>
      <c r="AJ147" s="1749">
        <v>7.9</v>
      </c>
      <c r="AK147" s="1865">
        <f>ROUND(AJ147*$H147,2)</f>
        <v>7005.72</v>
      </c>
      <c r="AL147" s="775"/>
      <c r="AM147" s="910">
        <f>ROUND(AL147*$H147,2)</f>
        <v>0</v>
      </c>
      <c r="AN147" s="1992"/>
      <c r="AO147" s="2035">
        <f>ROUND(AN147*$H147,2)</f>
        <v>0</v>
      </c>
      <c r="AP147" s="775"/>
      <c r="AQ147" s="910">
        <f>ROUND(AP147*$H147,2)</f>
        <v>0</v>
      </c>
      <c r="AR147" s="775">
        <f>AP147+AN147+AL147+AJ147+AH147+AF147+AD147+AB147+Z147+X147+V147+T147+R147+P147+N147+L147+J147</f>
        <v>7.9</v>
      </c>
      <c r="AS147" s="910">
        <f>ROUND(AR147*H147,2)</f>
        <v>7005.72</v>
      </c>
      <c r="AT147" s="775">
        <f>G147-AR147</f>
        <v>0</v>
      </c>
      <c r="AU147" s="910">
        <f>ROUND(AT147*H147,2)</f>
        <v>0</v>
      </c>
      <c r="AV147" s="913">
        <f>AU147/I147</f>
        <v>0</v>
      </c>
      <c r="HN147" s="976"/>
      <c r="HO147" s="1000" t="s">
        <v>7</v>
      </c>
      <c r="HP147" s="1001" t="s">
        <v>31</v>
      </c>
      <c r="HQ147" s="851"/>
      <c r="HR147" s="1002">
        <f>HQ147*G139</f>
        <v>0</v>
      </c>
      <c r="HS147" s="1002">
        <v>0</v>
      </c>
      <c r="HT147" s="1002">
        <f>HS147*G139</f>
        <v>0</v>
      </c>
      <c r="HU147" s="1002">
        <v>0</v>
      </c>
      <c r="HV147" s="1003">
        <f>HU147*G139</f>
        <v>0</v>
      </c>
      <c r="IT147" s="1004" t="s">
        <v>110</v>
      </c>
      <c r="IV147" s="1004" t="s">
        <v>105</v>
      </c>
      <c r="IW147" s="1004" t="s">
        <v>46</v>
      </c>
      <c r="JA147" s="988" t="s">
        <v>103</v>
      </c>
      <c r="JG147" s="1005">
        <f>IF(HP147="základní",I139,0)</f>
        <v>3572.59</v>
      </c>
      <c r="JH147" s="1005">
        <f>IF(HP147="snížená",I139,0)</f>
        <v>0</v>
      </c>
      <c r="JI147" s="1005">
        <f>IF(HP147="zákl. přenesená",I139,0)</f>
        <v>0</v>
      </c>
      <c r="JJ147" s="1005">
        <f>IF(HP147="sníž. přenesená",I139,0)</f>
        <v>0</v>
      </c>
      <c r="JK147" s="1005">
        <f>IF(HP147="nulová",I139,0)</f>
        <v>0</v>
      </c>
      <c r="JL147" s="988" t="s">
        <v>45</v>
      </c>
      <c r="JM147" s="1005">
        <f>ROUND(H139*G139,2)</f>
        <v>3572.59</v>
      </c>
      <c r="JN147" s="988" t="s">
        <v>110</v>
      </c>
      <c r="JO147" s="1004" t="s">
        <v>2351</v>
      </c>
    </row>
    <row r="148" spans="1:275" s="836" customFormat="1" ht="27.9" customHeight="1" x14ac:dyDescent="0.25">
      <c r="A148" s="835"/>
      <c r="B148" s="856"/>
      <c r="C148" s="977" t="s">
        <v>112</v>
      </c>
      <c r="D148" s="851"/>
      <c r="E148" s="858" t="s">
        <v>354</v>
      </c>
      <c r="F148" s="851"/>
      <c r="G148" s="851"/>
      <c r="H148" s="852"/>
      <c r="I148" s="859"/>
      <c r="J148" s="901"/>
      <c r="K148" s="902"/>
      <c r="L148" s="901"/>
      <c r="M148" s="902"/>
      <c r="N148" s="901"/>
      <c r="O148" s="902"/>
      <c r="P148" s="901"/>
      <c r="Q148" s="902"/>
      <c r="R148" s="901"/>
      <c r="S148" s="902"/>
      <c r="T148" s="901"/>
      <c r="U148" s="902"/>
      <c r="V148" s="901"/>
      <c r="W148" s="902"/>
      <c r="X148" s="901"/>
      <c r="Y148" s="902"/>
      <c r="Z148" s="901"/>
      <c r="AA148" s="902"/>
      <c r="AB148" s="901"/>
      <c r="AC148" s="902"/>
      <c r="AD148" s="901"/>
      <c r="AE148" s="902"/>
      <c r="AF148" s="901"/>
      <c r="AG148" s="902"/>
      <c r="AH148" s="901"/>
      <c r="AI148" s="902"/>
      <c r="AJ148" s="1857"/>
      <c r="AK148" s="1858"/>
      <c r="AL148" s="901"/>
      <c r="AM148" s="902"/>
      <c r="AN148" s="2010"/>
      <c r="AO148" s="2011"/>
      <c r="AP148" s="901"/>
      <c r="AQ148" s="902"/>
      <c r="AR148" s="901"/>
      <c r="AS148" s="902"/>
      <c r="AT148" s="901"/>
      <c r="AU148" s="902"/>
      <c r="AV148" s="919"/>
      <c r="HN148" s="976"/>
      <c r="HO148" s="1006"/>
      <c r="HP148" s="851"/>
      <c r="HQ148" s="851"/>
      <c r="HR148" s="851"/>
      <c r="HS148" s="851"/>
      <c r="HT148" s="851"/>
      <c r="HU148" s="851"/>
      <c r="HV148" s="1007"/>
      <c r="IV148" s="988" t="s">
        <v>112</v>
      </c>
      <c r="IW148" s="988" t="s">
        <v>46</v>
      </c>
    </row>
    <row r="149" spans="1:275" s="1013" customFormat="1" ht="27.9" customHeight="1" x14ac:dyDescent="0.25">
      <c r="A149" s="835"/>
      <c r="B149" s="866"/>
      <c r="C149" s="977" t="s">
        <v>114</v>
      </c>
      <c r="D149" s="867" t="s">
        <v>7</v>
      </c>
      <c r="E149" s="868" t="s">
        <v>2356</v>
      </c>
      <c r="F149" s="869"/>
      <c r="G149" s="870">
        <v>4.2</v>
      </c>
      <c r="H149" s="871"/>
      <c r="I149" s="872"/>
      <c r="J149" s="897"/>
      <c r="K149" s="898"/>
      <c r="L149" s="897"/>
      <c r="M149" s="898"/>
      <c r="N149" s="897"/>
      <c r="O149" s="898"/>
      <c r="P149" s="897"/>
      <c r="Q149" s="898"/>
      <c r="R149" s="897"/>
      <c r="S149" s="898"/>
      <c r="T149" s="897"/>
      <c r="U149" s="898"/>
      <c r="V149" s="897"/>
      <c r="W149" s="898"/>
      <c r="X149" s="897"/>
      <c r="Y149" s="898"/>
      <c r="Z149" s="897"/>
      <c r="AA149" s="898"/>
      <c r="AB149" s="897"/>
      <c r="AC149" s="898"/>
      <c r="AD149" s="897"/>
      <c r="AE149" s="898"/>
      <c r="AF149" s="897"/>
      <c r="AG149" s="898"/>
      <c r="AH149" s="897"/>
      <c r="AI149" s="898"/>
      <c r="AJ149" s="1853"/>
      <c r="AK149" s="1854"/>
      <c r="AL149" s="897"/>
      <c r="AM149" s="898"/>
      <c r="AN149" s="2006"/>
      <c r="AO149" s="2007"/>
      <c r="AP149" s="897"/>
      <c r="AQ149" s="898"/>
      <c r="AR149" s="897"/>
      <c r="AS149" s="898"/>
      <c r="AT149" s="897"/>
      <c r="AU149" s="898"/>
      <c r="AV149" s="917"/>
      <c r="HN149" s="1014"/>
      <c r="HO149" s="1015"/>
      <c r="HP149" s="869"/>
      <c r="HQ149" s="869"/>
      <c r="HR149" s="869"/>
      <c r="HS149" s="869"/>
      <c r="HT149" s="869"/>
      <c r="HU149" s="869"/>
      <c r="HV149" s="1016"/>
      <c r="IV149" s="1017" t="s">
        <v>114</v>
      </c>
      <c r="IW149" s="1017" t="s">
        <v>46</v>
      </c>
      <c r="IX149" s="1013" t="s">
        <v>46</v>
      </c>
      <c r="IY149" s="1013" t="s">
        <v>23</v>
      </c>
      <c r="IZ149" s="1013" t="s">
        <v>45</v>
      </c>
      <c r="JA149" s="1017" t="s">
        <v>103</v>
      </c>
    </row>
    <row r="150" spans="1:275" s="836" customFormat="1" ht="27.9" customHeight="1" x14ac:dyDescent="0.25">
      <c r="A150" s="835"/>
      <c r="B150" s="866"/>
      <c r="C150" s="977" t="s">
        <v>114</v>
      </c>
      <c r="D150" s="867" t="s">
        <v>7</v>
      </c>
      <c r="E150" s="868" t="s">
        <v>2357</v>
      </c>
      <c r="F150" s="869"/>
      <c r="G150" s="870">
        <v>0.89</v>
      </c>
      <c r="H150" s="871"/>
      <c r="I150" s="872"/>
      <c r="J150" s="897"/>
      <c r="K150" s="898"/>
      <c r="L150" s="897"/>
      <c r="M150" s="898"/>
      <c r="N150" s="897"/>
      <c r="O150" s="898"/>
      <c r="P150" s="897"/>
      <c r="Q150" s="898"/>
      <c r="R150" s="897"/>
      <c r="S150" s="898"/>
      <c r="T150" s="897"/>
      <c r="U150" s="898"/>
      <c r="V150" s="897"/>
      <c r="W150" s="898"/>
      <c r="X150" s="897"/>
      <c r="Y150" s="898"/>
      <c r="Z150" s="897"/>
      <c r="AA150" s="898"/>
      <c r="AB150" s="897"/>
      <c r="AC150" s="898"/>
      <c r="AD150" s="897"/>
      <c r="AE150" s="898"/>
      <c r="AF150" s="897"/>
      <c r="AG150" s="898"/>
      <c r="AH150" s="897"/>
      <c r="AI150" s="898"/>
      <c r="AJ150" s="1853"/>
      <c r="AK150" s="1854"/>
      <c r="AL150" s="897"/>
      <c r="AM150" s="898"/>
      <c r="AN150" s="2006"/>
      <c r="AO150" s="2007"/>
      <c r="AP150" s="897"/>
      <c r="AQ150" s="898"/>
      <c r="AR150" s="897"/>
      <c r="AS150" s="898"/>
      <c r="AT150" s="897"/>
      <c r="AU150" s="898"/>
      <c r="AV150" s="917"/>
      <c r="HN150" s="1028"/>
      <c r="HO150" s="1029" t="s">
        <v>7</v>
      </c>
      <c r="HP150" s="1030" t="s">
        <v>31</v>
      </c>
      <c r="HQ150" s="851"/>
      <c r="HR150" s="1002">
        <f>HQ150*G142</f>
        <v>0</v>
      </c>
      <c r="HS150" s="1002">
        <v>1E-3</v>
      </c>
      <c r="HT150" s="1002">
        <f>HS150*G142</f>
        <v>3.8300000000000001E-3</v>
      </c>
      <c r="HU150" s="1002">
        <v>0</v>
      </c>
      <c r="HV150" s="1003">
        <f>HU150*G142</f>
        <v>0</v>
      </c>
      <c r="IT150" s="1004" t="s">
        <v>166</v>
      </c>
      <c r="IV150" s="1004" t="s">
        <v>238</v>
      </c>
      <c r="IW150" s="1004" t="s">
        <v>46</v>
      </c>
      <c r="JA150" s="988" t="s">
        <v>103</v>
      </c>
      <c r="JG150" s="1005">
        <f>IF(HP150="základní",I142,0)</f>
        <v>440.45</v>
      </c>
      <c r="JH150" s="1005">
        <f>IF(HP150="snížená",I142,0)</f>
        <v>0</v>
      </c>
      <c r="JI150" s="1005">
        <f>IF(HP150="zákl. přenesená",I142,0)</f>
        <v>0</v>
      </c>
      <c r="JJ150" s="1005">
        <f>IF(HP150="sníž. přenesená",I142,0)</f>
        <v>0</v>
      </c>
      <c r="JK150" s="1005">
        <f>IF(HP150="nulová",I142,0)</f>
        <v>0</v>
      </c>
      <c r="JL150" s="988" t="s">
        <v>45</v>
      </c>
      <c r="JM150" s="1005">
        <f>ROUND(H142*G142,2)</f>
        <v>440.45</v>
      </c>
      <c r="JN150" s="988" t="s">
        <v>110</v>
      </c>
      <c r="JO150" s="1004" t="s">
        <v>2353</v>
      </c>
    </row>
    <row r="151" spans="1:275" s="1013" customFormat="1" ht="27.9" customHeight="1" x14ac:dyDescent="0.25">
      <c r="A151" s="835"/>
      <c r="B151" s="866"/>
      <c r="C151" s="977" t="s">
        <v>114</v>
      </c>
      <c r="D151" s="867" t="s">
        <v>7</v>
      </c>
      <c r="E151" s="868" t="s">
        <v>2210</v>
      </c>
      <c r="F151" s="869"/>
      <c r="G151" s="870">
        <v>2.81</v>
      </c>
      <c r="H151" s="871"/>
      <c r="I151" s="872"/>
      <c r="J151" s="901"/>
      <c r="K151" s="902"/>
      <c r="L151" s="901"/>
      <c r="M151" s="902"/>
      <c r="N151" s="901"/>
      <c r="O151" s="902"/>
      <c r="P151" s="901"/>
      <c r="Q151" s="902"/>
      <c r="R151" s="901"/>
      <c r="S151" s="902"/>
      <c r="T151" s="901"/>
      <c r="U151" s="902"/>
      <c r="V151" s="901"/>
      <c r="W151" s="902"/>
      <c r="X151" s="901"/>
      <c r="Y151" s="902"/>
      <c r="Z151" s="901"/>
      <c r="AA151" s="902"/>
      <c r="AB151" s="901"/>
      <c r="AC151" s="902"/>
      <c r="AD151" s="901"/>
      <c r="AE151" s="902"/>
      <c r="AF151" s="901"/>
      <c r="AG151" s="902"/>
      <c r="AH151" s="901"/>
      <c r="AI151" s="902"/>
      <c r="AJ151" s="1857"/>
      <c r="AK151" s="1858"/>
      <c r="AL151" s="901"/>
      <c r="AM151" s="902"/>
      <c r="AN151" s="2010"/>
      <c r="AO151" s="2011"/>
      <c r="AP151" s="901"/>
      <c r="AQ151" s="902"/>
      <c r="AR151" s="901"/>
      <c r="AS151" s="902"/>
      <c r="AT151" s="901"/>
      <c r="AU151" s="902"/>
      <c r="AV151" s="919"/>
      <c r="HN151" s="1014"/>
      <c r="HO151" s="1015"/>
      <c r="HP151" s="869"/>
      <c r="HQ151" s="869"/>
      <c r="HR151" s="869"/>
      <c r="HS151" s="869"/>
      <c r="HT151" s="869"/>
      <c r="HU151" s="869"/>
      <c r="HV151" s="1016"/>
      <c r="IV151" s="1017" t="s">
        <v>114</v>
      </c>
      <c r="IW151" s="1017" t="s">
        <v>46</v>
      </c>
      <c r="IX151" s="1013" t="s">
        <v>46</v>
      </c>
      <c r="IY151" s="1013" t="s">
        <v>23</v>
      </c>
      <c r="IZ151" s="1013" t="s">
        <v>44</v>
      </c>
      <c r="JA151" s="1017" t="s">
        <v>103</v>
      </c>
    </row>
    <row r="152" spans="1:275" s="991" customFormat="1" ht="27.9" customHeight="1" x14ac:dyDescent="0.25">
      <c r="A152" s="835"/>
      <c r="B152" s="873"/>
      <c r="C152" s="977" t="s">
        <v>114</v>
      </c>
      <c r="D152" s="874" t="s">
        <v>7</v>
      </c>
      <c r="E152" s="875" t="s">
        <v>132</v>
      </c>
      <c r="F152" s="876"/>
      <c r="G152" s="877">
        <v>7.9</v>
      </c>
      <c r="H152" s="878"/>
      <c r="I152" s="879"/>
      <c r="J152" s="897"/>
      <c r="K152" s="898"/>
      <c r="L152" s="897"/>
      <c r="M152" s="898"/>
      <c r="N152" s="897"/>
      <c r="O152" s="898"/>
      <c r="P152" s="897"/>
      <c r="Q152" s="898"/>
      <c r="R152" s="897"/>
      <c r="S152" s="898"/>
      <c r="T152" s="897"/>
      <c r="U152" s="898"/>
      <c r="V152" s="897"/>
      <c r="W152" s="898"/>
      <c r="X152" s="897"/>
      <c r="Y152" s="898"/>
      <c r="Z152" s="897"/>
      <c r="AA152" s="898"/>
      <c r="AB152" s="897"/>
      <c r="AC152" s="898"/>
      <c r="AD152" s="897"/>
      <c r="AE152" s="898"/>
      <c r="AF152" s="897"/>
      <c r="AG152" s="898"/>
      <c r="AH152" s="897"/>
      <c r="AI152" s="898"/>
      <c r="AJ152" s="1853"/>
      <c r="AK152" s="1854"/>
      <c r="AL152" s="897"/>
      <c r="AM152" s="898"/>
      <c r="AN152" s="2006"/>
      <c r="AO152" s="2007"/>
      <c r="AP152" s="897"/>
      <c r="AQ152" s="898"/>
      <c r="AR152" s="897"/>
      <c r="AS152" s="898"/>
      <c r="AT152" s="897"/>
      <c r="AU152" s="898"/>
      <c r="AV152" s="917"/>
      <c r="HN152" s="992"/>
      <c r="HO152" s="993"/>
      <c r="HP152" s="853"/>
      <c r="HQ152" s="853"/>
      <c r="HR152" s="994">
        <f>SUM(HR153:HR161)</f>
        <v>0</v>
      </c>
      <c r="HS152" s="853"/>
      <c r="HT152" s="994">
        <f>SUM(HT153:HT161)</f>
        <v>0</v>
      </c>
      <c r="HU152" s="853"/>
      <c r="HV152" s="995">
        <f>SUM(HV153:HV161)</f>
        <v>0</v>
      </c>
      <c r="IT152" s="996" t="s">
        <v>45</v>
      </c>
      <c r="IV152" s="997" t="s">
        <v>43</v>
      </c>
      <c r="IW152" s="997" t="s">
        <v>45</v>
      </c>
      <c r="JA152" s="996" t="s">
        <v>103</v>
      </c>
      <c r="JM152" s="998">
        <f>SUM(JM153:JM161)</f>
        <v>8941.34</v>
      </c>
    </row>
    <row r="153" spans="1:275" s="836" customFormat="1" ht="27.9" customHeight="1" x14ac:dyDescent="0.25">
      <c r="A153" s="835"/>
      <c r="B153" s="854" t="s">
        <v>343</v>
      </c>
      <c r="C153" s="838" t="s">
        <v>105</v>
      </c>
      <c r="D153" s="839" t="s">
        <v>359</v>
      </c>
      <c r="E153" s="840" t="s">
        <v>360</v>
      </c>
      <c r="F153" s="841" t="s">
        <v>194</v>
      </c>
      <c r="G153" s="842">
        <v>0.68</v>
      </c>
      <c r="H153" s="843">
        <v>2846.5</v>
      </c>
      <c r="I153" s="855">
        <f>ROUND(H153*G153,2)</f>
        <v>1935.62</v>
      </c>
      <c r="J153" s="850"/>
      <c r="K153" s="1064">
        <f>ROUND(J153*$H153,2)</f>
        <v>0</v>
      </c>
      <c r="L153" s="850"/>
      <c r="M153" s="1064">
        <f>ROUND(L153*$H153,2)</f>
        <v>0</v>
      </c>
      <c r="N153" s="850"/>
      <c r="O153" s="1064">
        <f>ROUND(N153*$H153,2)</f>
        <v>0</v>
      </c>
      <c r="P153" s="850"/>
      <c r="Q153" s="1064">
        <f>ROUND(P153*$H153,2)</f>
        <v>0</v>
      </c>
      <c r="R153" s="850"/>
      <c r="S153" s="1064">
        <f>ROUND(R153*$H153,2)</f>
        <v>0</v>
      </c>
      <c r="T153" s="850"/>
      <c r="U153" s="1064">
        <f>ROUND(T153*$H153,2)</f>
        <v>0</v>
      </c>
      <c r="V153" s="850"/>
      <c r="W153" s="1064">
        <f>ROUND(V153*$H153,2)</f>
        <v>0</v>
      </c>
      <c r="X153" s="850"/>
      <c r="Y153" s="1064">
        <f>ROUND(X153*$H153,2)</f>
        <v>0</v>
      </c>
      <c r="Z153" s="850"/>
      <c r="AA153" s="1064">
        <f>ROUND(Z153*$H153,2)</f>
        <v>0</v>
      </c>
      <c r="AB153" s="850"/>
      <c r="AC153" s="1064">
        <f>ROUND(AB153*$H153,2)</f>
        <v>0</v>
      </c>
      <c r="AD153" s="850"/>
      <c r="AE153" s="1064">
        <f>ROUND(AD153*$H153,2)</f>
        <v>0</v>
      </c>
      <c r="AF153" s="850"/>
      <c r="AG153" s="1064">
        <f>ROUND(AF153*$H153,2)</f>
        <v>0</v>
      </c>
      <c r="AH153" s="850"/>
      <c r="AI153" s="1064">
        <f>ROUND(AH153*$H153,2)</f>
        <v>0</v>
      </c>
      <c r="AJ153" s="1861">
        <v>0.68</v>
      </c>
      <c r="AK153" s="2185">
        <f>ROUND(AJ153*$H153,2)</f>
        <v>1935.62</v>
      </c>
      <c r="AL153" s="850"/>
      <c r="AM153" s="1064">
        <f>ROUND(AL153*$H153,2)</f>
        <v>0</v>
      </c>
      <c r="AN153" s="2014"/>
      <c r="AO153" s="2036">
        <f>ROUND(AN153*$H153,2)</f>
        <v>0</v>
      </c>
      <c r="AP153" s="850"/>
      <c r="AQ153" s="1064">
        <f>ROUND(AP153*$H153,2)</f>
        <v>0</v>
      </c>
      <c r="AR153" s="850">
        <f>AP153+AN153+AL153+AJ153+AH153+AF153+AD153+AB153+Z153+X153+V153+T153+R153+P153+N153+L153+J153</f>
        <v>0.68</v>
      </c>
      <c r="AS153" s="1064">
        <f>ROUND(AR153*H153,2)</f>
        <v>1935.62</v>
      </c>
      <c r="AT153" s="850">
        <f>G153-AR153</f>
        <v>0</v>
      </c>
      <c r="AU153" s="1064">
        <f>ROUND(AT153*H153,2)</f>
        <v>0</v>
      </c>
      <c r="AV153" s="914">
        <f>AU153/I153</f>
        <v>0</v>
      </c>
      <c r="HN153" s="976"/>
      <c r="HO153" s="1000" t="s">
        <v>7</v>
      </c>
      <c r="HP153" s="1001" t="s">
        <v>31</v>
      </c>
      <c r="HQ153" s="851"/>
      <c r="HR153" s="1002">
        <f>HQ153*G147</f>
        <v>0</v>
      </c>
      <c r="HS153" s="1002">
        <v>0</v>
      </c>
      <c r="HT153" s="1002">
        <f>HS153*G147</f>
        <v>0</v>
      </c>
      <c r="HU153" s="1002">
        <v>0</v>
      </c>
      <c r="HV153" s="1003">
        <f>HU153*G147</f>
        <v>0</v>
      </c>
      <c r="IT153" s="1004" t="s">
        <v>110</v>
      </c>
      <c r="IV153" s="1004" t="s">
        <v>105</v>
      </c>
      <c r="IW153" s="1004" t="s">
        <v>46</v>
      </c>
      <c r="JA153" s="988" t="s">
        <v>103</v>
      </c>
      <c r="JG153" s="1005">
        <f>IF(HP153="základní",I147,0)</f>
        <v>7005.72</v>
      </c>
      <c r="JH153" s="1005">
        <f>IF(HP153="snížená",I147,0)</f>
        <v>0</v>
      </c>
      <c r="JI153" s="1005">
        <f>IF(HP153="zákl. přenesená",I147,0)</f>
        <v>0</v>
      </c>
      <c r="JJ153" s="1005">
        <f>IF(HP153="sníž. přenesená",I147,0)</f>
        <v>0</v>
      </c>
      <c r="JK153" s="1005">
        <f>IF(HP153="nulová",I147,0)</f>
        <v>0</v>
      </c>
      <c r="JL153" s="988" t="s">
        <v>45</v>
      </c>
      <c r="JM153" s="1005">
        <f>ROUND(H147*G147,2)</f>
        <v>7005.72</v>
      </c>
      <c r="JN153" s="988" t="s">
        <v>110</v>
      </c>
      <c r="JO153" s="1004" t="s">
        <v>2355</v>
      </c>
    </row>
    <row r="154" spans="1:275" s="836" customFormat="1" ht="27.9" customHeight="1" x14ac:dyDescent="0.25">
      <c r="A154" s="835"/>
      <c r="B154" s="856"/>
      <c r="C154" s="977" t="s">
        <v>112</v>
      </c>
      <c r="D154" s="851"/>
      <c r="E154" s="858" t="s">
        <v>362</v>
      </c>
      <c r="F154" s="851"/>
      <c r="G154" s="851"/>
      <c r="H154" s="852"/>
      <c r="I154" s="859"/>
      <c r="J154" s="1059"/>
      <c r="K154" s="1061"/>
      <c r="L154" s="1059"/>
      <c r="M154" s="1061"/>
      <c r="N154" s="1059"/>
      <c r="O154" s="1061"/>
      <c r="P154" s="1059"/>
      <c r="Q154" s="1061"/>
      <c r="R154" s="1059"/>
      <c r="S154" s="1061"/>
      <c r="T154" s="1059"/>
      <c r="U154" s="1061"/>
      <c r="V154" s="1059"/>
      <c r="W154" s="1061"/>
      <c r="X154" s="1059"/>
      <c r="Y154" s="1061"/>
      <c r="Z154" s="1059"/>
      <c r="AA154" s="1061"/>
      <c r="AB154" s="1059"/>
      <c r="AC154" s="1061"/>
      <c r="AD154" s="1059"/>
      <c r="AE154" s="1061"/>
      <c r="AF154" s="1059"/>
      <c r="AG154" s="1061"/>
      <c r="AH154" s="1059"/>
      <c r="AI154" s="1061"/>
      <c r="AJ154" s="1952"/>
      <c r="AK154" s="2186"/>
      <c r="AL154" s="1059"/>
      <c r="AM154" s="1061"/>
      <c r="AN154" s="2189"/>
      <c r="AO154" s="2190"/>
      <c r="AP154" s="1059"/>
      <c r="AQ154" s="1061"/>
      <c r="AR154" s="1059"/>
      <c r="AS154" s="1061"/>
      <c r="AT154" s="1059"/>
      <c r="AU154" s="1061"/>
      <c r="AV154" s="1066"/>
      <c r="HN154" s="976"/>
      <c r="HO154" s="1006"/>
      <c r="HP154" s="851"/>
      <c r="HQ154" s="851"/>
      <c r="HR154" s="851"/>
      <c r="HS154" s="851"/>
      <c r="HT154" s="851"/>
      <c r="HU154" s="851"/>
      <c r="HV154" s="1007"/>
      <c r="IV154" s="988" t="s">
        <v>112</v>
      </c>
      <c r="IW154" s="988" t="s">
        <v>46</v>
      </c>
    </row>
    <row r="155" spans="1:275" s="1013" customFormat="1" ht="27.9" customHeight="1" thickBot="1" x14ac:dyDescent="0.3">
      <c r="A155" s="835"/>
      <c r="B155" s="866"/>
      <c r="C155" s="977" t="s">
        <v>114</v>
      </c>
      <c r="D155" s="867" t="s">
        <v>7</v>
      </c>
      <c r="E155" s="868" t="s">
        <v>952</v>
      </c>
      <c r="F155" s="869"/>
      <c r="G155" s="870">
        <v>0.68</v>
      </c>
      <c r="H155" s="871"/>
      <c r="I155" s="872"/>
      <c r="J155" s="897"/>
      <c r="K155" s="898"/>
      <c r="L155" s="897"/>
      <c r="M155" s="898"/>
      <c r="N155" s="897"/>
      <c r="O155" s="898"/>
      <c r="P155" s="897"/>
      <c r="Q155" s="898"/>
      <c r="R155" s="897"/>
      <c r="S155" s="898"/>
      <c r="T155" s="897"/>
      <c r="U155" s="898"/>
      <c r="V155" s="897"/>
      <c r="W155" s="898"/>
      <c r="X155" s="897"/>
      <c r="Y155" s="898"/>
      <c r="Z155" s="897"/>
      <c r="AA155" s="898"/>
      <c r="AB155" s="897"/>
      <c r="AC155" s="898"/>
      <c r="AD155" s="897"/>
      <c r="AE155" s="898"/>
      <c r="AF155" s="897"/>
      <c r="AG155" s="898"/>
      <c r="AH155" s="897"/>
      <c r="AI155" s="898"/>
      <c r="AJ155" s="1853"/>
      <c r="AK155" s="1854"/>
      <c r="AL155" s="897"/>
      <c r="AM155" s="898"/>
      <c r="AN155" s="2006"/>
      <c r="AO155" s="2007"/>
      <c r="AP155" s="897"/>
      <c r="AQ155" s="898"/>
      <c r="AR155" s="897"/>
      <c r="AS155" s="898"/>
      <c r="AT155" s="897"/>
      <c r="AU155" s="898"/>
      <c r="AV155" s="917"/>
      <c r="HN155" s="1014"/>
      <c r="HO155" s="1015"/>
      <c r="HP155" s="869"/>
      <c r="HQ155" s="869"/>
      <c r="HR155" s="869"/>
      <c r="HS155" s="869"/>
      <c r="HT155" s="869"/>
      <c r="HU155" s="869"/>
      <c r="HV155" s="1016"/>
      <c r="IV155" s="1017" t="s">
        <v>114</v>
      </c>
      <c r="IW155" s="1017" t="s">
        <v>46</v>
      </c>
      <c r="IX155" s="1013" t="s">
        <v>46</v>
      </c>
      <c r="IY155" s="1013" t="s">
        <v>23</v>
      </c>
      <c r="IZ155" s="1013" t="s">
        <v>44</v>
      </c>
      <c r="JA155" s="1017" t="s">
        <v>103</v>
      </c>
    </row>
    <row r="156" spans="1:275" s="1013" customFormat="1" ht="27.9" customHeight="1" thickBot="1" x14ac:dyDescent="0.3">
      <c r="A156" s="835"/>
      <c r="B156" s="901"/>
      <c r="C156" s="1058"/>
      <c r="D156" s="1058"/>
      <c r="E156" s="1058"/>
      <c r="F156" s="1058"/>
      <c r="G156" s="1058"/>
      <c r="H156" s="1058"/>
      <c r="I156" s="902"/>
      <c r="J156" s="2255" t="s">
        <v>2484</v>
      </c>
      <c r="K156" s="2266"/>
      <c r="L156" s="2255" t="s">
        <v>2485</v>
      </c>
      <c r="M156" s="2266"/>
      <c r="N156" s="2255" t="s">
        <v>2486</v>
      </c>
      <c r="O156" s="2266"/>
      <c r="P156" s="2255" t="s">
        <v>2487</v>
      </c>
      <c r="Q156" s="2266"/>
      <c r="R156" s="2255" t="s">
        <v>2488</v>
      </c>
      <c r="S156" s="2266"/>
      <c r="T156" s="2255" t="s">
        <v>2489</v>
      </c>
      <c r="U156" s="2266"/>
      <c r="V156" s="2255" t="s">
        <v>2490</v>
      </c>
      <c r="W156" s="2266"/>
      <c r="X156" s="2255" t="s">
        <v>2491</v>
      </c>
      <c r="Y156" s="2266"/>
      <c r="Z156" s="2255" t="s">
        <v>2492</v>
      </c>
      <c r="AA156" s="2266"/>
      <c r="AB156" s="2255" t="s">
        <v>2493</v>
      </c>
      <c r="AC156" s="2266"/>
      <c r="AD156" s="2255" t="s">
        <v>2494</v>
      </c>
      <c r="AE156" s="2266"/>
      <c r="AF156" s="2255" t="s">
        <v>2495</v>
      </c>
      <c r="AG156" s="2266"/>
      <c r="AH156" s="2255" t="s">
        <v>2496</v>
      </c>
      <c r="AI156" s="2266"/>
      <c r="AJ156" s="2270" t="s">
        <v>2497</v>
      </c>
      <c r="AK156" s="2271"/>
      <c r="AL156" s="2255" t="s">
        <v>2498</v>
      </c>
      <c r="AM156" s="2266"/>
      <c r="AN156" s="2272" t="s">
        <v>2499</v>
      </c>
      <c r="AO156" s="2273"/>
      <c r="AP156" s="2255" t="s">
        <v>2504</v>
      </c>
      <c r="AQ156" s="2266"/>
      <c r="AR156" s="2255" t="s">
        <v>2500</v>
      </c>
      <c r="AS156" s="2266"/>
      <c r="AT156" s="2255" t="s">
        <v>2501</v>
      </c>
      <c r="AU156" s="2266"/>
      <c r="AV156" s="521" t="s">
        <v>2502</v>
      </c>
      <c r="HN156" s="1014"/>
      <c r="HO156" s="1015"/>
      <c r="HP156" s="869"/>
      <c r="HQ156" s="869"/>
      <c r="HR156" s="869"/>
      <c r="HS156" s="869"/>
      <c r="HT156" s="869"/>
      <c r="HU156" s="869"/>
      <c r="HV156" s="1016"/>
      <c r="IV156" s="1017" t="s">
        <v>114</v>
      </c>
      <c r="IW156" s="1017" t="s">
        <v>46</v>
      </c>
      <c r="IX156" s="1013" t="s">
        <v>46</v>
      </c>
      <c r="IY156" s="1013" t="s">
        <v>23</v>
      </c>
      <c r="IZ156" s="1013" t="s">
        <v>44</v>
      </c>
      <c r="JA156" s="1017" t="s">
        <v>103</v>
      </c>
    </row>
    <row r="157" spans="1:275" s="1013" customFormat="1" ht="27.9" customHeight="1" thickBot="1" x14ac:dyDescent="0.3">
      <c r="A157" s="835"/>
      <c r="B157" s="901"/>
      <c r="C157" s="1058"/>
      <c r="D157" s="1058"/>
      <c r="E157" s="1058"/>
      <c r="F157" s="1058"/>
      <c r="G157" s="1058"/>
      <c r="H157" s="1058"/>
      <c r="I157" s="902"/>
      <c r="J157" s="789" t="s">
        <v>91</v>
      </c>
      <c r="K157" s="790" t="s">
        <v>2503</v>
      </c>
      <c r="L157" s="789" t="s">
        <v>91</v>
      </c>
      <c r="M157" s="790" t="s">
        <v>2503</v>
      </c>
      <c r="N157" s="789" t="s">
        <v>91</v>
      </c>
      <c r="O157" s="790" t="s">
        <v>2503</v>
      </c>
      <c r="P157" s="789" t="s">
        <v>91</v>
      </c>
      <c r="Q157" s="790" t="s">
        <v>2503</v>
      </c>
      <c r="R157" s="789" t="s">
        <v>91</v>
      </c>
      <c r="S157" s="790" t="s">
        <v>2503</v>
      </c>
      <c r="T157" s="789" t="s">
        <v>91</v>
      </c>
      <c r="U157" s="790" t="s">
        <v>2503</v>
      </c>
      <c r="V157" s="789" t="s">
        <v>91</v>
      </c>
      <c r="W157" s="790" t="s">
        <v>2503</v>
      </c>
      <c r="X157" s="789" t="s">
        <v>91</v>
      </c>
      <c r="Y157" s="790" t="s">
        <v>2503</v>
      </c>
      <c r="Z157" s="789" t="s">
        <v>91</v>
      </c>
      <c r="AA157" s="790" t="s">
        <v>2503</v>
      </c>
      <c r="AB157" s="789" t="s">
        <v>91</v>
      </c>
      <c r="AC157" s="790" t="s">
        <v>2503</v>
      </c>
      <c r="AD157" s="789" t="s">
        <v>91</v>
      </c>
      <c r="AE157" s="790" t="s">
        <v>2503</v>
      </c>
      <c r="AF157" s="789" t="s">
        <v>91</v>
      </c>
      <c r="AG157" s="790" t="s">
        <v>2503</v>
      </c>
      <c r="AH157" s="789" t="s">
        <v>91</v>
      </c>
      <c r="AI157" s="790" t="s">
        <v>2503</v>
      </c>
      <c r="AJ157" s="1763" t="s">
        <v>91</v>
      </c>
      <c r="AK157" s="1764" t="s">
        <v>2503</v>
      </c>
      <c r="AL157" s="789" t="s">
        <v>91</v>
      </c>
      <c r="AM157" s="790" t="s">
        <v>2503</v>
      </c>
      <c r="AN157" s="1997" t="s">
        <v>91</v>
      </c>
      <c r="AO157" s="1998" t="s">
        <v>2503</v>
      </c>
      <c r="AP157" s="789" t="s">
        <v>91</v>
      </c>
      <c r="AQ157" s="790" t="s">
        <v>2503</v>
      </c>
      <c r="AR157" s="789" t="s">
        <v>91</v>
      </c>
      <c r="AS157" s="790" t="s">
        <v>2503</v>
      </c>
      <c r="AT157" s="789" t="s">
        <v>91</v>
      </c>
      <c r="AU157" s="790" t="s">
        <v>2503</v>
      </c>
      <c r="AV157" s="922" t="s">
        <v>91</v>
      </c>
      <c r="HN157" s="1014"/>
      <c r="HO157" s="1015"/>
      <c r="HP157" s="869"/>
      <c r="HQ157" s="869"/>
      <c r="HR157" s="869"/>
      <c r="HS157" s="869"/>
      <c r="HT157" s="869"/>
      <c r="HU157" s="869"/>
      <c r="HV157" s="1016"/>
      <c r="IV157" s="1017" t="s">
        <v>114</v>
      </c>
      <c r="IW157" s="1017" t="s">
        <v>46</v>
      </c>
      <c r="IX157" s="1013" t="s">
        <v>46</v>
      </c>
      <c r="IY157" s="1013" t="s">
        <v>23</v>
      </c>
      <c r="IZ157" s="1013" t="s">
        <v>44</v>
      </c>
      <c r="JA157" s="1017" t="s">
        <v>103</v>
      </c>
    </row>
    <row r="158" spans="1:275" s="1230" customFormat="1" ht="27.9" customHeight="1" thickBot="1" x14ac:dyDescent="0.4">
      <c r="A158" s="1217"/>
      <c r="B158" s="1171"/>
      <c r="C158" s="1172" t="s">
        <v>43</v>
      </c>
      <c r="D158" s="1172" t="s">
        <v>142</v>
      </c>
      <c r="E158" s="973" t="s">
        <v>364</v>
      </c>
      <c r="F158" s="1173"/>
      <c r="G158" s="1173"/>
      <c r="H158" s="1174"/>
      <c r="I158" s="1175">
        <f>JM162</f>
        <v>2814.4200000000005</v>
      </c>
      <c r="J158" s="949"/>
      <c r="K158" s="950">
        <f>K159+K162+K165+K167+K170</f>
        <v>0</v>
      </c>
      <c r="L158" s="999"/>
      <c r="M158" s="999">
        <f>M159+M162+M165+M167+M170</f>
        <v>0</v>
      </c>
      <c r="N158" s="999"/>
      <c r="O158" s="999">
        <f>O159+O162+O165+O167+O170</f>
        <v>0</v>
      </c>
      <c r="P158" s="999"/>
      <c r="Q158" s="999">
        <f>Q159+Q162+Q165+Q167+Q170</f>
        <v>0</v>
      </c>
      <c r="R158" s="999"/>
      <c r="S158" s="999">
        <f>S159+S162+S165+S167+S170</f>
        <v>0</v>
      </c>
      <c r="T158" s="999"/>
      <c r="U158" s="999">
        <f>U159+U162+U165+U167+U170</f>
        <v>0</v>
      </c>
      <c r="V158" s="999"/>
      <c r="W158" s="999">
        <f>W159+W162+W165+W167+W170</f>
        <v>0</v>
      </c>
      <c r="X158" s="999"/>
      <c r="Y158" s="999">
        <f>Y159+Y162+Y165+Y167+Y170</f>
        <v>0</v>
      </c>
      <c r="Z158" s="999"/>
      <c r="AA158" s="999">
        <f>AA159+AA162+AA165+AA167+AA170</f>
        <v>0</v>
      </c>
      <c r="AB158" s="999"/>
      <c r="AC158" s="999">
        <f>AC159+AC162+AC165+AC167+AC170</f>
        <v>0</v>
      </c>
      <c r="AD158" s="999"/>
      <c r="AE158" s="999">
        <f>AE159+AE162+AE165+AE167+AE170</f>
        <v>0</v>
      </c>
      <c r="AF158" s="999"/>
      <c r="AG158" s="999">
        <f>AG159+AG162+AG165+AG167+AG170</f>
        <v>0</v>
      </c>
      <c r="AH158" s="999"/>
      <c r="AI158" s="999">
        <f>AI159+AI162+AI165+AI167+AI170</f>
        <v>0</v>
      </c>
      <c r="AJ158" s="2142"/>
      <c r="AK158" s="2142">
        <f>AK159+AK162+AK165+AK167+AK170</f>
        <v>0</v>
      </c>
      <c r="AL158" s="999"/>
      <c r="AM158" s="999">
        <f>AM159+AM162+AM165+AM167+AM170</f>
        <v>0</v>
      </c>
      <c r="AN158" s="2005"/>
      <c r="AO158" s="2005">
        <f>AO159+AO162+AO165+AO167+AO170</f>
        <v>0</v>
      </c>
      <c r="AP158" s="999"/>
      <c r="AQ158" s="999">
        <f>AQ159+AQ162+AQ165+AQ167+AQ170</f>
        <v>0</v>
      </c>
      <c r="AR158" s="950"/>
      <c r="AS158" s="950">
        <f>AS159+AS162+AS165+AS167+AS170</f>
        <v>0</v>
      </c>
      <c r="AT158" s="950"/>
      <c r="AU158" s="950">
        <f>AU159+AU162+AU165+AU167+AU170</f>
        <v>2814.4200000000005</v>
      </c>
      <c r="AV158" s="951">
        <f>AU158/I158</f>
        <v>1</v>
      </c>
      <c r="HN158" s="1231"/>
      <c r="HO158" s="1232"/>
      <c r="HP158" s="1233"/>
      <c r="HQ158" s="1233"/>
      <c r="HR158" s="1233"/>
      <c r="HS158" s="1233"/>
      <c r="HT158" s="1233"/>
      <c r="HU158" s="1233"/>
      <c r="HV158" s="1234"/>
      <c r="IV158" s="1235" t="s">
        <v>114</v>
      </c>
      <c r="IW158" s="1235" t="s">
        <v>46</v>
      </c>
      <c r="IX158" s="1230" t="s">
        <v>110</v>
      </c>
      <c r="IY158" s="1230" t="s">
        <v>23</v>
      </c>
      <c r="IZ158" s="1230" t="s">
        <v>45</v>
      </c>
      <c r="JA158" s="1235" t="s">
        <v>103</v>
      </c>
    </row>
    <row r="159" spans="1:275" s="836" customFormat="1" ht="27.9" customHeight="1" x14ac:dyDescent="0.25">
      <c r="A159" s="835"/>
      <c r="B159" s="854" t="s">
        <v>350</v>
      </c>
      <c r="C159" s="1050" t="s">
        <v>105</v>
      </c>
      <c r="D159" s="1049" t="s">
        <v>395</v>
      </c>
      <c r="E159" s="1045" t="s">
        <v>813</v>
      </c>
      <c r="F159" s="1046" t="s">
        <v>108</v>
      </c>
      <c r="G159" s="1047">
        <v>3.68</v>
      </c>
      <c r="H159" s="1048">
        <v>317.60000000000002</v>
      </c>
      <c r="I159" s="1044">
        <f>ROUND(H159*G159,2)</f>
        <v>1168.77</v>
      </c>
      <c r="J159" s="850"/>
      <c r="K159" s="1064">
        <f>ROUND(J159*$H159,2)</f>
        <v>0</v>
      </c>
      <c r="L159" s="850"/>
      <c r="M159" s="1064">
        <f>ROUND(L159*$H159,2)</f>
        <v>0</v>
      </c>
      <c r="N159" s="850"/>
      <c r="O159" s="1064">
        <f>ROUND(N159*$H159,2)</f>
        <v>0</v>
      </c>
      <c r="P159" s="850"/>
      <c r="Q159" s="1064">
        <f>ROUND(P159*$H159,2)</f>
        <v>0</v>
      </c>
      <c r="R159" s="850"/>
      <c r="S159" s="1064">
        <f>ROUND(R159*$H159,2)</f>
        <v>0</v>
      </c>
      <c r="T159" s="850"/>
      <c r="U159" s="1064">
        <f>ROUND(T159*$H159,2)</f>
        <v>0</v>
      </c>
      <c r="V159" s="850"/>
      <c r="W159" s="1064">
        <f>ROUND(V159*$H159,2)</f>
        <v>0</v>
      </c>
      <c r="X159" s="850"/>
      <c r="Y159" s="1064">
        <f>ROUND(X159*$H159,2)</f>
        <v>0</v>
      </c>
      <c r="Z159" s="850"/>
      <c r="AA159" s="1064">
        <f>ROUND(Z159*$H159,2)</f>
        <v>0</v>
      </c>
      <c r="AB159" s="850"/>
      <c r="AC159" s="1064">
        <f>ROUND(AB159*$H159,2)</f>
        <v>0</v>
      </c>
      <c r="AD159" s="850"/>
      <c r="AE159" s="1064">
        <f>ROUND(AD159*$H159,2)</f>
        <v>0</v>
      </c>
      <c r="AF159" s="850"/>
      <c r="AG159" s="1064">
        <f>ROUND(AF159*$H159,2)</f>
        <v>0</v>
      </c>
      <c r="AH159" s="850"/>
      <c r="AI159" s="1064">
        <f>ROUND(AH159*$H159,2)</f>
        <v>0</v>
      </c>
      <c r="AJ159" s="1861"/>
      <c r="AK159" s="2185">
        <f>ROUND(AJ159*$H159,2)</f>
        <v>0</v>
      </c>
      <c r="AL159" s="850"/>
      <c r="AM159" s="1064">
        <f>ROUND(AL159*$H159,2)</f>
        <v>0</v>
      </c>
      <c r="AN159" s="2014"/>
      <c r="AO159" s="2036">
        <f>ROUND(AN159*$H159,2)</f>
        <v>0</v>
      </c>
      <c r="AP159" s="850"/>
      <c r="AQ159" s="1064">
        <f>ROUND(AP159*$H159,2)</f>
        <v>0</v>
      </c>
      <c r="AR159" s="775">
        <f>AP159+AN159+AL159+AJ159+AH159+AF159+AD159+AB159+Z159+X159+V159+T159+R159+P159+N159+L159+J159</f>
        <v>0</v>
      </c>
      <c r="AS159" s="910">
        <f>ROUND(AR159*H159,2)</f>
        <v>0</v>
      </c>
      <c r="AT159" s="775">
        <f>G159-AR159</f>
        <v>3.68</v>
      </c>
      <c r="AU159" s="910">
        <f>ROUND(AT159*H159,2)</f>
        <v>1168.77</v>
      </c>
      <c r="AV159" s="913">
        <f>AU159/I159</f>
        <v>1</v>
      </c>
      <c r="HN159" s="976"/>
      <c r="HO159" s="1000" t="s">
        <v>7</v>
      </c>
      <c r="HP159" s="1001" t="s">
        <v>31</v>
      </c>
      <c r="HQ159" s="851"/>
      <c r="HR159" s="1002">
        <f>HQ159*G153</f>
        <v>0</v>
      </c>
      <c r="HS159" s="1002">
        <v>0</v>
      </c>
      <c r="HT159" s="1002">
        <f>HS159*G153</f>
        <v>0</v>
      </c>
      <c r="HU159" s="1002">
        <v>0</v>
      </c>
      <c r="HV159" s="1003">
        <f>HU159*G153</f>
        <v>0</v>
      </c>
      <c r="IT159" s="1004" t="s">
        <v>110</v>
      </c>
      <c r="IV159" s="1004" t="s">
        <v>105</v>
      </c>
      <c r="IW159" s="1004" t="s">
        <v>46</v>
      </c>
      <c r="JA159" s="988" t="s">
        <v>103</v>
      </c>
      <c r="JG159" s="1005">
        <f>IF(HP159="základní",I153,0)</f>
        <v>1935.62</v>
      </c>
      <c r="JH159" s="1005">
        <f>IF(HP159="snížená",I153,0)</f>
        <v>0</v>
      </c>
      <c r="JI159" s="1005">
        <f>IF(HP159="zákl. přenesená",I153,0)</f>
        <v>0</v>
      </c>
      <c r="JJ159" s="1005">
        <f>IF(HP159="sníž. přenesená",I153,0)</f>
        <v>0</v>
      </c>
      <c r="JK159" s="1005">
        <f>IF(HP159="nulová",I153,0)</f>
        <v>0</v>
      </c>
      <c r="JL159" s="988" t="s">
        <v>45</v>
      </c>
      <c r="JM159" s="1005">
        <f>ROUND(H153*G153,2)</f>
        <v>1935.62</v>
      </c>
      <c r="JN159" s="988" t="s">
        <v>110</v>
      </c>
      <c r="JO159" s="1004" t="s">
        <v>2358</v>
      </c>
    </row>
    <row r="160" spans="1:275" s="836" customFormat="1" ht="27.9" customHeight="1" x14ac:dyDescent="0.25">
      <c r="A160" s="835"/>
      <c r="B160" s="856"/>
      <c r="C160" s="977" t="s">
        <v>112</v>
      </c>
      <c r="D160" s="851"/>
      <c r="E160" s="858" t="s">
        <v>398</v>
      </c>
      <c r="F160" s="851"/>
      <c r="G160" s="851"/>
      <c r="H160" s="852"/>
      <c r="I160" s="859"/>
      <c r="J160" s="901"/>
      <c r="K160" s="902"/>
      <c r="L160" s="901"/>
      <c r="M160" s="902"/>
      <c r="N160" s="901"/>
      <c r="O160" s="902"/>
      <c r="P160" s="901"/>
      <c r="Q160" s="902"/>
      <c r="R160" s="901"/>
      <c r="S160" s="902"/>
      <c r="T160" s="901"/>
      <c r="U160" s="902"/>
      <c r="V160" s="901"/>
      <c r="W160" s="902"/>
      <c r="X160" s="901"/>
      <c r="Y160" s="902"/>
      <c r="Z160" s="901"/>
      <c r="AA160" s="902"/>
      <c r="AB160" s="901"/>
      <c r="AC160" s="902"/>
      <c r="AD160" s="901"/>
      <c r="AE160" s="902"/>
      <c r="AF160" s="901"/>
      <c r="AG160" s="902"/>
      <c r="AH160" s="901"/>
      <c r="AI160" s="902"/>
      <c r="AJ160" s="1857"/>
      <c r="AK160" s="1858"/>
      <c r="AL160" s="901"/>
      <c r="AM160" s="902"/>
      <c r="AN160" s="2010"/>
      <c r="AO160" s="2011"/>
      <c r="AP160" s="901"/>
      <c r="AQ160" s="902"/>
      <c r="AR160" s="901"/>
      <c r="AS160" s="902"/>
      <c r="AT160" s="901"/>
      <c r="AU160" s="902"/>
      <c r="AV160" s="919"/>
      <c r="HN160" s="976"/>
      <c r="HO160" s="1006"/>
      <c r="HP160" s="851"/>
      <c r="HQ160" s="851"/>
      <c r="HR160" s="851"/>
      <c r="HS160" s="851"/>
      <c r="HT160" s="851"/>
      <c r="HU160" s="851"/>
      <c r="HV160" s="1007"/>
      <c r="IV160" s="988" t="s">
        <v>112</v>
      </c>
      <c r="IW160" s="988" t="s">
        <v>46</v>
      </c>
    </row>
    <row r="161" spans="1:275" s="1013" customFormat="1" ht="27.9" customHeight="1" x14ac:dyDescent="0.25">
      <c r="A161" s="835"/>
      <c r="B161" s="866"/>
      <c r="C161" s="977" t="s">
        <v>114</v>
      </c>
      <c r="D161" s="867" t="s">
        <v>7</v>
      </c>
      <c r="E161" s="868" t="s">
        <v>2360</v>
      </c>
      <c r="F161" s="869"/>
      <c r="G161" s="870">
        <v>3.68</v>
      </c>
      <c r="H161" s="871"/>
      <c r="I161" s="872"/>
      <c r="J161" s="901"/>
      <c r="K161" s="902"/>
      <c r="L161" s="901"/>
      <c r="M161" s="902"/>
      <c r="N161" s="901"/>
      <c r="O161" s="902"/>
      <c r="P161" s="901"/>
      <c r="Q161" s="902"/>
      <c r="R161" s="901"/>
      <c r="S161" s="902"/>
      <c r="T161" s="901"/>
      <c r="U161" s="902"/>
      <c r="V161" s="901"/>
      <c r="W161" s="902"/>
      <c r="X161" s="901"/>
      <c r="Y161" s="902"/>
      <c r="Z161" s="901"/>
      <c r="AA161" s="902"/>
      <c r="AB161" s="901"/>
      <c r="AC161" s="902"/>
      <c r="AD161" s="901"/>
      <c r="AE161" s="902"/>
      <c r="AF161" s="901"/>
      <c r="AG161" s="902"/>
      <c r="AH161" s="901"/>
      <c r="AI161" s="902"/>
      <c r="AJ161" s="1857"/>
      <c r="AK161" s="1858"/>
      <c r="AL161" s="901"/>
      <c r="AM161" s="902"/>
      <c r="AN161" s="2010"/>
      <c r="AO161" s="2011"/>
      <c r="AP161" s="901"/>
      <c r="AQ161" s="902"/>
      <c r="AR161" s="901"/>
      <c r="AS161" s="902"/>
      <c r="AT161" s="901"/>
      <c r="AU161" s="902"/>
      <c r="AV161" s="919"/>
      <c r="HN161" s="1014"/>
      <c r="HO161" s="1015"/>
      <c r="HP161" s="869"/>
      <c r="HQ161" s="869"/>
      <c r="HR161" s="869"/>
      <c r="HS161" s="869"/>
      <c r="HT161" s="869"/>
      <c r="HU161" s="869"/>
      <c r="HV161" s="1016"/>
      <c r="IV161" s="1017" t="s">
        <v>114</v>
      </c>
      <c r="IW161" s="1017" t="s">
        <v>46</v>
      </c>
      <c r="IX161" s="1013" t="s">
        <v>46</v>
      </c>
      <c r="IY161" s="1013" t="s">
        <v>23</v>
      </c>
      <c r="IZ161" s="1013" t="s">
        <v>45</v>
      </c>
      <c r="JA161" s="1017" t="s">
        <v>103</v>
      </c>
    </row>
    <row r="162" spans="1:275" s="991" customFormat="1" ht="27.9" customHeight="1" x14ac:dyDescent="0.25">
      <c r="A162" s="835"/>
      <c r="B162" s="854" t="s">
        <v>358</v>
      </c>
      <c r="C162" s="838" t="s">
        <v>105</v>
      </c>
      <c r="D162" s="839" t="s">
        <v>384</v>
      </c>
      <c r="E162" s="840" t="s">
        <v>807</v>
      </c>
      <c r="F162" s="841" t="s">
        <v>108</v>
      </c>
      <c r="G162" s="842">
        <v>2.2999999999999998</v>
      </c>
      <c r="H162" s="843">
        <v>412.6</v>
      </c>
      <c r="I162" s="855">
        <f>ROUND(H162*G162,2)</f>
        <v>948.98</v>
      </c>
      <c r="J162" s="850"/>
      <c r="K162" s="1064">
        <f>ROUND(J162*$H162,2)</f>
        <v>0</v>
      </c>
      <c r="L162" s="850"/>
      <c r="M162" s="1064">
        <f>ROUND(L162*$H162,2)</f>
        <v>0</v>
      </c>
      <c r="N162" s="850"/>
      <c r="O162" s="1064">
        <f>ROUND(N162*$H162,2)</f>
        <v>0</v>
      </c>
      <c r="P162" s="850"/>
      <c r="Q162" s="1064">
        <f>ROUND(P162*$H162,2)</f>
        <v>0</v>
      </c>
      <c r="R162" s="850"/>
      <c r="S162" s="1064">
        <f>ROUND(R162*$H162,2)</f>
        <v>0</v>
      </c>
      <c r="T162" s="850"/>
      <c r="U162" s="1064">
        <f>ROUND(T162*$H162,2)</f>
        <v>0</v>
      </c>
      <c r="V162" s="850"/>
      <c r="W162" s="1064">
        <f>ROUND(V162*$H162,2)</f>
        <v>0</v>
      </c>
      <c r="X162" s="850"/>
      <c r="Y162" s="1064">
        <f>ROUND(X162*$H162,2)</f>
        <v>0</v>
      </c>
      <c r="Z162" s="850"/>
      <c r="AA162" s="1064">
        <f>ROUND(Z162*$H162,2)</f>
        <v>0</v>
      </c>
      <c r="AB162" s="850"/>
      <c r="AC162" s="1064">
        <f>ROUND(AB162*$H162,2)</f>
        <v>0</v>
      </c>
      <c r="AD162" s="850"/>
      <c r="AE162" s="1064">
        <f>ROUND(AD162*$H162,2)</f>
        <v>0</v>
      </c>
      <c r="AF162" s="850"/>
      <c r="AG162" s="1064">
        <f>ROUND(AF162*$H162,2)</f>
        <v>0</v>
      </c>
      <c r="AH162" s="850"/>
      <c r="AI162" s="1064">
        <f>ROUND(AH162*$H162,2)</f>
        <v>0</v>
      </c>
      <c r="AJ162" s="1861"/>
      <c r="AK162" s="2185">
        <f>ROUND(AJ162*$H162,2)</f>
        <v>0</v>
      </c>
      <c r="AL162" s="850"/>
      <c r="AM162" s="1064">
        <f>ROUND(AL162*$H162,2)</f>
        <v>0</v>
      </c>
      <c r="AN162" s="2014"/>
      <c r="AO162" s="2036">
        <f>ROUND(AN162*$H162,2)</f>
        <v>0</v>
      </c>
      <c r="AP162" s="850"/>
      <c r="AQ162" s="1064">
        <f>ROUND(AP162*$H162,2)</f>
        <v>0</v>
      </c>
      <c r="AR162" s="850">
        <f>AP162+AN162+AL162+AJ162+AH162+AF162+AD162+AB162+Z162+X162+V162+T162+R162+P162+N162+L162+J162</f>
        <v>0</v>
      </c>
      <c r="AS162" s="1064">
        <f>ROUND(AR162*H162,2)</f>
        <v>0</v>
      </c>
      <c r="AT162" s="850">
        <f>G162-AR162</f>
        <v>2.2999999999999998</v>
      </c>
      <c r="AU162" s="1064">
        <f>ROUND(AT162*H162,2)</f>
        <v>948.98</v>
      </c>
      <c r="AV162" s="914">
        <f>AU162/I162</f>
        <v>1</v>
      </c>
      <c r="HN162" s="992"/>
      <c r="HO162" s="993"/>
      <c r="HP162" s="853"/>
      <c r="HQ162" s="853"/>
      <c r="HR162" s="994">
        <f>SUM(HR163:HR176)</f>
        <v>0</v>
      </c>
      <c r="HS162" s="853"/>
      <c r="HT162" s="994">
        <f>SUM(HT163:HT176)</f>
        <v>0</v>
      </c>
      <c r="HU162" s="853"/>
      <c r="HV162" s="995">
        <f>SUM(HV163:HV176)</f>
        <v>0</v>
      </c>
      <c r="IT162" s="996" t="s">
        <v>45</v>
      </c>
      <c r="IV162" s="997" t="s">
        <v>43</v>
      </c>
      <c r="IW162" s="997" t="s">
        <v>45</v>
      </c>
      <c r="JA162" s="996" t="s">
        <v>103</v>
      </c>
      <c r="JM162" s="998">
        <f>SUM(JM163:JM176)</f>
        <v>2814.4200000000005</v>
      </c>
    </row>
    <row r="163" spans="1:275" s="836" customFormat="1" ht="27.9" customHeight="1" x14ac:dyDescent="0.25">
      <c r="A163" s="835"/>
      <c r="B163" s="856"/>
      <c r="C163" s="977" t="s">
        <v>112</v>
      </c>
      <c r="D163" s="851"/>
      <c r="E163" s="858" t="s">
        <v>381</v>
      </c>
      <c r="F163" s="851"/>
      <c r="G163" s="851"/>
      <c r="H163" s="852"/>
      <c r="I163" s="859"/>
      <c r="J163" s="897"/>
      <c r="K163" s="898"/>
      <c r="L163" s="897"/>
      <c r="M163" s="898"/>
      <c r="N163" s="897"/>
      <c r="O163" s="898"/>
      <c r="P163" s="897"/>
      <c r="Q163" s="898"/>
      <c r="R163" s="897"/>
      <c r="S163" s="898"/>
      <c r="T163" s="897"/>
      <c r="U163" s="898"/>
      <c r="V163" s="897"/>
      <c r="W163" s="898"/>
      <c r="X163" s="897"/>
      <c r="Y163" s="898"/>
      <c r="Z163" s="897"/>
      <c r="AA163" s="898"/>
      <c r="AB163" s="897"/>
      <c r="AC163" s="898"/>
      <c r="AD163" s="897"/>
      <c r="AE163" s="898"/>
      <c r="AF163" s="897"/>
      <c r="AG163" s="898"/>
      <c r="AH163" s="897"/>
      <c r="AI163" s="898"/>
      <c r="AJ163" s="1853"/>
      <c r="AK163" s="1854"/>
      <c r="AL163" s="897"/>
      <c r="AM163" s="898"/>
      <c r="AN163" s="2006"/>
      <c r="AO163" s="2007"/>
      <c r="AP163" s="897"/>
      <c r="AQ163" s="898"/>
      <c r="AR163" s="897"/>
      <c r="AS163" s="898"/>
      <c r="AT163" s="897"/>
      <c r="AU163" s="898"/>
      <c r="AV163" s="917"/>
      <c r="HN163" s="976"/>
      <c r="HO163" s="1000" t="s">
        <v>7</v>
      </c>
      <c r="HP163" s="1001" t="s">
        <v>31</v>
      </c>
      <c r="HQ163" s="851"/>
      <c r="HR163" s="1002">
        <f>HQ163*G159</f>
        <v>0</v>
      </c>
      <c r="HS163" s="1002">
        <v>0</v>
      </c>
      <c r="HT163" s="1002">
        <f>HS163*G159</f>
        <v>0</v>
      </c>
      <c r="HU163" s="1002">
        <v>0</v>
      </c>
      <c r="HV163" s="1003">
        <f>HU163*G159</f>
        <v>0</v>
      </c>
      <c r="IT163" s="1004" t="s">
        <v>110</v>
      </c>
      <c r="IV163" s="1004" t="s">
        <v>105</v>
      </c>
      <c r="IW163" s="1004" t="s">
        <v>46</v>
      </c>
      <c r="JA163" s="988" t="s">
        <v>103</v>
      </c>
      <c r="JG163" s="1005">
        <f>IF(HP163="základní",I159,0)</f>
        <v>1168.77</v>
      </c>
      <c r="JH163" s="1005">
        <f>IF(HP163="snížená",I159,0)</f>
        <v>0</v>
      </c>
      <c r="JI163" s="1005">
        <f>IF(HP163="zákl. přenesená",I159,0)</f>
        <v>0</v>
      </c>
      <c r="JJ163" s="1005">
        <f>IF(HP163="sníž. přenesená",I159,0)</f>
        <v>0</v>
      </c>
      <c r="JK163" s="1005">
        <f>IF(HP163="nulová",I159,0)</f>
        <v>0</v>
      </c>
      <c r="JL163" s="988" t="s">
        <v>45</v>
      </c>
      <c r="JM163" s="1005">
        <f>ROUND(H159*G159,2)</f>
        <v>1168.77</v>
      </c>
      <c r="JN163" s="988" t="s">
        <v>110</v>
      </c>
      <c r="JO163" s="1004" t="s">
        <v>2359</v>
      </c>
    </row>
    <row r="164" spans="1:275" s="836" customFormat="1" ht="27.9" customHeight="1" x14ac:dyDescent="0.25">
      <c r="A164" s="835"/>
      <c r="B164" s="866"/>
      <c r="C164" s="977" t="s">
        <v>114</v>
      </c>
      <c r="D164" s="867" t="s">
        <v>7</v>
      </c>
      <c r="E164" s="868" t="s">
        <v>2362</v>
      </c>
      <c r="F164" s="869"/>
      <c r="G164" s="870">
        <v>2.2999999999999998</v>
      </c>
      <c r="H164" s="871"/>
      <c r="I164" s="872"/>
      <c r="J164" s="897"/>
      <c r="K164" s="898"/>
      <c r="L164" s="897"/>
      <c r="M164" s="898"/>
      <c r="N164" s="897"/>
      <c r="O164" s="898"/>
      <c r="P164" s="897"/>
      <c r="Q164" s="898"/>
      <c r="R164" s="897"/>
      <c r="S164" s="898"/>
      <c r="T164" s="897"/>
      <c r="U164" s="898"/>
      <c r="V164" s="897"/>
      <c r="W164" s="898"/>
      <c r="X164" s="897"/>
      <c r="Y164" s="898"/>
      <c r="Z164" s="897"/>
      <c r="AA164" s="898"/>
      <c r="AB164" s="897"/>
      <c r="AC164" s="898"/>
      <c r="AD164" s="897"/>
      <c r="AE164" s="898"/>
      <c r="AF164" s="897"/>
      <c r="AG164" s="898"/>
      <c r="AH164" s="897"/>
      <c r="AI164" s="898"/>
      <c r="AJ164" s="1853"/>
      <c r="AK164" s="1854"/>
      <c r="AL164" s="897"/>
      <c r="AM164" s="898"/>
      <c r="AN164" s="2006"/>
      <c r="AO164" s="2007"/>
      <c r="AP164" s="897"/>
      <c r="AQ164" s="898"/>
      <c r="AR164" s="897"/>
      <c r="AS164" s="898"/>
      <c r="AT164" s="897"/>
      <c r="AU164" s="898"/>
      <c r="AV164" s="917"/>
      <c r="HN164" s="976"/>
      <c r="HO164" s="1006"/>
      <c r="HP164" s="851"/>
      <c r="HQ164" s="851"/>
      <c r="HR164" s="851"/>
      <c r="HS164" s="851"/>
      <c r="HT164" s="851"/>
      <c r="HU164" s="851"/>
      <c r="HV164" s="1007"/>
      <c r="IV164" s="988" t="s">
        <v>112</v>
      </c>
      <c r="IW164" s="988" t="s">
        <v>46</v>
      </c>
    </row>
    <row r="165" spans="1:275" s="1013" customFormat="1" ht="27.9" customHeight="1" x14ac:dyDescent="0.25">
      <c r="A165" s="835"/>
      <c r="B165" s="854" t="s">
        <v>365</v>
      </c>
      <c r="C165" s="838" t="s">
        <v>105</v>
      </c>
      <c r="D165" s="839" t="s">
        <v>389</v>
      </c>
      <c r="E165" s="840" t="s">
        <v>810</v>
      </c>
      <c r="F165" s="841" t="s">
        <v>108</v>
      </c>
      <c r="G165" s="842">
        <v>3.68</v>
      </c>
      <c r="H165" s="843">
        <v>8.5</v>
      </c>
      <c r="I165" s="855">
        <f>ROUND(H165*G165,2)</f>
        <v>31.28</v>
      </c>
      <c r="J165" s="850"/>
      <c r="K165" s="1064">
        <f>ROUND(J165*$H165,2)</f>
        <v>0</v>
      </c>
      <c r="L165" s="850"/>
      <c r="M165" s="1064">
        <f>ROUND(L165*$H165,2)</f>
        <v>0</v>
      </c>
      <c r="N165" s="850"/>
      <c r="O165" s="1064">
        <f>ROUND(N165*$H165,2)</f>
        <v>0</v>
      </c>
      <c r="P165" s="850"/>
      <c r="Q165" s="1064">
        <f>ROUND(P165*$H165,2)</f>
        <v>0</v>
      </c>
      <c r="R165" s="850"/>
      <c r="S165" s="1064">
        <f>ROUND(R165*$H165,2)</f>
        <v>0</v>
      </c>
      <c r="T165" s="850"/>
      <c r="U165" s="1064">
        <f>ROUND(T165*$H165,2)</f>
        <v>0</v>
      </c>
      <c r="V165" s="850"/>
      <c r="W165" s="1064">
        <f>ROUND(V165*$H165,2)</f>
        <v>0</v>
      </c>
      <c r="X165" s="850"/>
      <c r="Y165" s="1064">
        <f>ROUND(X165*$H165,2)</f>
        <v>0</v>
      </c>
      <c r="Z165" s="850"/>
      <c r="AA165" s="1064">
        <f>ROUND(Z165*$H165,2)</f>
        <v>0</v>
      </c>
      <c r="AB165" s="850"/>
      <c r="AC165" s="1064">
        <f>ROUND(AB165*$H165,2)</f>
        <v>0</v>
      </c>
      <c r="AD165" s="850"/>
      <c r="AE165" s="1064">
        <f>ROUND(AD165*$H165,2)</f>
        <v>0</v>
      </c>
      <c r="AF165" s="850"/>
      <c r="AG165" s="1064">
        <f>ROUND(AF165*$H165,2)</f>
        <v>0</v>
      </c>
      <c r="AH165" s="850"/>
      <c r="AI165" s="1064">
        <f>ROUND(AH165*$H165,2)</f>
        <v>0</v>
      </c>
      <c r="AJ165" s="1861"/>
      <c r="AK165" s="2185">
        <f>ROUND(AJ165*$H165,2)</f>
        <v>0</v>
      </c>
      <c r="AL165" s="850"/>
      <c r="AM165" s="1064">
        <f>ROUND(AL165*$H165,2)</f>
        <v>0</v>
      </c>
      <c r="AN165" s="2014"/>
      <c r="AO165" s="2036">
        <f>ROUND(AN165*$H165,2)</f>
        <v>0</v>
      </c>
      <c r="AP165" s="850"/>
      <c r="AQ165" s="1064">
        <f>ROUND(AP165*$H165,2)</f>
        <v>0</v>
      </c>
      <c r="AR165" s="850">
        <f>AP165+AN165+AL165+AJ165+AH165+AF165+AD165+AB165+Z165+X165+V165+T165+R165+P165+N165+L165+J165</f>
        <v>0</v>
      </c>
      <c r="AS165" s="1064">
        <f>ROUND(AR165*H165,2)</f>
        <v>0</v>
      </c>
      <c r="AT165" s="850">
        <f>G165-AR165</f>
        <v>3.68</v>
      </c>
      <c r="AU165" s="1064">
        <f>ROUND(AT165*H165,2)</f>
        <v>31.28</v>
      </c>
      <c r="AV165" s="914">
        <f>AU165/I165</f>
        <v>1</v>
      </c>
      <c r="HN165" s="1014"/>
      <c r="HO165" s="1015"/>
      <c r="HP165" s="869"/>
      <c r="HQ165" s="869"/>
      <c r="HR165" s="869"/>
      <c r="HS165" s="869"/>
      <c r="HT165" s="869"/>
      <c r="HU165" s="869"/>
      <c r="HV165" s="1016"/>
      <c r="IV165" s="1017" t="s">
        <v>114</v>
      </c>
      <c r="IW165" s="1017" t="s">
        <v>46</v>
      </c>
      <c r="IX165" s="1013" t="s">
        <v>46</v>
      </c>
      <c r="IY165" s="1013" t="s">
        <v>23</v>
      </c>
      <c r="IZ165" s="1013" t="s">
        <v>45</v>
      </c>
      <c r="JA165" s="1017" t="s">
        <v>103</v>
      </c>
    </row>
    <row r="166" spans="1:275" s="836" customFormat="1" ht="27.9" customHeight="1" x14ac:dyDescent="0.25">
      <c r="A166" s="835"/>
      <c r="B166" s="866"/>
      <c r="C166" s="977" t="s">
        <v>114</v>
      </c>
      <c r="D166" s="867" t="s">
        <v>7</v>
      </c>
      <c r="E166" s="868" t="s">
        <v>2364</v>
      </c>
      <c r="F166" s="869"/>
      <c r="G166" s="870">
        <v>3.68</v>
      </c>
      <c r="H166" s="871"/>
      <c r="I166" s="872"/>
      <c r="J166" s="1059"/>
      <c r="K166" s="1061"/>
      <c r="L166" s="1059"/>
      <c r="M166" s="1061"/>
      <c r="N166" s="1059"/>
      <c r="O166" s="1061"/>
      <c r="P166" s="1059"/>
      <c r="Q166" s="1061"/>
      <c r="R166" s="1059"/>
      <c r="S166" s="1061"/>
      <c r="T166" s="1059"/>
      <c r="U166" s="1061"/>
      <c r="V166" s="1059"/>
      <c r="W166" s="1061"/>
      <c r="X166" s="1059"/>
      <c r="Y166" s="1061"/>
      <c r="Z166" s="1059"/>
      <c r="AA166" s="1061"/>
      <c r="AB166" s="1059"/>
      <c r="AC166" s="1061"/>
      <c r="AD166" s="1059"/>
      <c r="AE166" s="1061"/>
      <c r="AF166" s="1059"/>
      <c r="AG166" s="1061"/>
      <c r="AH166" s="1059"/>
      <c r="AI166" s="1061"/>
      <c r="AJ166" s="1952"/>
      <c r="AK166" s="2186"/>
      <c r="AL166" s="1059"/>
      <c r="AM166" s="1061"/>
      <c r="AN166" s="2189"/>
      <c r="AO166" s="2190"/>
      <c r="AP166" s="1059"/>
      <c r="AQ166" s="1061"/>
      <c r="AR166" s="1059"/>
      <c r="AS166" s="1061"/>
      <c r="AT166" s="1059"/>
      <c r="AU166" s="1061"/>
      <c r="AV166" s="1066"/>
      <c r="HN166" s="976"/>
      <c r="HO166" s="1000" t="s">
        <v>7</v>
      </c>
      <c r="HP166" s="1001" t="s">
        <v>31</v>
      </c>
      <c r="HQ166" s="851"/>
      <c r="HR166" s="1002">
        <f>HQ166*G162</f>
        <v>0</v>
      </c>
      <c r="HS166" s="1002">
        <v>0</v>
      </c>
      <c r="HT166" s="1002">
        <f>HS166*G162</f>
        <v>0</v>
      </c>
      <c r="HU166" s="1002">
        <v>0</v>
      </c>
      <c r="HV166" s="1003">
        <f>HU166*G162</f>
        <v>0</v>
      </c>
      <c r="IT166" s="1004" t="s">
        <v>110</v>
      </c>
      <c r="IV166" s="1004" t="s">
        <v>105</v>
      </c>
      <c r="IW166" s="1004" t="s">
        <v>46</v>
      </c>
      <c r="JA166" s="988" t="s">
        <v>103</v>
      </c>
      <c r="JG166" s="1005">
        <f>IF(HP166="základní",I162,0)</f>
        <v>948.98</v>
      </c>
      <c r="JH166" s="1005">
        <f>IF(HP166="snížená",I162,0)</f>
        <v>0</v>
      </c>
      <c r="JI166" s="1005">
        <f>IF(HP166="zákl. přenesená",I162,0)</f>
        <v>0</v>
      </c>
      <c r="JJ166" s="1005">
        <f>IF(HP166="sníž. přenesená",I162,0)</f>
        <v>0</v>
      </c>
      <c r="JK166" s="1005">
        <f>IF(HP166="nulová",I162,0)</f>
        <v>0</v>
      </c>
      <c r="JL166" s="988" t="s">
        <v>45</v>
      </c>
      <c r="JM166" s="1005">
        <f>ROUND(H162*G162,2)</f>
        <v>948.98</v>
      </c>
      <c r="JN166" s="988" t="s">
        <v>110</v>
      </c>
      <c r="JO166" s="1004" t="s">
        <v>2361</v>
      </c>
    </row>
    <row r="167" spans="1:275" s="836" customFormat="1" ht="27.9" customHeight="1" x14ac:dyDescent="0.25">
      <c r="A167" s="835"/>
      <c r="B167" s="854" t="s">
        <v>372</v>
      </c>
      <c r="C167" s="838" t="s">
        <v>105</v>
      </c>
      <c r="D167" s="839" t="s">
        <v>373</v>
      </c>
      <c r="E167" s="840" t="s">
        <v>803</v>
      </c>
      <c r="F167" s="841" t="s">
        <v>108</v>
      </c>
      <c r="G167" s="842">
        <v>2.2999999999999998</v>
      </c>
      <c r="H167" s="843">
        <v>155.80000000000001</v>
      </c>
      <c r="I167" s="855">
        <f>ROUND(H167*G167,2)</f>
        <v>358.34</v>
      </c>
      <c r="J167" s="850"/>
      <c r="K167" s="1064">
        <f>ROUND(J167*$H167,2)</f>
        <v>0</v>
      </c>
      <c r="L167" s="850"/>
      <c r="M167" s="1064">
        <f>ROUND(L167*$H167,2)</f>
        <v>0</v>
      </c>
      <c r="N167" s="850"/>
      <c r="O167" s="1064">
        <f>ROUND(N167*$H167,2)</f>
        <v>0</v>
      </c>
      <c r="P167" s="850"/>
      <c r="Q167" s="1064">
        <f>ROUND(P167*$H167,2)</f>
        <v>0</v>
      </c>
      <c r="R167" s="850"/>
      <c r="S167" s="1064">
        <f>ROUND(R167*$H167,2)</f>
        <v>0</v>
      </c>
      <c r="T167" s="850"/>
      <c r="U167" s="1064">
        <f>ROUND(T167*$H167,2)</f>
        <v>0</v>
      </c>
      <c r="V167" s="850"/>
      <c r="W167" s="1064">
        <f>ROUND(V167*$H167,2)</f>
        <v>0</v>
      </c>
      <c r="X167" s="850"/>
      <c r="Y167" s="1064">
        <f>ROUND(X167*$H167,2)</f>
        <v>0</v>
      </c>
      <c r="Z167" s="850"/>
      <c r="AA167" s="1064">
        <f>ROUND(Z167*$H167,2)</f>
        <v>0</v>
      </c>
      <c r="AB167" s="850"/>
      <c r="AC167" s="1064">
        <f>ROUND(AB167*$H167,2)</f>
        <v>0</v>
      </c>
      <c r="AD167" s="850"/>
      <c r="AE167" s="1064">
        <f>ROUND(AD167*$H167,2)</f>
        <v>0</v>
      </c>
      <c r="AF167" s="850"/>
      <c r="AG167" s="1064">
        <f>ROUND(AF167*$H167,2)</f>
        <v>0</v>
      </c>
      <c r="AH167" s="850"/>
      <c r="AI167" s="1064">
        <f>ROUND(AH167*$H167,2)</f>
        <v>0</v>
      </c>
      <c r="AJ167" s="1861">
        <v>0</v>
      </c>
      <c r="AK167" s="2185">
        <f>ROUND(AJ167*$H167,2)</f>
        <v>0</v>
      </c>
      <c r="AL167" s="850"/>
      <c r="AM167" s="1064">
        <f>ROUND(AL167*$H167,2)</f>
        <v>0</v>
      </c>
      <c r="AN167" s="2014"/>
      <c r="AO167" s="2036">
        <f>ROUND(AN167*$H167,2)</f>
        <v>0</v>
      </c>
      <c r="AP167" s="850"/>
      <c r="AQ167" s="1064">
        <f>ROUND(AP167*$H167,2)</f>
        <v>0</v>
      </c>
      <c r="AR167" s="850">
        <f>AP167+AN167+AL167+AJ167+AH167+AF167+AD167+AB167+Z167+X167+V167+T167+R167+P167+N167+L167+J167</f>
        <v>0</v>
      </c>
      <c r="AS167" s="1064">
        <f>ROUND(AR167*H167,2)</f>
        <v>0</v>
      </c>
      <c r="AT167" s="850">
        <f>G167-AR167</f>
        <v>2.2999999999999998</v>
      </c>
      <c r="AU167" s="1064">
        <f>ROUND(AT167*H167,2)</f>
        <v>358.34</v>
      </c>
      <c r="AV167" s="914">
        <f>AU167/I167</f>
        <v>1</v>
      </c>
      <c r="HN167" s="976"/>
      <c r="HO167" s="1006"/>
      <c r="HP167" s="851"/>
      <c r="HQ167" s="851"/>
      <c r="HR167" s="851"/>
      <c r="HS167" s="851"/>
      <c r="HT167" s="851"/>
      <c r="HU167" s="851"/>
      <c r="HV167" s="1007"/>
      <c r="IV167" s="988" t="s">
        <v>112</v>
      </c>
      <c r="IW167" s="988" t="s">
        <v>46</v>
      </c>
    </row>
    <row r="168" spans="1:275" s="1013" customFormat="1" ht="27.9" customHeight="1" x14ac:dyDescent="0.25">
      <c r="A168" s="835"/>
      <c r="B168" s="860"/>
      <c r="C168" s="977" t="s">
        <v>114</v>
      </c>
      <c r="D168" s="861" t="s">
        <v>7</v>
      </c>
      <c r="E168" s="862" t="s">
        <v>369</v>
      </c>
      <c r="F168" s="863"/>
      <c r="G168" s="861" t="s">
        <v>7</v>
      </c>
      <c r="H168" s="864"/>
      <c r="I168" s="865"/>
      <c r="J168" s="897"/>
      <c r="K168" s="898"/>
      <c r="L168" s="897"/>
      <c r="M168" s="898"/>
      <c r="N168" s="897"/>
      <c r="O168" s="898"/>
      <c r="P168" s="897"/>
      <c r="Q168" s="898"/>
      <c r="R168" s="897"/>
      <c r="S168" s="898"/>
      <c r="T168" s="897"/>
      <c r="U168" s="898"/>
      <c r="V168" s="897"/>
      <c r="W168" s="898"/>
      <c r="X168" s="897"/>
      <c r="Y168" s="898"/>
      <c r="Z168" s="897"/>
      <c r="AA168" s="898"/>
      <c r="AB168" s="897"/>
      <c r="AC168" s="898"/>
      <c r="AD168" s="897"/>
      <c r="AE168" s="898"/>
      <c r="AF168" s="897"/>
      <c r="AG168" s="898"/>
      <c r="AH168" s="897"/>
      <c r="AI168" s="898"/>
      <c r="AJ168" s="1853"/>
      <c r="AK168" s="1854"/>
      <c r="AL168" s="897"/>
      <c r="AM168" s="898"/>
      <c r="AN168" s="2006"/>
      <c r="AO168" s="2007"/>
      <c r="AP168" s="897"/>
      <c r="AQ168" s="898"/>
      <c r="AR168" s="897"/>
      <c r="AS168" s="898"/>
      <c r="AT168" s="897"/>
      <c r="AU168" s="898"/>
      <c r="AV168" s="917"/>
      <c r="HN168" s="1014"/>
      <c r="HO168" s="1015"/>
      <c r="HP168" s="869"/>
      <c r="HQ168" s="869"/>
      <c r="HR168" s="869"/>
      <c r="HS168" s="869"/>
      <c r="HT168" s="869"/>
      <c r="HU168" s="869"/>
      <c r="HV168" s="1016"/>
      <c r="IV168" s="1017" t="s">
        <v>114</v>
      </c>
      <c r="IW168" s="1017" t="s">
        <v>46</v>
      </c>
      <c r="IX168" s="1013" t="s">
        <v>46</v>
      </c>
      <c r="IY168" s="1013" t="s">
        <v>23</v>
      </c>
      <c r="IZ168" s="1013" t="s">
        <v>45</v>
      </c>
      <c r="JA168" s="1017" t="s">
        <v>103</v>
      </c>
    </row>
    <row r="169" spans="1:275" s="836" customFormat="1" ht="27.9" customHeight="1" x14ac:dyDescent="0.25">
      <c r="A169" s="835"/>
      <c r="B169" s="866"/>
      <c r="C169" s="977" t="s">
        <v>114</v>
      </c>
      <c r="D169" s="867" t="s">
        <v>7</v>
      </c>
      <c r="E169" s="868" t="s">
        <v>2366</v>
      </c>
      <c r="F169" s="869"/>
      <c r="G169" s="870">
        <v>2.2999999999999998</v>
      </c>
      <c r="H169" s="871"/>
      <c r="I169" s="872"/>
      <c r="J169" s="901"/>
      <c r="K169" s="902"/>
      <c r="L169" s="901"/>
      <c r="M169" s="902"/>
      <c r="N169" s="901"/>
      <c r="O169" s="902"/>
      <c r="P169" s="901"/>
      <c r="Q169" s="902"/>
      <c r="R169" s="901"/>
      <c r="S169" s="902"/>
      <c r="T169" s="901"/>
      <c r="U169" s="902"/>
      <c r="V169" s="901"/>
      <c r="W169" s="902"/>
      <c r="X169" s="901"/>
      <c r="Y169" s="902"/>
      <c r="Z169" s="901"/>
      <c r="AA169" s="902"/>
      <c r="AB169" s="901"/>
      <c r="AC169" s="902"/>
      <c r="AD169" s="901"/>
      <c r="AE169" s="902"/>
      <c r="AF169" s="901"/>
      <c r="AG169" s="902"/>
      <c r="AH169" s="901"/>
      <c r="AI169" s="902"/>
      <c r="AJ169" s="1857"/>
      <c r="AK169" s="1858"/>
      <c r="AL169" s="901"/>
      <c r="AM169" s="902"/>
      <c r="AN169" s="2010"/>
      <c r="AO169" s="2011"/>
      <c r="AP169" s="901"/>
      <c r="AQ169" s="902"/>
      <c r="AR169" s="901"/>
      <c r="AS169" s="902"/>
      <c r="AT169" s="901"/>
      <c r="AU169" s="902"/>
      <c r="AV169" s="919"/>
      <c r="HN169" s="976"/>
      <c r="HO169" s="1000" t="s">
        <v>7</v>
      </c>
      <c r="HP169" s="1001" t="s">
        <v>31</v>
      </c>
      <c r="HQ169" s="851"/>
      <c r="HR169" s="1002">
        <f>HQ169*G165</f>
        <v>0</v>
      </c>
      <c r="HS169" s="1002">
        <v>0</v>
      </c>
      <c r="HT169" s="1002">
        <f>HS169*G165</f>
        <v>0</v>
      </c>
      <c r="HU169" s="1002">
        <v>0</v>
      </c>
      <c r="HV169" s="1003">
        <f>HU169*G165</f>
        <v>0</v>
      </c>
      <c r="IT169" s="1004" t="s">
        <v>110</v>
      </c>
      <c r="IV169" s="1004" t="s">
        <v>105</v>
      </c>
      <c r="IW169" s="1004" t="s">
        <v>46</v>
      </c>
      <c r="JA169" s="988" t="s">
        <v>103</v>
      </c>
      <c r="JG169" s="1005">
        <f>IF(HP169="základní",I165,0)</f>
        <v>31.28</v>
      </c>
      <c r="JH169" s="1005">
        <f>IF(HP169="snížená",I165,0)</f>
        <v>0</v>
      </c>
      <c r="JI169" s="1005">
        <f>IF(HP169="zákl. přenesená",I165,0)</f>
        <v>0</v>
      </c>
      <c r="JJ169" s="1005">
        <f>IF(HP169="sníž. přenesená",I165,0)</f>
        <v>0</v>
      </c>
      <c r="JK169" s="1005">
        <f>IF(HP169="nulová",I165,0)</f>
        <v>0</v>
      </c>
      <c r="JL169" s="988" t="s">
        <v>45</v>
      </c>
      <c r="JM169" s="1005">
        <f>ROUND(H165*G165,2)</f>
        <v>31.28</v>
      </c>
      <c r="JN169" s="988" t="s">
        <v>110</v>
      </c>
      <c r="JO169" s="1004" t="s">
        <v>2363</v>
      </c>
    </row>
    <row r="170" spans="1:275" s="1013" customFormat="1" ht="27.9" customHeight="1" x14ac:dyDescent="0.25">
      <c r="A170" s="835"/>
      <c r="B170" s="854" t="s">
        <v>377</v>
      </c>
      <c r="C170" s="838" t="s">
        <v>105</v>
      </c>
      <c r="D170" s="839" t="s">
        <v>366</v>
      </c>
      <c r="E170" s="840" t="s">
        <v>800</v>
      </c>
      <c r="F170" s="841" t="s">
        <v>108</v>
      </c>
      <c r="G170" s="842">
        <v>2.2999999999999998</v>
      </c>
      <c r="H170" s="843">
        <v>133.5</v>
      </c>
      <c r="I170" s="855">
        <f>ROUND(H170*G170,2)</f>
        <v>307.05</v>
      </c>
      <c r="J170" s="850"/>
      <c r="K170" s="1064">
        <f>ROUND(J170*$H170,2)</f>
        <v>0</v>
      </c>
      <c r="L170" s="850"/>
      <c r="M170" s="1064">
        <f>ROUND(L170*$H170,2)</f>
        <v>0</v>
      </c>
      <c r="N170" s="850"/>
      <c r="O170" s="1064">
        <f>ROUND(N170*$H170,2)</f>
        <v>0</v>
      </c>
      <c r="P170" s="850"/>
      <c r="Q170" s="1064">
        <f>ROUND(P170*$H170,2)</f>
        <v>0</v>
      </c>
      <c r="R170" s="850"/>
      <c r="S170" s="1064">
        <f>ROUND(R170*$H170,2)</f>
        <v>0</v>
      </c>
      <c r="T170" s="850"/>
      <c r="U170" s="1064">
        <f>ROUND(T170*$H170,2)</f>
        <v>0</v>
      </c>
      <c r="V170" s="850"/>
      <c r="W170" s="1064">
        <f>ROUND(V170*$H170,2)</f>
        <v>0</v>
      </c>
      <c r="X170" s="850"/>
      <c r="Y170" s="1064">
        <f>ROUND(X170*$H170,2)</f>
        <v>0</v>
      </c>
      <c r="Z170" s="850"/>
      <c r="AA170" s="1064">
        <f>ROUND(Z170*$H170,2)</f>
        <v>0</v>
      </c>
      <c r="AB170" s="850"/>
      <c r="AC170" s="1064">
        <f>ROUND(AB170*$H170,2)</f>
        <v>0</v>
      </c>
      <c r="AD170" s="850"/>
      <c r="AE170" s="1064">
        <f>ROUND(AD170*$H170,2)</f>
        <v>0</v>
      </c>
      <c r="AF170" s="850"/>
      <c r="AG170" s="1064">
        <f>ROUND(AF170*$H170,2)</f>
        <v>0</v>
      </c>
      <c r="AH170" s="850"/>
      <c r="AI170" s="1064">
        <f>ROUND(AH170*$H170,2)</f>
        <v>0</v>
      </c>
      <c r="AJ170" s="1861">
        <v>0</v>
      </c>
      <c r="AK170" s="2185">
        <f>ROUND(AJ170*$H170,2)</f>
        <v>0</v>
      </c>
      <c r="AL170" s="850"/>
      <c r="AM170" s="1064">
        <f>ROUND(AL170*$H170,2)</f>
        <v>0</v>
      </c>
      <c r="AN170" s="2014"/>
      <c r="AO170" s="2036">
        <f>ROUND(AN170*$H170,2)</f>
        <v>0</v>
      </c>
      <c r="AP170" s="850"/>
      <c r="AQ170" s="1064">
        <f>ROUND(AP170*$H170,2)</f>
        <v>0</v>
      </c>
      <c r="AR170" s="850">
        <f>AP170+AN170+AL170+AJ170+AH170+AF170+AD170+AB170+Z170+X170+V170+T170+R170+P170+N170+L170+J170</f>
        <v>0</v>
      </c>
      <c r="AS170" s="1064">
        <f>ROUND(AR170*H170,2)</f>
        <v>0</v>
      </c>
      <c r="AT170" s="850">
        <f>G170-AR170</f>
        <v>2.2999999999999998</v>
      </c>
      <c r="AU170" s="1064">
        <f>ROUND(AT170*H170,2)</f>
        <v>307.05</v>
      </c>
      <c r="AV170" s="914">
        <f>AU170/I170</f>
        <v>1</v>
      </c>
      <c r="HN170" s="1014"/>
      <c r="HO170" s="1015"/>
      <c r="HP170" s="869"/>
      <c r="HQ170" s="869"/>
      <c r="HR170" s="869"/>
      <c r="HS170" s="869"/>
      <c r="HT170" s="869"/>
      <c r="HU170" s="869"/>
      <c r="HV170" s="1016"/>
      <c r="IV170" s="1017" t="s">
        <v>114</v>
      </c>
      <c r="IW170" s="1017" t="s">
        <v>46</v>
      </c>
      <c r="IX170" s="1013" t="s">
        <v>46</v>
      </c>
      <c r="IY170" s="1013" t="s">
        <v>23</v>
      </c>
      <c r="IZ170" s="1013" t="s">
        <v>45</v>
      </c>
      <c r="JA170" s="1017" t="s">
        <v>103</v>
      </c>
    </row>
    <row r="171" spans="1:275" s="836" customFormat="1" ht="27.9" customHeight="1" x14ac:dyDescent="0.25">
      <c r="A171" s="835"/>
      <c r="B171" s="860"/>
      <c r="C171" s="977" t="s">
        <v>114</v>
      </c>
      <c r="D171" s="861" t="s">
        <v>7</v>
      </c>
      <c r="E171" s="862" t="s">
        <v>369</v>
      </c>
      <c r="F171" s="863"/>
      <c r="G171" s="861" t="s">
        <v>7</v>
      </c>
      <c r="H171" s="864"/>
      <c r="I171" s="865"/>
      <c r="J171" s="897"/>
      <c r="K171" s="898"/>
      <c r="L171" s="897"/>
      <c r="M171" s="898"/>
      <c r="N171" s="897"/>
      <c r="O171" s="898"/>
      <c r="P171" s="897"/>
      <c r="Q171" s="898"/>
      <c r="R171" s="897"/>
      <c r="S171" s="898"/>
      <c r="T171" s="897"/>
      <c r="U171" s="898"/>
      <c r="V171" s="897"/>
      <c r="W171" s="898"/>
      <c r="X171" s="897"/>
      <c r="Y171" s="898"/>
      <c r="Z171" s="897"/>
      <c r="AA171" s="898"/>
      <c r="AB171" s="897"/>
      <c r="AC171" s="898"/>
      <c r="AD171" s="897"/>
      <c r="AE171" s="898"/>
      <c r="AF171" s="897"/>
      <c r="AG171" s="898"/>
      <c r="AH171" s="897"/>
      <c r="AI171" s="898"/>
      <c r="AJ171" s="1853"/>
      <c r="AK171" s="1854"/>
      <c r="AL171" s="897"/>
      <c r="AM171" s="898"/>
      <c r="AN171" s="2006"/>
      <c r="AO171" s="2007"/>
      <c r="AP171" s="897"/>
      <c r="AQ171" s="898"/>
      <c r="AR171" s="897"/>
      <c r="AS171" s="898"/>
      <c r="AT171" s="897"/>
      <c r="AU171" s="898"/>
      <c r="AV171" s="917"/>
      <c r="HN171" s="976"/>
      <c r="HO171" s="1000" t="s">
        <v>7</v>
      </c>
      <c r="HP171" s="1001" t="s">
        <v>31</v>
      </c>
      <c r="HQ171" s="851"/>
      <c r="HR171" s="1002">
        <f>HQ171*G167</f>
        <v>0</v>
      </c>
      <c r="HS171" s="1002">
        <v>0</v>
      </c>
      <c r="HT171" s="1002">
        <f>HS171*G167</f>
        <v>0</v>
      </c>
      <c r="HU171" s="1002">
        <v>0</v>
      </c>
      <c r="HV171" s="1003">
        <f>HU171*G167</f>
        <v>0</v>
      </c>
      <c r="IT171" s="1004" t="s">
        <v>110</v>
      </c>
      <c r="IV171" s="1004" t="s">
        <v>105</v>
      </c>
      <c r="IW171" s="1004" t="s">
        <v>46</v>
      </c>
      <c r="JA171" s="988" t="s">
        <v>103</v>
      </c>
      <c r="JG171" s="1005">
        <f>IF(HP171="základní",I167,0)</f>
        <v>358.34</v>
      </c>
      <c r="JH171" s="1005">
        <f>IF(HP171="snížená",I167,0)</f>
        <v>0</v>
      </c>
      <c r="JI171" s="1005">
        <f>IF(HP171="zákl. přenesená",I167,0)</f>
        <v>0</v>
      </c>
      <c r="JJ171" s="1005">
        <f>IF(HP171="sníž. přenesená",I167,0)</f>
        <v>0</v>
      </c>
      <c r="JK171" s="1005">
        <f>IF(HP171="nulová",I167,0)</f>
        <v>0</v>
      </c>
      <c r="JL171" s="988" t="s">
        <v>45</v>
      </c>
      <c r="JM171" s="1005">
        <f>ROUND(H167*G167,2)</f>
        <v>358.34</v>
      </c>
      <c r="JN171" s="988" t="s">
        <v>110</v>
      </c>
      <c r="JO171" s="1004" t="s">
        <v>2365</v>
      </c>
    </row>
    <row r="172" spans="1:275" s="1008" customFormat="1" ht="27.9" customHeight="1" thickBot="1" x14ac:dyDescent="0.3">
      <c r="A172" s="835"/>
      <c r="B172" s="866"/>
      <c r="C172" s="977" t="s">
        <v>114</v>
      </c>
      <c r="D172" s="867" t="s">
        <v>7</v>
      </c>
      <c r="E172" s="868" t="s">
        <v>2366</v>
      </c>
      <c r="F172" s="869"/>
      <c r="G172" s="870">
        <v>2.2999999999999998</v>
      </c>
      <c r="H172" s="871"/>
      <c r="I172" s="872"/>
      <c r="J172" s="901"/>
      <c r="K172" s="902"/>
      <c r="L172" s="901"/>
      <c r="M172" s="902"/>
      <c r="N172" s="901"/>
      <c r="O172" s="902"/>
      <c r="P172" s="901"/>
      <c r="Q172" s="902"/>
      <c r="R172" s="901"/>
      <c r="S172" s="902"/>
      <c r="T172" s="901"/>
      <c r="U172" s="902"/>
      <c r="V172" s="901"/>
      <c r="W172" s="902"/>
      <c r="X172" s="901"/>
      <c r="Y172" s="902"/>
      <c r="Z172" s="901"/>
      <c r="AA172" s="902"/>
      <c r="AB172" s="901"/>
      <c r="AC172" s="902"/>
      <c r="AD172" s="901"/>
      <c r="AE172" s="902"/>
      <c r="AF172" s="901"/>
      <c r="AG172" s="902"/>
      <c r="AH172" s="901"/>
      <c r="AI172" s="902"/>
      <c r="AJ172" s="1857"/>
      <c r="AK172" s="1858"/>
      <c r="AL172" s="901"/>
      <c r="AM172" s="902"/>
      <c r="AN172" s="2010"/>
      <c r="AO172" s="2011"/>
      <c r="AP172" s="901"/>
      <c r="AQ172" s="902"/>
      <c r="AR172" s="901"/>
      <c r="AS172" s="902"/>
      <c r="AT172" s="901"/>
      <c r="AU172" s="902"/>
      <c r="AV172" s="919"/>
      <c r="HN172" s="1009"/>
      <c r="HO172" s="1010"/>
      <c r="HP172" s="863"/>
      <c r="HQ172" s="863"/>
      <c r="HR172" s="863"/>
      <c r="HS172" s="863"/>
      <c r="HT172" s="863"/>
      <c r="HU172" s="863"/>
      <c r="HV172" s="1011"/>
      <c r="IV172" s="1012" t="s">
        <v>114</v>
      </c>
      <c r="IW172" s="1012" t="s">
        <v>46</v>
      </c>
      <c r="IX172" s="1008" t="s">
        <v>45</v>
      </c>
      <c r="IY172" s="1008" t="s">
        <v>23</v>
      </c>
      <c r="IZ172" s="1008" t="s">
        <v>44</v>
      </c>
      <c r="JA172" s="1012" t="s">
        <v>103</v>
      </c>
    </row>
    <row r="173" spans="1:275" s="1013" customFormat="1" ht="27.9" customHeight="1" thickBot="1" x14ac:dyDescent="0.3">
      <c r="A173" s="835"/>
      <c r="B173" s="901"/>
      <c r="C173" s="1058"/>
      <c r="D173" s="1058"/>
      <c r="E173" s="1058"/>
      <c r="F173" s="1058"/>
      <c r="G173" s="1058"/>
      <c r="H173" s="1058"/>
      <c r="I173" s="902"/>
      <c r="J173" s="2255" t="s">
        <v>2484</v>
      </c>
      <c r="K173" s="2266"/>
      <c r="L173" s="2255" t="s">
        <v>2485</v>
      </c>
      <c r="M173" s="2266"/>
      <c r="N173" s="2255" t="s">
        <v>2486</v>
      </c>
      <c r="O173" s="2266"/>
      <c r="P173" s="2255" t="s">
        <v>2487</v>
      </c>
      <c r="Q173" s="2266"/>
      <c r="R173" s="2255" t="s">
        <v>2488</v>
      </c>
      <c r="S173" s="2266"/>
      <c r="T173" s="2255" t="s">
        <v>2489</v>
      </c>
      <c r="U173" s="2266"/>
      <c r="V173" s="2255" t="s">
        <v>2490</v>
      </c>
      <c r="W173" s="2266"/>
      <c r="X173" s="2255" t="s">
        <v>2491</v>
      </c>
      <c r="Y173" s="2266"/>
      <c r="Z173" s="2255" t="s">
        <v>2492</v>
      </c>
      <c r="AA173" s="2266"/>
      <c r="AB173" s="2255" t="s">
        <v>2493</v>
      </c>
      <c r="AC173" s="2266"/>
      <c r="AD173" s="2255" t="s">
        <v>2494</v>
      </c>
      <c r="AE173" s="2266"/>
      <c r="AF173" s="2255" t="s">
        <v>2495</v>
      </c>
      <c r="AG173" s="2266"/>
      <c r="AH173" s="2255" t="s">
        <v>2496</v>
      </c>
      <c r="AI173" s="2266"/>
      <c r="AJ173" s="2270" t="s">
        <v>2497</v>
      </c>
      <c r="AK173" s="2271"/>
      <c r="AL173" s="2255" t="s">
        <v>2498</v>
      </c>
      <c r="AM173" s="2266"/>
      <c r="AN173" s="2272" t="s">
        <v>2499</v>
      </c>
      <c r="AO173" s="2273"/>
      <c r="AP173" s="2255" t="s">
        <v>2504</v>
      </c>
      <c r="AQ173" s="2266"/>
      <c r="AR173" s="2255" t="s">
        <v>2500</v>
      </c>
      <c r="AS173" s="2266"/>
      <c r="AT173" s="2255" t="s">
        <v>2501</v>
      </c>
      <c r="AU173" s="2266"/>
      <c r="AV173" s="521" t="s">
        <v>2502</v>
      </c>
      <c r="HN173" s="1014"/>
      <c r="HO173" s="1015"/>
      <c r="HP173" s="869"/>
      <c r="HQ173" s="869"/>
      <c r="HR173" s="869"/>
      <c r="HS173" s="869"/>
      <c r="HT173" s="869"/>
      <c r="HU173" s="869"/>
      <c r="HV173" s="1016"/>
      <c r="IV173" s="1017" t="s">
        <v>114</v>
      </c>
      <c r="IW173" s="1017" t="s">
        <v>46</v>
      </c>
      <c r="IX173" s="1013" t="s">
        <v>46</v>
      </c>
      <c r="IY173" s="1013" t="s">
        <v>23</v>
      </c>
      <c r="IZ173" s="1013" t="s">
        <v>45</v>
      </c>
      <c r="JA173" s="1017" t="s">
        <v>103</v>
      </c>
    </row>
    <row r="174" spans="1:275" s="836" customFormat="1" ht="27.9" customHeight="1" thickBot="1" x14ac:dyDescent="0.3">
      <c r="A174" s="835"/>
      <c r="B174" s="897"/>
      <c r="C174" s="1057"/>
      <c r="D174" s="1057"/>
      <c r="E174" s="1057"/>
      <c r="F174" s="1057"/>
      <c r="G174" s="1057"/>
      <c r="H174" s="1057"/>
      <c r="I174" s="898"/>
      <c r="J174" s="789" t="s">
        <v>91</v>
      </c>
      <c r="K174" s="790" t="s">
        <v>2503</v>
      </c>
      <c r="L174" s="789" t="s">
        <v>91</v>
      </c>
      <c r="M174" s="790" t="s">
        <v>2503</v>
      </c>
      <c r="N174" s="789" t="s">
        <v>91</v>
      </c>
      <c r="O174" s="790" t="s">
        <v>2503</v>
      </c>
      <c r="P174" s="789" t="s">
        <v>91</v>
      </c>
      <c r="Q174" s="790" t="s">
        <v>2503</v>
      </c>
      <c r="R174" s="789" t="s">
        <v>91</v>
      </c>
      <c r="S174" s="790" t="s">
        <v>2503</v>
      </c>
      <c r="T174" s="789" t="s">
        <v>91</v>
      </c>
      <c r="U174" s="790" t="s">
        <v>2503</v>
      </c>
      <c r="V174" s="789" t="s">
        <v>91</v>
      </c>
      <c r="W174" s="790" t="s">
        <v>2503</v>
      </c>
      <c r="X174" s="789" t="s">
        <v>91</v>
      </c>
      <c r="Y174" s="790" t="s">
        <v>2503</v>
      </c>
      <c r="Z174" s="789" t="s">
        <v>91</v>
      </c>
      <c r="AA174" s="790" t="s">
        <v>2503</v>
      </c>
      <c r="AB174" s="789" t="s">
        <v>91</v>
      </c>
      <c r="AC174" s="790" t="s">
        <v>2503</v>
      </c>
      <c r="AD174" s="789" t="s">
        <v>91</v>
      </c>
      <c r="AE174" s="790" t="s">
        <v>2503</v>
      </c>
      <c r="AF174" s="789" t="s">
        <v>91</v>
      </c>
      <c r="AG174" s="790" t="s">
        <v>2503</v>
      </c>
      <c r="AH174" s="789" t="s">
        <v>91</v>
      </c>
      <c r="AI174" s="790" t="s">
        <v>2503</v>
      </c>
      <c r="AJ174" s="1763" t="s">
        <v>91</v>
      </c>
      <c r="AK174" s="1764" t="s">
        <v>2503</v>
      </c>
      <c r="AL174" s="789" t="s">
        <v>91</v>
      </c>
      <c r="AM174" s="790" t="s">
        <v>2503</v>
      </c>
      <c r="AN174" s="1997" t="s">
        <v>91</v>
      </c>
      <c r="AO174" s="1998" t="s">
        <v>2503</v>
      </c>
      <c r="AP174" s="789" t="s">
        <v>91</v>
      </c>
      <c r="AQ174" s="790" t="s">
        <v>2503</v>
      </c>
      <c r="AR174" s="789" t="s">
        <v>91</v>
      </c>
      <c r="AS174" s="790" t="s">
        <v>2503</v>
      </c>
      <c r="AT174" s="789" t="s">
        <v>91</v>
      </c>
      <c r="AU174" s="790" t="s">
        <v>2503</v>
      </c>
      <c r="AV174" s="922" t="s">
        <v>91</v>
      </c>
      <c r="HN174" s="976"/>
      <c r="HO174" s="1000" t="s">
        <v>7</v>
      </c>
      <c r="HP174" s="1001" t="s">
        <v>31</v>
      </c>
      <c r="HQ174" s="851"/>
      <c r="HR174" s="1002">
        <f>HQ174*G170</f>
        <v>0</v>
      </c>
      <c r="HS174" s="1002">
        <v>0</v>
      </c>
      <c r="HT174" s="1002">
        <f>HS174*G170</f>
        <v>0</v>
      </c>
      <c r="HU174" s="1002">
        <v>0</v>
      </c>
      <c r="HV174" s="1003">
        <f>HU174*G170</f>
        <v>0</v>
      </c>
      <c r="IT174" s="1004" t="s">
        <v>110</v>
      </c>
      <c r="IV174" s="1004" t="s">
        <v>105</v>
      </c>
      <c r="IW174" s="1004" t="s">
        <v>46</v>
      </c>
      <c r="JA174" s="988" t="s">
        <v>103</v>
      </c>
      <c r="JG174" s="1005">
        <f>IF(HP174="základní",I170,0)</f>
        <v>307.05</v>
      </c>
      <c r="JH174" s="1005">
        <f>IF(HP174="snížená",I170,0)</f>
        <v>0</v>
      </c>
      <c r="JI174" s="1005">
        <f>IF(HP174="zákl. přenesená",I170,0)</f>
        <v>0</v>
      </c>
      <c r="JJ174" s="1005">
        <f>IF(HP174="sníž. přenesená",I170,0)</f>
        <v>0</v>
      </c>
      <c r="JK174" s="1005">
        <f>IF(HP174="nulová",I170,0)</f>
        <v>0</v>
      </c>
      <c r="JL174" s="988" t="s">
        <v>45</v>
      </c>
      <c r="JM174" s="1005">
        <f>ROUND(H170*G170,2)</f>
        <v>307.05</v>
      </c>
      <c r="JN174" s="988" t="s">
        <v>110</v>
      </c>
      <c r="JO174" s="1004" t="s">
        <v>2367</v>
      </c>
    </row>
    <row r="175" spans="1:275" s="1224" customFormat="1" ht="27.9" customHeight="1" thickBot="1" x14ac:dyDescent="0.4">
      <c r="A175" s="1217"/>
      <c r="B175" s="1171"/>
      <c r="C175" s="1172" t="s">
        <v>43</v>
      </c>
      <c r="D175" s="1172" t="s">
        <v>166</v>
      </c>
      <c r="E175" s="973" t="s">
        <v>425</v>
      </c>
      <c r="F175" s="1173"/>
      <c r="G175" s="1173"/>
      <c r="H175" s="1174"/>
      <c r="I175" s="1175">
        <f>JM177</f>
        <v>147210.39000000001</v>
      </c>
      <c r="J175" s="949"/>
      <c r="K175" s="950">
        <f>K176+K180+K183+K185+K191+K192+K193+K196+K197+K199+K201+K203+K205+K207+K209+K211+K213+K216+K219+K222+K224+K226+K228+K230</f>
        <v>0</v>
      </c>
      <c r="L175" s="999"/>
      <c r="M175" s="999">
        <f>M176+M180+M183+M185+M191+M192+M193+M196+M197+M199+M201+M203+M205+M207+M209+M211+M213+M216+M219+M222+M224+M226+M228+M230</f>
        <v>0</v>
      </c>
      <c r="N175" s="999"/>
      <c r="O175" s="999">
        <f>O176+O180+O183+O185+O191+O192+O193+O196+O197+O199+O201+O203+O205+O207+O209+O211+O213+O216+O219+O222+O224+O226+O228+O230</f>
        <v>0</v>
      </c>
      <c r="P175" s="999"/>
      <c r="Q175" s="999">
        <f>Q176+Q180+Q183+Q185+Q191+Q192+Q193+Q196+Q197+Q199+Q201+Q203+Q205+Q207+Q209+Q211+Q213+Q216+Q219+Q222+Q224+Q226+Q228+Q230</f>
        <v>0</v>
      </c>
      <c r="R175" s="999"/>
      <c r="S175" s="999">
        <f>S176+S180+S183+S185+S191+S192+S193+S196+S197+S199+S201+S203+S205+S207+S209+S211+S213+S216+S219+S222+S224+S226+S228+S230</f>
        <v>0</v>
      </c>
      <c r="T175" s="999"/>
      <c r="U175" s="999">
        <f>U176+U180+U183+U185+U191+U192+U193+U196+U197+U199+U201+U203+U205+U207+U209+U211+U213+U216+U219+U222+U224+U226+U228+U230</f>
        <v>0</v>
      </c>
      <c r="V175" s="999"/>
      <c r="W175" s="999">
        <f>W176+W180+W183+W185+W191+W192+W193+W196+W197+W199+W201+W203+W205+W207+W209+W211+W213+W216+W219+W222+W224+W226+W228+W230</f>
        <v>0</v>
      </c>
      <c r="X175" s="999"/>
      <c r="Y175" s="999">
        <f>Y176+Y180+Y183+Y185+Y191+Y192+Y193+Y196+Y197+Y199+Y201+Y203+Y205+Y207+Y209+Y211+Y213+Y216+Y219+Y222+Y224+Y226+Y228+Y230</f>
        <v>0</v>
      </c>
      <c r="Z175" s="999"/>
      <c r="AA175" s="999">
        <f>AA176+AA180+AA183+AA185+AA191+AA192+AA193+AA196+AA197+AA199+AA201+AA203+AA205+AA207+AA209+AA211+AA213+AA216+AA219+AA222+AA224+AA226+AA228+AA230</f>
        <v>0</v>
      </c>
      <c r="AB175" s="999"/>
      <c r="AC175" s="999">
        <f>AC176+AC180+AC183+AC185+AC191+AC192+AC193+AC196+AC197+AC199+AC201+AC203+AC205+AC207+AC209+AC211+AC213+AC216+AC219+AC222+AC224+AC226+AC228+AC230</f>
        <v>0</v>
      </c>
      <c r="AD175" s="999"/>
      <c r="AE175" s="999">
        <f>AE176+AE180+AE183+AE185+AE191+AE192+AE193+AE196+AE197+AE199+AE201+AE203+AE205+AE207+AE209+AE211+AE213+AE216+AE219+AE222+AE224+AE226+AE228+AE230</f>
        <v>0</v>
      </c>
      <c r="AF175" s="999"/>
      <c r="AG175" s="999">
        <f>AG176+AG180+AG183+AG185+AG191+AG192+AG193+AG196+AG197+AG199+AG201+AG203+AG205+AG207+AG209+AG211+AG213+AG216+AG219+AG222+AG224+AG226+AG228+AG230</f>
        <v>0</v>
      </c>
      <c r="AH175" s="999"/>
      <c r="AI175" s="999">
        <f>AI176+AI180+AI183+AI185+AI191+AI192+AI193+AI196+AI197+AI199+AI201+AI203+AI205+AI207+AI209+AI211+AI213+AI216+AI219+AI222+AI224+AI226+AI228+AI230</f>
        <v>0</v>
      </c>
      <c r="AJ175" s="2142"/>
      <c r="AK175" s="2142">
        <f>AK176+AK180+AK183+AK185+AK191+AK192+AK193+AK196+AK197+AK199+AK201+AK203+AK205+AK207+AK209+AK211+AK213+AK216+AK219+AK222+AK224+AK226+AK228+AK230</f>
        <v>72532.600000000006</v>
      </c>
      <c r="AL175" s="999"/>
      <c r="AM175" s="999">
        <f>AM176+AM180+AM183+AM185+AM191+AM192+AM193+AM196+AM197+AM199+AM201+AM203+AM205+AM207+AM209+AM211+AM213+AM216+AM219+AM222+AM224+AM226+AM228+AM230</f>
        <v>0</v>
      </c>
      <c r="AN175" s="2005"/>
      <c r="AO175" s="2005">
        <f>AO176+AO180+AO183+AO185+AO191+AO192+AO193+AO196+AO197+AO199+AO201+AO203+AO205+AO207+AO209+AO211+AO213+AO216+AO219+AO222+AO224+AO226+AO228+AO230</f>
        <v>57682.58</v>
      </c>
      <c r="AP175" s="999"/>
      <c r="AQ175" s="999">
        <f>AQ176+AQ180+AQ183+AQ185+AQ191+AQ192+AQ193+AQ196+AQ197+AQ199+AQ201+AQ203+AQ205+AQ207+AQ209+AQ211+AQ213+AQ216+AQ219+AQ222+AQ224+AQ226+AQ228+AQ230</f>
        <v>0</v>
      </c>
      <c r="AR175" s="950"/>
      <c r="AS175" s="950">
        <f>AS176+AS180+AS183+AS185+AS191+AS192+AS193+AS196+AS197+AS199+AS201+AS203+AS205+AS207+AS209+AS211+AS213+AS216+AS219+AS222+AS224+AS226+AS228+AS230</f>
        <v>130215.18000000002</v>
      </c>
      <c r="AT175" s="950"/>
      <c r="AU175" s="950">
        <f>AU176+AU180+AU183+AU185+AU191+AU192+AU193+AU196+AU197+AU199+AU201+AU203+AU205+AU207+AU209+AU211+AU213+AU216+AU219+AU222+AU224+AU226+AU228+AU230</f>
        <v>16995.21</v>
      </c>
      <c r="AV175" s="951">
        <f>AU175/I175</f>
        <v>0.115448440833558</v>
      </c>
      <c r="HN175" s="1225"/>
      <c r="HO175" s="1226"/>
      <c r="HP175" s="1227"/>
      <c r="HQ175" s="1227"/>
      <c r="HR175" s="1227"/>
      <c r="HS175" s="1227"/>
      <c r="HT175" s="1227"/>
      <c r="HU175" s="1227"/>
      <c r="HV175" s="1228"/>
      <c r="IV175" s="1229" t="s">
        <v>114</v>
      </c>
      <c r="IW175" s="1229" t="s">
        <v>46</v>
      </c>
      <c r="IX175" s="1224" t="s">
        <v>45</v>
      </c>
      <c r="IY175" s="1224" t="s">
        <v>23</v>
      </c>
      <c r="IZ175" s="1224" t="s">
        <v>44</v>
      </c>
      <c r="JA175" s="1229" t="s">
        <v>103</v>
      </c>
    </row>
    <row r="176" spans="1:275" s="1013" customFormat="1" ht="27.9" customHeight="1" x14ac:dyDescent="0.25">
      <c r="A176" s="835"/>
      <c r="B176" s="854" t="s">
        <v>383</v>
      </c>
      <c r="C176" s="1050" t="s">
        <v>105</v>
      </c>
      <c r="D176" s="1049" t="s">
        <v>427</v>
      </c>
      <c r="E176" s="1045" t="s">
        <v>428</v>
      </c>
      <c r="F176" s="1046" t="s">
        <v>153</v>
      </c>
      <c r="G176" s="1047">
        <v>8.9</v>
      </c>
      <c r="H176" s="1048">
        <v>433.3</v>
      </c>
      <c r="I176" s="1044">
        <f>ROUND(H176*G176,2)</f>
        <v>3856.37</v>
      </c>
      <c r="J176" s="850"/>
      <c r="K176" s="1064">
        <f>ROUND(J176*$H176,2)</f>
        <v>0</v>
      </c>
      <c r="L176" s="850"/>
      <c r="M176" s="1064">
        <f>ROUND(L176*$H176,2)</f>
        <v>0</v>
      </c>
      <c r="N176" s="850"/>
      <c r="O176" s="1064">
        <f>ROUND(N176*$H176,2)</f>
        <v>0</v>
      </c>
      <c r="P176" s="850"/>
      <c r="Q176" s="1064">
        <f>ROUND(P176*$H176,2)</f>
        <v>0</v>
      </c>
      <c r="R176" s="850"/>
      <c r="S176" s="1064">
        <f>ROUND(R176*$H176,2)</f>
        <v>0</v>
      </c>
      <c r="T176" s="850"/>
      <c r="U176" s="1064">
        <f>ROUND(T176*$H176,2)</f>
        <v>0</v>
      </c>
      <c r="V176" s="850"/>
      <c r="W176" s="1064">
        <f>ROUND(V176*$H176,2)</f>
        <v>0</v>
      </c>
      <c r="X176" s="850"/>
      <c r="Y176" s="1064">
        <f>ROUND(X176*$H176,2)</f>
        <v>0</v>
      </c>
      <c r="Z176" s="850"/>
      <c r="AA176" s="1064">
        <f>ROUND(Z176*$H176,2)</f>
        <v>0</v>
      </c>
      <c r="AB176" s="850"/>
      <c r="AC176" s="1064">
        <f>ROUND(AB176*$H176,2)</f>
        <v>0</v>
      </c>
      <c r="AD176" s="850"/>
      <c r="AE176" s="1064">
        <f>ROUND(AD176*$H176,2)</f>
        <v>0</v>
      </c>
      <c r="AF176" s="850"/>
      <c r="AG176" s="1064">
        <f>ROUND(AF176*$H176,2)</f>
        <v>0</v>
      </c>
      <c r="AH176" s="850"/>
      <c r="AI176" s="1064">
        <f>ROUND(AH176*$H176,2)</f>
        <v>0</v>
      </c>
      <c r="AJ176" s="1861"/>
      <c r="AK176" s="2185">
        <f>ROUND(AJ176*$H176,2)</f>
        <v>0</v>
      </c>
      <c r="AL176" s="850"/>
      <c r="AM176" s="1064">
        <f>ROUND(AL176*$H176,2)</f>
        <v>0</v>
      </c>
      <c r="AN176" s="2014">
        <v>8.2899999999999991</v>
      </c>
      <c r="AO176" s="2036">
        <f>ROUND(AN176*$H176,2)</f>
        <v>3592.06</v>
      </c>
      <c r="AP176" s="850"/>
      <c r="AQ176" s="1064">
        <f>ROUND(AP176*$H176,2)</f>
        <v>0</v>
      </c>
      <c r="AR176" s="775">
        <f>AP176+AN176+AL176+AJ176+AH176+AF176+AD176+AB176+Z176+X176+V176+T176+R176+P176+N176+L176+J176</f>
        <v>8.2899999999999991</v>
      </c>
      <c r="AS176" s="910">
        <f>ROUND(AR176*H176,2)</f>
        <v>3592.06</v>
      </c>
      <c r="AT176" s="775">
        <f>G176-AR176</f>
        <v>0.61000000000000121</v>
      </c>
      <c r="AU176" s="910">
        <f>ROUND(AT176*H176,2)</f>
        <v>264.31</v>
      </c>
      <c r="AV176" s="913">
        <f>AU176/I176</f>
        <v>6.8538547909043998E-2</v>
      </c>
      <c r="HN176" s="1014"/>
      <c r="HO176" s="1015"/>
      <c r="HP176" s="869"/>
      <c r="HQ176" s="869"/>
      <c r="HR176" s="869"/>
      <c r="HS176" s="869"/>
      <c r="HT176" s="869"/>
      <c r="HU176" s="869"/>
      <c r="HV176" s="1016"/>
      <c r="IV176" s="1017" t="s">
        <v>114</v>
      </c>
      <c r="IW176" s="1017" t="s">
        <v>46</v>
      </c>
      <c r="IX176" s="1013" t="s">
        <v>46</v>
      </c>
      <c r="IY176" s="1013" t="s">
        <v>23</v>
      </c>
      <c r="IZ176" s="1013" t="s">
        <v>45</v>
      </c>
      <c r="JA176" s="1017" t="s">
        <v>103</v>
      </c>
    </row>
    <row r="177" spans="1:275" s="991" customFormat="1" ht="27.9" customHeight="1" x14ac:dyDescent="0.25">
      <c r="A177" s="835"/>
      <c r="B177" s="856"/>
      <c r="C177" s="977" t="s">
        <v>112</v>
      </c>
      <c r="D177" s="851"/>
      <c r="E177" s="858" t="s">
        <v>430</v>
      </c>
      <c r="F177" s="851"/>
      <c r="G177" s="851"/>
      <c r="H177" s="852"/>
      <c r="I177" s="859"/>
      <c r="J177" s="897"/>
      <c r="K177" s="898"/>
      <c r="L177" s="897"/>
      <c r="M177" s="898"/>
      <c r="N177" s="897"/>
      <c r="O177" s="898"/>
      <c r="P177" s="897"/>
      <c r="Q177" s="898"/>
      <c r="R177" s="897"/>
      <c r="S177" s="898"/>
      <c r="T177" s="897"/>
      <c r="U177" s="898"/>
      <c r="V177" s="897"/>
      <c r="W177" s="898"/>
      <c r="X177" s="897"/>
      <c r="Y177" s="898"/>
      <c r="Z177" s="897"/>
      <c r="AA177" s="898"/>
      <c r="AB177" s="897"/>
      <c r="AC177" s="898"/>
      <c r="AD177" s="897"/>
      <c r="AE177" s="898"/>
      <c r="AF177" s="897"/>
      <c r="AG177" s="898"/>
      <c r="AH177" s="897"/>
      <c r="AI177" s="898"/>
      <c r="AJ177" s="1853"/>
      <c r="AK177" s="1854"/>
      <c r="AL177" s="897"/>
      <c r="AM177" s="898"/>
      <c r="AN177" s="2006"/>
      <c r="AO177" s="2007"/>
      <c r="AP177" s="897"/>
      <c r="AQ177" s="898"/>
      <c r="AR177" s="897"/>
      <c r="AS177" s="898"/>
      <c r="AT177" s="897"/>
      <c r="AU177" s="898"/>
      <c r="AV177" s="917"/>
      <c r="HN177" s="992"/>
      <c r="HO177" s="993"/>
      <c r="HP177" s="853"/>
      <c r="HQ177" s="853"/>
      <c r="HR177" s="994">
        <f>SUM(HR178:HR234)</f>
        <v>0</v>
      </c>
      <c r="HS177" s="853"/>
      <c r="HT177" s="994">
        <f>SUM(HT178:HT234)</f>
        <v>14.159275600000003</v>
      </c>
      <c r="HU177" s="853"/>
      <c r="HV177" s="995">
        <f>SUM(HV178:HV234)</f>
        <v>0</v>
      </c>
      <c r="IT177" s="996" t="s">
        <v>45</v>
      </c>
      <c r="IV177" s="997" t="s">
        <v>43</v>
      </c>
      <c r="IW177" s="997" t="s">
        <v>45</v>
      </c>
      <c r="JA177" s="996" t="s">
        <v>103</v>
      </c>
      <c r="JM177" s="998">
        <f>SUM(JM178:JM234)</f>
        <v>147210.39000000001</v>
      </c>
    </row>
    <row r="178" spans="1:275" s="836" customFormat="1" ht="27.9" customHeight="1" x14ac:dyDescent="0.25">
      <c r="A178" s="835"/>
      <c r="B178" s="860"/>
      <c r="C178" s="977" t="s">
        <v>114</v>
      </c>
      <c r="D178" s="861" t="s">
        <v>7</v>
      </c>
      <c r="E178" s="862" t="s">
        <v>1466</v>
      </c>
      <c r="F178" s="863"/>
      <c r="G178" s="861" t="s">
        <v>7</v>
      </c>
      <c r="H178" s="864"/>
      <c r="I178" s="865"/>
      <c r="J178" s="899"/>
      <c r="K178" s="900"/>
      <c r="L178" s="899"/>
      <c r="M178" s="900"/>
      <c r="N178" s="899"/>
      <c r="O178" s="900"/>
      <c r="P178" s="899"/>
      <c r="Q178" s="900"/>
      <c r="R178" s="899"/>
      <c r="S178" s="900"/>
      <c r="T178" s="899"/>
      <c r="U178" s="900"/>
      <c r="V178" s="899"/>
      <c r="W178" s="900"/>
      <c r="X178" s="899"/>
      <c r="Y178" s="900"/>
      <c r="Z178" s="899"/>
      <c r="AA178" s="900"/>
      <c r="AB178" s="899"/>
      <c r="AC178" s="900"/>
      <c r="AD178" s="899"/>
      <c r="AE178" s="900"/>
      <c r="AF178" s="899"/>
      <c r="AG178" s="900"/>
      <c r="AH178" s="899"/>
      <c r="AI178" s="900"/>
      <c r="AJ178" s="1855"/>
      <c r="AK178" s="1856"/>
      <c r="AL178" s="899"/>
      <c r="AM178" s="900"/>
      <c r="AN178" s="2008"/>
      <c r="AO178" s="2009"/>
      <c r="AP178" s="899"/>
      <c r="AQ178" s="900"/>
      <c r="AR178" s="899"/>
      <c r="AS178" s="900"/>
      <c r="AT178" s="899"/>
      <c r="AU178" s="900"/>
      <c r="AV178" s="918"/>
      <c r="HN178" s="976"/>
      <c r="HO178" s="1000" t="s">
        <v>7</v>
      </c>
      <c r="HP178" s="1001" t="s">
        <v>31</v>
      </c>
      <c r="HQ178" s="851"/>
      <c r="HR178" s="1002">
        <f>HQ178*G176</f>
        <v>0</v>
      </c>
      <c r="HS178" s="1002">
        <v>2.6800000000000001E-3</v>
      </c>
      <c r="HT178" s="1002">
        <f>HS178*G176</f>
        <v>2.3852000000000002E-2</v>
      </c>
      <c r="HU178" s="1002">
        <v>0</v>
      </c>
      <c r="HV178" s="1003">
        <f>HU178*G176</f>
        <v>0</v>
      </c>
      <c r="IT178" s="1004" t="s">
        <v>110</v>
      </c>
      <c r="IV178" s="1004" t="s">
        <v>105</v>
      </c>
      <c r="IW178" s="1004" t="s">
        <v>46</v>
      </c>
      <c r="JA178" s="988" t="s">
        <v>103</v>
      </c>
      <c r="JG178" s="1005">
        <f>IF(HP178="základní",I176,0)</f>
        <v>3856.37</v>
      </c>
      <c r="JH178" s="1005">
        <f>IF(HP178="snížená",I176,0)</f>
        <v>0</v>
      </c>
      <c r="JI178" s="1005">
        <f>IF(HP178="zákl. přenesená",I176,0)</f>
        <v>0</v>
      </c>
      <c r="JJ178" s="1005">
        <f>IF(HP178="sníž. přenesená",I176,0)</f>
        <v>0</v>
      </c>
      <c r="JK178" s="1005">
        <f>IF(HP178="nulová",I176,0)</f>
        <v>0</v>
      </c>
      <c r="JL178" s="988" t="s">
        <v>45</v>
      </c>
      <c r="JM178" s="1005">
        <f>ROUND(H176*G176,2)</f>
        <v>3856.37</v>
      </c>
      <c r="JN178" s="988" t="s">
        <v>110</v>
      </c>
      <c r="JO178" s="1004" t="s">
        <v>2368</v>
      </c>
    </row>
    <row r="179" spans="1:275" s="836" customFormat="1" ht="27.9" customHeight="1" x14ac:dyDescent="0.25">
      <c r="A179" s="835"/>
      <c r="B179" s="866"/>
      <c r="C179" s="977" t="s">
        <v>114</v>
      </c>
      <c r="D179" s="867" t="s">
        <v>7</v>
      </c>
      <c r="E179" s="868" t="s">
        <v>2369</v>
      </c>
      <c r="F179" s="869"/>
      <c r="G179" s="870">
        <v>8.9</v>
      </c>
      <c r="H179" s="871"/>
      <c r="I179" s="872"/>
      <c r="J179" s="901"/>
      <c r="K179" s="902"/>
      <c r="L179" s="901"/>
      <c r="M179" s="902"/>
      <c r="N179" s="901"/>
      <c r="O179" s="902"/>
      <c r="P179" s="901"/>
      <c r="Q179" s="902"/>
      <c r="R179" s="901"/>
      <c r="S179" s="902"/>
      <c r="T179" s="901"/>
      <c r="U179" s="902"/>
      <c r="V179" s="901"/>
      <c r="W179" s="902"/>
      <c r="X179" s="901"/>
      <c r="Y179" s="902"/>
      <c r="Z179" s="901"/>
      <c r="AA179" s="902"/>
      <c r="AB179" s="901"/>
      <c r="AC179" s="902"/>
      <c r="AD179" s="901"/>
      <c r="AE179" s="902"/>
      <c r="AF179" s="901"/>
      <c r="AG179" s="902"/>
      <c r="AH179" s="901"/>
      <c r="AI179" s="902"/>
      <c r="AJ179" s="1857"/>
      <c r="AK179" s="1858"/>
      <c r="AL179" s="901"/>
      <c r="AM179" s="902"/>
      <c r="AN179" s="2010"/>
      <c r="AO179" s="2011"/>
      <c r="AP179" s="901"/>
      <c r="AQ179" s="902"/>
      <c r="AR179" s="901"/>
      <c r="AS179" s="902"/>
      <c r="AT179" s="901"/>
      <c r="AU179" s="902"/>
      <c r="AV179" s="919"/>
      <c r="HN179" s="976"/>
      <c r="HO179" s="1006"/>
      <c r="HP179" s="851"/>
      <c r="HQ179" s="851"/>
      <c r="HR179" s="851"/>
      <c r="HS179" s="851"/>
      <c r="HT179" s="851"/>
      <c r="HU179" s="851"/>
      <c r="HV179" s="1007"/>
      <c r="IV179" s="988" t="s">
        <v>112</v>
      </c>
      <c r="IW179" s="988" t="s">
        <v>46</v>
      </c>
    </row>
    <row r="180" spans="1:275" s="1008" customFormat="1" ht="27.9" customHeight="1" x14ac:dyDescent="0.25">
      <c r="A180" s="835"/>
      <c r="B180" s="854" t="s">
        <v>388</v>
      </c>
      <c r="C180" s="838" t="s">
        <v>105</v>
      </c>
      <c r="D180" s="839" t="s">
        <v>434</v>
      </c>
      <c r="E180" s="840" t="s">
        <v>435</v>
      </c>
      <c r="F180" s="841" t="s">
        <v>153</v>
      </c>
      <c r="G180" s="842">
        <v>42</v>
      </c>
      <c r="H180" s="843">
        <v>111</v>
      </c>
      <c r="I180" s="855">
        <f>ROUND(H180*G180,2)</f>
        <v>4662</v>
      </c>
      <c r="J180" s="850"/>
      <c r="K180" s="1064">
        <f>ROUND(J180*$H180,2)</f>
        <v>0</v>
      </c>
      <c r="L180" s="850"/>
      <c r="M180" s="1064">
        <f>ROUND(L180*$H180,2)</f>
        <v>0</v>
      </c>
      <c r="N180" s="850"/>
      <c r="O180" s="1064">
        <f>ROUND(N180*$H180,2)</f>
        <v>0</v>
      </c>
      <c r="P180" s="850"/>
      <c r="Q180" s="1064">
        <f>ROUND(P180*$H180,2)</f>
        <v>0</v>
      </c>
      <c r="R180" s="850"/>
      <c r="S180" s="1064">
        <f>ROUND(R180*$H180,2)</f>
        <v>0</v>
      </c>
      <c r="T180" s="850"/>
      <c r="U180" s="1064">
        <f>ROUND(T180*$H180,2)</f>
        <v>0</v>
      </c>
      <c r="V180" s="850"/>
      <c r="W180" s="1064">
        <f>ROUND(V180*$H180,2)</f>
        <v>0</v>
      </c>
      <c r="X180" s="850"/>
      <c r="Y180" s="1064">
        <f>ROUND(X180*$H180,2)</f>
        <v>0</v>
      </c>
      <c r="Z180" s="850"/>
      <c r="AA180" s="1064">
        <f>ROUND(Z180*$H180,2)</f>
        <v>0</v>
      </c>
      <c r="AB180" s="850"/>
      <c r="AC180" s="1064">
        <f>ROUND(AB180*$H180,2)</f>
        <v>0</v>
      </c>
      <c r="AD180" s="850"/>
      <c r="AE180" s="1064">
        <f>ROUND(AD180*$H180,2)</f>
        <v>0</v>
      </c>
      <c r="AF180" s="850"/>
      <c r="AG180" s="1064">
        <f>ROUND(AF180*$H180,2)</f>
        <v>0</v>
      </c>
      <c r="AH180" s="850"/>
      <c r="AI180" s="1064">
        <f>ROUND(AH180*$H180,2)</f>
        <v>0</v>
      </c>
      <c r="AJ180" s="1861">
        <v>40</v>
      </c>
      <c r="AK180" s="2185">
        <f>ROUND(AJ180*$H180,2)</f>
        <v>4440</v>
      </c>
      <c r="AL180" s="850"/>
      <c r="AM180" s="1064">
        <f>ROUND(AL180*$H180,2)</f>
        <v>0</v>
      </c>
      <c r="AN180" s="2014">
        <v>2</v>
      </c>
      <c r="AO180" s="2036">
        <f>ROUND(AN180*$H180,2)</f>
        <v>222</v>
      </c>
      <c r="AP180" s="850"/>
      <c r="AQ180" s="1064">
        <f>ROUND(AP180*$H180,2)</f>
        <v>0</v>
      </c>
      <c r="AR180" s="850">
        <f>AP180+AN180+AL180+AJ180+AH180+AF180+AD180+AB180+Z180+X180+V180+T180+R180+P180+N180+L180+J180</f>
        <v>42</v>
      </c>
      <c r="AS180" s="1064">
        <f>ROUND(AR180*H180,2)</f>
        <v>4662</v>
      </c>
      <c r="AT180" s="850">
        <f>G180-AR180</f>
        <v>0</v>
      </c>
      <c r="AU180" s="1064">
        <f>ROUND(AT180*H180,2)</f>
        <v>0</v>
      </c>
      <c r="AV180" s="914">
        <f>AU180/I180</f>
        <v>0</v>
      </c>
      <c r="HN180" s="1009"/>
      <c r="HO180" s="1010"/>
      <c r="HP180" s="863"/>
      <c r="HQ180" s="863"/>
      <c r="HR180" s="863"/>
      <c r="HS180" s="863"/>
      <c r="HT180" s="863"/>
      <c r="HU180" s="863"/>
      <c r="HV180" s="1011"/>
      <c r="IV180" s="1012" t="s">
        <v>114</v>
      </c>
      <c r="IW180" s="1012" t="s">
        <v>46</v>
      </c>
      <c r="IX180" s="1008" t="s">
        <v>45</v>
      </c>
      <c r="IY180" s="1008" t="s">
        <v>23</v>
      </c>
      <c r="IZ180" s="1008" t="s">
        <v>44</v>
      </c>
      <c r="JA180" s="1012" t="s">
        <v>103</v>
      </c>
    </row>
    <row r="181" spans="1:275" s="1013" customFormat="1" ht="27.9" customHeight="1" x14ac:dyDescent="0.25">
      <c r="A181" s="835"/>
      <c r="B181" s="856"/>
      <c r="C181" s="977" t="s">
        <v>112</v>
      </c>
      <c r="D181" s="851"/>
      <c r="E181" s="858" t="s">
        <v>437</v>
      </c>
      <c r="F181" s="851"/>
      <c r="G181" s="851"/>
      <c r="H181" s="852"/>
      <c r="I181" s="859"/>
      <c r="J181" s="899"/>
      <c r="K181" s="900"/>
      <c r="L181" s="899"/>
      <c r="M181" s="900"/>
      <c r="N181" s="899"/>
      <c r="O181" s="900"/>
      <c r="P181" s="899"/>
      <c r="Q181" s="900"/>
      <c r="R181" s="899"/>
      <c r="S181" s="900"/>
      <c r="T181" s="899"/>
      <c r="U181" s="900"/>
      <c r="V181" s="899"/>
      <c r="W181" s="900"/>
      <c r="X181" s="899"/>
      <c r="Y181" s="900"/>
      <c r="Z181" s="899"/>
      <c r="AA181" s="900"/>
      <c r="AB181" s="899"/>
      <c r="AC181" s="900"/>
      <c r="AD181" s="899"/>
      <c r="AE181" s="900"/>
      <c r="AF181" s="899"/>
      <c r="AG181" s="900"/>
      <c r="AH181" s="899"/>
      <c r="AI181" s="900"/>
      <c r="AJ181" s="1855"/>
      <c r="AK181" s="1856"/>
      <c r="AL181" s="899"/>
      <c r="AM181" s="900"/>
      <c r="AN181" s="2008"/>
      <c r="AO181" s="2009"/>
      <c r="AP181" s="899"/>
      <c r="AQ181" s="900"/>
      <c r="AR181" s="899"/>
      <c r="AS181" s="900"/>
      <c r="AT181" s="899"/>
      <c r="AU181" s="900"/>
      <c r="AV181" s="918"/>
      <c r="HN181" s="1014"/>
      <c r="HO181" s="1015"/>
      <c r="HP181" s="869"/>
      <c r="HQ181" s="869"/>
      <c r="HR181" s="869"/>
      <c r="HS181" s="869"/>
      <c r="HT181" s="869"/>
      <c r="HU181" s="869"/>
      <c r="HV181" s="1016"/>
      <c r="IV181" s="1017" t="s">
        <v>114</v>
      </c>
      <c r="IW181" s="1017" t="s">
        <v>46</v>
      </c>
      <c r="IX181" s="1013" t="s">
        <v>46</v>
      </c>
      <c r="IY181" s="1013" t="s">
        <v>23</v>
      </c>
      <c r="IZ181" s="1013" t="s">
        <v>45</v>
      </c>
      <c r="JA181" s="1017" t="s">
        <v>103</v>
      </c>
    </row>
    <row r="182" spans="1:275" s="836" customFormat="1" ht="27.9" customHeight="1" x14ac:dyDescent="0.25">
      <c r="A182" s="835"/>
      <c r="B182" s="866"/>
      <c r="C182" s="977" t="s">
        <v>114</v>
      </c>
      <c r="D182" s="867" t="s">
        <v>7</v>
      </c>
      <c r="E182" s="868" t="s">
        <v>2371</v>
      </c>
      <c r="F182" s="869"/>
      <c r="G182" s="870">
        <v>42</v>
      </c>
      <c r="H182" s="871"/>
      <c r="I182" s="872"/>
      <c r="J182" s="901"/>
      <c r="K182" s="902"/>
      <c r="L182" s="901"/>
      <c r="M182" s="902"/>
      <c r="N182" s="901"/>
      <c r="O182" s="902"/>
      <c r="P182" s="901"/>
      <c r="Q182" s="902"/>
      <c r="R182" s="901"/>
      <c r="S182" s="902"/>
      <c r="T182" s="901"/>
      <c r="U182" s="902"/>
      <c r="V182" s="901"/>
      <c r="W182" s="902"/>
      <c r="X182" s="901"/>
      <c r="Y182" s="902"/>
      <c r="Z182" s="901"/>
      <c r="AA182" s="902"/>
      <c r="AB182" s="901"/>
      <c r="AC182" s="902"/>
      <c r="AD182" s="901"/>
      <c r="AE182" s="902"/>
      <c r="AF182" s="901"/>
      <c r="AG182" s="902"/>
      <c r="AH182" s="901"/>
      <c r="AI182" s="902"/>
      <c r="AJ182" s="1857"/>
      <c r="AK182" s="1858"/>
      <c r="AL182" s="901"/>
      <c r="AM182" s="902"/>
      <c r="AN182" s="2010"/>
      <c r="AO182" s="2011"/>
      <c r="AP182" s="901"/>
      <c r="AQ182" s="902"/>
      <c r="AR182" s="901"/>
      <c r="AS182" s="902"/>
      <c r="AT182" s="901"/>
      <c r="AU182" s="902"/>
      <c r="AV182" s="919"/>
      <c r="HN182" s="976"/>
      <c r="HO182" s="1000" t="s">
        <v>7</v>
      </c>
      <c r="HP182" s="1001" t="s">
        <v>31</v>
      </c>
      <c r="HQ182" s="851"/>
      <c r="HR182" s="1002">
        <f>HQ182*G180</f>
        <v>0</v>
      </c>
      <c r="HS182" s="1002">
        <v>2.0000000000000002E-5</v>
      </c>
      <c r="HT182" s="1002">
        <f>HS182*G180</f>
        <v>8.4000000000000003E-4</v>
      </c>
      <c r="HU182" s="1002">
        <v>0</v>
      </c>
      <c r="HV182" s="1003">
        <f>HU182*G180</f>
        <v>0</v>
      </c>
      <c r="IT182" s="1004" t="s">
        <v>110</v>
      </c>
      <c r="IV182" s="1004" t="s">
        <v>105</v>
      </c>
      <c r="IW182" s="1004" t="s">
        <v>46</v>
      </c>
      <c r="JA182" s="988" t="s">
        <v>103</v>
      </c>
      <c r="JG182" s="1005">
        <f>IF(HP182="základní",I180,0)</f>
        <v>4662</v>
      </c>
      <c r="JH182" s="1005">
        <f>IF(HP182="snížená",I180,0)</f>
        <v>0</v>
      </c>
      <c r="JI182" s="1005">
        <f>IF(HP182="zákl. přenesená",I180,0)</f>
        <v>0</v>
      </c>
      <c r="JJ182" s="1005">
        <f>IF(HP182="sníž. přenesená",I180,0)</f>
        <v>0</v>
      </c>
      <c r="JK182" s="1005">
        <f>IF(HP182="nulová",I180,0)</f>
        <v>0</v>
      </c>
      <c r="JL182" s="988" t="s">
        <v>45</v>
      </c>
      <c r="JM182" s="1005">
        <f>ROUND(H180*G180,2)</f>
        <v>4662</v>
      </c>
      <c r="JN182" s="988" t="s">
        <v>110</v>
      </c>
      <c r="JO182" s="1004" t="s">
        <v>2370</v>
      </c>
    </row>
    <row r="183" spans="1:275" s="836" customFormat="1" ht="27.9" customHeight="1" x14ac:dyDescent="0.25">
      <c r="A183" s="835"/>
      <c r="B183" s="887" t="s">
        <v>394</v>
      </c>
      <c r="C183" s="844" t="s">
        <v>238</v>
      </c>
      <c r="D183" s="845" t="s">
        <v>440</v>
      </c>
      <c r="E183" s="846" t="s">
        <v>441</v>
      </c>
      <c r="F183" s="847" t="s">
        <v>153</v>
      </c>
      <c r="G183" s="848">
        <v>43.26</v>
      </c>
      <c r="H183" s="849">
        <v>676</v>
      </c>
      <c r="I183" s="888">
        <f>ROUND(H183*G183,2)</f>
        <v>29243.759999999998</v>
      </c>
      <c r="J183" s="850"/>
      <c r="K183" s="1064">
        <f>ROUND(J183*$H183,2)</f>
        <v>0</v>
      </c>
      <c r="L183" s="850"/>
      <c r="M183" s="1064">
        <f>ROUND(L183*$H183,2)</f>
        <v>0</v>
      </c>
      <c r="N183" s="850"/>
      <c r="O183" s="1064">
        <f>ROUND(N183*$H183,2)</f>
        <v>0</v>
      </c>
      <c r="P183" s="850"/>
      <c r="Q183" s="1064">
        <f>ROUND(P183*$H183,2)</f>
        <v>0</v>
      </c>
      <c r="R183" s="850"/>
      <c r="S183" s="1064">
        <f>ROUND(R183*$H183,2)</f>
        <v>0</v>
      </c>
      <c r="T183" s="850"/>
      <c r="U183" s="1064">
        <f>ROUND(T183*$H183,2)</f>
        <v>0</v>
      </c>
      <c r="V183" s="850"/>
      <c r="W183" s="1064">
        <f>ROUND(V183*$H183,2)</f>
        <v>0</v>
      </c>
      <c r="X183" s="850"/>
      <c r="Y183" s="1064">
        <f>ROUND(X183*$H183,2)</f>
        <v>0</v>
      </c>
      <c r="Z183" s="850"/>
      <c r="AA183" s="1064">
        <f>ROUND(Z183*$H183,2)</f>
        <v>0</v>
      </c>
      <c r="AB183" s="850"/>
      <c r="AC183" s="1064">
        <f>ROUND(AB183*$H183,2)</f>
        <v>0</v>
      </c>
      <c r="AD183" s="850"/>
      <c r="AE183" s="1064">
        <f>ROUND(AD183*$H183,2)</f>
        <v>0</v>
      </c>
      <c r="AF183" s="850"/>
      <c r="AG183" s="1064">
        <f>ROUND(AF183*$H183,2)</f>
        <v>0</v>
      </c>
      <c r="AH183" s="850"/>
      <c r="AI183" s="1064">
        <f>ROUND(AH183*$H183,2)</f>
        <v>0</v>
      </c>
      <c r="AJ183" s="1861">
        <v>40</v>
      </c>
      <c r="AK183" s="2185">
        <f>ROUND(AJ183*$H183,2)</f>
        <v>27040</v>
      </c>
      <c r="AL183" s="850"/>
      <c r="AM183" s="1064">
        <f>ROUND(AL183*$H183,2)</f>
        <v>0</v>
      </c>
      <c r="AN183" s="2014">
        <v>3.26</v>
      </c>
      <c r="AO183" s="2036">
        <f>ROUND(AN183*$H183,2)</f>
        <v>2203.7600000000002</v>
      </c>
      <c r="AP183" s="850"/>
      <c r="AQ183" s="1064">
        <f>ROUND(AP183*$H183,2)</f>
        <v>0</v>
      </c>
      <c r="AR183" s="850">
        <f>AP183+AN183+AL183+AJ183+AH183+AF183+AD183+AB183+Z183+X183+V183+T183+R183+P183+N183+L183+J183</f>
        <v>43.26</v>
      </c>
      <c r="AS183" s="1064">
        <f>ROUND(AR183*H183,2)</f>
        <v>29243.759999999998</v>
      </c>
      <c r="AT183" s="850">
        <f>G183-AR183</f>
        <v>0</v>
      </c>
      <c r="AU183" s="1064">
        <f>ROUND(AT183*H183,2)</f>
        <v>0</v>
      </c>
      <c r="AV183" s="914">
        <f>AU183/I183</f>
        <v>0</v>
      </c>
      <c r="HN183" s="976"/>
      <c r="HO183" s="1006"/>
      <c r="HP183" s="851"/>
      <c r="HQ183" s="851"/>
      <c r="HR183" s="851"/>
      <c r="HS183" s="851"/>
      <c r="HT183" s="851"/>
      <c r="HU183" s="851"/>
      <c r="HV183" s="1007"/>
      <c r="IV183" s="988" t="s">
        <v>112</v>
      </c>
      <c r="IW183" s="988" t="s">
        <v>46</v>
      </c>
    </row>
    <row r="184" spans="1:275" s="1013" customFormat="1" ht="27.9" customHeight="1" x14ac:dyDescent="0.25">
      <c r="A184" s="835"/>
      <c r="B184" s="866"/>
      <c r="C184" s="977" t="s">
        <v>114</v>
      </c>
      <c r="D184" s="867" t="s">
        <v>7</v>
      </c>
      <c r="E184" s="868" t="s">
        <v>2373</v>
      </c>
      <c r="F184" s="869"/>
      <c r="G184" s="870">
        <v>43.26</v>
      </c>
      <c r="H184" s="871"/>
      <c r="I184" s="872"/>
      <c r="J184" s="897"/>
      <c r="K184" s="898"/>
      <c r="L184" s="897"/>
      <c r="M184" s="898"/>
      <c r="N184" s="897"/>
      <c r="O184" s="898"/>
      <c r="P184" s="897"/>
      <c r="Q184" s="898"/>
      <c r="R184" s="897"/>
      <c r="S184" s="898"/>
      <c r="T184" s="897"/>
      <c r="U184" s="898"/>
      <c r="V184" s="897"/>
      <c r="W184" s="898"/>
      <c r="X184" s="897"/>
      <c r="Y184" s="898"/>
      <c r="Z184" s="897"/>
      <c r="AA184" s="898"/>
      <c r="AB184" s="897"/>
      <c r="AC184" s="898"/>
      <c r="AD184" s="897"/>
      <c r="AE184" s="898"/>
      <c r="AF184" s="897"/>
      <c r="AG184" s="898"/>
      <c r="AH184" s="897"/>
      <c r="AI184" s="898"/>
      <c r="AJ184" s="1853"/>
      <c r="AK184" s="1854"/>
      <c r="AL184" s="897"/>
      <c r="AM184" s="898"/>
      <c r="AN184" s="2006"/>
      <c r="AO184" s="2007"/>
      <c r="AP184" s="897"/>
      <c r="AQ184" s="898"/>
      <c r="AR184" s="897"/>
      <c r="AS184" s="898"/>
      <c r="AT184" s="897"/>
      <c r="AU184" s="898"/>
      <c r="AV184" s="917"/>
      <c r="HN184" s="1014"/>
      <c r="HO184" s="1015"/>
      <c r="HP184" s="869"/>
      <c r="HQ184" s="869"/>
      <c r="HR184" s="869"/>
      <c r="HS184" s="869"/>
      <c r="HT184" s="869"/>
      <c r="HU184" s="869"/>
      <c r="HV184" s="1016"/>
      <c r="IV184" s="1017" t="s">
        <v>114</v>
      </c>
      <c r="IW184" s="1017" t="s">
        <v>46</v>
      </c>
      <c r="IX184" s="1013" t="s">
        <v>46</v>
      </c>
      <c r="IY184" s="1013" t="s">
        <v>23</v>
      </c>
      <c r="IZ184" s="1013" t="s">
        <v>45</v>
      </c>
      <c r="JA184" s="1017" t="s">
        <v>103</v>
      </c>
    </row>
    <row r="185" spans="1:275" s="836" customFormat="1" ht="27.9" customHeight="1" x14ac:dyDescent="0.25">
      <c r="A185" s="835"/>
      <c r="B185" s="854" t="s">
        <v>402</v>
      </c>
      <c r="C185" s="838" t="s">
        <v>105</v>
      </c>
      <c r="D185" s="839" t="s">
        <v>455</v>
      </c>
      <c r="E185" s="840" t="s">
        <v>456</v>
      </c>
      <c r="F185" s="841" t="s">
        <v>341</v>
      </c>
      <c r="G185" s="842">
        <v>6</v>
      </c>
      <c r="H185" s="843">
        <v>106.4</v>
      </c>
      <c r="I185" s="855">
        <f>ROUND(H185*G185,2)</f>
        <v>638.4</v>
      </c>
      <c r="J185" s="850"/>
      <c r="K185" s="1064">
        <f>ROUND(J185*$H185,2)</f>
        <v>0</v>
      </c>
      <c r="L185" s="850"/>
      <c r="M185" s="1064">
        <f>ROUND(L185*$H185,2)</f>
        <v>0</v>
      </c>
      <c r="N185" s="850"/>
      <c r="O185" s="1064">
        <f>ROUND(N185*$H185,2)</f>
        <v>0</v>
      </c>
      <c r="P185" s="850"/>
      <c r="Q185" s="1064">
        <f>ROUND(P185*$H185,2)</f>
        <v>0</v>
      </c>
      <c r="R185" s="850"/>
      <c r="S185" s="1064">
        <f>ROUND(R185*$H185,2)</f>
        <v>0</v>
      </c>
      <c r="T185" s="850"/>
      <c r="U185" s="1064">
        <f>ROUND(T185*$H185,2)</f>
        <v>0</v>
      </c>
      <c r="V185" s="850"/>
      <c r="W185" s="1064">
        <f>ROUND(V185*$H185,2)</f>
        <v>0</v>
      </c>
      <c r="X185" s="850"/>
      <c r="Y185" s="1064">
        <f>ROUND(X185*$H185,2)</f>
        <v>0</v>
      </c>
      <c r="Z185" s="850"/>
      <c r="AA185" s="1064">
        <f>ROUND(Z185*$H185,2)</f>
        <v>0</v>
      </c>
      <c r="AB185" s="850"/>
      <c r="AC185" s="1064">
        <f>ROUND(AB185*$H185,2)</f>
        <v>0</v>
      </c>
      <c r="AD185" s="850"/>
      <c r="AE185" s="1064">
        <f>ROUND(AD185*$H185,2)</f>
        <v>0</v>
      </c>
      <c r="AF185" s="850"/>
      <c r="AG185" s="1064">
        <f>ROUND(AF185*$H185,2)</f>
        <v>0</v>
      </c>
      <c r="AH185" s="850"/>
      <c r="AI185" s="1064">
        <f>ROUND(AH185*$H185,2)</f>
        <v>0</v>
      </c>
      <c r="AJ185" s="1861">
        <v>6</v>
      </c>
      <c r="AK185" s="2185">
        <f>ROUND(AJ185*$H185,2)</f>
        <v>638.4</v>
      </c>
      <c r="AL185" s="850"/>
      <c r="AM185" s="1064">
        <f>ROUND(AL185*$H185,2)</f>
        <v>0</v>
      </c>
      <c r="AN185" s="2014"/>
      <c r="AO185" s="2036">
        <f>ROUND(AN185*$H185,2)</f>
        <v>0</v>
      </c>
      <c r="AP185" s="850"/>
      <c r="AQ185" s="1064">
        <f>ROUND(AP185*$H185,2)</f>
        <v>0</v>
      </c>
      <c r="AR185" s="850">
        <f>AP185+AN185+AL185+AJ185+AH185+AF185+AD185+AB185+Z185+X185+V185+T185+R185+P185+N185+L185+J185</f>
        <v>6</v>
      </c>
      <c r="AS185" s="1064">
        <f>ROUND(AR185*H185,2)</f>
        <v>638.4</v>
      </c>
      <c r="AT185" s="850">
        <f>G185-AR185</f>
        <v>0</v>
      </c>
      <c r="AU185" s="1064">
        <f>ROUND(AT185*H185,2)</f>
        <v>0</v>
      </c>
      <c r="AV185" s="914">
        <f>AU185/I185</f>
        <v>0</v>
      </c>
      <c r="HN185" s="1028"/>
      <c r="HO185" s="1029" t="s">
        <v>7</v>
      </c>
      <c r="HP185" s="1030" t="s">
        <v>31</v>
      </c>
      <c r="HQ185" s="851"/>
      <c r="HR185" s="1002">
        <f>HQ185*G183</f>
        <v>0</v>
      </c>
      <c r="HS185" s="1002">
        <v>5.0099999999999997E-3</v>
      </c>
      <c r="HT185" s="1002">
        <f>HS185*G183</f>
        <v>0.21673259999999997</v>
      </c>
      <c r="HU185" s="1002">
        <v>0</v>
      </c>
      <c r="HV185" s="1003">
        <f>HU185*G183</f>
        <v>0</v>
      </c>
      <c r="IT185" s="1004" t="s">
        <v>166</v>
      </c>
      <c r="IV185" s="1004" t="s">
        <v>238</v>
      </c>
      <c r="IW185" s="1004" t="s">
        <v>46</v>
      </c>
      <c r="JA185" s="988" t="s">
        <v>103</v>
      </c>
      <c r="JG185" s="1005">
        <f>IF(HP185="základní",I183,0)</f>
        <v>29243.759999999998</v>
      </c>
      <c r="JH185" s="1005">
        <f>IF(HP185="snížená",I183,0)</f>
        <v>0</v>
      </c>
      <c r="JI185" s="1005">
        <f>IF(HP185="zákl. přenesená",I183,0)</f>
        <v>0</v>
      </c>
      <c r="JJ185" s="1005">
        <f>IF(HP185="sníž. přenesená",I183,0)</f>
        <v>0</v>
      </c>
      <c r="JK185" s="1005">
        <f>IF(HP185="nulová",I183,0)</f>
        <v>0</v>
      </c>
      <c r="JL185" s="988" t="s">
        <v>45</v>
      </c>
      <c r="JM185" s="1005">
        <f>ROUND(H183*G183,2)</f>
        <v>29243.759999999998</v>
      </c>
      <c r="JN185" s="988" t="s">
        <v>110</v>
      </c>
      <c r="JO185" s="1004" t="s">
        <v>2372</v>
      </c>
    </row>
    <row r="186" spans="1:275" s="1013" customFormat="1" ht="27.9" customHeight="1" x14ac:dyDescent="0.25">
      <c r="A186" s="835"/>
      <c r="B186" s="856"/>
      <c r="C186" s="977" t="s">
        <v>112</v>
      </c>
      <c r="D186" s="851"/>
      <c r="E186" s="858" t="s">
        <v>458</v>
      </c>
      <c r="F186" s="851"/>
      <c r="G186" s="851"/>
      <c r="H186" s="852"/>
      <c r="I186" s="859"/>
      <c r="J186" s="899"/>
      <c r="K186" s="900"/>
      <c r="L186" s="899"/>
      <c r="M186" s="900"/>
      <c r="N186" s="899"/>
      <c r="O186" s="900"/>
      <c r="P186" s="899"/>
      <c r="Q186" s="900"/>
      <c r="R186" s="899"/>
      <c r="S186" s="900"/>
      <c r="T186" s="899"/>
      <c r="U186" s="900"/>
      <c r="V186" s="899"/>
      <c r="W186" s="900"/>
      <c r="X186" s="899"/>
      <c r="Y186" s="900"/>
      <c r="Z186" s="899"/>
      <c r="AA186" s="900"/>
      <c r="AB186" s="899"/>
      <c r="AC186" s="900"/>
      <c r="AD186" s="899"/>
      <c r="AE186" s="900"/>
      <c r="AF186" s="899"/>
      <c r="AG186" s="900"/>
      <c r="AH186" s="899"/>
      <c r="AI186" s="900"/>
      <c r="AJ186" s="1855"/>
      <c r="AK186" s="1856"/>
      <c r="AL186" s="899"/>
      <c r="AM186" s="900"/>
      <c r="AN186" s="2008"/>
      <c r="AO186" s="2009"/>
      <c r="AP186" s="899"/>
      <c r="AQ186" s="900"/>
      <c r="AR186" s="899"/>
      <c r="AS186" s="900"/>
      <c r="AT186" s="899"/>
      <c r="AU186" s="900"/>
      <c r="AV186" s="918"/>
      <c r="HN186" s="1014"/>
      <c r="HO186" s="1015"/>
      <c r="HP186" s="869"/>
      <c r="HQ186" s="869"/>
      <c r="HR186" s="869"/>
      <c r="HS186" s="869"/>
      <c r="HT186" s="869"/>
      <c r="HU186" s="869"/>
      <c r="HV186" s="1016"/>
      <c r="IV186" s="1017" t="s">
        <v>114</v>
      </c>
      <c r="IW186" s="1017" t="s">
        <v>46</v>
      </c>
      <c r="IX186" s="1013" t="s">
        <v>46</v>
      </c>
      <c r="IY186" s="1013" t="s">
        <v>23</v>
      </c>
      <c r="IZ186" s="1013" t="s">
        <v>45</v>
      </c>
      <c r="JA186" s="1017" t="s">
        <v>103</v>
      </c>
    </row>
    <row r="187" spans="1:275" s="836" customFormat="1" ht="27.9" customHeight="1" x14ac:dyDescent="0.25">
      <c r="A187" s="835"/>
      <c r="B187" s="860"/>
      <c r="C187" s="977" t="s">
        <v>114</v>
      </c>
      <c r="D187" s="861" t="s">
        <v>7</v>
      </c>
      <c r="E187" s="862" t="s">
        <v>459</v>
      </c>
      <c r="F187" s="863"/>
      <c r="G187" s="861" t="s">
        <v>7</v>
      </c>
      <c r="H187" s="864"/>
      <c r="I187" s="865"/>
      <c r="J187" s="901"/>
      <c r="K187" s="902"/>
      <c r="L187" s="901"/>
      <c r="M187" s="902"/>
      <c r="N187" s="901"/>
      <c r="O187" s="902"/>
      <c r="P187" s="901"/>
      <c r="Q187" s="902"/>
      <c r="R187" s="901"/>
      <c r="S187" s="902"/>
      <c r="T187" s="901"/>
      <c r="U187" s="902"/>
      <c r="V187" s="901"/>
      <c r="W187" s="902"/>
      <c r="X187" s="901"/>
      <c r="Y187" s="902"/>
      <c r="Z187" s="901"/>
      <c r="AA187" s="902"/>
      <c r="AB187" s="901"/>
      <c r="AC187" s="902"/>
      <c r="AD187" s="901"/>
      <c r="AE187" s="902"/>
      <c r="AF187" s="901"/>
      <c r="AG187" s="902"/>
      <c r="AH187" s="901"/>
      <c r="AI187" s="902"/>
      <c r="AJ187" s="1857"/>
      <c r="AK187" s="1858"/>
      <c r="AL187" s="901"/>
      <c r="AM187" s="902"/>
      <c r="AN187" s="2010"/>
      <c r="AO187" s="2011"/>
      <c r="AP187" s="901"/>
      <c r="AQ187" s="902"/>
      <c r="AR187" s="901"/>
      <c r="AS187" s="902"/>
      <c r="AT187" s="901"/>
      <c r="AU187" s="902"/>
      <c r="AV187" s="919"/>
      <c r="HN187" s="976"/>
      <c r="HO187" s="1000" t="s">
        <v>7</v>
      </c>
      <c r="HP187" s="1001" t="s">
        <v>31</v>
      </c>
      <c r="HQ187" s="851"/>
      <c r="HR187" s="1002">
        <f>HQ187*G185</f>
        <v>0</v>
      </c>
      <c r="HS187" s="1002">
        <v>0</v>
      </c>
      <c r="HT187" s="1002">
        <f>HS187*G185</f>
        <v>0</v>
      </c>
      <c r="HU187" s="1002">
        <v>0</v>
      </c>
      <c r="HV187" s="1003">
        <f>HU187*G185</f>
        <v>0</v>
      </c>
      <c r="IT187" s="1004" t="s">
        <v>110</v>
      </c>
      <c r="IV187" s="1004" t="s">
        <v>105</v>
      </c>
      <c r="IW187" s="1004" t="s">
        <v>46</v>
      </c>
      <c r="JA187" s="988" t="s">
        <v>103</v>
      </c>
      <c r="JG187" s="1005">
        <f>IF(HP187="základní",I185,0)</f>
        <v>638.4</v>
      </c>
      <c r="JH187" s="1005">
        <f>IF(HP187="snížená",I185,0)</f>
        <v>0</v>
      </c>
      <c r="JI187" s="1005">
        <f>IF(HP187="zákl. přenesená",I185,0)</f>
        <v>0</v>
      </c>
      <c r="JJ187" s="1005">
        <f>IF(HP187="sníž. přenesená",I185,0)</f>
        <v>0</v>
      </c>
      <c r="JK187" s="1005">
        <f>IF(HP187="nulová",I185,0)</f>
        <v>0</v>
      </c>
      <c r="JL187" s="988" t="s">
        <v>45</v>
      </c>
      <c r="JM187" s="1005">
        <f>ROUND(H185*G185,2)</f>
        <v>638.4</v>
      </c>
      <c r="JN187" s="988" t="s">
        <v>110</v>
      </c>
      <c r="JO187" s="1004" t="s">
        <v>2374</v>
      </c>
    </row>
    <row r="188" spans="1:275" s="836" customFormat="1" ht="27.9" customHeight="1" x14ac:dyDescent="0.25">
      <c r="A188" s="835"/>
      <c r="B188" s="866"/>
      <c r="C188" s="977" t="s">
        <v>114</v>
      </c>
      <c r="D188" s="867" t="s">
        <v>7</v>
      </c>
      <c r="E188" s="868" t="s">
        <v>971</v>
      </c>
      <c r="F188" s="869"/>
      <c r="G188" s="870">
        <v>3</v>
      </c>
      <c r="H188" s="871"/>
      <c r="I188" s="872"/>
      <c r="J188" s="897"/>
      <c r="K188" s="898"/>
      <c r="L188" s="897"/>
      <c r="M188" s="898"/>
      <c r="N188" s="897"/>
      <c r="O188" s="898"/>
      <c r="P188" s="897"/>
      <c r="Q188" s="898"/>
      <c r="R188" s="897"/>
      <c r="S188" s="898"/>
      <c r="T188" s="897"/>
      <c r="U188" s="898"/>
      <c r="V188" s="897"/>
      <c r="W188" s="898"/>
      <c r="X188" s="897"/>
      <c r="Y188" s="898"/>
      <c r="Z188" s="897"/>
      <c r="AA188" s="898"/>
      <c r="AB188" s="897"/>
      <c r="AC188" s="898"/>
      <c r="AD188" s="897"/>
      <c r="AE188" s="898"/>
      <c r="AF188" s="897"/>
      <c r="AG188" s="898"/>
      <c r="AH188" s="897"/>
      <c r="AI188" s="898"/>
      <c r="AJ188" s="1853"/>
      <c r="AK188" s="1854"/>
      <c r="AL188" s="897"/>
      <c r="AM188" s="898"/>
      <c r="AN188" s="2006"/>
      <c r="AO188" s="2007"/>
      <c r="AP188" s="897"/>
      <c r="AQ188" s="898"/>
      <c r="AR188" s="897"/>
      <c r="AS188" s="898"/>
      <c r="AT188" s="897"/>
      <c r="AU188" s="898"/>
      <c r="AV188" s="917"/>
      <c r="HN188" s="976"/>
      <c r="HO188" s="1006"/>
      <c r="HP188" s="851"/>
      <c r="HQ188" s="851"/>
      <c r="HR188" s="851"/>
      <c r="HS188" s="851"/>
      <c r="HT188" s="851"/>
      <c r="HU188" s="851"/>
      <c r="HV188" s="1007"/>
      <c r="IV188" s="988" t="s">
        <v>112</v>
      </c>
      <c r="IW188" s="988" t="s">
        <v>46</v>
      </c>
    </row>
    <row r="189" spans="1:275" s="1008" customFormat="1" ht="27.9" customHeight="1" x14ac:dyDescent="0.25">
      <c r="A189" s="835"/>
      <c r="B189" s="866"/>
      <c r="C189" s="977" t="s">
        <v>114</v>
      </c>
      <c r="D189" s="867" t="s">
        <v>7</v>
      </c>
      <c r="E189" s="868" t="s">
        <v>972</v>
      </c>
      <c r="F189" s="869"/>
      <c r="G189" s="870">
        <v>3</v>
      </c>
      <c r="H189" s="871"/>
      <c r="I189" s="872"/>
      <c r="J189" s="897"/>
      <c r="K189" s="898"/>
      <c r="L189" s="897"/>
      <c r="M189" s="898"/>
      <c r="N189" s="897"/>
      <c r="O189" s="898"/>
      <c r="P189" s="897"/>
      <c r="Q189" s="898"/>
      <c r="R189" s="897"/>
      <c r="S189" s="898"/>
      <c r="T189" s="897"/>
      <c r="U189" s="898"/>
      <c r="V189" s="897"/>
      <c r="W189" s="898"/>
      <c r="X189" s="897"/>
      <c r="Y189" s="898"/>
      <c r="Z189" s="897"/>
      <c r="AA189" s="898"/>
      <c r="AB189" s="897"/>
      <c r="AC189" s="898"/>
      <c r="AD189" s="897"/>
      <c r="AE189" s="898"/>
      <c r="AF189" s="897"/>
      <c r="AG189" s="898"/>
      <c r="AH189" s="897"/>
      <c r="AI189" s="898"/>
      <c r="AJ189" s="1853"/>
      <c r="AK189" s="1854"/>
      <c r="AL189" s="897"/>
      <c r="AM189" s="898"/>
      <c r="AN189" s="2006"/>
      <c r="AO189" s="2007"/>
      <c r="AP189" s="897"/>
      <c r="AQ189" s="898"/>
      <c r="AR189" s="897"/>
      <c r="AS189" s="898"/>
      <c r="AT189" s="897"/>
      <c r="AU189" s="898"/>
      <c r="AV189" s="917"/>
      <c r="HN189" s="1009"/>
      <c r="HO189" s="1010"/>
      <c r="HP189" s="863"/>
      <c r="HQ189" s="863"/>
      <c r="HR189" s="863"/>
      <c r="HS189" s="863"/>
      <c r="HT189" s="863"/>
      <c r="HU189" s="863"/>
      <c r="HV189" s="1011"/>
      <c r="IV189" s="1012" t="s">
        <v>114</v>
      </c>
      <c r="IW189" s="1012" t="s">
        <v>46</v>
      </c>
      <c r="IX189" s="1008" t="s">
        <v>45</v>
      </c>
      <c r="IY189" s="1008" t="s">
        <v>23</v>
      </c>
      <c r="IZ189" s="1008" t="s">
        <v>44</v>
      </c>
      <c r="JA189" s="1012" t="s">
        <v>103</v>
      </c>
    </row>
    <row r="190" spans="1:275" s="1013" customFormat="1" ht="27.9" customHeight="1" x14ac:dyDescent="0.25">
      <c r="A190" s="835"/>
      <c r="B190" s="873"/>
      <c r="C190" s="977" t="s">
        <v>114</v>
      </c>
      <c r="D190" s="874" t="s">
        <v>7</v>
      </c>
      <c r="E190" s="875" t="s">
        <v>132</v>
      </c>
      <c r="F190" s="876"/>
      <c r="G190" s="877">
        <v>6</v>
      </c>
      <c r="H190" s="878"/>
      <c r="I190" s="879"/>
      <c r="J190" s="901"/>
      <c r="K190" s="902"/>
      <c r="L190" s="901"/>
      <c r="M190" s="902"/>
      <c r="N190" s="901"/>
      <c r="O190" s="902"/>
      <c r="P190" s="901"/>
      <c r="Q190" s="902"/>
      <c r="R190" s="901"/>
      <c r="S190" s="902"/>
      <c r="T190" s="901"/>
      <c r="U190" s="902"/>
      <c r="V190" s="901"/>
      <c r="W190" s="902"/>
      <c r="X190" s="901"/>
      <c r="Y190" s="902"/>
      <c r="Z190" s="901"/>
      <c r="AA190" s="902"/>
      <c r="AB190" s="901"/>
      <c r="AC190" s="902"/>
      <c r="AD190" s="901"/>
      <c r="AE190" s="902"/>
      <c r="AF190" s="901"/>
      <c r="AG190" s="902"/>
      <c r="AH190" s="901"/>
      <c r="AI190" s="902"/>
      <c r="AJ190" s="1857"/>
      <c r="AK190" s="1858"/>
      <c r="AL190" s="901"/>
      <c r="AM190" s="902"/>
      <c r="AN190" s="2010"/>
      <c r="AO190" s="2011"/>
      <c r="AP190" s="901"/>
      <c r="AQ190" s="902"/>
      <c r="AR190" s="901"/>
      <c r="AS190" s="902"/>
      <c r="AT190" s="901"/>
      <c r="AU190" s="902"/>
      <c r="AV190" s="919"/>
      <c r="HN190" s="1014"/>
      <c r="HO190" s="1015"/>
      <c r="HP190" s="869"/>
      <c r="HQ190" s="869"/>
      <c r="HR190" s="869"/>
      <c r="HS190" s="869"/>
      <c r="HT190" s="869"/>
      <c r="HU190" s="869"/>
      <c r="HV190" s="1016"/>
      <c r="IV190" s="1017" t="s">
        <v>114</v>
      </c>
      <c r="IW190" s="1017" t="s">
        <v>46</v>
      </c>
      <c r="IX190" s="1013" t="s">
        <v>46</v>
      </c>
      <c r="IY190" s="1013" t="s">
        <v>23</v>
      </c>
      <c r="IZ190" s="1013" t="s">
        <v>44</v>
      </c>
      <c r="JA190" s="1017" t="s">
        <v>103</v>
      </c>
    </row>
    <row r="191" spans="1:275" s="1013" customFormat="1" ht="27.9" customHeight="1" x14ac:dyDescent="0.25">
      <c r="A191" s="835"/>
      <c r="B191" s="887" t="s">
        <v>408</v>
      </c>
      <c r="C191" s="844" t="s">
        <v>238</v>
      </c>
      <c r="D191" s="845" t="s">
        <v>463</v>
      </c>
      <c r="E191" s="846" t="s">
        <v>464</v>
      </c>
      <c r="F191" s="847" t="s">
        <v>341</v>
      </c>
      <c r="G191" s="848">
        <v>3</v>
      </c>
      <c r="H191" s="849">
        <v>112</v>
      </c>
      <c r="I191" s="888">
        <f>ROUND(H191*G191,2)</f>
        <v>336</v>
      </c>
      <c r="J191" s="850"/>
      <c r="K191" s="1064">
        <f>ROUND(J191*$H191,2)</f>
        <v>0</v>
      </c>
      <c r="L191" s="850"/>
      <c r="M191" s="1064">
        <f>ROUND(L191*$H191,2)</f>
        <v>0</v>
      </c>
      <c r="N191" s="850"/>
      <c r="O191" s="1064">
        <f>ROUND(N191*$H191,2)</f>
        <v>0</v>
      </c>
      <c r="P191" s="850"/>
      <c r="Q191" s="1064">
        <f>ROUND(P191*$H191,2)</f>
        <v>0</v>
      </c>
      <c r="R191" s="850"/>
      <c r="S191" s="1064">
        <f>ROUND(R191*$H191,2)</f>
        <v>0</v>
      </c>
      <c r="T191" s="850"/>
      <c r="U191" s="1064">
        <f>ROUND(T191*$H191,2)</f>
        <v>0</v>
      </c>
      <c r="V191" s="850"/>
      <c r="W191" s="1064">
        <f>ROUND(V191*$H191,2)</f>
        <v>0</v>
      </c>
      <c r="X191" s="850"/>
      <c r="Y191" s="1064">
        <f>ROUND(X191*$H191,2)</f>
        <v>0</v>
      </c>
      <c r="Z191" s="850"/>
      <c r="AA191" s="1064">
        <f>ROUND(Z191*$H191,2)</f>
        <v>0</v>
      </c>
      <c r="AB191" s="850"/>
      <c r="AC191" s="1064">
        <f>ROUND(AB191*$H191,2)</f>
        <v>0</v>
      </c>
      <c r="AD191" s="850"/>
      <c r="AE191" s="1064">
        <f>ROUND(AD191*$H191,2)</f>
        <v>0</v>
      </c>
      <c r="AF191" s="850"/>
      <c r="AG191" s="1064">
        <f>ROUND(AF191*$H191,2)</f>
        <v>0</v>
      </c>
      <c r="AH191" s="850"/>
      <c r="AI191" s="1064">
        <f>ROUND(AH191*$H191,2)</f>
        <v>0</v>
      </c>
      <c r="AJ191" s="1861"/>
      <c r="AK191" s="2185">
        <f>ROUND(AJ191*$H191,2)</f>
        <v>0</v>
      </c>
      <c r="AL191" s="850"/>
      <c r="AM191" s="1064">
        <f>ROUND(AL191*$H191,2)</f>
        <v>0</v>
      </c>
      <c r="AN191" s="2014">
        <v>3</v>
      </c>
      <c r="AO191" s="2036">
        <f>ROUND(AN191*$H191,2)</f>
        <v>336</v>
      </c>
      <c r="AP191" s="850"/>
      <c r="AQ191" s="1064">
        <f>ROUND(AP191*$H191,2)</f>
        <v>0</v>
      </c>
      <c r="AR191" s="850">
        <f t="shared" ref="AR191:AR193" si="0">AP191+AN191+AL191+AJ191+AH191+AF191+AD191+AB191+Z191+X191+V191+T191+R191+P191+N191+L191+J191</f>
        <v>3</v>
      </c>
      <c r="AS191" s="1064">
        <f t="shared" ref="AS191:AS193" si="1">ROUND(AR191*H191,2)</f>
        <v>336</v>
      </c>
      <c r="AT191" s="850">
        <f t="shared" ref="AT191:AT193" si="2">G191-AR191</f>
        <v>0</v>
      </c>
      <c r="AU191" s="1064">
        <f t="shared" ref="AU191:AU193" si="3">ROUND(AT191*H191,2)</f>
        <v>0</v>
      </c>
      <c r="AV191" s="914">
        <f t="shared" ref="AV191:AV193" si="4">AU191/I191</f>
        <v>0</v>
      </c>
      <c r="HN191" s="1014"/>
      <c r="HO191" s="1015"/>
      <c r="HP191" s="869"/>
      <c r="HQ191" s="869"/>
      <c r="HR191" s="869"/>
      <c r="HS191" s="869"/>
      <c r="HT191" s="869"/>
      <c r="HU191" s="869"/>
      <c r="HV191" s="1016"/>
      <c r="IV191" s="1017" t="s">
        <v>114</v>
      </c>
      <c r="IW191" s="1017" t="s">
        <v>46</v>
      </c>
      <c r="IX191" s="1013" t="s">
        <v>46</v>
      </c>
      <c r="IY191" s="1013" t="s">
        <v>23</v>
      </c>
      <c r="IZ191" s="1013" t="s">
        <v>44</v>
      </c>
      <c r="JA191" s="1017" t="s">
        <v>103</v>
      </c>
    </row>
    <row r="192" spans="1:275" s="1018" customFormat="1" ht="27.9" customHeight="1" x14ac:dyDescent="0.25">
      <c r="A192" s="835"/>
      <c r="B192" s="887" t="s">
        <v>415</v>
      </c>
      <c r="C192" s="844" t="s">
        <v>238</v>
      </c>
      <c r="D192" s="845" t="s">
        <v>467</v>
      </c>
      <c r="E192" s="846" t="s">
        <v>468</v>
      </c>
      <c r="F192" s="847" t="s">
        <v>341</v>
      </c>
      <c r="G192" s="848">
        <v>3</v>
      </c>
      <c r="H192" s="849">
        <v>48</v>
      </c>
      <c r="I192" s="888">
        <f>ROUND(H192*G192,2)</f>
        <v>144</v>
      </c>
      <c r="J192" s="850"/>
      <c r="K192" s="1064">
        <f>ROUND(J192*$H192,2)</f>
        <v>0</v>
      </c>
      <c r="L192" s="850"/>
      <c r="M192" s="1064">
        <f>ROUND(L192*$H192,2)</f>
        <v>0</v>
      </c>
      <c r="N192" s="850"/>
      <c r="O192" s="1064">
        <f>ROUND(N192*$H192,2)</f>
        <v>0</v>
      </c>
      <c r="P192" s="850"/>
      <c r="Q192" s="1064">
        <f>ROUND(P192*$H192,2)</f>
        <v>0</v>
      </c>
      <c r="R192" s="850"/>
      <c r="S192" s="1064">
        <f>ROUND(R192*$H192,2)</f>
        <v>0</v>
      </c>
      <c r="T192" s="850"/>
      <c r="U192" s="1064">
        <f>ROUND(T192*$H192,2)</f>
        <v>0</v>
      </c>
      <c r="V192" s="850"/>
      <c r="W192" s="1064">
        <f>ROUND(V192*$H192,2)</f>
        <v>0</v>
      </c>
      <c r="X192" s="850"/>
      <c r="Y192" s="1064">
        <f>ROUND(X192*$H192,2)</f>
        <v>0</v>
      </c>
      <c r="Z192" s="850"/>
      <c r="AA192" s="1064">
        <f>ROUND(Z192*$H192,2)</f>
        <v>0</v>
      </c>
      <c r="AB192" s="850"/>
      <c r="AC192" s="1064">
        <f>ROUND(AB192*$H192,2)</f>
        <v>0</v>
      </c>
      <c r="AD192" s="850"/>
      <c r="AE192" s="1064">
        <f>ROUND(AD192*$H192,2)</f>
        <v>0</v>
      </c>
      <c r="AF192" s="850"/>
      <c r="AG192" s="1064">
        <f>ROUND(AF192*$H192,2)</f>
        <v>0</v>
      </c>
      <c r="AH192" s="850"/>
      <c r="AI192" s="1064">
        <f>ROUND(AH192*$H192,2)</f>
        <v>0</v>
      </c>
      <c r="AJ192" s="1861"/>
      <c r="AK192" s="2185">
        <f>ROUND(AJ192*$H192,2)</f>
        <v>0</v>
      </c>
      <c r="AL192" s="850"/>
      <c r="AM192" s="1064">
        <f>ROUND(AL192*$H192,2)</f>
        <v>0</v>
      </c>
      <c r="AN192" s="2014">
        <v>3</v>
      </c>
      <c r="AO192" s="2036">
        <f>ROUND(AN192*$H192,2)</f>
        <v>144</v>
      </c>
      <c r="AP192" s="850"/>
      <c r="AQ192" s="1064">
        <f>ROUND(AP192*$H192,2)</f>
        <v>0</v>
      </c>
      <c r="AR192" s="775">
        <f t="shared" si="0"/>
        <v>3</v>
      </c>
      <c r="AS192" s="910">
        <f t="shared" si="1"/>
        <v>144</v>
      </c>
      <c r="AT192" s="775">
        <f t="shared" si="2"/>
        <v>0</v>
      </c>
      <c r="AU192" s="910">
        <f t="shared" si="3"/>
        <v>0</v>
      </c>
      <c r="AV192" s="913">
        <f t="shared" si="4"/>
        <v>0</v>
      </c>
      <c r="HN192" s="1019"/>
      <c r="HO192" s="1020"/>
      <c r="HP192" s="876"/>
      <c r="HQ192" s="876"/>
      <c r="HR192" s="876"/>
      <c r="HS192" s="876"/>
      <c r="HT192" s="876"/>
      <c r="HU192" s="876"/>
      <c r="HV192" s="1021"/>
      <c r="IV192" s="1022" t="s">
        <v>114</v>
      </c>
      <c r="IW192" s="1022" t="s">
        <v>46</v>
      </c>
      <c r="IX192" s="1018" t="s">
        <v>110</v>
      </c>
      <c r="IY192" s="1018" t="s">
        <v>23</v>
      </c>
      <c r="IZ192" s="1018" t="s">
        <v>45</v>
      </c>
      <c r="JA192" s="1022" t="s">
        <v>103</v>
      </c>
    </row>
    <row r="193" spans="1:275" s="836" customFormat="1" ht="27.9" customHeight="1" x14ac:dyDescent="0.25">
      <c r="A193" s="835"/>
      <c r="B193" s="854" t="s">
        <v>420</v>
      </c>
      <c r="C193" s="838" t="s">
        <v>105</v>
      </c>
      <c r="D193" s="839" t="s">
        <v>471</v>
      </c>
      <c r="E193" s="840" t="s">
        <v>472</v>
      </c>
      <c r="F193" s="841" t="s">
        <v>341</v>
      </c>
      <c r="G193" s="842">
        <v>2</v>
      </c>
      <c r="H193" s="843">
        <v>230.4</v>
      </c>
      <c r="I193" s="855">
        <f>ROUND(H193*G193,2)</f>
        <v>460.8</v>
      </c>
      <c r="J193" s="850"/>
      <c r="K193" s="1064">
        <f>ROUND(J193*$H193,2)</f>
        <v>0</v>
      </c>
      <c r="L193" s="850"/>
      <c r="M193" s="1064">
        <f>ROUND(L193*$H193,2)</f>
        <v>0</v>
      </c>
      <c r="N193" s="850"/>
      <c r="O193" s="1064">
        <f>ROUND(N193*$H193,2)</f>
        <v>0</v>
      </c>
      <c r="P193" s="850"/>
      <c r="Q193" s="1064">
        <f>ROUND(P193*$H193,2)</f>
        <v>0</v>
      </c>
      <c r="R193" s="850"/>
      <c r="S193" s="1064">
        <f>ROUND(R193*$H193,2)</f>
        <v>0</v>
      </c>
      <c r="T193" s="850"/>
      <c r="U193" s="1064">
        <f>ROUND(T193*$H193,2)</f>
        <v>0</v>
      </c>
      <c r="V193" s="850"/>
      <c r="W193" s="1064">
        <f>ROUND(V193*$H193,2)</f>
        <v>0</v>
      </c>
      <c r="X193" s="850"/>
      <c r="Y193" s="1064">
        <f>ROUND(X193*$H193,2)</f>
        <v>0</v>
      </c>
      <c r="Z193" s="850"/>
      <c r="AA193" s="1064">
        <f>ROUND(Z193*$H193,2)</f>
        <v>0</v>
      </c>
      <c r="AB193" s="850"/>
      <c r="AC193" s="1064">
        <f>ROUND(AB193*$H193,2)</f>
        <v>0</v>
      </c>
      <c r="AD193" s="850"/>
      <c r="AE193" s="1064">
        <f>ROUND(AD193*$H193,2)</f>
        <v>0</v>
      </c>
      <c r="AF193" s="850"/>
      <c r="AG193" s="1064">
        <f>ROUND(AF193*$H193,2)</f>
        <v>0</v>
      </c>
      <c r="AH193" s="850"/>
      <c r="AI193" s="1064">
        <f>ROUND(AH193*$H193,2)</f>
        <v>0</v>
      </c>
      <c r="AJ193" s="1861">
        <v>2</v>
      </c>
      <c r="AK193" s="2185">
        <f>ROUND(AJ193*$H193,2)</f>
        <v>460.8</v>
      </c>
      <c r="AL193" s="850"/>
      <c r="AM193" s="1064">
        <f>ROUND(AL193*$H193,2)</f>
        <v>0</v>
      </c>
      <c r="AN193" s="2014"/>
      <c r="AO193" s="2036">
        <f>ROUND(AN193*$H193,2)</f>
        <v>0</v>
      </c>
      <c r="AP193" s="850"/>
      <c r="AQ193" s="1064">
        <f>ROUND(AP193*$H193,2)</f>
        <v>0</v>
      </c>
      <c r="AR193" s="775">
        <f t="shared" si="0"/>
        <v>2</v>
      </c>
      <c r="AS193" s="910">
        <f t="shared" si="1"/>
        <v>460.8</v>
      </c>
      <c r="AT193" s="775">
        <f t="shared" si="2"/>
        <v>0</v>
      </c>
      <c r="AU193" s="910">
        <f t="shared" si="3"/>
        <v>0</v>
      </c>
      <c r="AV193" s="913">
        <f t="shared" si="4"/>
        <v>0</v>
      </c>
      <c r="HN193" s="1028"/>
      <c r="HO193" s="1029" t="s">
        <v>7</v>
      </c>
      <c r="HP193" s="1030" t="s">
        <v>31</v>
      </c>
      <c r="HQ193" s="851"/>
      <c r="HR193" s="1002">
        <f>HQ193*G191</f>
        <v>0</v>
      </c>
      <c r="HS193" s="1002">
        <v>6.4999999999999997E-4</v>
      </c>
      <c r="HT193" s="1002">
        <f>HS193*G191</f>
        <v>1.9499999999999999E-3</v>
      </c>
      <c r="HU193" s="1002">
        <v>0</v>
      </c>
      <c r="HV193" s="1003">
        <f>HU193*G191</f>
        <v>0</v>
      </c>
      <c r="IT193" s="1004" t="s">
        <v>166</v>
      </c>
      <c r="IV193" s="1004" t="s">
        <v>238</v>
      </c>
      <c r="IW193" s="1004" t="s">
        <v>46</v>
      </c>
      <c r="JA193" s="988" t="s">
        <v>103</v>
      </c>
      <c r="JG193" s="1005">
        <f>IF(HP193="základní",I191,0)</f>
        <v>336</v>
      </c>
      <c r="JH193" s="1005">
        <f>IF(HP193="snížená",I191,0)</f>
        <v>0</v>
      </c>
      <c r="JI193" s="1005">
        <f>IF(HP193="zákl. přenesená",I191,0)</f>
        <v>0</v>
      </c>
      <c r="JJ193" s="1005">
        <f>IF(HP193="sníž. přenesená",I191,0)</f>
        <v>0</v>
      </c>
      <c r="JK193" s="1005">
        <f>IF(HP193="nulová",I191,0)</f>
        <v>0</v>
      </c>
      <c r="JL193" s="988" t="s">
        <v>45</v>
      </c>
      <c r="JM193" s="1005">
        <f>ROUND(H191*G191,2)</f>
        <v>336</v>
      </c>
      <c r="JN193" s="988" t="s">
        <v>110</v>
      </c>
      <c r="JO193" s="1004" t="s">
        <v>2375</v>
      </c>
    </row>
    <row r="194" spans="1:275" s="836" customFormat="1" ht="27.9" customHeight="1" x14ac:dyDescent="0.25">
      <c r="A194" s="835"/>
      <c r="B194" s="856"/>
      <c r="C194" s="977" t="s">
        <v>112</v>
      </c>
      <c r="D194" s="851"/>
      <c r="E194" s="858" t="s">
        <v>474</v>
      </c>
      <c r="F194" s="851"/>
      <c r="G194" s="851"/>
      <c r="H194" s="852"/>
      <c r="I194" s="859"/>
      <c r="J194" s="897"/>
      <c r="K194" s="898"/>
      <c r="L194" s="897"/>
      <c r="M194" s="898"/>
      <c r="N194" s="897"/>
      <c r="O194" s="898"/>
      <c r="P194" s="897"/>
      <c r="Q194" s="898"/>
      <c r="R194" s="897"/>
      <c r="S194" s="898"/>
      <c r="T194" s="897"/>
      <c r="U194" s="898"/>
      <c r="V194" s="897"/>
      <c r="W194" s="898"/>
      <c r="X194" s="897"/>
      <c r="Y194" s="898"/>
      <c r="Z194" s="897"/>
      <c r="AA194" s="898"/>
      <c r="AB194" s="897"/>
      <c r="AC194" s="898"/>
      <c r="AD194" s="897"/>
      <c r="AE194" s="898"/>
      <c r="AF194" s="897"/>
      <c r="AG194" s="898"/>
      <c r="AH194" s="897"/>
      <c r="AI194" s="898"/>
      <c r="AJ194" s="1853"/>
      <c r="AK194" s="1854"/>
      <c r="AL194" s="897"/>
      <c r="AM194" s="898"/>
      <c r="AN194" s="2006"/>
      <c r="AO194" s="2007"/>
      <c r="AP194" s="897"/>
      <c r="AQ194" s="898"/>
      <c r="AR194" s="897"/>
      <c r="AS194" s="898"/>
      <c r="AT194" s="897"/>
      <c r="AU194" s="898"/>
      <c r="AV194" s="917"/>
      <c r="HN194" s="1028"/>
      <c r="HO194" s="1029" t="s">
        <v>7</v>
      </c>
      <c r="HP194" s="1030" t="s">
        <v>31</v>
      </c>
      <c r="HQ194" s="851"/>
      <c r="HR194" s="1002">
        <f>HQ194*G192</f>
        <v>0</v>
      </c>
      <c r="HS194" s="1002">
        <v>2.9E-4</v>
      </c>
      <c r="HT194" s="1002">
        <f>HS194*G192</f>
        <v>8.7000000000000001E-4</v>
      </c>
      <c r="HU194" s="1002">
        <v>0</v>
      </c>
      <c r="HV194" s="1003">
        <f>HU194*G192</f>
        <v>0</v>
      </c>
      <c r="IT194" s="1004" t="s">
        <v>166</v>
      </c>
      <c r="IV194" s="1004" t="s">
        <v>238</v>
      </c>
      <c r="IW194" s="1004" t="s">
        <v>46</v>
      </c>
      <c r="JA194" s="988" t="s">
        <v>103</v>
      </c>
      <c r="JG194" s="1005">
        <f>IF(HP194="základní",I192,0)</f>
        <v>144</v>
      </c>
      <c r="JH194" s="1005">
        <f>IF(HP194="snížená",I192,0)</f>
        <v>0</v>
      </c>
      <c r="JI194" s="1005">
        <f>IF(HP194="zákl. přenesená",I192,0)</f>
        <v>0</v>
      </c>
      <c r="JJ194" s="1005">
        <f>IF(HP194="sníž. přenesená",I192,0)</f>
        <v>0</v>
      </c>
      <c r="JK194" s="1005">
        <f>IF(HP194="nulová",I192,0)</f>
        <v>0</v>
      </c>
      <c r="JL194" s="988" t="s">
        <v>45</v>
      </c>
      <c r="JM194" s="1005">
        <f>ROUND(H192*G192,2)</f>
        <v>144</v>
      </c>
      <c r="JN194" s="988" t="s">
        <v>110</v>
      </c>
      <c r="JO194" s="1004" t="s">
        <v>2376</v>
      </c>
    </row>
    <row r="195" spans="1:275" s="836" customFormat="1" ht="27.9" customHeight="1" x14ac:dyDescent="0.25">
      <c r="A195" s="835"/>
      <c r="B195" s="866"/>
      <c r="C195" s="977" t="s">
        <v>114</v>
      </c>
      <c r="D195" s="867" t="s">
        <v>7</v>
      </c>
      <c r="E195" s="868" t="s">
        <v>2378</v>
      </c>
      <c r="F195" s="869"/>
      <c r="G195" s="870">
        <v>2</v>
      </c>
      <c r="H195" s="871"/>
      <c r="I195" s="872"/>
      <c r="J195" s="899"/>
      <c r="K195" s="900"/>
      <c r="L195" s="899"/>
      <c r="M195" s="900"/>
      <c r="N195" s="899"/>
      <c r="O195" s="900"/>
      <c r="P195" s="899"/>
      <c r="Q195" s="900"/>
      <c r="R195" s="899"/>
      <c r="S195" s="900"/>
      <c r="T195" s="899"/>
      <c r="U195" s="900"/>
      <c r="V195" s="899"/>
      <c r="W195" s="900"/>
      <c r="X195" s="899"/>
      <c r="Y195" s="900"/>
      <c r="Z195" s="899"/>
      <c r="AA195" s="900"/>
      <c r="AB195" s="899"/>
      <c r="AC195" s="900"/>
      <c r="AD195" s="899"/>
      <c r="AE195" s="900"/>
      <c r="AF195" s="899"/>
      <c r="AG195" s="900"/>
      <c r="AH195" s="899"/>
      <c r="AI195" s="900"/>
      <c r="AJ195" s="1855"/>
      <c r="AK195" s="1856"/>
      <c r="AL195" s="899"/>
      <c r="AM195" s="900"/>
      <c r="AN195" s="2008"/>
      <c r="AO195" s="2009"/>
      <c r="AP195" s="899"/>
      <c r="AQ195" s="900"/>
      <c r="AR195" s="899"/>
      <c r="AS195" s="900"/>
      <c r="AT195" s="899"/>
      <c r="AU195" s="900"/>
      <c r="AV195" s="918"/>
      <c r="HN195" s="976"/>
      <c r="HO195" s="1000" t="s">
        <v>7</v>
      </c>
      <c r="HP195" s="1001" t="s">
        <v>31</v>
      </c>
      <c r="HQ195" s="851"/>
      <c r="HR195" s="1002">
        <f>HQ195*G193</f>
        <v>0</v>
      </c>
      <c r="HS195" s="1002">
        <v>1E-4</v>
      </c>
      <c r="HT195" s="1002">
        <f>HS195*G193</f>
        <v>2.0000000000000001E-4</v>
      </c>
      <c r="HU195" s="1002">
        <v>0</v>
      </c>
      <c r="HV195" s="1003">
        <f>HU195*G193</f>
        <v>0</v>
      </c>
      <c r="IT195" s="1004" t="s">
        <v>110</v>
      </c>
      <c r="IV195" s="1004" t="s">
        <v>105</v>
      </c>
      <c r="IW195" s="1004" t="s">
        <v>46</v>
      </c>
      <c r="JA195" s="988" t="s">
        <v>103</v>
      </c>
      <c r="JG195" s="1005">
        <f>IF(HP195="základní",I193,0)</f>
        <v>460.8</v>
      </c>
      <c r="JH195" s="1005">
        <f>IF(HP195="snížená",I193,0)</f>
        <v>0</v>
      </c>
      <c r="JI195" s="1005">
        <f>IF(HP195="zákl. přenesená",I193,0)</f>
        <v>0</v>
      </c>
      <c r="JJ195" s="1005">
        <f>IF(HP195="sníž. přenesená",I193,0)</f>
        <v>0</v>
      </c>
      <c r="JK195" s="1005">
        <f>IF(HP195="nulová",I193,0)</f>
        <v>0</v>
      </c>
      <c r="JL195" s="988" t="s">
        <v>45</v>
      </c>
      <c r="JM195" s="1005">
        <f>ROUND(H193*G193,2)</f>
        <v>460.8</v>
      </c>
      <c r="JN195" s="988" t="s">
        <v>110</v>
      </c>
      <c r="JO195" s="1004" t="s">
        <v>2377</v>
      </c>
    </row>
    <row r="196" spans="1:275" s="836" customFormat="1" ht="27.9" customHeight="1" x14ac:dyDescent="0.25">
      <c r="A196" s="835"/>
      <c r="B196" s="887" t="s">
        <v>426</v>
      </c>
      <c r="C196" s="844" t="s">
        <v>238</v>
      </c>
      <c r="D196" s="845" t="s">
        <v>477</v>
      </c>
      <c r="E196" s="846" t="s">
        <v>478</v>
      </c>
      <c r="F196" s="847" t="s">
        <v>341</v>
      </c>
      <c r="G196" s="848">
        <v>2</v>
      </c>
      <c r="H196" s="849">
        <v>970</v>
      </c>
      <c r="I196" s="888">
        <f>ROUND(H196*G196,2)</f>
        <v>1940</v>
      </c>
      <c r="J196" s="850"/>
      <c r="K196" s="1064">
        <f>ROUND(J196*$H196,2)</f>
        <v>0</v>
      </c>
      <c r="L196" s="850"/>
      <c r="M196" s="1064">
        <f>ROUND(L196*$H196,2)</f>
        <v>0</v>
      </c>
      <c r="N196" s="850"/>
      <c r="O196" s="1064">
        <f>ROUND(N196*$H196,2)</f>
        <v>0</v>
      </c>
      <c r="P196" s="850"/>
      <c r="Q196" s="1064">
        <f>ROUND(P196*$H196,2)</f>
        <v>0</v>
      </c>
      <c r="R196" s="850"/>
      <c r="S196" s="1064">
        <f>ROUND(R196*$H196,2)</f>
        <v>0</v>
      </c>
      <c r="T196" s="850"/>
      <c r="U196" s="1064">
        <f>ROUND(T196*$H196,2)</f>
        <v>0</v>
      </c>
      <c r="V196" s="850"/>
      <c r="W196" s="1064">
        <f>ROUND(V196*$H196,2)</f>
        <v>0</v>
      </c>
      <c r="X196" s="850"/>
      <c r="Y196" s="1064">
        <f>ROUND(X196*$H196,2)</f>
        <v>0</v>
      </c>
      <c r="Z196" s="850"/>
      <c r="AA196" s="1064">
        <f>ROUND(Z196*$H196,2)</f>
        <v>0</v>
      </c>
      <c r="AB196" s="850"/>
      <c r="AC196" s="1064">
        <f>ROUND(AB196*$H196,2)</f>
        <v>0</v>
      </c>
      <c r="AD196" s="850"/>
      <c r="AE196" s="1064">
        <f>ROUND(AD196*$H196,2)</f>
        <v>0</v>
      </c>
      <c r="AF196" s="850"/>
      <c r="AG196" s="1064">
        <f>ROUND(AF196*$H196,2)</f>
        <v>0</v>
      </c>
      <c r="AH196" s="850"/>
      <c r="AI196" s="1064">
        <f>ROUND(AH196*$H196,2)</f>
        <v>0</v>
      </c>
      <c r="AJ196" s="1861"/>
      <c r="AK196" s="2185">
        <f>ROUND(AJ196*$H196,2)</f>
        <v>0</v>
      </c>
      <c r="AL196" s="850"/>
      <c r="AM196" s="1064">
        <f>ROUND(AL196*$H196,2)</f>
        <v>0</v>
      </c>
      <c r="AN196" s="2014">
        <v>2</v>
      </c>
      <c r="AO196" s="2036">
        <f>ROUND(AN196*$H196,2)</f>
        <v>1940</v>
      </c>
      <c r="AP196" s="850"/>
      <c r="AQ196" s="1064">
        <f>ROUND(AP196*$H196,2)</f>
        <v>0</v>
      </c>
      <c r="AR196" s="850">
        <f t="shared" ref="AR196:AR197" si="5">AP196+AN196+AL196+AJ196+AH196+AF196+AD196+AB196+Z196+X196+V196+T196+R196+P196+N196+L196+J196</f>
        <v>2</v>
      </c>
      <c r="AS196" s="1064">
        <f t="shared" ref="AS196:AS197" si="6">ROUND(AR196*H196,2)</f>
        <v>1940</v>
      </c>
      <c r="AT196" s="850">
        <f t="shared" ref="AT196:AT197" si="7">G196-AR196</f>
        <v>0</v>
      </c>
      <c r="AU196" s="1064">
        <f t="shared" ref="AU196:AU197" si="8">ROUND(AT196*H196,2)</f>
        <v>0</v>
      </c>
      <c r="AV196" s="914">
        <f t="shared" ref="AV196:AV197" si="9">AU196/I196</f>
        <v>0</v>
      </c>
      <c r="HN196" s="976"/>
      <c r="HO196" s="1006"/>
      <c r="HP196" s="851"/>
      <c r="HQ196" s="851"/>
      <c r="HR196" s="851"/>
      <c r="HS196" s="851"/>
      <c r="HT196" s="851"/>
      <c r="HU196" s="851"/>
      <c r="HV196" s="1007"/>
      <c r="IV196" s="988" t="s">
        <v>112</v>
      </c>
      <c r="IW196" s="988" t="s">
        <v>46</v>
      </c>
    </row>
    <row r="197" spans="1:275" s="1013" customFormat="1" ht="27.9" customHeight="1" x14ac:dyDescent="0.25">
      <c r="A197" s="835"/>
      <c r="B197" s="854" t="s">
        <v>433</v>
      </c>
      <c r="C197" s="838" t="s">
        <v>105</v>
      </c>
      <c r="D197" s="839" t="s">
        <v>490</v>
      </c>
      <c r="E197" s="840" t="s">
        <v>491</v>
      </c>
      <c r="F197" s="841" t="s">
        <v>341</v>
      </c>
      <c r="G197" s="842">
        <v>3</v>
      </c>
      <c r="H197" s="843">
        <v>12141.6</v>
      </c>
      <c r="I197" s="855">
        <f>ROUND(H197*G197,2)</f>
        <v>36424.800000000003</v>
      </c>
      <c r="J197" s="850"/>
      <c r="K197" s="1064">
        <f>ROUND(J197*$H197,2)</f>
        <v>0</v>
      </c>
      <c r="L197" s="850"/>
      <c r="M197" s="1064">
        <f>ROUND(L197*$H197,2)</f>
        <v>0</v>
      </c>
      <c r="N197" s="850"/>
      <c r="O197" s="1064">
        <f>ROUND(N197*$H197,2)</f>
        <v>0</v>
      </c>
      <c r="P197" s="850"/>
      <c r="Q197" s="1064">
        <f>ROUND(P197*$H197,2)</f>
        <v>0</v>
      </c>
      <c r="R197" s="850"/>
      <c r="S197" s="1064">
        <f>ROUND(R197*$H197,2)</f>
        <v>0</v>
      </c>
      <c r="T197" s="850"/>
      <c r="U197" s="1064">
        <f>ROUND(T197*$H197,2)</f>
        <v>0</v>
      </c>
      <c r="V197" s="850"/>
      <c r="W197" s="1064">
        <f>ROUND(V197*$H197,2)</f>
        <v>0</v>
      </c>
      <c r="X197" s="850"/>
      <c r="Y197" s="1064">
        <f>ROUND(X197*$H197,2)</f>
        <v>0</v>
      </c>
      <c r="Z197" s="850"/>
      <c r="AA197" s="1064">
        <f>ROUND(Z197*$H197,2)</f>
        <v>0</v>
      </c>
      <c r="AB197" s="850"/>
      <c r="AC197" s="1064">
        <f>ROUND(AB197*$H197,2)</f>
        <v>0</v>
      </c>
      <c r="AD197" s="850"/>
      <c r="AE197" s="1064">
        <f>ROUND(AD197*$H197,2)</f>
        <v>0</v>
      </c>
      <c r="AF197" s="850"/>
      <c r="AG197" s="1064">
        <f>ROUND(AF197*$H197,2)</f>
        <v>0</v>
      </c>
      <c r="AH197" s="850"/>
      <c r="AI197" s="1064">
        <f>ROUND(AH197*$H197,2)</f>
        <v>0</v>
      </c>
      <c r="AJ197" s="1861">
        <v>3</v>
      </c>
      <c r="AK197" s="2185">
        <f>ROUND(AJ197*$H197,2)</f>
        <v>36424.800000000003</v>
      </c>
      <c r="AL197" s="850"/>
      <c r="AM197" s="1064">
        <f>ROUND(AL197*$H197,2)</f>
        <v>0</v>
      </c>
      <c r="AN197" s="2014"/>
      <c r="AO197" s="2036">
        <f>ROUND(AN197*$H197,2)</f>
        <v>0</v>
      </c>
      <c r="AP197" s="850"/>
      <c r="AQ197" s="1064">
        <f>ROUND(AP197*$H197,2)</f>
        <v>0</v>
      </c>
      <c r="AR197" s="775">
        <f t="shared" si="5"/>
        <v>3</v>
      </c>
      <c r="AS197" s="910">
        <f t="shared" si="6"/>
        <v>36424.800000000003</v>
      </c>
      <c r="AT197" s="775">
        <f t="shared" si="7"/>
        <v>0</v>
      </c>
      <c r="AU197" s="910">
        <f t="shared" si="8"/>
        <v>0</v>
      </c>
      <c r="AV197" s="913">
        <f t="shared" si="9"/>
        <v>0</v>
      </c>
      <c r="HN197" s="1014"/>
      <c r="HO197" s="1015"/>
      <c r="HP197" s="869"/>
      <c r="HQ197" s="869"/>
      <c r="HR197" s="869"/>
      <c r="HS197" s="869"/>
      <c r="HT197" s="869"/>
      <c r="HU197" s="869"/>
      <c r="HV197" s="1016"/>
      <c r="IV197" s="1017" t="s">
        <v>114</v>
      </c>
      <c r="IW197" s="1017" t="s">
        <v>46</v>
      </c>
      <c r="IX197" s="1013" t="s">
        <v>46</v>
      </c>
      <c r="IY197" s="1013" t="s">
        <v>23</v>
      </c>
      <c r="IZ197" s="1013" t="s">
        <v>45</v>
      </c>
      <c r="JA197" s="1017" t="s">
        <v>103</v>
      </c>
    </row>
    <row r="198" spans="1:275" s="836" customFormat="1" ht="27.9" customHeight="1" x14ac:dyDescent="0.25">
      <c r="A198" s="835"/>
      <c r="B198" s="866"/>
      <c r="C198" s="977" t="s">
        <v>114</v>
      </c>
      <c r="D198" s="867" t="s">
        <v>7</v>
      </c>
      <c r="E198" s="868" t="s">
        <v>2381</v>
      </c>
      <c r="F198" s="869"/>
      <c r="G198" s="870">
        <v>3</v>
      </c>
      <c r="H198" s="871"/>
      <c r="I198" s="872"/>
      <c r="J198" s="903"/>
      <c r="K198" s="904"/>
      <c r="L198" s="903"/>
      <c r="M198" s="904"/>
      <c r="N198" s="903"/>
      <c r="O198" s="904"/>
      <c r="P198" s="903"/>
      <c r="Q198" s="904"/>
      <c r="R198" s="903"/>
      <c r="S198" s="904"/>
      <c r="T198" s="903"/>
      <c r="U198" s="904"/>
      <c r="V198" s="903"/>
      <c r="W198" s="904"/>
      <c r="X198" s="903"/>
      <c r="Y198" s="904"/>
      <c r="Z198" s="903"/>
      <c r="AA198" s="904"/>
      <c r="AB198" s="903"/>
      <c r="AC198" s="904"/>
      <c r="AD198" s="903"/>
      <c r="AE198" s="904"/>
      <c r="AF198" s="903"/>
      <c r="AG198" s="904"/>
      <c r="AH198" s="903"/>
      <c r="AI198" s="904"/>
      <c r="AJ198" s="1859"/>
      <c r="AK198" s="1860"/>
      <c r="AL198" s="903"/>
      <c r="AM198" s="904"/>
      <c r="AN198" s="2012"/>
      <c r="AO198" s="2013"/>
      <c r="AP198" s="903"/>
      <c r="AQ198" s="904"/>
      <c r="AR198" s="903"/>
      <c r="AS198" s="904"/>
      <c r="AT198" s="903"/>
      <c r="AU198" s="904"/>
      <c r="AV198" s="920"/>
      <c r="HN198" s="1028"/>
      <c r="HO198" s="1029" t="s">
        <v>7</v>
      </c>
      <c r="HP198" s="1030" t="s">
        <v>31</v>
      </c>
      <c r="HQ198" s="851"/>
      <c r="HR198" s="1002">
        <f>HQ198*G196</f>
        <v>0</v>
      </c>
      <c r="HS198" s="1002">
        <v>2.8E-3</v>
      </c>
      <c r="HT198" s="1002">
        <f>HS198*G196</f>
        <v>5.5999999999999999E-3</v>
      </c>
      <c r="HU198" s="1002">
        <v>0</v>
      </c>
      <c r="HV198" s="1003">
        <f>HU198*G196</f>
        <v>0</v>
      </c>
      <c r="IT198" s="1004" t="s">
        <v>166</v>
      </c>
      <c r="IV198" s="1004" t="s">
        <v>238</v>
      </c>
      <c r="IW198" s="1004" t="s">
        <v>46</v>
      </c>
      <c r="JA198" s="988" t="s">
        <v>103</v>
      </c>
      <c r="JG198" s="1005">
        <f>IF(HP198="základní",I196,0)</f>
        <v>1940</v>
      </c>
      <c r="JH198" s="1005">
        <f>IF(HP198="snížená",I196,0)</f>
        <v>0</v>
      </c>
      <c r="JI198" s="1005">
        <f>IF(HP198="zákl. přenesená",I196,0)</f>
        <v>0</v>
      </c>
      <c r="JJ198" s="1005">
        <f>IF(HP198="sníž. přenesená",I196,0)</f>
        <v>0</v>
      </c>
      <c r="JK198" s="1005">
        <f>IF(HP198="nulová",I196,0)</f>
        <v>0</v>
      </c>
      <c r="JL198" s="988" t="s">
        <v>45</v>
      </c>
      <c r="JM198" s="1005">
        <f>ROUND(H196*G196,2)</f>
        <v>1940</v>
      </c>
      <c r="JN198" s="988" t="s">
        <v>110</v>
      </c>
      <c r="JO198" s="1004" t="s">
        <v>2379</v>
      </c>
    </row>
    <row r="199" spans="1:275" s="836" customFormat="1" ht="27.9" customHeight="1" x14ac:dyDescent="0.25">
      <c r="A199" s="835"/>
      <c r="B199" s="887" t="s">
        <v>439</v>
      </c>
      <c r="C199" s="844" t="s">
        <v>238</v>
      </c>
      <c r="D199" s="845" t="s">
        <v>1709</v>
      </c>
      <c r="E199" s="846" t="s">
        <v>516</v>
      </c>
      <c r="F199" s="847" t="s">
        <v>341</v>
      </c>
      <c r="G199" s="848">
        <v>4</v>
      </c>
      <c r="H199" s="849">
        <v>325</v>
      </c>
      <c r="I199" s="888">
        <f>ROUND(H199*G199,2)</f>
        <v>1300</v>
      </c>
      <c r="J199" s="850"/>
      <c r="K199" s="1064">
        <f>ROUND(J199*$H199,2)</f>
        <v>0</v>
      </c>
      <c r="L199" s="850"/>
      <c r="M199" s="1064">
        <f>ROUND(L199*$H199,2)</f>
        <v>0</v>
      </c>
      <c r="N199" s="850"/>
      <c r="O199" s="1064">
        <f>ROUND(N199*$H199,2)</f>
        <v>0</v>
      </c>
      <c r="P199" s="850"/>
      <c r="Q199" s="1064">
        <f>ROUND(P199*$H199,2)</f>
        <v>0</v>
      </c>
      <c r="R199" s="850"/>
      <c r="S199" s="1064">
        <f>ROUND(R199*$H199,2)</f>
        <v>0</v>
      </c>
      <c r="T199" s="850"/>
      <c r="U199" s="1064">
        <f>ROUND(T199*$H199,2)</f>
        <v>0</v>
      </c>
      <c r="V199" s="850"/>
      <c r="W199" s="1064">
        <f>ROUND(V199*$H199,2)</f>
        <v>0</v>
      </c>
      <c r="X199" s="850"/>
      <c r="Y199" s="1064">
        <f>ROUND(X199*$H199,2)</f>
        <v>0</v>
      </c>
      <c r="Z199" s="850"/>
      <c r="AA199" s="1064">
        <f>ROUND(Z199*$H199,2)</f>
        <v>0</v>
      </c>
      <c r="AB199" s="850"/>
      <c r="AC199" s="1064">
        <f>ROUND(AB199*$H199,2)</f>
        <v>0</v>
      </c>
      <c r="AD199" s="850"/>
      <c r="AE199" s="1064">
        <f>ROUND(AD199*$H199,2)</f>
        <v>0</v>
      </c>
      <c r="AF199" s="850"/>
      <c r="AG199" s="1064">
        <f>ROUND(AF199*$H199,2)</f>
        <v>0</v>
      </c>
      <c r="AH199" s="850"/>
      <c r="AI199" s="1064">
        <f>ROUND(AH199*$H199,2)</f>
        <v>0</v>
      </c>
      <c r="AJ199" s="1861"/>
      <c r="AK199" s="2185">
        <f>ROUND(AJ199*$H199,2)</f>
        <v>0</v>
      </c>
      <c r="AL199" s="850"/>
      <c r="AM199" s="1064">
        <f>ROUND(AL199*$H199,2)</f>
        <v>0</v>
      </c>
      <c r="AN199" s="2014">
        <v>4</v>
      </c>
      <c r="AO199" s="2036">
        <f>ROUND(AN199*$H199,2)</f>
        <v>1300</v>
      </c>
      <c r="AP199" s="850"/>
      <c r="AQ199" s="1064">
        <f>ROUND(AP199*$H199,2)</f>
        <v>0</v>
      </c>
      <c r="AR199" s="850">
        <f>AP199+AN199+AL199+AJ199+AH199+AF199+AD199+AB199+Z199+X199+V199+T199+R199+P199+N199+L199+J199</f>
        <v>4</v>
      </c>
      <c r="AS199" s="1064">
        <f>ROUND(AR199*H199,2)</f>
        <v>1300</v>
      </c>
      <c r="AT199" s="850">
        <f>G199-AR199</f>
        <v>0</v>
      </c>
      <c r="AU199" s="1064">
        <f>ROUND(AT199*H199,2)</f>
        <v>0</v>
      </c>
      <c r="AV199" s="914">
        <f>AU199/I199</f>
        <v>0</v>
      </c>
      <c r="HN199" s="976"/>
      <c r="HO199" s="1000" t="s">
        <v>7</v>
      </c>
      <c r="HP199" s="1001" t="s">
        <v>31</v>
      </c>
      <c r="HQ199" s="851"/>
      <c r="HR199" s="1002">
        <f>HQ199*G197</f>
        <v>0</v>
      </c>
      <c r="HS199" s="1002">
        <v>1</v>
      </c>
      <c r="HT199" s="1002">
        <f>HS199*G197</f>
        <v>3</v>
      </c>
      <c r="HU199" s="1002">
        <v>0</v>
      </c>
      <c r="HV199" s="1003">
        <f>HU199*G197</f>
        <v>0</v>
      </c>
      <c r="IT199" s="1004" t="s">
        <v>110</v>
      </c>
      <c r="IV199" s="1004" t="s">
        <v>105</v>
      </c>
      <c r="IW199" s="1004" t="s">
        <v>46</v>
      </c>
      <c r="JA199" s="988" t="s">
        <v>103</v>
      </c>
      <c r="JG199" s="1005">
        <f>IF(HP199="základní",I197,0)</f>
        <v>36424.800000000003</v>
      </c>
      <c r="JH199" s="1005">
        <f>IF(HP199="snížená",I197,0)</f>
        <v>0</v>
      </c>
      <c r="JI199" s="1005">
        <f>IF(HP199="zákl. přenesená",I197,0)</f>
        <v>0</v>
      </c>
      <c r="JJ199" s="1005">
        <f>IF(HP199="sníž. přenesená",I197,0)</f>
        <v>0</v>
      </c>
      <c r="JK199" s="1005">
        <f>IF(HP199="nulová",I197,0)</f>
        <v>0</v>
      </c>
      <c r="JL199" s="988" t="s">
        <v>45</v>
      </c>
      <c r="JM199" s="1005">
        <f>ROUND(H197*G197,2)</f>
        <v>36424.800000000003</v>
      </c>
      <c r="JN199" s="988" t="s">
        <v>110</v>
      </c>
      <c r="JO199" s="1004" t="s">
        <v>2380</v>
      </c>
    </row>
    <row r="200" spans="1:275" s="1013" customFormat="1" ht="27.9" customHeight="1" x14ac:dyDescent="0.25">
      <c r="A200" s="835"/>
      <c r="B200" s="866"/>
      <c r="C200" s="977" t="s">
        <v>114</v>
      </c>
      <c r="D200" s="867" t="s">
        <v>7</v>
      </c>
      <c r="E200" s="868" t="s">
        <v>499</v>
      </c>
      <c r="F200" s="869"/>
      <c r="G200" s="870">
        <v>4</v>
      </c>
      <c r="H200" s="871"/>
      <c r="I200" s="872"/>
      <c r="J200" s="897"/>
      <c r="K200" s="898"/>
      <c r="L200" s="897"/>
      <c r="M200" s="898"/>
      <c r="N200" s="897"/>
      <c r="O200" s="898"/>
      <c r="P200" s="897"/>
      <c r="Q200" s="898"/>
      <c r="R200" s="897"/>
      <c r="S200" s="898"/>
      <c r="T200" s="897"/>
      <c r="U200" s="898"/>
      <c r="V200" s="897"/>
      <c r="W200" s="898"/>
      <c r="X200" s="897"/>
      <c r="Y200" s="898"/>
      <c r="Z200" s="897"/>
      <c r="AA200" s="898"/>
      <c r="AB200" s="897"/>
      <c r="AC200" s="898"/>
      <c r="AD200" s="897"/>
      <c r="AE200" s="898"/>
      <c r="AF200" s="897"/>
      <c r="AG200" s="898"/>
      <c r="AH200" s="897"/>
      <c r="AI200" s="898"/>
      <c r="AJ200" s="1853"/>
      <c r="AK200" s="1854"/>
      <c r="AL200" s="897"/>
      <c r="AM200" s="898"/>
      <c r="AN200" s="2006"/>
      <c r="AO200" s="2007"/>
      <c r="AP200" s="897"/>
      <c r="AQ200" s="898"/>
      <c r="AR200" s="897"/>
      <c r="AS200" s="898"/>
      <c r="AT200" s="897"/>
      <c r="AU200" s="898"/>
      <c r="AV200" s="917"/>
      <c r="HN200" s="1014"/>
      <c r="HO200" s="1015"/>
      <c r="HP200" s="869"/>
      <c r="HQ200" s="869"/>
      <c r="HR200" s="869"/>
      <c r="HS200" s="869"/>
      <c r="HT200" s="869"/>
      <c r="HU200" s="869"/>
      <c r="HV200" s="1016"/>
      <c r="IV200" s="1017" t="s">
        <v>114</v>
      </c>
      <c r="IW200" s="1017" t="s">
        <v>46</v>
      </c>
      <c r="IX200" s="1013" t="s">
        <v>46</v>
      </c>
      <c r="IY200" s="1013" t="s">
        <v>23</v>
      </c>
      <c r="IZ200" s="1013" t="s">
        <v>45</v>
      </c>
      <c r="JA200" s="1017" t="s">
        <v>103</v>
      </c>
    </row>
    <row r="201" spans="1:275" s="836" customFormat="1" ht="27.9" customHeight="1" x14ac:dyDescent="0.25">
      <c r="A201" s="835"/>
      <c r="B201" s="887" t="s">
        <v>444</v>
      </c>
      <c r="C201" s="844" t="s">
        <v>238</v>
      </c>
      <c r="D201" s="845" t="s">
        <v>520</v>
      </c>
      <c r="E201" s="846" t="s">
        <v>521</v>
      </c>
      <c r="F201" s="847" t="s">
        <v>341</v>
      </c>
      <c r="G201" s="848">
        <v>3</v>
      </c>
      <c r="H201" s="849">
        <v>1920</v>
      </c>
      <c r="I201" s="888">
        <f>ROUND(H201*G201,2)</f>
        <v>5760</v>
      </c>
      <c r="J201" s="850"/>
      <c r="K201" s="1064">
        <f>ROUND(J201*$H201,2)</f>
        <v>0</v>
      </c>
      <c r="L201" s="850"/>
      <c r="M201" s="1064">
        <f>ROUND(L201*$H201,2)</f>
        <v>0</v>
      </c>
      <c r="N201" s="850"/>
      <c r="O201" s="1064">
        <f>ROUND(N201*$H201,2)</f>
        <v>0</v>
      </c>
      <c r="P201" s="850"/>
      <c r="Q201" s="1064">
        <f>ROUND(P201*$H201,2)</f>
        <v>0</v>
      </c>
      <c r="R201" s="850"/>
      <c r="S201" s="1064">
        <f>ROUND(R201*$H201,2)</f>
        <v>0</v>
      </c>
      <c r="T201" s="850"/>
      <c r="U201" s="1064">
        <f>ROUND(T201*$H201,2)</f>
        <v>0</v>
      </c>
      <c r="V201" s="850"/>
      <c r="W201" s="1064">
        <f>ROUND(V201*$H201,2)</f>
        <v>0</v>
      </c>
      <c r="X201" s="850"/>
      <c r="Y201" s="1064">
        <f>ROUND(X201*$H201,2)</f>
        <v>0</v>
      </c>
      <c r="Z201" s="850"/>
      <c r="AA201" s="1064">
        <f>ROUND(Z201*$H201,2)</f>
        <v>0</v>
      </c>
      <c r="AB201" s="850"/>
      <c r="AC201" s="1064">
        <f>ROUND(AB201*$H201,2)</f>
        <v>0</v>
      </c>
      <c r="AD201" s="850"/>
      <c r="AE201" s="1064">
        <f>ROUND(AD201*$H201,2)</f>
        <v>0</v>
      </c>
      <c r="AF201" s="850"/>
      <c r="AG201" s="1064">
        <f>ROUND(AF201*$H201,2)</f>
        <v>0</v>
      </c>
      <c r="AH201" s="850"/>
      <c r="AI201" s="1064">
        <f>ROUND(AH201*$H201,2)</f>
        <v>0</v>
      </c>
      <c r="AJ201" s="1861"/>
      <c r="AK201" s="2185">
        <f>ROUND(AJ201*$H201,2)</f>
        <v>0</v>
      </c>
      <c r="AL201" s="850"/>
      <c r="AM201" s="1064">
        <f>ROUND(AL201*$H201,2)</f>
        <v>0</v>
      </c>
      <c r="AN201" s="2014">
        <v>2</v>
      </c>
      <c r="AO201" s="2036">
        <f>ROUND(AN201*$H201,2)</f>
        <v>3840</v>
      </c>
      <c r="AP201" s="850"/>
      <c r="AQ201" s="1064">
        <f>ROUND(AP201*$H201,2)</f>
        <v>0</v>
      </c>
      <c r="AR201" s="850">
        <f>AP201+AN201+AL201+AJ201+AH201+AF201+AD201+AB201+Z201+X201+V201+T201+R201+P201+N201+L201+J201</f>
        <v>2</v>
      </c>
      <c r="AS201" s="1064">
        <f>ROUND(AR201*H201,2)</f>
        <v>3840</v>
      </c>
      <c r="AT201" s="850">
        <f>G201-AR201</f>
        <v>1</v>
      </c>
      <c r="AU201" s="1064">
        <f>ROUND(AT201*H201,2)</f>
        <v>1920</v>
      </c>
      <c r="AV201" s="914">
        <f>AU201/I201</f>
        <v>0.33333333333333331</v>
      </c>
      <c r="HN201" s="1028"/>
      <c r="HO201" s="1029" t="s">
        <v>7</v>
      </c>
      <c r="HP201" s="1030" t="s">
        <v>31</v>
      </c>
      <c r="HQ201" s="851"/>
      <c r="HR201" s="1002">
        <f>HQ201*G199</f>
        <v>0</v>
      </c>
      <c r="HS201" s="1002">
        <v>8.1000000000000003E-2</v>
      </c>
      <c r="HT201" s="1002">
        <f>HS201*G199</f>
        <v>0.32400000000000001</v>
      </c>
      <c r="HU201" s="1002">
        <v>0</v>
      </c>
      <c r="HV201" s="1003">
        <f>HU201*G199</f>
        <v>0</v>
      </c>
      <c r="IT201" s="1004" t="s">
        <v>166</v>
      </c>
      <c r="IV201" s="1004" t="s">
        <v>238</v>
      </c>
      <c r="IW201" s="1004" t="s">
        <v>46</v>
      </c>
      <c r="JA201" s="988" t="s">
        <v>103</v>
      </c>
      <c r="JG201" s="1005">
        <f>IF(HP201="základní",I199,0)</f>
        <v>1300</v>
      </c>
      <c r="JH201" s="1005">
        <f>IF(HP201="snížená",I199,0)</f>
        <v>0</v>
      </c>
      <c r="JI201" s="1005">
        <f>IF(HP201="zákl. přenesená",I199,0)</f>
        <v>0</v>
      </c>
      <c r="JJ201" s="1005">
        <f>IF(HP201="sníž. přenesená",I199,0)</f>
        <v>0</v>
      </c>
      <c r="JK201" s="1005">
        <f>IF(HP201="nulová",I199,0)</f>
        <v>0</v>
      </c>
      <c r="JL201" s="988" t="s">
        <v>45</v>
      </c>
      <c r="JM201" s="1005">
        <f>ROUND(H199*G199,2)</f>
        <v>1300</v>
      </c>
      <c r="JN201" s="988" t="s">
        <v>110</v>
      </c>
      <c r="JO201" s="1004" t="s">
        <v>2382</v>
      </c>
    </row>
    <row r="202" spans="1:275" s="1013" customFormat="1" ht="27.9" customHeight="1" x14ac:dyDescent="0.25">
      <c r="A202" s="835"/>
      <c r="B202" s="866"/>
      <c r="C202" s="977" t="s">
        <v>114</v>
      </c>
      <c r="D202" s="867" t="s">
        <v>7</v>
      </c>
      <c r="E202" s="868" t="s">
        <v>2381</v>
      </c>
      <c r="F202" s="869"/>
      <c r="G202" s="870">
        <v>3</v>
      </c>
      <c r="H202" s="871"/>
      <c r="I202" s="872"/>
      <c r="J202" s="897"/>
      <c r="K202" s="898"/>
      <c r="L202" s="897"/>
      <c r="M202" s="898"/>
      <c r="N202" s="897"/>
      <c r="O202" s="898"/>
      <c r="P202" s="897"/>
      <c r="Q202" s="898"/>
      <c r="R202" s="897"/>
      <c r="S202" s="898"/>
      <c r="T202" s="897"/>
      <c r="U202" s="898"/>
      <c r="V202" s="897"/>
      <c r="W202" s="898"/>
      <c r="X202" s="897"/>
      <c r="Y202" s="898"/>
      <c r="Z202" s="897"/>
      <c r="AA202" s="898"/>
      <c r="AB202" s="897"/>
      <c r="AC202" s="898"/>
      <c r="AD202" s="897"/>
      <c r="AE202" s="898"/>
      <c r="AF202" s="897"/>
      <c r="AG202" s="898"/>
      <c r="AH202" s="897"/>
      <c r="AI202" s="898"/>
      <c r="AJ202" s="1853"/>
      <c r="AK202" s="1854"/>
      <c r="AL202" s="897"/>
      <c r="AM202" s="898"/>
      <c r="AN202" s="2006"/>
      <c r="AO202" s="2007"/>
      <c r="AP202" s="897"/>
      <c r="AQ202" s="898"/>
      <c r="AR202" s="897"/>
      <c r="AS202" s="898"/>
      <c r="AT202" s="897"/>
      <c r="AU202" s="898"/>
      <c r="AV202" s="917"/>
      <c r="HN202" s="1014"/>
      <c r="HO202" s="1015"/>
      <c r="HP202" s="869"/>
      <c r="HQ202" s="869"/>
      <c r="HR202" s="869"/>
      <c r="HS202" s="869"/>
      <c r="HT202" s="869"/>
      <c r="HU202" s="869"/>
      <c r="HV202" s="1016"/>
      <c r="IV202" s="1017" t="s">
        <v>114</v>
      </c>
      <c r="IW202" s="1017" t="s">
        <v>46</v>
      </c>
      <c r="IX202" s="1013" t="s">
        <v>46</v>
      </c>
      <c r="IY202" s="1013" t="s">
        <v>23</v>
      </c>
      <c r="IZ202" s="1013" t="s">
        <v>45</v>
      </c>
      <c r="JA202" s="1017" t="s">
        <v>103</v>
      </c>
    </row>
    <row r="203" spans="1:275" s="836" customFormat="1" ht="27.9" customHeight="1" x14ac:dyDescent="0.25">
      <c r="A203" s="835"/>
      <c r="B203" s="887" t="s">
        <v>449</v>
      </c>
      <c r="C203" s="844" t="s">
        <v>238</v>
      </c>
      <c r="D203" s="845" t="s">
        <v>524</v>
      </c>
      <c r="E203" s="846" t="s">
        <v>525</v>
      </c>
      <c r="F203" s="847" t="s">
        <v>341</v>
      </c>
      <c r="G203" s="848">
        <v>3</v>
      </c>
      <c r="H203" s="849">
        <v>985</v>
      </c>
      <c r="I203" s="888">
        <f>ROUND(H203*G203,2)</f>
        <v>2955</v>
      </c>
      <c r="J203" s="850"/>
      <c r="K203" s="1064">
        <f>ROUND(J203*$H203,2)</f>
        <v>0</v>
      </c>
      <c r="L203" s="850"/>
      <c r="M203" s="1064">
        <f>ROUND(L203*$H203,2)</f>
        <v>0</v>
      </c>
      <c r="N203" s="850"/>
      <c r="O203" s="1064">
        <f>ROUND(N203*$H203,2)</f>
        <v>0</v>
      </c>
      <c r="P203" s="850"/>
      <c r="Q203" s="1064">
        <f>ROUND(P203*$H203,2)</f>
        <v>0</v>
      </c>
      <c r="R203" s="850"/>
      <c r="S203" s="1064">
        <f>ROUND(R203*$H203,2)</f>
        <v>0</v>
      </c>
      <c r="T203" s="850"/>
      <c r="U203" s="1064">
        <f>ROUND(T203*$H203,2)</f>
        <v>0</v>
      </c>
      <c r="V203" s="850"/>
      <c r="W203" s="1064">
        <f>ROUND(V203*$H203,2)</f>
        <v>0</v>
      </c>
      <c r="X203" s="850"/>
      <c r="Y203" s="1064">
        <f>ROUND(X203*$H203,2)</f>
        <v>0</v>
      </c>
      <c r="Z203" s="850"/>
      <c r="AA203" s="1064">
        <f>ROUND(Z203*$H203,2)</f>
        <v>0</v>
      </c>
      <c r="AB203" s="850"/>
      <c r="AC203" s="1064">
        <f>ROUND(AB203*$H203,2)</f>
        <v>0</v>
      </c>
      <c r="AD203" s="850"/>
      <c r="AE203" s="1064">
        <f>ROUND(AD203*$H203,2)</f>
        <v>0</v>
      </c>
      <c r="AF203" s="850"/>
      <c r="AG203" s="1064">
        <f>ROUND(AF203*$H203,2)</f>
        <v>0</v>
      </c>
      <c r="AH203" s="850"/>
      <c r="AI203" s="1064">
        <f>ROUND(AH203*$H203,2)</f>
        <v>0</v>
      </c>
      <c r="AJ203" s="1861"/>
      <c r="AK203" s="2185">
        <f>ROUND(AJ203*$H203,2)</f>
        <v>0</v>
      </c>
      <c r="AL203" s="850"/>
      <c r="AM203" s="1064">
        <f>ROUND(AL203*$H203,2)</f>
        <v>0</v>
      </c>
      <c r="AN203" s="2014">
        <v>2</v>
      </c>
      <c r="AO203" s="2036">
        <f>ROUND(AN203*$H203,2)</f>
        <v>1970</v>
      </c>
      <c r="AP203" s="850"/>
      <c r="AQ203" s="1064">
        <f>ROUND(AP203*$H203,2)</f>
        <v>0</v>
      </c>
      <c r="AR203" s="850">
        <f>AP203+AN203+AL203+AJ203+AH203+AF203+AD203+AB203+Z203+X203+V203+T203+R203+P203+N203+L203+J203</f>
        <v>2</v>
      </c>
      <c r="AS203" s="1064">
        <f>ROUND(AR203*H203,2)</f>
        <v>1970</v>
      </c>
      <c r="AT203" s="850">
        <f>G203-AR203</f>
        <v>1</v>
      </c>
      <c r="AU203" s="1064">
        <f>ROUND(AT203*H203,2)</f>
        <v>985</v>
      </c>
      <c r="AV203" s="914">
        <f>AU203/I203</f>
        <v>0.33333333333333331</v>
      </c>
      <c r="HN203" s="1028"/>
      <c r="HO203" s="1029" t="s">
        <v>7</v>
      </c>
      <c r="HP203" s="1030" t="s">
        <v>31</v>
      </c>
      <c r="HQ203" s="851"/>
      <c r="HR203" s="1002">
        <f>HQ203*G201</f>
        <v>0</v>
      </c>
      <c r="HS203" s="1002">
        <v>0.54800000000000004</v>
      </c>
      <c r="HT203" s="1002">
        <f>HS203*G201</f>
        <v>1.6440000000000001</v>
      </c>
      <c r="HU203" s="1002">
        <v>0</v>
      </c>
      <c r="HV203" s="1003">
        <f>HU203*G201</f>
        <v>0</v>
      </c>
      <c r="IT203" s="1004" t="s">
        <v>166</v>
      </c>
      <c r="IV203" s="1004" t="s">
        <v>238</v>
      </c>
      <c r="IW203" s="1004" t="s">
        <v>46</v>
      </c>
      <c r="JA203" s="988" t="s">
        <v>103</v>
      </c>
      <c r="JG203" s="1005">
        <f>IF(HP203="základní",I201,0)</f>
        <v>5760</v>
      </c>
      <c r="JH203" s="1005">
        <f>IF(HP203="snížená",I201,0)</f>
        <v>0</v>
      </c>
      <c r="JI203" s="1005">
        <f>IF(HP203="zákl. přenesená",I201,0)</f>
        <v>0</v>
      </c>
      <c r="JJ203" s="1005">
        <f>IF(HP203="sníž. přenesená",I201,0)</f>
        <v>0</v>
      </c>
      <c r="JK203" s="1005">
        <f>IF(HP203="nulová",I201,0)</f>
        <v>0</v>
      </c>
      <c r="JL203" s="988" t="s">
        <v>45</v>
      </c>
      <c r="JM203" s="1005">
        <f>ROUND(H201*G201,2)</f>
        <v>5760</v>
      </c>
      <c r="JN203" s="988" t="s">
        <v>110</v>
      </c>
      <c r="JO203" s="1004" t="s">
        <v>2383</v>
      </c>
    </row>
    <row r="204" spans="1:275" s="1013" customFormat="1" ht="27.9" customHeight="1" x14ac:dyDescent="0.25">
      <c r="A204" s="835"/>
      <c r="B204" s="866"/>
      <c r="C204" s="977" t="s">
        <v>114</v>
      </c>
      <c r="D204" s="867" t="s">
        <v>7</v>
      </c>
      <c r="E204" s="868" t="s">
        <v>504</v>
      </c>
      <c r="F204" s="869"/>
      <c r="G204" s="870">
        <v>3</v>
      </c>
      <c r="H204" s="871"/>
      <c r="I204" s="872"/>
      <c r="J204" s="897"/>
      <c r="K204" s="898"/>
      <c r="L204" s="897"/>
      <c r="M204" s="898"/>
      <c r="N204" s="897"/>
      <c r="O204" s="898"/>
      <c r="P204" s="897"/>
      <c r="Q204" s="898"/>
      <c r="R204" s="897"/>
      <c r="S204" s="898"/>
      <c r="T204" s="897"/>
      <c r="U204" s="898"/>
      <c r="V204" s="897"/>
      <c r="W204" s="898"/>
      <c r="X204" s="897"/>
      <c r="Y204" s="898"/>
      <c r="Z204" s="897"/>
      <c r="AA204" s="898"/>
      <c r="AB204" s="897"/>
      <c r="AC204" s="898"/>
      <c r="AD204" s="897"/>
      <c r="AE204" s="898"/>
      <c r="AF204" s="897"/>
      <c r="AG204" s="898"/>
      <c r="AH204" s="897"/>
      <c r="AI204" s="898"/>
      <c r="AJ204" s="1853"/>
      <c r="AK204" s="1854"/>
      <c r="AL204" s="897"/>
      <c r="AM204" s="898"/>
      <c r="AN204" s="2006"/>
      <c r="AO204" s="2007"/>
      <c r="AP204" s="897"/>
      <c r="AQ204" s="898"/>
      <c r="AR204" s="897"/>
      <c r="AS204" s="898"/>
      <c r="AT204" s="897"/>
      <c r="AU204" s="898"/>
      <c r="AV204" s="917"/>
      <c r="HN204" s="1014"/>
      <c r="HO204" s="1015"/>
      <c r="HP204" s="869"/>
      <c r="HQ204" s="869"/>
      <c r="HR204" s="869"/>
      <c r="HS204" s="869"/>
      <c r="HT204" s="869"/>
      <c r="HU204" s="869"/>
      <c r="HV204" s="1016"/>
      <c r="IV204" s="1017" t="s">
        <v>114</v>
      </c>
      <c r="IW204" s="1017" t="s">
        <v>46</v>
      </c>
      <c r="IX204" s="1013" t="s">
        <v>46</v>
      </c>
      <c r="IY204" s="1013" t="s">
        <v>23</v>
      </c>
      <c r="IZ204" s="1013" t="s">
        <v>45</v>
      </c>
      <c r="JA204" s="1017" t="s">
        <v>103</v>
      </c>
    </row>
    <row r="205" spans="1:275" s="836" customFormat="1" ht="27.9" customHeight="1" x14ac:dyDescent="0.25">
      <c r="A205" s="835"/>
      <c r="B205" s="887" t="s">
        <v>454</v>
      </c>
      <c r="C205" s="844" t="s">
        <v>238</v>
      </c>
      <c r="D205" s="845" t="s">
        <v>529</v>
      </c>
      <c r="E205" s="846" t="s">
        <v>530</v>
      </c>
      <c r="F205" s="847" t="s">
        <v>341</v>
      </c>
      <c r="G205" s="848">
        <v>1</v>
      </c>
      <c r="H205" s="849">
        <v>1545</v>
      </c>
      <c r="I205" s="888">
        <f>ROUND(H205*G205,2)</f>
        <v>1545</v>
      </c>
      <c r="J205" s="850"/>
      <c r="K205" s="1064">
        <f>ROUND(J205*$H205,2)</f>
        <v>0</v>
      </c>
      <c r="L205" s="850"/>
      <c r="M205" s="1064">
        <f>ROUND(L205*$H205,2)</f>
        <v>0</v>
      </c>
      <c r="N205" s="850"/>
      <c r="O205" s="1064">
        <f>ROUND(N205*$H205,2)</f>
        <v>0</v>
      </c>
      <c r="P205" s="850"/>
      <c r="Q205" s="1064">
        <f>ROUND(P205*$H205,2)</f>
        <v>0</v>
      </c>
      <c r="R205" s="850"/>
      <c r="S205" s="1064">
        <f>ROUND(R205*$H205,2)</f>
        <v>0</v>
      </c>
      <c r="T205" s="850"/>
      <c r="U205" s="1064">
        <f>ROUND(T205*$H205,2)</f>
        <v>0</v>
      </c>
      <c r="V205" s="850"/>
      <c r="W205" s="1064">
        <f>ROUND(V205*$H205,2)</f>
        <v>0</v>
      </c>
      <c r="X205" s="850"/>
      <c r="Y205" s="1064">
        <f>ROUND(X205*$H205,2)</f>
        <v>0</v>
      </c>
      <c r="Z205" s="850"/>
      <c r="AA205" s="1064">
        <f>ROUND(Z205*$H205,2)</f>
        <v>0</v>
      </c>
      <c r="AB205" s="850"/>
      <c r="AC205" s="1064">
        <f>ROUND(AB205*$H205,2)</f>
        <v>0</v>
      </c>
      <c r="AD205" s="850"/>
      <c r="AE205" s="1064">
        <f>ROUND(AD205*$H205,2)</f>
        <v>0</v>
      </c>
      <c r="AF205" s="850"/>
      <c r="AG205" s="1064">
        <f>ROUND(AF205*$H205,2)</f>
        <v>0</v>
      </c>
      <c r="AH205" s="850"/>
      <c r="AI205" s="1064">
        <f>ROUND(AH205*$H205,2)</f>
        <v>0</v>
      </c>
      <c r="AJ205" s="1861"/>
      <c r="AK205" s="2185">
        <f>ROUND(AJ205*$H205,2)</f>
        <v>0</v>
      </c>
      <c r="AL205" s="850"/>
      <c r="AM205" s="1064">
        <f>ROUND(AL205*$H205,2)</f>
        <v>0</v>
      </c>
      <c r="AN205" s="2014"/>
      <c r="AO205" s="2036">
        <f>ROUND(AN205*$H205,2)</f>
        <v>0</v>
      </c>
      <c r="AP205" s="850"/>
      <c r="AQ205" s="1064">
        <f>ROUND(AP205*$H205,2)</f>
        <v>0</v>
      </c>
      <c r="AR205" s="850">
        <f>AP205+AN205+AL205+AJ205+AH205+AF205+AD205+AB205+Z205+X205+V205+T205+R205+P205+N205+L205+J205</f>
        <v>0</v>
      </c>
      <c r="AS205" s="1064">
        <f>ROUND(AR205*H205,2)</f>
        <v>0</v>
      </c>
      <c r="AT205" s="850">
        <f>G205-AR205</f>
        <v>1</v>
      </c>
      <c r="AU205" s="1064">
        <f>ROUND(AT205*H205,2)</f>
        <v>1545</v>
      </c>
      <c r="AV205" s="914">
        <f>AU205/I205</f>
        <v>1</v>
      </c>
      <c r="HN205" s="1028"/>
      <c r="HO205" s="1029" t="s">
        <v>7</v>
      </c>
      <c r="HP205" s="1030" t="s">
        <v>31</v>
      </c>
      <c r="HQ205" s="851"/>
      <c r="HR205" s="1002">
        <f>HQ205*G203</f>
        <v>0</v>
      </c>
      <c r="HS205" s="1002">
        <v>0.254</v>
      </c>
      <c r="HT205" s="1002">
        <f>HS205*G203</f>
        <v>0.76200000000000001</v>
      </c>
      <c r="HU205" s="1002">
        <v>0</v>
      </c>
      <c r="HV205" s="1003">
        <f>HU205*G203</f>
        <v>0</v>
      </c>
      <c r="IT205" s="1004" t="s">
        <v>166</v>
      </c>
      <c r="IV205" s="1004" t="s">
        <v>238</v>
      </c>
      <c r="IW205" s="1004" t="s">
        <v>46</v>
      </c>
      <c r="JA205" s="988" t="s">
        <v>103</v>
      </c>
      <c r="JG205" s="1005">
        <f>IF(HP205="základní",I203,0)</f>
        <v>2955</v>
      </c>
      <c r="JH205" s="1005">
        <f>IF(HP205="snížená",I203,0)</f>
        <v>0</v>
      </c>
      <c r="JI205" s="1005">
        <f>IF(HP205="zákl. přenesená",I203,0)</f>
        <v>0</v>
      </c>
      <c r="JJ205" s="1005">
        <f>IF(HP205="sníž. přenesená",I203,0)</f>
        <v>0</v>
      </c>
      <c r="JK205" s="1005">
        <f>IF(HP205="nulová",I203,0)</f>
        <v>0</v>
      </c>
      <c r="JL205" s="988" t="s">
        <v>45</v>
      </c>
      <c r="JM205" s="1005">
        <f>ROUND(H203*G203,2)</f>
        <v>2955</v>
      </c>
      <c r="JN205" s="988" t="s">
        <v>110</v>
      </c>
      <c r="JO205" s="1004" t="s">
        <v>2384</v>
      </c>
    </row>
    <row r="206" spans="1:275" s="1013" customFormat="1" ht="27.9" customHeight="1" x14ac:dyDescent="0.25">
      <c r="A206" s="835"/>
      <c r="B206" s="866"/>
      <c r="C206" s="977" t="s">
        <v>114</v>
      </c>
      <c r="D206" s="867" t="s">
        <v>7</v>
      </c>
      <c r="E206" s="868" t="s">
        <v>570</v>
      </c>
      <c r="F206" s="869"/>
      <c r="G206" s="870">
        <v>1</v>
      </c>
      <c r="H206" s="871"/>
      <c r="I206" s="872"/>
      <c r="J206" s="901"/>
      <c r="K206" s="902"/>
      <c r="L206" s="901"/>
      <c r="M206" s="902"/>
      <c r="N206" s="901"/>
      <c r="O206" s="902"/>
      <c r="P206" s="901"/>
      <c r="Q206" s="902"/>
      <c r="R206" s="901"/>
      <c r="S206" s="902"/>
      <c r="T206" s="901"/>
      <c r="U206" s="902"/>
      <c r="V206" s="901"/>
      <c r="W206" s="902"/>
      <c r="X206" s="901"/>
      <c r="Y206" s="902"/>
      <c r="Z206" s="901"/>
      <c r="AA206" s="902"/>
      <c r="AB206" s="901"/>
      <c r="AC206" s="902"/>
      <c r="AD206" s="901"/>
      <c r="AE206" s="902"/>
      <c r="AF206" s="901"/>
      <c r="AG206" s="902"/>
      <c r="AH206" s="901"/>
      <c r="AI206" s="902"/>
      <c r="AJ206" s="1857"/>
      <c r="AK206" s="1858"/>
      <c r="AL206" s="901"/>
      <c r="AM206" s="902"/>
      <c r="AN206" s="2010"/>
      <c r="AO206" s="2011"/>
      <c r="AP206" s="901"/>
      <c r="AQ206" s="902"/>
      <c r="AR206" s="901"/>
      <c r="AS206" s="902"/>
      <c r="AT206" s="901"/>
      <c r="AU206" s="902"/>
      <c r="AV206" s="919"/>
      <c r="HN206" s="1014"/>
      <c r="HO206" s="1015"/>
      <c r="HP206" s="869"/>
      <c r="HQ206" s="869"/>
      <c r="HR206" s="869"/>
      <c r="HS206" s="869"/>
      <c r="HT206" s="869"/>
      <c r="HU206" s="869"/>
      <c r="HV206" s="1016"/>
      <c r="IV206" s="1017" t="s">
        <v>114</v>
      </c>
      <c r="IW206" s="1017" t="s">
        <v>46</v>
      </c>
      <c r="IX206" s="1013" t="s">
        <v>46</v>
      </c>
      <c r="IY206" s="1013" t="s">
        <v>23</v>
      </c>
      <c r="IZ206" s="1013" t="s">
        <v>45</v>
      </c>
      <c r="JA206" s="1017" t="s">
        <v>103</v>
      </c>
    </row>
    <row r="207" spans="1:275" s="836" customFormat="1" ht="27.9" customHeight="1" x14ac:dyDescent="0.25">
      <c r="A207" s="835"/>
      <c r="B207" s="887" t="s">
        <v>462</v>
      </c>
      <c r="C207" s="844" t="s">
        <v>238</v>
      </c>
      <c r="D207" s="845" t="s">
        <v>533</v>
      </c>
      <c r="E207" s="846" t="s">
        <v>534</v>
      </c>
      <c r="F207" s="847" t="s">
        <v>341</v>
      </c>
      <c r="G207" s="848">
        <v>2</v>
      </c>
      <c r="H207" s="849">
        <v>2620</v>
      </c>
      <c r="I207" s="888">
        <f>ROUND(H207*G207,2)</f>
        <v>5240</v>
      </c>
      <c r="J207" s="850"/>
      <c r="K207" s="1064">
        <f>ROUND(J207*$H207,2)</f>
        <v>0</v>
      </c>
      <c r="L207" s="850"/>
      <c r="M207" s="1064">
        <f>ROUND(L207*$H207,2)</f>
        <v>0</v>
      </c>
      <c r="N207" s="850"/>
      <c r="O207" s="1064">
        <f>ROUND(N207*$H207,2)</f>
        <v>0</v>
      </c>
      <c r="P207" s="850"/>
      <c r="Q207" s="1064">
        <f>ROUND(P207*$H207,2)</f>
        <v>0</v>
      </c>
      <c r="R207" s="850"/>
      <c r="S207" s="1064">
        <f>ROUND(R207*$H207,2)</f>
        <v>0</v>
      </c>
      <c r="T207" s="850"/>
      <c r="U207" s="1064">
        <f>ROUND(T207*$H207,2)</f>
        <v>0</v>
      </c>
      <c r="V207" s="850"/>
      <c r="W207" s="1064">
        <f>ROUND(V207*$H207,2)</f>
        <v>0</v>
      </c>
      <c r="X207" s="850"/>
      <c r="Y207" s="1064">
        <f>ROUND(X207*$H207,2)</f>
        <v>0</v>
      </c>
      <c r="Z207" s="850"/>
      <c r="AA207" s="1064">
        <f>ROUND(Z207*$H207,2)</f>
        <v>0</v>
      </c>
      <c r="AB207" s="850"/>
      <c r="AC207" s="1064">
        <f>ROUND(AB207*$H207,2)</f>
        <v>0</v>
      </c>
      <c r="AD207" s="850"/>
      <c r="AE207" s="1064">
        <f>ROUND(AD207*$H207,2)</f>
        <v>0</v>
      </c>
      <c r="AF207" s="850"/>
      <c r="AG207" s="1064">
        <f>ROUND(AF207*$H207,2)</f>
        <v>0</v>
      </c>
      <c r="AH207" s="850"/>
      <c r="AI207" s="1064">
        <f>ROUND(AH207*$H207,2)</f>
        <v>0</v>
      </c>
      <c r="AJ207" s="1861"/>
      <c r="AK207" s="2185">
        <f>ROUND(AJ207*$H207,2)</f>
        <v>0</v>
      </c>
      <c r="AL207" s="850"/>
      <c r="AM207" s="1064">
        <f>ROUND(AL207*$H207,2)</f>
        <v>0</v>
      </c>
      <c r="AN207" s="2014">
        <v>1</v>
      </c>
      <c r="AO207" s="2036">
        <f>ROUND(AN207*$H207,2)</f>
        <v>2620</v>
      </c>
      <c r="AP207" s="850"/>
      <c r="AQ207" s="1064">
        <f>ROUND(AP207*$H207,2)</f>
        <v>0</v>
      </c>
      <c r="AR207" s="850">
        <f>AP207+AN207+AL207+AJ207+AH207+AF207+AD207+AB207+Z207+X207+V207+T207+R207+P207+N207+L207+J207</f>
        <v>1</v>
      </c>
      <c r="AS207" s="1064">
        <f>ROUND(AR207*H207,2)</f>
        <v>2620</v>
      </c>
      <c r="AT207" s="850">
        <f>G207-AR207</f>
        <v>1</v>
      </c>
      <c r="AU207" s="1064">
        <f>ROUND(AT207*H207,2)</f>
        <v>2620</v>
      </c>
      <c r="AV207" s="914">
        <f>AU207/I207</f>
        <v>0.5</v>
      </c>
      <c r="HN207" s="1028"/>
      <c r="HO207" s="1029" t="s">
        <v>7</v>
      </c>
      <c r="HP207" s="1030" t="s">
        <v>31</v>
      </c>
      <c r="HQ207" s="851"/>
      <c r="HR207" s="1002">
        <f>HQ207*G205</f>
        <v>0</v>
      </c>
      <c r="HS207" s="1002">
        <v>0.50600000000000001</v>
      </c>
      <c r="HT207" s="1002">
        <f>HS207*G205</f>
        <v>0.50600000000000001</v>
      </c>
      <c r="HU207" s="1002">
        <v>0</v>
      </c>
      <c r="HV207" s="1003">
        <f>HU207*G205</f>
        <v>0</v>
      </c>
      <c r="IT207" s="1004" t="s">
        <v>166</v>
      </c>
      <c r="IV207" s="1004" t="s">
        <v>238</v>
      </c>
      <c r="IW207" s="1004" t="s">
        <v>46</v>
      </c>
      <c r="JA207" s="988" t="s">
        <v>103</v>
      </c>
      <c r="JG207" s="1005">
        <f>IF(HP207="základní",I205,0)</f>
        <v>1545</v>
      </c>
      <c r="JH207" s="1005">
        <f>IF(HP207="snížená",I205,0)</f>
        <v>0</v>
      </c>
      <c r="JI207" s="1005">
        <f>IF(HP207="zákl. přenesená",I205,0)</f>
        <v>0</v>
      </c>
      <c r="JJ207" s="1005">
        <f>IF(HP207="sníž. přenesená",I205,0)</f>
        <v>0</v>
      </c>
      <c r="JK207" s="1005">
        <f>IF(HP207="nulová",I205,0)</f>
        <v>0</v>
      </c>
      <c r="JL207" s="988" t="s">
        <v>45</v>
      </c>
      <c r="JM207" s="1005">
        <f>ROUND(H205*G205,2)</f>
        <v>1545</v>
      </c>
      <c r="JN207" s="988" t="s">
        <v>110</v>
      </c>
      <c r="JO207" s="1004" t="s">
        <v>2385</v>
      </c>
    </row>
    <row r="208" spans="1:275" s="1013" customFormat="1" ht="27.9" customHeight="1" x14ac:dyDescent="0.25">
      <c r="A208" s="835"/>
      <c r="B208" s="866"/>
      <c r="C208" s="977" t="s">
        <v>114</v>
      </c>
      <c r="D208" s="867" t="s">
        <v>7</v>
      </c>
      <c r="E208" s="868" t="s">
        <v>590</v>
      </c>
      <c r="F208" s="869"/>
      <c r="G208" s="870">
        <v>2</v>
      </c>
      <c r="H208" s="871"/>
      <c r="I208" s="872"/>
      <c r="J208" s="901"/>
      <c r="K208" s="902"/>
      <c r="L208" s="901"/>
      <c r="M208" s="902"/>
      <c r="N208" s="901"/>
      <c r="O208" s="902"/>
      <c r="P208" s="901"/>
      <c r="Q208" s="902"/>
      <c r="R208" s="901"/>
      <c r="S208" s="902"/>
      <c r="T208" s="901"/>
      <c r="U208" s="902"/>
      <c r="V208" s="901"/>
      <c r="W208" s="902"/>
      <c r="X208" s="901"/>
      <c r="Y208" s="902"/>
      <c r="Z208" s="901"/>
      <c r="AA208" s="902"/>
      <c r="AB208" s="901"/>
      <c r="AC208" s="902"/>
      <c r="AD208" s="901"/>
      <c r="AE208" s="902"/>
      <c r="AF208" s="901"/>
      <c r="AG208" s="902"/>
      <c r="AH208" s="901"/>
      <c r="AI208" s="902"/>
      <c r="AJ208" s="1857"/>
      <c r="AK208" s="1858"/>
      <c r="AL208" s="901"/>
      <c r="AM208" s="902"/>
      <c r="AN208" s="2010"/>
      <c r="AO208" s="2011"/>
      <c r="AP208" s="901"/>
      <c r="AQ208" s="902"/>
      <c r="AR208" s="901"/>
      <c r="AS208" s="902"/>
      <c r="AT208" s="901"/>
      <c r="AU208" s="902"/>
      <c r="AV208" s="919"/>
      <c r="HN208" s="1014"/>
      <c r="HO208" s="1015"/>
      <c r="HP208" s="869"/>
      <c r="HQ208" s="869"/>
      <c r="HR208" s="869"/>
      <c r="HS208" s="869"/>
      <c r="HT208" s="869"/>
      <c r="HU208" s="869"/>
      <c r="HV208" s="1016"/>
      <c r="IV208" s="1017" t="s">
        <v>114</v>
      </c>
      <c r="IW208" s="1017" t="s">
        <v>46</v>
      </c>
      <c r="IX208" s="1013" t="s">
        <v>46</v>
      </c>
      <c r="IY208" s="1013" t="s">
        <v>23</v>
      </c>
      <c r="IZ208" s="1013" t="s">
        <v>45</v>
      </c>
      <c r="JA208" s="1017" t="s">
        <v>103</v>
      </c>
    </row>
    <row r="209" spans="1:275" s="836" customFormat="1" ht="27.9" customHeight="1" x14ac:dyDescent="0.25">
      <c r="A209" s="835"/>
      <c r="B209" s="887" t="s">
        <v>466</v>
      </c>
      <c r="C209" s="844" t="s">
        <v>238</v>
      </c>
      <c r="D209" s="845" t="s">
        <v>538</v>
      </c>
      <c r="E209" s="846" t="s">
        <v>539</v>
      </c>
      <c r="F209" s="847" t="s">
        <v>341</v>
      </c>
      <c r="G209" s="848">
        <v>3</v>
      </c>
      <c r="H209" s="849">
        <v>7450</v>
      </c>
      <c r="I209" s="888">
        <f>ROUND(H209*G209,2)</f>
        <v>22350</v>
      </c>
      <c r="J209" s="850"/>
      <c r="K209" s="1064">
        <f>ROUND(J209*$H209,2)</f>
        <v>0</v>
      </c>
      <c r="L209" s="850"/>
      <c r="M209" s="1064">
        <f>ROUND(L209*$H209,2)</f>
        <v>0</v>
      </c>
      <c r="N209" s="850"/>
      <c r="O209" s="1064">
        <f>ROUND(N209*$H209,2)</f>
        <v>0</v>
      </c>
      <c r="P209" s="850"/>
      <c r="Q209" s="1064">
        <f>ROUND(P209*$H209,2)</f>
        <v>0</v>
      </c>
      <c r="R209" s="850"/>
      <c r="S209" s="1064">
        <f>ROUND(R209*$H209,2)</f>
        <v>0</v>
      </c>
      <c r="T209" s="850"/>
      <c r="U209" s="1064">
        <f>ROUND(T209*$H209,2)</f>
        <v>0</v>
      </c>
      <c r="V209" s="850"/>
      <c r="W209" s="1064">
        <f>ROUND(V209*$H209,2)</f>
        <v>0</v>
      </c>
      <c r="X209" s="850"/>
      <c r="Y209" s="1064">
        <f>ROUND(X209*$H209,2)</f>
        <v>0</v>
      </c>
      <c r="Z209" s="850"/>
      <c r="AA209" s="1064">
        <f>ROUND(Z209*$H209,2)</f>
        <v>0</v>
      </c>
      <c r="AB209" s="850"/>
      <c r="AC209" s="1064">
        <f>ROUND(AB209*$H209,2)</f>
        <v>0</v>
      </c>
      <c r="AD209" s="850"/>
      <c r="AE209" s="1064">
        <f>ROUND(AD209*$H209,2)</f>
        <v>0</v>
      </c>
      <c r="AF209" s="850"/>
      <c r="AG209" s="1064">
        <f>ROUND(AF209*$H209,2)</f>
        <v>0</v>
      </c>
      <c r="AH209" s="850"/>
      <c r="AI209" s="1064">
        <f>ROUND(AH209*$H209,2)</f>
        <v>0</v>
      </c>
      <c r="AJ209" s="1861"/>
      <c r="AK209" s="2185">
        <f>ROUND(AJ209*$H209,2)</f>
        <v>0</v>
      </c>
      <c r="AL209" s="850"/>
      <c r="AM209" s="1064">
        <f>ROUND(AL209*$H209,2)</f>
        <v>0</v>
      </c>
      <c r="AN209" s="2014">
        <v>3</v>
      </c>
      <c r="AO209" s="2036">
        <f>ROUND(AN209*$H209,2)</f>
        <v>22350</v>
      </c>
      <c r="AP209" s="850"/>
      <c r="AQ209" s="1064">
        <f>ROUND(AP209*$H209,2)</f>
        <v>0</v>
      </c>
      <c r="AR209" s="850">
        <f>AP209+AN209+AL209+AJ209+AH209+AF209+AD209+AB209+Z209+X209+V209+T209+R209+P209+N209+L209+J209</f>
        <v>3</v>
      </c>
      <c r="AS209" s="1064">
        <f>ROUND(AR209*H209,2)</f>
        <v>22350</v>
      </c>
      <c r="AT209" s="850">
        <f>G209-AR209</f>
        <v>0</v>
      </c>
      <c r="AU209" s="1064">
        <f>ROUND(AT209*H209,2)</f>
        <v>0</v>
      </c>
      <c r="AV209" s="914">
        <f>AU209/I209</f>
        <v>0</v>
      </c>
      <c r="HN209" s="1028"/>
      <c r="HO209" s="1029" t="s">
        <v>7</v>
      </c>
      <c r="HP209" s="1030" t="s">
        <v>31</v>
      </c>
      <c r="HQ209" s="851"/>
      <c r="HR209" s="1002">
        <f>HQ209*G207</f>
        <v>0</v>
      </c>
      <c r="HS209" s="1002">
        <v>1.0129999999999999</v>
      </c>
      <c r="HT209" s="1002">
        <f>HS209*G207</f>
        <v>2.0259999999999998</v>
      </c>
      <c r="HU209" s="1002">
        <v>0</v>
      </c>
      <c r="HV209" s="1003">
        <f>HU209*G207</f>
        <v>0</v>
      </c>
      <c r="IT209" s="1004" t="s">
        <v>166</v>
      </c>
      <c r="IV209" s="1004" t="s">
        <v>238</v>
      </c>
      <c r="IW209" s="1004" t="s">
        <v>46</v>
      </c>
      <c r="JA209" s="988" t="s">
        <v>103</v>
      </c>
      <c r="JG209" s="1005">
        <f>IF(HP209="základní",I207,0)</f>
        <v>5240</v>
      </c>
      <c r="JH209" s="1005">
        <f>IF(HP209="snížená",I207,0)</f>
        <v>0</v>
      </c>
      <c r="JI209" s="1005">
        <f>IF(HP209="zákl. přenesená",I207,0)</f>
        <v>0</v>
      </c>
      <c r="JJ209" s="1005">
        <f>IF(HP209="sníž. přenesená",I207,0)</f>
        <v>0</v>
      </c>
      <c r="JK209" s="1005">
        <f>IF(HP209="nulová",I207,0)</f>
        <v>0</v>
      </c>
      <c r="JL209" s="988" t="s">
        <v>45</v>
      </c>
      <c r="JM209" s="1005">
        <f>ROUND(H207*G207,2)</f>
        <v>5240</v>
      </c>
      <c r="JN209" s="988" t="s">
        <v>110</v>
      </c>
      <c r="JO209" s="1004" t="s">
        <v>2386</v>
      </c>
    </row>
    <row r="210" spans="1:275" s="1013" customFormat="1" ht="27.9" customHeight="1" x14ac:dyDescent="0.25">
      <c r="A210" s="835"/>
      <c r="B210" s="866"/>
      <c r="C210" s="977" t="s">
        <v>114</v>
      </c>
      <c r="D210" s="867" t="s">
        <v>7</v>
      </c>
      <c r="E210" s="868" t="s">
        <v>2381</v>
      </c>
      <c r="F210" s="869"/>
      <c r="G210" s="870">
        <v>3</v>
      </c>
      <c r="H210" s="871"/>
      <c r="I210" s="872"/>
      <c r="J210" s="901"/>
      <c r="K210" s="902"/>
      <c r="L210" s="901"/>
      <c r="M210" s="902"/>
      <c r="N210" s="901"/>
      <c r="O210" s="902"/>
      <c r="P210" s="901"/>
      <c r="Q210" s="902"/>
      <c r="R210" s="901"/>
      <c r="S210" s="902"/>
      <c r="T210" s="901"/>
      <c r="U210" s="902"/>
      <c r="V210" s="901"/>
      <c r="W210" s="902"/>
      <c r="X210" s="901"/>
      <c r="Y210" s="902"/>
      <c r="Z210" s="901"/>
      <c r="AA210" s="902"/>
      <c r="AB210" s="901"/>
      <c r="AC210" s="902"/>
      <c r="AD210" s="901"/>
      <c r="AE210" s="902"/>
      <c r="AF210" s="901"/>
      <c r="AG210" s="902"/>
      <c r="AH210" s="901"/>
      <c r="AI210" s="902"/>
      <c r="AJ210" s="1857"/>
      <c r="AK210" s="1858"/>
      <c r="AL210" s="901"/>
      <c r="AM210" s="902"/>
      <c r="AN210" s="2010"/>
      <c r="AO210" s="2011"/>
      <c r="AP210" s="901"/>
      <c r="AQ210" s="902"/>
      <c r="AR210" s="901"/>
      <c r="AS210" s="902"/>
      <c r="AT210" s="901"/>
      <c r="AU210" s="902"/>
      <c r="AV210" s="919"/>
      <c r="HN210" s="1014"/>
      <c r="HO210" s="1015"/>
      <c r="HP210" s="869"/>
      <c r="HQ210" s="869"/>
      <c r="HR210" s="869"/>
      <c r="HS210" s="869"/>
      <c r="HT210" s="869"/>
      <c r="HU210" s="869"/>
      <c r="HV210" s="1016"/>
      <c r="IV210" s="1017" t="s">
        <v>114</v>
      </c>
      <c r="IW210" s="1017" t="s">
        <v>46</v>
      </c>
      <c r="IX210" s="1013" t="s">
        <v>46</v>
      </c>
      <c r="IY210" s="1013" t="s">
        <v>23</v>
      </c>
      <c r="IZ210" s="1013" t="s">
        <v>45</v>
      </c>
      <c r="JA210" s="1017" t="s">
        <v>103</v>
      </c>
    </row>
    <row r="211" spans="1:275" s="836" customFormat="1" ht="27.9" customHeight="1" x14ac:dyDescent="0.25">
      <c r="A211" s="835"/>
      <c r="B211" s="887" t="s">
        <v>470</v>
      </c>
      <c r="C211" s="844" t="s">
        <v>238</v>
      </c>
      <c r="D211" s="845" t="s">
        <v>551</v>
      </c>
      <c r="E211" s="846" t="s">
        <v>552</v>
      </c>
      <c r="F211" s="847" t="s">
        <v>341</v>
      </c>
      <c r="G211" s="848">
        <v>9</v>
      </c>
      <c r="H211" s="849">
        <v>215</v>
      </c>
      <c r="I211" s="888">
        <f>ROUND(H211*G211,2)</f>
        <v>1935</v>
      </c>
      <c r="J211" s="850"/>
      <c r="K211" s="1064">
        <f>ROUND(J211*$H211,2)</f>
        <v>0</v>
      </c>
      <c r="L211" s="850"/>
      <c r="M211" s="1064">
        <f>ROUND(L211*$H211,2)</f>
        <v>0</v>
      </c>
      <c r="N211" s="850"/>
      <c r="O211" s="1064">
        <f>ROUND(N211*$H211,2)</f>
        <v>0</v>
      </c>
      <c r="P211" s="850"/>
      <c r="Q211" s="1064">
        <f>ROUND(P211*$H211,2)</f>
        <v>0</v>
      </c>
      <c r="R211" s="850"/>
      <c r="S211" s="1064">
        <f>ROUND(R211*$H211,2)</f>
        <v>0</v>
      </c>
      <c r="T211" s="850"/>
      <c r="U211" s="1064">
        <f>ROUND(T211*$H211,2)</f>
        <v>0</v>
      </c>
      <c r="V211" s="850"/>
      <c r="W211" s="1064">
        <f>ROUND(V211*$H211,2)</f>
        <v>0</v>
      </c>
      <c r="X211" s="850"/>
      <c r="Y211" s="1064">
        <f>ROUND(X211*$H211,2)</f>
        <v>0</v>
      </c>
      <c r="Z211" s="850"/>
      <c r="AA211" s="1064">
        <f>ROUND(Z211*$H211,2)</f>
        <v>0</v>
      </c>
      <c r="AB211" s="850"/>
      <c r="AC211" s="1064">
        <f>ROUND(AB211*$H211,2)</f>
        <v>0</v>
      </c>
      <c r="AD211" s="850"/>
      <c r="AE211" s="1064">
        <f>ROUND(AD211*$H211,2)</f>
        <v>0</v>
      </c>
      <c r="AF211" s="850"/>
      <c r="AG211" s="1064">
        <f>ROUND(AF211*$H211,2)</f>
        <v>0</v>
      </c>
      <c r="AH211" s="850"/>
      <c r="AI211" s="1064">
        <f>ROUND(AH211*$H211,2)</f>
        <v>0</v>
      </c>
      <c r="AJ211" s="1861"/>
      <c r="AK211" s="2185">
        <f>ROUND(AJ211*$H211,2)</f>
        <v>0</v>
      </c>
      <c r="AL211" s="850"/>
      <c r="AM211" s="1064">
        <f>ROUND(AL211*$H211,2)</f>
        <v>0</v>
      </c>
      <c r="AN211" s="2014">
        <v>7</v>
      </c>
      <c r="AO211" s="2036">
        <f>ROUND(AN211*$H211,2)</f>
        <v>1505</v>
      </c>
      <c r="AP211" s="850"/>
      <c r="AQ211" s="1064">
        <f>ROUND(AP211*$H211,2)</f>
        <v>0</v>
      </c>
      <c r="AR211" s="850">
        <f>AP211+AN211+AL211+AJ211+AH211+AF211+AD211+AB211+Z211+X211+V211+T211+R211+P211+N211+L211+J211</f>
        <v>7</v>
      </c>
      <c r="AS211" s="1064">
        <f>ROUND(AR211*H211,2)</f>
        <v>1505</v>
      </c>
      <c r="AT211" s="850">
        <f>G211-AR211</f>
        <v>2</v>
      </c>
      <c r="AU211" s="1064">
        <f>ROUND(AT211*H211,2)</f>
        <v>430</v>
      </c>
      <c r="AV211" s="914">
        <f>AU211/I211</f>
        <v>0.22222222222222221</v>
      </c>
      <c r="HN211" s="1028"/>
      <c r="HO211" s="1029" t="s">
        <v>7</v>
      </c>
      <c r="HP211" s="1030" t="s">
        <v>31</v>
      </c>
      <c r="HQ211" s="851"/>
      <c r="HR211" s="1002">
        <f>HQ211*G209</f>
        <v>0</v>
      </c>
      <c r="HS211" s="1002">
        <v>1.6</v>
      </c>
      <c r="HT211" s="1002">
        <f>HS211*G209</f>
        <v>4.8000000000000007</v>
      </c>
      <c r="HU211" s="1002">
        <v>0</v>
      </c>
      <c r="HV211" s="1003">
        <f>HU211*G209</f>
        <v>0</v>
      </c>
      <c r="IT211" s="1004" t="s">
        <v>166</v>
      </c>
      <c r="IV211" s="1004" t="s">
        <v>238</v>
      </c>
      <c r="IW211" s="1004" t="s">
        <v>46</v>
      </c>
      <c r="JA211" s="988" t="s">
        <v>103</v>
      </c>
      <c r="JG211" s="1005">
        <f>IF(HP211="základní",I209,0)</f>
        <v>22350</v>
      </c>
      <c r="JH211" s="1005">
        <f>IF(HP211="snížená",I209,0)</f>
        <v>0</v>
      </c>
      <c r="JI211" s="1005">
        <f>IF(HP211="zákl. přenesená",I209,0)</f>
        <v>0</v>
      </c>
      <c r="JJ211" s="1005">
        <f>IF(HP211="sníž. přenesená",I209,0)</f>
        <v>0</v>
      </c>
      <c r="JK211" s="1005">
        <f>IF(HP211="nulová",I209,0)</f>
        <v>0</v>
      </c>
      <c r="JL211" s="988" t="s">
        <v>45</v>
      </c>
      <c r="JM211" s="1005">
        <f>ROUND(H209*G209,2)</f>
        <v>22350</v>
      </c>
      <c r="JN211" s="988" t="s">
        <v>110</v>
      </c>
      <c r="JO211" s="1004" t="s">
        <v>2387</v>
      </c>
    </row>
    <row r="212" spans="1:275" s="1013" customFormat="1" ht="27.9" customHeight="1" x14ac:dyDescent="0.25">
      <c r="A212" s="835"/>
      <c r="B212" s="866"/>
      <c r="C212" s="977" t="s">
        <v>114</v>
      </c>
      <c r="D212" s="867" t="s">
        <v>7</v>
      </c>
      <c r="E212" s="868" t="s">
        <v>2389</v>
      </c>
      <c r="F212" s="869"/>
      <c r="G212" s="870">
        <v>9</v>
      </c>
      <c r="H212" s="871"/>
      <c r="I212" s="872"/>
      <c r="J212" s="901"/>
      <c r="K212" s="902"/>
      <c r="L212" s="901"/>
      <c r="M212" s="902"/>
      <c r="N212" s="901"/>
      <c r="O212" s="902"/>
      <c r="P212" s="901"/>
      <c r="Q212" s="902"/>
      <c r="R212" s="901"/>
      <c r="S212" s="902"/>
      <c r="T212" s="901"/>
      <c r="U212" s="902"/>
      <c r="V212" s="901"/>
      <c r="W212" s="902"/>
      <c r="X212" s="901"/>
      <c r="Y212" s="902"/>
      <c r="Z212" s="901"/>
      <c r="AA212" s="902"/>
      <c r="AB212" s="901"/>
      <c r="AC212" s="902"/>
      <c r="AD212" s="901"/>
      <c r="AE212" s="902"/>
      <c r="AF212" s="901"/>
      <c r="AG212" s="902"/>
      <c r="AH212" s="901"/>
      <c r="AI212" s="902"/>
      <c r="AJ212" s="1857"/>
      <c r="AK212" s="1858"/>
      <c r="AL212" s="901"/>
      <c r="AM212" s="902"/>
      <c r="AN212" s="2010"/>
      <c r="AO212" s="2011"/>
      <c r="AP212" s="901"/>
      <c r="AQ212" s="902"/>
      <c r="AR212" s="901"/>
      <c r="AS212" s="902"/>
      <c r="AT212" s="901"/>
      <c r="AU212" s="902"/>
      <c r="AV212" s="919"/>
      <c r="HN212" s="1014"/>
      <c r="HO212" s="1015"/>
      <c r="HP212" s="869"/>
      <c r="HQ212" s="869"/>
      <c r="HR212" s="869"/>
      <c r="HS212" s="869"/>
      <c r="HT212" s="869"/>
      <c r="HU212" s="869"/>
      <c r="HV212" s="1016"/>
      <c r="IV212" s="1017" t="s">
        <v>114</v>
      </c>
      <c r="IW212" s="1017" t="s">
        <v>46</v>
      </c>
      <c r="IX212" s="1013" t="s">
        <v>46</v>
      </c>
      <c r="IY212" s="1013" t="s">
        <v>23</v>
      </c>
      <c r="IZ212" s="1013" t="s">
        <v>45</v>
      </c>
      <c r="JA212" s="1017" t="s">
        <v>103</v>
      </c>
    </row>
    <row r="213" spans="1:275" s="836" customFormat="1" ht="27.9" customHeight="1" x14ac:dyDescent="0.25">
      <c r="A213" s="835"/>
      <c r="B213" s="887" t="s">
        <v>476</v>
      </c>
      <c r="C213" s="844" t="s">
        <v>238</v>
      </c>
      <c r="D213" s="845" t="s">
        <v>562</v>
      </c>
      <c r="E213" s="846" t="s">
        <v>563</v>
      </c>
      <c r="F213" s="847" t="s">
        <v>341</v>
      </c>
      <c r="G213" s="848">
        <v>5</v>
      </c>
      <c r="H213" s="849">
        <v>1187.5</v>
      </c>
      <c r="I213" s="888">
        <f>ROUND(H213*G213,2)</f>
        <v>5937.5</v>
      </c>
      <c r="J213" s="850"/>
      <c r="K213" s="1064">
        <f>ROUND(J213*$H213,2)</f>
        <v>0</v>
      </c>
      <c r="L213" s="850"/>
      <c r="M213" s="1064">
        <f>ROUND(L213*$H213,2)</f>
        <v>0</v>
      </c>
      <c r="N213" s="850"/>
      <c r="O213" s="1064">
        <f>ROUND(N213*$H213,2)</f>
        <v>0</v>
      </c>
      <c r="P213" s="850"/>
      <c r="Q213" s="1064">
        <f>ROUND(P213*$H213,2)</f>
        <v>0</v>
      </c>
      <c r="R213" s="850"/>
      <c r="S213" s="1064">
        <f>ROUND(R213*$H213,2)</f>
        <v>0</v>
      </c>
      <c r="T213" s="850"/>
      <c r="U213" s="1064">
        <f>ROUND(T213*$H213,2)</f>
        <v>0</v>
      </c>
      <c r="V213" s="850"/>
      <c r="W213" s="1064">
        <f>ROUND(V213*$H213,2)</f>
        <v>0</v>
      </c>
      <c r="X213" s="850"/>
      <c r="Y213" s="1064">
        <f>ROUND(X213*$H213,2)</f>
        <v>0</v>
      </c>
      <c r="Z213" s="850"/>
      <c r="AA213" s="1064">
        <f>ROUND(Z213*$H213,2)</f>
        <v>0</v>
      </c>
      <c r="AB213" s="850"/>
      <c r="AC213" s="1064">
        <f>ROUND(AB213*$H213,2)</f>
        <v>0</v>
      </c>
      <c r="AD213" s="850"/>
      <c r="AE213" s="1064">
        <f>ROUND(AD213*$H213,2)</f>
        <v>0</v>
      </c>
      <c r="AF213" s="850"/>
      <c r="AG213" s="1064">
        <f>ROUND(AF213*$H213,2)</f>
        <v>0</v>
      </c>
      <c r="AH213" s="850"/>
      <c r="AI213" s="1064">
        <f>ROUND(AH213*$H213,2)</f>
        <v>0</v>
      </c>
      <c r="AJ213" s="1861"/>
      <c r="AK213" s="2185">
        <f>ROUND(AJ213*$H213,2)</f>
        <v>0</v>
      </c>
      <c r="AL213" s="850"/>
      <c r="AM213" s="1064">
        <f>ROUND(AL213*$H213,2)</f>
        <v>0</v>
      </c>
      <c r="AN213" s="2014">
        <v>5</v>
      </c>
      <c r="AO213" s="2036">
        <f>ROUND(AN213*$H213,2)</f>
        <v>5937.5</v>
      </c>
      <c r="AP213" s="850"/>
      <c r="AQ213" s="1064">
        <f>ROUND(AP213*$H213,2)</f>
        <v>0</v>
      </c>
      <c r="AR213" s="850">
        <f>AP213+AN213+AL213+AJ213+AH213+AF213+AD213+AB213+Z213+X213+V213+T213+R213+P213+N213+L213+J213</f>
        <v>5</v>
      </c>
      <c r="AS213" s="1064">
        <f>ROUND(AR213*H213,2)</f>
        <v>5937.5</v>
      </c>
      <c r="AT213" s="850">
        <f>G213-AR213</f>
        <v>0</v>
      </c>
      <c r="AU213" s="1064">
        <f>ROUND(AT213*H213,2)</f>
        <v>0</v>
      </c>
      <c r="AV213" s="914">
        <f>AU213/I213</f>
        <v>0</v>
      </c>
      <c r="HN213" s="1028"/>
      <c r="HO213" s="1029" t="s">
        <v>7</v>
      </c>
      <c r="HP213" s="1030" t="s">
        <v>31</v>
      </c>
      <c r="HQ213" s="851"/>
      <c r="HR213" s="1002">
        <f>HQ213*G211</f>
        <v>0</v>
      </c>
      <c r="HS213" s="1002">
        <v>2E-3</v>
      </c>
      <c r="HT213" s="1002">
        <f>HS213*G211</f>
        <v>1.8000000000000002E-2</v>
      </c>
      <c r="HU213" s="1002">
        <v>0</v>
      </c>
      <c r="HV213" s="1003">
        <f>HU213*G211</f>
        <v>0</v>
      </c>
      <c r="IT213" s="1004" t="s">
        <v>166</v>
      </c>
      <c r="IV213" s="1004" t="s">
        <v>238</v>
      </c>
      <c r="IW213" s="1004" t="s">
        <v>46</v>
      </c>
      <c r="JA213" s="988" t="s">
        <v>103</v>
      </c>
      <c r="JG213" s="1005">
        <f>IF(HP213="základní",I211,0)</f>
        <v>1935</v>
      </c>
      <c r="JH213" s="1005">
        <f>IF(HP213="snížená",I211,0)</f>
        <v>0</v>
      </c>
      <c r="JI213" s="1005">
        <f>IF(HP213="zákl. přenesená",I211,0)</f>
        <v>0</v>
      </c>
      <c r="JJ213" s="1005">
        <f>IF(HP213="sníž. přenesená",I211,0)</f>
        <v>0</v>
      </c>
      <c r="JK213" s="1005">
        <f>IF(HP213="nulová",I211,0)</f>
        <v>0</v>
      </c>
      <c r="JL213" s="988" t="s">
        <v>45</v>
      </c>
      <c r="JM213" s="1005">
        <f>ROUND(H211*G211,2)</f>
        <v>1935</v>
      </c>
      <c r="JN213" s="988" t="s">
        <v>110</v>
      </c>
      <c r="JO213" s="1004" t="s">
        <v>2388</v>
      </c>
    </row>
    <row r="214" spans="1:275" s="1013" customFormat="1" ht="27.9" customHeight="1" x14ac:dyDescent="0.25">
      <c r="A214" s="835"/>
      <c r="B214" s="866"/>
      <c r="C214" s="977" t="s">
        <v>114</v>
      </c>
      <c r="D214" s="867" t="s">
        <v>7</v>
      </c>
      <c r="E214" s="868" t="s">
        <v>992</v>
      </c>
      <c r="F214" s="869"/>
      <c r="G214" s="870">
        <v>5</v>
      </c>
      <c r="H214" s="871"/>
      <c r="I214" s="872"/>
      <c r="J214" s="901"/>
      <c r="K214" s="902"/>
      <c r="L214" s="901"/>
      <c r="M214" s="902"/>
      <c r="N214" s="901"/>
      <c r="O214" s="902"/>
      <c r="P214" s="901"/>
      <c r="Q214" s="902"/>
      <c r="R214" s="901"/>
      <c r="S214" s="902"/>
      <c r="T214" s="901"/>
      <c r="U214" s="902"/>
      <c r="V214" s="901"/>
      <c r="W214" s="902"/>
      <c r="X214" s="901"/>
      <c r="Y214" s="902"/>
      <c r="Z214" s="901"/>
      <c r="AA214" s="902"/>
      <c r="AB214" s="901"/>
      <c r="AC214" s="902"/>
      <c r="AD214" s="901"/>
      <c r="AE214" s="902"/>
      <c r="AF214" s="901"/>
      <c r="AG214" s="902"/>
      <c r="AH214" s="901"/>
      <c r="AI214" s="902"/>
      <c r="AJ214" s="1857"/>
      <c r="AK214" s="1858"/>
      <c r="AL214" s="901"/>
      <c r="AM214" s="902"/>
      <c r="AN214" s="2010"/>
      <c r="AO214" s="2011"/>
      <c r="AP214" s="901"/>
      <c r="AQ214" s="902"/>
      <c r="AR214" s="901"/>
      <c r="AS214" s="902"/>
      <c r="AT214" s="901"/>
      <c r="AU214" s="902"/>
      <c r="AV214" s="919"/>
      <c r="HN214" s="1014"/>
      <c r="HO214" s="1015"/>
      <c r="HP214" s="869"/>
      <c r="HQ214" s="869"/>
      <c r="HR214" s="869"/>
      <c r="HS214" s="869"/>
      <c r="HT214" s="869"/>
      <c r="HU214" s="869"/>
      <c r="HV214" s="1016"/>
      <c r="IV214" s="1017" t="s">
        <v>114</v>
      </c>
      <c r="IW214" s="1017" t="s">
        <v>46</v>
      </c>
      <c r="IX214" s="1013" t="s">
        <v>46</v>
      </c>
      <c r="IY214" s="1013" t="s">
        <v>23</v>
      </c>
      <c r="IZ214" s="1013" t="s">
        <v>45</v>
      </c>
      <c r="JA214" s="1017" t="s">
        <v>103</v>
      </c>
    </row>
    <row r="215" spans="1:275" s="836" customFormat="1" ht="27.9" customHeight="1" x14ac:dyDescent="0.25">
      <c r="A215" s="835"/>
      <c r="B215" s="860"/>
      <c r="C215" s="977" t="s">
        <v>114</v>
      </c>
      <c r="D215" s="861" t="s">
        <v>7</v>
      </c>
      <c r="E215" s="862" t="s">
        <v>560</v>
      </c>
      <c r="F215" s="863"/>
      <c r="G215" s="861" t="s">
        <v>7</v>
      </c>
      <c r="H215" s="864"/>
      <c r="I215" s="865"/>
      <c r="J215" s="897"/>
      <c r="K215" s="898"/>
      <c r="L215" s="897"/>
      <c r="M215" s="898"/>
      <c r="N215" s="897"/>
      <c r="O215" s="898"/>
      <c r="P215" s="897"/>
      <c r="Q215" s="898"/>
      <c r="R215" s="897"/>
      <c r="S215" s="898"/>
      <c r="T215" s="897"/>
      <c r="U215" s="898"/>
      <c r="V215" s="897"/>
      <c r="W215" s="898"/>
      <c r="X215" s="897"/>
      <c r="Y215" s="898"/>
      <c r="Z215" s="897"/>
      <c r="AA215" s="898"/>
      <c r="AB215" s="897"/>
      <c r="AC215" s="898"/>
      <c r="AD215" s="897"/>
      <c r="AE215" s="898"/>
      <c r="AF215" s="897"/>
      <c r="AG215" s="898"/>
      <c r="AH215" s="897"/>
      <c r="AI215" s="898"/>
      <c r="AJ215" s="1853"/>
      <c r="AK215" s="1854"/>
      <c r="AL215" s="897"/>
      <c r="AM215" s="898"/>
      <c r="AN215" s="2006"/>
      <c r="AO215" s="2007"/>
      <c r="AP215" s="897"/>
      <c r="AQ215" s="898"/>
      <c r="AR215" s="897"/>
      <c r="AS215" s="898"/>
      <c r="AT215" s="897"/>
      <c r="AU215" s="898"/>
      <c r="AV215" s="917"/>
      <c r="HN215" s="1028"/>
      <c r="HO215" s="1029" t="s">
        <v>7</v>
      </c>
      <c r="HP215" s="1030" t="s">
        <v>31</v>
      </c>
      <c r="HQ215" s="851"/>
      <c r="HR215" s="1002">
        <f>HQ215*G213</f>
        <v>0</v>
      </c>
      <c r="HS215" s="1002">
        <v>8.0000000000000004E-4</v>
      </c>
      <c r="HT215" s="1002">
        <f>HS215*G213</f>
        <v>4.0000000000000001E-3</v>
      </c>
      <c r="HU215" s="1002">
        <v>0</v>
      </c>
      <c r="HV215" s="1003">
        <f>HU215*G213</f>
        <v>0</v>
      </c>
      <c r="IT215" s="1004" t="s">
        <v>166</v>
      </c>
      <c r="IV215" s="1004" t="s">
        <v>238</v>
      </c>
      <c r="IW215" s="1004" t="s">
        <v>46</v>
      </c>
      <c r="JA215" s="988" t="s">
        <v>103</v>
      </c>
      <c r="JG215" s="1005">
        <f>IF(HP215="základní",I213,0)</f>
        <v>5937.5</v>
      </c>
      <c r="JH215" s="1005">
        <f>IF(HP215="snížená",I213,0)</f>
        <v>0</v>
      </c>
      <c r="JI215" s="1005">
        <f>IF(HP215="zákl. přenesená",I213,0)</f>
        <v>0</v>
      </c>
      <c r="JJ215" s="1005">
        <f>IF(HP215="sníž. přenesená",I213,0)</f>
        <v>0</v>
      </c>
      <c r="JK215" s="1005">
        <f>IF(HP215="nulová",I213,0)</f>
        <v>0</v>
      </c>
      <c r="JL215" s="988" t="s">
        <v>45</v>
      </c>
      <c r="JM215" s="1005">
        <f>ROUND(H213*G213,2)</f>
        <v>5937.5</v>
      </c>
      <c r="JN215" s="988" t="s">
        <v>110</v>
      </c>
      <c r="JO215" s="1004" t="s">
        <v>2390</v>
      </c>
    </row>
    <row r="216" spans="1:275" s="1013" customFormat="1" ht="27.9" customHeight="1" x14ac:dyDescent="0.25">
      <c r="A216" s="835"/>
      <c r="B216" s="887" t="s">
        <v>480</v>
      </c>
      <c r="C216" s="844" t="s">
        <v>238</v>
      </c>
      <c r="D216" s="845" t="s">
        <v>567</v>
      </c>
      <c r="E216" s="846" t="s">
        <v>568</v>
      </c>
      <c r="F216" s="847" t="s">
        <v>341</v>
      </c>
      <c r="G216" s="848">
        <v>1</v>
      </c>
      <c r="H216" s="849">
        <v>513</v>
      </c>
      <c r="I216" s="888">
        <f>ROUND(H216*G216,2)</f>
        <v>513</v>
      </c>
      <c r="J216" s="850"/>
      <c r="K216" s="1064">
        <f>ROUND(J216*$H216,2)</f>
        <v>0</v>
      </c>
      <c r="L216" s="850"/>
      <c r="M216" s="1064">
        <f>ROUND(L216*$H216,2)</f>
        <v>0</v>
      </c>
      <c r="N216" s="850"/>
      <c r="O216" s="1064">
        <f>ROUND(N216*$H216,2)</f>
        <v>0</v>
      </c>
      <c r="P216" s="850"/>
      <c r="Q216" s="1064">
        <f>ROUND(P216*$H216,2)</f>
        <v>0</v>
      </c>
      <c r="R216" s="850"/>
      <c r="S216" s="1064">
        <f>ROUND(R216*$H216,2)</f>
        <v>0</v>
      </c>
      <c r="T216" s="850"/>
      <c r="U216" s="1064">
        <f>ROUND(T216*$H216,2)</f>
        <v>0</v>
      </c>
      <c r="V216" s="850"/>
      <c r="W216" s="1064">
        <f>ROUND(V216*$H216,2)</f>
        <v>0</v>
      </c>
      <c r="X216" s="850"/>
      <c r="Y216" s="1064">
        <f>ROUND(X216*$H216,2)</f>
        <v>0</v>
      </c>
      <c r="Z216" s="850"/>
      <c r="AA216" s="1064">
        <f>ROUND(Z216*$H216,2)</f>
        <v>0</v>
      </c>
      <c r="AB216" s="850"/>
      <c r="AC216" s="1064">
        <f>ROUND(AB216*$H216,2)</f>
        <v>0</v>
      </c>
      <c r="AD216" s="850"/>
      <c r="AE216" s="1064">
        <f>ROUND(AD216*$H216,2)</f>
        <v>0</v>
      </c>
      <c r="AF216" s="850"/>
      <c r="AG216" s="1064">
        <f>ROUND(AF216*$H216,2)</f>
        <v>0</v>
      </c>
      <c r="AH216" s="850"/>
      <c r="AI216" s="1064">
        <f>ROUND(AH216*$H216,2)</f>
        <v>0</v>
      </c>
      <c r="AJ216" s="1861"/>
      <c r="AK216" s="2185">
        <f>ROUND(AJ216*$H216,2)</f>
        <v>0</v>
      </c>
      <c r="AL216" s="850"/>
      <c r="AM216" s="1064">
        <f>ROUND(AL216*$H216,2)</f>
        <v>0</v>
      </c>
      <c r="AN216" s="2014">
        <v>1</v>
      </c>
      <c r="AO216" s="2036">
        <f>ROUND(AN216*$H216,2)</f>
        <v>513</v>
      </c>
      <c r="AP216" s="850"/>
      <c r="AQ216" s="1064">
        <f>ROUND(AP216*$H216,2)</f>
        <v>0</v>
      </c>
      <c r="AR216" s="850">
        <f>AP216+AN216+AL216+AJ216+AH216+AF216+AD216+AB216+Z216+X216+V216+T216+R216+P216+N216+L216+J216</f>
        <v>1</v>
      </c>
      <c r="AS216" s="1064">
        <f>ROUND(AR216*H216,2)</f>
        <v>513</v>
      </c>
      <c r="AT216" s="850">
        <f>G216-AR216</f>
        <v>0</v>
      </c>
      <c r="AU216" s="1064">
        <f>ROUND(AT216*H216,2)</f>
        <v>0</v>
      </c>
      <c r="AV216" s="914">
        <f>AU216/I216</f>
        <v>0</v>
      </c>
      <c r="HN216" s="1014"/>
      <c r="HO216" s="1015"/>
      <c r="HP216" s="869"/>
      <c r="HQ216" s="869"/>
      <c r="HR216" s="869"/>
      <c r="HS216" s="869"/>
      <c r="HT216" s="869"/>
      <c r="HU216" s="869"/>
      <c r="HV216" s="1016"/>
      <c r="IV216" s="1017" t="s">
        <v>114</v>
      </c>
      <c r="IW216" s="1017" t="s">
        <v>46</v>
      </c>
      <c r="IX216" s="1013" t="s">
        <v>46</v>
      </c>
      <c r="IY216" s="1013" t="s">
        <v>23</v>
      </c>
      <c r="IZ216" s="1013" t="s">
        <v>45</v>
      </c>
      <c r="JA216" s="1017" t="s">
        <v>103</v>
      </c>
    </row>
    <row r="217" spans="1:275" s="1008" customFormat="1" ht="27.9" customHeight="1" x14ac:dyDescent="0.25">
      <c r="A217" s="835"/>
      <c r="B217" s="866"/>
      <c r="C217" s="977" t="s">
        <v>114</v>
      </c>
      <c r="D217" s="867" t="s">
        <v>7</v>
      </c>
      <c r="E217" s="868" t="s">
        <v>570</v>
      </c>
      <c r="F217" s="869"/>
      <c r="G217" s="870">
        <v>1</v>
      </c>
      <c r="H217" s="871"/>
      <c r="I217" s="872"/>
      <c r="J217" s="897"/>
      <c r="K217" s="898"/>
      <c r="L217" s="897"/>
      <c r="M217" s="898"/>
      <c r="N217" s="897"/>
      <c r="O217" s="898"/>
      <c r="P217" s="897"/>
      <c r="Q217" s="898"/>
      <c r="R217" s="897"/>
      <c r="S217" s="898"/>
      <c r="T217" s="897"/>
      <c r="U217" s="898"/>
      <c r="V217" s="897"/>
      <c r="W217" s="898"/>
      <c r="X217" s="897"/>
      <c r="Y217" s="898"/>
      <c r="Z217" s="897"/>
      <c r="AA217" s="898"/>
      <c r="AB217" s="897"/>
      <c r="AC217" s="898"/>
      <c r="AD217" s="897"/>
      <c r="AE217" s="898"/>
      <c r="AF217" s="897"/>
      <c r="AG217" s="898"/>
      <c r="AH217" s="897"/>
      <c r="AI217" s="898"/>
      <c r="AJ217" s="1853"/>
      <c r="AK217" s="1854"/>
      <c r="AL217" s="897"/>
      <c r="AM217" s="898"/>
      <c r="AN217" s="2006"/>
      <c r="AO217" s="2007"/>
      <c r="AP217" s="897"/>
      <c r="AQ217" s="898"/>
      <c r="AR217" s="897"/>
      <c r="AS217" s="898"/>
      <c r="AT217" s="897"/>
      <c r="AU217" s="898"/>
      <c r="AV217" s="917"/>
      <c r="HN217" s="1009"/>
      <c r="HO217" s="1010"/>
      <c r="HP217" s="863"/>
      <c r="HQ217" s="863"/>
      <c r="HR217" s="863"/>
      <c r="HS217" s="863"/>
      <c r="HT217" s="863"/>
      <c r="HU217" s="863"/>
      <c r="HV217" s="1011"/>
      <c r="IV217" s="1012" t="s">
        <v>114</v>
      </c>
      <c r="IW217" s="1012" t="s">
        <v>46</v>
      </c>
      <c r="IX217" s="1008" t="s">
        <v>45</v>
      </c>
      <c r="IY217" s="1008" t="s">
        <v>23</v>
      </c>
      <c r="IZ217" s="1008" t="s">
        <v>44</v>
      </c>
      <c r="JA217" s="1012" t="s">
        <v>103</v>
      </c>
    </row>
    <row r="218" spans="1:275" s="836" customFormat="1" ht="27.9" customHeight="1" x14ac:dyDescent="0.25">
      <c r="A218" s="835"/>
      <c r="B218" s="860"/>
      <c r="C218" s="977" t="s">
        <v>114</v>
      </c>
      <c r="D218" s="861" t="s">
        <v>7</v>
      </c>
      <c r="E218" s="862" t="s">
        <v>560</v>
      </c>
      <c r="F218" s="863"/>
      <c r="G218" s="861" t="s">
        <v>7</v>
      </c>
      <c r="H218" s="864"/>
      <c r="I218" s="865"/>
      <c r="J218" s="901"/>
      <c r="K218" s="902"/>
      <c r="L218" s="901"/>
      <c r="M218" s="902"/>
      <c r="N218" s="901"/>
      <c r="O218" s="902"/>
      <c r="P218" s="901"/>
      <c r="Q218" s="902"/>
      <c r="R218" s="901"/>
      <c r="S218" s="902"/>
      <c r="T218" s="901"/>
      <c r="U218" s="902"/>
      <c r="V218" s="901"/>
      <c r="W218" s="902"/>
      <c r="X218" s="901"/>
      <c r="Y218" s="902"/>
      <c r="Z218" s="901"/>
      <c r="AA218" s="902"/>
      <c r="AB218" s="901"/>
      <c r="AC218" s="902"/>
      <c r="AD218" s="901"/>
      <c r="AE218" s="902"/>
      <c r="AF218" s="901"/>
      <c r="AG218" s="902"/>
      <c r="AH218" s="901"/>
      <c r="AI218" s="902"/>
      <c r="AJ218" s="1857"/>
      <c r="AK218" s="1858"/>
      <c r="AL218" s="901"/>
      <c r="AM218" s="902"/>
      <c r="AN218" s="2010"/>
      <c r="AO218" s="2011"/>
      <c r="AP218" s="901"/>
      <c r="AQ218" s="902"/>
      <c r="AR218" s="901"/>
      <c r="AS218" s="902"/>
      <c r="AT218" s="901"/>
      <c r="AU218" s="902"/>
      <c r="AV218" s="919"/>
      <c r="HN218" s="1028"/>
      <c r="HO218" s="1029" t="s">
        <v>7</v>
      </c>
      <c r="HP218" s="1030" t="s">
        <v>31</v>
      </c>
      <c r="HQ218" s="851"/>
      <c r="HR218" s="1002">
        <f>HQ218*G216</f>
        <v>0</v>
      </c>
      <c r="HS218" s="1002">
        <v>5.0000000000000001E-4</v>
      </c>
      <c r="HT218" s="1002">
        <f>HS218*G216</f>
        <v>5.0000000000000001E-4</v>
      </c>
      <c r="HU218" s="1002">
        <v>0</v>
      </c>
      <c r="HV218" s="1003">
        <f>HU218*G216</f>
        <v>0</v>
      </c>
      <c r="IT218" s="1004" t="s">
        <v>166</v>
      </c>
      <c r="IV218" s="1004" t="s">
        <v>238</v>
      </c>
      <c r="IW218" s="1004" t="s">
        <v>46</v>
      </c>
      <c r="JA218" s="988" t="s">
        <v>103</v>
      </c>
      <c r="JG218" s="1005">
        <f>IF(HP218="základní",I216,0)</f>
        <v>513</v>
      </c>
      <c r="JH218" s="1005">
        <f>IF(HP218="snížená",I216,0)</f>
        <v>0</v>
      </c>
      <c r="JI218" s="1005">
        <f>IF(HP218="zákl. přenesená",I216,0)</f>
        <v>0</v>
      </c>
      <c r="JJ218" s="1005">
        <f>IF(HP218="sníž. přenesená",I216,0)</f>
        <v>0</v>
      </c>
      <c r="JK218" s="1005">
        <f>IF(HP218="nulová",I216,0)</f>
        <v>0</v>
      </c>
      <c r="JL218" s="988" t="s">
        <v>45</v>
      </c>
      <c r="JM218" s="1005">
        <f>ROUND(H216*G216,2)</f>
        <v>513</v>
      </c>
      <c r="JN218" s="988" t="s">
        <v>110</v>
      </c>
      <c r="JO218" s="1004" t="s">
        <v>2391</v>
      </c>
    </row>
    <row r="219" spans="1:275" s="1013" customFormat="1" ht="27.9" customHeight="1" x14ac:dyDescent="0.25">
      <c r="A219" s="835"/>
      <c r="B219" s="854" t="s">
        <v>485</v>
      </c>
      <c r="C219" s="838" t="s">
        <v>105</v>
      </c>
      <c r="D219" s="839" t="s">
        <v>572</v>
      </c>
      <c r="E219" s="840" t="s">
        <v>573</v>
      </c>
      <c r="F219" s="841" t="s">
        <v>341</v>
      </c>
      <c r="G219" s="842">
        <v>3</v>
      </c>
      <c r="H219" s="843">
        <v>1176.2</v>
      </c>
      <c r="I219" s="855">
        <f>ROUND(H219*G219,2)</f>
        <v>3528.6</v>
      </c>
      <c r="J219" s="850"/>
      <c r="K219" s="1064">
        <f>ROUND(J219*$H219,2)</f>
        <v>0</v>
      </c>
      <c r="L219" s="850"/>
      <c r="M219" s="1064">
        <f>ROUND(L219*$H219,2)</f>
        <v>0</v>
      </c>
      <c r="N219" s="850"/>
      <c r="O219" s="1064">
        <f>ROUND(N219*$H219,2)</f>
        <v>0</v>
      </c>
      <c r="P219" s="850"/>
      <c r="Q219" s="1064">
        <f>ROUND(P219*$H219,2)</f>
        <v>0</v>
      </c>
      <c r="R219" s="850"/>
      <c r="S219" s="1064">
        <f>ROUND(R219*$H219,2)</f>
        <v>0</v>
      </c>
      <c r="T219" s="850"/>
      <c r="U219" s="1064">
        <f>ROUND(T219*$H219,2)</f>
        <v>0</v>
      </c>
      <c r="V219" s="850"/>
      <c r="W219" s="1064">
        <f>ROUND(V219*$H219,2)</f>
        <v>0</v>
      </c>
      <c r="X219" s="850"/>
      <c r="Y219" s="1064">
        <f>ROUND(X219*$H219,2)</f>
        <v>0</v>
      </c>
      <c r="Z219" s="850"/>
      <c r="AA219" s="1064">
        <f>ROUND(Z219*$H219,2)</f>
        <v>0</v>
      </c>
      <c r="AB219" s="850"/>
      <c r="AC219" s="1064">
        <f>ROUND(AB219*$H219,2)</f>
        <v>0</v>
      </c>
      <c r="AD219" s="850"/>
      <c r="AE219" s="1064">
        <f>ROUND(AD219*$H219,2)</f>
        <v>0</v>
      </c>
      <c r="AF219" s="850"/>
      <c r="AG219" s="1064">
        <f>ROUND(AF219*$H219,2)</f>
        <v>0</v>
      </c>
      <c r="AH219" s="850"/>
      <c r="AI219" s="1064">
        <f>ROUND(AH219*$H219,2)</f>
        <v>0</v>
      </c>
      <c r="AJ219" s="1861">
        <v>3</v>
      </c>
      <c r="AK219" s="2185">
        <f>ROUND(AJ219*$H219,2)</f>
        <v>3528.6</v>
      </c>
      <c r="AL219" s="850"/>
      <c r="AM219" s="1064">
        <f>ROUND(AL219*$H219,2)</f>
        <v>0</v>
      </c>
      <c r="AN219" s="2014"/>
      <c r="AO219" s="2036">
        <f>ROUND(AN219*$H219,2)</f>
        <v>0</v>
      </c>
      <c r="AP219" s="850"/>
      <c r="AQ219" s="1064">
        <f>ROUND(AP219*$H219,2)</f>
        <v>0</v>
      </c>
      <c r="AR219" s="850">
        <f>AP219+AN219+AL219+AJ219+AH219+AF219+AD219+AB219+Z219+X219+V219+T219+R219+P219+N219+L219+J219</f>
        <v>3</v>
      </c>
      <c r="AS219" s="1064">
        <f>ROUND(AR219*H219,2)</f>
        <v>3528.6</v>
      </c>
      <c r="AT219" s="850">
        <f>G219-AR219</f>
        <v>0</v>
      </c>
      <c r="AU219" s="1064">
        <f>ROUND(AT219*H219,2)</f>
        <v>0</v>
      </c>
      <c r="AV219" s="914">
        <f>AU219/I219</f>
        <v>0</v>
      </c>
      <c r="HN219" s="1014"/>
      <c r="HO219" s="1015"/>
      <c r="HP219" s="869"/>
      <c r="HQ219" s="869"/>
      <c r="HR219" s="869"/>
      <c r="HS219" s="869"/>
      <c r="HT219" s="869"/>
      <c r="HU219" s="869"/>
      <c r="HV219" s="1016"/>
      <c r="IV219" s="1017" t="s">
        <v>114</v>
      </c>
      <c r="IW219" s="1017" t="s">
        <v>46</v>
      </c>
      <c r="IX219" s="1013" t="s">
        <v>46</v>
      </c>
      <c r="IY219" s="1013" t="s">
        <v>23</v>
      </c>
      <c r="IZ219" s="1013" t="s">
        <v>45</v>
      </c>
      <c r="JA219" s="1017" t="s">
        <v>103</v>
      </c>
    </row>
    <row r="220" spans="1:275" s="1008" customFormat="1" ht="27.9" customHeight="1" x14ac:dyDescent="0.25">
      <c r="A220" s="835"/>
      <c r="B220" s="856"/>
      <c r="C220" s="977" t="s">
        <v>112</v>
      </c>
      <c r="D220" s="851"/>
      <c r="E220" s="858" t="s">
        <v>575</v>
      </c>
      <c r="F220" s="851"/>
      <c r="G220" s="851"/>
      <c r="H220" s="852"/>
      <c r="I220" s="859"/>
      <c r="J220" s="901"/>
      <c r="K220" s="902"/>
      <c r="L220" s="901"/>
      <c r="M220" s="902"/>
      <c r="N220" s="901"/>
      <c r="O220" s="902"/>
      <c r="P220" s="901"/>
      <c r="Q220" s="902"/>
      <c r="R220" s="901"/>
      <c r="S220" s="902"/>
      <c r="T220" s="901"/>
      <c r="U220" s="902"/>
      <c r="V220" s="901"/>
      <c r="W220" s="902"/>
      <c r="X220" s="901"/>
      <c r="Y220" s="902"/>
      <c r="Z220" s="901"/>
      <c r="AA220" s="902"/>
      <c r="AB220" s="901"/>
      <c r="AC220" s="902"/>
      <c r="AD220" s="901"/>
      <c r="AE220" s="902"/>
      <c r="AF220" s="901"/>
      <c r="AG220" s="902"/>
      <c r="AH220" s="901"/>
      <c r="AI220" s="902"/>
      <c r="AJ220" s="1857"/>
      <c r="AK220" s="1858"/>
      <c r="AL220" s="901"/>
      <c r="AM220" s="902"/>
      <c r="AN220" s="2010"/>
      <c r="AO220" s="2011"/>
      <c r="AP220" s="901"/>
      <c r="AQ220" s="902"/>
      <c r="AR220" s="901"/>
      <c r="AS220" s="902"/>
      <c r="AT220" s="901"/>
      <c r="AU220" s="902"/>
      <c r="AV220" s="919"/>
      <c r="HN220" s="1009"/>
      <c r="HO220" s="1010"/>
      <c r="HP220" s="863"/>
      <c r="HQ220" s="863"/>
      <c r="HR220" s="863"/>
      <c r="HS220" s="863"/>
      <c r="HT220" s="863"/>
      <c r="HU220" s="863"/>
      <c r="HV220" s="1011"/>
      <c r="IV220" s="1012" t="s">
        <v>114</v>
      </c>
      <c r="IW220" s="1012" t="s">
        <v>46</v>
      </c>
      <c r="IX220" s="1008" t="s">
        <v>45</v>
      </c>
      <c r="IY220" s="1008" t="s">
        <v>23</v>
      </c>
      <c r="IZ220" s="1008" t="s">
        <v>44</v>
      </c>
      <c r="JA220" s="1012" t="s">
        <v>103</v>
      </c>
    </row>
    <row r="221" spans="1:275" s="836" customFormat="1" ht="27.9" customHeight="1" x14ac:dyDescent="0.25">
      <c r="A221" s="835"/>
      <c r="B221" s="866"/>
      <c r="C221" s="977" t="s">
        <v>114</v>
      </c>
      <c r="D221" s="867" t="s">
        <v>7</v>
      </c>
      <c r="E221" s="868" t="s">
        <v>504</v>
      </c>
      <c r="F221" s="869"/>
      <c r="G221" s="870">
        <v>3</v>
      </c>
      <c r="H221" s="871"/>
      <c r="I221" s="872"/>
      <c r="J221" s="897"/>
      <c r="K221" s="898"/>
      <c r="L221" s="897"/>
      <c r="M221" s="898"/>
      <c r="N221" s="897"/>
      <c r="O221" s="898"/>
      <c r="P221" s="897"/>
      <c r="Q221" s="898"/>
      <c r="R221" s="897"/>
      <c r="S221" s="898"/>
      <c r="T221" s="897"/>
      <c r="U221" s="898"/>
      <c r="V221" s="897"/>
      <c r="W221" s="898"/>
      <c r="X221" s="897"/>
      <c r="Y221" s="898"/>
      <c r="Z221" s="897"/>
      <c r="AA221" s="898"/>
      <c r="AB221" s="897"/>
      <c r="AC221" s="898"/>
      <c r="AD221" s="897"/>
      <c r="AE221" s="898"/>
      <c r="AF221" s="897"/>
      <c r="AG221" s="898"/>
      <c r="AH221" s="897"/>
      <c r="AI221" s="898"/>
      <c r="AJ221" s="1853"/>
      <c r="AK221" s="1854"/>
      <c r="AL221" s="897"/>
      <c r="AM221" s="898"/>
      <c r="AN221" s="2006"/>
      <c r="AO221" s="2007"/>
      <c r="AP221" s="897"/>
      <c r="AQ221" s="898"/>
      <c r="AR221" s="897"/>
      <c r="AS221" s="898"/>
      <c r="AT221" s="897"/>
      <c r="AU221" s="898"/>
      <c r="AV221" s="917"/>
      <c r="HN221" s="976"/>
      <c r="HO221" s="1000" t="s">
        <v>7</v>
      </c>
      <c r="HP221" s="1001" t="s">
        <v>31</v>
      </c>
      <c r="HQ221" s="851"/>
      <c r="HR221" s="1002">
        <f>HQ221*G219</f>
        <v>0</v>
      </c>
      <c r="HS221" s="1002">
        <v>0.21734000000000001</v>
      </c>
      <c r="HT221" s="1002">
        <f>HS221*G219</f>
        <v>0.65202000000000004</v>
      </c>
      <c r="HU221" s="1002">
        <v>0</v>
      </c>
      <c r="HV221" s="1003">
        <f>HU221*G219</f>
        <v>0</v>
      </c>
      <c r="IT221" s="1004" t="s">
        <v>110</v>
      </c>
      <c r="IV221" s="1004" t="s">
        <v>105</v>
      </c>
      <c r="IW221" s="1004" t="s">
        <v>46</v>
      </c>
      <c r="JA221" s="988" t="s">
        <v>103</v>
      </c>
      <c r="JG221" s="1005">
        <f>IF(HP221="základní",I219,0)</f>
        <v>3528.6</v>
      </c>
      <c r="JH221" s="1005">
        <f>IF(HP221="snížená",I219,0)</f>
        <v>0</v>
      </c>
      <c r="JI221" s="1005">
        <f>IF(HP221="zákl. přenesená",I219,0)</f>
        <v>0</v>
      </c>
      <c r="JJ221" s="1005">
        <f>IF(HP221="sníž. přenesená",I219,0)</f>
        <v>0</v>
      </c>
      <c r="JK221" s="1005">
        <f>IF(HP221="nulová",I219,0)</f>
        <v>0</v>
      </c>
      <c r="JL221" s="988" t="s">
        <v>45</v>
      </c>
      <c r="JM221" s="1005">
        <f>ROUND(H219*G219,2)</f>
        <v>3528.6</v>
      </c>
      <c r="JN221" s="988" t="s">
        <v>110</v>
      </c>
      <c r="JO221" s="1004" t="s">
        <v>2392</v>
      </c>
    </row>
    <row r="222" spans="1:275" s="836" customFormat="1" ht="27.9" customHeight="1" x14ac:dyDescent="0.25">
      <c r="A222" s="835"/>
      <c r="B222" s="887" t="s">
        <v>489</v>
      </c>
      <c r="C222" s="844" t="s">
        <v>238</v>
      </c>
      <c r="D222" s="845" t="s">
        <v>578</v>
      </c>
      <c r="E222" s="846" t="s">
        <v>579</v>
      </c>
      <c r="F222" s="847" t="s">
        <v>341</v>
      </c>
      <c r="G222" s="848">
        <v>2</v>
      </c>
      <c r="H222" s="849">
        <v>2643.8</v>
      </c>
      <c r="I222" s="888">
        <f>ROUND(H222*G222,2)</f>
        <v>5287.6</v>
      </c>
      <c r="J222" s="850"/>
      <c r="K222" s="1064">
        <f>ROUND(J222*$H222,2)</f>
        <v>0</v>
      </c>
      <c r="L222" s="850"/>
      <c r="M222" s="1064">
        <f>ROUND(L222*$H222,2)</f>
        <v>0</v>
      </c>
      <c r="N222" s="850"/>
      <c r="O222" s="1064">
        <f>ROUND(N222*$H222,2)</f>
        <v>0</v>
      </c>
      <c r="P222" s="850"/>
      <c r="Q222" s="1064">
        <f>ROUND(P222*$H222,2)</f>
        <v>0</v>
      </c>
      <c r="R222" s="850"/>
      <c r="S222" s="1064">
        <f>ROUND(R222*$H222,2)</f>
        <v>0</v>
      </c>
      <c r="T222" s="850"/>
      <c r="U222" s="1064">
        <f>ROUND(T222*$H222,2)</f>
        <v>0</v>
      </c>
      <c r="V222" s="850"/>
      <c r="W222" s="1064">
        <f>ROUND(V222*$H222,2)</f>
        <v>0</v>
      </c>
      <c r="X222" s="850"/>
      <c r="Y222" s="1064">
        <f>ROUND(X222*$H222,2)</f>
        <v>0</v>
      </c>
      <c r="Z222" s="850"/>
      <c r="AA222" s="1064">
        <f>ROUND(Z222*$H222,2)</f>
        <v>0</v>
      </c>
      <c r="AB222" s="850"/>
      <c r="AC222" s="1064">
        <f>ROUND(AB222*$H222,2)</f>
        <v>0</v>
      </c>
      <c r="AD222" s="850"/>
      <c r="AE222" s="1064">
        <f>ROUND(AD222*$H222,2)</f>
        <v>0</v>
      </c>
      <c r="AF222" s="850"/>
      <c r="AG222" s="1064">
        <f>ROUND(AF222*$H222,2)</f>
        <v>0</v>
      </c>
      <c r="AH222" s="850"/>
      <c r="AI222" s="1064">
        <f>ROUND(AH222*$H222,2)</f>
        <v>0</v>
      </c>
      <c r="AJ222" s="1861"/>
      <c r="AK222" s="2185">
        <f>ROUND(AJ222*$H222,2)</f>
        <v>0</v>
      </c>
      <c r="AL222" s="850"/>
      <c r="AM222" s="1064">
        <f>ROUND(AL222*$H222,2)</f>
        <v>0</v>
      </c>
      <c r="AN222" s="2014">
        <v>2</v>
      </c>
      <c r="AO222" s="2036">
        <f>ROUND(AN222*$H222,2)</f>
        <v>5287.6</v>
      </c>
      <c r="AP222" s="850"/>
      <c r="AQ222" s="1064">
        <f>ROUND(AP222*$H222,2)</f>
        <v>0</v>
      </c>
      <c r="AR222" s="850">
        <f>AP222+AN222+AL222+AJ222+AH222+AF222+AD222+AB222+Z222+X222+V222+T222+R222+P222+N222+L222+J222</f>
        <v>2</v>
      </c>
      <c r="AS222" s="1064">
        <f>ROUND(AR222*H222,2)</f>
        <v>5287.6</v>
      </c>
      <c r="AT222" s="850">
        <f>G222-AR222</f>
        <v>0</v>
      </c>
      <c r="AU222" s="1064">
        <f>ROUND(AT222*H222,2)</f>
        <v>0</v>
      </c>
      <c r="AV222" s="914">
        <f>AU222/I222</f>
        <v>0</v>
      </c>
      <c r="HN222" s="976"/>
      <c r="HO222" s="1006"/>
      <c r="HP222" s="851"/>
      <c r="HQ222" s="851"/>
      <c r="HR222" s="851"/>
      <c r="HS222" s="851"/>
      <c r="HT222" s="851"/>
      <c r="HU222" s="851"/>
      <c r="HV222" s="1007"/>
      <c r="IV222" s="988" t="s">
        <v>112</v>
      </c>
      <c r="IW222" s="988" t="s">
        <v>46</v>
      </c>
    </row>
    <row r="223" spans="1:275" s="1013" customFormat="1" ht="27.9" customHeight="1" x14ac:dyDescent="0.25">
      <c r="A223" s="835"/>
      <c r="B223" s="866"/>
      <c r="C223" s="977" t="s">
        <v>114</v>
      </c>
      <c r="D223" s="867" t="s">
        <v>7</v>
      </c>
      <c r="E223" s="868" t="s">
        <v>590</v>
      </c>
      <c r="F223" s="869"/>
      <c r="G223" s="870">
        <v>2</v>
      </c>
      <c r="H223" s="871"/>
      <c r="I223" s="872"/>
      <c r="J223" s="899"/>
      <c r="K223" s="900"/>
      <c r="L223" s="899"/>
      <c r="M223" s="900"/>
      <c r="N223" s="899"/>
      <c r="O223" s="900"/>
      <c r="P223" s="899"/>
      <c r="Q223" s="900"/>
      <c r="R223" s="899"/>
      <c r="S223" s="900"/>
      <c r="T223" s="899"/>
      <c r="U223" s="900"/>
      <c r="V223" s="899"/>
      <c r="W223" s="900"/>
      <c r="X223" s="899"/>
      <c r="Y223" s="900"/>
      <c r="Z223" s="899"/>
      <c r="AA223" s="900"/>
      <c r="AB223" s="899"/>
      <c r="AC223" s="900"/>
      <c r="AD223" s="899"/>
      <c r="AE223" s="900"/>
      <c r="AF223" s="899"/>
      <c r="AG223" s="900"/>
      <c r="AH223" s="899"/>
      <c r="AI223" s="900"/>
      <c r="AJ223" s="1855"/>
      <c r="AK223" s="1856"/>
      <c r="AL223" s="899"/>
      <c r="AM223" s="900"/>
      <c r="AN223" s="2008"/>
      <c r="AO223" s="2009"/>
      <c r="AP223" s="899"/>
      <c r="AQ223" s="900"/>
      <c r="AR223" s="899"/>
      <c r="AS223" s="900"/>
      <c r="AT223" s="899"/>
      <c r="AU223" s="900"/>
      <c r="AV223" s="918"/>
      <c r="HN223" s="1014"/>
      <c r="HO223" s="1015"/>
      <c r="HP223" s="869"/>
      <c r="HQ223" s="869"/>
      <c r="HR223" s="869"/>
      <c r="HS223" s="869"/>
      <c r="HT223" s="869"/>
      <c r="HU223" s="869"/>
      <c r="HV223" s="1016"/>
      <c r="IV223" s="1017" t="s">
        <v>114</v>
      </c>
      <c r="IW223" s="1017" t="s">
        <v>46</v>
      </c>
      <c r="IX223" s="1013" t="s">
        <v>46</v>
      </c>
      <c r="IY223" s="1013" t="s">
        <v>23</v>
      </c>
      <c r="IZ223" s="1013" t="s">
        <v>45</v>
      </c>
      <c r="JA223" s="1017" t="s">
        <v>103</v>
      </c>
    </row>
    <row r="224" spans="1:275" s="836" customFormat="1" ht="27.9" customHeight="1" x14ac:dyDescent="0.25">
      <c r="A224" s="835"/>
      <c r="B224" s="887" t="s">
        <v>495</v>
      </c>
      <c r="C224" s="844" t="s">
        <v>238</v>
      </c>
      <c r="D224" s="845" t="s">
        <v>583</v>
      </c>
      <c r="E224" s="846" t="s">
        <v>584</v>
      </c>
      <c r="F224" s="847" t="s">
        <v>341</v>
      </c>
      <c r="G224" s="848">
        <v>1</v>
      </c>
      <c r="H224" s="849">
        <v>2628.8</v>
      </c>
      <c r="I224" s="888">
        <f>ROUND(H224*G224,2)</f>
        <v>2628.8</v>
      </c>
      <c r="J224" s="850"/>
      <c r="K224" s="1064">
        <f>ROUND(J224*$H224,2)</f>
        <v>0</v>
      </c>
      <c r="L224" s="850"/>
      <c r="M224" s="1064">
        <f>ROUND(L224*$H224,2)</f>
        <v>0</v>
      </c>
      <c r="N224" s="850"/>
      <c r="O224" s="1064">
        <f>ROUND(N224*$H224,2)</f>
        <v>0</v>
      </c>
      <c r="P224" s="850"/>
      <c r="Q224" s="1064">
        <f>ROUND(P224*$H224,2)</f>
        <v>0</v>
      </c>
      <c r="R224" s="850"/>
      <c r="S224" s="1064">
        <f>ROUND(R224*$H224,2)</f>
        <v>0</v>
      </c>
      <c r="T224" s="850"/>
      <c r="U224" s="1064">
        <f>ROUND(T224*$H224,2)</f>
        <v>0</v>
      </c>
      <c r="V224" s="850"/>
      <c r="W224" s="1064">
        <f>ROUND(V224*$H224,2)</f>
        <v>0</v>
      </c>
      <c r="X224" s="850"/>
      <c r="Y224" s="1064">
        <f>ROUND(X224*$H224,2)</f>
        <v>0</v>
      </c>
      <c r="Z224" s="850"/>
      <c r="AA224" s="1064">
        <f>ROUND(Z224*$H224,2)</f>
        <v>0</v>
      </c>
      <c r="AB224" s="850"/>
      <c r="AC224" s="1064">
        <f>ROUND(AB224*$H224,2)</f>
        <v>0</v>
      </c>
      <c r="AD224" s="850"/>
      <c r="AE224" s="1064">
        <f>ROUND(AD224*$H224,2)</f>
        <v>0</v>
      </c>
      <c r="AF224" s="850"/>
      <c r="AG224" s="1064">
        <f>ROUND(AF224*$H224,2)</f>
        <v>0</v>
      </c>
      <c r="AH224" s="850"/>
      <c r="AI224" s="1064">
        <f>ROUND(AH224*$H224,2)</f>
        <v>0</v>
      </c>
      <c r="AJ224" s="1861"/>
      <c r="AK224" s="2185">
        <f>ROUND(AJ224*$H224,2)</f>
        <v>0</v>
      </c>
      <c r="AL224" s="850"/>
      <c r="AM224" s="1064">
        <f>ROUND(AL224*$H224,2)</f>
        <v>0</v>
      </c>
      <c r="AN224" s="2014">
        <v>1</v>
      </c>
      <c r="AO224" s="2036">
        <f>ROUND(AN224*$H224,2)</f>
        <v>2628.8</v>
      </c>
      <c r="AP224" s="850"/>
      <c r="AQ224" s="1064">
        <f>ROUND(AP224*$H224,2)</f>
        <v>0</v>
      </c>
      <c r="AR224" s="850">
        <f>AP224+AN224+AL224+AJ224+AH224+AF224+AD224+AB224+Z224+X224+V224+T224+R224+P224+N224+L224+J224</f>
        <v>1</v>
      </c>
      <c r="AS224" s="1064">
        <f>ROUND(AR224*H224,2)</f>
        <v>2628.8</v>
      </c>
      <c r="AT224" s="850">
        <f>G224-AR224</f>
        <v>0</v>
      </c>
      <c r="AU224" s="1064">
        <f>ROUND(AT224*H224,2)</f>
        <v>0</v>
      </c>
      <c r="AV224" s="914">
        <f>AU224/I224</f>
        <v>0</v>
      </c>
      <c r="HN224" s="1028"/>
      <c r="HO224" s="1029" t="s">
        <v>7</v>
      </c>
      <c r="HP224" s="1030" t="s">
        <v>31</v>
      </c>
      <c r="HQ224" s="851"/>
      <c r="HR224" s="1002">
        <f>HQ224*G222</f>
        <v>0</v>
      </c>
      <c r="HS224" s="1002">
        <v>5.6300000000000003E-2</v>
      </c>
      <c r="HT224" s="1002">
        <f>HS224*G222</f>
        <v>0.11260000000000001</v>
      </c>
      <c r="HU224" s="1002">
        <v>0</v>
      </c>
      <c r="HV224" s="1003">
        <f>HU224*G222</f>
        <v>0</v>
      </c>
      <c r="IT224" s="1004" t="s">
        <v>166</v>
      </c>
      <c r="IV224" s="1004" t="s">
        <v>238</v>
      </c>
      <c r="IW224" s="1004" t="s">
        <v>46</v>
      </c>
      <c r="JA224" s="988" t="s">
        <v>103</v>
      </c>
      <c r="JG224" s="1005">
        <f>IF(HP224="základní",I222,0)</f>
        <v>5287.6</v>
      </c>
      <c r="JH224" s="1005">
        <f>IF(HP224="snížená",I222,0)</f>
        <v>0</v>
      </c>
      <c r="JI224" s="1005">
        <f>IF(HP224="zákl. přenesená",I222,0)</f>
        <v>0</v>
      </c>
      <c r="JJ224" s="1005">
        <f>IF(HP224="sníž. přenesená",I222,0)</f>
        <v>0</v>
      </c>
      <c r="JK224" s="1005">
        <f>IF(HP224="nulová",I222,0)</f>
        <v>0</v>
      </c>
      <c r="JL224" s="988" t="s">
        <v>45</v>
      </c>
      <c r="JM224" s="1005">
        <f>ROUND(H222*G222,2)</f>
        <v>5287.6</v>
      </c>
      <c r="JN224" s="988" t="s">
        <v>110</v>
      </c>
      <c r="JO224" s="1004" t="s">
        <v>2393</v>
      </c>
    </row>
    <row r="225" spans="1:275" s="1013" customFormat="1" ht="27.9" customHeight="1" x14ac:dyDescent="0.25">
      <c r="A225" s="835"/>
      <c r="B225" s="866"/>
      <c r="C225" s="977" t="s">
        <v>114</v>
      </c>
      <c r="D225" s="867" t="s">
        <v>7</v>
      </c>
      <c r="E225" s="868" t="s">
        <v>570</v>
      </c>
      <c r="F225" s="869"/>
      <c r="G225" s="870">
        <v>1</v>
      </c>
      <c r="H225" s="871"/>
      <c r="I225" s="872"/>
      <c r="J225" s="901"/>
      <c r="K225" s="902"/>
      <c r="L225" s="901"/>
      <c r="M225" s="902"/>
      <c r="N225" s="901"/>
      <c r="O225" s="902"/>
      <c r="P225" s="901"/>
      <c r="Q225" s="902"/>
      <c r="R225" s="901"/>
      <c r="S225" s="902"/>
      <c r="T225" s="901"/>
      <c r="U225" s="902"/>
      <c r="V225" s="901"/>
      <c r="W225" s="902"/>
      <c r="X225" s="901"/>
      <c r="Y225" s="902"/>
      <c r="Z225" s="901"/>
      <c r="AA225" s="902"/>
      <c r="AB225" s="901"/>
      <c r="AC225" s="902"/>
      <c r="AD225" s="901"/>
      <c r="AE225" s="902"/>
      <c r="AF225" s="901"/>
      <c r="AG225" s="902"/>
      <c r="AH225" s="901"/>
      <c r="AI225" s="902"/>
      <c r="AJ225" s="1857"/>
      <c r="AK225" s="1858"/>
      <c r="AL225" s="901"/>
      <c r="AM225" s="902"/>
      <c r="AN225" s="2010"/>
      <c r="AO225" s="2011"/>
      <c r="AP225" s="901"/>
      <c r="AQ225" s="902"/>
      <c r="AR225" s="901"/>
      <c r="AS225" s="902"/>
      <c r="AT225" s="901"/>
      <c r="AU225" s="902"/>
      <c r="AV225" s="919"/>
      <c r="HN225" s="1014"/>
      <c r="HO225" s="1015"/>
      <c r="HP225" s="869"/>
      <c r="HQ225" s="869"/>
      <c r="HR225" s="869"/>
      <c r="HS225" s="869"/>
      <c r="HT225" s="869"/>
      <c r="HU225" s="869"/>
      <c r="HV225" s="1016"/>
      <c r="IV225" s="1017" t="s">
        <v>114</v>
      </c>
      <c r="IW225" s="1017" t="s">
        <v>46</v>
      </c>
      <c r="IX225" s="1013" t="s">
        <v>46</v>
      </c>
      <c r="IY225" s="1013" t="s">
        <v>23</v>
      </c>
      <c r="IZ225" s="1013" t="s">
        <v>45</v>
      </c>
      <c r="JA225" s="1017" t="s">
        <v>103</v>
      </c>
    </row>
    <row r="226" spans="1:275" s="836" customFormat="1" ht="27.9" customHeight="1" x14ac:dyDescent="0.25">
      <c r="A226" s="835"/>
      <c r="B226" s="854" t="s">
        <v>500</v>
      </c>
      <c r="C226" s="838" t="s">
        <v>105</v>
      </c>
      <c r="D226" s="839" t="s">
        <v>610</v>
      </c>
      <c r="E226" s="840" t="s">
        <v>611</v>
      </c>
      <c r="F226" s="841" t="s">
        <v>612</v>
      </c>
      <c r="G226" s="842">
        <v>3</v>
      </c>
      <c r="H226" s="843">
        <v>1838.4</v>
      </c>
      <c r="I226" s="855">
        <f>ROUND(H226*G226,2)</f>
        <v>5515.2</v>
      </c>
      <c r="J226" s="850"/>
      <c r="K226" s="1064">
        <f>ROUND(J226*$H226,2)</f>
        <v>0</v>
      </c>
      <c r="L226" s="850"/>
      <c r="M226" s="1064">
        <f>ROUND(L226*$H226,2)</f>
        <v>0</v>
      </c>
      <c r="N226" s="850"/>
      <c r="O226" s="1064">
        <f>ROUND(N226*$H226,2)</f>
        <v>0</v>
      </c>
      <c r="P226" s="850"/>
      <c r="Q226" s="1064">
        <f>ROUND(P226*$H226,2)</f>
        <v>0</v>
      </c>
      <c r="R226" s="850"/>
      <c r="S226" s="1064">
        <f>ROUND(R226*$H226,2)</f>
        <v>0</v>
      </c>
      <c r="T226" s="850"/>
      <c r="U226" s="1064">
        <f>ROUND(T226*$H226,2)</f>
        <v>0</v>
      </c>
      <c r="V226" s="850"/>
      <c r="W226" s="1064">
        <f>ROUND(V226*$H226,2)</f>
        <v>0</v>
      </c>
      <c r="X226" s="850"/>
      <c r="Y226" s="1064">
        <f>ROUND(X226*$H226,2)</f>
        <v>0</v>
      </c>
      <c r="Z226" s="850"/>
      <c r="AA226" s="1064">
        <f>ROUND(Z226*$H226,2)</f>
        <v>0</v>
      </c>
      <c r="AB226" s="850"/>
      <c r="AC226" s="1064">
        <f>ROUND(AB226*$H226,2)</f>
        <v>0</v>
      </c>
      <c r="AD226" s="850"/>
      <c r="AE226" s="1064">
        <f>ROUND(AD226*$H226,2)</f>
        <v>0</v>
      </c>
      <c r="AF226" s="850"/>
      <c r="AG226" s="1064">
        <f>ROUND(AF226*$H226,2)</f>
        <v>0</v>
      </c>
      <c r="AH226" s="850"/>
      <c r="AI226" s="1064">
        <f>ROUND(AH226*$H226,2)</f>
        <v>0</v>
      </c>
      <c r="AJ226" s="1861"/>
      <c r="AK226" s="2185">
        <f>ROUND(AJ226*$H226,2)</f>
        <v>0</v>
      </c>
      <c r="AL226" s="850"/>
      <c r="AM226" s="1064">
        <f>ROUND(AL226*$H226,2)</f>
        <v>0</v>
      </c>
      <c r="AN226" s="2014"/>
      <c r="AO226" s="2036">
        <f>ROUND(AN226*$H226,2)</f>
        <v>0</v>
      </c>
      <c r="AP226" s="850"/>
      <c r="AQ226" s="1064">
        <f>ROUND(AP226*$H226,2)</f>
        <v>0</v>
      </c>
      <c r="AR226" s="850">
        <f>AP226+AN226+AL226+AJ226+AH226+AF226+AD226+AB226+Z226+X226+V226+T226+R226+P226+N226+L226+J226</f>
        <v>0</v>
      </c>
      <c r="AS226" s="1064">
        <f>ROUND(AR226*H226,2)</f>
        <v>0</v>
      </c>
      <c r="AT226" s="850">
        <f>G226-AR226</f>
        <v>3</v>
      </c>
      <c r="AU226" s="1064">
        <f>ROUND(AT226*H226,2)</f>
        <v>5515.2</v>
      </c>
      <c r="AV226" s="914">
        <f>AU226/I226</f>
        <v>1</v>
      </c>
      <c r="HN226" s="1028"/>
      <c r="HO226" s="1029" t="s">
        <v>7</v>
      </c>
      <c r="HP226" s="1030" t="s">
        <v>31</v>
      </c>
      <c r="HQ226" s="851"/>
      <c r="HR226" s="1002">
        <f>HQ226*G224</f>
        <v>0</v>
      </c>
      <c r="HS226" s="1002">
        <v>5.4600000000000003E-2</v>
      </c>
      <c r="HT226" s="1002">
        <f>HS226*G224</f>
        <v>5.4600000000000003E-2</v>
      </c>
      <c r="HU226" s="1002">
        <v>0</v>
      </c>
      <c r="HV226" s="1003">
        <f>HU226*G224</f>
        <v>0</v>
      </c>
      <c r="IT226" s="1004" t="s">
        <v>166</v>
      </c>
      <c r="IV226" s="1004" t="s">
        <v>238</v>
      </c>
      <c r="IW226" s="1004" t="s">
        <v>46</v>
      </c>
      <c r="JA226" s="988" t="s">
        <v>103</v>
      </c>
      <c r="JG226" s="1005">
        <f>IF(HP226="základní",I224,0)</f>
        <v>2628.8</v>
      </c>
      <c r="JH226" s="1005">
        <f>IF(HP226="snížená",I224,0)</f>
        <v>0</v>
      </c>
      <c r="JI226" s="1005">
        <f>IF(HP226="zákl. přenesená",I224,0)</f>
        <v>0</v>
      </c>
      <c r="JJ226" s="1005">
        <f>IF(HP226="sníž. přenesená",I224,0)</f>
        <v>0</v>
      </c>
      <c r="JK226" s="1005">
        <f>IF(HP226="nulová",I224,0)</f>
        <v>0</v>
      </c>
      <c r="JL226" s="988" t="s">
        <v>45</v>
      </c>
      <c r="JM226" s="1005">
        <f>ROUND(H224*G224,2)</f>
        <v>2628.8</v>
      </c>
      <c r="JN226" s="988" t="s">
        <v>110</v>
      </c>
      <c r="JO226" s="1004" t="s">
        <v>2394</v>
      </c>
    </row>
    <row r="227" spans="1:275" s="1013" customFormat="1" ht="27.9" customHeight="1" x14ac:dyDescent="0.25">
      <c r="A227" s="835"/>
      <c r="B227" s="856"/>
      <c r="C227" s="977" t="s">
        <v>112</v>
      </c>
      <c r="D227" s="851"/>
      <c r="E227" s="858" t="s">
        <v>614</v>
      </c>
      <c r="F227" s="851"/>
      <c r="G227" s="851"/>
      <c r="H227" s="852"/>
      <c r="I227" s="859"/>
      <c r="J227" s="897"/>
      <c r="K227" s="898"/>
      <c r="L227" s="897"/>
      <c r="M227" s="898"/>
      <c r="N227" s="897"/>
      <c r="O227" s="898"/>
      <c r="P227" s="897"/>
      <c r="Q227" s="898"/>
      <c r="R227" s="897"/>
      <c r="S227" s="898"/>
      <c r="T227" s="897"/>
      <c r="U227" s="898"/>
      <c r="V227" s="897"/>
      <c r="W227" s="898"/>
      <c r="X227" s="897"/>
      <c r="Y227" s="898"/>
      <c r="Z227" s="897"/>
      <c r="AA227" s="898"/>
      <c r="AB227" s="897"/>
      <c r="AC227" s="898"/>
      <c r="AD227" s="897"/>
      <c r="AE227" s="898"/>
      <c r="AF227" s="897"/>
      <c r="AG227" s="898"/>
      <c r="AH227" s="897"/>
      <c r="AI227" s="898"/>
      <c r="AJ227" s="1853"/>
      <c r="AK227" s="1854"/>
      <c r="AL227" s="897"/>
      <c r="AM227" s="898"/>
      <c r="AN227" s="2006"/>
      <c r="AO227" s="2007"/>
      <c r="AP227" s="897"/>
      <c r="AQ227" s="898"/>
      <c r="AR227" s="897"/>
      <c r="AS227" s="898"/>
      <c r="AT227" s="897"/>
      <c r="AU227" s="898"/>
      <c r="AV227" s="917"/>
      <c r="HN227" s="1014"/>
      <c r="HO227" s="1015"/>
      <c r="HP227" s="869"/>
      <c r="HQ227" s="869"/>
      <c r="HR227" s="869"/>
      <c r="HS227" s="869"/>
      <c r="HT227" s="869"/>
      <c r="HU227" s="869"/>
      <c r="HV227" s="1016"/>
      <c r="IV227" s="1017" t="s">
        <v>114</v>
      </c>
      <c r="IW227" s="1017" t="s">
        <v>46</v>
      </c>
      <c r="IX227" s="1013" t="s">
        <v>46</v>
      </c>
      <c r="IY227" s="1013" t="s">
        <v>23</v>
      </c>
      <c r="IZ227" s="1013" t="s">
        <v>45</v>
      </c>
      <c r="JA227" s="1017" t="s">
        <v>103</v>
      </c>
    </row>
    <row r="228" spans="1:275" s="836" customFormat="1" ht="27.9" customHeight="1" x14ac:dyDescent="0.25">
      <c r="A228" s="835"/>
      <c r="B228" s="854" t="s">
        <v>505</v>
      </c>
      <c r="C228" s="838" t="s">
        <v>105</v>
      </c>
      <c r="D228" s="839" t="s">
        <v>626</v>
      </c>
      <c r="E228" s="840" t="s">
        <v>627</v>
      </c>
      <c r="F228" s="841" t="s">
        <v>153</v>
      </c>
      <c r="G228" s="842">
        <v>50.9</v>
      </c>
      <c r="H228" s="843">
        <v>25.4</v>
      </c>
      <c r="I228" s="855">
        <f>ROUND(H228*G228,2)</f>
        <v>1292.8599999999999</v>
      </c>
      <c r="J228" s="850"/>
      <c r="K228" s="1064">
        <f>ROUND(J228*$H228,2)</f>
        <v>0</v>
      </c>
      <c r="L228" s="850"/>
      <c r="M228" s="1064">
        <f>ROUND(L228*$H228,2)</f>
        <v>0</v>
      </c>
      <c r="N228" s="850"/>
      <c r="O228" s="1064">
        <f>ROUND(N228*$H228,2)</f>
        <v>0</v>
      </c>
      <c r="P228" s="850"/>
      <c r="Q228" s="1064">
        <f>ROUND(P228*$H228,2)</f>
        <v>0</v>
      </c>
      <c r="R228" s="850"/>
      <c r="S228" s="1064">
        <f>ROUND(R228*$H228,2)</f>
        <v>0</v>
      </c>
      <c r="T228" s="850"/>
      <c r="U228" s="1064">
        <f>ROUND(T228*$H228,2)</f>
        <v>0</v>
      </c>
      <c r="V228" s="850"/>
      <c r="W228" s="1064">
        <f>ROUND(V228*$H228,2)</f>
        <v>0</v>
      </c>
      <c r="X228" s="850"/>
      <c r="Y228" s="1064">
        <f>ROUND(X228*$H228,2)</f>
        <v>0</v>
      </c>
      <c r="Z228" s="850"/>
      <c r="AA228" s="1064">
        <f>ROUND(Z228*$H228,2)</f>
        <v>0</v>
      </c>
      <c r="AB228" s="850"/>
      <c r="AC228" s="1064">
        <f>ROUND(AB228*$H228,2)</f>
        <v>0</v>
      </c>
      <c r="AD228" s="850"/>
      <c r="AE228" s="1064">
        <f>ROUND(AD228*$H228,2)</f>
        <v>0</v>
      </c>
      <c r="AF228" s="850"/>
      <c r="AG228" s="1064">
        <f>ROUND(AF228*$H228,2)</f>
        <v>0</v>
      </c>
      <c r="AH228" s="850"/>
      <c r="AI228" s="1064">
        <f>ROUND(AH228*$H228,2)</f>
        <v>0</v>
      </c>
      <c r="AJ228" s="1861"/>
      <c r="AK228" s="2185">
        <f>ROUND(AJ228*$H228,2)</f>
        <v>0</v>
      </c>
      <c r="AL228" s="850"/>
      <c r="AM228" s="1064">
        <f>ROUND(AL228*$H228,2)</f>
        <v>0</v>
      </c>
      <c r="AN228" s="2014">
        <v>50.9</v>
      </c>
      <c r="AO228" s="2036">
        <f>ROUND(AN228*$H228,2)</f>
        <v>1292.8599999999999</v>
      </c>
      <c r="AP228" s="850"/>
      <c r="AQ228" s="1064">
        <f>ROUND(AP228*$H228,2)</f>
        <v>0</v>
      </c>
      <c r="AR228" s="850">
        <f>AP228+AN228+AL228+AJ228+AH228+AF228+AD228+AB228+Z228+X228+V228+T228+R228+P228+N228+L228+J228</f>
        <v>50.9</v>
      </c>
      <c r="AS228" s="1064">
        <f>ROUND(AR228*H228,2)</f>
        <v>1292.8599999999999</v>
      </c>
      <c r="AT228" s="850">
        <f>G228-AR228</f>
        <v>0</v>
      </c>
      <c r="AU228" s="1064">
        <f>ROUND(AT228*H228,2)</f>
        <v>0</v>
      </c>
      <c r="AV228" s="914">
        <f>AU228/I228</f>
        <v>0</v>
      </c>
      <c r="HN228" s="976"/>
      <c r="HO228" s="1000" t="s">
        <v>7</v>
      </c>
      <c r="HP228" s="1001" t="s">
        <v>31</v>
      </c>
      <c r="HQ228" s="851"/>
      <c r="HR228" s="1002">
        <f>HQ228*G226</f>
        <v>0</v>
      </c>
      <c r="HS228" s="1002">
        <v>3.1E-4</v>
      </c>
      <c r="HT228" s="1002">
        <f>HS228*G226</f>
        <v>9.3000000000000005E-4</v>
      </c>
      <c r="HU228" s="1002">
        <v>0</v>
      </c>
      <c r="HV228" s="1003">
        <f>HU228*G226</f>
        <v>0</v>
      </c>
      <c r="IT228" s="1004" t="s">
        <v>110</v>
      </c>
      <c r="IV228" s="1004" t="s">
        <v>105</v>
      </c>
      <c r="IW228" s="1004" t="s">
        <v>46</v>
      </c>
      <c r="JA228" s="988" t="s">
        <v>103</v>
      </c>
      <c r="JG228" s="1005">
        <f>IF(HP228="základní",I226,0)</f>
        <v>5515.2</v>
      </c>
      <c r="JH228" s="1005">
        <f>IF(HP228="snížená",I226,0)</f>
        <v>0</v>
      </c>
      <c r="JI228" s="1005">
        <f>IF(HP228="zákl. přenesená",I226,0)</f>
        <v>0</v>
      </c>
      <c r="JJ228" s="1005">
        <f>IF(HP228="sníž. přenesená",I226,0)</f>
        <v>0</v>
      </c>
      <c r="JK228" s="1005">
        <f>IF(HP228="nulová",I226,0)</f>
        <v>0</v>
      </c>
      <c r="JL228" s="988" t="s">
        <v>45</v>
      </c>
      <c r="JM228" s="1005">
        <f>ROUND(H226*G226,2)</f>
        <v>5515.2</v>
      </c>
      <c r="JN228" s="988" t="s">
        <v>110</v>
      </c>
      <c r="JO228" s="1004" t="s">
        <v>2395</v>
      </c>
    </row>
    <row r="229" spans="1:275" s="836" customFormat="1" ht="27.9" customHeight="1" x14ac:dyDescent="0.25">
      <c r="A229" s="835"/>
      <c r="B229" s="866"/>
      <c r="C229" s="977" t="s">
        <v>114</v>
      </c>
      <c r="D229" s="867" t="s">
        <v>7</v>
      </c>
      <c r="E229" s="868" t="s">
        <v>2397</v>
      </c>
      <c r="F229" s="869"/>
      <c r="G229" s="870">
        <v>50.9</v>
      </c>
      <c r="H229" s="871"/>
      <c r="I229" s="872"/>
      <c r="J229" s="901"/>
      <c r="K229" s="902"/>
      <c r="L229" s="901"/>
      <c r="M229" s="902"/>
      <c r="N229" s="901"/>
      <c r="O229" s="902"/>
      <c r="P229" s="901"/>
      <c r="Q229" s="902"/>
      <c r="R229" s="901"/>
      <c r="S229" s="902"/>
      <c r="T229" s="901"/>
      <c r="U229" s="902"/>
      <c r="V229" s="901"/>
      <c r="W229" s="902"/>
      <c r="X229" s="901"/>
      <c r="Y229" s="902"/>
      <c r="Z229" s="901"/>
      <c r="AA229" s="902"/>
      <c r="AB229" s="901"/>
      <c r="AC229" s="902"/>
      <c r="AD229" s="901"/>
      <c r="AE229" s="902"/>
      <c r="AF229" s="901"/>
      <c r="AG229" s="902"/>
      <c r="AH229" s="901"/>
      <c r="AI229" s="902"/>
      <c r="AJ229" s="1857"/>
      <c r="AK229" s="1858"/>
      <c r="AL229" s="901"/>
      <c r="AM229" s="902"/>
      <c r="AN229" s="2010"/>
      <c r="AO229" s="2011"/>
      <c r="AP229" s="901"/>
      <c r="AQ229" s="902"/>
      <c r="AR229" s="901"/>
      <c r="AS229" s="902"/>
      <c r="AT229" s="901"/>
      <c r="AU229" s="902"/>
      <c r="AV229" s="919"/>
      <c r="HN229" s="976"/>
      <c r="HO229" s="1006"/>
      <c r="HP229" s="851"/>
      <c r="HQ229" s="851"/>
      <c r="HR229" s="851"/>
      <c r="HS229" s="851"/>
      <c r="HT229" s="851"/>
      <c r="HU229" s="851"/>
      <c r="HV229" s="1007"/>
      <c r="IV229" s="988" t="s">
        <v>112</v>
      </c>
      <c r="IW229" s="988" t="s">
        <v>46</v>
      </c>
    </row>
    <row r="230" spans="1:275" s="836" customFormat="1" ht="27.9" customHeight="1" x14ac:dyDescent="0.25">
      <c r="A230" s="835"/>
      <c r="B230" s="854" t="s">
        <v>509</v>
      </c>
      <c r="C230" s="838" t="s">
        <v>105</v>
      </c>
      <c r="D230" s="839" t="s">
        <v>620</v>
      </c>
      <c r="E230" s="840" t="s">
        <v>621</v>
      </c>
      <c r="F230" s="841" t="s">
        <v>153</v>
      </c>
      <c r="G230" s="842">
        <v>50.9</v>
      </c>
      <c r="H230" s="843">
        <v>73</v>
      </c>
      <c r="I230" s="855">
        <f>ROUND(H230*G230,2)</f>
        <v>3715.7</v>
      </c>
      <c r="J230" s="850"/>
      <c r="K230" s="1064">
        <f>ROUND(J230*$H230,2)</f>
        <v>0</v>
      </c>
      <c r="L230" s="850"/>
      <c r="M230" s="1064">
        <f>ROUND(L230*$H230,2)</f>
        <v>0</v>
      </c>
      <c r="N230" s="850"/>
      <c r="O230" s="1064">
        <f>ROUND(N230*$H230,2)</f>
        <v>0</v>
      </c>
      <c r="P230" s="850"/>
      <c r="Q230" s="1064">
        <f>ROUND(P230*$H230,2)</f>
        <v>0</v>
      </c>
      <c r="R230" s="850"/>
      <c r="S230" s="1064">
        <f>ROUND(R230*$H230,2)</f>
        <v>0</v>
      </c>
      <c r="T230" s="850"/>
      <c r="U230" s="1064">
        <f>ROUND(T230*$H230,2)</f>
        <v>0</v>
      </c>
      <c r="V230" s="850"/>
      <c r="W230" s="1064">
        <f>ROUND(V230*$H230,2)</f>
        <v>0</v>
      </c>
      <c r="X230" s="850"/>
      <c r="Y230" s="1064">
        <f>ROUND(X230*$H230,2)</f>
        <v>0</v>
      </c>
      <c r="Z230" s="850"/>
      <c r="AA230" s="1064">
        <f>ROUND(Z230*$H230,2)</f>
        <v>0</v>
      </c>
      <c r="AB230" s="850"/>
      <c r="AC230" s="1064">
        <f>ROUND(AB230*$H230,2)</f>
        <v>0</v>
      </c>
      <c r="AD230" s="850"/>
      <c r="AE230" s="1064">
        <f>ROUND(AD230*$H230,2)</f>
        <v>0</v>
      </c>
      <c r="AF230" s="850"/>
      <c r="AG230" s="1064">
        <f>ROUND(AF230*$H230,2)</f>
        <v>0</v>
      </c>
      <c r="AH230" s="850"/>
      <c r="AI230" s="1064">
        <f>ROUND(AH230*$H230,2)</f>
        <v>0</v>
      </c>
      <c r="AJ230" s="1861"/>
      <c r="AK230" s="2185">
        <f>ROUND(AJ230*$H230,2)</f>
        <v>0</v>
      </c>
      <c r="AL230" s="850"/>
      <c r="AM230" s="1064">
        <f>ROUND(AL230*$H230,2)</f>
        <v>0</v>
      </c>
      <c r="AN230" s="2014"/>
      <c r="AO230" s="2036">
        <f>ROUND(AN230*$H230,2)</f>
        <v>0</v>
      </c>
      <c r="AP230" s="850"/>
      <c r="AQ230" s="1064">
        <f>ROUND(AP230*$H230,2)</f>
        <v>0</v>
      </c>
      <c r="AR230" s="850">
        <f>AP230+AN230+AL230+AJ230+AH230+AF230+AD230+AB230+Z230+X230+V230+T230+R230+P230+N230+L230+J230</f>
        <v>0</v>
      </c>
      <c r="AS230" s="1064">
        <f>ROUND(AR230*H230,2)</f>
        <v>0</v>
      </c>
      <c r="AT230" s="850">
        <f>G230-AR230</f>
        <v>50.9</v>
      </c>
      <c r="AU230" s="1064">
        <f>ROUND(AT230*H230,2)</f>
        <v>3715.7</v>
      </c>
      <c r="AV230" s="914">
        <f>AU230/I230</f>
        <v>1</v>
      </c>
      <c r="HN230" s="976"/>
      <c r="HO230" s="1000" t="s">
        <v>7</v>
      </c>
      <c r="HP230" s="1001" t="s">
        <v>31</v>
      </c>
      <c r="HQ230" s="851"/>
      <c r="HR230" s="1002">
        <f>HQ230*G228</f>
        <v>0</v>
      </c>
      <c r="HS230" s="1002">
        <v>9.0000000000000006E-5</v>
      </c>
      <c r="HT230" s="1002">
        <f>HS230*G228</f>
        <v>4.581E-3</v>
      </c>
      <c r="HU230" s="1002">
        <v>0</v>
      </c>
      <c r="HV230" s="1003">
        <f>HU230*G228</f>
        <v>0</v>
      </c>
      <c r="IT230" s="1004" t="s">
        <v>110</v>
      </c>
      <c r="IV230" s="1004" t="s">
        <v>105</v>
      </c>
      <c r="IW230" s="1004" t="s">
        <v>46</v>
      </c>
      <c r="JA230" s="988" t="s">
        <v>103</v>
      </c>
      <c r="JG230" s="1005">
        <f>IF(HP230="základní",I228,0)</f>
        <v>1292.8599999999999</v>
      </c>
      <c r="JH230" s="1005">
        <f>IF(HP230="snížená",I228,0)</f>
        <v>0</v>
      </c>
      <c r="JI230" s="1005">
        <f>IF(HP230="zákl. přenesená",I228,0)</f>
        <v>0</v>
      </c>
      <c r="JJ230" s="1005">
        <f>IF(HP230="sníž. přenesená",I228,0)</f>
        <v>0</v>
      </c>
      <c r="JK230" s="1005">
        <f>IF(HP230="nulová",I228,0)</f>
        <v>0</v>
      </c>
      <c r="JL230" s="988" t="s">
        <v>45</v>
      </c>
      <c r="JM230" s="1005">
        <f>ROUND(H228*G228,2)</f>
        <v>1292.8599999999999</v>
      </c>
      <c r="JN230" s="988" t="s">
        <v>110</v>
      </c>
      <c r="JO230" s="1004" t="s">
        <v>2396</v>
      </c>
    </row>
    <row r="231" spans="1:275" s="1013" customFormat="1" ht="27.9" customHeight="1" x14ac:dyDescent="0.25">
      <c r="A231" s="835"/>
      <c r="B231" s="856"/>
      <c r="C231" s="977" t="s">
        <v>112</v>
      </c>
      <c r="D231" s="851"/>
      <c r="E231" s="858" t="s">
        <v>623</v>
      </c>
      <c r="F231" s="851"/>
      <c r="G231" s="851"/>
      <c r="H231" s="852"/>
      <c r="I231" s="859"/>
      <c r="J231" s="901"/>
      <c r="K231" s="902"/>
      <c r="L231" s="901"/>
      <c r="M231" s="902"/>
      <c r="N231" s="901"/>
      <c r="O231" s="902"/>
      <c r="P231" s="901"/>
      <c r="Q231" s="902"/>
      <c r="R231" s="901"/>
      <c r="S231" s="902"/>
      <c r="T231" s="901"/>
      <c r="U231" s="902"/>
      <c r="V231" s="901"/>
      <c r="W231" s="902"/>
      <c r="X231" s="901"/>
      <c r="Y231" s="902"/>
      <c r="Z231" s="901"/>
      <c r="AA231" s="902"/>
      <c r="AB231" s="901"/>
      <c r="AC231" s="902"/>
      <c r="AD231" s="901"/>
      <c r="AE231" s="902"/>
      <c r="AF231" s="901"/>
      <c r="AG231" s="902"/>
      <c r="AH231" s="901"/>
      <c r="AI231" s="902"/>
      <c r="AJ231" s="1857"/>
      <c r="AK231" s="1858"/>
      <c r="AL231" s="901"/>
      <c r="AM231" s="902"/>
      <c r="AN231" s="2010"/>
      <c r="AO231" s="2011"/>
      <c r="AP231" s="901"/>
      <c r="AQ231" s="902"/>
      <c r="AR231" s="901"/>
      <c r="AS231" s="902"/>
      <c r="AT231" s="901"/>
      <c r="AU231" s="902"/>
      <c r="AV231" s="919"/>
      <c r="HN231" s="1014"/>
      <c r="HO231" s="1015"/>
      <c r="HP231" s="869"/>
      <c r="HQ231" s="869"/>
      <c r="HR231" s="869"/>
      <c r="HS231" s="869"/>
      <c r="HT231" s="869"/>
      <c r="HU231" s="869"/>
      <c r="HV231" s="1016"/>
      <c r="IV231" s="1017" t="s">
        <v>114</v>
      </c>
      <c r="IW231" s="1017" t="s">
        <v>46</v>
      </c>
      <c r="IX231" s="1013" t="s">
        <v>46</v>
      </c>
      <c r="IY231" s="1013" t="s">
        <v>23</v>
      </c>
      <c r="IZ231" s="1013" t="s">
        <v>45</v>
      </c>
      <c r="JA231" s="1017" t="s">
        <v>103</v>
      </c>
    </row>
    <row r="232" spans="1:275" s="836" customFormat="1" ht="27.9" customHeight="1" thickBot="1" x14ac:dyDescent="0.3">
      <c r="A232" s="835"/>
      <c r="B232" s="866"/>
      <c r="C232" s="977" t="s">
        <v>114</v>
      </c>
      <c r="D232" s="867" t="s">
        <v>7</v>
      </c>
      <c r="E232" s="868" t="s">
        <v>2397</v>
      </c>
      <c r="F232" s="869"/>
      <c r="G232" s="870">
        <v>50.9</v>
      </c>
      <c r="H232" s="871"/>
      <c r="I232" s="872"/>
      <c r="J232" s="897"/>
      <c r="K232" s="898"/>
      <c r="L232" s="897"/>
      <c r="M232" s="898"/>
      <c r="N232" s="897"/>
      <c r="O232" s="898"/>
      <c r="P232" s="897"/>
      <c r="Q232" s="898"/>
      <c r="R232" s="897"/>
      <c r="S232" s="898"/>
      <c r="T232" s="897"/>
      <c r="U232" s="898"/>
      <c r="V232" s="897"/>
      <c r="W232" s="898"/>
      <c r="X232" s="897"/>
      <c r="Y232" s="898"/>
      <c r="Z232" s="897"/>
      <c r="AA232" s="898"/>
      <c r="AB232" s="897"/>
      <c r="AC232" s="898"/>
      <c r="AD232" s="897"/>
      <c r="AE232" s="898"/>
      <c r="AF232" s="897"/>
      <c r="AG232" s="898"/>
      <c r="AH232" s="897"/>
      <c r="AI232" s="898"/>
      <c r="AJ232" s="1853"/>
      <c r="AK232" s="1854"/>
      <c r="AL232" s="897"/>
      <c r="AM232" s="898"/>
      <c r="AN232" s="2006"/>
      <c r="AO232" s="2007"/>
      <c r="AP232" s="897"/>
      <c r="AQ232" s="898"/>
      <c r="AR232" s="897"/>
      <c r="AS232" s="898"/>
      <c r="AT232" s="897"/>
      <c r="AU232" s="898"/>
      <c r="AV232" s="917"/>
      <c r="HN232" s="976"/>
      <c r="HO232" s="1000" t="s">
        <v>7</v>
      </c>
      <c r="HP232" s="1001" t="s">
        <v>31</v>
      </c>
      <c r="HQ232" s="851"/>
      <c r="HR232" s="1002">
        <f>HQ232*G230</f>
        <v>0</v>
      </c>
      <c r="HS232" s="1002">
        <v>0</v>
      </c>
      <c r="HT232" s="1002">
        <f>HS232*G230</f>
        <v>0</v>
      </c>
      <c r="HU232" s="1002">
        <v>0</v>
      </c>
      <c r="HV232" s="1003">
        <f>HU232*G230</f>
        <v>0</v>
      </c>
      <c r="IT232" s="1004" t="s">
        <v>110</v>
      </c>
      <c r="IV232" s="1004" t="s">
        <v>105</v>
      </c>
      <c r="IW232" s="1004" t="s">
        <v>46</v>
      </c>
      <c r="JA232" s="988" t="s">
        <v>103</v>
      </c>
      <c r="JG232" s="1005">
        <f>IF(HP232="základní",I230,0)</f>
        <v>3715.7</v>
      </c>
      <c r="JH232" s="1005">
        <f>IF(HP232="snížená",I230,0)</f>
        <v>0</v>
      </c>
      <c r="JI232" s="1005">
        <f>IF(HP232="zákl. přenesená",I230,0)</f>
        <v>0</v>
      </c>
      <c r="JJ232" s="1005">
        <f>IF(HP232="sníž. přenesená",I230,0)</f>
        <v>0</v>
      </c>
      <c r="JK232" s="1005">
        <f>IF(HP232="nulová",I230,0)</f>
        <v>0</v>
      </c>
      <c r="JL232" s="988" t="s">
        <v>45</v>
      </c>
      <c r="JM232" s="1005">
        <f>ROUND(H230*G230,2)</f>
        <v>3715.7</v>
      </c>
      <c r="JN232" s="988" t="s">
        <v>110</v>
      </c>
      <c r="JO232" s="1004" t="s">
        <v>2398</v>
      </c>
    </row>
    <row r="233" spans="1:275" s="836" customFormat="1" ht="27.9" customHeight="1" thickBot="1" x14ac:dyDescent="0.3">
      <c r="A233" s="835"/>
      <c r="B233" s="897"/>
      <c r="C233" s="1057"/>
      <c r="D233" s="1057"/>
      <c r="E233" s="1057"/>
      <c r="F233" s="1057"/>
      <c r="G233" s="1057"/>
      <c r="H233" s="1057"/>
      <c r="I233" s="898"/>
      <c r="J233" s="2255" t="s">
        <v>2484</v>
      </c>
      <c r="K233" s="2266"/>
      <c r="L233" s="2255" t="s">
        <v>2485</v>
      </c>
      <c r="M233" s="2266"/>
      <c r="N233" s="2255" t="s">
        <v>2486</v>
      </c>
      <c r="O233" s="2266"/>
      <c r="P233" s="2255" t="s">
        <v>2487</v>
      </c>
      <c r="Q233" s="2266"/>
      <c r="R233" s="2255" t="s">
        <v>2488</v>
      </c>
      <c r="S233" s="2266"/>
      <c r="T233" s="2255" t="s">
        <v>2489</v>
      </c>
      <c r="U233" s="2266"/>
      <c r="V233" s="2255" t="s">
        <v>2490</v>
      </c>
      <c r="W233" s="2266"/>
      <c r="X233" s="2255" t="s">
        <v>2491</v>
      </c>
      <c r="Y233" s="2266"/>
      <c r="Z233" s="2255" t="s">
        <v>2492</v>
      </c>
      <c r="AA233" s="2266"/>
      <c r="AB233" s="2255" t="s">
        <v>2493</v>
      </c>
      <c r="AC233" s="2266"/>
      <c r="AD233" s="2255" t="s">
        <v>2494</v>
      </c>
      <c r="AE233" s="2266"/>
      <c r="AF233" s="2255" t="s">
        <v>2495</v>
      </c>
      <c r="AG233" s="2266"/>
      <c r="AH233" s="2255" t="s">
        <v>2496</v>
      </c>
      <c r="AI233" s="2266"/>
      <c r="AJ233" s="2270" t="s">
        <v>2497</v>
      </c>
      <c r="AK233" s="2271"/>
      <c r="AL233" s="2255" t="s">
        <v>2498</v>
      </c>
      <c r="AM233" s="2266"/>
      <c r="AN233" s="2272" t="s">
        <v>2499</v>
      </c>
      <c r="AO233" s="2273"/>
      <c r="AP233" s="2255" t="s">
        <v>2504</v>
      </c>
      <c r="AQ233" s="2266"/>
      <c r="AR233" s="2255" t="s">
        <v>2500</v>
      </c>
      <c r="AS233" s="2266"/>
      <c r="AT233" s="2255" t="s">
        <v>2501</v>
      </c>
      <c r="AU233" s="2266"/>
      <c r="AV233" s="521" t="s">
        <v>2502</v>
      </c>
      <c r="HN233" s="976"/>
      <c r="HO233" s="1006"/>
      <c r="HP233" s="851"/>
      <c r="HQ233" s="851"/>
      <c r="HR233" s="851"/>
      <c r="HS233" s="851"/>
      <c r="HT233" s="851"/>
      <c r="HU233" s="851"/>
      <c r="HV233" s="1007"/>
      <c r="IV233" s="988" t="s">
        <v>112</v>
      </c>
      <c r="IW233" s="988" t="s">
        <v>46</v>
      </c>
    </row>
    <row r="234" spans="1:275" s="1013" customFormat="1" ht="27.9" customHeight="1" thickBot="1" x14ac:dyDescent="0.3">
      <c r="A234" s="835"/>
      <c r="B234" s="901"/>
      <c r="C234" s="1058"/>
      <c r="D234" s="1058"/>
      <c r="E234" s="1058"/>
      <c r="F234" s="1058"/>
      <c r="G234" s="1058"/>
      <c r="H234" s="1058"/>
      <c r="I234" s="902"/>
      <c r="J234" s="789" t="s">
        <v>91</v>
      </c>
      <c r="K234" s="790" t="s">
        <v>2503</v>
      </c>
      <c r="L234" s="789" t="s">
        <v>91</v>
      </c>
      <c r="M234" s="790" t="s">
        <v>2503</v>
      </c>
      <c r="N234" s="789" t="s">
        <v>91</v>
      </c>
      <c r="O234" s="790" t="s">
        <v>2503</v>
      </c>
      <c r="P234" s="789" t="s">
        <v>91</v>
      </c>
      <c r="Q234" s="790" t="s">
        <v>2503</v>
      </c>
      <c r="R234" s="789" t="s">
        <v>91</v>
      </c>
      <c r="S234" s="790" t="s">
        <v>2503</v>
      </c>
      <c r="T234" s="789" t="s">
        <v>91</v>
      </c>
      <c r="U234" s="790" t="s">
        <v>2503</v>
      </c>
      <c r="V234" s="789" t="s">
        <v>91</v>
      </c>
      <c r="W234" s="790" t="s">
        <v>2503</v>
      </c>
      <c r="X234" s="789" t="s">
        <v>91</v>
      </c>
      <c r="Y234" s="790" t="s">
        <v>2503</v>
      </c>
      <c r="Z234" s="789" t="s">
        <v>91</v>
      </c>
      <c r="AA234" s="790" t="s">
        <v>2503</v>
      </c>
      <c r="AB234" s="789" t="s">
        <v>91</v>
      </c>
      <c r="AC234" s="790" t="s">
        <v>2503</v>
      </c>
      <c r="AD234" s="789" t="s">
        <v>91</v>
      </c>
      <c r="AE234" s="790" t="s">
        <v>2503</v>
      </c>
      <c r="AF234" s="789" t="s">
        <v>91</v>
      </c>
      <c r="AG234" s="790" t="s">
        <v>2503</v>
      </c>
      <c r="AH234" s="789" t="s">
        <v>91</v>
      </c>
      <c r="AI234" s="790" t="s">
        <v>2503</v>
      </c>
      <c r="AJ234" s="1763" t="s">
        <v>91</v>
      </c>
      <c r="AK234" s="1764" t="s">
        <v>2503</v>
      </c>
      <c r="AL234" s="789" t="s">
        <v>91</v>
      </c>
      <c r="AM234" s="790" t="s">
        <v>2503</v>
      </c>
      <c r="AN234" s="1997" t="s">
        <v>91</v>
      </c>
      <c r="AO234" s="1998" t="s">
        <v>2503</v>
      </c>
      <c r="AP234" s="789" t="s">
        <v>91</v>
      </c>
      <c r="AQ234" s="790" t="s">
        <v>2503</v>
      </c>
      <c r="AR234" s="789" t="s">
        <v>91</v>
      </c>
      <c r="AS234" s="790" t="s">
        <v>2503</v>
      </c>
      <c r="AT234" s="789" t="s">
        <v>91</v>
      </c>
      <c r="AU234" s="790" t="s">
        <v>2503</v>
      </c>
      <c r="AV234" s="922" t="s">
        <v>91</v>
      </c>
      <c r="HN234" s="1014"/>
      <c r="HO234" s="1015"/>
      <c r="HP234" s="869"/>
      <c r="HQ234" s="869"/>
      <c r="HR234" s="869"/>
      <c r="HS234" s="869"/>
      <c r="HT234" s="869"/>
      <c r="HU234" s="869"/>
      <c r="HV234" s="1016"/>
      <c r="IV234" s="1017" t="s">
        <v>114</v>
      </c>
      <c r="IW234" s="1017" t="s">
        <v>46</v>
      </c>
      <c r="IX234" s="1013" t="s">
        <v>46</v>
      </c>
      <c r="IY234" s="1013" t="s">
        <v>23</v>
      </c>
      <c r="IZ234" s="1013" t="s">
        <v>45</v>
      </c>
      <c r="JA234" s="1017" t="s">
        <v>103</v>
      </c>
    </row>
    <row r="235" spans="1:275" s="1199" customFormat="1" ht="27.9" customHeight="1" thickBot="1" x14ac:dyDescent="0.4">
      <c r="A235" s="1217"/>
      <c r="B235" s="1171"/>
      <c r="C235" s="1172" t="s">
        <v>43</v>
      </c>
      <c r="D235" s="1172" t="s">
        <v>173</v>
      </c>
      <c r="E235" s="973" t="s">
        <v>642</v>
      </c>
      <c r="F235" s="1173"/>
      <c r="G235" s="1173"/>
      <c r="H235" s="1174"/>
      <c r="I235" s="1175">
        <f>JM235</f>
        <v>2155.56</v>
      </c>
      <c r="J235" s="949"/>
      <c r="K235" s="950">
        <f>K236+K240+K243+K247+K249+K252+K255</f>
        <v>0</v>
      </c>
      <c r="L235" s="999"/>
      <c r="M235" s="999">
        <f>M236+M240+M243+M247+M249+M252+M255</f>
        <v>0</v>
      </c>
      <c r="N235" s="999"/>
      <c r="O235" s="999">
        <f>O236+O240+O243+O247+O249+O252+O255</f>
        <v>0</v>
      </c>
      <c r="P235" s="999"/>
      <c r="Q235" s="999">
        <f>Q236+Q240+Q243+Q247+Q249+Q252+Q255</f>
        <v>0</v>
      </c>
      <c r="R235" s="999"/>
      <c r="S235" s="999">
        <f>S236+S240+S243+S247+S249+S252+S255</f>
        <v>0</v>
      </c>
      <c r="T235" s="999"/>
      <c r="U235" s="999">
        <f>U236+U240+U243+U247+U249+U252+U255</f>
        <v>0</v>
      </c>
      <c r="V235" s="999"/>
      <c r="W235" s="999">
        <f>W236+W240+W243+W247+W249+W252+W255</f>
        <v>0</v>
      </c>
      <c r="X235" s="999"/>
      <c r="Y235" s="999">
        <f>Y236+Y240+Y243+Y247+Y249+Y252+Y255</f>
        <v>0</v>
      </c>
      <c r="Z235" s="999"/>
      <c r="AA235" s="999">
        <f>AA236+AA240+AA243+AA247+AA249+AA252+AA255</f>
        <v>0</v>
      </c>
      <c r="AB235" s="999"/>
      <c r="AC235" s="999">
        <f>AC236+AC240+AC243+AC247+AC249+AC252+AC255</f>
        <v>0</v>
      </c>
      <c r="AD235" s="999"/>
      <c r="AE235" s="999">
        <f>AE236+AE240+AE243+AE247+AE249+AE252+AE255</f>
        <v>0</v>
      </c>
      <c r="AF235" s="999"/>
      <c r="AG235" s="999">
        <f>AG236+AG240+AG243+AG247+AG249+AG252+AG255</f>
        <v>0</v>
      </c>
      <c r="AH235" s="999"/>
      <c r="AI235" s="999">
        <f>AI236+AI240+AI243+AI247+AI249+AI252+AI255</f>
        <v>0</v>
      </c>
      <c r="AJ235" s="2142"/>
      <c r="AK235" s="2142">
        <f>AK236+AK240+AK243+AK247+AK249+AK252+AK255</f>
        <v>179.1</v>
      </c>
      <c r="AL235" s="999"/>
      <c r="AM235" s="999">
        <f>AM236+AM240+AM243+AM247+AM249+AM252+AM255</f>
        <v>0</v>
      </c>
      <c r="AN235" s="2005"/>
      <c r="AO235" s="2005">
        <f>AO236+AO240+AO243+AO247+AO249+AO252+AO255</f>
        <v>0</v>
      </c>
      <c r="AP235" s="999"/>
      <c r="AQ235" s="999">
        <f>AQ236+AQ240+AQ243+AQ247+AQ249+AQ252+AQ255</f>
        <v>0</v>
      </c>
      <c r="AR235" s="950"/>
      <c r="AS235" s="950">
        <f>AS236+AS240+AS243+AS247+AS249+AS252+AS255</f>
        <v>179.1</v>
      </c>
      <c r="AT235" s="950"/>
      <c r="AU235" s="950">
        <f>AU236+AU240+AU243+AU247+AU249+AU252+AU255</f>
        <v>1976.46</v>
      </c>
      <c r="AV235" s="951">
        <f>AU235/I235</f>
        <v>0.91691254244836617</v>
      </c>
      <c r="HN235" s="1200"/>
      <c r="HO235" s="1201"/>
      <c r="HP235" s="1202"/>
      <c r="HQ235" s="1202"/>
      <c r="HR235" s="1203">
        <f>SUM(HR236:HR257)</f>
        <v>0</v>
      </c>
      <c r="HS235" s="1202"/>
      <c r="HT235" s="1203">
        <f>SUM(HT236:HT257)</f>
        <v>0.48613999999999991</v>
      </c>
      <c r="HU235" s="1202"/>
      <c r="HV235" s="1204">
        <f>SUM(HV236:HV257)</f>
        <v>1.0499999999999998</v>
      </c>
      <c r="IT235" s="1205" t="s">
        <v>45</v>
      </c>
      <c r="IV235" s="1206" t="s">
        <v>43</v>
      </c>
      <c r="IW235" s="1206" t="s">
        <v>45</v>
      </c>
      <c r="JA235" s="1205" t="s">
        <v>103</v>
      </c>
      <c r="JM235" s="1223">
        <f>SUM(JM236:JM257)</f>
        <v>2155.56</v>
      </c>
    </row>
    <row r="236" spans="1:275" s="836" customFormat="1" ht="27.9" customHeight="1" x14ac:dyDescent="0.25">
      <c r="A236" s="835"/>
      <c r="B236" s="854" t="s">
        <v>514</v>
      </c>
      <c r="C236" s="1050" t="s">
        <v>105</v>
      </c>
      <c r="D236" s="1049" t="s">
        <v>2399</v>
      </c>
      <c r="E236" s="1045" t="s">
        <v>2400</v>
      </c>
      <c r="F236" s="1046" t="s">
        <v>153</v>
      </c>
      <c r="G236" s="1047">
        <v>3</v>
      </c>
      <c r="H236" s="1048">
        <v>59.7</v>
      </c>
      <c r="I236" s="1044">
        <f>ROUND(H236*G236,2)</f>
        <v>179.1</v>
      </c>
      <c r="J236" s="850"/>
      <c r="K236" s="1064">
        <f>ROUND(J236*$H236,2)</f>
        <v>0</v>
      </c>
      <c r="L236" s="850"/>
      <c r="M236" s="1064">
        <f>ROUND(L236*$H236,2)</f>
        <v>0</v>
      </c>
      <c r="N236" s="850"/>
      <c r="O236" s="1064">
        <f>ROUND(N236*$H236,2)</f>
        <v>0</v>
      </c>
      <c r="P236" s="850"/>
      <c r="Q236" s="1064">
        <f>ROUND(P236*$H236,2)</f>
        <v>0</v>
      </c>
      <c r="R236" s="850"/>
      <c r="S236" s="1064">
        <f>ROUND(R236*$H236,2)</f>
        <v>0</v>
      </c>
      <c r="T236" s="850"/>
      <c r="U236" s="1064">
        <f>ROUND(T236*$H236,2)</f>
        <v>0</v>
      </c>
      <c r="V236" s="850"/>
      <c r="W236" s="1064">
        <f>ROUND(V236*$H236,2)</f>
        <v>0</v>
      </c>
      <c r="X236" s="850"/>
      <c r="Y236" s="1064">
        <f>ROUND(X236*$H236,2)</f>
        <v>0</v>
      </c>
      <c r="Z236" s="850"/>
      <c r="AA236" s="1064">
        <f>ROUND(Z236*$H236,2)</f>
        <v>0</v>
      </c>
      <c r="AB236" s="850"/>
      <c r="AC236" s="1064">
        <f>ROUND(AB236*$H236,2)</f>
        <v>0</v>
      </c>
      <c r="AD236" s="850"/>
      <c r="AE236" s="1064">
        <f>ROUND(AD236*$H236,2)</f>
        <v>0</v>
      </c>
      <c r="AF236" s="850"/>
      <c r="AG236" s="1064">
        <f>ROUND(AF236*$H236,2)</f>
        <v>0</v>
      </c>
      <c r="AH236" s="850"/>
      <c r="AI236" s="1064">
        <f>ROUND(AH236*$H236,2)</f>
        <v>0</v>
      </c>
      <c r="AJ236" s="1861">
        <v>3</v>
      </c>
      <c r="AK236" s="2185">
        <f>ROUND(AJ236*$H236,2)</f>
        <v>179.1</v>
      </c>
      <c r="AL236" s="850"/>
      <c r="AM236" s="1064">
        <f>ROUND(AL236*$H236,2)</f>
        <v>0</v>
      </c>
      <c r="AN236" s="2014"/>
      <c r="AO236" s="2036">
        <f>ROUND(AN236*$H236,2)</f>
        <v>0</v>
      </c>
      <c r="AP236" s="850"/>
      <c r="AQ236" s="1064">
        <f>ROUND(AP236*$H236,2)</f>
        <v>0</v>
      </c>
      <c r="AR236" s="775">
        <f>AP236+AN236+AL236+AJ236+AH236+AF236+AD236+AB236+Z236+X236+V236+T236+R236+P236+N236+L236+J236</f>
        <v>3</v>
      </c>
      <c r="AS236" s="910">
        <f>ROUND(AR236*H236,2)</f>
        <v>179.1</v>
      </c>
      <c r="AT236" s="775">
        <f>G236-AR236</f>
        <v>0</v>
      </c>
      <c r="AU236" s="910">
        <f>ROUND(AT236*H236,2)</f>
        <v>0</v>
      </c>
      <c r="AV236" s="913">
        <f>AU236/I236</f>
        <v>0</v>
      </c>
      <c r="HN236" s="976"/>
      <c r="HO236" s="1000" t="s">
        <v>7</v>
      </c>
      <c r="HP236" s="1001" t="s">
        <v>31</v>
      </c>
      <c r="HQ236" s="851"/>
      <c r="HR236" s="1002">
        <f>HQ236*G236</f>
        <v>0</v>
      </c>
      <c r="HS236" s="1002">
        <v>0</v>
      </c>
      <c r="HT236" s="1002">
        <f>HS236*G236</f>
        <v>0</v>
      </c>
      <c r="HU236" s="1002">
        <v>0.35</v>
      </c>
      <c r="HV236" s="1003">
        <f>HU236*G236</f>
        <v>1.0499999999999998</v>
      </c>
      <c r="IT236" s="1004" t="s">
        <v>110</v>
      </c>
      <c r="IV236" s="1004" t="s">
        <v>105</v>
      </c>
      <c r="IW236" s="1004" t="s">
        <v>46</v>
      </c>
      <c r="JA236" s="988" t="s">
        <v>103</v>
      </c>
      <c r="JG236" s="1005">
        <f>IF(HP236="základní",I236,0)</f>
        <v>179.1</v>
      </c>
      <c r="JH236" s="1005">
        <f>IF(HP236="snížená",I236,0)</f>
        <v>0</v>
      </c>
      <c r="JI236" s="1005">
        <f>IF(HP236="zákl. přenesená",I236,0)</f>
        <v>0</v>
      </c>
      <c r="JJ236" s="1005">
        <f>IF(HP236="sníž. přenesená",I236,0)</f>
        <v>0</v>
      </c>
      <c r="JK236" s="1005">
        <f>IF(HP236="nulová",I236,0)</f>
        <v>0</v>
      </c>
      <c r="JL236" s="988" t="s">
        <v>45</v>
      </c>
      <c r="JM236" s="1005">
        <f>ROUND(H236*G236,2)</f>
        <v>179.1</v>
      </c>
      <c r="JN236" s="988" t="s">
        <v>110</v>
      </c>
      <c r="JO236" s="1004" t="s">
        <v>2401</v>
      </c>
    </row>
    <row r="237" spans="1:275" s="836" customFormat="1" ht="27.9" customHeight="1" x14ac:dyDescent="0.25">
      <c r="A237" s="835"/>
      <c r="B237" s="856"/>
      <c r="C237" s="977" t="s">
        <v>112</v>
      </c>
      <c r="D237" s="851"/>
      <c r="E237" s="858" t="s">
        <v>1510</v>
      </c>
      <c r="F237" s="851"/>
      <c r="G237" s="851"/>
      <c r="H237" s="852"/>
      <c r="I237" s="859"/>
      <c r="J237" s="897"/>
      <c r="K237" s="898"/>
      <c r="L237" s="897"/>
      <c r="M237" s="898"/>
      <c r="N237" s="897"/>
      <c r="O237" s="898"/>
      <c r="P237" s="897"/>
      <c r="Q237" s="898"/>
      <c r="R237" s="897"/>
      <c r="S237" s="898"/>
      <c r="T237" s="897"/>
      <c r="U237" s="898"/>
      <c r="V237" s="897"/>
      <c r="W237" s="898"/>
      <c r="X237" s="897"/>
      <c r="Y237" s="898"/>
      <c r="Z237" s="897"/>
      <c r="AA237" s="898"/>
      <c r="AB237" s="897"/>
      <c r="AC237" s="898"/>
      <c r="AD237" s="897"/>
      <c r="AE237" s="898"/>
      <c r="AF237" s="897"/>
      <c r="AG237" s="898"/>
      <c r="AH237" s="897"/>
      <c r="AI237" s="898"/>
      <c r="AJ237" s="1853"/>
      <c r="AK237" s="1854"/>
      <c r="AL237" s="897"/>
      <c r="AM237" s="898"/>
      <c r="AN237" s="2006"/>
      <c r="AO237" s="2007"/>
      <c r="AP237" s="897"/>
      <c r="AQ237" s="898"/>
      <c r="AR237" s="897"/>
      <c r="AS237" s="898"/>
      <c r="AT237" s="897"/>
      <c r="AU237" s="898"/>
      <c r="AV237" s="917"/>
      <c r="HN237" s="976"/>
      <c r="HO237" s="1006"/>
      <c r="HP237" s="851"/>
      <c r="HQ237" s="851"/>
      <c r="HR237" s="851"/>
      <c r="HS237" s="851"/>
      <c r="HT237" s="851"/>
      <c r="HU237" s="851"/>
      <c r="HV237" s="1007"/>
      <c r="IV237" s="988" t="s">
        <v>112</v>
      </c>
      <c r="IW237" s="988" t="s">
        <v>46</v>
      </c>
    </row>
    <row r="238" spans="1:275" s="1013" customFormat="1" ht="27.9" customHeight="1" x14ac:dyDescent="0.25">
      <c r="A238" s="835"/>
      <c r="B238" s="866"/>
      <c r="C238" s="977" t="s">
        <v>114</v>
      </c>
      <c r="D238" s="867" t="s">
        <v>7</v>
      </c>
      <c r="E238" s="868" t="s">
        <v>2402</v>
      </c>
      <c r="F238" s="869"/>
      <c r="G238" s="870">
        <v>3</v>
      </c>
      <c r="H238" s="871"/>
      <c r="I238" s="872"/>
      <c r="J238" s="897"/>
      <c r="K238" s="898"/>
      <c r="L238" s="897"/>
      <c r="M238" s="898"/>
      <c r="N238" s="897"/>
      <c r="O238" s="898"/>
      <c r="P238" s="897"/>
      <c r="Q238" s="898"/>
      <c r="R238" s="897"/>
      <c r="S238" s="898"/>
      <c r="T238" s="897"/>
      <c r="U238" s="898"/>
      <c r="V238" s="897"/>
      <c r="W238" s="898"/>
      <c r="X238" s="897"/>
      <c r="Y238" s="898"/>
      <c r="Z238" s="897"/>
      <c r="AA238" s="898"/>
      <c r="AB238" s="897"/>
      <c r="AC238" s="898"/>
      <c r="AD238" s="897"/>
      <c r="AE238" s="898"/>
      <c r="AF238" s="897"/>
      <c r="AG238" s="898"/>
      <c r="AH238" s="897"/>
      <c r="AI238" s="898"/>
      <c r="AJ238" s="1853"/>
      <c r="AK238" s="1854"/>
      <c r="AL238" s="897"/>
      <c r="AM238" s="898"/>
      <c r="AN238" s="2006"/>
      <c r="AO238" s="2007"/>
      <c r="AP238" s="897"/>
      <c r="AQ238" s="898"/>
      <c r="AR238" s="897"/>
      <c r="AS238" s="898"/>
      <c r="AT238" s="897"/>
      <c r="AU238" s="898"/>
      <c r="AV238" s="917"/>
      <c r="HN238" s="1014"/>
      <c r="HO238" s="1015"/>
      <c r="HP238" s="869"/>
      <c r="HQ238" s="869"/>
      <c r="HR238" s="869"/>
      <c r="HS238" s="869"/>
      <c r="HT238" s="869"/>
      <c r="HU238" s="869"/>
      <c r="HV238" s="1016"/>
      <c r="IV238" s="1017" t="s">
        <v>114</v>
      </c>
      <c r="IW238" s="1017" t="s">
        <v>46</v>
      </c>
      <c r="IX238" s="1013" t="s">
        <v>46</v>
      </c>
      <c r="IY238" s="1013" t="s">
        <v>23</v>
      </c>
      <c r="IZ238" s="1013" t="s">
        <v>45</v>
      </c>
      <c r="JA238" s="1017" t="s">
        <v>103</v>
      </c>
    </row>
    <row r="239" spans="1:275" s="1008" customFormat="1" ht="27.9" customHeight="1" x14ac:dyDescent="0.25">
      <c r="A239" s="835"/>
      <c r="B239" s="860"/>
      <c r="C239" s="977" t="s">
        <v>114</v>
      </c>
      <c r="D239" s="861" t="s">
        <v>7</v>
      </c>
      <c r="E239" s="862" t="s">
        <v>158</v>
      </c>
      <c r="F239" s="863"/>
      <c r="G239" s="861" t="s">
        <v>7</v>
      </c>
      <c r="H239" s="864"/>
      <c r="I239" s="865"/>
      <c r="J239" s="901"/>
      <c r="K239" s="902"/>
      <c r="L239" s="901"/>
      <c r="M239" s="902"/>
      <c r="N239" s="901"/>
      <c r="O239" s="902"/>
      <c r="P239" s="901"/>
      <c r="Q239" s="902"/>
      <c r="R239" s="901"/>
      <c r="S239" s="902"/>
      <c r="T239" s="901"/>
      <c r="U239" s="902"/>
      <c r="V239" s="901"/>
      <c r="W239" s="902"/>
      <c r="X239" s="901"/>
      <c r="Y239" s="902"/>
      <c r="Z239" s="901"/>
      <c r="AA239" s="902"/>
      <c r="AB239" s="901"/>
      <c r="AC239" s="902"/>
      <c r="AD239" s="901"/>
      <c r="AE239" s="902"/>
      <c r="AF239" s="901"/>
      <c r="AG239" s="902"/>
      <c r="AH239" s="901"/>
      <c r="AI239" s="902"/>
      <c r="AJ239" s="1857"/>
      <c r="AK239" s="1858"/>
      <c r="AL239" s="901"/>
      <c r="AM239" s="902"/>
      <c r="AN239" s="2010"/>
      <c r="AO239" s="2011"/>
      <c r="AP239" s="901"/>
      <c r="AQ239" s="902"/>
      <c r="AR239" s="901"/>
      <c r="AS239" s="902"/>
      <c r="AT239" s="901"/>
      <c r="AU239" s="902"/>
      <c r="AV239" s="919"/>
      <c r="HN239" s="1009"/>
      <c r="HO239" s="1010"/>
      <c r="HP239" s="863"/>
      <c r="HQ239" s="863"/>
      <c r="HR239" s="863"/>
      <c r="HS239" s="863"/>
      <c r="HT239" s="863"/>
      <c r="HU239" s="863"/>
      <c r="HV239" s="1011"/>
      <c r="IV239" s="1012" t="s">
        <v>114</v>
      </c>
      <c r="IW239" s="1012" t="s">
        <v>46</v>
      </c>
      <c r="IX239" s="1008" t="s">
        <v>45</v>
      </c>
      <c r="IY239" s="1008" t="s">
        <v>23</v>
      </c>
      <c r="IZ239" s="1008" t="s">
        <v>44</v>
      </c>
      <c r="JA239" s="1012" t="s">
        <v>103</v>
      </c>
    </row>
    <row r="240" spans="1:275" s="836" customFormat="1" ht="27.9" customHeight="1" x14ac:dyDescent="0.25">
      <c r="A240" s="835"/>
      <c r="B240" s="854" t="s">
        <v>519</v>
      </c>
      <c r="C240" s="838" t="s">
        <v>105</v>
      </c>
      <c r="D240" s="839" t="s">
        <v>1513</v>
      </c>
      <c r="E240" s="840" t="s">
        <v>2403</v>
      </c>
      <c r="F240" s="841" t="s">
        <v>108</v>
      </c>
      <c r="G240" s="842">
        <v>2.0099999999999998</v>
      </c>
      <c r="H240" s="843">
        <v>141.80000000000001</v>
      </c>
      <c r="I240" s="855">
        <f>ROUND(H240*G240,2)</f>
        <v>285.02</v>
      </c>
      <c r="J240" s="850"/>
      <c r="K240" s="1064">
        <f>ROUND(J240*$H240,2)</f>
        <v>0</v>
      </c>
      <c r="L240" s="850"/>
      <c r="M240" s="1064">
        <f>ROUND(L240*$H240,2)</f>
        <v>0</v>
      </c>
      <c r="N240" s="850"/>
      <c r="O240" s="1064">
        <f>ROUND(N240*$H240,2)</f>
        <v>0</v>
      </c>
      <c r="P240" s="850"/>
      <c r="Q240" s="1064">
        <f>ROUND(P240*$H240,2)</f>
        <v>0</v>
      </c>
      <c r="R240" s="850"/>
      <c r="S240" s="1064">
        <f>ROUND(R240*$H240,2)</f>
        <v>0</v>
      </c>
      <c r="T240" s="850"/>
      <c r="U240" s="1064">
        <f>ROUND(T240*$H240,2)</f>
        <v>0</v>
      </c>
      <c r="V240" s="850"/>
      <c r="W240" s="1064">
        <f>ROUND(V240*$H240,2)</f>
        <v>0</v>
      </c>
      <c r="X240" s="850"/>
      <c r="Y240" s="1064">
        <f>ROUND(X240*$H240,2)</f>
        <v>0</v>
      </c>
      <c r="Z240" s="850"/>
      <c r="AA240" s="1064">
        <f>ROUND(Z240*$H240,2)</f>
        <v>0</v>
      </c>
      <c r="AB240" s="850"/>
      <c r="AC240" s="1064">
        <f>ROUND(AB240*$H240,2)</f>
        <v>0</v>
      </c>
      <c r="AD240" s="850"/>
      <c r="AE240" s="1064">
        <f>ROUND(AD240*$H240,2)</f>
        <v>0</v>
      </c>
      <c r="AF240" s="850"/>
      <c r="AG240" s="1064">
        <f>ROUND(AF240*$H240,2)</f>
        <v>0</v>
      </c>
      <c r="AH240" s="850"/>
      <c r="AI240" s="1064">
        <f>ROUND(AH240*$H240,2)</f>
        <v>0</v>
      </c>
      <c r="AJ240" s="1861"/>
      <c r="AK240" s="2185">
        <f>ROUND(AJ240*$H240,2)</f>
        <v>0</v>
      </c>
      <c r="AL240" s="850"/>
      <c r="AM240" s="1064">
        <f>ROUND(AL240*$H240,2)</f>
        <v>0</v>
      </c>
      <c r="AN240" s="2014"/>
      <c r="AO240" s="2036">
        <f>ROUND(AN240*$H240,2)</f>
        <v>0</v>
      </c>
      <c r="AP240" s="850"/>
      <c r="AQ240" s="1064">
        <f>ROUND(AP240*$H240,2)</f>
        <v>0</v>
      </c>
      <c r="AR240" s="850">
        <f>AP240+AN240+AL240+AJ240+AH240+AF240+AD240+AB240+Z240+X240+V240+T240+R240+P240+N240+L240+J240</f>
        <v>0</v>
      </c>
      <c r="AS240" s="1064">
        <f>ROUND(AR240*H240,2)</f>
        <v>0</v>
      </c>
      <c r="AT240" s="850">
        <f>G240-AR240</f>
        <v>2.0099999999999998</v>
      </c>
      <c r="AU240" s="1064">
        <f>ROUND(AT240*H240,2)</f>
        <v>285.02</v>
      </c>
      <c r="AV240" s="914">
        <f>AU240/I240</f>
        <v>1</v>
      </c>
      <c r="HN240" s="976"/>
      <c r="HO240" s="1000" t="s">
        <v>7</v>
      </c>
      <c r="HP240" s="1001" t="s">
        <v>31</v>
      </c>
      <c r="HQ240" s="851"/>
      <c r="HR240" s="1002">
        <f>HQ240*G240</f>
        <v>0</v>
      </c>
      <c r="HS240" s="1002">
        <v>0</v>
      </c>
      <c r="HT240" s="1002">
        <f>HS240*G240</f>
        <v>0</v>
      </c>
      <c r="HU240" s="1002">
        <v>0</v>
      </c>
      <c r="HV240" s="1003">
        <f>HU240*G240</f>
        <v>0</v>
      </c>
      <c r="IT240" s="1004" t="s">
        <v>110</v>
      </c>
      <c r="IV240" s="1004" t="s">
        <v>105</v>
      </c>
      <c r="IW240" s="1004" t="s">
        <v>46</v>
      </c>
      <c r="JA240" s="988" t="s">
        <v>103</v>
      </c>
      <c r="JG240" s="1005">
        <f>IF(HP240="základní",I240,0)</f>
        <v>285.02</v>
      </c>
      <c r="JH240" s="1005">
        <f>IF(HP240="snížená",I240,0)</f>
        <v>0</v>
      </c>
      <c r="JI240" s="1005">
        <f>IF(HP240="zákl. přenesená",I240,0)</f>
        <v>0</v>
      </c>
      <c r="JJ240" s="1005">
        <f>IF(HP240="sníž. přenesená",I240,0)</f>
        <v>0</v>
      </c>
      <c r="JK240" s="1005">
        <f>IF(HP240="nulová",I240,0)</f>
        <v>0</v>
      </c>
      <c r="JL240" s="988" t="s">
        <v>45</v>
      </c>
      <c r="JM240" s="1005">
        <f>ROUND(H240*G240,2)</f>
        <v>285.02</v>
      </c>
      <c r="JN240" s="988" t="s">
        <v>110</v>
      </c>
      <c r="JO240" s="1004" t="s">
        <v>2404</v>
      </c>
    </row>
    <row r="241" spans="1:275" s="836" customFormat="1" ht="27.9" customHeight="1" x14ac:dyDescent="0.25">
      <c r="A241" s="835"/>
      <c r="B241" s="856"/>
      <c r="C241" s="977" t="s">
        <v>112</v>
      </c>
      <c r="D241" s="851"/>
      <c r="E241" s="858" t="s">
        <v>1516</v>
      </c>
      <c r="F241" s="851"/>
      <c r="G241" s="851"/>
      <c r="H241" s="852"/>
      <c r="I241" s="859"/>
      <c r="J241" s="897"/>
      <c r="K241" s="898"/>
      <c r="L241" s="897"/>
      <c r="M241" s="898"/>
      <c r="N241" s="897"/>
      <c r="O241" s="898"/>
      <c r="P241" s="897"/>
      <c r="Q241" s="898"/>
      <c r="R241" s="897"/>
      <c r="S241" s="898"/>
      <c r="T241" s="897"/>
      <c r="U241" s="898"/>
      <c r="V241" s="897"/>
      <c r="W241" s="898"/>
      <c r="X241" s="897"/>
      <c r="Y241" s="898"/>
      <c r="Z241" s="897"/>
      <c r="AA241" s="898"/>
      <c r="AB241" s="897"/>
      <c r="AC241" s="898"/>
      <c r="AD241" s="897"/>
      <c r="AE241" s="898"/>
      <c r="AF241" s="897"/>
      <c r="AG241" s="898"/>
      <c r="AH241" s="897"/>
      <c r="AI241" s="898"/>
      <c r="AJ241" s="1853"/>
      <c r="AK241" s="1854"/>
      <c r="AL241" s="897"/>
      <c r="AM241" s="898"/>
      <c r="AN241" s="2006"/>
      <c r="AO241" s="2007"/>
      <c r="AP241" s="897"/>
      <c r="AQ241" s="898"/>
      <c r="AR241" s="897"/>
      <c r="AS241" s="898"/>
      <c r="AT241" s="897"/>
      <c r="AU241" s="898"/>
      <c r="AV241" s="917"/>
      <c r="HN241" s="976"/>
      <c r="HO241" s="1006"/>
      <c r="HP241" s="851"/>
      <c r="HQ241" s="851"/>
      <c r="HR241" s="851"/>
      <c r="HS241" s="851"/>
      <c r="HT241" s="851"/>
      <c r="HU241" s="851"/>
      <c r="HV241" s="1007"/>
      <c r="IV241" s="988" t="s">
        <v>112</v>
      </c>
      <c r="IW241" s="988" t="s">
        <v>46</v>
      </c>
    </row>
    <row r="242" spans="1:275" s="1013" customFormat="1" ht="27.9" customHeight="1" x14ac:dyDescent="0.25">
      <c r="A242" s="835"/>
      <c r="B242" s="866"/>
      <c r="C242" s="977" t="s">
        <v>114</v>
      </c>
      <c r="D242" s="867" t="s">
        <v>7</v>
      </c>
      <c r="E242" s="868" t="s">
        <v>2405</v>
      </c>
      <c r="F242" s="869"/>
      <c r="G242" s="870">
        <v>2.0099999999999998</v>
      </c>
      <c r="H242" s="871"/>
      <c r="I242" s="872"/>
      <c r="J242" s="901"/>
      <c r="K242" s="902"/>
      <c r="L242" s="901"/>
      <c r="M242" s="902"/>
      <c r="N242" s="901"/>
      <c r="O242" s="902"/>
      <c r="P242" s="901"/>
      <c r="Q242" s="902"/>
      <c r="R242" s="901"/>
      <c r="S242" s="902"/>
      <c r="T242" s="901"/>
      <c r="U242" s="902"/>
      <c r="V242" s="901"/>
      <c r="W242" s="902"/>
      <c r="X242" s="901"/>
      <c r="Y242" s="902"/>
      <c r="Z242" s="901"/>
      <c r="AA242" s="902"/>
      <c r="AB242" s="901"/>
      <c r="AC242" s="902"/>
      <c r="AD242" s="901"/>
      <c r="AE242" s="902"/>
      <c r="AF242" s="901"/>
      <c r="AG242" s="902"/>
      <c r="AH242" s="901"/>
      <c r="AI242" s="902"/>
      <c r="AJ242" s="1857"/>
      <c r="AK242" s="1858"/>
      <c r="AL242" s="901"/>
      <c r="AM242" s="902"/>
      <c r="AN242" s="2010"/>
      <c r="AO242" s="2011"/>
      <c r="AP242" s="901"/>
      <c r="AQ242" s="902"/>
      <c r="AR242" s="901"/>
      <c r="AS242" s="902"/>
      <c r="AT242" s="901"/>
      <c r="AU242" s="902"/>
      <c r="AV242" s="919"/>
      <c r="HN242" s="1014"/>
      <c r="HO242" s="1015"/>
      <c r="HP242" s="869"/>
      <c r="HQ242" s="869"/>
      <c r="HR242" s="869"/>
      <c r="HS242" s="869"/>
      <c r="HT242" s="869"/>
      <c r="HU242" s="869"/>
      <c r="HV242" s="1016"/>
      <c r="IV242" s="1017" t="s">
        <v>114</v>
      </c>
      <c r="IW242" s="1017" t="s">
        <v>46</v>
      </c>
      <c r="IX242" s="1013" t="s">
        <v>46</v>
      </c>
      <c r="IY242" s="1013" t="s">
        <v>23</v>
      </c>
      <c r="IZ242" s="1013" t="s">
        <v>45</v>
      </c>
      <c r="JA242" s="1017" t="s">
        <v>103</v>
      </c>
    </row>
    <row r="243" spans="1:275" s="836" customFormat="1" ht="27.9" customHeight="1" x14ac:dyDescent="0.25">
      <c r="A243" s="835"/>
      <c r="B243" s="854" t="s">
        <v>523</v>
      </c>
      <c r="C243" s="838" t="s">
        <v>105</v>
      </c>
      <c r="D243" s="839" t="s">
        <v>2406</v>
      </c>
      <c r="E243" s="840" t="s">
        <v>2407</v>
      </c>
      <c r="F243" s="841" t="s">
        <v>153</v>
      </c>
      <c r="G243" s="842">
        <v>3</v>
      </c>
      <c r="H243" s="843">
        <v>100.6</v>
      </c>
      <c r="I243" s="855">
        <f>ROUND(H243*G243,2)</f>
        <v>301.8</v>
      </c>
      <c r="J243" s="850"/>
      <c r="K243" s="1064">
        <f>ROUND(J243*$H243,2)</f>
        <v>0</v>
      </c>
      <c r="L243" s="850"/>
      <c r="M243" s="1064">
        <f>ROUND(L243*$H243,2)</f>
        <v>0</v>
      </c>
      <c r="N243" s="850"/>
      <c r="O243" s="1064">
        <f>ROUND(N243*$H243,2)</f>
        <v>0</v>
      </c>
      <c r="P243" s="850"/>
      <c r="Q243" s="1064">
        <f>ROUND(P243*$H243,2)</f>
        <v>0</v>
      </c>
      <c r="R243" s="850"/>
      <c r="S243" s="1064">
        <f>ROUND(R243*$H243,2)</f>
        <v>0</v>
      </c>
      <c r="T243" s="850"/>
      <c r="U243" s="1064">
        <f>ROUND(T243*$H243,2)</f>
        <v>0</v>
      </c>
      <c r="V243" s="850"/>
      <c r="W243" s="1064">
        <f>ROUND(V243*$H243,2)</f>
        <v>0</v>
      </c>
      <c r="X243" s="850"/>
      <c r="Y243" s="1064">
        <f>ROUND(X243*$H243,2)</f>
        <v>0</v>
      </c>
      <c r="Z243" s="850"/>
      <c r="AA243" s="1064">
        <f>ROUND(Z243*$H243,2)</f>
        <v>0</v>
      </c>
      <c r="AB243" s="850"/>
      <c r="AC243" s="1064">
        <f>ROUND(AB243*$H243,2)</f>
        <v>0</v>
      </c>
      <c r="AD243" s="850"/>
      <c r="AE243" s="1064">
        <f>ROUND(AD243*$H243,2)</f>
        <v>0</v>
      </c>
      <c r="AF243" s="850"/>
      <c r="AG243" s="1064">
        <f>ROUND(AF243*$H243,2)</f>
        <v>0</v>
      </c>
      <c r="AH243" s="850"/>
      <c r="AI243" s="1064">
        <f>ROUND(AH243*$H243,2)</f>
        <v>0</v>
      </c>
      <c r="AJ243" s="1861"/>
      <c r="AK243" s="2185">
        <f>ROUND(AJ243*$H243,2)</f>
        <v>0</v>
      </c>
      <c r="AL243" s="850"/>
      <c r="AM243" s="1064">
        <f>ROUND(AL243*$H243,2)</f>
        <v>0</v>
      </c>
      <c r="AN243" s="2014"/>
      <c r="AO243" s="2036">
        <f>ROUND(AN243*$H243,2)</f>
        <v>0</v>
      </c>
      <c r="AP243" s="850"/>
      <c r="AQ243" s="1064">
        <f>ROUND(AP243*$H243,2)</f>
        <v>0</v>
      </c>
      <c r="AR243" s="850">
        <f>AP243+AN243+AL243+AJ243+AH243+AF243+AD243+AB243+Z243+X243+V243+T243+R243+P243+N243+L243+J243</f>
        <v>0</v>
      </c>
      <c r="AS243" s="1064">
        <f>ROUND(AR243*H243,2)</f>
        <v>0</v>
      </c>
      <c r="AT243" s="850">
        <f>G243-AR243</f>
        <v>3</v>
      </c>
      <c r="AU243" s="1064">
        <f>ROUND(AT243*H243,2)</f>
        <v>301.8</v>
      </c>
      <c r="AV243" s="914">
        <f>AU243/I243</f>
        <v>1</v>
      </c>
      <c r="HN243" s="976"/>
      <c r="HO243" s="1000" t="s">
        <v>7</v>
      </c>
      <c r="HP243" s="1001" t="s">
        <v>31</v>
      </c>
      <c r="HQ243" s="851"/>
      <c r="HR243" s="1002">
        <f>HQ243*G243</f>
        <v>0</v>
      </c>
      <c r="HS243" s="1002">
        <v>0.14760999999999999</v>
      </c>
      <c r="HT243" s="1002">
        <f>HS243*G243</f>
        <v>0.44282999999999995</v>
      </c>
      <c r="HU243" s="1002">
        <v>0</v>
      </c>
      <c r="HV243" s="1003">
        <f>HU243*G243</f>
        <v>0</v>
      </c>
      <c r="IT243" s="1004" t="s">
        <v>110</v>
      </c>
      <c r="IV243" s="1004" t="s">
        <v>105</v>
      </c>
      <c r="IW243" s="1004" t="s">
        <v>46</v>
      </c>
      <c r="JA243" s="988" t="s">
        <v>103</v>
      </c>
      <c r="JG243" s="1005">
        <f>IF(HP243="základní",I243,0)</f>
        <v>301.8</v>
      </c>
      <c r="JH243" s="1005">
        <f>IF(HP243="snížená",I243,0)</f>
        <v>0</v>
      </c>
      <c r="JI243" s="1005">
        <f>IF(HP243="zákl. přenesená",I243,0)</f>
        <v>0</v>
      </c>
      <c r="JJ243" s="1005">
        <f>IF(HP243="sníž. přenesená",I243,0)</f>
        <v>0</v>
      </c>
      <c r="JK243" s="1005">
        <f>IF(HP243="nulová",I243,0)</f>
        <v>0</v>
      </c>
      <c r="JL243" s="988" t="s">
        <v>45</v>
      </c>
      <c r="JM243" s="1005">
        <f>ROUND(H243*G243,2)</f>
        <v>301.8</v>
      </c>
      <c r="JN243" s="988" t="s">
        <v>110</v>
      </c>
      <c r="JO243" s="1004" t="s">
        <v>2408</v>
      </c>
    </row>
    <row r="244" spans="1:275" s="836" customFormat="1" ht="27.9" customHeight="1" x14ac:dyDescent="0.25">
      <c r="A244" s="835"/>
      <c r="B244" s="856"/>
      <c r="C244" s="977" t="s">
        <v>112</v>
      </c>
      <c r="D244" s="851"/>
      <c r="E244" s="858" t="s">
        <v>1520</v>
      </c>
      <c r="F244" s="851"/>
      <c r="G244" s="851"/>
      <c r="H244" s="852"/>
      <c r="I244" s="859"/>
      <c r="J244" s="897"/>
      <c r="K244" s="898"/>
      <c r="L244" s="897"/>
      <c r="M244" s="898"/>
      <c r="N244" s="897"/>
      <c r="O244" s="898"/>
      <c r="P244" s="897"/>
      <c r="Q244" s="898"/>
      <c r="R244" s="897"/>
      <c r="S244" s="898"/>
      <c r="T244" s="897"/>
      <c r="U244" s="898"/>
      <c r="V244" s="897"/>
      <c r="W244" s="898"/>
      <c r="X244" s="897"/>
      <c r="Y244" s="898"/>
      <c r="Z244" s="897"/>
      <c r="AA244" s="898"/>
      <c r="AB244" s="897"/>
      <c r="AC244" s="898"/>
      <c r="AD244" s="897"/>
      <c r="AE244" s="898"/>
      <c r="AF244" s="897"/>
      <c r="AG244" s="898"/>
      <c r="AH244" s="897"/>
      <c r="AI244" s="898"/>
      <c r="AJ244" s="1853"/>
      <c r="AK244" s="1854"/>
      <c r="AL244" s="897"/>
      <c r="AM244" s="898"/>
      <c r="AN244" s="2006"/>
      <c r="AO244" s="2007"/>
      <c r="AP244" s="897"/>
      <c r="AQ244" s="898"/>
      <c r="AR244" s="897"/>
      <c r="AS244" s="898"/>
      <c r="AT244" s="897"/>
      <c r="AU244" s="898"/>
      <c r="AV244" s="917"/>
      <c r="HN244" s="976"/>
      <c r="HO244" s="1006"/>
      <c r="HP244" s="851"/>
      <c r="HQ244" s="851"/>
      <c r="HR244" s="851"/>
      <c r="HS244" s="851"/>
      <c r="HT244" s="851"/>
      <c r="HU244" s="851"/>
      <c r="HV244" s="1007"/>
      <c r="IV244" s="988" t="s">
        <v>112</v>
      </c>
      <c r="IW244" s="988" t="s">
        <v>46</v>
      </c>
    </row>
    <row r="245" spans="1:275" s="1013" customFormat="1" ht="27.9" customHeight="1" x14ac:dyDescent="0.25">
      <c r="A245" s="835"/>
      <c r="B245" s="866"/>
      <c r="C245" s="977" t="s">
        <v>114</v>
      </c>
      <c r="D245" s="867" t="s">
        <v>7</v>
      </c>
      <c r="E245" s="868" t="s">
        <v>2409</v>
      </c>
      <c r="F245" s="869"/>
      <c r="G245" s="870">
        <v>3</v>
      </c>
      <c r="H245" s="871"/>
      <c r="I245" s="872"/>
      <c r="J245" s="897"/>
      <c r="K245" s="898"/>
      <c r="L245" s="897"/>
      <c r="M245" s="898"/>
      <c r="N245" s="897"/>
      <c r="O245" s="898"/>
      <c r="P245" s="897"/>
      <c r="Q245" s="898"/>
      <c r="R245" s="897"/>
      <c r="S245" s="898"/>
      <c r="T245" s="897"/>
      <c r="U245" s="898"/>
      <c r="V245" s="897"/>
      <c r="W245" s="898"/>
      <c r="X245" s="897"/>
      <c r="Y245" s="898"/>
      <c r="Z245" s="897"/>
      <c r="AA245" s="898"/>
      <c r="AB245" s="897"/>
      <c r="AC245" s="898"/>
      <c r="AD245" s="897"/>
      <c r="AE245" s="898"/>
      <c r="AF245" s="897"/>
      <c r="AG245" s="898"/>
      <c r="AH245" s="897"/>
      <c r="AI245" s="898"/>
      <c r="AJ245" s="1853"/>
      <c r="AK245" s="1854"/>
      <c r="AL245" s="897"/>
      <c r="AM245" s="898"/>
      <c r="AN245" s="2006"/>
      <c r="AO245" s="2007"/>
      <c r="AP245" s="897"/>
      <c r="AQ245" s="898"/>
      <c r="AR245" s="897"/>
      <c r="AS245" s="898"/>
      <c r="AT245" s="897"/>
      <c r="AU245" s="898"/>
      <c r="AV245" s="917"/>
      <c r="HN245" s="1014"/>
      <c r="HO245" s="1015"/>
      <c r="HP245" s="869"/>
      <c r="HQ245" s="869"/>
      <c r="HR245" s="869"/>
      <c r="HS245" s="869"/>
      <c r="HT245" s="869"/>
      <c r="HU245" s="869"/>
      <c r="HV245" s="1016"/>
      <c r="IV245" s="1017" t="s">
        <v>114</v>
      </c>
      <c r="IW245" s="1017" t="s">
        <v>46</v>
      </c>
      <c r="IX245" s="1013" t="s">
        <v>46</v>
      </c>
      <c r="IY245" s="1013" t="s">
        <v>23</v>
      </c>
      <c r="IZ245" s="1013" t="s">
        <v>45</v>
      </c>
      <c r="JA245" s="1017" t="s">
        <v>103</v>
      </c>
    </row>
    <row r="246" spans="1:275" s="1008" customFormat="1" ht="27.9" customHeight="1" x14ac:dyDescent="0.25">
      <c r="A246" s="835"/>
      <c r="B246" s="860"/>
      <c r="C246" s="977" t="s">
        <v>114</v>
      </c>
      <c r="D246" s="861" t="s">
        <v>7</v>
      </c>
      <c r="E246" s="862" t="s">
        <v>2410</v>
      </c>
      <c r="F246" s="863"/>
      <c r="G246" s="861" t="s">
        <v>7</v>
      </c>
      <c r="H246" s="864"/>
      <c r="I246" s="865"/>
      <c r="J246" s="901"/>
      <c r="K246" s="902"/>
      <c r="L246" s="901"/>
      <c r="M246" s="902"/>
      <c r="N246" s="901"/>
      <c r="O246" s="902"/>
      <c r="P246" s="901"/>
      <c r="Q246" s="902"/>
      <c r="R246" s="901"/>
      <c r="S246" s="902"/>
      <c r="T246" s="901"/>
      <c r="U246" s="902"/>
      <c r="V246" s="901"/>
      <c r="W246" s="902"/>
      <c r="X246" s="901"/>
      <c r="Y246" s="902"/>
      <c r="Z246" s="901"/>
      <c r="AA246" s="902"/>
      <c r="AB246" s="901"/>
      <c r="AC246" s="902"/>
      <c r="AD246" s="901"/>
      <c r="AE246" s="902"/>
      <c r="AF246" s="901"/>
      <c r="AG246" s="902"/>
      <c r="AH246" s="901"/>
      <c r="AI246" s="902"/>
      <c r="AJ246" s="1857"/>
      <c r="AK246" s="1858"/>
      <c r="AL246" s="901"/>
      <c r="AM246" s="902"/>
      <c r="AN246" s="2010"/>
      <c r="AO246" s="2011"/>
      <c r="AP246" s="901"/>
      <c r="AQ246" s="902"/>
      <c r="AR246" s="901"/>
      <c r="AS246" s="902"/>
      <c r="AT246" s="901"/>
      <c r="AU246" s="902"/>
      <c r="AV246" s="919"/>
      <c r="HN246" s="1009"/>
      <c r="HO246" s="1010"/>
      <c r="HP246" s="863"/>
      <c r="HQ246" s="863"/>
      <c r="HR246" s="863"/>
      <c r="HS246" s="863"/>
      <c r="HT246" s="863"/>
      <c r="HU246" s="863"/>
      <c r="HV246" s="1011"/>
      <c r="IV246" s="1012" t="s">
        <v>114</v>
      </c>
      <c r="IW246" s="1012" t="s">
        <v>46</v>
      </c>
      <c r="IX246" s="1008" t="s">
        <v>45</v>
      </c>
      <c r="IY246" s="1008" t="s">
        <v>23</v>
      </c>
      <c r="IZ246" s="1008" t="s">
        <v>44</v>
      </c>
      <c r="JA246" s="1012" t="s">
        <v>103</v>
      </c>
    </row>
    <row r="247" spans="1:275" s="836" customFormat="1" ht="27.9" customHeight="1" x14ac:dyDescent="0.25">
      <c r="A247" s="835"/>
      <c r="B247" s="887" t="s">
        <v>528</v>
      </c>
      <c r="C247" s="844" t="s">
        <v>238</v>
      </c>
      <c r="D247" s="845" t="s">
        <v>1522</v>
      </c>
      <c r="E247" s="846" t="s">
        <v>1523</v>
      </c>
      <c r="F247" s="847" t="s">
        <v>341</v>
      </c>
      <c r="G247" s="848">
        <v>1</v>
      </c>
      <c r="H247" s="849">
        <v>53</v>
      </c>
      <c r="I247" s="888">
        <f>ROUND(H247*G247,2)</f>
        <v>53</v>
      </c>
      <c r="J247" s="850"/>
      <c r="K247" s="1064">
        <f>ROUND(J247*$H247,2)</f>
        <v>0</v>
      </c>
      <c r="L247" s="850"/>
      <c r="M247" s="1064">
        <f>ROUND(L247*$H247,2)</f>
        <v>0</v>
      </c>
      <c r="N247" s="850"/>
      <c r="O247" s="1064">
        <f>ROUND(N247*$H247,2)</f>
        <v>0</v>
      </c>
      <c r="P247" s="850"/>
      <c r="Q247" s="1064">
        <f>ROUND(P247*$H247,2)</f>
        <v>0</v>
      </c>
      <c r="R247" s="850"/>
      <c r="S247" s="1064">
        <f>ROUND(R247*$H247,2)</f>
        <v>0</v>
      </c>
      <c r="T247" s="850"/>
      <c r="U247" s="1064">
        <f>ROUND(T247*$H247,2)</f>
        <v>0</v>
      </c>
      <c r="V247" s="850"/>
      <c r="W247" s="1064">
        <f>ROUND(V247*$H247,2)</f>
        <v>0</v>
      </c>
      <c r="X247" s="850"/>
      <c r="Y247" s="1064">
        <f>ROUND(X247*$H247,2)</f>
        <v>0</v>
      </c>
      <c r="Z247" s="850"/>
      <c r="AA247" s="1064">
        <f>ROUND(Z247*$H247,2)</f>
        <v>0</v>
      </c>
      <c r="AB247" s="850"/>
      <c r="AC247" s="1064">
        <f>ROUND(AB247*$H247,2)</f>
        <v>0</v>
      </c>
      <c r="AD247" s="850"/>
      <c r="AE247" s="1064">
        <f>ROUND(AD247*$H247,2)</f>
        <v>0</v>
      </c>
      <c r="AF247" s="850"/>
      <c r="AG247" s="1064">
        <f>ROUND(AF247*$H247,2)</f>
        <v>0</v>
      </c>
      <c r="AH247" s="850"/>
      <c r="AI247" s="1064">
        <f>ROUND(AH247*$H247,2)</f>
        <v>0</v>
      </c>
      <c r="AJ247" s="1861"/>
      <c r="AK247" s="2185">
        <f>ROUND(AJ247*$H247,2)</f>
        <v>0</v>
      </c>
      <c r="AL247" s="850"/>
      <c r="AM247" s="1064">
        <f>ROUND(AL247*$H247,2)</f>
        <v>0</v>
      </c>
      <c r="AN247" s="2014"/>
      <c r="AO247" s="2036">
        <f>ROUND(AN247*$H247,2)</f>
        <v>0</v>
      </c>
      <c r="AP247" s="850"/>
      <c r="AQ247" s="1064">
        <f>ROUND(AP247*$H247,2)</f>
        <v>0</v>
      </c>
      <c r="AR247" s="850">
        <f>AP247+AN247+AL247+AJ247+AH247+AF247+AD247+AB247+Z247+X247+V247+T247+R247+P247+N247+L247+J247</f>
        <v>0</v>
      </c>
      <c r="AS247" s="1064">
        <f>ROUND(AR247*H247,2)</f>
        <v>0</v>
      </c>
      <c r="AT247" s="850">
        <f>G247-AR247</f>
        <v>1</v>
      </c>
      <c r="AU247" s="1064">
        <f>ROUND(AT247*H247,2)</f>
        <v>53</v>
      </c>
      <c r="AV247" s="914">
        <f>AU247/I247</f>
        <v>1</v>
      </c>
      <c r="HN247" s="1028"/>
      <c r="HO247" s="1029" t="s">
        <v>7</v>
      </c>
      <c r="HP247" s="1030" t="s">
        <v>31</v>
      </c>
      <c r="HQ247" s="851"/>
      <c r="HR247" s="1002">
        <f>HQ247*G247</f>
        <v>0</v>
      </c>
      <c r="HS247" s="1002">
        <v>4.2999999999999997E-2</v>
      </c>
      <c r="HT247" s="1002">
        <f>HS247*G247</f>
        <v>4.2999999999999997E-2</v>
      </c>
      <c r="HU247" s="1002">
        <v>0</v>
      </c>
      <c r="HV247" s="1003">
        <f>HU247*G247</f>
        <v>0</v>
      </c>
      <c r="IT247" s="1004" t="s">
        <v>166</v>
      </c>
      <c r="IV247" s="1004" t="s">
        <v>238</v>
      </c>
      <c r="IW247" s="1004" t="s">
        <v>46</v>
      </c>
      <c r="JA247" s="988" t="s">
        <v>103</v>
      </c>
      <c r="JG247" s="1005">
        <f>IF(HP247="základní",I247,0)</f>
        <v>53</v>
      </c>
      <c r="JH247" s="1005">
        <f>IF(HP247="snížená",I247,0)</f>
        <v>0</v>
      </c>
      <c r="JI247" s="1005">
        <f>IF(HP247="zákl. přenesená",I247,0)</f>
        <v>0</v>
      </c>
      <c r="JJ247" s="1005">
        <f>IF(HP247="sníž. přenesená",I247,0)</f>
        <v>0</v>
      </c>
      <c r="JK247" s="1005">
        <f>IF(HP247="nulová",I247,0)</f>
        <v>0</v>
      </c>
      <c r="JL247" s="988" t="s">
        <v>45</v>
      </c>
      <c r="JM247" s="1005">
        <f>ROUND(H247*G247,2)</f>
        <v>53</v>
      </c>
      <c r="JN247" s="988" t="s">
        <v>110</v>
      </c>
      <c r="JO247" s="1004" t="s">
        <v>2411</v>
      </c>
    </row>
    <row r="248" spans="1:275" s="1013" customFormat="1" ht="27.9" customHeight="1" x14ac:dyDescent="0.25">
      <c r="A248" s="835"/>
      <c r="B248" s="866"/>
      <c r="C248" s="977" t="s">
        <v>114</v>
      </c>
      <c r="D248" s="867" t="s">
        <v>7</v>
      </c>
      <c r="E248" s="868" t="s">
        <v>2412</v>
      </c>
      <c r="F248" s="869"/>
      <c r="G248" s="870">
        <v>1</v>
      </c>
      <c r="H248" s="871"/>
      <c r="I248" s="872"/>
      <c r="J248" s="897"/>
      <c r="K248" s="898"/>
      <c r="L248" s="897"/>
      <c r="M248" s="898"/>
      <c r="N248" s="897"/>
      <c r="O248" s="898"/>
      <c r="P248" s="897"/>
      <c r="Q248" s="898"/>
      <c r="R248" s="897"/>
      <c r="S248" s="898"/>
      <c r="T248" s="897"/>
      <c r="U248" s="898"/>
      <c r="V248" s="897"/>
      <c r="W248" s="898"/>
      <c r="X248" s="897"/>
      <c r="Y248" s="898"/>
      <c r="Z248" s="897"/>
      <c r="AA248" s="898"/>
      <c r="AB248" s="897"/>
      <c r="AC248" s="898"/>
      <c r="AD248" s="897"/>
      <c r="AE248" s="898"/>
      <c r="AF248" s="897"/>
      <c r="AG248" s="898"/>
      <c r="AH248" s="897"/>
      <c r="AI248" s="898"/>
      <c r="AJ248" s="1853"/>
      <c r="AK248" s="1854"/>
      <c r="AL248" s="897"/>
      <c r="AM248" s="898"/>
      <c r="AN248" s="2006"/>
      <c r="AO248" s="2007"/>
      <c r="AP248" s="897"/>
      <c r="AQ248" s="898"/>
      <c r="AR248" s="897"/>
      <c r="AS248" s="898"/>
      <c r="AT248" s="897"/>
      <c r="AU248" s="898"/>
      <c r="AV248" s="917"/>
      <c r="HN248" s="1014"/>
      <c r="HO248" s="1015"/>
      <c r="HP248" s="869"/>
      <c r="HQ248" s="869"/>
      <c r="HR248" s="869"/>
      <c r="HS248" s="869"/>
      <c r="HT248" s="869"/>
      <c r="HU248" s="869"/>
      <c r="HV248" s="1016"/>
      <c r="IV248" s="1017" t="s">
        <v>114</v>
      </c>
      <c r="IW248" s="1017" t="s">
        <v>46</v>
      </c>
      <c r="IX248" s="1013" t="s">
        <v>46</v>
      </c>
      <c r="IY248" s="1013" t="s">
        <v>23</v>
      </c>
      <c r="IZ248" s="1013" t="s">
        <v>45</v>
      </c>
      <c r="JA248" s="1017" t="s">
        <v>103</v>
      </c>
    </row>
    <row r="249" spans="1:275" s="836" customFormat="1" ht="27.9" customHeight="1" x14ac:dyDescent="0.25">
      <c r="A249" s="835"/>
      <c r="B249" s="854" t="s">
        <v>532</v>
      </c>
      <c r="C249" s="838" t="s">
        <v>105</v>
      </c>
      <c r="D249" s="839" t="s">
        <v>671</v>
      </c>
      <c r="E249" s="840" t="s">
        <v>672</v>
      </c>
      <c r="F249" s="841" t="s">
        <v>153</v>
      </c>
      <c r="G249" s="842">
        <v>6.2</v>
      </c>
      <c r="H249" s="843">
        <v>53.6</v>
      </c>
      <c r="I249" s="855">
        <f>ROUND(H249*G249,2)</f>
        <v>332.32</v>
      </c>
      <c r="J249" s="850"/>
      <c r="K249" s="1064">
        <f>ROUND(J249*$H249,2)</f>
        <v>0</v>
      </c>
      <c r="L249" s="850"/>
      <c r="M249" s="1064">
        <f>ROUND(L249*$H249,2)</f>
        <v>0</v>
      </c>
      <c r="N249" s="850"/>
      <c r="O249" s="1064">
        <f>ROUND(N249*$H249,2)</f>
        <v>0</v>
      </c>
      <c r="P249" s="850"/>
      <c r="Q249" s="1064">
        <f>ROUND(P249*$H249,2)</f>
        <v>0</v>
      </c>
      <c r="R249" s="850"/>
      <c r="S249" s="1064">
        <f>ROUND(R249*$H249,2)</f>
        <v>0</v>
      </c>
      <c r="T249" s="850"/>
      <c r="U249" s="1064">
        <f>ROUND(T249*$H249,2)</f>
        <v>0</v>
      </c>
      <c r="V249" s="850"/>
      <c r="W249" s="1064">
        <f>ROUND(V249*$H249,2)</f>
        <v>0</v>
      </c>
      <c r="X249" s="850"/>
      <c r="Y249" s="1064">
        <f>ROUND(X249*$H249,2)</f>
        <v>0</v>
      </c>
      <c r="Z249" s="850"/>
      <c r="AA249" s="1064">
        <f>ROUND(Z249*$H249,2)</f>
        <v>0</v>
      </c>
      <c r="AB249" s="850"/>
      <c r="AC249" s="1064">
        <f>ROUND(AB249*$H249,2)</f>
        <v>0</v>
      </c>
      <c r="AD249" s="850"/>
      <c r="AE249" s="1064">
        <f>ROUND(AD249*$H249,2)</f>
        <v>0</v>
      </c>
      <c r="AF249" s="850"/>
      <c r="AG249" s="1064">
        <f>ROUND(AF249*$H249,2)</f>
        <v>0</v>
      </c>
      <c r="AH249" s="850"/>
      <c r="AI249" s="1064">
        <f>ROUND(AH249*$H249,2)</f>
        <v>0</v>
      </c>
      <c r="AJ249" s="1861"/>
      <c r="AK249" s="2185">
        <f>ROUND(AJ249*$H249,2)</f>
        <v>0</v>
      </c>
      <c r="AL249" s="850"/>
      <c r="AM249" s="1064">
        <f>ROUND(AL249*$H249,2)</f>
        <v>0</v>
      </c>
      <c r="AN249" s="2014"/>
      <c r="AO249" s="2036">
        <f>ROUND(AN249*$H249,2)</f>
        <v>0</v>
      </c>
      <c r="AP249" s="850"/>
      <c r="AQ249" s="1064">
        <f>ROUND(AP249*$H249,2)</f>
        <v>0</v>
      </c>
      <c r="AR249" s="850">
        <f>AP249+AN249+AL249+AJ249+AH249+AF249+AD249+AB249+Z249+X249+V249+T249+R249+P249+N249+L249+J249</f>
        <v>0</v>
      </c>
      <c r="AS249" s="1064">
        <f>ROUND(AR249*H249,2)</f>
        <v>0</v>
      </c>
      <c r="AT249" s="850">
        <f>G249-AR249</f>
        <v>6.2</v>
      </c>
      <c r="AU249" s="1064">
        <f>ROUND(AT249*H249,2)</f>
        <v>332.32</v>
      </c>
      <c r="AV249" s="914">
        <f>AU249/I249</f>
        <v>1</v>
      </c>
      <c r="HN249" s="976"/>
      <c r="HO249" s="1000" t="s">
        <v>7</v>
      </c>
      <c r="HP249" s="1001" t="s">
        <v>31</v>
      </c>
      <c r="HQ249" s="851"/>
      <c r="HR249" s="1002">
        <f>HQ249*G249</f>
        <v>0</v>
      </c>
      <c r="HS249" s="1002">
        <v>0</v>
      </c>
      <c r="HT249" s="1002">
        <f>HS249*G249</f>
        <v>0</v>
      </c>
      <c r="HU249" s="1002">
        <v>0</v>
      </c>
      <c r="HV249" s="1003">
        <f>HU249*G249</f>
        <v>0</v>
      </c>
      <c r="IT249" s="1004" t="s">
        <v>110</v>
      </c>
      <c r="IV249" s="1004" t="s">
        <v>105</v>
      </c>
      <c r="IW249" s="1004" t="s">
        <v>46</v>
      </c>
      <c r="JA249" s="988" t="s">
        <v>103</v>
      </c>
      <c r="JG249" s="1005">
        <f>IF(HP249="základní",I249,0)</f>
        <v>332.32</v>
      </c>
      <c r="JH249" s="1005">
        <f>IF(HP249="snížená",I249,0)</f>
        <v>0</v>
      </c>
      <c r="JI249" s="1005">
        <f>IF(HP249="zákl. přenesená",I249,0)</f>
        <v>0</v>
      </c>
      <c r="JJ249" s="1005">
        <f>IF(HP249="sníž. přenesená",I249,0)</f>
        <v>0</v>
      </c>
      <c r="JK249" s="1005">
        <f>IF(HP249="nulová",I249,0)</f>
        <v>0</v>
      </c>
      <c r="JL249" s="988" t="s">
        <v>45</v>
      </c>
      <c r="JM249" s="1005">
        <f>ROUND(H249*G249,2)</f>
        <v>332.32</v>
      </c>
      <c r="JN249" s="988" t="s">
        <v>110</v>
      </c>
      <c r="JO249" s="1004" t="s">
        <v>2413</v>
      </c>
    </row>
    <row r="250" spans="1:275" s="836" customFormat="1" ht="27.9" customHeight="1" x14ac:dyDescent="0.25">
      <c r="A250" s="835"/>
      <c r="B250" s="856"/>
      <c r="C250" s="977" t="s">
        <v>112</v>
      </c>
      <c r="D250" s="851"/>
      <c r="E250" s="858" t="s">
        <v>674</v>
      </c>
      <c r="F250" s="851"/>
      <c r="G250" s="851"/>
      <c r="H250" s="852"/>
      <c r="I250" s="859"/>
      <c r="J250" s="901"/>
      <c r="K250" s="902"/>
      <c r="L250" s="901"/>
      <c r="M250" s="902"/>
      <c r="N250" s="901"/>
      <c r="O250" s="902"/>
      <c r="P250" s="901"/>
      <c r="Q250" s="902"/>
      <c r="R250" s="901"/>
      <c r="S250" s="902"/>
      <c r="T250" s="901"/>
      <c r="U250" s="902"/>
      <c r="V250" s="901"/>
      <c r="W250" s="902"/>
      <c r="X250" s="901"/>
      <c r="Y250" s="902"/>
      <c r="Z250" s="901"/>
      <c r="AA250" s="902"/>
      <c r="AB250" s="901"/>
      <c r="AC250" s="902"/>
      <c r="AD250" s="901"/>
      <c r="AE250" s="902"/>
      <c r="AF250" s="901"/>
      <c r="AG250" s="902"/>
      <c r="AH250" s="901"/>
      <c r="AI250" s="902"/>
      <c r="AJ250" s="1857"/>
      <c r="AK250" s="1858"/>
      <c r="AL250" s="901"/>
      <c r="AM250" s="902"/>
      <c r="AN250" s="2010"/>
      <c r="AO250" s="2011"/>
      <c r="AP250" s="901"/>
      <c r="AQ250" s="902"/>
      <c r="AR250" s="901"/>
      <c r="AS250" s="902"/>
      <c r="AT250" s="901"/>
      <c r="AU250" s="902"/>
      <c r="AV250" s="919"/>
      <c r="HN250" s="976"/>
      <c r="HO250" s="1006"/>
      <c r="HP250" s="851"/>
      <c r="HQ250" s="851"/>
      <c r="HR250" s="851"/>
      <c r="HS250" s="851"/>
      <c r="HT250" s="851"/>
      <c r="HU250" s="851"/>
      <c r="HV250" s="1007"/>
      <c r="IV250" s="988" t="s">
        <v>112</v>
      </c>
      <c r="IW250" s="988" t="s">
        <v>46</v>
      </c>
    </row>
    <row r="251" spans="1:275" s="1013" customFormat="1" ht="27.9" customHeight="1" x14ac:dyDescent="0.25">
      <c r="A251" s="835"/>
      <c r="B251" s="866"/>
      <c r="C251" s="977" t="s">
        <v>114</v>
      </c>
      <c r="D251" s="867" t="s">
        <v>7</v>
      </c>
      <c r="E251" s="868" t="s">
        <v>2414</v>
      </c>
      <c r="F251" s="869"/>
      <c r="G251" s="870">
        <v>6.2</v>
      </c>
      <c r="H251" s="871"/>
      <c r="I251" s="872"/>
      <c r="J251" s="897"/>
      <c r="K251" s="898"/>
      <c r="L251" s="897"/>
      <c r="M251" s="898"/>
      <c r="N251" s="897"/>
      <c r="O251" s="898"/>
      <c r="P251" s="897"/>
      <c r="Q251" s="898"/>
      <c r="R251" s="897"/>
      <c r="S251" s="898"/>
      <c r="T251" s="897"/>
      <c r="U251" s="898"/>
      <c r="V251" s="897"/>
      <c r="W251" s="898"/>
      <c r="X251" s="897"/>
      <c r="Y251" s="898"/>
      <c r="Z251" s="897"/>
      <c r="AA251" s="898"/>
      <c r="AB251" s="897"/>
      <c r="AC251" s="898"/>
      <c r="AD251" s="897"/>
      <c r="AE251" s="898"/>
      <c r="AF251" s="897"/>
      <c r="AG251" s="898"/>
      <c r="AH251" s="897"/>
      <c r="AI251" s="898"/>
      <c r="AJ251" s="1853"/>
      <c r="AK251" s="1854"/>
      <c r="AL251" s="897"/>
      <c r="AM251" s="898"/>
      <c r="AN251" s="2006"/>
      <c r="AO251" s="2007"/>
      <c r="AP251" s="897"/>
      <c r="AQ251" s="898"/>
      <c r="AR251" s="897"/>
      <c r="AS251" s="898"/>
      <c r="AT251" s="897"/>
      <c r="AU251" s="898"/>
      <c r="AV251" s="917"/>
      <c r="HN251" s="1014"/>
      <c r="HO251" s="1015"/>
      <c r="HP251" s="869"/>
      <c r="HQ251" s="869"/>
      <c r="HR251" s="869"/>
      <c r="HS251" s="869"/>
      <c r="HT251" s="869"/>
      <c r="HU251" s="869"/>
      <c r="HV251" s="1016"/>
      <c r="IV251" s="1017" t="s">
        <v>114</v>
      </c>
      <c r="IW251" s="1017" t="s">
        <v>46</v>
      </c>
      <c r="IX251" s="1013" t="s">
        <v>46</v>
      </c>
      <c r="IY251" s="1013" t="s">
        <v>23</v>
      </c>
      <c r="IZ251" s="1013" t="s">
        <v>45</v>
      </c>
      <c r="JA251" s="1017" t="s">
        <v>103</v>
      </c>
    </row>
    <row r="252" spans="1:275" s="836" customFormat="1" ht="27.9" customHeight="1" x14ac:dyDescent="0.25">
      <c r="A252" s="835"/>
      <c r="B252" s="854" t="s">
        <v>537</v>
      </c>
      <c r="C252" s="838" t="s">
        <v>105</v>
      </c>
      <c r="D252" s="839" t="s">
        <v>677</v>
      </c>
      <c r="E252" s="840" t="s">
        <v>678</v>
      </c>
      <c r="F252" s="841" t="s">
        <v>153</v>
      </c>
      <c r="G252" s="842">
        <v>5.6</v>
      </c>
      <c r="H252" s="843">
        <v>101.4</v>
      </c>
      <c r="I252" s="855">
        <f>ROUND(H252*G252,2)</f>
        <v>567.84</v>
      </c>
      <c r="J252" s="850"/>
      <c r="K252" s="1064">
        <f>ROUND(J252*$H252,2)</f>
        <v>0</v>
      </c>
      <c r="L252" s="850"/>
      <c r="M252" s="1064">
        <f>ROUND(L252*$H252,2)</f>
        <v>0</v>
      </c>
      <c r="N252" s="850"/>
      <c r="O252" s="1064">
        <f>ROUND(N252*$H252,2)</f>
        <v>0</v>
      </c>
      <c r="P252" s="850"/>
      <c r="Q252" s="1064">
        <f>ROUND(P252*$H252,2)</f>
        <v>0</v>
      </c>
      <c r="R252" s="850"/>
      <c r="S252" s="1064">
        <f>ROUND(R252*$H252,2)</f>
        <v>0</v>
      </c>
      <c r="T252" s="850"/>
      <c r="U252" s="1064">
        <f>ROUND(T252*$H252,2)</f>
        <v>0</v>
      </c>
      <c r="V252" s="850"/>
      <c r="W252" s="1064">
        <f>ROUND(V252*$H252,2)</f>
        <v>0</v>
      </c>
      <c r="X252" s="850"/>
      <c r="Y252" s="1064">
        <f>ROUND(X252*$H252,2)</f>
        <v>0</v>
      </c>
      <c r="Z252" s="850"/>
      <c r="AA252" s="1064">
        <f>ROUND(Z252*$H252,2)</f>
        <v>0</v>
      </c>
      <c r="AB252" s="850"/>
      <c r="AC252" s="1064">
        <f>ROUND(AB252*$H252,2)</f>
        <v>0</v>
      </c>
      <c r="AD252" s="850"/>
      <c r="AE252" s="1064">
        <f>ROUND(AD252*$H252,2)</f>
        <v>0</v>
      </c>
      <c r="AF252" s="850"/>
      <c r="AG252" s="1064">
        <f>ROUND(AF252*$H252,2)</f>
        <v>0</v>
      </c>
      <c r="AH252" s="850"/>
      <c r="AI252" s="1064">
        <f>ROUND(AH252*$H252,2)</f>
        <v>0</v>
      </c>
      <c r="AJ252" s="1861"/>
      <c r="AK252" s="2185">
        <f>ROUND(AJ252*$H252,2)</f>
        <v>0</v>
      </c>
      <c r="AL252" s="850"/>
      <c r="AM252" s="1064">
        <f>ROUND(AL252*$H252,2)</f>
        <v>0</v>
      </c>
      <c r="AN252" s="2014"/>
      <c r="AO252" s="2036">
        <f>ROUND(AN252*$H252,2)</f>
        <v>0</v>
      </c>
      <c r="AP252" s="850"/>
      <c r="AQ252" s="1064">
        <f>ROUND(AP252*$H252,2)</f>
        <v>0</v>
      </c>
      <c r="AR252" s="850">
        <f>AP252+AN252+AL252+AJ252+AH252+AF252+AD252+AB252+Z252+X252+V252+T252+R252+P252+N252+L252+J252</f>
        <v>0</v>
      </c>
      <c r="AS252" s="1064">
        <f>ROUND(AR252*H252,2)</f>
        <v>0</v>
      </c>
      <c r="AT252" s="850">
        <f>G252-AR252</f>
        <v>5.6</v>
      </c>
      <c r="AU252" s="1064">
        <f>ROUND(AT252*H252,2)</f>
        <v>567.84</v>
      </c>
      <c r="AV252" s="914">
        <f>AU252/I252</f>
        <v>1</v>
      </c>
      <c r="HN252" s="976"/>
      <c r="HO252" s="1000" t="s">
        <v>7</v>
      </c>
      <c r="HP252" s="1001" t="s">
        <v>31</v>
      </c>
      <c r="HQ252" s="851"/>
      <c r="HR252" s="1002">
        <f>HQ252*G252</f>
        <v>0</v>
      </c>
      <c r="HS252" s="1002">
        <v>0</v>
      </c>
      <c r="HT252" s="1002">
        <f>HS252*G252</f>
        <v>0</v>
      </c>
      <c r="HU252" s="1002">
        <v>0</v>
      </c>
      <c r="HV252" s="1003">
        <f>HU252*G252</f>
        <v>0</v>
      </c>
      <c r="IT252" s="1004" t="s">
        <v>110</v>
      </c>
      <c r="IV252" s="1004" t="s">
        <v>105</v>
      </c>
      <c r="IW252" s="1004" t="s">
        <v>46</v>
      </c>
      <c r="JA252" s="988" t="s">
        <v>103</v>
      </c>
      <c r="JG252" s="1005">
        <f>IF(HP252="základní",I252,0)</f>
        <v>567.84</v>
      </c>
      <c r="JH252" s="1005">
        <f>IF(HP252="snížená",I252,0)</f>
        <v>0</v>
      </c>
      <c r="JI252" s="1005">
        <f>IF(HP252="zákl. přenesená",I252,0)</f>
        <v>0</v>
      </c>
      <c r="JJ252" s="1005">
        <f>IF(HP252="sníž. přenesená",I252,0)</f>
        <v>0</v>
      </c>
      <c r="JK252" s="1005">
        <f>IF(HP252="nulová",I252,0)</f>
        <v>0</v>
      </c>
      <c r="JL252" s="988" t="s">
        <v>45</v>
      </c>
      <c r="JM252" s="1005">
        <f>ROUND(H252*G252,2)</f>
        <v>567.84</v>
      </c>
      <c r="JN252" s="988" t="s">
        <v>110</v>
      </c>
      <c r="JO252" s="1004" t="s">
        <v>2415</v>
      </c>
    </row>
    <row r="253" spans="1:275" s="836" customFormat="1" ht="27.9" customHeight="1" x14ac:dyDescent="0.25">
      <c r="A253" s="835"/>
      <c r="B253" s="856"/>
      <c r="C253" s="977" t="s">
        <v>112</v>
      </c>
      <c r="D253" s="851"/>
      <c r="E253" s="858" t="s">
        <v>680</v>
      </c>
      <c r="F253" s="851"/>
      <c r="G253" s="851"/>
      <c r="H253" s="852"/>
      <c r="I253" s="859"/>
      <c r="J253" s="901"/>
      <c r="K253" s="902"/>
      <c r="L253" s="901"/>
      <c r="M253" s="902"/>
      <c r="N253" s="901"/>
      <c r="O253" s="902"/>
      <c r="P253" s="901"/>
      <c r="Q253" s="902"/>
      <c r="R253" s="901"/>
      <c r="S253" s="902"/>
      <c r="T253" s="901"/>
      <c r="U253" s="902"/>
      <c r="V253" s="901"/>
      <c r="W253" s="902"/>
      <c r="X253" s="901"/>
      <c r="Y253" s="902"/>
      <c r="Z253" s="901"/>
      <c r="AA253" s="902"/>
      <c r="AB253" s="901"/>
      <c r="AC253" s="902"/>
      <c r="AD253" s="901"/>
      <c r="AE253" s="902"/>
      <c r="AF253" s="901"/>
      <c r="AG253" s="902"/>
      <c r="AH253" s="901"/>
      <c r="AI253" s="902"/>
      <c r="AJ253" s="1857"/>
      <c r="AK253" s="1858"/>
      <c r="AL253" s="901"/>
      <c r="AM253" s="902"/>
      <c r="AN253" s="2010"/>
      <c r="AO253" s="2011"/>
      <c r="AP253" s="901"/>
      <c r="AQ253" s="902"/>
      <c r="AR253" s="901"/>
      <c r="AS253" s="902"/>
      <c r="AT253" s="901"/>
      <c r="AU253" s="902"/>
      <c r="AV253" s="919"/>
      <c r="HN253" s="976"/>
      <c r="HO253" s="1006"/>
      <c r="HP253" s="851"/>
      <c r="HQ253" s="851"/>
      <c r="HR253" s="851"/>
      <c r="HS253" s="851"/>
      <c r="HT253" s="851"/>
      <c r="HU253" s="851"/>
      <c r="HV253" s="1007"/>
      <c r="IV253" s="988" t="s">
        <v>112</v>
      </c>
      <c r="IW253" s="988" t="s">
        <v>46</v>
      </c>
    </row>
    <row r="254" spans="1:275" s="1013" customFormat="1" ht="27.9" customHeight="1" x14ac:dyDescent="0.25">
      <c r="A254" s="835"/>
      <c r="B254" s="866"/>
      <c r="C254" s="977" t="s">
        <v>114</v>
      </c>
      <c r="D254" s="867" t="s">
        <v>7</v>
      </c>
      <c r="E254" s="868" t="s">
        <v>2416</v>
      </c>
      <c r="F254" s="869"/>
      <c r="G254" s="870">
        <v>5.6</v>
      </c>
      <c r="H254" s="871"/>
      <c r="I254" s="872"/>
      <c r="J254" s="899"/>
      <c r="K254" s="900"/>
      <c r="L254" s="899"/>
      <c r="M254" s="900"/>
      <c r="N254" s="899"/>
      <c r="O254" s="900"/>
      <c r="P254" s="899"/>
      <c r="Q254" s="900"/>
      <c r="R254" s="899"/>
      <c r="S254" s="900"/>
      <c r="T254" s="899"/>
      <c r="U254" s="900"/>
      <c r="V254" s="899"/>
      <c r="W254" s="900"/>
      <c r="X254" s="899"/>
      <c r="Y254" s="900"/>
      <c r="Z254" s="899"/>
      <c r="AA254" s="900"/>
      <c r="AB254" s="899"/>
      <c r="AC254" s="900"/>
      <c r="AD254" s="899"/>
      <c r="AE254" s="900"/>
      <c r="AF254" s="899"/>
      <c r="AG254" s="900"/>
      <c r="AH254" s="899"/>
      <c r="AI254" s="900"/>
      <c r="AJ254" s="1855"/>
      <c r="AK254" s="1856"/>
      <c r="AL254" s="899"/>
      <c r="AM254" s="900"/>
      <c r="AN254" s="2008"/>
      <c r="AO254" s="2009"/>
      <c r="AP254" s="899"/>
      <c r="AQ254" s="900"/>
      <c r="AR254" s="899"/>
      <c r="AS254" s="900"/>
      <c r="AT254" s="899"/>
      <c r="AU254" s="900"/>
      <c r="AV254" s="918"/>
      <c r="HN254" s="1014"/>
      <c r="HO254" s="1015"/>
      <c r="HP254" s="869"/>
      <c r="HQ254" s="869"/>
      <c r="HR254" s="869"/>
      <c r="HS254" s="869"/>
      <c r="HT254" s="869"/>
      <c r="HU254" s="869"/>
      <c r="HV254" s="1016"/>
      <c r="IV254" s="1017" t="s">
        <v>114</v>
      </c>
      <c r="IW254" s="1017" t="s">
        <v>46</v>
      </c>
      <c r="IX254" s="1013" t="s">
        <v>46</v>
      </c>
      <c r="IY254" s="1013" t="s">
        <v>23</v>
      </c>
      <c r="IZ254" s="1013" t="s">
        <v>45</v>
      </c>
      <c r="JA254" s="1017" t="s">
        <v>103</v>
      </c>
    </row>
    <row r="255" spans="1:275" s="836" customFormat="1" ht="27.9" customHeight="1" x14ac:dyDescent="0.25">
      <c r="A255" s="835"/>
      <c r="B255" s="854" t="s">
        <v>541</v>
      </c>
      <c r="C255" s="838" t="s">
        <v>105</v>
      </c>
      <c r="D255" s="839" t="s">
        <v>666</v>
      </c>
      <c r="E255" s="840" t="s">
        <v>667</v>
      </c>
      <c r="F255" s="841" t="s">
        <v>153</v>
      </c>
      <c r="G255" s="842">
        <v>6.2</v>
      </c>
      <c r="H255" s="843">
        <v>70.400000000000006</v>
      </c>
      <c r="I255" s="855">
        <f>ROUND(H255*G255,2)</f>
        <v>436.48</v>
      </c>
      <c r="J255" s="850"/>
      <c r="K255" s="1064">
        <f>ROUND(J255*$H255,2)</f>
        <v>0</v>
      </c>
      <c r="L255" s="850"/>
      <c r="M255" s="1064">
        <f>ROUND(L255*$H255,2)</f>
        <v>0</v>
      </c>
      <c r="N255" s="850"/>
      <c r="O255" s="1064">
        <f>ROUND(N255*$H255,2)</f>
        <v>0</v>
      </c>
      <c r="P255" s="850"/>
      <c r="Q255" s="1064">
        <f>ROUND(P255*$H255,2)</f>
        <v>0</v>
      </c>
      <c r="R255" s="850"/>
      <c r="S255" s="1064">
        <f>ROUND(R255*$H255,2)</f>
        <v>0</v>
      </c>
      <c r="T255" s="850"/>
      <c r="U255" s="1064">
        <f>ROUND(T255*$H255,2)</f>
        <v>0</v>
      </c>
      <c r="V255" s="850"/>
      <c r="W255" s="1064">
        <f>ROUND(V255*$H255,2)</f>
        <v>0</v>
      </c>
      <c r="X255" s="850"/>
      <c r="Y255" s="1064">
        <f>ROUND(X255*$H255,2)</f>
        <v>0</v>
      </c>
      <c r="Z255" s="850"/>
      <c r="AA255" s="1064">
        <f>ROUND(Z255*$H255,2)</f>
        <v>0</v>
      </c>
      <c r="AB255" s="850"/>
      <c r="AC255" s="1064">
        <f>ROUND(AB255*$H255,2)</f>
        <v>0</v>
      </c>
      <c r="AD255" s="850"/>
      <c r="AE255" s="1064">
        <f>ROUND(AD255*$H255,2)</f>
        <v>0</v>
      </c>
      <c r="AF255" s="850"/>
      <c r="AG255" s="1064">
        <f>ROUND(AF255*$H255,2)</f>
        <v>0</v>
      </c>
      <c r="AH255" s="850"/>
      <c r="AI255" s="1064">
        <f>ROUND(AH255*$H255,2)</f>
        <v>0</v>
      </c>
      <c r="AJ255" s="1861"/>
      <c r="AK255" s="2185">
        <f>ROUND(AJ255*$H255,2)</f>
        <v>0</v>
      </c>
      <c r="AL255" s="850"/>
      <c r="AM255" s="1064">
        <f>ROUND(AL255*$H255,2)</f>
        <v>0</v>
      </c>
      <c r="AN255" s="2014"/>
      <c r="AO255" s="2036">
        <f>ROUND(AN255*$H255,2)</f>
        <v>0</v>
      </c>
      <c r="AP255" s="850"/>
      <c r="AQ255" s="1064">
        <f>ROUND(AP255*$H255,2)</f>
        <v>0</v>
      </c>
      <c r="AR255" s="850">
        <f>AP255+AN255+AL255+AJ255+AH255+AF255+AD255+AB255+Z255+X255+V255+T255+R255+P255+N255+L255+J255</f>
        <v>0</v>
      </c>
      <c r="AS255" s="1064">
        <f>ROUND(AR255*H255,2)</f>
        <v>0</v>
      </c>
      <c r="AT255" s="850">
        <f>G255-AR255</f>
        <v>6.2</v>
      </c>
      <c r="AU255" s="1064">
        <f>ROUND(AT255*H255,2)</f>
        <v>436.48</v>
      </c>
      <c r="AV255" s="914">
        <f>AU255/I255</f>
        <v>1</v>
      </c>
      <c r="HN255" s="976"/>
      <c r="HO255" s="1000" t="s">
        <v>7</v>
      </c>
      <c r="HP255" s="1001" t="s">
        <v>31</v>
      </c>
      <c r="HQ255" s="851"/>
      <c r="HR255" s="1002">
        <f>HQ255*G255</f>
        <v>0</v>
      </c>
      <c r="HS255" s="1002">
        <v>5.0000000000000002E-5</v>
      </c>
      <c r="HT255" s="1002">
        <f>HS255*G255</f>
        <v>3.1E-4</v>
      </c>
      <c r="HU255" s="1002">
        <v>0</v>
      </c>
      <c r="HV255" s="1003">
        <f>HU255*G255</f>
        <v>0</v>
      </c>
      <c r="IT255" s="1004" t="s">
        <v>110</v>
      </c>
      <c r="IV255" s="1004" t="s">
        <v>105</v>
      </c>
      <c r="IW255" s="1004" t="s">
        <v>46</v>
      </c>
      <c r="JA255" s="988" t="s">
        <v>103</v>
      </c>
      <c r="JG255" s="1005">
        <f>IF(HP255="základní",I255,0)</f>
        <v>436.48</v>
      </c>
      <c r="JH255" s="1005">
        <f>IF(HP255="snížená",I255,0)</f>
        <v>0</v>
      </c>
      <c r="JI255" s="1005">
        <f>IF(HP255="zákl. přenesená",I255,0)</f>
        <v>0</v>
      </c>
      <c r="JJ255" s="1005">
        <f>IF(HP255="sníž. přenesená",I255,0)</f>
        <v>0</v>
      </c>
      <c r="JK255" s="1005">
        <f>IF(HP255="nulová",I255,0)</f>
        <v>0</v>
      </c>
      <c r="JL255" s="988" t="s">
        <v>45</v>
      </c>
      <c r="JM255" s="1005">
        <f>ROUND(H255*G255,2)</f>
        <v>436.48</v>
      </c>
      <c r="JN255" s="988" t="s">
        <v>110</v>
      </c>
      <c r="JO255" s="1004" t="s">
        <v>2417</v>
      </c>
    </row>
    <row r="256" spans="1:275" s="836" customFormat="1" ht="27.9" customHeight="1" x14ac:dyDescent="0.25">
      <c r="A256" s="835"/>
      <c r="B256" s="856"/>
      <c r="C256" s="977" t="s">
        <v>112</v>
      </c>
      <c r="D256" s="851"/>
      <c r="E256" s="858" t="s">
        <v>669</v>
      </c>
      <c r="F256" s="851"/>
      <c r="G256" s="851"/>
      <c r="H256" s="852"/>
      <c r="I256" s="859"/>
      <c r="J256" s="901"/>
      <c r="K256" s="902"/>
      <c r="L256" s="901"/>
      <c r="M256" s="902"/>
      <c r="N256" s="901"/>
      <c r="O256" s="902"/>
      <c r="P256" s="901"/>
      <c r="Q256" s="902"/>
      <c r="R256" s="901"/>
      <c r="S256" s="902"/>
      <c r="T256" s="901"/>
      <c r="U256" s="902"/>
      <c r="V256" s="901"/>
      <c r="W256" s="902"/>
      <c r="X256" s="901"/>
      <c r="Y256" s="902"/>
      <c r="Z256" s="901"/>
      <c r="AA256" s="902"/>
      <c r="AB256" s="901"/>
      <c r="AC256" s="902"/>
      <c r="AD256" s="901"/>
      <c r="AE256" s="902"/>
      <c r="AF256" s="901"/>
      <c r="AG256" s="902"/>
      <c r="AH256" s="901"/>
      <c r="AI256" s="902"/>
      <c r="AJ256" s="1857"/>
      <c r="AK256" s="1858"/>
      <c r="AL256" s="901"/>
      <c r="AM256" s="902"/>
      <c r="AN256" s="2010"/>
      <c r="AO256" s="2011"/>
      <c r="AP256" s="901"/>
      <c r="AQ256" s="902"/>
      <c r="AR256" s="901"/>
      <c r="AS256" s="902"/>
      <c r="AT256" s="901"/>
      <c r="AU256" s="902"/>
      <c r="AV256" s="919"/>
      <c r="HN256" s="976"/>
      <c r="HO256" s="1006"/>
      <c r="HP256" s="851"/>
      <c r="HQ256" s="851"/>
      <c r="HR256" s="851"/>
      <c r="HS256" s="851"/>
      <c r="HT256" s="851"/>
      <c r="HU256" s="851"/>
      <c r="HV256" s="1007"/>
      <c r="IV256" s="988" t="s">
        <v>112</v>
      </c>
      <c r="IW256" s="988" t="s">
        <v>46</v>
      </c>
    </row>
    <row r="257" spans="1:275" s="1013" customFormat="1" ht="27.9" customHeight="1" thickBot="1" x14ac:dyDescent="0.3">
      <c r="A257" s="835"/>
      <c r="B257" s="866"/>
      <c r="C257" s="977" t="s">
        <v>114</v>
      </c>
      <c r="D257" s="867" t="s">
        <v>7</v>
      </c>
      <c r="E257" s="868" t="s">
        <v>2418</v>
      </c>
      <c r="F257" s="869"/>
      <c r="G257" s="870">
        <v>6.2</v>
      </c>
      <c r="H257" s="871"/>
      <c r="I257" s="872"/>
      <c r="J257" s="897"/>
      <c r="K257" s="898"/>
      <c r="L257" s="897"/>
      <c r="M257" s="898"/>
      <c r="N257" s="897"/>
      <c r="O257" s="898"/>
      <c r="P257" s="897"/>
      <c r="Q257" s="898"/>
      <c r="R257" s="897"/>
      <c r="S257" s="898"/>
      <c r="T257" s="897"/>
      <c r="U257" s="898"/>
      <c r="V257" s="897"/>
      <c r="W257" s="898"/>
      <c r="X257" s="897"/>
      <c r="Y257" s="898"/>
      <c r="Z257" s="897"/>
      <c r="AA257" s="898"/>
      <c r="AB257" s="897"/>
      <c r="AC257" s="898"/>
      <c r="AD257" s="897"/>
      <c r="AE257" s="898"/>
      <c r="AF257" s="897"/>
      <c r="AG257" s="898"/>
      <c r="AH257" s="897"/>
      <c r="AI257" s="898"/>
      <c r="AJ257" s="1853"/>
      <c r="AK257" s="1854"/>
      <c r="AL257" s="897"/>
      <c r="AM257" s="898"/>
      <c r="AN257" s="2006"/>
      <c r="AO257" s="2007"/>
      <c r="AP257" s="897"/>
      <c r="AQ257" s="898"/>
      <c r="AR257" s="897"/>
      <c r="AS257" s="898"/>
      <c r="AT257" s="897"/>
      <c r="AU257" s="898"/>
      <c r="AV257" s="917"/>
      <c r="HN257" s="1014"/>
      <c r="HO257" s="1015"/>
      <c r="HP257" s="869"/>
      <c r="HQ257" s="869"/>
      <c r="HR257" s="869"/>
      <c r="HS257" s="869"/>
      <c r="HT257" s="869"/>
      <c r="HU257" s="869"/>
      <c r="HV257" s="1016"/>
      <c r="IV257" s="1017" t="s">
        <v>114</v>
      </c>
      <c r="IW257" s="1017" t="s">
        <v>46</v>
      </c>
      <c r="IX257" s="1013" t="s">
        <v>46</v>
      </c>
      <c r="IY257" s="1013" t="s">
        <v>23</v>
      </c>
      <c r="IZ257" s="1013" t="s">
        <v>45</v>
      </c>
      <c r="JA257" s="1017" t="s">
        <v>103</v>
      </c>
    </row>
    <row r="258" spans="1:275" s="991" customFormat="1" ht="27.9" customHeight="1" thickBot="1" x14ac:dyDescent="0.3">
      <c r="A258" s="835"/>
      <c r="B258" s="1059"/>
      <c r="C258" s="1060"/>
      <c r="D258" s="1060"/>
      <c r="E258" s="1060"/>
      <c r="F258" s="1060"/>
      <c r="G258" s="1060"/>
      <c r="H258" s="1060"/>
      <c r="I258" s="1061"/>
      <c r="J258" s="2255" t="s">
        <v>2484</v>
      </c>
      <c r="K258" s="2266"/>
      <c r="L258" s="2255" t="s">
        <v>2485</v>
      </c>
      <c r="M258" s="2266"/>
      <c r="N258" s="2255" t="s">
        <v>2486</v>
      </c>
      <c r="O258" s="2266"/>
      <c r="P258" s="2255" t="s">
        <v>2487</v>
      </c>
      <c r="Q258" s="2266"/>
      <c r="R258" s="2255" t="s">
        <v>2488</v>
      </c>
      <c r="S258" s="2266"/>
      <c r="T258" s="2255" t="s">
        <v>2489</v>
      </c>
      <c r="U258" s="2266"/>
      <c r="V258" s="2255" t="s">
        <v>2490</v>
      </c>
      <c r="W258" s="2266"/>
      <c r="X258" s="2255" t="s">
        <v>2491</v>
      </c>
      <c r="Y258" s="2266"/>
      <c r="Z258" s="2255" t="s">
        <v>2492</v>
      </c>
      <c r="AA258" s="2266"/>
      <c r="AB258" s="2255" t="s">
        <v>2493</v>
      </c>
      <c r="AC258" s="2266"/>
      <c r="AD258" s="2255" t="s">
        <v>2494</v>
      </c>
      <c r="AE258" s="2266"/>
      <c r="AF258" s="2255" t="s">
        <v>2495</v>
      </c>
      <c r="AG258" s="2266"/>
      <c r="AH258" s="2255" t="s">
        <v>2496</v>
      </c>
      <c r="AI258" s="2266"/>
      <c r="AJ258" s="2270" t="s">
        <v>2497</v>
      </c>
      <c r="AK258" s="2271"/>
      <c r="AL258" s="2255" t="s">
        <v>2498</v>
      </c>
      <c r="AM258" s="2266"/>
      <c r="AN258" s="2272" t="s">
        <v>2499</v>
      </c>
      <c r="AO258" s="2273"/>
      <c r="AP258" s="2255" t="s">
        <v>2504</v>
      </c>
      <c r="AQ258" s="2266"/>
      <c r="AR258" s="2255" t="s">
        <v>2500</v>
      </c>
      <c r="AS258" s="2266"/>
      <c r="AT258" s="2255" t="s">
        <v>2501</v>
      </c>
      <c r="AU258" s="2266"/>
      <c r="AV258" s="521" t="s">
        <v>2502</v>
      </c>
      <c r="HN258" s="992"/>
      <c r="HO258" s="993"/>
      <c r="HP258" s="853"/>
      <c r="HQ258" s="853"/>
      <c r="HR258" s="994">
        <f>SUM(HR259:HR277)</f>
        <v>0</v>
      </c>
      <c r="HS258" s="853"/>
      <c r="HT258" s="994">
        <f>SUM(HT259:HT277)</f>
        <v>0</v>
      </c>
      <c r="HU258" s="853"/>
      <c r="HV258" s="995">
        <f>SUM(HV259:HV277)</f>
        <v>0</v>
      </c>
      <c r="IT258" s="996" t="s">
        <v>45</v>
      </c>
      <c r="IV258" s="997" t="s">
        <v>43</v>
      </c>
      <c r="IW258" s="997" t="s">
        <v>45</v>
      </c>
      <c r="JA258" s="996" t="s">
        <v>103</v>
      </c>
      <c r="JM258" s="998">
        <f>SUM(JM259:JM277)</f>
        <v>1207.31</v>
      </c>
    </row>
    <row r="259" spans="1:275" s="836" customFormat="1" ht="27.9" customHeight="1" thickBot="1" x14ac:dyDescent="0.3">
      <c r="A259" s="835"/>
      <c r="B259" s="897"/>
      <c r="C259" s="1057"/>
      <c r="D259" s="1057"/>
      <c r="E259" s="1057"/>
      <c r="F259" s="1057"/>
      <c r="G259" s="1057"/>
      <c r="H259" s="1057"/>
      <c r="I259" s="898"/>
      <c r="J259" s="789" t="s">
        <v>91</v>
      </c>
      <c r="K259" s="790" t="s">
        <v>2503</v>
      </c>
      <c r="L259" s="789" t="s">
        <v>91</v>
      </c>
      <c r="M259" s="790" t="s">
        <v>2503</v>
      </c>
      <c r="N259" s="789" t="s">
        <v>91</v>
      </c>
      <c r="O259" s="790" t="s">
        <v>2503</v>
      </c>
      <c r="P259" s="789" t="s">
        <v>91</v>
      </c>
      <c r="Q259" s="790" t="s">
        <v>2503</v>
      </c>
      <c r="R259" s="789" t="s">
        <v>91</v>
      </c>
      <c r="S259" s="790" t="s">
        <v>2503</v>
      </c>
      <c r="T259" s="789" t="s">
        <v>91</v>
      </c>
      <c r="U259" s="790" t="s">
        <v>2503</v>
      </c>
      <c r="V259" s="789" t="s">
        <v>91</v>
      </c>
      <c r="W259" s="790" t="s">
        <v>2503</v>
      </c>
      <c r="X259" s="789" t="s">
        <v>91</v>
      </c>
      <c r="Y259" s="790" t="s">
        <v>2503</v>
      </c>
      <c r="Z259" s="789" t="s">
        <v>91</v>
      </c>
      <c r="AA259" s="790" t="s">
        <v>2503</v>
      </c>
      <c r="AB259" s="789" t="s">
        <v>91</v>
      </c>
      <c r="AC259" s="790" t="s">
        <v>2503</v>
      </c>
      <c r="AD259" s="789" t="s">
        <v>91</v>
      </c>
      <c r="AE259" s="790" t="s">
        <v>2503</v>
      </c>
      <c r="AF259" s="789" t="s">
        <v>91</v>
      </c>
      <c r="AG259" s="790" t="s">
        <v>2503</v>
      </c>
      <c r="AH259" s="789" t="s">
        <v>91</v>
      </c>
      <c r="AI259" s="790" t="s">
        <v>2503</v>
      </c>
      <c r="AJ259" s="1763" t="s">
        <v>91</v>
      </c>
      <c r="AK259" s="1764" t="s">
        <v>2503</v>
      </c>
      <c r="AL259" s="789" t="s">
        <v>91</v>
      </c>
      <c r="AM259" s="790" t="s">
        <v>2503</v>
      </c>
      <c r="AN259" s="1997" t="s">
        <v>91</v>
      </c>
      <c r="AO259" s="1998" t="s">
        <v>2503</v>
      </c>
      <c r="AP259" s="789" t="s">
        <v>91</v>
      </c>
      <c r="AQ259" s="790" t="s">
        <v>2503</v>
      </c>
      <c r="AR259" s="789" t="s">
        <v>91</v>
      </c>
      <c r="AS259" s="790" t="s">
        <v>2503</v>
      </c>
      <c r="AT259" s="789" t="s">
        <v>91</v>
      </c>
      <c r="AU259" s="790" t="s">
        <v>2503</v>
      </c>
      <c r="AV259" s="922" t="s">
        <v>91</v>
      </c>
      <c r="HN259" s="976"/>
      <c r="HO259" s="1000" t="s">
        <v>7</v>
      </c>
      <c r="HP259" s="1001" t="s">
        <v>31</v>
      </c>
      <c r="HQ259" s="851"/>
      <c r="HR259" s="1002">
        <f>HQ259*G261</f>
        <v>0</v>
      </c>
      <c r="HS259" s="1002">
        <v>0</v>
      </c>
      <c r="HT259" s="1002">
        <f>HS259*G261</f>
        <v>0</v>
      </c>
      <c r="HU259" s="1002">
        <v>0</v>
      </c>
      <c r="HV259" s="1003">
        <f>HU259*G261</f>
        <v>0</v>
      </c>
      <c r="IT259" s="1004" t="s">
        <v>110</v>
      </c>
      <c r="IV259" s="1004" t="s">
        <v>105</v>
      </c>
      <c r="IW259" s="1004" t="s">
        <v>46</v>
      </c>
      <c r="JA259" s="988" t="s">
        <v>103</v>
      </c>
      <c r="JG259" s="1005">
        <f>IF(HP259="základní",I261,0)</f>
        <v>202.24</v>
      </c>
      <c r="JH259" s="1005">
        <f>IF(HP259="snížená",I261,0)</f>
        <v>0</v>
      </c>
      <c r="JI259" s="1005">
        <f>IF(HP259="zákl. přenesená",I261,0)</f>
        <v>0</v>
      </c>
      <c r="JJ259" s="1005">
        <f>IF(HP259="sníž. přenesená",I261,0)</f>
        <v>0</v>
      </c>
      <c r="JK259" s="1005">
        <f>IF(HP259="nulová",I261,0)</f>
        <v>0</v>
      </c>
      <c r="JL259" s="988" t="s">
        <v>45</v>
      </c>
      <c r="JM259" s="1005">
        <f>ROUND(H261*G261,2)</f>
        <v>202.24</v>
      </c>
      <c r="JN259" s="988" t="s">
        <v>110</v>
      </c>
      <c r="JO259" s="1004" t="s">
        <v>2419</v>
      </c>
    </row>
    <row r="260" spans="1:275" s="1217" customFormat="1" ht="27.9" customHeight="1" thickBot="1" x14ac:dyDescent="0.4">
      <c r="B260" s="1171"/>
      <c r="C260" s="1172" t="s">
        <v>43</v>
      </c>
      <c r="D260" s="1172" t="s">
        <v>682</v>
      </c>
      <c r="E260" s="973" t="s">
        <v>683</v>
      </c>
      <c r="F260" s="1173"/>
      <c r="G260" s="1173"/>
      <c r="H260" s="1174"/>
      <c r="I260" s="1175">
        <f>JM258</f>
        <v>1207.31</v>
      </c>
      <c r="J260" s="949"/>
      <c r="K260" s="950">
        <f>K261+K268+K274+K277</f>
        <v>0</v>
      </c>
      <c r="L260" s="999"/>
      <c r="M260" s="999">
        <f>M261+M268+M274+M277</f>
        <v>0</v>
      </c>
      <c r="N260" s="999"/>
      <c r="O260" s="999">
        <f>O261+O268+O274+O277</f>
        <v>0</v>
      </c>
      <c r="P260" s="999"/>
      <c r="Q260" s="999">
        <f>Q261+Q268+Q274+Q277</f>
        <v>0</v>
      </c>
      <c r="R260" s="999"/>
      <c r="S260" s="999">
        <f>S261+S268+S274+S277</f>
        <v>0</v>
      </c>
      <c r="T260" s="999"/>
      <c r="U260" s="999">
        <f>U261+U268+U274+U277</f>
        <v>0</v>
      </c>
      <c r="V260" s="999"/>
      <c r="W260" s="999">
        <f>W261+W268+W274+W277</f>
        <v>0</v>
      </c>
      <c r="X260" s="999"/>
      <c r="Y260" s="999">
        <f>Y261+Y268+Y274+Y277</f>
        <v>0</v>
      </c>
      <c r="Z260" s="999"/>
      <c r="AA260" s="999">
        <f>AA261+AA268+AA274+AA277</f>
        <v>0</v>
      </c>
      <c r="AB260" s="999"/>
      <c r="AC260" s="999">
        <f>AC261+AC268+AC274+AC277</f>
        <v>0</v>
      </c>
      <c r="AD260" s="999"/>
      <c r="AE260" s="999">
        <f>AE261+AE268+AE274+AE277</f>
        <v>0</v>
      </c>
      <c r="AF260" s="999"/>
      <c r="AG260" s="999">
        <f>AG261+AG268+AG274+AG277</f>
        <v>0</v>
      </c>
      <c r="AH260" s="999"/>
      <c r="AI260" s="999">
        <f>AI261+AI268+AI274+AI277</f>
        <v>0</v>
      </c>
      <c r="AJ260" s="2142"/>
      <c r="AK260" s="2142">
        <f>AK261+AK268+AK274+AK277</f>
        <v>202.24</v>
      </c>
      <c r="AL260" s="999"/>
      <c r="AM260" s="999">
        <f>AM261+AM268+AM274+AM277</f>
        <v>0</v>
      </c>
      <c r="AN260" s="2005"/>
      <c r="AO260" s="2005">
        <f>AO261+AO268+AO274+AO277</f>
        <v>0</v>
      </c>
      <c r="AP260" s="999"/>
      <c r="AQ260" s="999">
        <f>AQ261+AQ268+AQ274+AQ277</f>
        <v>0</v>
      </c>
      <c r="AR260" s="950"/>
      <c r="AS260" s="950">
        <f>AS261+AS268+AS274+AS277</f>
        <v>202.24</v>
      </c>
      <c r="AT260" s="950"/>
      <c r="AU260" s="950">
        <f>AU261+AU268+AU274+AU277</f>
        <v>1005.0699999999999</v>
      </c>
      <c r="AV260" s="951">
        <f>AU260/I260</f>
        <v>0.83248709941937027</v>
      </c>
      <c r="HN260" s="1218"/>
      <c r="HO260" s="1219"/>
      <c r="HP260" s="1220"/>
      <c r="HQ260" s="1220"/>
      <c r="HR260" s="1220"/>
      <c r="HS260" s="1220"/>
      <c r="HT260" s="1220"/>
      <c r="HU260" s="1220"/>
      <c r="HV260" s="1221"/>
      <c r="IV260" s="1222" t="s">
        <v>112</v>
      </c>
      <c r="IW260" s="1222" t="s">
        <v>46</v>
      </c>
    </row>
    <row r="261" spans="1:275" s="1008" customFormat="1" ht="27.9" customHeight="1" x14ac:dyDescent="0.25">
      <c r="A261" s="835"/>
      <c r="B261" s="854" t="s">
        <v>546</v>
      </c>
      <c r="C261" s="1050" t="s">
        <v>105</v>
      </c>
      <c r="D261" s="1049" t="s">
        <v>684</v>
      </c>
      <c r="E261" s="1045" t="s">
        <v>685</v>
      </c>
      <c r="F261" s="1046" t="s">
        <v>283</v>
      </c>
      <c r="G261" s="1047">
        <v>2.2200000000000002</v>
      </c>
      <c r="H261" s="1048">
        <v>91.1</v>
      </c>
      <c r="I261" s="1044">
        <f>ROUND(H261*G261,2)</f>
        <v>202.24</v>
      </c>
      <c r="J261" s="850"/>
      <c r="K261" s="1064">
        <f>ROUND(J261*$H261,2)</f>
        <v>0</v>
      </c>
      <c r="L261" s="850"/>
      <c r="M261" s="1064">
        <f>ROUND(L261*$H261,2)</f>
        <v>0</v>
      </c>
      <c r="N261" s="850"/>
      <c r="O261" s="1064">
        <f>ROUND(N261*$H261,2)</f>
        <v>0</v>
      </c>
      <c r="P261" s="850"/>
      <c r="Q261" s="1064">
        <f>ROUND(P261*$H261,2)</f>
        <v>0</v>
      </c>
      <c r="R261" s="850"/>
      <c r="S261" s="1064">
        <f>ROUND(R261*$H261,2)</f>
        <v>0</v>
      </c>
      <c r="T261" s="850"/>
      <c r="U261" s="1064">
        <f>ROUND(T261*$H261,2)</f>
        <v>0</v>
      </c>
      <c r="V261" s="850"/>
      <c r="W261" s="1064">
        <f>ROUND(V261*$H261,2)</f>
        <v>0</v>
      </c>
      <c r="X261" s="850"/>
      <c r="Y261" s="1064">
        <f>ROUND(X261*$H261,2)</f>
        <v>0</v>
      </c>
      <c r="Z261" s="850"/>
      <c r="AA261" s="1064">
        <f>ROUND(Z261*$H261,2)</f>
        <v>0</v>
      </c>
      <c r="AB261" s="850"/>
      <c r="AC261" s="1064">
        <f>ROUND(AB261*$H261,2)</f>
        <v>0</v>
      </c>
      <c r="AD261" s="850"/>
      <c r="AE261" s="1064">
        <f>ROUND(AD261*$H261,2)</f>
        <v>0</v>
      </c>
      <c r="AF261" s="850"/>
      <c r="AG261" s="1064">
        <f>ROUND(AF261*$H261,2)</f>
        <v>0</v>
      </c>
      <c r="AH261" s="850"/>
      <c r="AI261" s="1064">
        <f>ROUND(AH261*$H261,2)</f>
        <v>0</v>
      </c>
      <c r="AJ261" s="1861">
        <v>2.2200000000000002</v>
      </c>
      <c r="AK261" s="2185">
        <f>ROUND(AJ261*$H261,2)</f>
        <v>202.24</v>
      </c>
      <c r="AL261" s="850"/>
      <c r="AM261" s="1064">
        <f>ROUND(AL261*$H261,2)</f>
        <v>0</v>
      </c>
      <c r="AN261" s="2014"/>
      <c r="AO261" s="2036">
        <f>ROUND(AN261*$H261,2)</f>
        <v>0</v>
      </c>
      <c r="AP261" s="850"/>
      <c r="AQ261" s="1064">
        <f>ROUND(AP261*$H261,2)</f>
        <v>0</v>
      </c>
      <c r="AR261" s="775">
        <f>AP261+AN261+AL261+AJ261+AH261+AF261+AD261+AB261+Z261+X261+V261+T261+R261+P261+N261+L261+J261</f>
        <v>2.2200000000000002</v>
      </c>
      <c r="AS261" s="910">
        <f>ROUND(AR261*H261,2)</f>
        <v>202.24</v>
      </c>
      <c r="AT261" s="775">
        <f>G261-AR261</f>
        <v>0</v>
      </c>
      <c r="AU261" s="910">
        <f>ROUND(AT261*H261,2)</f>
        <v>0</v>
      </c>
      <c r="AV261" s="913">
        <f>AU261/I261</f>
        <v>0</v>
      </c>
      <c r="HN261" s="1009"/>
      <c r="HO261" s="1010"/>
      <c r="HP261" s="863"/>
      <c r="HQ261" s="863"/>
      <c r="HR261" s="863"/>
      <c r="HS261" s="863"/>
      <c r="HT261" s="863"/>
      <c r="HU261" s="863"/>
      <c r="HV261" s="1011"/>
      <c r="IV261" s="1012" t="s">
        <v>114</v>
      </c>
      <c r="IW261" s="1012" t="s">
        <v>46</v>
      </c>
      <c r="IX261" s="1008" t="s">
        <v>45</v>
      </c>
      <c r="IY261" s="1008" t="s">
        <v>23</v>
      </c>
      <c r="IZ261" s="1008" t="s">
        <v>44</v>
      </c>
      <c r="JA261" s="1012" t="s">
        <v>103</v>
      </c>
    </row>
    <row r="262" spans="1:275" s="1013" customFormat="1" ht="27.9" customHeight="1" x14ac:dyDescent="0.25">
      <c r="A262" s="835"/>
      <c r="B262" s="856"/>
      <c r="C262" s="977" t="s">
        <v>112</v>
      </c>
      <c r="D262" s="851"/>
      <c r="E262" s="858" t="s">
        <v>687</v>
      </c>
      <c r="F262" s="851"/>
      <c r="G262" s="851"/>
      <c r="H262" s="852"/>
      <c r="I262" s="859"/>
      <c r="J262" s="897"/>
      <c r="K262" s="898"/>
      <c r="L262" s="897"/>
      <c r="M262" s="898"/>
      <c r="N262" s="897"/>
      <c r="O262" s="898"/>
      <c r="P262" s="897"/>
      <c r="Q262" s="898"/>
      <c r="R262" s="897"/>
      <c r="S262" s="898"/>
      <c r="T262" s="897"/>
      <c r="U262" s="898"/>
      <c r="V262" s="897"/>
      <c r="W262" s="898"/>
      <c r="X262" s="897"/>
      <c r="Y262" s="898"/>
      <c r="Z262" s="897"/>
      <c r="AA262" s="898"/>
      <c r="AB262" s="897"/>
      <c r="AC262" s="898"/>
      <c r="AD262" s="897"/>
      <c r="AE262" s="898"/>
      <c r="AF262" s="897"/>
      <c r="AG262" s="898"/>
      <c r="AH262" s="897"/>
      <c r="AI262" s="898"/>
      <c r="AJ262" s="1853"/>
      <c r="AK262" s="1854"/>
      <c r="AL262" s="897"/>
      <c r="AM262" s="898"/>
      <c r="AN262" s="2006"/>
      <c r="AO262" s="2007"/>
      <c r="AP262" s="897"/>
      <c r="AQ262" s="898"/>
      <c r="AR262" s="897"/>
      <c r="AS262" s="898"/>
      <c r="AT262" s="897"/>
      <c r="AU262" s="898"/>
      <c r="AV262" s="917"/>
      <c r="HN262" s="1014"/>
      <c r="HO262" s="1015"/>
      <c r="HP262" s="869"/>
      <c r="HQ262" s="869"/>
      <c r="HR262" s="869"/>
      <c r="HS262" s="869"/>
      <c r="HT262" s="869"/>
      <c r="HU262" s="869"/>
      <c r="HV262" s="1016"/>
      <c r="IV262" s="1017" t="s">
        <v>114</v>
      </c>
      <c r="IW262" s="1017" t="s">
        <v>46</v>
      </c>
      <c r="IX262" s="1013" t="s">
        <v>46</v>
      </c>
      <c r="IY262" s="1013" t="s">
        <v>23</v>
      </c>
      <c r="IZ262" s="1013" t="s">
        <v>44</v>
      </c>
      <c r="JA262" s="1017" t="s">
        <v>103</v>
      </c>
    </row>
    <row r="263" spans="1:275" s="1008" customFormat="1" ht="27.9" customHeight="1" x14ac:dyDescent="0.25">
      <c r="A263" s="835"/>
      <c r="B263" s="860"/>
      <c r="C263" s="977" t="s">
        <v>114</v>
      </c>
      <c r="D263" s="861" t="s">
        <v>7</v>
      </c>
      <c r="E263" s="862" t="s">
        <v>688</v>
      </c>
      <c r="F263" s="863"/>
      <c r="G263" s="861" t="s">
        <v>7</v>
      </c>
      <c r="H263" s="864"/>
      <c r="I263" s="865"/>
      <c r="J263" s="897"/>
      <c r="K263" s="898"/>
      <c r="L263" s="897"/>
      <c r="M263" s="898"/>
      <c r="N263" s="897"/>
      <c r="O263" s="898"/>
      <c r="P263" s="897"/>
      <c r="Q263" s="898"/>
      <c r="R263" s="897"/>
      <c r="S263" s="898"/>
      <c r="T263" s="897"/>
      <c r="U263" s="898"/>
      <c r="V263" s="897"/>
      <c r="W263" s="898"/>
      <c r="X263" s="897"/>
      <c r="Y263" s="898"/>
      <c r="Z263" s="897"/>
      <c r="AA263" s="898"/>
      <c r="AB263" s="897"/>
      <c r="AC263" s="898"/>
      <c r="AD263" s="897"/>
      <c r="AE263" s="898"/>
      <c r="AF263" s="897"/>
      <c r="AG263" s="898"/>
      <c r="AH263" s="897"/>
      <c r="AI263" s="898"/>
      <c r="AJ263" s="1853"/>
      <c r="AK263" s="1854"/>
      <c r="AL263" s="897"/>
      <c r="AM263" s="898"/>
      <c r="AN263" s="2006"/>
      <c r="AO263" s="2007"/>
      <c r="AP263" s="897"/>
      <c r="AQ263" s="898"/>
      <c r="AR263" s="897"/>
      <c r="AS263" s="898"/>
      <c r="AT263" s="897"/>
      <c r="AU263" s="898"/>
      <c r="AV263" s="917"/>
      <c r="HN263" s="1009"/>
      <c r="HO263" s="1010"/>
      <c r="HP263" s="863"/>
      <c r="HQ263" s="863"/>
      <c r="HR263" s="863"/>
      <c r="HS263" s="863"/>
      <c r="HT263" s="863"/>
      <c r="HU263" s="863"/>
      <c r="HV263" s="1011"/>
      <c r="IV263" s="1012" t="s">
        <v>114</v>
      </c>
      <c r="IW263" s="1012" t="s">
        <v>46</v>
      </c>
      <c r="IX263" s="1008" t="s">
        <v>45</v>
      </c>
      <c r="IY263" s="1008" t="s">
        <v>23</v>
      </c>
      <c r="IZ263" s="1008" t="s">
        <v>44</v>
      </c>
      <c r="JA263" s="1012" t="s">
        <v>103</v>
      </c>
    </row>
    <row r="264" spans="1:275" s="1013" customFormat="1" ht="27.9" customHeight="1" x14ac:dyDescent="0.25">
      <c r="A264" s="835"/>
      <c r="B264" s="866"/>
      <c r="C264" s="977" t="s">
        <v>114</v>
      </c>
      <c r="D264" s="867" t="s">
        <v>7</v>
      </c>
      <c r="E264" s="868" t="s">
        <v>2420</v>
      </c>
      <c r="F264" s="869"/>
      <c r="G264" s="870">
        <v>1.33</v>
      </c>
      <c r="H264" s="871"/>
      <c r="I264" s="872"/>
      <c r="J264" s="901"/>
      <c r="K264" s="902"/>
      <c r="L264" s="901"/>
      <c r="M264" s="902"/>
      <c r="N264" s="901"/>
      <c r="O264" s="902"/>
      <c r="P264" s="901"/>
      <c r="Q264" s="902"/>
      <c r="R264" s="901"/>
      <c r="S264" s="902"/>
      <c r="T264" s="901"/>
      <c r="U264" s="902"/>
      <c r="V264" s="901"/>
      <c r="W264" s="902"/>
      <c r="X264" s="901"/>
      <c r="Y264" s="902"/>
      <c r="Z264" s="901"/>
      <c r="AA264" s="902"/>
      <c r="AB264" s="901"/>
      <c r="AC264" s="902"/>
      <c r="AD264" s="901"/>
      <c r="AE264" s="902"/>
      <c r="AF264" s="901"/>
      <c r="AG264" s="902"/>
      <c r="AH264" s="901"/>
      <c r="AI264" s="902"/>
      <c r="AJ264" s="1857"/>
      <c r="AK264" s="1858"/>
      <c r="AL264" s="901"/>
      <c r="AM264" s="902"/>
      <c r="AN264" s="2010"/>
      <c r="AO264" s="2011"/>
      <c r="AP264" s="901"/>
      <c r="AQ264" s="902"/>
      <c r="AR264" s="901"/>
      <c r="AS264" s="902"/>
      <c r="AT264" s="901"/>
      <c r="AU264" s="902"/>
      <c r="AV264" s="919"/>
      <c r="HN264" s="1014"/>
      <c r="HO264" s="1015"/>
      <c r="HP264" s="869"/>
      <c r="HQ264" s="869"/>
      <c r="HR264" s="869"/>
      <c r="HS264" s="869"/>
      <c r="HT264" s="869"/>
      <c r="HU264" s="869"/>
      <c r="HV264" s="1016"/>
      <c r="IV264" s="1017" t="s">
        <v>114</v>
      </c>
      <c r="IW264" s="1017" t="s">
        <v>46</v>
      </c>
      <c r="IX264" s="1013" t="s">
        <v>46</v>
      </c>
      <c r="IY264" s="1013" t="s">
        <v>23</v>
      </c>
      <c r="IZ264" s="1013" t="s">
        <v>44</v>
      </c>
      <c r="JA264" s="1017" t="s">
        <v>103</v>
      </c>
    </row>
    <row r="265" spans="1:275" s="1018" customFormat="1" ht="27.9" customHeight="1" x14ac:dyDescent="0.25">
      <c r="A265" s="835"/>
      <c r="B265" s="860"/>
      <c r="C265" s="977" t="s">
        <v>114</v>
      </c>
      <c r="D265" s="861" t="s">
        <v>7</v>
      </c>
      <c r="E265" s="862" t="s">
        <v>876</v>
      </c>
      <c r="F265" s="863"/>
      <c r="G265" s="861" t="s">
        <v>7</v>
      </c>
      <c r="H265" s="864"/>
      <c r="I265" s="865"/>
      <c r="J265" s="897"/>
      <c r="K265" s="898"/>
      <c r="L265" s="897"/>
      <c r="M265" s="898"/>
      <c r="N265" s="897"/>
      <c r="O265" s="898"/>
      <c r="P265" s="897"/>
      <c r="Q265" s="898"/>
      <c r="R265" s="897"/>
      <c r="S265" s="898"/>
      <c r="T265" s="897"/>
      <c r="U265" s="898"/>
      <c r="V265" s="897"/>
      <c r="W265" s="898"/>
      <c r="X265" s="897"/>
      <c r="Y265" s="898"/>
      <c r="Z265" s="897"/>
      <c r="AA265" s="898"/>
      <c r="AB265" s="897"/>
      <c r="AC265" s="898"/>
      <c r="AD265" s="897"/>
      <c r="AE265" s="898"/>
      <c r="AF265" s="897"/>
      <c r="AG265" s="898"/>
      <c r="AH265" s="897"/>
      <c r="AI265" s="898"/>
      <c r="AJ265" s="1853"/>
      <c r="AK265" s="1854"/>
      <c r="AL265" s="897"/>
      <c r="AM265" s="898"/>
      <c r="AN265" s="2006"/>
      <c r="AO265" s="2007"/>
      <c r="AP265" s="897"/>
      <c r="AQ265" s="898"/>
      <c r="AR265" s="897"/>
      <c r="AS265" s="898"/>
      <c r="AT265" s="897"/>
      <c r="AU265" s="898"/>
      <c r="AV265" s="917"/>
      <c r="HN265" s="1019"/>
      <c r="HO265" s="1020"/>
      <c r="HP265" s="876"/>
      <c r="HQ265" s="876"/>
      <c r="HR265" s="876"/>
      <c r="HS265" s="876"/>
      <c r="HT265" s="876"/>
      <c r="HU265" s="876"/>
      <c r="HV265" s="1021"/>
      <c r="IV265" s="1022" t="s">
        <v>114</v>
      </c>
      <c r="IW265" s="1022" t="s">
        <v>46</v>
      </c>
      <c r="IX265" s="1018" t="s">
        <v>110</v>
      </c>
      <c r="IY265" s="1018" t="s">
        <v>23</v>
      </c>
      <c r="IZ265" s="1018" t="s">
        <v>45</v>
      </c>
      <c r="JA265" s="1022" t="s">
        <v>103</v>
      </c>
    </row>
    <row r="266" spans="1:275" s="836" customFormat="1" ht="27.9" customHeight="1" x14ac:dyDescent="0.25">
      <c r="A266" s="835"/>
      <c r="B266" s="866"/>
      <c r="C266" s="977" t="s">
        <v>114</v>
      </c>
      <c r="D266" s="867" t="s">
        <v>7</v>
      </c>
      <c r="E266" s="868" t="s">
        <v>2421</v>
      </c>
      <c r="F266" s="869"/>
      <c r="G266" s="870">
        <v>0.89</v>
      </c>
      <c r="H266" s="871"/>
      <c r="I266" s="872"/>
      <c r="J266" s="897"/>
      <c r="K266" s="898"/>
      <c r="L266" s="897"/>
      <c r="M266" s="898"/>
      <c r="N266" s="897"/>
      <c r="O266" s="898"/>
      <c r="P266" s="897"/>
      <c r="Q266" s="898"/>
      <c r="R266" s="897"/>
      <c r="S266" s="898"/>
      <c r="T266" s="897"/>
      <c r="U266" s="898"/>
      <c r="V266" s="897"/>
      <c r="W266" s="898"/>
      <c r="X266" s="897"/>
      <c r="Y266" s="898"/>
      <c r="Z266" s="897"/>
      <c r="AA266" s="898"/>
      <c r="AB266" s="897"/>
      <c r="AC266" s="898"/>
      <c r="AD266" s="897"/>
      <c r="AE266" s="898"/>
      <c r="AF266" s="897"/>
      <c r="AG266" s="898"/>
      <c r="AH266" s="897"/>
      <c r="AI266" s="898"/>
      <c r="AJ266" s="1853"/>
      <c r="AK266" s="1854"/>
      <c r="AL266" s="897"/>
      <c r="AM266" s="898"/>
      <c r="AN266" s="2006"/>
      <c r="AO266" s="2007"/>
      <c r="AP266" s="897"/>
      <c r="AQ266" s="898"/>
      <c r="AR266" s="897"/>
      <c r="AS266" s="898"/>
      <c r="AT266" s="897"/>
      <c r="AU266" s="898"/>
      <c r="AV266" s="917"/>
      <c r="HN266" s="976"/>
      <c r="HO266" s="1000" t="s">
        <v>7</v>
      </c>
      <c r="HP266" s="1001" t="s">
        <v>31</v>
      </c>
      <c r="HQ266" s="851"/>
      <c r="HR266" s="1002">
        <f>HQ266*G268</f>
        <v>0</v>
      </c>
      <c r="HS266" s="1002">
        <v>0</v>
      </c>
      <c r="HT266" s="1002">
        <f>HS266*G268</f>
        <v>0</v>
      </c>
      <c r="HU266" s="1002">
        <v>0</v>
      </c>
      <c r="HV266" s="1003">
        <f>HU266*G268</f>
        <v>0</v>
      </c>
      <c r="IT266" s="1004" t="s">
        <v>110</v>
      </c>
      <c r="IV266" s="1004" t="s">
        <v>105</v>
      </c>
      <c r="IW266" s="1004" t="s">
        <v>46</v>
      </c>
      <c r="JA266" s="988" t="s">
        <v>103</v>
      </c>
      <c r="JG266" s="1005">
        <f>IF(HP266="základní",I268,0)</f>
        <v>217.69</v>
      </c>
      <c r="JH266" s="1005">
        <f>IF(HP266="snížená",I268,0)</f>
        <v>0</v>
      </c>
      <c r="JI266" s="1005">
        <f>IF(HP266="zákl. přenesená",I268,0)</f>
        <v>0</v>
      </c>
      <c r="JJ266" s="1005">
        <f>IF(HP266="sníž. přenesená",I268,0)</f>
        <v>0</v>
      </c>
      <c r="JK266" s="1005">
        <f>IF(HP266="nulová",I268,0)</f>
        <v>0</v>
      </c>
      <c r="JL266" s="988" t="s">
        <v>45</v>
      </c>
      <c r="JM266" s="1005">
        <f>ROUND(H268*G268,2)</f>
        <v>217.69</v>
      </c>
      <c r="JN266" s="988" t="s">
        <v>110</v>
      </c>
      <c r="JO266" s="1004" t="s">
        <v>2422</v>
      </c>
    </row>
    <row r="267" spans="1:275" s="836" customFormat="1" ht="27.9" customHeight="1" x14ac:dyDescent="0.25">
      <c r="A267" s="835"/>
      <c r="B267" s="873"/>
      <c r="C267" s="977" t="s">
        <v>114</v>
      </c>
      <c r="D267" s="874" t="s">
        <v>7</v>
      </c>
      <c r="E267" s="875" t="s">
        <v>132</v>
      </c>
      <c r="F267" s="876"/>
      <c r="G267" s="877">
        <v>2.2200000000000002</v>
      </c>
      <c r="H267" s="878"/>
      <c r="I267" s="879"/>
      <c r="J267" s="901"/>
      <c r="K267" s="902"/>
      <c r="L267" s="901"/>
      <c r="M267" s="902"/>
      <c r="N267" s="901"/>
      <c r="O267" s="902"/>
      <c r="P267" s="901"/>
      <c r="Q267" s="902"/>
      <c r="R267" s="901"/>
      <c r="S267" s="902"/>
      <c r="T267" s="901"/>
      <c r="U267" s="902"/>
      <c r="V267" s="901"/>
      <c r="W267" s="902"/>
      <c r="X267" s="901"/>
      <c r="Y267" s="902"/>
      <c r="Z267" s="901"/>
      <c r="AA267" s="902"/>
      <c r="AB267" s="901"/>
      <c r="AC267" s="902"/>
      <c r="AD267" s="901"/>
      <c r="AE267" s="902"/>
      <c r="AF267" s="901"/>
      <c r="AG267" s="902"/>
      <c r="AH267" s="901"/>
      <c r="AI267" s="902"/>
      <c r="AJ267" s="1857"/>
      <c r="AK267" s="1858"/>
      <c r="AL267" s="901"/>
      <c r="AM267" s="902"/>
      <c r="AN267" s="2010"/>
      <c r="AO267" s="2011"/>
      <c r="AP267" s="901"/>
      <c r="AQ267" s="902"/>
      <c r="AR267" s="901"/>
      <c r="AS267" s="902"/>
      <c r="AT267" s="901"/>
      <c r="AU267" s="902"/>
      <c r="AV267" s="919"/>
      <c r="HN267" s="976"/>
      <c r="HO267" s="1006"/>
      <c r="HP267" s="851"/>
      <c r="HQ267" s="851"/>
      <c r="HR267" s="851"/>
      <c r="HS267" s="851"/>
      <c r="HT267" s="851"/>
      <c r="HU267" s="851"/>
      <c r="HV267" s="1007"/>
      <c r="IV267" s="988" t="s">
        <v>112</v>
      </c>
      <c r="IW267" s="988" t="s">
        <v>46</v>
      </c>
    </row>
    <row r="268" spans="1:275" s="1008" customFormat="1" ht="27.9" customHeight="1" x14ac:dyDescent="0.25">
      <c r="A268" s="835"/>
      <c r="B268" s="1661" t="s">
        <v>550</v>
      </c>
      <c r="C268" s="1662" t="s">
        <v>105</v>
      </c>
      <c r="D268" s="1663" t="s">
        <v>692</v>
      </c>
      <c r="E268" s="1664" t="s">
        <v>693</v>
      </c>
      <c r="F268" s="1665" t="s">
        <v>283</v>
      </c>
      <c r="G268" s="1666">
        <v>30.66</v>
      </c>
      <c r="H268" s="1667">
        <v>7.1</v>
      </c>
      <c r="I268" s="1668">
        <f>ROUND(H268*G268,2)</f>
        <v>217.69</v>
      </c>
      <c r="J268" s="850"/>
      <c r="K268" s="1064">
        <f>ROUND(J268*$H268,2)</f>
        <v>0</v>
      </c>
      <c r="L268" s="850"/>
      <c r="M268" s="1064">
        <f>ROUND(L268*$H268,2)</f>
        <v>0</v>
      </c>
      <c r="N268" s="850"/>
      <c r="O268" s="1064">
        <f>ROUND(N268*$H268,2)</f>
        <v>0</v>
      </c>
      <c r="P268" s="850"/>
      <c r="Q268" s="1064">
        <f>ROUND(P268*$H268,2)</f>
        <v>0</v>
      </c>
      <c r="R268" s="850"/>
      <c r="S268" s="1064">
        <f>ROUND(R268*$H268,2)</f>
        <v>0</v>
      </c>
      <c r="T268" s="850"/>
      <c r="U268" s="1064">
        <f>ROUND(T268*$H268,2)</f>
        <v>0</v>
      </c>
      <c r="V268" s="850"/>
      <c r="W268" s="1064">
        <f>ROUND(V268*$H268,2)</f>
        <v>0</v>
      </c>
      <c r="X268" s="850"/>
      <c r="Y268" s="1064">
        <f>ROUND(X268*$H268,2)</f>
        <v>0</v>
      </c>
      <c r="Z268" s="850"/>
      <c r="AA268" s="1064">
        <f>ROUND(Z268*$H268,2)</f>
        <v>0</v>
      </c>
      <c r="AB268" s="850"/>
      <c r="AC268" s="1064">
        <f>ROUND(AB268*$H268,2)</f>
        <v>0</v>
      </c>
      <c r="AD268" s="850"/>
      <c r="AE268" s="1064">
        <f>ROUND(AD268*$H268,2)</f>
        <v>0</v>
      </c>
      <c r="AF268" s="850"/>
      <c r="AG268" s="1064">
        <f>ROUND(AF268*$H268,2)</f>
        <v>0</v>
      </c>
      <c r="AH268" s="850"/>
      <c r="AI268" s="1064">
        <f>ROUND(AH268*$H268,2)</f>
        <v>0</v>
      </c>
      <c r="AJ268" s="1861"/>
      <c r="AK268" s="2185">
        <f>ROUND(AJ268*$H268,2)</f>
        <v>0</v>
      </c>
      <c r="AL268" s="850"/>
      <c r="AM268" s="1064">
        <f>ROUND(AL268*$H268,2)</f>
        <v>0</v>
      </c>
      <c r="AN268" s="2014"/>
      <c r="AO268" s="2036">
        <f>ROUND(AN268*$H268,2)</f>
        <v>0</v>
      </c>
      <c r="AP268" s="850"/>
      <c r="AQ268" s="1064">
        <f>ROUND(AP268*$H268,2)</f>
        <v>0</v>
      </c>
      <c r="AR268" s="2021">
        <f>AP268+AN268+AL268+AJ268+AH268+AF268+AD268+AB268+Z268+X268+V268+T268+R268+P268+N268+L268+J268</f>
        <v>0</v>
      </c>
      <c r="AS268" s="2045">
        <f>ROUND(AR268*H268,2)</f>
        <v>0</v>
      </c>
      <c r="AT268" s="2021">
        <f>G268-AR268</f>
        <v>30.66</v>
      </c>
      <c r="AU268" s="2045">
        <f>ROUND(AT268*H268,2)</f>
        <v>217.69</v>
      </c>
      <c r="AV268" s="2023">
        <f>AU268/I268</f>
        <v>1</v>
      </c>
      <c r="HN268" s="1009"/>
      <c r="HO268" s="1010"/>
      <c r="HP268" s="863"/>
      <c r="HQ268" s="863"/>
      <c r="HR268" s="863"/>
      <c r="HS268" s="863"/>
      <c r="HT268" s="863"/>
      <c r="HU268" s="863"/>
      <c r="HV268" s="1011"/>
      <c r="IV268" s="1012" t="s">
        <v>114</v>
      </c>
      <c r="IW268" s="1012" t="s">
        <v>46</v>
      </c>
      <c r="IX268" s="1008" t="s">
        <v>45</v>
      </c>
      <c r="IY268" s="1008" t="s">
        <v>23</v>
      </c>
      <c r="IZ268" s="1008" t="s">
        <v>44</v>
      </c>
      <c r="JA268" s="1012" t="s">
        <v>103</v>
      </c>
    </row>
    <row r="269" spans="1:275" s="1013" customFormat="1" ht="27.9" customHeight="1" x14ac:dyDescent="0.25">
      <c r="A269" s="835"/>
      <c r="B269" s="856"/>
      <c r="C269" s="977" t="s">
        <v>112</v>
      </c>
      <c r="D269" s="851"/>
      <c r="E269" s="858" t="s">
        <v>687</v>
      </c>
      <c r="F269" s="851"/>
      <c r="G269" s="851"/>
      <c r="H269" s="852"/>
      <c r="I269" s="859"/>
      <c r="J269" s="897"/>
      <c r="K269" s="898"/>
      <c r="L269" s="897"/>
      <c r="M269" s="898"/>
      <c r="N269" s="897"/>
      <c r="O269" s="898"/>
      <c r="P269" s="897"/>
      <c r="Q269" s="898"/>
      <c r="R269" s="897"/>
      <c r="S269" s="898"/>
      <c r="T269" s="897"/>
      <c r="U269" s="898"/>
      <c r="V269" s="897"/>
      <c r="W269" s="898"/>
      <c r="X269" s="897"/>
      <c r="Y269" s="898"/>
      <c r="Z269" s="897"/>
      <c r="AA269" s="898"/>
      <c r="AB269" s="897"/>
      <c r="AC269" s="898"/>
      <c r="AD269" s="897"/>
      <c r="AE269" s="898"/>
      <c r="AF269" s="897"/>
      <c r="AG269" s="898"/>
      <c r="AH269" s="897"/>
      <c r="AI269" s="898"/>
      <c r="AJ269" s="1853"/>
      <c r="AK269" s="1854"/>
      <c r="AL269" s="897"/>
      <c r="AM269" s="898"/>
      <c r="AN269" s="2006"/>
      <c r="AO269" s="2007"/>
      <c r="AP269" s="897"/>
      <c r="AQ269" s="898"/>
      <c r="AR269" s="897"/>
      <c r="AS269" s="898"/>
      <c r="AT269" s="897"/>
      <c r="AU269" s="898"/>
      <c r="AV269" s="917"/>
      <c r="HN269" s="1014"/>
      <c r="HO269" s="1015"/>
      <c r="HP269" s="869"/>
      <c r="HQ269" s="869"/>
      <c r="HR269" s="869"/>
      <c r="HS269" s="869"/>
      <c r="HT269" s="869"/>
      <c r="HU269" s="869"/>
      <c r="HV269" s="1016"/>
      <c r="IV269" s="1017" t="s">
        <v>114</v>
      </c>
      <c r="IW269" s="1017" t="s">
        <v>46</v>
      </c>
      <c r="IX269" s="1013" t="s">
        <v>46</v>
      </c>
      <c r="IY269" s="1013" t="s">
        <v>23</v>
      </c>
      <c r="IZ269" s="1013" t="s">
        <v>44</v>
      </c>
      <c r="JA269" s="1017" t="s">
        <v>103</v>
      </c>
    </row>
    <row r="270" spans="1:275" s="1013" customFormat="1" ht="27.9" customHeight="1" x14ac:dyDescent="0.25">
      <c r="A270" s="835"/>
      <c r="B270" s="860"/>
      <c r="C270" s="977" t="s">
        <v>114</v>
      </c>
      <c r="D270" s="861" t="s">
        <v>7</v>
      </c>
      <c r="E270" s="862" t="s">
        <v>695</v>
      </c>
      <c r="F270" s="863"/>
      <c r="G270" s="861" t="s">
        <v>7</v>
      </c>
      <c r="H270" s="864"/>
      <c r="I270" s="865"/>
      <c r="J270" s="897"/>
      <c r="K270" s="898"/>
      <c r="L270" s="897"/>
      <c r="M270" s="898"/>
      <c r="N270" s="897"/>
      <c r="O270" s="898"/>
      <c r="P270" s="897"/>
      <c r="Q270" s="898"/>
      <c r="R270" s="897"/>
      <c r="S270" s="898"/>
      <c r="T270" s="897"/>
      <c r="U270" s="898"/>
      <c r="V270" s="897"/>
      <c r="W270" s="898"/>
      <c r="X270" s="897"/>
      <c r="Y270" s="898"/>
      <c r="Z270" s="897"/>
      <c r="AA270" s="898"/>
      <c r="AB270" s="897"/>
      <c r="AC270" s="898"/>
      <c r="AD270" s="897"/>
      <c r="AE270" s="898"/>
      <c r="AF270" s="897"/>
      <c r="AG270" s="898"/>
      <c r="AH270" s="897"/>
      <c r="AI270" s="898"/>
      <c r="AJ270" s="1853"/>
      <c r="AK270" s="1854"/>
      <c r="AL270" s="897"/>
      <c r="AM270" s="898"/>
      <c r="AN270" s="2006"/>
      <c r="AO270" s="2007"/>
      <c r="AP270" s="897"/>
      <c r="AQ270" s="898"/>
      <c r="AR270" s="897"/>
      <c r="AS270" s="898"/>
      <c r="AT270" s="897"/>
      <c r="AU270" s="898"/>
      <c r="AV270" s="917"/>
      <c r="HN270" s="1014"/>
      <c r="HO270" s="1015"/>
      <c r="HP270" s="869"/>
      <c r="HQ270" s="869"/>
      <c r="HR270" s="869"/>
      <c r="HS270" s="869"/>
      <c r="HT270" s="869"/>
      <c r="HU270" s="869"/>
      <c r="HV270" s="1016"/>
      <c r="IV270" s="1017" t="s">
        <v>114</v>
      </c>
      <c r="IW270" s="1017" t="s">
        <v>46</v>
      </c>
      <c r="IX270" s="1013" t="s">
        <v>46</v>
      </c>
      <c r="IY270" s="1013" t="s">
        <v>23</v>
      </c>
      <c r="IZ270" s="1013" t="s">
        <v>44</v>
      </c>
      <c r="JA270" s="1017" t="s">
        <v>103</v>
      </c>
    </row>
    <row r="271" spans="1:275" s="1018" customFormat="1" ht="27.9" customHeight="1" x14ac:dyDescent="0.25">
      <c r="A271" s="835"/>
      <c r="B271" s="866"/>
      <c r="C271" s="977" t="s">
        <v>114</v>
      </c>
      <c r="D271" s="867" t="s">
        <v>7</v>
      </c>
      <c r="E271" s="868" t="s">
        <v>2423</v>
      </c>
      <c r="F271" s="869"/>
      <c r="G271" s="870">
        <v>11.97</v>
      </c>
      <c r="H271" s="871"/>
      <c r="I271" s="872"/>
      <c r="J271" s="899"/>
      <c r="K271" s="900"/>
      <c r="L271" s="899"/>
      <c r="M271" s="900"/>
      <c r="N271" s="899"/>
      <c r="O271" s="900"/>
      <c r="P271" s="899"/>
      <c r="Q271" s="900"/>
      <c r="R271" s="899"/>
      <c r="S271" s="900"/>
      <c r="T271" s="899"/>
      <c r="U271" s="900"/>
      <c r="V271" s="899"/>
      <c r="W271" s="900"/>
      <c r="X271" s="899"/>
      <c r="Y271" s="900"/>
      <c r="Z271" s="899"/>
      <c r="AA271" s="900"/>
      <c r="AB271" s="899"/>
      <c r="AC271" s="900"/>
      <c r="AD271" s="899"/>
      <c r="AE271" s="900"/>
      <c r="AF271" s="899"/>
      <c r="AG271" s="900"/>
      <c r="AH271" s="899"/>
      <c r="AI271" s="900"/>
      <c r="AJ271" s="1855"/>
      <c r="AK271" s="1856"/>
      <c r="AL271" s="899"/>
      <c r="AM271" s="900"/>
      <c r="AN271" s="2008"/>
      <c r="AO271" s="2009"/>
      <c r="AP271" s="899"/>
      <c r="AQ271" s="900"/>
      <c r="AR271" s="899"/>
      <c r="AS271" s="900"/>
      <c r="AT271" s="899"/>
      <c r="AU271" s="900"/>
      <c r="AV271" s="918"/>
      <c r="HN271" s="1019"/>
      <c r="HO271" s="1020"/>
      <c r="HP271" s="876"/>
      <c r="HQ271" s="876"/>
      <c r="HR271" s="876"/>
      <c r="HS271" s="876"/>
      <c r="HT271" s="876"/>
      <c r="HU271" s="876"/>
      <c r="HV271" s="1021"/>
      <c r="IV271" s="1022" t="s">
        <v>114</v>
      </c>
      <c r="IW271" s="1022" t="s">
        <v>46</v>
      </c>
      <c r="IX271" s="1018" t="s">
        <v>110</v>
      </c>
      <c r="IY271" s="1018" t="s">
        <v>23</v>
      </c>
      <c r="IZ271" s="1018" t="s">
        <v>45</v>
      </c>
      <c r="JA271" s="1022" t="s">
        <v>103</v>
      </c>
    </row>
    <row r="272" spans="1:275" s="836" customFormat="1" ht="27.9" customHeight="1" x14ac:dyDescent="0.25">
      <c r="A272" s="835"/>
      <c r="B272" s="866"/>
      <c r="C272" s="977" t="s">
        <v>114</v>
      </c>
      <c r="D272" s="867" t="s">
        <v>7</v>
      </c>
      <c r="E272" s="868" t="s">
        <v>2424</v>
      </c>
      <c r="F272" s="869"/>
      <c r="G272" s="870">
        <v>18.690000000000001</v>
      </c>
      <c r="H272" s="871"/>
      <c r="I272" s="872"/>
      <c r="J272" s="901"/>
      <c r="K272" s="902"/>
      <c r="L272" s="901"/>
      <c r="M272" s="902"/>
      <c r="N272" s="901"/>
      <c r="O272" s="902"/>
      <c r="P272" s="901"/>
      <c r="Q272" s="902"/>
      <c r="R272" s="901"/>
      <c r="S272" s="902"/>
      <c r="T272" s="901"/>
      <c r="U272" s="902"/>
      <c r="V272" s="901"/>
      <c r="W272" s="902"/>
      <c r="X272" s="901"/>
      <c r="Y272" s="902"/>
      <c r="Z272" s="901"/>
      <c r="AA272" s="902"/>
      <c r="AB272" s="901"/>
      <c r="AC272" s="902"/>
      <c r="AD272" s="901"/>
      <c r="AE272" s="902"/>
      <c r="AF272" s="901"/>
      <c r="AG272" s="902"/>
      <c r="AH272" s="901"/>
      <c r="AI272" s="902"/>
      <c r="AJ272" s="1857"/>
      <c r="AK272" s="1858"/>
      <c r="AL272" s="901"/>
      <c r="AM272" s="902"/>
      <c r="AN272" s="2010"/>
      <c r="AO272" s="2011"/>
      <c r="AP272" s="901"/>
      <c r="AQ272" s="902"/>
      <c r="AR272" s="901"/>
      <c r="AS272" s="902"/>
      <c r="AT272" s="901"/>
      <c r="AU272" s="902"/>
      <c r="AV272" s="919"/>
      <c r="HN272" s="976"/>
      <c r="HO272" s="1000" t="s">
        <v>7</v>
      </c>
      <c r="HP272" s="1001" t="s">
        <v>31</v>
      </c>
      <c r="HQ272" s="851"/>
      <c r="HR272" s="1002">
        <f>HQ272*G274</f>
        <v>0</v>
      </c>
      <c r="HS272" s="1002">
        <v>0</v>
      </c>
      <c r="HT272" s="1002">
        <f>HS272*G274</f>
        <v>0</v>
      </c>
      <c r="HU272" s="1002">
        <v>0</v>
      </c>
      <c r="HV272" s="1003">
        <f>HU272*G274</f>
        <v>0</v>
      </c>
      <c r="IT272" s="1004" t="s">
        <v>110</v>
      </c>
      <c r="IV272" s="1004" t="s">
        <v>105</v>
      </c>
      <c r="IW272" s="1004" t="s">
        <v>46</v>
      </c>
      <c r="JA272" s="988" t="s">
        <v>103</v>
      </c>
      <c r="JG272" s="1005">
        <f>IF(HP272="základní",I274,0)</f>
        <v>123.71</v>
      </c>
      <c r="JH272" s="1005">
        <f>IF(HP272="snížená",I274,0)</f>
        <v>0</v>
      </c>
      <c r="JI272" s="1005">
        <f>IF(HP272="zákl. přenesená",I274,0)</f>
        <v>0</v>
      </c>
      <c r="JJ272" s="1005">
        <f>IF(HP272="sníž. přenesená",I274,0)</f>
        <v>0</v>
      </c>
      <c r="JK272" s="1005">
        <f>IF(HP272="nulová",I274,0)</f>
        <v>0</v>
      </c>
      <c r="JL272" s="988" t="s">
        <v>45</v>
      </c>
      <c r="JM272" s="1005">
        <f>ROUND(H274*G274,2)</f>
        <v>123.71</v>
      </c>
      <c r="JN272" s="988" t="s">
        <v>110</v>
      </c>
      <c r="JO272" s="1004" t="s">
        <v>2425</v>
      </c>
    </row>
    <row r="273" spans="1:275" s="836" customFormat="1" ht="27.9" customHeight="1" x14ac:dyDescent="0.25">
      <c r="A273" s="835"/>
      <c r="B273" s="873"/>
      <c r="C273" s="977" t="s">
        <v>114</v>
      </c>
      <c r="D273" s="874" t="s">
        <v>7</v>
      </c>
      <c r="E273" s="875" t="s">
        <v>132</v>
      </c>
      <c r="F273" s="876"/>
      <c r="G273" s="877">
        <v>30.660000000000004</v>
      </c>
      <c r="H273" s="878"/>
      <c r="I273" s="879"/>
      <c r="J273" s="899"/>
      <c r="K273" s="900"/>
      <c r="L273" s="899"/>
      <c r="M273" s="900"/>
      <c r="N273" s="899"/>
      <c r="O273" s="900"/>
      <c r="P273" s="899"/>
      <c r="Q273" s="900"/>
      <c r="R273" s="899"/>
      <c r="S273" s="900"/>
      <c r="T273" s="899"/>
      <c r="U273" s="900"/>
      <c r="V273" s="899"/>
      <c r="W273" s="900"/>
      <c r="X273" s="899"/>
      <c r="Y273" s="900"/>
      <c r="Z273" s="899"/>
      <c r="AA273" s="900"/>
      <c r="AB273" s="899"/>
      <c r="AC273" s="900"/>
      <c r="AD273" s="899"/>
      <c r="AE273" s="900"/>
      <c r="AF273" s="899"/>
      <c r="AG273" s="900"/>
      <c r="AH273" s="899"/>
      <c r="AI273" s="900"/>
      <c r="AJ273" s="1855"/>
      <c r="AK273" s="1856"/>
      <c r="AL273" s="899"/>
      <c r="AM273" s="900"/>
      <c r="AN273" s="2008"/>
      <c r="AO273" s="2009"/>
      <c r="AP273" s="899"/>
      <c r="AQ273" s="900"/>
      <c r="AR273" s="899"/>
      <c r="AS273" s="900"/>
      <c r="AT273" s="899"/>
      <c r="AU273" s="900"/>
      <c r="AV273" s="918"/>
      <c r="HN273" s="976"/>
      <c r="HO273" s="1006"/>
      <c r="HP273" s="851"/>
      <c r="HQ273" s="851"/>
      <c r="HR273" s="851"/>
      <c r="HS273" s="851"/>
      <c r="HT273" s="851"/>
      <c r="HU273" s="851"/>
      <c r="HV273" s="1007"/>
      <c r="IV273" s="988" t="s">
        <v>112</v>
      </c>
      <c r="IW273" s="988" t="s">
        <v>46</v>
      </c>
    </row>
    <row r="274" spans="1:275" s="1013" customFormat="1" ht="27.9" customHeight="1" x14ac:dyDescent="0.25">
      <c r="A274" s="835"/>
      <c r="B274" s="1661" t="s">
        <v>555</v>
      </c>
      <c r="C274" s="1662" t="s">
        <v>105</v>
      </c>
      <c r="D274" s="1663" t="s">
        <v>698</v>
      </c>
      <c r="E274" s="1664" t="s">
        <v>699</v>
      </c>
      <c r="F274" s="1665" t="s">
        <v>283</v>
      </c>
      <c r="G274" s="1666">
        <v>0.89</v>
      </c>
      <c r="H274" s="1667">
        <v>139</v>
      </c>
      <c r="I274" s="1668">
        <f>ROUND(H274*G274,2)</f>
        <v>123.71</v>
      </c>
      <c r="J274" s="850"/>
      <c r="K274" s="1064">
        <f>ROUND(J274*$H274,2)</f>
        <v>0</v>
      </c>
      <c r="L274" s="850"/>
      <c r="M274" s="1064">
        <f>ROUND(L274*$H274,2)</f>
        <v>0</v>
      </c>
      <c r="N274" s="850"/>
      <c r="O274" s="1064">
        <f>ROUND(N274*$H274,2)</f>
        <v>0</v>
      </c>
      <c r="P274" s="850"/>
      <c r="Q274" s="1064">
        <f>ROUND(P274*$H274,2)</f>
        <v>0</v>
      </c>
      <c r="R274" s="850"/>
      <c r="S274" s="1064">
        <f>ROUND(R274*$H274,2)</f>
        <v>0</v>
      </c>
      <c r="T274" s="850"/>
      <c r="U274" s="1064">
        <f>ROUND(T274*$H274,2)</f>
        <v>0</v>
      </c>
      <c r="V274" s="850"/>
      <c r="W274" s="1064">
        <f>ROUND(V274*$H274,2)</f>
        <v>0</v>
      </c>
      <c r="X274" s="850"/>
      <c r="Y274" s="1064">
        <f>ROUND(X274*$H274,2)</f>
        <v>0</v>
      </c>
      <c r="Z274" s="850"/>
      <c r="AA274" s="1064">
        <f>ROUND(Z274*$H274,2)</f>
        <v>0</v>
      </c>
      <c r="AB274" s="850"/>
      <c r="AC274" s="1064">
        <f>ROUND(AB274*$H274,2)</f>
        <v>0</v>
      </c>
      <c r="AD274" s="850"/>
      <c r="AE274" s="1064">
        <f>ROUND(AD274*$H274,2)</f>
        <v>0</v>
      </c>
      <c r="AF274" s="850"/>
      <c r="AG274" s="1064">
        <f>ROUND(AF274*$H274,2)</f>
        <v>0</v>
      </c>
      <c r="AH274" s="850"/>
      <c r="AI274" s="1064">
        <f>ROUND(AH274*$H274,2)</f>
        <v>0</v>
      </c>
      <c r="AJ274" s="1861"/>
      <c r="AK274" s="2185">
        <f>ROUND(AJ274*$H274,2)</f>
        <v>0</v>
      </c>
      <c r="AL274" s="850"/>
      <c r="AM274" s="1064">
        <f>ROUND(AL274*$H274,2)</f>
        <v>0</v>
      </c>
      <c r="AN274" s="2014"/>
      <c r="AO274" s="2036">
        <f>ROUND(AN274*$H274,2)</f>
        <v>0</v>
      </c>
      <c r="AP274" s="850"/>
      <c r="AQ274" s="1064">
        <f>ROUND(AP274*$H274,2)</f>
        <v>0</v>
      </c>
      <c r="AR274" s="2021">
        <f>AP274+AN274+AL274+AJ274+AH274+AF274+AD274+AB274+Z274+X274+V274+T274+R274+P274+N274+L274+J274</f>
        <v>0</v>
      </c>
      <c r="AS274" s="2045">
        <f>ROUND(AR274*H274,2)</f>
        <v>0</v>
      </c>
      <c r="AT274" s="2021">
        <f>G274-AR274</f>
        <v>0.89</v>
      </c>
      <c r="AU274" s="2045">
        <f>ROUND(AT274*H274,2)</f>
        <v>123.71</v>
      </c>
      <c r="AV274" s="2023">
        <f>AU274/I274</f>
        <v>1</v>
      </c>
      <c r="HN274" s="1014"/>
      <c r="HO274" s="1015"/>
      <c r="HP274" s="869"/>
      <c r="HQ274" s="869"/>
      <c r="HR274" s="869"/>
      <c r="HS274" s="869"/>
      <c r="HT274" s="869"/>
      <c r="HU274" s="869"/>
      <c r="HV274" s="1016"/>
      <c r="IV274" s="1017" t="s">
        <v>114</v>
      </c>
      <c r="IW274" s="1017" t="s">
        <v>46</v>
      </c>
      <c r="IX274" s="1013" t="s">
        <v>46</v>
      </c>
      <c r="IY274" s="1013" t="s">
        <v>23</v>
      </c>
      <c r="IZ274" s="1013" t="s">
        <v>45</v>
      </c>
      <c r="JA274" s="1017" t="s">
        <v>103</v>
      </c>
    </row>
    <row r="275" spans="1:275" s="836" customFormat="1" ht="27.9" customHeight="1" x14ac:dyDescent="0.25">
      <c r="A275" s="835"/>
      <c r="B275" s="856"/>
      <c r="C275" s="977" t="s">
        <v>112</v>
      </c>
      <c r="D275" s="851"/>
      <c r="E275" s="858" t="s">
        <v>701</v>
      </c>
      <c r="F275" s="851"/>
      <c r="G275" s="851"/>
      <c r="H275" s="852"/>
      <c r="I275" s="859"/>
      <c r="J275" s="903"/>
      <c r="K275" s="904"/>
      <c r="L275" s="903"/>
      <c r="M275" s="904"/>
      <c r="N275" s="903"/>
      <c r="O275" s="904"/>
      <c r="P275" s="903"/>
      <c r="Q275" s="904"/>
      <c r="R275" s="903"/>
      <c r="S275" s="904"/>
      <c r="T275" s="903"/>
      <c r="U275" s="904"/>
      <c r="V275" s="903"/>
      <c r="W275" s="904"/>
      <c r="X275" s="903"/>
      <c r="Y275" s="904"/>
      <c r="Z275" s="903"/>
      <c r="AA275" s="904"/>
      <c r="AB275" s="903"/>
      <c r="AC275" s="904"/>
      <c r="AD275" s="903"/>
      <c r="AE275" s="904"/>
      <c r="AF275" s="903"/>
      <c r="AG275" s="904"/>
      <c r="AH275" s="903"/>
      <c r="AI275" s="904"/>
      <c r="AJ275" s="1859"/>
      <c r="AK275" s="1860"/>
      <c r="AL275" s="903"/>
      <c r="AM275" s="904"/>
      <c r="AN275" s="2012"/>
      <c r="AO275" s="2013"/>
      <c r="AP275" s="903"/>
      <c r="AQ275" s="904"/>
      <c r="AR275" s="903"/>
      <c r="AS275" s="904"/>
      <c r="AT275" s="903"/>
      <c r="AU275" s="904"/>
      <c r="AV275" s="920"/>
      <c r="HN275" s="976"/>
      <c r="HO275" s="1000" t="s">
        <v>7</v>
      </c>
      <c r="HP275" s="1001" t="s">
        <v>31</v>
      </c>
      <c r="HQ275" s="851"/>
      <c r="HR275" s="1002">
        <f>HQ275*G277</f>
        <v>0</v>
      </c>
      <c r="HS275" s="1002">
        <v>0</v>
      </c>
      <c r="HT275" s="1002">
        <f>HS275*G277</f>
        <v>0</v>
      </c>
      <c r="HU275" s="1002">
        <v>0</v>
      </c>
      <c r="HV275" s="1003">
        <f>HU275*G277</f>
        <v>0</v>
      </c>
      <c r="IT275" s="1004" t="s">
        <v>110</v>
      </c>
      <c r="IV275" s="1004" t="s">
        <v>105</v>
      </c>
      <c r="IW275" s="1004" t="s">
        <v>46</v>
      </c>
      <c r="JA275" s="988" t="s">
        <v>103</v>
      </c>
      <c r="JG275" s="1005">
        <f>IF(HP275="základní",I277,0)</f>
        <v>663.67</v>
      </c>
      <c r="JH275" s="1005">
        <f>IF(HP275="snížená",I277,0)</f>
        <v>0</v>
      </c>
      <c r="JI275" s="1005">
        <f>IF(HP275="zákl. přenesená",I277,0)</f>
        <v>0</v>
      </c>
      <c r="JJ275" s="1005">
        <f>IF(HP275="sníž. přenesená",I277,0)</f>
        <v>0</v>
      </c>
      <c r="JK275" s="1005">
        <f>IF(HP275="nulová",I277,0)</f>
        <v>0</v>
      </c>
      <c r="JL275" s="988" t="s">
        <v>45</v>
      </c>
      <c r="JM275" s="1005">
        <f>ROUND(H277*G277,2)</f>
        <v>663.67</v>
      </c>
      <c r="JN275" s="988" t="s">
        <v>110</v>
      </c>
      <c r="JO275" s="1004" t="s">
        <v>2427</v>
      </c>
    </row>
    <row r="276" spans="1:275" s="836" customFormat="1" ht="27.9" customHeight="1" x14ac:dyDescent="0.25">
      <c r="A276" s="835"/>
      <c r="B276" s="866"/>
      <c r="C276" s="977" t="s">
        <v>114</v>
      </c>
      <c r="D276" s="867" t="s">
        <v>7</v>
      </c>
      <c r="E276" s="868" t="s">
        <v>2426</v>
      </c>
      <c r="F276" s="869"/>
      <c r="G276" s="870">
        <v>0.89</v>
      </c>
      <c r="H276" s="871"/>
      <c r="I276" s="872"/>
      <c r="J276" s="897"/>
      <c r="K276" s="898"/>
      <c r="L276" s="897"/>
      <c r="M276" s="898"/>
      <c r="N276" s="897"/>
      <c r="O276" s="898"/>
      <c r="P276" s="897"/>
      <c r="Q276" s="898"/>
      <c r="R276" s="897"/>
      <c r="S276" s="898"/>
      <c r="T276" s="897"/>
      <c r="U276" s="898"/>
      <c r="V276" s="897"/>
      <c r="W276" s="898"/>
      <c r="X276" s="897"/>
      <c r="Y276" s="898"/>
      <c r="Z276" s="897"/>
      <c r="AA276" s="898"/>
      <c r="AB276" s="897"/>
      <c r="AC276" s="898"/>
      <c r="AD276" s="897"/>
      <c r="AE276" s="898"/>
      <c r="AF276" s="897"/>
      <c r="AG276" s="898"/>
      <c r="AH276" s="897"/>
      <c r="AI276" s="898"/>
      <c r="AJ276" s="1853"/>
      <c r="AK276" s="1854"/>
      <c r="AL276" s="897"/>
      <c r="AM276" s="898"/>
      <c r="AN276" s="2006"/>
      <c r="AO276" s="2007"/>
      <c r="AP276" s="897"/>
      <c r="AQ276" s="898"/>
      <c r="AR276" s="897"/>
      <c r="AS276" s="898"/>
      <c r="AT276" s="897"/>
      <c r="AU276" s="898"/>
      <c r="AV276" s="917"/>
      <c r="HN276" s="976"/>
      <c r="HO276" s="1006"/>
      <c r="HP276" s="851"/>
      <c r="HQ276" s="851"/>
      <c r="HR276" s="851"/>
      <c r="HS276" s="851"/>
      <c r="HT276" s="851"/>
      <c r="HU276" s="851"/>
      <c r="HV276" s="1007"/>
      <c r="IV276" s="988" t="s">
        <v>112</v>
      </c>
      <c r="IW276" s="988" t="s">
        <v>46</v>
      </c>
    </row>
    <row r="277" spans="1:275" s="1013" customFormat="1" ht="27.9" customHeight="1" x14ac:dyDescent="0.25">
      <c r="A277" s="835"/>
      <c r="B277" s="1661" t="s">
        <v>561</v>
      </c>
      <c r="C277" s="1662" t="s">
        <v>105</v>
      </c>
      <c r="D277" s="1663" t="s">
        <v>703</v>
      </c>
      <c r="E277" s="1664" t="s">
        <v>704</v>
      </c>
      <c r="F277" s="1665" t="s">
        <v>283</v>
      </c>
      <c r="G277" s="1666">
        <v>1.33</v>
      </c>
      <c r="H277" s="1667">
        <v>499</v>
      </c>
      <c r="I277" s="1668">
        <f>ROUND(H277*G277,2)</f>
        <v>663.67</v>
      </c>
      <c r="J277" s="850"/>
      <c r="K277" s="1034">
        <f>ROUND(J277*$H277,2)</f>
        <v>0</v>
      </c>
      <c r="L277" s="850"/>
      <c r="M277" s="1034">
        <f>ROUND(L277*$H277,2)</f>
        <v>0</v>
      </c>
      <c r="N277" s="850"/>
      <c r="O277" s="1034">
        <f>ROUND(N277*$H277,2)</f>
        <v>0</v>
      </c>
      <c r="P277" s="850"/>
      <c r="Q277" s="1034">
        <f>ROUND(P277*$H277,2)</f>
        <v>0</v>
      </c>
      <c r="R277" s="850"/>
      <c r="S277" s="1034">
        <f>ROUND(R277*$H277,2)</f>
        <v>0</v>
      </c>
      <c r="T277" s="850"/>
      <c r="U277" s="1034">
        <f>ROUND(T277*$H277,2)</f>
        <v>0</v>
      </c>
      <c r="V277" s="850"/>
      <c r="W277" s="1034">
        <f>ROUND(V277*$H277,2)</f>
        <v>0</v>
      </c>
      <c r="X277" s="850"/>
      <c r="Y277" s="1034">
        <f>ROUND(X277*$H277,2)</f>
        <v>0</v>
      </c>
      <c r="Z277" s="850"/>
      <c r="AA277" s="1034">
        <f>ROUND(Z277*$H277,2)</f>
        <v>0</v>
      </c>
      <c r="AB277" s="850"/>
      <c r="AC277" s="1034">
        <f>ROUND(AB277*$H277,2)</f>
        <v>0</v>
      </c>
      <c r="AD277" s="850"/>
      <c r="AE277" s="1034">
        <f>ROUND(AD277*$H277,2)</f>
        <v>0</v>
      </c>
      <c r="AF277" s="850"/>
      <c r="AG277" s="1034">
        <f>ROUND(AF277*$H277,2)</f>
        <v>0</v>
      </c>
      <c r="AH277" s="850"/>
      <c r="AI277" s="1034">
        <f>ROUND(AH277*$H277,2)</f>
        <v>0</v>
      </c>
      <c r="AJ277" s="1861"/>
      <c r="AK277" s="2143">
        <f>ROUND(AJ277*$H277,2)</f>
        <v>0</v>
      </c>
      <c r="AL277" s="850"/>
      <c r="AM277" s="1034">
        <f>ROUND(AL277*$H277,2)</f>
        <v>0</v>
      </c>
      <c r="AN277" s="2014"/>
      <c r="AO277" s="2015">
        <f>ROUND(AN277*$H277,2)</f>
        <v>0</v>
      </c>
      <c r="AP277" s="850"/>
      <c r="AQ277" s="1034">
        <f>ROUND(AP277*$H277,2)</f>
        <v>0</v>
      </c>
      <c r="AR277" s="2021">
        <f>AP277+AN277+AL277+AJ277+AH277+AF277+AD277+AB277+Z277+X277+V277+T277+R277+P277+N277+L277+J277</f>
        <v>0</v>
      </c>
      <c r="AS277" s="2045">
        <f>ROUND(AR277*H277,2)</f>
        <v>0</v>
      </c>
      <c r="AT277" s="2021">
        <f>G277-AR277</f>
        <v>1.33</v>
      </c>
      <c r="AU277" s="2045">
        <f>ROUND(AT277*H277,2)</f>
        <v>663.67</v>
      </c>
      <c r="AV277" s="2023">
        <f>AU277/I277</f>
        <v>1</v>
      </c>
      <c r="HN277" s="1014"/>
      <c r="HO277" s="1015"/>
      <c r="HP277" s="869"/>
      <c r="HQ277" s="869"/>
      <c r="HR277" s="869"/>
      <c r="HS277" s="869"/>
      <c r="HT277" s="869"/>
      <c r="HU277" s="869"/>
      <c r="HV277" s="1016"/>
      <c r="IV277" s="1017" t="s">
        <v>114</v>
      </c>
      <c r="IW277" s="1017" t="s">
        <v>46</v>
      </c>
      <c r="IX277" s="1013" t="s">
        <v>46</v>
      </c>
      <c r="IY277" s="1013" t="s">
        <v>23</v>
      </c>
      <c r="IZ277" s="1013" t="s">
        <v>45</v>
      </c>
      <c r="JA277" s="1017" t="s">
        <v>103</v>
      </c>
    </row>
    <row r="278" spans="1:275" s="991" customFormat="1" ht="27.9" customHeight="1" x14ac:dyDescent="0.25">
      <c r="A278" s="835"/>
      <c r="B278" s="856"/>
      <c r="C278" s="977" t="s">
        <v>112</v>
      </c>
      <c r="D278" s="851"/>
      <c r="E278" s="858" t="s">
        <v>701</v>
      </c>
      <c r="F278" s="851"/>
      <c r="G278" s="851"/>
      <c r="H278" s="852"/>
      <c r="I278" s="859"/>
      <c r="J278" s="899"/>
      <c r="K278" s="900"/>
      <c r="L278" s="899"/>
      <c r="M278" s="900"/>
      <c r="N278" s="899"/>
      <c r="O278" s="900"/>
      <c r="P278" s="899"/>
      <c r="Q278" s="900"/>
      <c r="R278" s="899"/>
      <c r="S278" s="900"/>
      <c r="T278" s="899"/>
      <c r="U278" s="900"/>
      <c r="V278" s="899"/>
      <c r="W278" s="900"/>
      <c r="X278" s="899"/>
      <c r="Y278" s="900"/>
      <c r="Z278" s="899"/>
      <c r="AA278" s="900"/>
      <c r="AB278" s="899"/>
      <c r="AC278" s="900"/>
      <c r="AD278" s="899"/>
      <c r="AE278" s="900"/>
      <c r="AF278" s="899"/>
      <c r="AG278" s="900"/>
      <c r="AH278" s="899"/>
      <c r="AI278" s="900"/>
      <c r="AJ278" s="1855"/>
      <c r="AK278" s="1856"/>
      <c r="AL278" s="899"/>
      <c r="AM278" s="900"/>
      <c r="AN278" s="2008"/>
      <c r="AO278" s="2009"/>
      <c r="AP278" s="899"/>
      <c r="AQ278" s="900"/>
      <c r="AR278" s="899"/>
      <c r="AS278" s="900"/>
      <c r="AT278" s="899"/>
      <c r="AU278" s="900"/>
      <c r="AV278" s="918"/>
      <c r="HN278" s="992"/>
      <c r="HO278" s="993"/>
      <c r="HP278" s="853"/>
      <c r="HQ278" s="853"/>
      <c r="HR278" s="994">
        <f>SUM(HR279:HR280)</f>
        <v>0</v>
      </c>
      <c r="HS278" s="853"/>
      <c r="HT278" s="994">
        <f>SUM(HT279:HT280)</f>
        <v>0</v>
      </c>
      <c r="HU278" s="853"/>
      <c r="HV278" s="995">
        <f>SUM(HV279:HV280)</f>
        <v>0</v>
      </c>
      <c r="IT278" s="996" t="s">
        <v>45</v>
      </c>
      <c r="IV278" s="997" t="s">
        <v>43</v>
      </c>
      <c r="IW278" s="997" t="s">
        <v>45</v>
      </c>
      <c r="JA278" s="996" t="s">
        <v>103</v>
      </c>
      <c r="JM278" s="998">
        <f>SUM(JM279:JM280)</f>
        <v>21139.200000000001</v>
      </c>
    </row>
    <row r="279" spans="1:275" s="836" customFormat="1" ht="27.9" customHeight="1" thickBot="1" x14ac:dyDescent="0.3">
      <c r="A279" s="835"/>
      <c r="B279" s="866"/>
      <c r="C279" s="977" t="s">
        <v>114</v>
      </c>
      <c r="D279" s="867" t="s">
        <v>7</v>
      </c>
      <c r="E279" s="868" t="s">
        <v>2428</v>
      </c>
      <c r="F279" s="869"/>
      <c r="G279" s="870">
        <v>1.33</v>
      </c>
      <c r="H279" s="871"/>
      <c r="I279" s="872"/>
      <c r="J279" s="901"/>
      <c r="K279" s="902"/>
      <c r="L279" s="901"/>
      <c r="M279" s="902"/>
      <c r="N279" s="901"/>
      <c r="O279" s="902"/>
      <c r="P279" s="901"/>
      <c r="Q279" s="902"/>
      <c r="R279" s="901"/>
      <c r="S279" s="902"/>
      <c r="T279" s="901"/>
      <c r="U279" s="902"/>
      <c r="V279" s="901"/>
      <c r="W279" s="902"/>
      <c r="X279" s="901"/>
      <c r="Y279" s="902"/>
      <c r="Z279" s="901"/>
      <c r="AA279" s="902"/>
      <c r="AB279" s="901"/>
      <c r="AC279" s="902"/>
      <c r="AD279" s="901"/>
      <c r="AE279" s="902"/>
      <c r="AF279" s="901"/>
      <c r="AG279" s="902"/>
      <c r="AH279" s="901"/>
      <c r="AI279" s="902"/>
      <c r="AJ279" s="1857"/>
      <c r="AK279" s="1858"/>
      <c r="AL279" s="901"/>
      <c r="AM279" s="902"/>
      <c r="AN279" s="2010"/>
      <c r="AO279" s="2011"/>
      <c r="AP279" s="901"/>
      <c r="AQ279" s="902"/>
      <c r="AR279" s="901"/>
      <c r="AS279" s="902"/>
      <c r="AT279" s="901"/>
      <c r="AU279" s="902"/>
      <c r="AV279" s="919"/>
      <c r="HN279" s="976"/>
      <c r="HO279" s="1000" t="s">
        <v>7</v>
      </c>
      <c r="HP279" s="1001" t="s">
        <v>31</v>
      </c>
      <c r="HQ279" s="851"/>
      <c r="HR279" s="1002">
        <f>HQ279*G283</f>
        <v>0</v>
      </c>
      <c r="HS279" s="1002">
        <v>0</v>
      </c>
      <c r="HT279" s="1002">
        <f>HS279*G283</f>
        <v>0</v>
      </c>
      <c r="HU279" s="1002">
        <v>0</v>
      </c>
      <c r="HV279" s="1003">
        <f>HU279*G283</f>
        <v>0</v>
      </c>
      <c r="IT279" s="1004" t="s">
        <v>110</v>
      </c>
      <c r="IV279" s="1004" t="s">
        <v>105</v>
      </c>
      <c r="IW279" s="1004" t="s">
        <v>46</v>
      </c>
      <c r="JA279" s="988" t="s">
        <v>103</v>
      </c>
      <c r="JG279" s="1005">
        <f>IF(HP279="základní",I283,0)</f>
        <v>21139.200000000001</v>
      </c>
      <c r="JH279" s="1005">
        <f>IF(HP279="snížená",I283,0)</f>
        <v>0</v>
      </c>
      <c r="JI279" s="1005">
        <f>IF(HP279="zákl. přenesená",I283,0)</f>
        <v>0</v>
      </c>
      <c r="JJ279" s="1005">
        <f>IF(HP279="sníž. přenesená",I283,0)</f>
        <v>0</v>
      </c>
      <c r="JK279" s="1005">
        <f>IF(HP279="nulová",I283,0)</f>
        <v>0</v>
      </c>
      <c r="JL279" s="988" t="s">
        <v>45</v>
      </c>
      <c r="JM279" s="1005">
        <f>ROUND(H283*G283,2)</f>
        <v>21139.200000000001</v>
      </c>
      <c r="JN279" s="988" t="s">
        <v>110</v>
      </c>
      <c r="JO279" s="1004" t="s">
        <v>2429</v>
      </c>
    </row>
    <row r="280" spans="1:275" s="836" customFormat="1" ht="27.9" customHeight="1" thickBot="1" x14ac:dyDescent="0.3">
      <c r="A280" s="835"/>
      <c r="B280" s="897"/>
      <c r="C280" s="1057"/>
      <c r="D280" s="1057"/>
      <c r="E280" s="1057"/>
      <c r="F280" s="1057"/>
      <c r="G280" s="1057"/>
      <c r="H280" s="1057"/>
      <c r="I280" s="898"/>
      <c r="J280" s="2255" t="s">
        <v>2484</v>
      </c>
      <c r="K280" s="2266"/>
      <c r="L280" s="2255" t="s">
        <v>2485</v>
      </c>
      <c r="M280" s="2266"/>
      <c r="N280" s="2255" t="s">
        <v>2486</v>
      </c>
      <c r="O280" s="2266"/>
      <c r="P280" s="2255" t="s">
        <v>2487</v>
      </c>
      <c r="Q280" s="2266"/>
      <c r="R280" s="2255" t="s">
        <v>2488</v>
      </c>
      <c r="S280" s="2266"/>
      <c r="T280" s="2255" t="s">
        <v>2489</v>
      </c>
      <c r="U280" s="2266"/>
      <c r="V280" s="2255" t="s">
        <v>2490</v>
      </c>
      <c r="W280" s="2266"/>
      <c r="X280" s="2255" t="s">
        <v>2491</v>
      </c>
      <c r="Y280" s="2266"/>
      <c r="Z280" s="2255" t="s">
        <v>2492</v>
      </c>
      <c r="AA280" s="2266"/>
      <c r="AB280" s="2255" t="s">
        <v>2493</v>
      </c>
      <c r="AC280" s="2266"/>
      <c r="AD280" s="2255" t="s">
        <v>2494</v>
      </c>
      <c r="AE280" s="2266"/>
      <c r="AF280" s="2255" t="s">
        <v>2495</v>
      </c>
      <c r="AG280" s="2266"/>
      <c r="AH280" s="2255" t="s">
        <v>2496</v>
      </c>
      <c r="AI280" s="2266"/>
      <c r="AJ280" s="2270" t="s">
        <v>2497</v>
      </c>
      <c r="AK280" s="2271"/>
      <c r="AL280" s="2255" t="s">
        <v>2498</v>
      </c>
      <c r="AM280" s="2266"/>
      <c r="AN280" s="2272" t="s">
        <v>2499</v>
      </c>
      <c r="AO280" s="2273"/>
      <c r="AP280" s="2255" t="s">
        <v>2504</v>
      </c>
      <c r="AQ280" s="2266"/>
      <c r="AR280" s="2255" t="s">
        <v>2500</v>
      </c>
      <c r="AS280" s="2266"/>
      <c r="AT280" s="2255" t="s">
        <v>2501</v>
      </c>
      <c r="AU280" s="2266"/>
      <c r="AV280" s="521" t="s">
        <v>2502</v>
      </c>
      <c r="HN280" s="976"/>
      <c r="HO280" s="1031"/>
      <c r="HP280" s="1032"/>
      <c r="HQ280" s="1032"/>
      <c r="HR280" s="1032"/>
      <c r="HS280" s="1032"/>
      <c r="HT280" s="1032"/>
      <c r="HU280" s="1032"/>
      <c r="HV280" s="1033"/>
      <c r="IV280" s="988" t="s">
        <v>112</v>
      </c>
      <c r="IW280" s="988" t="s">
        <v>46</v>
      </c>
    </row>
    <row r="281" spans="1:275" s="836" customFormat="1" ht="27.9" customHeight="1" thickBot="1" x14ac:dyDescent="0.3">
      <c r="A281" s="835"/>
      <c r="B281" s="897"/>
      <c r="C281" s="1057"/>
      <c r="D281" s="1057"/>
      <c r="E281" s="1057"/>
      <c r="F281" s="1057"/>
      <c r="G281" s="1057"/>
      <c r="H281" s="1057"/>
      <c r="I281" s="898"/>
      <c r="J281" s="789" t="s">
        <v>91</v>
      </c>
      <c r="K281" s="790" t="s">
        <v>2503</v>
      </c>
      <c r="L281" s="789" t="s">
        <v>91</v>
      </c>
      <c r="M281" s="790" t="s">
        <v>2503</v>
      </c>
      <c r="N281" s="789" t="s">
        <v>91</v>
      </c>
      <c r="O281" s="790" t="s">
        <v>2503</v>
      </c>
      <c r="P281" s="789" t="s">
        <v>91</v>
      </c>
      <c r="Q281" s="790" t="s">
        <v>2503</v>
      </c>
      <c r="R281" s="789" t="s">
        <v>91</v>
      </c>
      <c r="S281" s="790" t="s">
        <v>2503</v>
      </c>
      <c r="T281" s="789" t="s">
        <v>91</v>
      </c>
      <c r="U281" s="790" t="s">
        <v>2503</v>
      </c>
      <c r="V281" s="789" t="s">
        <v>91</v>
      </c>
      <c r="W281" s="790" t="s">
        <v>2503</v>
      </c>
      <c r="X281" s="789" t="s">
        <v>91</v>
      </c>
      <c r="Y281" s="790" t="s">
        <v>2503</v>
      </c>
      <c r="Z281" s="789" t="s">
        <v>91</v>
      </c>
      <c r="AA281" s="790" t="s">
        <v>2503</v>
      </c>
      <c r="AB281" s="789" t="s">
        <v>91</v>
      </c>
      <c r="AC281" s="790" t="s">
        <v>2503</v>
      </c>
      <c r="AD281" s="789" t="s">
        <v>91</v>
      </c>
      <c r="AE281" s="790" t="s">
        <v>2503</v>
      </c>
      <c r="AF281" s="789" t="s">
        <v>91</v>
      </c>
      <c r="AG281" s="790" t="s">
        <v>2503</v>
      </c>
      <c r="AH281" s="789" t="s">
        <v>91</v>
      </c>
      <c r="AI281" s="790" t="s">
        <v>2503</v>
      </c>
      <c r="AJ281" s="1763" t="s">
        <v>91</v>
      </c>
      <c r="AK281" s="1764" t="s">
        <v>2503</v>
      </c>
      <c r="AL281" s="789" t="s">
        <v>91</v>
      </c>
      <c r="AM281" s="790" t="s">
        <v>2503</v>
      </c>
      <c r="AN281" s="1997" t="s">
        <v>91</v>
      </c>
      <c r="AO281" s="1998" t="s">
        <v>2503</v>
      </c>
      <c r="AP281" s="789" t="s">
        <v>91</v>
      </c>
      <c r="AQ281" s="790" t="s">
        <v>2503</v>
      </c>
      <c r="AR281" s="789" t="s">
        <v>91</v>
      </c>
      <c r="AS281" s="790" t="s">
        <v>2503</v>
      </c>
      <c r="AT281" s="789" t="s">
        <v>91</v>
      </c>
      <c r="AU281" s="790" t="s">
        <v>2503</v>
      </c>
      <c r="AV281" s="922" t="s">
        <v>91</v>
      </c>
      <c r="HN281" s="976"/>
    </row>
    <row r="282" spans="1:275" s="1217" customFormat="1" ht="27.9" customHeight="1" thickBot="1" x14ac:dyDescent="0.4">
      <c r="B282" s="1171"/>
      <c r="C282" s="1172" t="s">
        <v>43</v>
      </c>
      <c r="D282" s="1172" t="s">
        <v>707</v>
      </c>
      <c r="E282" s="973" t="s">
        <v>708</v>
      </c>
      <c r="F282" s="1173"/>
      <c r="G282" s="1173"/>
      <c r="H282" s="1174"/>
      <c r="I282" s="1175">
        <f>JM278</f>
        <v>21139.200000000001</v>
      </c>
      <c r="J282" s="949"/>
      <c r="K282" s="950">
        <f>K283</f>
        <v>0</v>
      </c>
      <c r="L282" s="999"/>
      <c r="M282" s="999">
        <f>M283</f>
        <v>0</v>
      </c>
      <c r="N282" s="999"/>
      <c r="O282" s="999">
        <f>O283</f>
        <v>0</v>
      </c>
      <c r="P282" s="999"/>
      <c r="Q282" s="999">
        <f>Q283</f>
        <v>0</v>
      </c>
      <c r="R282" s="999"/>
      <c r="S282" s="999">
        <f>S283</f>
        <v>0</v>
      </c>
      <c r="T282" s="999"/>
      <c r="U282" s="999">
        <f>U283</f>
        <v>0</v>
      </c>
      <c r="V282" s="999"/>
      <c r="W282" s="999">
        <f>W283</f>
        <v>0</v>
      </c>
      <c r="X282" s="999"/>
      <c r="Y282" s="999">
        <f>Y283</f>
        <v>0</v>
      </c>
      <c r="Z282" s="999"/>
      <c r="AA282" s="999">
        <f>AA283</f>
        <v>0</v>
      </c>
      <c r="AB282" s="999"/>
      <c r="AC282" s="999">
        <f>AC283</f>
        <v>0</v>
      </c>
      <c r="AD282" s="999"/>
      <c r="AE282" s="999">
        <f>AE283</f>
        <v>0</v>
      </c>
      <c r="AF282" s="999"/>
      <c r="AG282" s="999">
        <f>AG283</f>
        <v>0</v>
      </c>
      <c r="AH282" s="999"/>
      <c r="AI282" s="999">
        <f>AI283</f>
        <v>0</v>
      </c>
      <c r="AJ282" s="2142"/>
      <c r="AK282" s="2142">
        <f>AK283</f>
        <v>14496.5</v>
      </c>
      <c r="AL282" s="999"/>
      <c r="AM282" s="999">
        <f>AM283</f>
        <v>0</v>
      </c>
      <c r="AN282" s="2005"/>
      <c r="AO282" s="2005">
        <f>AO283</f>
        <v>6642.7</v>
      </c>
      <c r="AP282" s="999"/>
      <c r="AQ282" s="999">
        <f>AQ283</f>
        <v>0</v>
      </c>
      <c r="AR282" s="950"/>
      <c r="AS282" s="950">
        <f>AS283</f>
        <v>21139.200000000001</v>
      </c>
      <c r="AT282" s="950"/>
      <c r="AU282" s="950">
        <f>AU283</f>
        <v>0</v>
      </c>
      <c r="AV282" s="951">
        <f>AU282/I282</f>
        <v>0</v>
      </c>
    </row>
    <row r="283" spans="1:275" ht="27.9" customHeight="1" x14ac:dyDescent="0.25">
      <c r="B283" s="854" t="s">
        <v>566</v>
      </c>
      <c r="C283" s="1050" t="s">
        <v>105</v>
      </c>
      <c r="D283" s="1049" t="s">
        <v>709</v>
      </c>
      <c r="E283" s="1045" t="s">
        <v>710</v>
      </c>
      <c r="F283" s="1046" t="s">
        <v>283</v>
      </c>
      <c r="G283" s="1047">
        <v>57.6</v>
      </c>
      <c r="H283" s="1048">
        <v>367</v>
      </c>
      <c r="I283" s="1044">
        <f>ROUND(H283*G283,2)</f>
        <v>21139.200000000001</v>
      </c>
      <c r="J283" s="850"/>
      <c r="K283" s="1064">
        <f>ROUND(J283*$H283,2)</f>
        <v>0</v>
      </c>
      <c r="L283" s="850"/>
      <c r="M283" s="1064">
        <f>ROUND(L283*$H283,2)</f>
        <v>0</v>
      </c>
      <c r="N283" s="850"/>
      <c r="O283" s="1064">
        <f>ROUND(N283*$H283,2)</f>
        <v>0</v>
      </c>
      <c r="P283" s="850"/>
      <c r="Q283" s="1064">
        <f>ROUND(P283*$H283,2)</f>
        <v>0</v>
      </c>
      <c r="R283" s="850"/>
      <c r="S283" s="1064">
        <f>ROUND(R283*$H283,2)</f>
        <v>0</v>
      </c>
      <c r="T283" s="850"/>
      <c r="U283" s="1064">
        <f>ROUND(T283*$H283,2)</f>
        <v>0</v>
      </c>
      <c r="V283" s="850"/>
      <c r="W283" s="1064">
        <f>ROUND(V283*$H283,2)</f>
        <v>0</v>
      </c>
      <c r="X283" s="850"/>
      <c r="Y283" s="1064">
        <f>ROUND(X283*$H283,2)</f>
        <v>0</v>
      </c>
      <c r="Z283" s="850"/>
      <c r="AA283" s="1064">
        <f>ROUND(Z283*$H283,2)</f>
        <v>0</v>
      </c>
      <c r="AB283" s="850"/>
      <c r="AC283" s="1064">
        <f>ROUND(AB283*$H283,2)</f>
        <v>0</v>
      </c>
      <c r="AD283" s="850"/>
      <c r="AE283" s="1064">
        <f>ROUND(AD283*$H283,2)</f>
        <v>0</v>
      </c>
      <c r="AF283" s="850"/>
      <c r="AG283" s="1064">
        <f>ROUND(AF283*$H283,2)</f>
        <v>0</v>
      </c>
      <c r="AH283" s="850"/>
      <c r="AI283" s="1064">
        <f>ROUND(AH283*$H283,2)</f>
        <v>0</v>
      </c>
      <c r="AJ283" s="1861">
        <v>39.5</v>
      </c>
      <c r="AK283" s="2185">
        <f>ROUND(AJ283*$H283,2)</f>
        <v>14496.5</v>
      </c>
      <c r="AL283" s="850"/>
      <c r="AM283" s="1064">
        <f>ROUND(AL283*$H283,2)</f>
        <v>0</v>
      </c>
      <c r="AN283" s="2014">
        <v>18.100000000000001</v>
      </c>
      <c r="AO283" s="2036">
        <f>ROUND(AN283*$H283,2)</f>
        <v>6642.7</v>
      </c>
      <c r="AP283" s="850"/>
      <c r="AQ283" s="1064">
        <f>ROUND(AP283*$H283,2)</f>
        <v>0</v>
      </c>
      <c r="AR283" s="775">
        <f>AP283+AN283+AL283+AJ283+AH283+AF283+AD283+AB283+Z283+X283+V283+T283+R283+P283+N283+L283+J283</f>
        <v>57.6</v>
      </c>
      <c r="AS283" s="910">
        <f>ROUND(AR283*H283,2)</f>
        <v>21139.200000000001</v>
      </c>
      <c r="AT283" s="775">
        <f>G283-AR283</f>
        <v>0</v>
      </c>
      <c r="AU283" s="910">
        <f>ROUND(AT283*H283,2)</f>
        <v>0</v>
      </c>
      <c r="AV283" s="913">
        <f>AU283/I283</f>
        <v>0</v>
      </c>
    </row>
    <row r="284" spans="1:275" ht="27.9" customHeight="1" x14ac:dyDescent="0.25">
      <c r="B284" s="856"/>
      <c r="C284" s="977" t="s">
        <v>112</v>
      </c>
      <c r="D284" s="851"/>
      <c r="E284" s="858" t="s">
        <v>712</v>
      </c>
      <c r="F284" s="851"/>
      <c r="G284" s="851"/>
      <c r="H284" s="852"/>
      <c r="I284" s="859"/>
      <c r="J284" s="897"/>
      <c r="K284" s="898"/>
      <c r="L284" s="897"/>
      <c r="M284" s="898"/>
      <c r="N284" s="897"/>
      <c r="O284" s="898"/>
      <c r="P284" s="897"/>
      <c r="Q284" s="898"/>
      <c r="R284" s="897"/>
      <c r="S284" s="898"/>
      <c r="T284" s="897"/>
      <c r="U284" s="898"/>
      <c r="V284" s="897"/>
      <c r="W284" s="898"/>
      <c r="X284" s="897"/>
      <c r="Y284" s="898"/>
      <c r="Z284" s="897"/>
      <c r="AA284" s="898"/>
      <c r="AB284" s="897"/>
      <c r="AC284" s="898"/>
      <c r="AD284" s="897"/>
      <c r="AE284" s="898"/>
      <c r="AF284" s="897"/>
      <c r="AG284" s="898"/>
      <c r="AH284" s="897"/>
      <c r="AI284" s="898"/>
      <c r="AJ284" s="1853"/>
      <c r="AK284" s="1854"/>
      <c r="AL284" s="897"/>
      <c r="AM284" s="898"/>
      <c r="AN284" s="2006"/>
      <c r="AO284" s="2007"/>
      <c r="AP284" s="897"/>
      <c r="AQ284" s="898"/>
      <c r="AR284" s="897"/>
      <c r="AS284" s="898"/>
      <c r="AT284" s="897"/>
      <c r="AU284" s="898"/>
      <c r="AV284" s="917"/>
    </row>
    <row r="285" spans="1:275" ht="27.9" customHeight="1" thickBot="1" x14ac:dyDescent="0.3">
      <c r="B285" s="893"/>
      <c r="C285" s="894"/>
      <c r="D285" s="894"/>
      <c r="E285" s="894"/>
      <c r="F285" s="894"/>
      <c r="G285" s="894"/>
      <c r="H285" s="895"/>
      <c r="I285" s="896"/>
      <c r="J285" s="907"/>
      <c r="K285" s="908"/>
      <c r="L285" s="907"/>
      <c r="M285" s="908"/>
      <c r="N285" s="907"/>
      <c r="O285" s="908"/>
      <c r="P285" s="907"/>
      <c r="Q285" s="908"/>
      <c r="R285" s="907"/>
      <c r="S285" s="908"/>
      <c r="T285" s="907"/>
      <c r="U285" s="908"/>
      <c r="V285" s="907"/>
      <c r="W285" s="908"/>
      <c r="X285" s="907"/>
      <c r="Y285" s="908"/>
      <c r="Z285" s="907"/>
      <c r="AA285" s="908"/>
      <c r="AB285" s="907"/>
      <c r="AC285" s="908"/>
      <c r="AD285" s="907"/>
      <c r="AE285" s="908"/>
      <c r="AF285" s="907"/>
      <c r="AG285" s="908"/>
      <c r="AH285" s="907"/>
      <c r="AI285" s="908"/>
      <c r="AJ285" s="1866"/>
      <c r="AK285" s="1867"/>
      <c r="AL285" s="907"/>
      <c r="AM285" s="908"/>
      <c r="AN285" s="2019"/>
      <c r="AO285" s="2020"/>
      <c r="AP285" s="907"/>
      <c r="AQ285" s="908"/>
      <c r="AR285" s="907"/>
      <c r="AS285" s="908"/>
      <c r="AT285" s="907"/>
      <c r="AU285" s="908"/>
      <c r="AV285" s="923"/>
    </row>
    <row r="286" spans="1:275" ht="27.9" customHeight="1" x14ac:dyDescent="0.25"/>
    <row r="287" spans="1:275" ht="27.9" customHeight="1" x14ac:dyDescent="0.25"/>
    <row r="288" spans="1:275" ht="27.9" customHeight="1" x14ac:dyDescent="0.25"/>
    <row r="289" ht="27.9" customHeight="1" x14ac:dyDescent="0.25"/>
  </sheetData>
  <sheetProtection formatColumns="0" formatRows="0" autoFilter="0"/>
  <mergeCells count="143">
    <mergeCell ref="B3:C3"/>
    <mergeCell ref="D3:I3"/>
    <mergeCell ref="B4:C4"/>
    <mergeCell ref="D4:I4"/>
    <mergeCell ref="B5:D5"/>
    <mergeCell ref="E5:G5"/>
    <mergeCell ref="B6:D6"/>
    <mergeCell ref="E6:G6"/>
    <mergeCell ref="AL280:AM280"/>
    <mergeCell ref="X233:Y233"/>
    <mergeCell ref="Z233:AA233"/>
    <mergeCell ref="AB233:AC233"/>
    <mergeCell ref="J233:K233"/>
    <mergeCell ref="L233:M233"/>
    <mergeCell ref="N233:O233"/>
    <mergeCell ref="P233:Q233"/>
    <mergeCell ref="R233:S233"/>
    <mergeCell ref="AL173:AM173"/>
    <mergeCell ref="B7:D7"/>
    <mergeCell ref="E7:I7"/>
    <mergeCell ref="AF8:AG8"/>
    <mergeCell ref="AH8:AI8"/>
    <mergeCell ref="P8:Q8"/>
    <mergeCell ref="R8:S8"/>
    <mergeCell ref="AN280:AO280"/>
    <mergeCell ref="AP280:AQ280"/>
    <mergeCell ref="AR280:AS280"/>
    <mergeCell ref="AT280:AU280"/>
    <mergeCell ref="AR258:AS258"/>
    <mergeCell ref="AT258:AU258"/>
    <mergeCell ref="J280:K280"/>
    <mergeCell ref="L280:M280"/>
    <mergeCell ref="N280:O280"/>
    <mergeCell ref="P280:Q280"/>
    <mergeCell ref="R280:S280"/>
    <mergeCell ref="T280:U280"/>
    <mergeCell ref="V280:W280"/>
    <mergeCell ref="X280:Y280"/>
    <mergeCell ref="Z280:AA280"/>
    <mergeCell ref="AB280:AC280"/>
    <mergeCell ref="AD280:AE280"/>
    <mergeCell ref="AF280:AG280"/>
    <mergeCell ref="AH280:AI280"/>
    <mergeCell ref="AJ280:AK280"/>
    <mergeCell ref="AH258:AI258"/>
    <mergeCell ref="AJ258:AK258"/>
    <mergeCell ref="AL258:AM258"/>
    <mergeCell ref="AN258:AO258"/>
    <mergeCell ref="AP258:AQ258"/>
    <mergeCell ref="AN233:AO233"/>
    <mergeCell ref="AP233:AQ233"/>
    <mergeCell ref="AR233:AS233"/>
    <mergeCell ref="AT233:AU233"/>
    <mergeCell ref="J258:K258"/>
    <mergeCell ref="L258:M258"/>
    <mergeCell ref="N258:O258"/>
    <mergeCell ref="P258:Q258"/>
    <mergeCell ref="R258:S258"/>
    <mergeCell ref="T258:U258"/>
    <mergeCell ref="V258:W258"/>
    <mergeCell ref="X258:Y258"/>
    <mergeCell ref="Z258:AA258"/>
    <mergeCell ref="AB258:AC258"/>
    <mergeCell ref="AD258:AE258"/>
    <mergeCell ref="AF258:AG258"/>
    <mergeCell ref="AD233:AE233"/>
    <mergeCell ref="AF233:AG233"/>
    <mergeCell ref="AH233:AI233"/>
    <mergeCell ref="AJ233:AK233"/>
    <mergeCell ref="AL233:AM233"/>
    <mergeCell ref="T233:U233"/>
    <mergeCell ref="V233:W233"/>
    <mergeCell ref="AN173:AO173"/>
    <mergeCell ref="AP173:AQ173"/>
    <mergeCell ref="AR173:AS173"/>
    <mergeCell ref="AT173:AU173"/>
    <mergeCell ref="AR156:AS156"/>
    <mergeCell ref="AT156:AU156"/>
    <mergeCell ref="J173:K173"/>
    <mergeCell ref="L173:M173"/>
    <mergeCell ref="N173:O173"/>
    <mergeCell ref="P173:Q173"/>
    <mergeCell ref="R173:S173"/>
    <mergeCell ref="T173:U173"/>
    <mergeCell ref="V173:W173"/>
    <mergeCell ref="X173:Y173"/>
    <mergeCell ref="Z173:AA173"/>
    <mergeCell ref="AB173:AC173"/>
    <mergeCell ref="AD173:AE173"/>
    <mergeCell ref="AF173:AG173"/>
    <mergeCell ref="AH173:AI173"/>
    <mergeCell ref="AJ173:AK173"/>
    <mergeCell ref="AH156:AI156"/>
    <mergeCell ref="AJ156:AK156"/>
    <mergeCell ref="AL156:AM156"/>
    <mergeCell ref="AN156:AO156"/>
    <mergeCell ref="AT144:AU144"/>
    <mergeCell ref="J156:K156"/>
    <mergeCell ref="L156:M156"/>
    <mergeCell ref="N156:O156"/>
    <mergeCell ref="P156:Q156"/>
    <mergeCell ref="R156:S156"/>
    <mergeCell ref="T156:U156"/>
    <mergeCell ref="V156:W156"/>
    <mergeCell ref="X156:Y156"/>
    <mergeCell ref="Z156:AA156"/>
    <mergeCell ref="AB156:AC156"/>
    <mergeCell ref="AD156:AE156"/>
    <mergeCell ref="AF156:AG156"/>
    <mergeCell ref="AN8:AO8"/>
    <mergeCell ref="AP8:AQ8"/>
    <mergeCell ref="AR8:AS8"/>
    <mergeCell ref="Z8:AA8"/>
    <mergeCell ref="AB8:AC8"/>
    <mergeCell ref="AD8:AE8"/>
    <mergeCell ref="AP156:AQ156"/>
    <mergeCell ref="AN144:AO144"/>
    <mergeCell ref="AP144:AQ144"/>
    <mergeCell ref="AR144:AS144"/>
    <mergeCell ref="T8:U8"/>
    <mergeCell ref="V8:W8"/>
    <mergeCell ref="X8:Y8"/>
    <mergeCell ref="J8:K8"/>
    <mergeCell ref="L8:M8"/>
    <mergeCell ref="N8:O8"/>
    <mergeCell ref="AT8:AU8"/>
    <mergeCell ref="J144:K144"/>
    <mergeCell ref="L144:M144"/>
    <mergeCell ref="N144:O144"/>
    <mergeCell ref="P144:Q144"/>
    <mergeCell ref="R144:S144"/>
    <mergeCell ref="T144:U144"/>
    <mergeCell ref="V144:W144"/>
    <mergeCell ref="X144:Y144"/>
    <mergeCell ref="Z144:AA144"/>
    <mergeCell ref="AB144:AC144"/>
    <mergeCell ref="AD144:AE144"/>
    <mergeCell ref="AF144:AG144"/>
    <mergeCell ref="AH144:AI144"/>
    <mergeCell ref="AJ144:AK144"/>
    <mergeCell ref="AL144:AM144"/>
    <mergeCell ref="AJ8:AK8"/>
    <mergeCell ref="AL8:AM8"/>
  </mergeCells>
  <conditionalFormatting sqref="A1:XFD1048576">
    <cfRule type="cellIs" dxfId="2" priority="1" operator="lessThan">
      <formula>0</formula>
    </cfRule>
  </conditionalFormatting>
  <hyperlinks>
    <hyperlink ref="I2" location="'Rekapitulace stavby'!A1" display="Rekapitulace stavby" xr:uid="{00000000-0004-0000-0C00-000000000000}"/>
  </hyperlinks>
  <pageMargins left="0.39370078740157483" right="0.39370078740157483" top="0.39370078740157483" bottom="0.39370078740157483" header="0" footer="0"/>
  <pageSetup paperSize="9" scale="38" fitToHeight="100" orientation="landscape" blackAndWhite="1" r:id="rId1"/>
  <headerFooter>
    <oddFooter>&amp;CStrana &amp;P z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0" tint="-0.14999847407452621"/>
    <pageSetUpPr fitToPage="1"/>
  </sheetPr>
  <dimension ref="A1:JV70"/>
  <sheetViews>
    <sheetView showGridLines="0" view="pageBreakPreview" zoomScale="55" zoomScaleNormal="70" zoomScaleSheetLayoutView="55" workbookViewId="0">
      <pane xSplit="9" ySplit="10" topLeftCell="AN11" activePane="bottomRight" state="frozen"/>
      <selection activeCell="G206" sqref="G206"/>
      <selection pane="topRight" activeCell="G206" sqref="G206"/>
      <selection pane="bottomLeft" activeCell="G206" sqref="G206"/>
      <selection pane="bottomRight" activeCell="E17" sqref="E17"/>
    </sheetView>
  </sheetViews>
  <sheetFormatPr defaultRowHeight="10.199999999999999" x14ac:dyDescent="0.2"/>
  <cols>
    <col min="1" max="1" width="1.7109375" customWidth="1"/>
    <col min="2" max="2" width="4.140625" customWidth="1"/>
    <col min="3" max="3" width="4.28515625" customWidth="1"/>
    <col min="4" max="4" width="17.140625" customWidth="1"/>
    <col min="5" max="5" width="116.28515625" customWidth="1"/>
    <col min="6" max="6" width="7" customWidth="1"/>
    <col min="7" max="7" width="11.42578125" customWidth="1"/>
    <col min="8" max="8" width="20.140625" style="50" customWidth="1"/>
    <col min="9" max="9" width="20.140625" customWidth="1"/>
    <col min="10" max="19" width="25.85546875" hidden="1" customWidth="1"/>
    <col min="20" max="20" width="15" style="1352" hidden="1" customWidth="1"/>
    <col min="21" max="21" width="25.85546875" style="1352" hidden="1" customWidth="1"/>
    <col min="22" max="22" width="14.85546875" style="1352" hidden="1" customWidth="1"/>
    <col min="23" max="23" width="30.42578125" style="1352" hidden="1" customWidth="1"/>
    <col min="24" max="31" width="25.85546875" style="1352" hidden="1" customWidth="1"/>
    <col min="32" max="33" width="25.85546875" hidden="1" customWidth="1"/>
    <col min="34" max="35" width="25.85546875" style="1352" hidden="1" customWidth="1"/>
    <col min="36" max="37" width="25.85546875" hidden="1" customWidth="1"/>
    <col min="38" max="41" width="25.85546875" style="1352" hidden="1" customWidth="1"/>
    <col min="42" max="43" width="25.85546875" customWidth="1"/>
    <col min="44" max="44" width="14.85546875" customWidth="1"/>
    <col min="45" max="45" width="25.85546875" customWidth="1"/>
    <col min="46" max="46" width="15" customWidth="1"/>
    <col min="47" max="47" width="25.85546875" customWidth="1"/>
    <col min="48" max="48" width="20.140625" style="807" customWidth="1"/>
    <col min="230" max="230" width="10.85546875" customWidth="1"/>
    <col min="232" max="237" width="14.140625" customWidth="1"/>
    <col min="238" max="238" width="16.28515625" customWidth="1"/>
    <col min="239" max="239" width="12.28515625" customWidth="1"/>
    <col min="240" max="240" width="16.28515625" customWidth="1"/>
    <col min="241" max="241" width="12.28515625" customWidth="1"/>
    <col min="242" max="242" width="15" customWidth="1"/>
    <col min="243" max="243" width="11" customWidth="1"/>
    <col min="244" max="244" width="15" customWidth="1"/>
    <col min="245" max="245" width="16.28515625" customWidth="1"/>
    <col min="246" max="246" width="11" customWidth="1"/>
    <col min="247" max="247" width="15" customWidth="1"/>
    <col min="248" max="248" width="16.28515625" customWidth="1"/>
  </cols>
  <sheetData>
    <row r="1" spans="1:282" ht="15.75" customHeight="1" thickBot="1" x14ac:dyDescent="0.25">
      <c r="H1"/>
    </row>
    <row r="2" spans="1:282" s="1" customFormat="1" ht="24.9" customHeight="1" thickBot="1" x14ac:dyDescent="0.25">
      <c r="A2" s="23"/>
      <c r="B2" s="1282" t="str">
        <f>'SO 01.1 - Stoka A'!B77</f>
        <v>SOUPIS PRACÍ</v>
      </c>
      <c r="C2" s="1283"/>
      <c r="D2" s="1283"/>
      <c r="E2" s="1283"/>
      <c r="F2" s="1283"/>
      <c r="G2" s="1283"/>
      <c r="H2" s="1283"/>
      <c r="I2" s="1281" t="s">
        <v>2553</v>
      </c>
      <c r="T2" s="1383"/>
      <c r="U2" s="1383"/>
      <c r="V2" s="1383"/>
      <c r="W2" s="1383"/>
      <c r="X2" s="1383"/>
      <c r="Y2" s="1383"/>
      <c r="Z2" s="1383"/>
      <c r="AA2" s="1383"/>
      <c r="AB2" s="1383"/>
      <c r="AC2" s="1383"/>
      <c r="AD2" s="1383"/>
      <c r="AE2" s="1383"/>
      <c r="AH2" s="1383"/>
      <c r="AI2" s="1383"/>
      <c r="AL2" s="1383"/>
      <c r="AM2" s="1383"/>
      <c r="AN2" s="1383"/>
      <c r="AO2" s="1383"/>
      <c r="AV2" s="808"/>
      <c r="HU2" s="56"/>
      <c r="IB2" s="22"/>
      <c r="IC2" s="22"/>
      <c r="ID2" s="22"/>
      <c r="IE2" s="22"/>
      <c r="IF2" s="22"/>
      <c r="IG2" s="22"/>
      <c r="IH2" s="22"/>
      <c r="II2" s="22"/>
      <c r="IJ2" s="22"/>
      <c r="IK2" s="22"/>
      <c r="IL2" s="22"/>
      <c r="IM2" s="22"/>
      <c r="IN2" s="22"/>
    </row>
    <row r="3" spans="1:282" s="1" customFormat="1" ht="24.9" customHeight="1" x14ac:dyDescent="0.2">
      <c r="A3" s="23"/>
      <c r="B3" s="2279" t="str">
        <f>'SO 01.1 - Stoka A'!B78</f>
        <v>Stavba:</v>
      </c>
      <c r="C3" s="2269"/>
      <c r="D3" s="2268" t="str">
        <f>'SO 01.1 - Stoka A'!D78</f>
        <v>"Předslav - odkanalizování"</v>
      </c>
      <c r="E3" s="2268"/>
      <c r="F3" s="2268"/>
      <c r="G3" s="2268"/>
      <c r="H3" s="2268"/>
      <c r="I3" s="2286"/>
      <c r="T3" s="1383"/>
      <c r="U3" s="1383"/>
      <c r="V3" s="1383"/>
      <c r="W3" s="1383"/>
      <c r="X3" s="1383"/>
      <c r="Y3" s="1383"/>
      <c r="Z3" s="1383"/>
      <c r="AA3" s="1383"/>
      <c r="AB3" s="1383"/>
      <c r="AC3" s="1383"/>
      <c r="AD3" s="1383"/>
      <c r="AE3" s="1383"/>
      <c r="AH3" s="1383"/>
      <c r="AI3" s="1383"/>
      <c r="AL3" s="1383"/>
      <c r="AM3" s="1383"/>
      <c r="AN3" s="1383"/>
      <c r="AO3" s="1383"/>
      <c r="AV3" s="808"/>
      <c r="HU3" s="56"/>
      <c r="IB3" s="22"/>
      <c r="IC3" s="22"/>
      <c r="ID3" s="22"/>
      <c r="IE3" s="22"/>
      <c r="IF3" s="22"/>
      <c r="IG3" s="22"/>
      <c r="IH3" s="22"/>
      <c r="II3" s="22"/>
      <c r="IJ3" s="22"/>
      <c r="IK3" s="22"/>
      <c r="IL3" s="22"/>
      <c r="IM3" s="22"/>
      <c r="IN3" s="22"/>
    </row>
    <row r="4" spans="1:282" s="1" customFormat="1" ht="24.9" customHeight="1" x14ac:dyDescent="0.2">
      <c r="A4" s="23"/>
      <c r="B4" s="2279" t="str">
        <f>'SO 01.1 - Stoka A'!B79</f>
        <v>Objekt:</v>
      </c>
      <c r="C4" s="2269"/>
      <c r="D4" s="2261" t="s">
        <v>2563</v>
      </c>
      <c r="E4" s="2261"/>
      <c r="F4" s="2261"/>
      <c r="G4" s="2261"/>
      <c r="H4" s="2261"/>
      <c r="I4" s="2277"/>
      <c r="T4" s="1383"/>
      <c r="U4" s="1383"/>
      <c r="V4" s="1383"/>
      <c r="W4" s="1383"/>
      <c r="X4" s="1383"/>
      <c r="Y4" s="1383"/>
      <c r="Z4" s="1383"/>
      <c r="AA4" s="1383"/>
      <c r="AB4" s="1383"/>
      <c r="AC4" s="1383"/>
      <c r="AD4" s="1383"/>
      <c r="AE4" s="1383"/>
      <c r="AH4" s="1383"/>
      <c r="AI4" s="1383"/>
      <c r="AL4" s="1383"/>
      <c r="AM4" s="1383"/>
      <c r="AN4" s="1383"/>
      <c r="AO4" s="1383"/>
      <c r="AV4" s="808"/>
      <c r="HU4" s="56"/>
      <c r="IB4" s="22"/>
      <c r="IC4" s="22"/>
      <c r="ID4" s="22"/>
      <c r="IE4" s="22"/>
      <c r="IF4" s="22"/>
      <c r="IG4" s="22"/>
      <c r="IH4" s="22"/>
      <c r="II4" s="22"/>
      <c r="IJ4" s="22"/>
      <c r="IK4" s="22"/>
      <c r="IL4" s="22"/>
      <c r="IM4" s="22"/>
      <c r="IN4" s="22"/>
    </row>
    <row r="5" spans="1:282" s="1" customFormat="1" ht="24.9"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T5" s="1383"/>
      <c r="U5" s="1383"/>
      <c r="V5" s="1383"/>
      <c r="W5" s="1383"/>
      <c r="X5" s="1383"/>
      <c r="Y5" s="1383"/>
      <c r="Z5" s="1383"/>
      <c r="AA5" s="1383"/>
      <c r="AB5" s="1383"/>
      <c r="AC5" s="1383"/>
      <c r="AD5" s="1383"/>
      <c r="AE5" s="1383"/>
      <c r="AH5" s="1383"/>
      <c r="AI5" s="1383"/>
      <c r="AL5" s="1383"/>
      <c r="AM5" s="1383"/>
      <c r="AN5" s="1383"/>
      <c r="AO5" s="1383"/>
      <c r="AV5" s="808"/>
      <c r="HU5" s="56"/>
      <c r="IB5" s="22"/>
      <c r="IC5" s="22"/>
      <c r="ID5" s="22"/>
      <c r="IE5" s="22"/>
      <c r="IF5" s="22"/>
      <c r="IG5" s="22"/>
      <c r="IH5" s="22"/>
      <c r="II5" s="22"/>
      <c r="IJ5" s="22"/>
      <c r="IK5" s="22"/>
      <c r="IL5" s="22"/>
      <c r="IM5" s="22"/>
      <c r="IN5" s="22"/>
    </row>
    <row r="6" spans="1:282" s="1" customFormat="1" ht="24.9" customHeight="1" x14ac:dyDescent="0.2">
      <c r="A6" s="23"/>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T6" s="1383"/>
      <c r="U6" s="1383"/>
      <c r="V6" s="1383"/>
      <c r="W6" s="1383"/>
      <c r="X6" s="1383"/>
      <c r="Y6" s="1383"/>
      <c r="Z6" s="1383"/>
      <c r="AA6" s="1383"/>
      <c r="AB6" s="1383"/>
      <c r="AC6" s="1383"/>
      <c r="AD6" s="1383"/>
      <c r="AE6" s="1383"/>
      <c r="AH6" s="1383"/>
      <c r="AI6" s="1383"/>
      <c r="AL6" s="1383"/>
      <c r="AM6" s="1383"/>
      <c r="AN6" s="1383"/>
      <c r="AO6" s="1383"/>
      <c r="AV6" s="808"/>
      <c r="HU6" s="56"/>
      <c r="IB6" s="22"/>
      <c r="IC6" s="22"/>
      <c r="ID6" s="22"/>
      <c r="IE6" s="22"/>
      <c r="IF6" s="22"/>
      <c r="IG6" s="22"/>
      <c r="IH6" s="22"/>
      <c r="II6" s="22"/>
      <c r="IJ6" s="22"/>
      <c r="IK6" s="22"/>
      <c r="IL6" s="22"/>
      <c r="IM6" s="22"/>
      <c r="IN6" s="22"/>
    </row>
    <row r="7" spans="1:282" s="1" customFormat="1" ht="24.9" customHeight="1" thickBot="1" x14ac:dyDescent="0.25">
      <c r="A7" s="23"/>
      <c r="B7" s="2282" t="str">
        <f>'SO 01.1 - Stoka A'!B82</f>
        <v>Zhotovitel:</v>
      </c>
      <c r="C7" s="2283"/>
      <c r="D7" s="2283"/>
      <c r="E7" s="2280" t="str">
        <f>'SO 01.1 - Stoka A'!E82</f>
        <v>IMOS Brno a.s.</v>
      </c>
      <c r="F7" s="2280"/>
      <c r="G7" s="2280"/>
      <c r="H7" s="2280"/>
      <c r="I7" s="2281"/>
      <c r="T7" s="1383"/>
      <c r="U7" s="1383"/>
      <c r="V7" s="1383"/>
      <c r="W7" s="1383"/>
      <c r="X7" s="1383"/>
      <c r="Y7" s="1383"/>
      <c r="Z7" s="1383"/>
      <c r="AA7" s="1383"/>
      <c r="AB7" s="1383"/>
      <c r="AC7" s="1383"/>
      <c r="AD7" s="1383"/>
      <c r="AE7" s="1383"/>
      <c r="AH7" s="1383"/>
      <c r="AI7" s="1383"/>
      <c r="AL7" s="1383"/>
      <c r="AM7" s="1383"/>
      <c r="AN7" s="1383"/>
      <c r="AO7" s="1383"/>
      <c r="AV7" s="808"/>
      <c r="HU7" s="56"/>
      <c r="IB7" s="22"/>
      <c r="IC7" s="22"/>
      <c r="ID7" s="22"/>
      <c r="IE7" s="22"/>
      <c r="IF7" s="22"/>
      <c r="IG7" s="22"/>
      <c r="IH7" s="22"/>
      <c r="II7" s="22"/>
      <c r="IJ7" s="22"/>
      <c r="IK7" s="22"/>
      <c r="IL7" s="22"/>
      <c r="IM7" s="22"/>
      <c r="IN7" s="22"/>
    </row>
    <row r="8" spans="1:282" s="7" customFormat="1" ht="24.9" customHeight="1" thickBot="1" x14ac:dyDescent="0.25">
      <c r="A8" s="97"/>
      <c r="B8" s="392" t="s">
        <v>89</v>
      </c>
      <c r="C8" s="98" t="s">
        <v>41</v>
      </c>
      <c r="D8" s="98" t="s">
        <v>39</v>
      </c>
      <c r="E8" s="98" t="s">
        <v>40</v>
      </c>
      <c r="F8" s="98" t="s">
        <v>90</v>
      </c>
      <c r="G8" s="98" t="s">
        <v>91</v>
      </c>
      <c r="H8" s="99" t="s">
        <v>92</v>
      </c>
      <c r="I8" s="379" t="s">
        <v>78</v>
      </c>
      <c r="J8" s="2255" t="s">
        <v>2484</v>
      </c>
      <c r="K8" s="2266"/>
      <c r="L8" s="2275" t="s">
        <v>2485</v>
      </c>
      <c r="M8" s="2266"/>
      <c r="N8" s="2255" t="s">
        <v>2486</v>
      </c>
      <c r="O8" s="2266"/>
      <c r="P8" s="2255" t="s">
        <v>2487</v>
      </c>
      <c r="Q8" s="2266"/>
      <c r="R8" s="2255" t="s">
        <v>2488</v>
      </c>
      <c r="S8" s="2266"/>
      <c r="T8" s="2270" t="s">
        <v>2489</v>
      </c>
      <c r="U8" s="2271"/>
      <c r="V8" s="2270" t="s">
        <v>2490</v>
      </c>
      <c r="W8" s="2271"/>
      <c r="X8" s="2270" t="s">
        <v>2491</v>
      </c>
      <c r="Y8" s="2271"/>
      <c r="Z8" s="2270" t="s">
        <v>2492</v>
      </c>
      <c r="AA8" s="2271"/>
      <c r="AB8" s="2270" t="s">
        <v>2493</v>
      </c>
      <c r="AC8" s="2271"/>
      <c r="AD8" s="2270" t="s">
        <v>2494</v>
      </c>
      <c r="AE8" s="2271"/>
      <c r="AF8" s="2270" t="s">
        <v>2495</v>
      </c>
      <c r="AG8" s="2271"/>
      <c r="AH8" s="2270" t="s">
        <v>2496</v>
      </c>
      <c r="AI8" s="2271"/>
      <c r="AJ8" s="2270" t="s">
        <v>2497</v>
      </c>
      <c r="AK8" s="2271"/>
      <c r="AL8" s="2270" t="s">
        <v>2498</v>
      </c>
      <c r="AM8" s="2271"/>
      <c r="AN8" s="2270" t="s">
        <v>2499</v>
      </c>
      <c r="AO8" s="2271"/>
      <c r="AP8" s="2272" t="s">
        <v>2504</v>
      </c>
      <c r="AQ8" s="2273"/>
      <c r="AR8" s="2255" t="s">
        <v>2500</v>
      </c>
      <c r="AS8" s="2266"/>
      <c r="AT8" s="2255" t="s">
        <v>2501</v>
      </c>
      <c r="AU8" s="2256"/>
      <c r="AV8" s="521" t="s">
        <v>2502</v>
      </c>
      <c r="HU8" s="101"/>
      <c r="HV8" s="35" t="s">
        <v>7</v>
      </c>
      <c r="HW8" s="36" t="s">
        <v>30</v>
      </c>
      <c r="HX8" s="36" t="s">
        <v>94</v>
      </c>
      <c r="HY8" s="36" t="s">
        <v>95</v>
      </c>
      <c r="HZ8" s="36" t="s">
        <v>96</v>
      </c>
      <c r="IA8" s="36" t="s">
        <v>97</v>
      </c>
      <c r="IB8" s="36" t="s">
        <v>98</v>
      </c>
      <c r="IC8" s="37" t="s">
        <v>99</v>
      </c>
      <c r="ID8" s="96"/>
      <c r="IE8" s="96"/>
      <c r="IF8" s="96"/>
      <c r="IG8" s="96"/>
      <c r="IH8" s="96"/>
      <c r="II8" s="96"/>
      <c r="IJ8" s="96"/>
      <c r="IK8" s="96"/>
      <c r="IL8" s="96"/>
      <c r="IM8" s="96"/>
      <c r="IN8" s="96"/>
    </row>
    <row r="9" spans="1:282" s="1" customFormat="1" ht="24.9" customHeight="1" thickBot="1" x14ac:dyDescent="0.35">
      <c r="A9" s="23"/>
      <c r="B9" s="393" t="s">
        <v>100</v>
      </c>
      <c r="C9" s="33"/>
      <c r="D9" s="33"/>
      <c r="E9" s="33"/>
      <c r="F9" s="33"/>
      <c r="G9" s="33"/>
      <c r="H9" s="202"/>
      <c r="I9" s="407">
        <f>JT9</f>
        <v>1409000</v>
      </c>
      <c r="J9" s="175" t="s">
        <v>91</v>
      </c>
      <c r="K9" s="177" t="s">
        <v>2503</v>
      </c>
      <c r="L9" s="175" t="s">
        <v>91</v>
      </c>
      <c r="M9" s="177" t="s">
        <v>2503</v>
      </c>
      <c r="N9" s="175" t="s">
        <v>91</v>
      </c>
      <c r="O9" s="177" t="s">
        <v>2503</v>
      </c>
      <c r="P9" s="175" t="s">
        <v>91</v>
      </c>
      <c r="Q9" s="177" t="s">
        <v>2503</v>
      </c>
      <c r="R9" s="175" t="s">
        <v>91</v>
      </c>
      <c r="S9" s="177" t="s">
        <v>2503</v>
      </c>
      <c r="T9" s="1599" t="s">
        <v>91</v>
      </c>
      <c r="U9" s="1600" t="s">
        <v>2503</v>
      </c>
      <c r="V9" s="1599" t="s">
        <v>91</v>
      </c>
      <c r="W9" s="1600" t="s">
        <v>2503</v>
      </c>
      <c r="X9" s="1599" t="s">
        <v>91</v>
      </c>
      <c r="Y9" s="1600" t="s">
        <v>2503</v>
      </c>
      <c r="Z9" s="1599" t="s">
        <v>91</v>
      </c>
      <c r="AA9" s="1600" t="s">
        <v>2503</v>
      </c>
      <c r="AB9" s="1599" t="s">
        <v>91</v>
      </c>
      <c r="AC9" s="1600" t="s">
        <v>2503</v>
      </c>
      <c r="AD9" s="1599" t="s">
        <v>91</v>
      </c>
      <c r="AE9" s="1600" t="s">
        <v>2503</v>
      </c>
      <c r="AF9" s="1599" t="s">
        <v>91</v>
      </c>
      <c r="AG9" s="1600" t="s">
        <v>2503</v>
      </c>
      <c r="AH9" s="1599" t="s">
        <v>91</v>
      </c>
      <c r="AI9" s="1600" t="s">
        <v>2503</v>
      </c>
      <c r="AJ9" s="1599" t="s">
        <v>91</v>
      </c>
      <c r="AK9" s="1600" t="s">
        <v>2503</v>
      </c>
      <c r="AL9" s="1599" t="s">
        <v>91</v>
      </c>
      <c r="AM9" s="1600" t="s">
        <v>2503</v>
      </c>
      <c r="AN9" s="1599" t="s">
        <v>91</v>
      </c>
      <c r="AO9" s="1600" t="s">
        <v>2503</v>
      </c>
      <c r="AP9" s="1895" t="s">
        <v>91</v>
      </c>
      <c r="AQ9" s="2412" t="s">
        <v>2503</v>
      </c>
      <c r="AR9" s="175" t="s">
        <v>91</v>
      </c>
      <c r="AS9" s="176" t="s">
        <v>2503</v>
      </c>
      <c r="AT9" s="175" t="s">
        <v>91</v>
      </c>
      <c r="AU9" s="176" t="s">
        <v>2503</v>
      </c>
      <c r="AV9" s="522"/>
      <c r="HU9" s="25"/>
      <c r="HV9" s="38"/>
      <c r="HW9" s="102"/>
      <c r="HX9" s="39"/>
      <c r="HY9" s="103">
        <f>HY10</f>
        <v>0</v>
      </c>
      <c r="HZ9" s="39"/>
      <c r="IA9" s="103">
        <f>IA10</f>
        <v>0</v>
      </c>
      <c r="IB9" s="39"/>
      <c r="IC9" s="104">
        <f>IC10</f>
        <v>0</v>
      </c>
      <c r="ID9" s="22"/>
      <c r="IE9" s="22"/>
      <c r="IF9" s="22"/>
      <c r="IG9" s="22"/>
      <c r="IH9" s="22"/>
      <c r="II9" s="22"/>
      <c r="IJ9" s="22"/>
      <c r="IK9" s="22"/>
      <c r="IL9" s="22"/>
      <c r="IM9" s="22"/>
      <c r="IN9" s="22"/>
      <c r="JC9" s="13" t="s">
        <v>43</v>
      </c>
      <c r="JD9" s="13" t="s">
        <v>79</v>
      </c>
      <c r="JT9" s="105">
        <f>JT10</f>
        <v>1409000</v>
      </c>
    </row>
    <row r="10" spans="1:282" s="8" customFormat="1" ht="24.9" customHeight="1" thickBot="1" x14ac:dyDescent="0.3">
      <c r="A10" s="106"/>
      <c r="B10" s="499"/>
      <c r="C10" s="500" t="s">
        <v>43</v>
      </c>
      <c r="D10" s="501" t="s">
        <v>70</v>
      </c>
      <c r="E10" s="501" t="s">
        <v>2430</v>
      </c>
      <c r="F10" s="110"/>
      <c r="G10" s="110"/>
      <c r="H10" s="502"/>
      <c r="I10" s="503">
        <f>JT10</f>
        <v>1409000</v>
      </c>
      <c r="J10" s="406"/>
      <c r="K10" s="406">
        <f>K11+K21+K26+K32</f>
        <v>74287.5</v>
      </c>
      <c r="L10" s="406"/>
      <c r="M10" s="406">
        <f>M11+M21+M26+M32</f>
        <v>79900</v>
      </c>
      <c r="N10" s="406"/>
      <c r="O10" s="406">
        <f>O11+O21+O26+O32</f>
        <v>38100</v>
      </c>
      <c r="P10" s="406"/>
      <c r="Q10" s="406">
        <f>Q11+Q21+Q26+Q32</f>
        <v>0</v>
      </c>
      <c r="R10" s="406"/>
      <c r="S10" s="406">
        <f>S11+S21+S26+S32</f>
        <v>0</v>
      </c>
      <c r="T10" s="1669"/>
      <c r="U10" s="1669">
        <f>U11+U21+U26+U32</f>
        <v>58475</v>
      </c>
      <c r="V10" s="1669"/>
      <c r="W10" s="1669">
        <f>W11+W21+W26+W32</f>
        <v>73000</v>
      </c>
      <c r="X10" s="1669"/>
      <c r="Y10" s="1669">
        <f>Y11+Y21+Y26+Y32</f>
        <v>58275</v>
      </c>
      <c r="Z10" s="1669"/>
      <c r="AA10" s="1669">
        <f>AA11+AA21+AA26+AA32</f>
        <v>66250</v>
      </c>
      <c r="AB10" s="1669"/>
      <c r="AC10" s="1669">
        <f>AC11+AC21+AC26+AC32</f>
        <v>66250</v>
      </c>
      <c r="AD10" s="1669"/>
      <c r="AE10" s="1669">
        <f>AE11+AE21+AE26+AE32</f>
        <v>76450</v>
      </c>
      <c r="AF10" s="1669"/>
      <c r="AG10" s="1669">
        <f>AG11+AG21+AG26+AG32</f>
        <v>61450</v>
      </c>
      <c r="AH10" s="1669"/>
      <c r="AI10" s="1669">
        <f>AI11+AI21+AI26+AI32</f>
        <v>61450</v>
      </c>
      <c r="AJ10" s="1669"/>
      <c r="AK10" s="1669">
        <f>AK11+AK21+AK26+AK32</f>
        <v>64650</v>
      </c>
      <c r="AL10" s="1669"/>
      <c r="AM10" s="1669">
        <f>AM11+AM21+AM26+AM32</f>
        <v>64650</v>
      </c>
      <c r="AN10" s="1669"/>
      <c r="AO10" s="1669">
        <f>AO11+AO21+AO26+AO32</f>
        <v>64650</v>
      </c>
      <c r="AP10" s="1936"/>
      <c r="AQ10" s="1936">
        <f>AQ11+AQ21+AQ26+AQ32</f>
        <v>202600</v>
      </c>
      <c r="AR10" s="406"/>
      <c r="AS10" s="406">
        <f>AS11+AS21+AS26+AS32</f>
        <v>1110437.5</v>
      </c>
      <c r="AT10" s="406"/>
      <c r="AU10" s="406">
        <f>AU11+AU21+AU26+AU32</f>
        <v>298562.5</v>
      </c>
      <c r="AV10" s="523">
        <f>AU10/I9</f>
        <v>0.21189673527324343</v>
      </c>
      <c r="HU10" s="108"/>
      <c r="HV10" s="109"/>
      <c r="HW10" s="110"/>
      <c r="HX10" s="110"/>
      <c r="HY10" s="111">
        <f>HY11+HY19+HY22+HY26</f>
        <v>0</v>
      </c>
      <c r="HZ10" s="110"/>
      <c r="IA10" s="111">
        <f>IA11+IA19+IA22+IA26</f>
        <v>0</v>
      </c>
      <c r="IB10" s="110"/>
      <c r="IC10" s="112">
        <f>IC11+IC19+IC22+IC26</f>
        <v>0</v>
      </c>
      <c r="JA10" s="113" t="s">
        <v>142</v>
      </c>
      <c r="JC10" s="114" t="s">
        <v>43</v>
      </c>
      <c r="JD10" s="114" t="s">
        <v>44</v>
      </c>
      <c r="JH10" s="113" t="s">
        <v>103</v>
      </c>
      <c r="JT10" s="115">
        <f>JT11+JT19+JT22+JT26</f>
        <v>1409000</v>
      </c>
    </row>
    <row r="11" spans="1:282" s="8" customFormat="1" ht="24.9" customHeight="1" thickBot="1" x14ac:dyDescent="0.35">
      <c r="A11" s="106"/>
      <c r="B11" s="499"/>
      <c r="C11" s="500" t="s">
        <v>43</v>
      </c>
      <c r="D11" s="718" t="s">
        <v>2431</v>
      </c>
      <c r="E11" s="718" t="s">
        <v>2432</v>
      </c>
      <c r="F11" s="110"/>
      <c r="G11" s="110"/>
      <c r="H11" s="502"/>
      <c r="I11" s="719">
        <f>JT11</f>
        <v>475000</v>
      </c>
      <c r="J11" s="404"/>
      <c r="K11" s="404">
        <f>K12+K13+K14+K15+K16+K17+K18</f>
        <v>22100</v>
      </c>
      <c r="L11" s="404"/>
      <c r="M11" s="404">
        <f>M12+M13+M14+M15+M16+M17+M18</f>
        <v>0</v>
      </c>
      <c r="N11" s="404"/>
      <c r="O11" s="404">
        <f>O12+O13+O14+O15+O16+O17+O18</f>
        <v>0</v>
      </c>
      <c r="P11" s="404"/>
      <c r="Q11" s="404">
        <f>Q12+Q13+Q14+Q15+Q16+Q17+Q18</f>
        <v>0</v>
      </c>
      <c r="R11" s="404"/>
      <c r="S11" s="404">
        <f>S12+S13+S14+S15+S16+S17+S18</f>
        <v>0</v>
      </c>
      <c r="T11" s="1670"/>
      <c r="U11" s="1670">
        <f>U12+U13+U14+U15+U16+U17+U18</f>
        <v>3200</v>
      </c>
      <c r="V11" s="1670"/>
      <c r="W11" s="1670">
        <f>W12+W13+W14+W15+W16+W17+W18</f>
        <v>8200</v>
      </c>
      <c r="X11" s="1670"/>
      <c r="Y11" s="1670">
        <f>Y12+Y13+Y14+Y15+Y16+Y17+Y18</f>
        <v>3000</v>
      </c>
      <c r="Z11" s="1670"/>
      <c r="AA11" s="1670">
        <f>AA12+AA13+AA14+AA15+AA16+AA17+AA18</f>
        <v>3000</v>
      </c>
      <c r="AB11" s="1670"/>
      <c r="AC11" s="1670">
        <f>AC12+AC13+AC14+AC15+AC16+AC17+AC18</f>
        <v>3000</v>
      </c>
      <c r="AD11" s="1670"/>
      <c r="AE11" s="1670">
        <f>AE12+AE13+AE14+AE15+AE16+AE17+AE18</f>
        <v>18000</v>
      </c>
      <c r="AF11" s="1670"/>
      <c r="AG11" s="1670">
        <f>AG12+AG13+AG14+AG15+AG16+AG17+AG18</f>
        <v>3000</v>
      </c>
      <c r="AH11" s="1670"/>
      <c r="AI11" s="1670">
        <f>AI12+AI13+AI14+AI15+AI16+AI17+AI18</f>
        <v>3000</v>
      </c>
      <c r="AJ11" s="1670"/>
      <c r="AK11" s="1670">
        <f>AK12+AK13+AK14+AK15+AK16+AK17+AK18</f>
        <v>6200</v>
      </c>
      <c r="AL11" s="1670"/>
      <c r="AM11" s="1670">
        <f>AM12+AM13+AM14+AM15+AM16+AM17+AM18</f>
        <v>6200</v>
      </c>
      <c r="AN11" s="1670"/>
      <c r="AO11" s="1670">
        <f>AO12+AO13+AO14+AO15+AO16+AO17+AO18</f>
        <v>6200</v>
      </c>
      <c r="AP11" s="1937"/>
      <c r="AQ11" s="1937">
        <f>AQ12+AQ13+AQ14+AQ15+AQ16+AQ17+AQ18</f>
        <v>161900</v>
      </c>
      <c r="AR11" s="404"/>
      <c r="AS11" s="404">
        <f>AS12+AS13+AS14+AS15+AS16+AS17+AS18</f>
        <v>247000</v>
      </c>
      <c r="AT11" s="404"/>
      <c r="AU11" s="404">
        <f>AU12+AU13+AU14+AU15+AU16+AU17+AU18</f>
        <v>228000</v>
      </c>
      <c r="AV11" s="524">
        <f t="shared" ref="AV11:AV18" si="0">AU11/I11</f>
        <v>0.48</v>
      </c>
      <c r="HU11" s="108"/>
      <c r="HV11" s="109"/>
      <c r="HW11" s="110"/>
      <c r="HX11" s="110"/>
      <c r="HY11" s="111">
        <f>SUM(HY12:HY18)</f>
        <v>0</v>
      </c>
      <c r="HZ11" s="110"/>
      <c r="IA11" s="111">
        <f>SUM(IA12:IA18)</f>
        <v>0</v>
      </c>
      <c r="IB11" s="110"/>
      <c r="IC11" s="112">
        <f>SUM(IC12:IC18)</f>
        <v>0</v>
      </c>
      <c r="JA11" s="113" t="s">
        <v>142</v>
      </c>
      <c r="JC11" s="114" t="s">
        <v>43</v>
      </c>
      <c r="JD11" s="114" t="s">
        <v>45</v>
      </c>
      <c r="JH11" s="113" t="s">
        <v>103</v>
      </c>
      <c r="JT11" s="115">
        <f>SUM(JT12:JT18)</f>
        <v>475000</v>
      </c>
    </row>
    <row r="12" spans="1:282" s="1" customFormat="1" ht="24.9" customHeight="1" x14ac:dyDescent="0.2">
      <c r="A12" s="23"/>
      <c r="B12" s="720" t="s">
        <v>45</v>
      </c>
      <c r="C12" s="116" t="s">
        <v>105</v>
      </c>
      <c r="D12" s="117" t="s">
        <v>2433</v>
      </c>
      <c r="E12" s="118" t="s">
        <v>2434</v>
      </c>
      <c r="F12" s="119" t="s">
        <v>2435</v>
      </c>
      <c r="G12" s="120">
        <v>1</v>
      </c>
      <c r="H12" s="121">
        <v>32000</v>
      </c>
      <c r="I12" s="721">
        <f t="shared" ref="I12:I18" si="1">ROUND(H12*G12,2)</f>
        <v>32000</v>
      </c>
      <c r="J12" s="801">
        <v>0.3</v>
      </c>
      <c r="K12" s="802">
        <f>ROUND(J12*$H12,2)</f>
        <v>9600</v>
      </c>
      <c r="L12" s="801"/>
      <c r="M12" s="802">
        <f>ROUND(L12*$H12,2)</f>
        <v>0</v>
      </c>
      <c r="N12" s="801"/>
      <c r="O12" s="802">
        <f>ROUND(N12*$H12,2)</f>
        <v>0</v>
      </c>
      <c r="P12" s="801"/>
      <c r="Q12" s="802">
        <f>ROUND(P12*$H12,2)</f>
        <v>0</v>
      </c>
      <c r="R12" s="801"/>
      <c r="S12" s="802">
        <f>ROUND(R12*$H12,2)</f>
        <v>0</v>
      </c>
      <c r="T12" s="1671">
        <v>0.1</v>
      </c>
      <c r="U12" s="1672">
        <f>ROUND(T12*$H12,2)</f>
        <v>3200</v>
      </c>
      <c r="V12" s="1671">
        <v>0.1</v>
      </c>
      <c r="W12" s="1672">
        <f>ROUND(V12*$H12,2)</f>
        <v>3200</v>
      </c>
      <c r="X12" s="1671"/>
      <c r="Y12" s="1672">
        <f>ROUND(X12*$H12,2)</f>
        <v>0</v>
      </c>
      <c r="Z12" s="1671"/>
      <c r="AA12" s="1672">
        <f>ROUND(Z12*$H12,2)</f>
        <v>0</v>
      </c>
      <c r="AB12" s="1671"/>
      <c r="AC12" s="1672">
        <f>ROUND(AB12*$H12,2)</f>
        <v>0</v>
      </c>
      <c r="AD12" s="1671"/>
      <c r="AE12" s="1672">
        <f>ROUND(AD12*$H12,2)</f>
        <v>0</v>
      </c>
      <c r="AF12" s="1671"/>
      <c r="AG12" s="1672">
        <f>ROUND(AF12*$H12,2)</f>
        <v>0</v>
      </c>
      <c r="AH12" s="1671"/>
      <c r="AI12" s="1672">
        <f>ROUND(AH12*$H12,2)</f>
        <v>0</v>
      </c>
      <c r="AJ12" s="1671">
        <v>0.1</v>
      </c>
      <c r="AK12" s="1672">
        <f>ROUND(AJ12*$H12,2)</f>
        <v>3200</v>
      </c>
      <c r="AL12" s="1671">
        <v>0.1</v>
      </c>
      <c r="AM12" s="1672">
        <f>ROUND(AL12*$H12,2)</f>
        <v>3200</v>
      </c>
      <c r="AN12" s="1671">
        <v>0.1</v>
      </c>
      <c r="AO12" s="1672">
        <f>ROUND(AN12*$H12,2)</f>
        <v>3200</v>
      </c>
      <c r="AP12" s="2025">
        <v>0.2</v>
      </c>
      <c r="AQ12" s="2026">
        <f>ROUND(AP12*$H12,2)</f>
        <v>6400</v>
      </c>
      <c r="AR12" s="801">
        <f t="shared" ref="AR12:AR18" si="2">AP12+AN12+AL12+AJ12+AH12+AF12+AD12+AB12+Z12+X12+V12+T12+R12+P12+N12+L12+J12</f>
        <v>1</v>
      </c>
      <c r="AS12" s="802">
        <f t="shared" ref="AS12:AS18" si="3">ROUND(AR12*H12,2)</f>
        <v>32000</v>
      </c>
      <c r="AT12" s="801">
        <f t="shared" ref="AT12:AT18" si="4">G12-AR12</f>
        <v>0</v>
      </c>
      <c r="AU12" s="802">
        <f t="shared" ref="AU12:AU18" si="5">ROUND(AT12*H12,2)</f>
        <v>0</v>
      </c>
      <c r="AV12" s="809">
        <f t="shared" si="0"/>
        <v>0</v>
      </c>
      <c r="HU12" s="25"/>
      <c r="HV12" s="122" t="s">
        <v>7</v>
      </c>
      <c r="HW12" s="123" t="s">
        <v>31</v>
      </c>
      <c r="HX12" s="33"/>
      <c r="HY12" s="124">
        <f t="shared" ref="HY12:HY18" si="6">HX12*G12</f>
        <v>0</v>
      </c>
      <c r="HZ12" s="124">
        <v>0</v>
      </c>
      <c r="IA12" s="124">
        <f t="shared" ref="IA12:IA18" si="7">HZ12*G12</f>
        <v>0</v>
      </c>
      <c r="IB12" s="124">
        <v>0</v>
      </c>
      <c r="IC12" s="125">
        <f t="shared" ref="IC12:IC18" si="8">IB12*G12</f>
        <v>0</v>
      </c>
      <c r="ID12" s="22"/>
      <c r="IE12" s="22"/>
      <c r="IF12" s="22"/>
      <c r="IG12" s="22"/>
      <c r="IH12" s="22"/>
      <c r="II12" s="22"/>
      <c r="IJ12" s="22"/>
      <c r="IK12" s="22"/>
      <c r="IL12" s="22"/>
      <c r="IM12" s="22"/>
      <c r="IN12" s="22"/>
      <c r="JA12" s="126" t="s">
        <v>2436</v>
      </c>
      <c r="JC12" s="126" t="s">
        <v>105</v>
      </c>
      <c r="JD12" s="126" t="s">
        <v>46</v>
      </c>
      <c r="JH12" s="13" t="s">
        <v>103</v>
      </c>
      <c r="JN12" s="127">
        <f t="shared" ref="JN12:JN18" si="9">IF(HW12="základní",I12,0)</f>
        <v>32000</v>
      </c>
      <c r="JO12" s="127">
        <f t="shared" ref="JO12:JO18" si="10">IF(HW12="snížená",I12,0)</f>
        <v>0</v>
      </c>
      <c r="JP12" s="127">
        <f t="shared" ref="JP12:JP18" si="11">IF(HW12="zákl. přenesená",I12,0)</f>
        <v>0</v>
      </c>
      <c r="JQ12" s="127">
        <f t="shared" ref="JQ12:JQ18" si="12">IF(HW12="sníž. přenesená",I12,0)</f>
        <v>0</v>
      </c>
      <c r="JR12" s="127">
        <f t="shared" ref="JR12:JR18" si="13">IF(HW12="nulová",I12,0)</f>
        <v>0</v>
      </c>
      <c r="JS12" s="13" t="s">
        <v>45</v>
      </c>
      <c r="JT12" s="127">
        <f t="shared" ref="JT12:JT18" si="14">ROUND(H12*G12,2)</f>
        <v>32000</v>
      </c>
      <c r="JU12" s="13" t="s">
        <v>2436</v>
      </c>
      <c r="JV12" s="126" t="s">
        <v>2437</v>
      </c>
    </row>
    <row r="13" spans="1:282" s="1" customFormat="1" ht="24.9" customHeight="1" x14ac:dyDescent="0.2">
      <c r="A13" s="23"/>
      <c r="B13" s="720" t="s">
        <v>46</v>
      </c>
      <c r="C13" s="116" t="s">
        <v>105</v>
      </c>
      <c r="D13" s="117" t="s">
        <v>2438</v>
      </c>
      <c r="E13" s="118" t="s">
        <v>2439</v>
      </c>
      <c r="F13" s="119" t="s">
        <v>2435</v>
      </c>
      <c r="G13" s="120">
        <v>1</v>
      </c>
      <c r="H13" s="121">
        <v>15000</v>
      </c>
      <c r="I13" s="721">
        <f t="shared" si="1"/>
        <v>15000</v>
      </c>
      <c r="J13" s="803"/>
      <c r="K13" s="804">
        <f>ROUND(J13*$H13,2)</f>
        <v>0</v>
      </c>
      <c r="L13" s="803"/>
      <c r="M13" s="804">
        <f>ROUND(L13*$H13,2)</f>
        <v>0</v>
      </c>
      <c r="N13" s="803"/>
      <c r="O13" s="804">
        <f>ROUND(N13*$H13,2)</f>
        <v>0</v>
      </c>
      <c r="P13" s="803"/>
      <c r="Q13" s="804">
        <f>ROUND(P13*$H13,2)</f>
        <v>0</v>
      </c>
      <c r="R13" s="803"/>
      <c r="S13" s="804">
        <f>ROUND(R13*$H13,2)</f>
        <v>0</v>
      </c>
      <c r="T13" s="1673"/>
      <c r="U13" s="1674">
        <f>ROUND(T13*$H13,2)</f>
        <v>0</v>
      </c>
      <c r="V13" s="1673"/>
      <c r="W13" s="1674">
        <f>ROUND(V13*$H13,2)</f>
        <v>0</v>
      </c>
      <c r="X13" s="1673"/>
      <c r="Y13" s="1674">
        <f>ROUND(X13*$H13,2)</f>
        <v>0</v>
      </c>
      <c r="Z13" s="1673"/>
      <c r="AA13" s="1674">
        <f>ROUND(Z13*$H13,2)</f>
        <v>0</v>
      </c>
      <c r="AB13" s="1673"/>
      <c r="AC13" s="1674">
        <f>ROUND(AB13*$H13,2)</f>
        <v>0</v>
      </c>
      <c r="AD13" s="1673">
        <v>1</v>
      </c>
      <c r="AE13" s="1674">
        <f>ROUND(AD13*$H13,2)</f>
        <v>15000</v>
      </c>
      <c r="AF13" s="1673"/>
      <c r="AG13" s="1674">
        <f>ROUND(AF13*$H13,2)</f>
        <v>0</v>
      </c>
      <c r="AH13" s="1673"/>
      <c r="AI13" s="1674">
        <f>ROUND(AH13*$H13,2)</f>
        <v>0</v>
      </c>
      <c r="AJ13" s="1673"/>
      <c r="AK13" s="1674">
        <f>ROUND(AJ13*$H13,2)</f>
        <v>0</v>
      </c>
      <c r="AL13" s="1673"/>
      <c r="AM13" s="1674">
        <f>ROUND(AL13*$H13,2)</f>
        <v>0</v>
      </c>
      <c r="AN13" s="1673"/>
      <c r="AO13" s="1674">
        <f>ROUND(AN13*$H13,2)</f>
        <v>0</v>
      </c>
      <c r="AP13" s="2027"/>
      <c r="AQ13" s="2028">
        <f>ROUND(AP13*$H13,2)</f>
        <v>0</v>
      </c>
      <c r="AR13" s="803">
        <f t="shared" si="2"/>
        <v>1</v>
      </c>
      <c r="AS13" s="804">
        <f t="shared" si="3"/>
        <v>15000</v>
      </c>
      <c r="AT13" s="803">
        <f t="shared" si="4"/>
        <v>0</v>
      </c>
      <c r="AU13" s="804">
        <f t="shared" si="5"/>
        <v>0</v>
      </c>
      <c r="AV13" s="530">
        <f t="shared" si="0"/>
        <v>0</v>
      </c>
      <c r="HU13" s="25"/>
      <c r="HV13" s="122" t="s">
        <v>7</v>
      </c>
      <c r="HW13" s="123" t="s">
        <v>31</v>
      </c>
      <c r="HX13" s="33"/>
      <c r="HY13" s="124">
        <f t="shared" si="6"/>
        <v>0</v>
      </c>
      <c r="HZ13" s="124">
        <v>0</v>
      </c>
      <c r="IA13" s="124">
        <f t="shared" si="7"/>
        <v>0</v>
      </c>
      <c r="IB13" s="124">
        <v>0</v>
      </c>
      <c r="IC13" s="125">
        <f t="shared" si="8"/>
        <v>0</v>
      </c>
      <c r="ID13" s="22"/>
      <c r="IE13" s="22"/>
      <c r="IF13" s="22"/>
      <c r="IG13" s="22"/>
      <c r="IH13" s="22"/>
      <c r="II13" s="22"/>
      <c r="IJ13" s="22"/>
      <c r="IK13" s="22"/>
      <c r="IL13" s="22"/>
      <c r="IM13" s="22"/>
      <c r="IN13" s="22"/>
      <c r="JA13" s="126" t="s">
        <v>2436</v>
      </c>
      <c r="JC13" s="126" t="s">
        <v>105</v>
      </c>
      <c r="JD13" s="126" t="s">
        <v>46</v>
      </c>
      <c r="JH13" s="13" t="s">
        <v>103</v>
      </c>
      <c r="JN13" s="127">
        <f t="shared" si="9"/>
        <v>15000</v>
      </c>
      <c r="JO13" s="127">
        <f t="shared" si="10"/>
        <v>0</v>
      </c>
      <c r="JP13" s="127">
        <f t="shared" si="11"/>
        <v>0</v>
      </c>
      <c r="JQ13" s="127">
        <f t="shared" si="12"/>
        <v>0</v>
      </c>
      <c r="JR13" s="127">
        <f t="shared" si="13"/>
        <v>0</v>
      </c>
      <c r="JS13" s="13" t="s">
        <v>45</v>
      </c>
      <c r="JT13" s="127">
        <f t="shared" si="14"/>
        <v>15000</v>
      </c>
      <c r="JU13" s="13" t="s">
        <v>2436</v>
      </c>
      <c r="JV13" s="126" t="s">
        <v>2440</v>
      </c>
    </row>
    <row r="14" spans="1:282" s="1" customFormat="1" ht="24.9" customHeight="1" x14ac:dyDescent="0.2">
      <c r="A14" s="23"/>
      <c r="B14" s="720" t="s">
        <v>126</v>
      </c>
      <c r="C14" s="116" t="s">
        <v>105</v>
      </c>
      <c r="D14" s="117" t="s">
        <v>2441</v>
      </c>
      <c r="E14" s="118" t="s">
        <v>2442</v>
      </c>
      <c r="F14" s="119" t="s">
        <v>2435</v>
      </c>
      <c r="G14" s="120">
        <v>1</v>
      </c>
      <c r="H14" s="121">
        <v>50000</v>
      </c>
      <c r="I14" s="721">
        <f t="shared" si="1"/>
        <v>50000</v>
      </c>
      <c r="J14" s="803">
        <v>0.25</v>
      </c>
      <c r="K14" s="804">
        <f t="shared" ref="K14:K18" si="15">ROUND(J14*$H14,2)</f>
        <v>12500</v>
      </c>
      <c r="L14" s="803"/>
      <c r="M14" s="804">
        <f t="shared" ref="M14:M18" si="16">ROUND(L14*$H14,2)</f>
        <v>0</v>
      </c>
      <c r="N14" s="803"/>
      <c r="O14" s="804">
        <f t="shared" ref="O14:O18" si="17">ROUND(N14*$H14,2)</f>
        <v>0</v>
      </c>
      <c r="P14" s="803"/>
      <c r="Q14" s="804">
        <f t="shared" ref="Q14:Q18" si="18">ROUND(P14*$H14,2)</f>
        <v>0</v>
      </c>
      <c r="R14" s="803"/>
      <c r="S14" s="804">
        <f t="shared" ref="S14:S18" si="19">ROUND(R14*$H14,2)</f>
        <v>0</v>
      </c>
      <c r="T14" s="1673"/>
      <c r="U14" s="1674">
        <f t="shared" ref="U14:U18" si="20">ROUND(T14*$H14,2)</f>
        <v>0</v>
      </c>
      <c r="V14" s="1673">
        <v>0.1</v>
      </c>
      <c r="W14" s="1674">
        <f t="shared" ref="W14:W18" si="21">ROUND(V14*$H14,2)</f>
        <v>5000</v>
      </c>
      <c r="X14" s="1673">
        <v>0.06</v>
      </c>
      <c r="Y14" s="1674">
        <f t="shared" ref="Y14:Y18" si="22">ROUND(X14*$H14,2)</f>
        <v>3000</v>
      </c>
      <c r="Z14" s="1673">
        <v>0.06</v>
      </c>
      <c r="AA14" s="1674">
        <f t="shared" ref="AA14:AA18" si="23">ROUND(Z14*$H14,2)</f>
        <v>3000</v>
      </c>
      <c r="AB14" s="1673">
        <v>0.06</v>
      </c>
      <c r="AC14" s="1674">
        <f t="shared" ref="AC14:AC18" si="24">ROUND(AB14*$H14,2)</f>
        <v>3000</v>
      </c>
      <c r="AD14" s="1673">
        <v>0.06</v>
      </c>
      <c r="AE14" s="1674">
        <f t="shared" ref="AE14:AE18" si="25">ROUND(AD14*$H14,2)</f>
        <v>3000</v>
      </c>
      <c r="AF14" s="1673">
        <v>0.06</v>
      </c>
      <c r="AG14" s="1674">
        <f t="shared" ref="AG14:AG18" si="26">ROUND(AF14*$H14,2)</f>
        <v>3000</v>
      </c>
      <c r="AH14" s="1673">
        <v>0.06</v>
      </c>
      <c r="AI14" s="1674">
        <f t="shared" ref="AI14:AI18" si="27">ROUND(AH14*$H14,2)</f>
        <v>3000</v>
      </c>
      <c r="AJ14" s="1673">
        <v>0.06</v>
      </c>
      <c r="AK14" s="1674">
        <f t="shared" ref="AK14:AK18" si="28">ROUND(AJ14*$H14,2)</f>
        <v>3000</v>
      </c>
      <c r="AL14" s="1673">
        <v>0.06</v>
      </c>
      <c r="AM14" s="1674">
        <f t="shared" ref="AM14:AM18" si="29">ROUND(AL14*$H14,2)</f>
        <v>3000</v>
      </c>
      <c r="AN14" s="1673">
        <v>0.06</v>
      </c>
      <c r="AO14" s="1674">
        <f t="shared" ref="AO14:AO18" si="30">ROUND(AN14*$H14,2)</f>
        <v>3000</v>
      </c>
      <c r="AP14" s="2027">
        <v>0.11</v>
      </c>
      <c r="AQ14" s="2028">
        <f t="shared" ref="AQ14:AQ18" si="31">ROUND(AP14*$H14,2)</f>
        <v>5500</v>
      </c>
      <c r="AR14" s="803">
        <f>AP14+AN14+AL14+AJ14+AH14+AF14+AD14+AB14+Z14+X14+V14+T14+R14+P14+N14+L14+J14</f>
        <v>1</v>
      </c>
      <c r="AS14" s="804">
        <f t="shared" si="3"/>
        <v>50000</v>
      </c>
      <c r="AT14" s="803">
        <f t="shared" si="4"/>
        <v>0</v>
      </c>
      <c r="AU14" s="804">
        <f t="shared" si="5"/>
        <v>0</v>
      </c>
      <c r="AV14" s="530">
        <f t="shared" si="0"/>
        <v>0</v>
      </c>
      <c r="HU14" s="25"/>
      <c r="HV14" s="122" t="s">
        <v>7</v>
      </c>
      <c r="HW14" s="123" t="s">
        <v>31</v>
      </c>
      <c r="HX14" s="33"/>
      <c r="HY14" s="124">
        <f t="shared" si="6"/>
        <v>0</v>
      </c>
      <c r="HZ14" s="124">
        <v>0</v>
      </c>
      <c r="IA14" s="124">
        <f t="shared" si="7"/>
        <v>0</v>
      </c>
      <c r="IB14" s="124">
        <v>0</v>
      </c>
      <c r="IC14" s="125">
        <f t="shared" si="8"/>
        <v>0</v>
      </c>
      <c r="ID14" s="22"/>
      <c r="IE14" s="22"/>
      <c r="IF14" s="22"/>
      <c r="IG14" s="22"/>
      <c r="IH14" s="22"/>
      <c r="II14" s="22"/>
      <c r="IJ14" s="22"/>
      <c r="IK14" s="22"/>
      <c r="IL14" s="22"/>
      <c r="IM14" s="22"/>
      <c r="IN14" s="22"/>
      <c r="JA14" s="126" t="s">
        <v>2436</v>
      </c>
      <c r="JC14" s="126" t="s">
        <v>105</v>
      </c>
      <c r="JD14" s="126" t="s">
        <v>46</v>
      </c>
      <c r="JH14" s="13" t="s">
        <v>103</v>
      </c>
      <c r="JN14" s="127">
        <f t="shared" si="9"/>
        <v>50000</v>
      </c>
      <c r="JO14" s="127">
        <f t="shared" si="10"/>
        <v>0</v>
      </c>
      <c r="JP14" s="127">
        <f t="shared" si="11"/>
        <v>0</v>
      </c>
      <c r="JQ14" s="127">
        <f t="shared" si="12"/>
        <v>0</v>
      </c>
      <c r="JR14" s="127">
        <f t="shared" si="13"/>
        <v>0</v>
      </c>
      <c r="JS14" s="13" t="s">
        <v>45</v>
      </c>
      <c r="JT14" s="127">
        <f t="shared" si="14"/>
        <v>50000</v>
      </c>
      <c r="JU14" s="13" t="s">
        <v>2436</v>
      </c>
      <c r="JV14" s="126" t="s">
        <v>2443</v>
      </c>
    </row>
    <row r="15" spans="1:282" s="1" customFormat="1" ht="24.9" customHeight="1" x14ac:dyDescent="0.2">
      <c r="A15" s="23"/>
      <c r="B15" s="720" t="s">
        <v>110</v>
      </c>
      <c r="C15" s="116" t="s">
        <v>105</v>
      </c>
      <c r="D15" s="117" t="s">
        <v>2444</v>
      </c>
      <c r="E15" s="118" t="s">
        <v>2445</v>
      </c>
      <c r="F15" s="119" t="s">
        <v>2435</v>
      </c>
      <c r="G15" s="120">
        <v>1</v>
      </c>
      <c r="H15" s="121">
        <v>53000</v>
      </c>
      <c r="I15" s="721">
        <f t="shared" si="1"/>
        <v>53000</v>
      </c>
      <c r="J15" s="803"/>
      <c r="K15" s="804">
        <f t="shared" si="15"/>
        <v>0</v>
      </c>
      <c r="L15" s="803"/>
      <c r="M15" s="804">
        <f t="shared" si="16"/>
        <v>0</v>
      </c>
      <c r="N15" s="803"/>
      <c r="O15" s="804">
        <f t="shared" si="17"/>
        <v>0</v>
      </c>
      <c r="P15" s="803"/>
      <c r="Q15" s="804">
        <f t="shared" si="18"/>
        <v>0</v>
      </c>
      <c r="R15" s="803"/>
      <c r="S15" s="804">
        <f t="shared" si="19"/>
        <v>0</v>
      </c>
      <c r="T15" s="1673"/>
      <c r="U15" s="1674">
        <f t="shared" si="20"/>
        <v>0</v>
      </c>
      <c r="V15" s="1673"/>
      <c r="W15" s="1674">
        <f t="shared" si="21"/>
        <v>0</v>
      </c>
      <c r="X15" s="1673"/>
      <c r="Y15" s="1674">
        <f t="shared" si="22"/>
        <v>0</v>
      </c>
      <c r="Z15" s="1673"/>
      <c r="AA15" s="1674">
        <f t="shared" si="23"/>
        <v>0</v>
      </c>
      <c r="AB15" s="1673"/>
      <c r="AC15" s="1674">
        <f t="shared" si="24"/>
        <v>0</v>
      </c>
      <c r="AD15" s="1673"/>
      <c r="AE15" s="1674">
        <f t="shared" si="25"/>
        <v>0</v>
      </c>
      <c r="AF15" s="1673"/>
      <c r="AG15" s="1674">
        <f t="shared" si="26"/>
        <v>0</v>
      </c>
      <c r="AH15" s="1673"/>
      <c r="AI15" s="1674">
        <f t="shared" si="27"/>
        <v>0</v>
      </c>
      <c r="AJ15" s="1673"/>
      <c r="AK15" s="1674">
        <f t="shared" si="28"/>
        <v>0</v>
      </c>
      <c r="AL15" s="1673"/>
      <c r="AM15" s="1674">
        <f t="shared" si="29"/>
        <v>0</v>
      </c>
      <c r="AN15" s="1673"/>
      <c r="AO15" s="1674">
        <f t="shared" si="30"/>
        <v>0</v>
      </c>
      <c r="AP15" s="2027"/>
      <c r="AQ15" s="2028">
        <f t="shared" si="31"/>
        <v>0</v>
      </c>
      <c r="AR15" s="803">
        <f t="shared" si="2"/>
        <v>0</v>
      </c>
      <c r="AS15" s="804">
        <f t="shared" si="3"/>
        <v>0</v>
      </c>
      <c r="AT15" s="803">
        <f t="shared" si="4"/>
        <v>1</v>
      </c>
      <c r="AU15" s="804">
        <f t="shared" si="5"/>
        <v>53000</v>
      </c>
      <c r="AV15" s="530">
        <f t="shared" si="0"/>
        <v>1</v>
      </c>
      <c r="HU15" s="25"/>
      <c r="HV15" s="122" t="s">
        <v>7</v>
      </c>
      <c r="HW15" s="123" t="s">
        <v>31</v>
      </c>
      <c r="HX15" s="33"/>
      <c r="HY15" s="124">
        <f t="shared" si="6"/>
        <v>0</v>
      </c>
      <c r="HZ15" s="124">
        <v>0</v>
      </c>
      <c r="IA15" s="124">
        <f t="shared" si="7"/>
        <v>0</v>
      </c>
      <c r="IB15" s="124">
        <v>0</v>
      </c>
      <c r="IC15" s="125">
        <f t="shared" si="8"/>
        <v>0</v>
      </c>
      <c r="ID15" s="22"/>
      <c r="IE15" s="22"/>
      <c r="IF15" s="22"/>
      <c r="IG15" s="22"/>
      <c r="IH15" s="22"/>
      <c r="II15" s="22"/>
      <c r="IJ15" s="22"/>
      <c r="IK15" s="22"/>
      <c r="IL15" s="22"/>
      <c r="IM15" s="22"/>
      <c r="IN15" s="22"/>
      <c r="JA15" s="126" t="s">
        <v>2436</v>
      </c>
      <c r="JC15" s="126" t="s">
        <v>105</v>
      </c>
      <c r="JD15" s="126" t="s">
        <v>46</v>
      </c>
      <c r="JH15" s="13" t="s">
        <v>103</v>
      </c>
      <c r="JN15" s="127">
        <f t="shared" si="9"/>
        <v>53000</v>
      </c>
      <c r="JO15" s="127">
        <f t="shared" si="10"/>
        <v>0</v>
      </c>
      <c r="JP15" s="127">
        <f t="shared" si="11"/>
        <v>0</v>
      </c>
      <c r="JQ15" s="127">
        <f t="shared" si="12"/>
        <v>0</v>
      </c>
      <c r="JR15" s="127">
        <f t="shared" si="13"/>
        <v>0</v>
      </c>
      <c r="JS15" s="13" t="s">
        <v>45</v>
      </c>
      <c r="JT15" s="127">
        <f t="shared" si="14"/>
        <v>53000</v>
      </c>
      <c r="JU15" s="13" t="s">
        <v>2436</v>
      </c>
      <c r="JV15" s="126" t="s">
        <v>2446</v>
      </c>
    </row>
    <row r="16" spans="1:282" s="1" customFormat="1" ht="24.9" customHeight="1" x14ac:dyDescent="0.2">
      <c r="A16" s="23"/>
      <c r="B16" s="720" t="s">
        <v>142</v>
      </c>
      <c r="C16" s="116" t="s">
        <v>105</v>
      </c>
      <c r="D16" s="117" t="s">
        <v>2447</v>
      </c>
      <c r="E16" s="118" t="s">
        <v>2448</v>
      </c>
      <c r="F16" s="119" t="s">
        <v>2435</v>
      </c>
      <c r="G16" s="120">
        <v>1</v>
      </c>
      <c r="H16" s="121">
        <v>150000</v>
      </c>
      <c r="I16" s="721">
        <f t="shared" si="1"/>
        <v>150000</v>
      </c>
      <c r="J16" s="803"/>
      <c r="K16" s="804">
        <f t="shared" si="15"/>
        <v>0</v>
      </c>
      <c r="L16" s="803"/>
      <c r="M16" s="804">
        <f t="shared" si="16"/>
        <v>0</v>
      </c>
      <c r="N16" s="803"/>
      <c r="O16" s="804">
        <f t="shared" si="17"/>
        <v>0</v>
      </c>
      <c r="P16" s="803"/>
      <c r="Q16" s="804">
        <f t="shared" si="18"/>
        <v>0</v>
      </c>
      <c r="R16" s="803"/>
      <c r="S16" s="804">
        <f t="shared" si="19"/>
        <v>0</v>
      </c>
      <c r="T16" s="1673"/>
      <c r="U16" s="1674">
        <f t="shared" si="20"/>
        <v>0</v>
      </c>
      <c r="V16" s="1673"/>
      <c r="W16" s="1674">
        <f t="shared" si="21"/>
        <v>0</v>
      </c>
      <c r="X16" s="1673"/>
      <c r="Y16" s="1674">
        <f t="shared" si="22"/>
        <v>0</v>
      </c>
      <c r="Z16" s="1673"/>
      <c r="AA16" s="1674">
        <f t="shared" si="23"/>
        <v>0</v>
      </c>
      <c r="AB16" s="1673"/>
      <c r="AC16" s="1674">
        <f t="shared" si="24"/>
        <v>0</v>
      </c>
      <c r="AD16" s="1673"/>
      <c r="AE16" s="1674">
        <f t="shared" si="25"/>
        <v>0</v>
      </c>
      <c r="AF16" s="1673"/>
      <c r="AG16" s="1674">
        <f t="shared" si="26"/>
        <v>0</v>
      </c>
      <c r="AH16" s="1673"/>
      <c r="AI16" s="1674">
        <f t="shared" si="27"/>
        <v>0</v>
      </c>
      <c r="AJ16" s="1673"/>
      <c r="AK16" s="1674">
        <f t="shared" si="28"/>
        <v>0</v>
      </c>
      <c r="AL16" s="1673"/>
      <c r="AM16" s="1674">
        <f t="shared" si="29"/>
        <v>0</v>
      </c>
      <c r="AN16" s="1673"/>
      <c r="AO16" s="1674">
        <f t="shared" si="30"/>
        <v>0</v>
      </c>
      <c r="AP16" s="2027">
        <v>0.5</v>
      </c>
      <c r="AQ16" s="2028">
        <f t="shared" si="31"/>
        <v>75000</v>
      </c>
      <c r="AR16" s="803">
        <f t="shared" si="2"/>
        <v>0.5</v>
      </c>
      <c r="AS16" s="804">
        <f t="shared" si="3"/>
        <v>75000</v>
      </c>
      <c r="AT16" s="803">
        <f t="shared" si="4"/>
        <v>0.5</v>
      </c>
      <c r="AU16" s="804">
        <f t="shared" si="5"/>
        <v>75000</v>
      </c>
      <c r="AV16" s="530">
        <f t="shared" si="0"/>
        <v>0.5</v>
      </c>
      <c r="HU16" s="25"/>
      <c r="HV16" s="122" t="s">
        <v>7</v>
      </c>
      <c r="HW16" s="123" t="s">
        <v>31</v>
      </c>
      <c r="HX16" s="33"/>
      <c r="HY16" s="124">
        <f t="shared" si="6"/>
        <v>0</v>
      </c>
      <c r="HZ16" s="124">
        <v>0</v>
      </c>
      <c r="IA16" s="124">
        <f t="shared" si="7"/>
        <v>0</v>
      </c>
      <c r="IB16" s="124">
        <v>0</v>
      </c>
      <c r="IC16" s="125">
        <f t="shared" si="8"/>
        <v>0</v>
      </c>
      <c r="ID16" s="22"/>
      <c r="IE16" s="22"/>
      <c r="IF16" s="22"/>
      <c r="IG16" s="22"/>
      <c r="IH16" s="22"/>
      <c r="II16" s="22"/>
      <c r="IJ16" s="22"/>
      <c r="IK16" s="22"/>
      <c r="IL16" s="22"/>
      <c r="IM16" s="22"/>
      <c r="IN16" s="22"/>
      <c r="JA16" s="126" t="s">
        <v>2436</v>
      </c>
      <c r="JC16" s="126" t="s">
        <v>105</v>
      </c>
      <c r="JD16" s="126" t="s">
        <v>46</v>
      </c>
      <c r="JH16" s="13" t="s">
        <v>103</v>
      </c>
      <c r="JN16" s="127">
        <f t="shared" si="9"/>
        <v>150000</v>
      </c>
      <c r="JO16" s="127">
        <f t="shared" si="10"/>
        <v>0</v>
      </c>
      <c r="JP16" s="127">
        <f t="shared" si="11"/>
        <v>0</v>
      </c>
      <c r="JQ16" s="127">
        <f t="shared" si="12"/>
        <v>0</v>
      </c>
      <c r="JR16" s="127">
        <f t="shared" si="13"/>
        <v>0</v>
      </c>
      <c r="JS16" s="13" t="s">
        <v>45</v>
      </c>
      <c r="JT16" s="127">
        <f t="shared" si="14"/>
        <v>150000</v>
      </c>
      <c r="JU16" s="13" t="s">
        <v>2436</v>
      </c>
      <c r="JV16" s="126" t="s">
        <v>2449</v>
      </c>
    </row>
    <row r="17" spans="1:282" s="1" customFormat="1" ht="24.9" customHeight="1" x14ac:dyDescent="0.2">
      <c r="A17" s="23"/>
      <c r="B17" s="720" t="s">
        <v>150</v>
      </c>
      <c r="C17" s="116" t="s">
        <v>105</v>
      </c>
      <c r="D17" s="117" t="s">
        <v>2450</v>
      </c>
      <c r="E17" s="118" t="s">
        <v>2451</v>
      </c>
      <c r="F17" s="119" t="s">
        <v>2435</v>
      </c>
      <c r="G17" s="120">
        <v>1</v>
      </c>
      <c r="H17" s="121">
        <v>75000</v>
      </c>
      <c r="I17" s="721">
        <f t="shared" si="1"/>
        <v>75000</v>
      </c>
      <c r="J17" s="803"/>
      <c r="K17" s="804">
        <f t="shared" si="15"/>
        <v>0</v>
      </c>
      <c r="L17" s="803"/>
      <c r="M17" s="804">
        <f t="shared" si="16"/>
        <v>0</v>
      </c>
      <c r="N17" s="803"/>
      <c r="O17" s="804">
        <f t="shared" si="17"/>
        <v>0</v>
      </c>
      <c r="P17" s="803"/>
      <c r="Q17" s="804">
        <f t="shared" si="18"/>
        <v>0</v>
      </c>
      <c r="R17" s="803"/>
      <c r="S17" s="804">
        <f t="shared" si="19"/>
        <v>0</v>
      </c>
      <c r="T17" s="1673"/>
      <c r="U17" s="1674">
        <f t="shared" si="20"/>
        <v>0</v>
      </c>
      <c r="V17" s="1673"/>
      <c r="W17" s="1674">
        <f t="shared" si="21"/>
        <v>0</v>
      </c>
      <c r="X17" s="1673"/>
      <c r="Y17" s="1674">
        <f t="shared" si="22"/>
        <v>0</v>
      </c>
      <c r="Z17" s="1673"/>
      <c r="AA17" s="1674">
        <f t="shared" si="23"/>
        <v>0</v>
      </c>
      <c r="AB17" s="1673"/>
      <c r="AC17" s="1674">
        <f t="shared" si="24"/>
        <v>0</v>
      </c>
      <c r="AD17" s="1673"/>
      <c r="AE17" s="1674">
        <f t="shared" si="25"/>
        <v>0</v>
      </c>
      <c r="AF17" s="1673"/>
      <c r="AG17" s="1674">
        <f t="shared" si="26"/>
        <v>0</v>
      </c>
      <c r="AH17" s="1673"/>
      <c r="AI17" s="1674">
        <f t="shared" si="27"/>
        <v>0</v>
      </c>
      <c r="AJ17" s="1673"/>
      <c r="AK17" s="1674">
        <f t="shared" si="28"/>
        <v>0</v>
      </c>
      <c r="AL17" s="1673"/>
      <c r="AM17" s="1674">
        <f t="shared" si="29"/>
        <v>0</v>
      </c>
      <c r="AN17" s="1673"/>
      <c r="AO17" s="1674">
        <f t="shared" si="30"/>
        <v>0</v>
      </c>
      <c r="AP17" s="2027">
        <v>1</v>
      </c>
      <c r="AQ17" s="2028">
        <f t="shared" si="31"/>
        <v>75000</v>
      </c>
      <c r="AR17" s="803">
        <f t="shared" si="2"/>
        <v>1</v>
      </c>
      <c r="AS17" s="804">
        <f t="shared" si="3"/>
        <v>75000</v>
      </c>
      <c r="AT17" s="803">
        <f t="shared" si="4"/>
        <v>0</v>
      </c>
      <c r="AU17" s="804">
        <f t="shared" si="5"/>
        <v>0</v>
      </c>
      <c r="AV17" s="530">
        <f t="shared" si="0"/>
        <v>0</v>
      </c>
      <c r="HU17" s="25"/>
      <c r="HV17" s="122" t="s">
        <v>7</v>
      </c>
      <c r="HW17" s="123" t="s">
        <v>31</v>
      </c>
      <c r="HX17" s="33"/>
      <c r="HY17" s="124">
        <f t="shared" si="6"/>
        <v>0</v>
      </c>
      <c r="HZ17" s="124">
        <v>0</v>
      </c>
      <c r="IA17" s="124">
        <f t="shared" si="7"/>
        <v>0</v>
      </c>
      <c r="IB17" s="124">
        <v>0</v>
      </c>
      <c r="IC17" s="125">
        <f t="shared" si="8"/>
        <v>0</v>
      </c>
      <c r="ID17" s="22"/>
      <c r="IE17" s="22"/>
      <c r="IF17" s="22"/>
      <c r="IG17" s="22"/>
      <c r="IH17" s="22"/>
      <c r="II17" s="22"/>
      <c r="IJ17" s="22"/>
      <c r="IK17" s="22"/>
      <c r="IL17" s="22"/>
      <c r="IM17" s="22"/>
      <c r="IN17" s="22"/>
      <c r="JA17" s="126" t="s">
        <v>2436</v>
      </c>
      <c r="JC17" s="126" t="s">
        <v>105</v>
      </c>
      <c r="JD17" s="126" t="s">
        <v>46</v>
      </c>
      <c r="JH17" s="13" t="s">
        <v>103</v>
      </c>
      <c r="JN17" s="127">
        <f t="shared" si="9"/>
        <v>75000</v>
      </c>
      <c r="JO17" s="127">
        <f t="shared" si="10"/>
        <v>0</v>
      </c>
      <c r="JP17" s="127">
        <f t="shared" si="11"/>
        <v>0</v>
      </c>
      <c r="JQ17" s="127">
        <f t="shared" si="12"/>
        <v>0</v>
      </c>
      <c r="JR17" s="127">
        <f t="shared" si="13"/>
        <v>0</v>
      </c>
      <c r="JS17" s="13" t="s">
        <v>45</v>
      </c>
      <c r="JT17" s="127">
        <f t="shared" si="14"/>
        <v>75000</v>
      </c>
      <c r="JU17" s="13" t="s">
        <v>2436</v>
      </c>
      <c r="JV17" s="126" t="s">
        <v>2452</v>
      </c>
    </row>
    <row r="18" spans="1:282" s="1" customFormat="1" ht="24.9" customHeight="1" thickBot="1" x14ac:dyDescent="0.25">
      <c r="A18" s="23"/>
      <c r="B18" s="720" t="s">
        <v>159</v>
      </c>
      <c r="C18" s="116" t="s">
        <v>105</v>
      </c>
      <c r="D18" s="117" t="s">
        <v>2453</v>
      </c>
      <c r="E18" s="118" t="s">
        <v>2454</v>
      </c>
      <c r="F18" s="119" t="s">
        <v>2435</v>
      </c>
      <c r="G18" s="120">
        <v>1</v>
      </c>
      <c r="H18" s="121">
        <v>100000</v>
      </c>
      <c r="I18" s="721">
        <f t="shared" si="1"/>
        <v>100000</v>
      </c>
      <c r="J18" s="803"/>
      <c r="K18" s="804">
        <f t="shared" si="15"/>
        <v>0</v>
      </c>
      <c r="L18" s="803"/>
      <c r="M18" s="804">
        <f t="shared" si="16"/>
        <v>0</v>
      </c>
      <c r="N18" s="803"/>
      <c r="O18" s="804">
        <f t="shared" si="17"/>
        <v>0</v>
      </c>
      <c r="P18" s="803"/>
      <c r="Q18" s="804">
        <f t="shared" si="18"/>
        <v>0</v>
      </c>
      <c r="R18" s="803"/>
      <c r="S18" s="804">
        <f t="shared" si="19"/>
        <v>0</v>
      </c>
      <c r="T18" s="1673"/>
      <c r="U18" s="1674">
        <f t="shared" si="20"/>
        <v>0</v>
      </c>
      <c r="V18" s="1673"/>
      <c r="W18" s="1674">
        <f t="shared" si="21"/>
        <v>0</v>
      </c>
      <c r="X18" s="1673"/>
      <c r="Y18" s="1674">
        <f t="shared" si="22"/>
        <v>0</v>
      </c>
      <c r="Z18" s="1673"/>
      <c r="AA18" s="1674">
        <f t="shared" si="23"/>
        <v>0</v>
      </c>
      <c r="AB18" s="1673"/>
      <c r="AC18" s="1674">
        <f t="shared" si="24"/>
        <v>0</v>
      </c>
      <c r="AD18" s="1673"/>
      <c r="AE18" s="1674">
        <f t="shared" si="25"/>
        <v>0</v>
      </c>
      <c r="AF18" s="1673"/>
      <c r="AG18" s="1674">
        <f t="shared" si="26"/>
        <v>0</v>
      </c>
      <c r="AH18" s="1673"/>
      <c r="AI18" s="1674">
        <f t="shared" si="27"/>
        <v>0</v>
      </c>
      <c r="AJ18" s="1673"/>
      <c r="AK18" s="1674">
        <f t="shared" si="28"/>
        <v>0</v>
      </c>
      <c r="AL18" s="1673"/>
      <c r="AM18" s="1674">
        <f t="shared" si="29"/>
        <v>0</v>
      </c>
      <c r="AN18" s="1673"/>
      <c r="AO18" s="1674">
        <f t="shared" si="30"/>
        <v>0</v>
      </c>
      <c r="AP18" s="2027"/>
      <c r="AQ18" s="2028">
        <f t="shared" si="31"/>
        <v>0</v>
      </c>
      <c r="AR18" s="803">
        <f t="shared" si="2"/>
        <v>0</v>
      </c>
      <c r="AS18" s="804">
        <f t="shared" si="3"/>
        <v>0</v>
      </c>
      <c r="AT18" s="803">
        <f t="shared" si="4"/>
        <v>1</v>
      </c>
      <c r="AU18" s="804">
        <f t="shared" si="5"/>
        <v>100000</v>
      </c>
      <c r="AV18" s="810">
        <f t="shared" si="0"/>
        <v>1</v>
      </c>
      <c r="HU18" s="25"/>
      <c r="HV18" s="122" t="s">
        <v>7</v>
      </c>
      <c r="HW18" s="123" t="s">
        <v>31</v>
      </c>
      <c r="HX18" s="33"/>
      <c r="HY18" s="124">
        <f t="shared" si="6"/>
        <v>0</v>
      </c>
      <c r="HZ18" s="124">
        <v>0</v>
      </c>
      <c r="IA18" s="124">
        <f t="shared" si="7"/>
        <v>0</v>
      </c>
      <c r="IB18" s="124">
        <v>0</v>
      </c>
      <c r="IC18" s="125">
        <f t="shared" si="8"/>
        <v>0</v>
      </c>
      <c r="ID18" s="22"/>
      <c r="IE18" s="22"/>
      <c r="IF18" s="22"/>
      <c r="IG18" s="22"/>
      <c r="IH18" s="22"/>
      <c r="II18" s="22"/>
      <c r="IJ18" s="22"/>
      <c r="IK18" s="22"/>
      <c r="IL18" s="22"/>
      <c r="IM18" s="22"/>
      <c r="IN18" s="22"/>
      <c r="JA18" s="126" t="s">
        <v>2436</v>
      </c>
      <c r="JC18" s="126" t="s">
        <v>105</v>
      </c>
      <c r="JD18" s="126" t="s">
        <v>46</v>
      </c>
      <c r="JH18" s="13" t="s">
        <v>103</v>
      </c>
      <c r="JN18" s="127">
        <f t="shared" si="9"/>
        <v>100000</v>
      </c>
      <c r="JO18" s="127">
        <f t="shared" si="10"/>
        <v>0</v>
      </c>
      <c r="JP18" s="127">
        <f t="shared" si="11"/>
        <v>0</v>
      </c>
      <c r="JQ18" s="127">
        <f t="shared" si="12"/>
        <v>0</v>
      </c>
      <c r="JR18" s="127">
        <f t="shared" si="13"/>
        <v>0</v>
      </c>
      <c r="JS18" s="13" t="s">
        <v>45</v>
      </c>
      <c r="JT18" s="127">
        <f t="shared" si="14"/>
        <v>100000</v>
      </c>
      <c r="JU18" s="13" t="s">
        <v>2436</v>
      </c>
      <c r="JV18" s="126" t="s">
        <v>2455</v>
      </c>
    </row>
    <row r="19" spans="1:282" s="8" customFormat="1" ht="24.9" customHeight="1" thickBot="1" x14ac:dyDescent="0.25">
      <c r="A19" s="106"/>
      <c r="B19" s="262"/>
      <c r="C19" s="234"/>
      <c r="D19" s="234"/>
      <c r="E19" s="234"/>
      <c r="F19" s="234"/>
      <c r="G19" s="234"/>
      <c r="H19" s="234"/>
      <c r="I19" s="263"/>
      <c r="J19" s="2255" t="s">
        <v>2484</v>
      </c>
      <c r="K19" s="2266"/>
      <c r="L19" s="2275" t="s">
        <v>2485</v>
      </c>
      <c r="M19" s="2266"/>
      <c r="N19" s="2255" t="s">
        <v>2486</v>
      </c>
      <c r="O19" s="2266"/>
      <c r="P19" s="2255" t="s">
        <v>2487</v>
      </c>
      <c r="Q19" s="2266"/>
      <c r="R19" s="2255" t="s">
        <v>2488</v>
      </c>
      <c r="S19" s="2266"/>
      <c r="T19" s="2270" t="s">
        <v>2489</v>
      </c>
      <c r="U19" s="2271"/>
      <c r="V19" s="2270" t="s">
        <v>2490</v>
      </c>
      <c r="W19" s="2271"/>
      <c r="X19" s="2270" t="s">
        <v>2491</v>
      </c>
      <c r="Y19" s="2271"/>
      <c r="Z19" s="2270" t="s">
        <v>2492</v>
      </c>
      <c r="AA19" s="2271"/>
      <c r="AB19" s="2270" t="s">
        <v>2493</v>
      </c>
      <c r="AC19" s="2271"/>
      <c r="AD19" s="2270" t="s">
        <v>2494</v>
      </c>
      <c r="AE19" s="2271"/>
      <c r="AF19" s="2270" t="s">
        <v>2495</v>
      </c>
      <c r="AG19" s="2271"/>
      <c r="AH19" s="2270" t="s">
        <v>2496</v>
      </c>
      <c r="AI19" s="2271"/>
      <c r="AJ19" s="2270" t="s">
        <v>2497</v>
      </c>
      <c r="AK19" s="2271"/>
      <c r="AL19" s="2270" t="s">
        <v>2498</v>
      </c>
      <c r="AM19" s="2271"/>
      <c r="AN19" s="2270" t="s">
        <v>2499</v>
      </c>
      <c r="AO19" s="2271"/>
      <c r="AP19" s="2272" t="s">
        <v>2504</v>
      </c>
      <c r="AQ19" s="2273"/>
      <c r="AR19" s="2255" t="s">
        <v>2500</v>
      </c>
      <c r="AS19" s="2266"/>
      <c r="AT19" s="2255" t="s">
        <v>2501</v>
      </c>
      <c r="AU19" s="2256"/>
      <c r="AV19" s="521" t="s">
        <v>2502</v>
      </c>
      <c r="HU19" s="108"/>
      <c r="HV19" s="109"/>
      <c r="HW19" s="110"/>
      <c r="HX19" s="110"/>
      <c r="HY19" s="111">
        <f>SUM(HY20:HY21)</f>
        <v>0</v>
      </c>
      <c r="HZ19" s="110"/>
      <c r="IA19" s="111">
        <f>SUM(IA20:IA21)</f>
        <v>0</v>
      </c>
      <c r="IB19" s="110"/>
      <c r="IC19" s="112">
        <f>SUM(IC20:IC21)</f>
        <v>0</v>
      </c>
      <c r="JA19" s="113" t="s">
        <v>142</v>
      </c>
      <c r="JC19" s="114" t="s">
        <v>43</v>
      </c>
      <c r="JD19" s="114" t="s">
        <v>45</v>
      </c>
      <c r="JH19" s="113" t="s">
        <v>103</v>
      </c>
      <c r="JT19" s="115">
        <f>SUM(JT20:JT21)</f>
        <v>835000</v>
      </c>
    </row>
    <row r="20" spans="1:282" s="1" customFormat="1" ht="24.9" customHeight="1" thickBot="1" x14ac:dyDescent="0.25">
      <c r="A20" s="23"/>
      <c r="B20" s="408"/>
      <c r="C20" s="174"/>
      <c r="D20" s="174"/>
      <c r="E20" s="174"/>
      <c r="F20" s="174"/>
      <c r="G20" s="174"/>
      <c r="H20" s="174"/>
      <c r="I20" s="409"/>
      <c r="J20" s="175" t="s">
        <v>91</v>
      </c>
      <c r="K20" s="177" t="s">
        <v>2503</v>
      </c>
      <c r="L20" s="175" t="s">
        <v>91</v>
      </c>
      <c r="M20" s="177" t="s">
        <v>2503</v>
      </c>
      <c r="N20" s="175" t="s">
        <v>91</v>
      </c>
      <c r="O20" s="177" t="s">
        <v>2503</v>
      </c>
      <c r="P20" s="175" t="s">
        <v>91</v>
      </c>
      <c r="Q20" s="177" t="s">
        <v>2503</v>
      </c>
      <c r="R20" s="175" t="s">
        <v>91</v>
      </c>
      <c r="S20" s="177" t="s">
        <v>2503</v>
      </c>
      <c r="T20" s="1599" t="s">
        <v>91</v>
      </c>
      <c r="U20" s="1600" t="s">
        <v>2503</v>
      </c>
      <c r="V20" s="1599" t="s">
        <v>91</v>
      </c>
      <c r="W20" s="1600" t="s">
        <v>2503</v>
      </c>
      <c r="X20" s="1599" t="s">
        <v>91</v>
      </c>
      <c r="Y20" s="1600" t="s">
        <v>2503</v>
      </c>
      <c r="Z20" s="1599" t="s">
        <v>91</v>
      </c>
      <c r="AA20" s="1600" t="s">
        <v>2503</v>
      </c>
      <c r="AB20" s="1599" t="s">
        <v>91</v>
      </c>
      <c r="AC20" s="1600" t="s">
        <v>2503</v>
      </c>
      <c r="AD20" s="1599" t="s">
        <v>91</v>
      </c>
      <c r="AE20" s="1600" t="s">
        <v>2503</v>
      </c>
      <c r="AF20" s="1599" t="s">
        <v>91</v>
      </c>
      <c r="AG20" s="1600" t="s">
        <v>2503</v>
      </c>
      <c r="AH20" s="1599" t="s">
        <v>91</v>
      </c>
      <c r="AI20" s="1600" t="s">
        <v>2503</v>
      </c>
      <c r="AJ20" s="1599" t="s">
        <v>91</v>
      </c>
      <c r="AK20" s="1600" t="s">
        <v>2503</v>
      </c>
      <c r="AL20" s="1599" t="s">
        <v>91</v>
      </c>
      <c r="AM20" s="1600" t="s">
        <v>2503</v>
      </c>
      <c r="AN20" s="1599" t="s">
        <v>91</v>
      </c>
      <c r="AO20" s="1600" t="s">
        <v>2503</v>
      </c>
      <c r="AP20" s="1895" t="s">
        <v>91</v>
      </c>
      <c r="AQ20" s="1896" t="s">
        <v>2503</v>
      </c>
      <c r="AR20" s="175" t="s">
        <v>91</v>
      </c>
      <c r="AS20" s="177" t="s">
        <v>2503</v>
      </c>
      <c r="AT20" s="175" t="s">
        <v>91</v>
      </c>
      <c r="AU20" s="177" t="s">
        <v>2503</v>
      </c>
      <c r="AV20" s="522"/>
      <c r="HU20" s="25"/>
      <c r="HV20" s="122" t="s">
        <v>7</v>
      </c>
      <c r="HW20" s="123" t="s">
        <v>31</v>
      </c>
      <c r="HX20" s="33"/>
      <c r="HY20" s="124">
        <f>HX20*G22</f>
        <v>0</v>
      </c>
      <c r="HZ20" s="124">
        <v>0</v>
      </c>
      <c r="IA20" s="124">
        <f>HZ20*G22</f>
        <v>0</v>
      </c>
      <c r="IB20" s="124">
        <v>0</v>
      </c>
      <c r="IC20" s="125">
        <f>IB20*G22</f>
        <v>0</v>
      </c>
      <c r="ID20" s="22"/>
      <c r="IE20" s="22"/>
      <c r="IF20" s="22"/>
      <c r="IG20" s="22"/>
      <c r="IH20" s="22"/>
      <c r="II20" s="22"/>
      <c r="IJ20" s="22"/>
      <c r="IK20" s="22"/>
      <c r="IL20" s="22"/>
      <c r="IM20" s="22"/>
      <c r="IN20" s="22"/>
      <c r="JA20" s="126" t="s">
        <v>2436</v>
      </c>
      <c r="JC20" s="126" t="s">
        <v>105</v>
      </c>
      <c r="JD20" s="126" t="s">
        <v>46</v>
      </c>
      <c r="JH20" s="13" t="s">
        <v>103</v>
      </c>
      <c r="JN20" s="127">
        <f>IF(HW20="základní",I22,0)</f>
        <v>635000</v>
      </c>
      <c r="JO20" s="127">
        <f>IF(HW20="snížená",I22,0)</f>
        <v>0</v>
      </c>
      <c r="JP20" s="127">
        <f>IF(HW20="zákl. přenesená",I22,0)</f>
        <v>0</v>
      </c>
      <c r="JQ20" s="127">
        <f>IF(HW20="sníž. přenesená",I22,0)</f>
        <v>0</v>
      </c>
      <c r="JR20" s="127">
        <f>IF(HW20="nulová",I22,0)</f>
        <v>0</v>
      </c>
      <c r="JS20" s="13" t="s">
        <v>45</v>
      </c>
      <c r="JT20" s="127">
        <f>ROUND(H22*G22,2)</f>
        <v>635000</v>
      </c>
      <c r="JU20" s="13" t="s">
        <v>2436</v>
      </c>
      <c r="JV20" s="126" t="s">
        <v>2459</v>
      </c>
    </row>
    <row r="21" spans="1:282" s="1" customFormat="1" ht="24.9" customHeight="1" thickBot="1" x14ac:dyDescent="0.35">
      <c r="A21" s="23"/>
      <c r="B21" s="499"/>
      <c r="C21" s="500" t="s">
        <v>43</v>
      </c>
      <c r="D21" s="718" t="s">
        <v>2456</v>
      </c>
      <c r="E21" s="718" t="s">
        <v>2457</v>
      </c>
      <c r="F21" s="110"/>
      <c r="G21" s="110"/>
      <c r="H21" s="502"/>
      <c r="I21" s="719">
        <f>JT19</f>
        <v>835000</v>
      </c>
      <c r="J21" s="404"/>
      <c r="K21" s="404">
        <f>K22+K23</f>
        <v>52187.5</v>
      </c>
      <c r="L21" s="404"/>
      <c r="M21" s="404">
        <f>M22+M23</f>
        <v>50100</v>
      </c>
      <c r="N21" s="404"/>
      <c r="O21" s="404">
        <f>O22+O23</f>
        <v>38100</v>
      </c>
      <c r="P21" s="404"/>
      <c r="Q21" s="404">
        <f>Q22+Q23</f>
        <v>0</v>
      </c>
      <c r="R21" s="404"/>
      <c r="S21" s="404">
        <f>S22+S23</f>
        <v>0</v>
      </c>
      <c r="T21" s="1670"/>
      <c r="U21" s="1670">
        <f>U22+U23</f>
        <v>55275</v>
      </c>
      <c r="V21" s="1670"/>
      <c r="W21" s="1670">
        <f>W22+W23</f>
        <v>64800</v>
      </c>
      <c r="X21" s="1670"/>
      <c r="Y21" s="1670">
        <f>Y22+Y23</f>
        <v>55275</v>
      </c>
      <c r="Z21" s="1670"/>
      <c r="AA21" s="1670">
        <f>AA22+AA23</f>
        <v>58450</v>
      </c>
      <c r="AB21" s="1670"/>
      <c r="AC21" s="1670">
        <f>AC22+AC23</f>
        <v>58450</v>
      </c>
      <c r="AD21" s="1670"/>
      <c r="AE21" s="1670">
        <f>AE22+AE23</f>
        <v>58450</v>
      </c>
      <c r="AF21" s="1670"/>
      <c r="AG21" s="1670">
        <f>AG22+AG23</f>
        <v>58450</v>
      </c>
      <c r="AH21" s="1670"/>
      <c r="AI21" s="1670">
        <f>AI22+AI23</f>
        <v>58450</v>
      </c>
      <c r="AJ21" s="1670"/>
      <c r="AK21" s="1670">
        <f>AK22+AK23</f>
        <v>58450</v>
      </c>
      <c r="AL21" s="1670"/>
      <c r="AM21" s="1670">
        <f>AM22+AM23</f>
        <v>58450</v>
      </c>
      <c r="AN21" s="1670"/>
      <c r="AO21" s="1670">
        <f>AO22+AO23</f>
        <v>58450</v>
      </c>
      <c r="AP21" s="1937"/>
      <c r="AQ21" s="1937">
        <f>AQ22+AQ23</f>
        <v>28700</v>
      </c>
      <c r="AR21" s="404"/>
      <c r="AS21" s="404">
        <f>AS22+AS23</f>
        <v>812037.5</v>
      </c>
      <c r="AT21" s="404"/>
      <c r="AU21" s="404">
        <f>AU22+AU23</f>
        <v>22962.5</v>
      </c>
      <c r="AV21" s="524">
        <f>AU21/I21</f>
        <v>2.75E-2</v>
      </c>
      <c r="HU21" s="25"/>
      <c r="HV21" s="122" t="s">
        <v>7</v>
      </c>
      <c r="HW21" s="123" t="s">
        <v>31</v>
      </c>
      <c r="HX21" s="33"/>
      <c r="HY21" s="124">
        <f>HX21*G23</f>
        <v>0</v>
      </c>
      <c r="HZ21" s="124">
        <v>0</v>
      </c>
      <c r="IA21" s="124">
        <f>HZ21*G23</f>
        <v>0</v>
      </c>
      <c r="IB21" s="124">
        <v>0</v>
      </c>
      <c r="IC21" s="125">
        <f>IB21*G23</f>
        <v>0</v>
      </c>
      <c r="ID21" s="22"/>
      <c r="IE21" s="22"/>
      <c r="IF21" s="22"/>
      <c r="IG21" s="22"/>
      <c r="IH21" s="22"/>
      <c r="II21" s="22"/>
      <c r="IJ21" s="22"/>
      <c r="IK21" s="22"/>
      <c r="IL21" s="22"/>
      <c r="IM21" s="22"/>
      <c r="IN21" s="22"/>
      <c r="JA21" s="126" t="s">
        <v>2436</v>
      </c>
      <c r="JC21" s="126" t="s">
        <v>105</v>
      </c>
      <c r="JD21" s="126" t="s">
        <v>46</v>
      </c>
      <c r="JH21" s="13" t="s">
        <v>103</v>
      </c>
      <c r="JN21" s="127">
        <f>IF(HW21="základní",I23,0)</f>
        <v>200000</v>
      </c>
      <c r="JO21" s="127">
        <f>IF(HW21="snížená",I23,0)</f>
        <v>0</v>
      </c>
      <c r="JP21" s="127">
        <f>IF(HW21="zákl. přenesená",I23,0)</f>
        <v>0</v>
      </c>
      <c r="JQ21" s="127">
        <f>IF(HW21="sníž. přenesená",I23,0)</f>
        <v>0</v>
      </c>
      <c r="JR21" s="127">
        <f>IF(HW21="nulová",I23,0)</f>
        <v>0</v>
      </c>
      <c r="JS21" s="13" t="s">
        <v>45</v>
      </c>
      <c r="JT21" s="127">
        <f>ROUND(H23*G23,2)</f>
        <v>200000</v>
      </c>
      <c r="JU21" s="13" t="s">
        <v>2436</v>
      </c>
      <c r="JV21" s="126" t="s">
        <v>2462</v>
      </c>
    </row>
    <row r="22" spans="1:282" s="8" customFormat="1" ht="24.9" customHeight="1" x14ac:dyDescent="0.2">
      <c r="A22" s="106"/>
      <c r="B22" s="720" t="s">
        <v>166</v>
      </c>
      <c r="C22" s="116" t="s">
        <v>105</v>
      </c>
      <c r="D22" s="117" t="s">
        <v>2458</v>
      </c>
      <c r="E22" s="118" t="s">
        <v>2457</v>
      </c>
      <c r="F22" s="119" t="s">
        <v>2435</v>
      </c>
      <c r="G22" s="120">
        <v>1</v>
      </c>
      <c r="H22" s="121">
        <v>635000</v>
      </c>
      <c r="I22" s="721">
        <f>ROUND(H22*G22,2)</f>
        <v>635000</v>
      </c>
      <c r="J22" s="803">
        <f>1/16</f>
        <v>6.25E-2</v>
      </c>
      <c r="K22" s="804">
        <f t="shared" ref="K22:K23" si="32">ROUND(J22*$H22,2)</f>
        <v>39687.5</v>
      </c>
      <c r="L22" s="803">
        <v>0.06</v>
      </c>
      <c r="M22" s="804">
        <f t="shared" ref="M22:M23" si="33">ROUND(L22*$H22,2)</f>
        <v>38100</v>
      </c>
      <c r="N22" s="803">
        <v>0.06</v>
      </c>
      <c r="O22" s="804">
        <f t="shared" ref="O22:O23" si="34">ROUND(N22*$H22,2)</f>
        <v>38100</v>
      </c>
      <c r="P22" s="803"/>
      <c r="Q22" s="804">
        <f t="shared" ref="Q22:Q23" si="35">ROUND(P22*$H22,2)</f>
        <v>0</v>
      </c>
      <c r="R22" s="803"/>
      <c r="S22" s="804">
        <f t="shared" ref="S22:S23" si="36">ROUND(R22*$H22,2)</f>
        <v>0</v>
      </c>
      <c r="T22" s="1673">
        <v>6.5000000000000002E-2</v>
      </c>
      <c r="U22" s="1674">
        <f t="shared" ref="U22:U23" si="37">ROUND(T22*$H22,2)</f>
        <v>41275</v>
      </c>
      <c r="V22" s="1673">
        <v>0.08</v>
      </c>
      <c r="W22" s="1674">
        <f t="shared" ref="W22:W23" si="38">ROUND(V22*$H22,2)</f>
        <v>50800</v>
      </c>
      <c r="X22" s="1673">
        <v>6.5000000000000002E-2</v>
      </c>
      <c r="Y22" s="1674">
        <f t="shared" ref="Y22:Y23" si="39">ROUND(X22*$H22,2)</f>
        <v>41275</v>
      </c>
      <c r="Z22" s="1673">
        <v>7.0000000000000007E-2</v>
      </c>
      <c r="AA22" s="1674">
        <f t="shared" ref="AA22:AA23" si="40">ROUND(Z22*$H22,2)</f>
        <v>44450</v>
      </c>
      <c r="AB22" s="1673">
        <v>7.0000000000000007E-2</v>
      </c>
      <c r="AC22" s="1674">
        <f t="shared" ref="AC22:AC23" si="41">ROUND(AB22*$H22,2)</f>
        <v>44450</v>
      </c>
      <c r="AD22" s="1673">
        <v>7.0000000000000007E-2</v>
      </c>
      <c r="AE22" s="1674">
        <f t="shared" ref="AE22:AE23" si="42">ROUND(AD22*$H22,2)</f>
        <v>44450</v>
      </c>
      <c r="AF22" s="1673">
        <v>7.0000000000000007E-2</v>
      </c>
      <c r="AG22" s="1674">
        <f t="shared" ref="AG22:AG23" si="43">ROUND(AF22*$H22,2)</f>
        <v>44450</v>
      </c>
      <c r="AH22" s="1673">
        <v>7.0000000000000007E-2</v>
      </c>
      <c r="AI22" s="1674">
        <f t="shared" ref="AI22:AI23" si="44">ROUND(AH22*$H22,2)</f>
        <v>44450</v>
      </c>
      <c r="AJ22" s="1673">
        <v>7.0000000000000007E-2</v>
      </c>
      <c r="AK22" s="1674">
        <f t="shared" ref="AK22:AK23" si="45">ROUND(AJ22*$H22,2)</f>
        <v>44450</v>
      </c>
      <c r="AL22" s="1673">
        <v>7.0000000000000007E-2</v>
      </c>
      <c r="AM22" s="1674">
        <f t="shared" ref="AM22:AM23" si="46">ROUND(AL22*$H22,2)</f>
        <v>44450</v>
      </c>
      <c r="AN22" s="1673">
        <v>7.0000000000000007E-2</v>
      </c>
      <c r="AO22" s="1674">
        <f t="shared" ref="AO22:AO23" si="47">ROUND(AN22*$H22,2)</f>
        <v>44450</v>
      </c>
      <c r="AP22" s="2027">
        <v>0.02</v>
      </c>
      <c r="AQ22" s="2028">
        <f t="shared" ref="AQ22:AQ23" si="48">ROUND(AP22*$H22,2)</f>
        <v>12700</v>
      </c>
      <c r="AR22" s="803">
        <f>AP22+AN22+AL22+AJ22+AH22+AF22+AD22+AB22+Z22+X22+V22+T22+R22+P22+N22+L22+J22</f>
        <v>0.97250000000000014</v>
      </c>
      <c r="AS22" s="804">
        <f>ROUND(AR22*H22,2)</f>
        <v>617537.5</v>
      </c>
      <c r="AT22" s="803">
        <f>G22-AR22</f>
        <v>2.7499999999999858E-2</v>
      </c>
      <c r="AU22" s="804">
        <f>ROUND(AT22*H22,2)</f>
        <v>17462.5</v>
      </c>
      <c r="AV22" s="811">
        <f>AU22/I22</f>
        <v>2.75E-2</v>
      </c>
      <c r="HU22" s="108"/>
      <c r="HV22" s="109"/>
      <c r="HW22" s="110"/>
      <c r="HX22" s="110"/>
      <c r="HY22" s="111">
        <f>SUM(HY23:HY25)</f>
        <v>0</v>
      </c>
      <c r="HZ22" s="110"/>
      <c r="IA22" s="111">
        <f>SUM(IA23:IA25)</f>
        <v>0</v>
      </c>
      <c r="IB22" s="110"/>
      <c r="IC22" s="112">
        <f>SUM(IC23:IC25)</f>
        <v>0</v>
      </c>
      <c r="JA22" s="113" t="s">
        <v>142</v>
      </c>
      <c r="JC22" s="114" t="s">
        <v>43</v>
      </c>
      <c r="JD22" s="114" t="s">
        <v>45</v>
      </c>
      <c r="JH22" s="113" t="s">
        <v>103</v>
      </c>
      <c r="JT22" s="115">
        <f>SUM(JT23:JT25)</f>
        <v>45000</v>
      </c>
    </row>
    <row r="23" spans="1:282" s="1" customFormat="1" ht="24.9" customHeight="1" thickBot="1" x14ac:dyDescent="0.25">
      <c r="A23" s="23"/>
      <c r="B23" s="720" t="s">
        <v>173</v>
      </c>
      <c r="C23" s="116" t="s">
        <v>105</v>
      </c>
      <c r="D23" s="117" t="s">
        <v>2460</v>
      </c>
      <c r="E23" s="118" t="s">
        <v>2461</v>
      </c>
      <c r="F23" s="119" t="s">
        <v>2435</v>
      </c>
      <c r="G23" s="120">
        <v>1</v>
      </c>
      <c r="H23" s="121">
        <v>200000</v>
      </c>
      <c r="I23" s="721">
        <f>ROUND(H23*G23,2)</f>
        <v>200000</v>
      </c>
      <c r="J23" s="803">
        <f>1/16</f>
        <v>6.25E-2</v>
      </c>
      <c r="K23" s="804">
        <f t="shared" si="32"/>
        <v>12500</v>
      </c>
      <c r="L23" s="803">
        <v>0.06</v>
      </c>
      <c r="M23" s="804">
        <f t="shared" si="33"/>
        <v>12000</v>
      </c>
      <c r="N23" s="803"/>
      <c r="O23" s="804">
        <f t="shared" si="34"/>
        <v>0</v>
      </c>
      <c r="P23" s="803"/>
      <c r="Q23" s="804">
        <f t="shared" si="35"/>
        <v>0</v>
      </c>
      <c r="R23" s="803"/>
      <c r="S23" s="804">
        <f t="shared" si="36"/>
        <v>0</v>
      </c>
      <c r="T23" s="1673">
        <v>7.0000000000000007E-2</v>
      </c>
      <c r="U23" s="1674">
        <f t="shared" si="37"/>
        <v>14000</v>
      </c>
      <c r="V23" s="1673">
        <v>7.0000000000000007E-2</v>
      </c>
      <c r="W23" s="1674">
        <f t="shared" si="38"/>
        <v>14000</v>
      </c>
      <c r="X23" s="1673">
        <v>7.0000000000000007E-2</v>
      </c>
      <c r="Y23" s="1674">
        <f t="shared" si="39"/>
        <v>14000</v>
      </c>
      <c r="Z23" s="1673">
        <v>7.0000000000000007E-2</v>
      </c>
      <c r="AA23" s="1674">
        <f t="shared" si="40"/>
        <v>14000</v>
      </c>
      <c r="AB23" s="1673">
        <v>7.0000000000000007E-2</v>
      </c>
      <c r="AC23" s="1674">
        <f t="shared" si="41"/>
        <v>14000</v>
      </c>
      <c r="AD23" s="1673">
        <v>7.0000000000000007E-2</v>
      </c>
      <c r="AE23" s="1674">
        <f t="shared" si="42"/>
        <v>14000</v>
      </c>
      <c r="AF23" s="1673">
        <v>7.0000000000000007E-2</v>
      </c>
      <c r="AG23" s="1674">
        <f t="shared" si="43"/>
        <v>14000</v>
      </c>
      <c r="AH23" s="1673">
        <v>7.0000000000000007E-2</v>
      </c>
      <c r="AI23" s="1674">
        <f t="shared" si="44"/>
        <v>14000</v>
      </c>
      <c r="AJ23" s="1673">
        <v>7.0000000000000007E-2</v>
      </c>
      <c r="AK23" s="1674">
        <f t="shared" si="45"/>
        <v>14000</v>
      </c>
      <c r="AL23" s="1673">
        <v>7.0000000000000007E-2</v>
      </c>
      <c r="AM23" s="1674">
        <f t="shared" si="46"/>
        <v>14000</v>
      </c>
      <c r="AN23" s="1673">
        <v>7.0000000000000007E-2</v>
      </c>
      <c r="AO23" s="1674">
        <f t="shared" si="47"/>
        <v>14000</v>
      </c>
      <c r="AP23" s="2027">
        <v>0.08</v>
      </c>
      <c r="AQ23" s="2028">
        <f t="shared" si="48"/>
        <v>16000</v>
      </c>
      <c r="AR23" s="803">
        <f>AP23+AN23+AL23+AJ23+AH23+AF23+AD23+AB23+Z23+X23+V23+T23+R23+P23+N23+L23+J23</f>
        <v>0.97250000000000036</v>
      </c>
      <c r="AS23" s="804">
        <f>ROUND(AR23*H23,2)</f>
        <v>194500</v>
      </c>
      <c r="AT23" s="803">
        <f>G23-AR23</f>
        <v>2.7499999999999636E-2</v>
      </c>
      <c r="AU23" s="804">
        <f>ROUND(AT23*H23,2)</f>
        <v>5500</v>
      </c>
      <c r="AV23" s="810">
        <f>AU23/I23</f>
        <v>2.75E-2</v>
      </c>
      <c r="HU23" s="25"/>
      <c r="HV23" s="122" t="s">
        <v>7</v>
      </c>
      <c r="HW23" s="123" t="s">
        <v>31</v>
      </c>
      <c r="HX23" s="33"/>
      <c r="HY23" s="124">
        <f>HX23*G27</f>
        <v>0</v>
      </c>
      <c r="HZ23" s="124">
        <v>0</v>
      </c>
      <c r="IA23" s="124">
        <f>HZ23*G27</f>
        <v>0</v>
      </c>
      <c r="IB23" s="124">
        <v>0</v>
      </c>
      <c r="IC23" s="125">
        <f>IB23*G27</f>
        <v>0</v>
      </c>
      <c r="ID23" s="22"/>
      <c r="IE23" s="22"/>
      <c r="IF23" s="22"/>
      <c r="IG23" s="22"/>
      <c r="IH23" s="22"/>
      <c r="II23" s="22"/>
      <c r="IJ23" s="22"/>
      <c r="IK23" s="22"/>
      <c r="IL23" s="22"/>
      <c r="IM23" s="22"/>
      <c r="IN23" s="22"/>
      <c r="JA23" s="126" t="s">
        <v>2436</v>
      </c>
      <c r="JC23" s="126" t="s">
        <v>105</v>
      </c>
      <c r="JD23" s="126" t="s">
        <v>46</v>
      </c>
      <c r="JH23" s="13" t="s">
        <v>103</v>
      </c>
      <c r="JN23" s="127">
        <f>IF(HW23="základní",I27,0)</f>
        <v>10000</v>
      </c>
      <c r="JO23" s="127">
        <f>IF(HW23="snížená",I27,0)</f>
        <v>0</v>
      </c>
      <c r="JP23" s="127">
        <f>IF(HW23="zákl. přenesená",I27,0)</f>
        <v>0</v>
      </c>
      <c r="JQ23" s="127">
        <f>IF(HW23="sníž. přenesená",I27,0)</f>
        <v>0</v>
      </c>
      <c r="JR23" s="127">
        <f>IF(HW23="nulová",I27,0)</f>
        <v>0</v>
      </c>
      <c r="JS23" s="13" t="s">
        <v>45</v>
      </c>
      <c r="JT23" s="127">
        <f>ROUND(H27*G27,2)</f>
        <v>10000</v>
      </c>
      <c r="JU23" s="13" t="s">
        <v>2436</v>
      </c>
      <c r="JV23" s="126" t="s">
        <v>2467</v>
      </c>
    </row>
    <row r="24" spans="1:282" s="1" customFormat="1" ht="24.9" customHeight="1" thickBot="1" x14ac:dyDescent="0.25">
      <c r="A24" s="23"/>
      <c r="B24" s="408"/>
      <c r="C24" s="174"/>
      <c r="D24" s="174"/>
      <c r="E24" s="174"/>
      <c r="F24" s="174"/>
      <c r="G24" s="174"/>
      <c r="H24" s="174"/>
      <c r="I24" s="409"/>
      <c r="J24" s="2255" t="s">
        <v>2484</v>
      </c>
      <c r="K24" s="2266"/>
      <c r="L24" s="2275" t="s">
        <v>2485</v>
      </c>
      <c r="M24" s="2266"/>
      <c r="N24" s="2255" t="s">
        <v>2486</v>
      </c>
      <c r="O24" s="2266"/>
      <c r="P24" s="2255" t="s">
        <v>2487</v>
      </c>
      <c r="Q24" s="2266"/>
      <c r="R24" s="2255" t="s">
        <v>2488</v>
      </c>
      <c r="S24" s="2266"/>
      <c r="T24" s="2270" t="s">
        <v>2489</v>
      </c>
      <c r="U24" s="2271"/>
      <c r="V24" s="2270" t="s">
        <v>2490</v>
      </c>
      <c r="W24" s="2271"/>
      <c r="X24" s="2270" t="s">
        <v>2491</v>
      </c>
      <c r="Y24" s="2271"/>
      <c r="Z24" s="2270" t="s">
        <v>2492</v>
      </c>
      <c r="AA24" s="2271"/>
      <c r="AB24" s="2270" t="s">
        <v>2493</v>
      </c>
      <c r="AC24" s="2271"/>
      <c r="AD24" s="2270" t="s">
        <v>2494</v>
      </c>
      <c r="AE24" s="2271"/>
      <c r="AF24" s="2270" t="s">
        <v>2495</v>
      </c>
      <c r="AG24" s="2271"/>
      <c r="AH24" s="2270" t="s">
        <v>2496</v>
      </c>
      <c r="AI24" s="2271"/>
      <c r="AJ24" s="2270" t="s">
        <v>2497</v>
      </c>
      <c r="AK24" s="2271"/>
      <c r="AL24" s="2270" t="s">
        <v>2498</v>
      </c>
      <c r="AM24" s="2271"/>
      <c r="AN24" s="2270" t="s">
        <v>2499</v>
      </c>
      <c r="AO24" s="2271"/>
      <c r="AP24" s="2272" t="s">
        <v>2504</v>
      </c>
      <c r="AQ24" s="2273"/>
      <c r="AR24" s="2255" t="s">
        <v>2500</v>
      </c>
      <c r="AS24" s="2266"/>
      <c r="AT24" s="2255" t="s">
        <v>2501</v>
      </c>
      <c r="AU24" s="2256"/>
      <c r="AV24" s="521" t="s">
        <v>2502</v>
      </c>
      <c r="HU24" s="25"/>
      <c r="HV24" s="122" t="s">
        <v>7</v>
      </c>
      <c r="HW24" s="123" t="s">
        <v>31</v>
      </c>
      <c r="HX24" s="33"/>
      <c r="HY24" s="124">
        <f>HX24*G28</f>
        <v>0</v>
      </c>
      <c r="HZ24" s="124">
        <v>0</v>
      </c>
      <c r="IA24" s="124">
        <f>HZ24*G28</f>
        <v>0</v>
      </c>
      <c r="IB24" s="124">
        <v>0</v>
      </c>
      <c r="IC24" s="125">
        <f>IB24*G28</f>
        <v>0</v>
      </c>
      <c r="ID24" s="22"/>
      <c r="IE24" s="22"/>
      <c r="IF24" s="22"/>
      <c r="IG24" s="22"/>
      <c r="IH24" s="22"/>
      <c r="II24" s="22"/>
      <c r="IJ24" s="22"/>
      <c r="IK24" s="22"/>
      <c r="IL24" s="22"/>
      <c r="IM24" s="22"/>
      <c r="IN24" s="22"/>
      <c r="JA24" s="126" t="s">
        <v>2436</v>
      </c>
      <c r="JC24" s="126" t="s">
        <v>105</v>
      </c>
      <c r="JD24" s="126" t="s">
        <v>46</v>
      </c>
      <c r="JH24" s="13" t="s">
        <v>103</v>
      </c>
      <c r="JN24" s="127">
        <f>IF(HW24="základní",I28,0)</f>
        <v>15000</v>
      </c>
      <c r="JO24" s="127">
        <f>IF(HW24="snížená",I28,0)</f>
        <v>0</v>
      </c>
      <c r="JP24" s="127">
        <f>IF(HW24="zákl. přenesená",I28,0)</f>
        <v>0</v>
      </c>
      <c r="JQ24" s="127">
        <f>IF(HW24="sníž. přenesená",I28,0)</f>
        <v>0</v>
      </c>
      <c r="JR24" s="127">
        <f>IF(HW24="nulová",I28,0)</f>
        <v>0</v>
      </c>
      <c r="JS24" s="13" t="s">
        <v>45</v>
      </c>
      <c r="JT24" s="127">
        <f>ROUND(H28*G28,2)</f>
        <v>15000</v>
      </c>
      <c r="JU24" s="13" t="s">
        <v>2436</v>
      </c>
      <c r="JV24" s="126" t="s">
        <v>2470</v>
      </c>
    </row>
    <row r="25" spans="1:282" s="1" customFormat="1" ht="24.9" customHeight="1" thickBot="1" x14ac:dyDescent="0.25">
      <c r="A25" s="23"/>
      <c r="B25" s="408"/>
      <c r="C25" s="174"/>
      <c r="D25" s="174"/>
      <c r="E25" s="174"/>
      <c r="F25" s="174"/>
      <c r="G25" s="174"/>
      <c r="H25" s="174"/>
      <c r="I25" s="409"/>
      <c r="J25" s="175" t="s">
        <v>91</v>
      </c>
      <c r="K25" s="177" t="s">
        <v>2503</v>
      </c>
      <c r="L25" s="175" t="s">
        <v>91</v>
      </c>
      <c r="M25" s="177" t="s">
        <v>2503</v>
      </c>
      <c r="N25" s="175" t="s">
        <v>91</v>
      </c>
      <c r="O25" s="177" t="s">
        <v>2503</v>
      </c>
      <c r="P25" s="175" t="s">
        <v>91</v>
      </c>
      <c r="Q25" s="177" t="s">
        <v>2503</v>
      </c>
      <c r="R25" s="175" t="s">
        <v>91</v>
      </c>
      <c r="S25" s="177" t="s">
        <v>2503</v>
      </c>
      <c r="T25" s="1599" t="s">
        <v>91</v>
      </c>
      <c r="U25" s="1600" t="s">
        <v>2503</v>
      </c>
      <c r="V25" s="1599" t="s">
        <v>91</v>
      </c>
      <c r="W25" s="1600" t="s">
        <v>2503</v>
      </c>
      <c r="X25" s="1599" t="s">
        <v>91</v>
      </c>
      <c r="Y25" s="1600" t="s">
        <v>2503</v>
      </c>
      <c r="Z25" s="1599" t="s">
        <v>91</v>
      </c>
      <c r="AA25" s="1600" t="s">
        <v>2503</v>
      </c>
      <c r="AB25" s="1599" t="s">
        <v>91</v>
      </c>
      <c r="AC25" s="1600" t="s">
        <v>2503</v>
      </c>
      <c r="AD25" s="1599" t="s">
        <v>91</v>
      </c>
      <c r="AE25" s="1600" t="s">
        <v>2503</v>
      </c>
      <c r="AF25" s="1599" t="s">
        <v>91</v>
      </c>
      <c r="AG25" s="1600" t="s">
        <v>2503</v>
      </c>
      <c r="AH25" s="1599" t="s">
        <v>91</v>
      </c>
      <c r="AI25" s="1600" t="s">
        <v>2503</v>
      </c>
      <c r="AJ25" s="1599" t="s">
        <v>91</v>
      </c>
      <c r="AK25" s="1600" t="s">
        <v>2503</v>
      </c>
      <c r="AL25" s="1599" t="s">
        <v>91</v>
      </c>
      <c r="AM25" s="1600" t="s">
        <v>2503</v>
      </c>
      <c r="AN25" s="1599" t="s">
        <v>91</v>
      </c>
      <c r="AO25" s="1600" t="s">
        <v>2503</v>
      </c>
      <c r="AP25" s="1895" t="s">
        <v>91</v>
      </c>
      <c r="AQ25" s="1896" t="s">
        <v>2503</v>
      </c>
      <c r="AR25" s="175" t="s">
        <v>91</v>
      </c>
      <c r="AS25" s="177" t="s">
        <v>2503</v>
      </c>
      <c r="AT25" s="175" t="s">
        <v>91</v>
      </c>
      <c r="AU25" s="177" t="s">
        <v>2503</v>
      </c>
      <c r="AV25" s="522"/>
      <c r="HU25" s="25"/>
      <c r="HV25" s="122" t="s">
        <v>7</v>
      </c>
      <c r="HW25" s="123" t="s">
        <v>31</v>
      </c>
      <c r="HX25" s="33"/>
      <c r="HY25" s="124">
        <f>HX25*G29</f>
        <v>0</v>
      </c>
      <c r="HZ25" s="124">
        <v>0</v>
      </c>
      <c r="IA25" s="124">
        <f>HZ25*G29</f>
        <v>0</v>
      </c>
      <c r="IB25" s="124">
        <v>0</v>
      </c>
      <c r="IC25" s="125">
        <f>IB25*G29</f>
        <v>0</v>
      </c>
      <c r="ID25" s="22"/>
      <c r="IE25" s="22"/>
      <c r="IF25" s="22"/>
      <c r="IG25" s="22"/>
      <c r="IH25" s="22"/>
      <c r="II25" s="22"/>
      <c r="IJ25" s="22"/>
      <c r="IK25" s="22"/>
      <c r="IL25" s="22"/>
      <c r="IM25" s="22"/>
      <c r="IN25" s="22"/>
      <c r="JA25" s="126" t="s">
        <v>2436</v>
      </c>
      <c r="JC25" s="126" t="s">
        <v>105</v>
      </c>
      <c r="JD25" s="126" t="s">
        <v>46</v>
      </c>
      <c r="JH25" s="13" t="s">
        <v>103</v>
      </c>
      <c r="JN25" s="127">
        <f>IF(HW25="základní",I29,0)</f>
        <v>20000</v>
      </c>
      <c r="JO25" s="127">
        <f>IF(HW25="snížená",I29,0)</f>
        <v>0</v>
      </c>
      <c r="JP25" s="127">
        <f>IF(HW25="zákl. přenesená",I29,0)</f>
        <v>0</v>
      </c>
      <c r="JQ25" s="127">
        <f>IF(HW25="sníž. přenesená",I29,0)</f>
        <v>0</v>
      </c>
      <c r="JR25" s="127">
        <f>IF(HW25="nulová",I29,0)</f>
        <v>0</v>
      </c>
      <c r="JS25" s="13" t="s">
        <v>45</v>
      </c>
      <c r="JT25" s="127">
        <f>ROUND(H29*G29,2)</f>
        <v>20000</v>
      </c>
      <c r="JU25" s="13" t="s">
        <v>2436</v>
      </c>
      <c r="JV25" s="126" t="s">
        <v>2473</v>
      </c>
    </row>
    <row r="26" spans="1:282" s="8" customFormat="1" ht="24.9" customHeight="1" thickBot="1" x14ac:dyDescent="0.35">
      <c r="A26" s="106"/>
      <c r="B26" s="499"/>
      <c r="C26" s="500" t="s">
        <v>43</v>
      </c>
      <c r="D26" s="718" t="s">
        <v>2463</v>
      </c>
      <c r="E26" s="718" t="s">
        <v>2464</v>
      </c>
      <c r="F26" s="110"/>
      <c r="G26" s="110"/>
      <c r="H26" s="502"/>
      <c r="I26" s="719">
        <f>JT22</f>
        <v>45000</v>
      </c>
      <c r="J26" s="404"/>
      <c r="K26" s="404">
        <f>K27+K28+K29</f>
        <v>0</v>
      </c>
      <c r="L26" s="404"/>
      <c r="M26" s="404">
        <f>M27+M28+M29</f>
        <v>25000</v>
      </c>
      <c r="N26" s="404"/>
      <c r="O26" s="404">
        <f>O27+O28+O29</f>
        <v>0</v>
      </c>
      <c r="P26" s="404"/>
      <c r="Q26" s="404">
        <f>Q27+Q28+Q29</f>
        <v>0</v>
      </c>
      <c r="R26" s="404"/>
      <c r="S26" s="404">
        <f>S27+S28+S29</f>
        <v>0</v>
      </c>
      <c r="T26" s="1670"/>
      <c r="U26" s="1670">
        <f>U27+U28+U29</f>
        <v>0</v>
      </c>
      <c r="V26" s="1670"/>
      <c r="W26" s="1670">
        <f>W27+W28+W29</f>
        <v>0</v>
      </c>
      <c r="X26" s="1670"/>
      <c r="Y26" s="1670">
        <f>Y27+Y28+Y29</f>
        <v>0</v>
      </c>
      <c r="Z26" s="1670"/>
      <c r="AA26" s="1670">
        <f>AA27+AA28+AA29</f>
        <v>0</v>
      </c>
      <c r="AB26" s="1670"/>
      <c r="AC26" s="1670">
        <f>AC27+AC28+AC29</f>
        <v>0</v>
      </c>
      <c r="AD26" s="1670"/>
      <c r="AE26" s="1670">
        <f>AE27+AE28+AE29</f>
        <v>0</v>
      </c>
      <c r="AF26" s="1670"/>
      <c r="AG26" s="1670">
        <f>AG27+AG28+AG29</f>
        <v>0</v>
      </c>
      <c r="AH26" s="1670"/>
      <c r="AI26" s="1670">
        <f>AI27+AI28+AI29</f>
        <v>0</v>
      </c>
      <c r="AJ26" s="1670"/>
      <c r="AK26" s="1670">
        <f>AK27+AK28+AK29</f>
        <v>0</v>
      </c>
      <c r="AL26" s="1670"/>
      <c r="AM26" s="1670">
        <f>AM27+AM28+AM29</f>
        <v>0</v>
      </c>
      <c r="AN26" s="1670"/>
      <c r="AO26" s="1670">
        <f>AO27+AO28+AO29</f>
        <v>0</v>
      </c>
      <c r="AP26" s="1937"/>
      <c r="AQ26" s="1937">
        <f>AQ27+AQ28+AQ29</f>
        <v>0</v>
      </c>
      <c r="AR26" s="404"/>
      <c r="AS26" s="404">
        <f>AS27+AS28+AS29</f>
        <v>25000</v>
      </c>
      <c r="AT26" s="404"/>
      <c r="AU26" s="404">
        <f>AU27+AU28+AU29</f>
        <v>20000</v>
      </c>
      <c r="AV26" s="524">
        <f>AU26/I26</f>
        <v>0.44444444444444442</v>
      </c>
      <c r="HU26" s="108"/>
      <c r="HV26" s="109"/>
      <c r="HW26" s="110"/>
      <c r="HX26" s="110"/>
      <c r="HY26" s="111">
        <f>SUM(HY27:HY28)</f>
        <v>0</v>
      </c>
      <c r="HZ26" s="110"/>
      <c r="IA26" s="111">
        <f>SUM(IA27:IA28)</f>
        <v>0</v>
      </c>
      <c r="IB26" s="110"/>
      <c r="IC26" s="112">
        <f>SUM(IC27:IC28)</f>
        <v>0</v>
      </c>
      <c r="JA26" s="113" t="s">
        <v>142</v>
      </c>
      <c r="JC26" s="114" t="s">
        <v>43</v>
      </c>
      <c r="JD26" s="114" t="s">
        <v>45</v>
      </c>
      <c r="JH26" s="113" t="s">
        <v>103</v>
      </c>
      <c r="JT26" s="115">
        <f>SUM(JT27:JT28)</f>
        <v>54000</v>
      </c>
    </row>
    <row r="27" spans="1:282" s="1" customFormat="1" ht="24.9" customHeight="1" x14ac:dyDescent="0.2">
      <c r="A27" s="23"/>
      <c r="B27" s="720" t="s">
        <v>181</v>
      </c>
      <c r="C27" s="116" t="s">
        <v>105</v>
      </c>
      <c r="D27" s="117" t="s">
        <v>2465</v>
      </c>
      <c r="E27" s="118" t="s">
        <v>2466</v>
      </c>
      <c r="F27" s="119" t="s">
        <v>2435</v>
      </c>
      <c r="G27" s="120">
        <v>1</v>
      </c>
      <c r="H27" s="121">
        <v>10000</v>
      </c>
      <c r="I27" s="721">
        <f>ROUND(H27*G27,2)</f>
        <v>10000</v>
      </c>
      <c r="J27" s="803"/>
      <c r="K27" s="804">
        <f t="shared" ref="K27:K29" si="49">ROUND(J27*$H27,2)</f>
        <v>0</v>
      </c>
      <c r="L27" s="803">
        <v>1</v>
      </c>
      <c r="M27" s="804">
        <f t="shared" ref="M27:M29" si="50">ROUND(L27*$H27,2)</f>
        <v>10000</v>
      </c>
      <c r="N27" s="803"/>
      <c r="O27" s="804">
        <f t="shared" ref="O27:O29" si="51">ROUND(N27*$H27,2)</f>
        <v>0</v>
      </c>
      <c r="P27" s="803"/>
      <c r="Q27" s="804">
        <f t="shared" ref="Q27:Q29" si="52">ROUND(P27*$H27,2)</f>
        <v>0</v>
      </c>
      <c r="R27" s="803"/>
      <c r="S27" s="804">
        <f t="shared" ref="S27:S29" si="53">ROUND(R27*$H27,2)</f>
        <v>0</v>
      </c>
      <c r="T27" s="1673"/>
      <c r="U27" s="1674">
        <f t="shared" ref="U27:U29" si="54">ROUND(T27*$H27,2)</f>
        <v>0</v>
      </c>
      <c r="V27" s="1673"/>
      <c r="W27" s="1674">
        <f t="shared" ref="W27:W29" si="55">ROUND(V27*$H27,2)</f>
        <v>0</v>
      </c>
      <c r="X27" s="1673"/>
      <c r="Y27" s="1674">
        <f t="shared" ref="Y27:Y29" si="56">ROUND(X27*$H27,2)</f>
        <v>0</v>
      </c>
      <c r="Z27" s="1673"/>
      <c r="AA27" s="1674">
        <f t="shared" ref="AA27:AA29" si="57">ROUND(Z27*$H27,2)</f>
        <v>0</v>
      </c>
      <c r="AB27" s="1673"/>
      <c r="AC27" s="1674">
        <f t="shared" ref="AC27:AC29" si="58">ROUND(AB27*$H27,2)</f>
        <v>0</v>
      </c>
      <c r="AD27" s="1673"/>
      <c r="AE27" s="1674">
        <f t="shared" ref="AE27:AE29" si="59">ROUND(AD27*$H27,2)</f>
        <v>0</v>
      </c>
      <c r="AF27" s="1673"/>
      <c r="AG27" s="1674">
        <f t="shared" ref="AG27:AG29" si="60">ROUND(AF27*$H27,2)</f>
        <v>0</v>
      </c>
      <c r="AH27" s="1673"/>
      <c r="AI27" s="1674">
        <f t="shared" ref="AI27:AI29" si="61">ROUND(AH27*$H27,2)</f>
        <v>0</v>
      </c>
      <c r="AJ27" s="1673"/>
      <c r="AK27" s="1674">
        <f t="shared" ref="AK27:AK29" si="62">ROUND(AJ27*$H27,2)</f>
        <v>0</v>
      </c>
      <c r="AL27" s="1673"/>
      <c r="AM27" s="1674">
        <f t="shared" ref="AM27:AM29" si="63">ROUND(AL27*$H27,2)</f>
        <v>0</v>
      </c>
      <c r="AN27" s="1673"/>
      <c r="AO27" s="1674">
        <f t="shared" ref="AO27:AO29" si="64">ROUND(AN27*$H27,2)</f>
        <v>0</v>
      </c>
      <c r="AP27" s="2027"/>
      <c r="AQ27" s="2028">
        <f t="shared" ref="AQ27:AQ29" si="65">ROUND(AP27*$H27,2)</f>
        <v>0</v>
      </c>
      <c r="AR27" s="803">
        <f>AP27+AN27+AL27+AJ27+AH27+AF27+AD27+AB27+Z27+X27+V27+T27+R27+P27+N27+L27+J27</f>
        <v>1</v>
      </c>
      <c r="AS27" s="804">
        <f>ROUND(AR27*H27,2)</f>
        <v>10000</v>
      </c>
      <c r="AT27" s="803">
        <f>G27-AR27</f>
        <v>0</v>
      </c>
      <c r="AU27" s="804">
        <f>ROUND(AT27*H27,2)</f>
        <v>0</v>
      </c>
      <c r="AV27" s="811">
        <f>AU27/I27</f>
        <v>0</v>
      </c>
      <c r="HU27" s="25"/>
      <c r="HV27" s="122" t="s">
        <v>7</v>
      </c>
      <c r="HW27" s="123" t="s">
        <v>31</v>
      </c>
      <c r="HX27" s="33"/>
      <c r="HY27" s="124">
        <f>HX27*G33</f>
        <v>0</v>
      </c>
      <c r="HZ27" s="124">
        <v>0</v>
      </c>
      <c r="IA27" s="124">
        <f>HZ27*G33</f>
        <v>0</v>
      </c>
      <c r="IB27" s="124">
        <v>0</v>
      </c>
      <c r="IC27" s="125">
        <f>IB27*G33</f>
        <v>0</v>
      </c>
      <c r="ID27" s="22"/>
      <c r="IE27" s="22"/>
      <c r="IF27" s="22"/>
      <c r="IG27" s="22"/>
      <c r="IH27" s="22"/>
      <c r="II27" s="22"/>
      <c r="IJ27" s="22"/>
      <c r="IK27" s="22"/>
      <c r="IL27" s="22"/>
      <c r="IM27" s="22"/>
      <c r="IN27" s="22"/>
      <c r="JA27" s="126" t="s">
        <v>2436</v>
      </c>
      <c r="JC27" s="126" t="s">
        <v>105</v>
      </c>
      <c r="JD27" s="126" t="s">
        <v>46</v>
      </c>
      <c r="JH27" s="13" t="s">
        <v>103</v>
      </c>
      <c r="JN27" s="127">
        <f>IF(HW27="základní",I33,0)</f>
        <v>14000</v>
      </c>
      <c r="JO27" s="127">
        <f>IF(HW27="snížená",I33,0)</f>
        <v>0</v>
      </c>
      <c r="JP27" s="127">
        <f>IF(HW27="zákl. přenesená",I33,0)</f>
        <v>0</v>
      </c>
      <c r="JQ27" s="127">
        <f>IF(HW27="sníž. přenesená",I33,0)</f>
        <v>0</v>
      </c>
      <c r="JR27" s="127">
        <f>IF(HW27="nulová",I33,0)</f>
        <v>0</v>
      </c>
      <c r="JS27" s="13" t="s">
        <v>45</v>
      </c>
      <c r="JT27" s="127">
        <f>ROUND(H33*G33,2)</f>
        <v>14000</v>
      </c>
      <c r="JU27" s="13" t="s">
        <v>2436</v>
      </c>
      <c r="JV27" s="126" t="s">
        <v>2478</v>
      </c>
    </row>
    <row r="28" spans="1:282" s="1" customFormat="1" ht="24.9" customHeight="1" x14ac:dyDescent="0.2">
      <c r="A28" s="23"/>
      <c r="B28" s="720" t="s">
        <v>186</v>
      </c>
      <c r="C28" s="116" t="s">
        <v>105</v>
      </c>
      <c r="D28" s="117" t="s">
        <v>2468</v>
      </c>
      <c r="E28" s="118" t="s">
        <v>2469</v>
      </c>
      <c r="F28" s="119" t="s">
        <v>2435</v>
      </c>
      <c r="G28" s="120">
        <v>1</v>
      </c>
      <c r="H28" s="121">
        <v>15000</v>
      </c>
      <c r="I28" s="721">
        <f>ROUND(H28*G28,2)</f>
        <v>15000</v>
      </c>
      <c r="J28" s="803"/>
      <c r="K28" s="804">
        <f t="shared" si="49"/>
        <v>0</v>
      </c>
      <c r="L28" s="803">
        <v>1</v>
      </c>
      <c r="M28" s="804">
        <f t="shared" si="50"/>
        <v>15000</v>
      </c>
      <c r="N28" s="803"/>
      <c r="O28" s="804">
        <f t="shared" si="51"/>
        <v>0</v>
      </c>
      <c r="P28" s="803"/>
      <c r="Q28" s="804">
        <f t="shared" si="52"/>
        <v>0</v>
      </c>
      <c r="R28" s="803"/>
      <c r="S28" s="804">
        <f t="shared" si="53"/>
        <v>0</v>
      </c>
      <c r="T28" s="1673"/>
      <c r="U28" s="1674">
        <f t="shared" si="54"/>
        <v>0</v>
      </c>
      <c r="V28" s="1673"/>
      <c r="W28" s="1674">
        <f t="shared" si="55"/>
        <v>0</v>
      </c>
      <c r="X28" s="1673"/>
      <c r="Y28" s="1674">
        <f t="shared" si="56"/>
        <v>0</v>
      </c>
      <c r="Z28" s="1673"/>
      <c r="AA28" s="1674">
        <f t="shared" si="57"/>
        <v>0</v>
      </c>
      <c r="AB28" s="1673"/>
      <c r="AC28" s="1674">
        <f t="shared" si="58"/>
        <v>0</v>
      </c>
      <c r="AD28" s="1673"/>
      <c r="AE28" s="1674">
        <f t="shared" si="59"/>
        <v>0</v>
      </c>
      <c r="AF28" s="1673"/>
      <c r="AG28" s="1674">
        <f t="shared" si="60"/>
        <v>0</v>
      </c>
      <c r="AH28" s="1673"/>
      <c r="AI28" s="1674">
        <f t="shared" si="61"/>
        <v>0</v>
      </c>
      <c r="AJ28" s="1673"/>
      <c r="AK28" s="1674">
        <f t="shared" si="62"/>
        <v>0</v>
      </c>
      <c r="AL28" s="1673"/>
      <c r="AM28" s="1674">
        <f t="shared" si="63"/>
        <v>0</v>
      </c>
      <c r="AN28" s="1673"/>
      <c r="AO28" s="1674">
        <f t="shared" si="64"/>
        <v>0</v>
      </c>
      <c r="AP28" s="2027"/>
      <c r="AQ28" s="2028">
        <f t="shared" si="65"/>
        <v>0</v>
      </c>
      <c r="AR28" s="803">
        <f>AP28+AN28+AL28+AJ28+AH28+AF28+AD28+AB28+Z28+X28+V28+T28+R28+P28+N28+L28+J28</f>
        <v>1</v>
      </c>
      <c r="AS28" s="804">
        <f>ROUND(AR28*H28,2)</f>
        <v>15000</v>
      </c>
      <c r="AT28" s="803">
        <f>G28-AR28</f>
        <v>0</v>
      </c>
      <c r="AU28" s="804">
        <f>ROUND(AT28*H28,2)</f>
        <v>0</v>
      </c>
      <c r="AV28" s="530">
        <f>AU28/I28</f>
        <v>0</v>
      </c>
      <c r="HU28" s="25"/>
      <c r="HV28" s="170" t="s">
        <v>7</v>
      </c>
      <c r="HW28" s="171" t="s">
        <v>31</v>
      </c>
      <c r="HX28" s="168"/>
      <c r="HY28" s="172">
        <f>HX28*G34</f>
        <v>0</v>
      </c>
      <c r="HZ28" s="172">
        <v>0</v>
      </c>
      <c r="IA28" s="172">
        <f>HZ28*G34</f>
        <v>0</v>
      </c>
      <c r="IB28" s="172">
        <v>0</v>
      </c>
      <c r="IC28" s="173">
        <f>IB28*G34</f>
        <v>0</v>
      </c>
      <c r="ID28" s="22"/>
      <c r="IE28" s="22"/>
      <c r="IF28" s="22"/>
      <c r="IG28" s="22"/>
      <c r="IH28" s="22"/>
      <c r="II28" s="22"/>
      <c r="IJ28" s="22"/>
      <c r="IK28" s="22"/>
      <c r="IL28" s="22"/>
      <c r="IM28" s="22"/>
      <c r="IN28" s="22"/>
      <c r="JA28" s="126" t="s">
        <v>2436</v>
      </c>
      <c r="JC28" s="126" t="s">
        <v>105</v>
      </c>
      <c r="JD28" s="126" t="s">
        <v>46</v>
      </c>
      <c r="JH28" s="13" t="s">
        <v>103</v>
      </c>
      <c r="JN28" s="127">
        <f>IF(HW28="základní",I34,0)</f>
        <v>40000</v>
      </c>
      <c r="JO28" s="127">
        <f>IF(HW28="snížená",I34,0)</f>
        <v>0</v>
      </c>
      <c r="JP28" s="127">
        <f>IF(HW28="zákl. přenesená",I34,0)</f>
        <v>0</v>
      </c>
      <c r="JQ28" s="127">
        <f>IF(HW28="sníž. přenesená",I34,0)</f>
        <v>0</v>
      </c>
      <c r="JR28" s="127">
        <f>IF(HW28="nulová",I34,0)</f>
        <v>0</v>
      </c>
      <c r="JS28" s="13" t="s">
        <v>45</v>
      </c>
      <c r="JT28" s="127">
        <f>ROUND(H34*G34,2)</f>
        <v>40000</v>
      </c>
      <c r="JU28" s="13" t="s">
        <v>2436</v>
      </c>
      <c r="JV28" s="126" t="s">
        <v>2480</v>
      </c>
    </row>
    <row r="29" spans="1:282" s="1" customFormat="1" ht="24.9" customHeight="1" thickBot="1" x14ac:dyDescent="0.25">
      <c r="A29" s="26"/>
      <c r="B29" s="720" t="s">
        <v>191</v>
      </c>
      <c r="C29" s="116" t="s">
        <v>105</v>
      </c>
      <c r="D29" s="117" t="s">
        <v>2471</v>
      </c>
      <c r="E29" s="118" t="s">
        <v>2472</v>
      </c>
      <c r="F29" s="119" t="s">
        <v>2435</v>
      </c>
      <c r="G29" s="120">
        <v>1</v>
      </c>
      <c r="H29" s="121">
        <v>20000</v>
      </c>
      <c r="I29" s="721">
        <f>ROUND(H29*G29,2)</f>
        <v>20000</v>
      </c>
      <c r="J29" s="803"/>
      <c r="K29" s="804">
        <f t="shared" si="49"/>
        <v>0</v>
      </c>
      <c r="L29" s="803"/>
      <c r="M29" s="804">
        <f t="shared" si="50"/>
        <v>0</v>
      </c>
      <c r="N29" s="803"/>
      <c r="O29" s="804">
        <f t="shared" si="51"/>
        <v>0</v>
      </c>
      <c r="P29" s="803"/>
      <c r="Q29" s="804">
        <f t="shared" si="52"/>
        <v>0</v>
      </c>
      <c r="R29" s="803"/>
      <c r="S29" s="804">
        <f t="shared" si="53"/>
        <v>0</v>
      </c>
      <c r="T29" s="1673"/>
      <c r="U29" s="1674">
        <f t="shared" si="54"/>
        <v>0</v>
      </c>
      <c r="V29" s="1673"/>
      <c r="W29" s="1674">
        <f t="shared" si="55"/>
        <v>0</v>
      </c>
      <c r="X29" s="1673"/>
      <c r="Y29" s="1674">
        <f t="shared" si="56"/>
        <v>0</v>
      </c>
      <c r="Z29" s="1673"/>
      <c r="AA29" s="1674">
        <f t="shared" si="57"/>
        <v>0</v>
      </c>
      <c r="AB29" s="1673"/>
      <c r="AC29" s="1674">
        <f t="shared" si="58"/>
        <v>0</v>
      </c>
      <c r="AD29" s="1673"/>
      <c r="AE29" s="1674">
        <f t="shared" si="59"/>
        <v>0</v>
      </c>
      <c r="AF29" s="1673"/>
      <c r="AG29" s="1674">
        <f t="shared" si="60"/>
        <v>0</v>
      </c>
      <c r="AH29" s="1673"/>
      <c r="AI29" s="1674">
        <f t="shared" si="61"/>
        <v>0</v>
      </c>
      <c r="AJ29" s="1673"/>
      <c r="AK29" s="1674">
        <f t="shared" si="62"/>
        <v>0</v>
      </c>
      <c r="AL29" s="1673"/>
      <c r="AM29" s="1674">
        <f t="shared" si="63"/>
        <v>0</v>
      </c>
      <c r="AN29" s="1673"/>
      <c r="AO29" s="1674">
        <f t="shared" si="64"/>
        <v>0</v>
      </c>
      <c r="AP29" s="2027"/>
      <c r="AQ29" s="2028">
        <f t="shared" si="65"/>
        <v>0</v>
      </c>
      <c r="AR29" s="803">
        <f>AP29+AN29+AL29+AJ29+AH29+AF29+AD29+AB29+Z29+X29+V29+T29+R29+P29+N29+L29+J29</f>
        <v>0</v>
      </c>
      <c r="AS29" s="804">
        <f>ROUND(AR29*H29,2)</f>
        <v>0</v>
      </c>
      <c r="AT29" s="803">
        <f>G29-AR29</f>
        <v>1</v>
      </c>
      <c r="AU29" s="804">
        <f>ROUND(AT29*H29,2)</f>
        <v>20000</v>
      </c>
      <c r="AV29" s="810">
        <f>AU29/I29</f>
        <v>1</v>
      </c>
      <c r="HU29" s="25"/>
      <c r="HV29" s="22"/>
      <c r="HX29" s="22"/>
      <c r="HY29" s="22"/>
      <c r="HZ29" s="22"/>
      <c r="IA29" s="22"/>
      <c r="IB29" s="22"/>
      <c r="IC29" s="22"/>
      <c r="ID29" s="22"/>
      <c r="IE29" s="22"/>
      <c r="IF29" s="22"/>
      <c r="IG29" s="22"/>
      <c r="IH29" s="22"/>
      <c r="II29" s="22"/>
      <c r="IJ29" s="22"/>
      <c r="IK29" s="22"/>
      <c r="IL29" s="22"/>
      <c r="IM29" s="22"/>
      <c r="IN29" s="22"/>
    </row>
    <row r="30" spans="1:282" ht="24.9" customHeight="1" thickBot="1" x14ac:dyDescent="0.25">
      <c r="B30" s="264"/>
      <c r="C30" s="248"/>
      <c r="D30" s="248"/>
      <c r="E30" s="248"/>
      <c r="F30" s="248"/>
      <c r="G30" s="248"/>
      <c r="H30" s="249"/>
      <c r="I30" s="265"/>
      <c r="J30" s="2255" t="s">
        <v>2484</v>
      </c>
      <c r="K30" s="2266"/>
      <c r="L30" s="2275" t="s">
        <v>2485</v>
      </c>
      <c r="M30" s="2266"/>
      <c r="N30" s="2255" t="s">
        <v>2486</v>
      </c>
      <c r="O30" s="2266"/>
      <c r="P30" s="2255" t="s">
        <v>2487</v>
      </c>
      <c r="Q30" s="2266"/>
      <c r="R30" s="2255" t="s">
        <v>2488</v>
      </c>
      <c r="S30" s="2266"/>
      <c r="T30" s="2270" t="s">
        <v>2489</v>
      </c>
      <c r="U30" s="2271"/>
      <c r="V30" s="2270" t="s">
        <v>2490</v>
      </c>
      <c r="W30" s="2271"/>
      <c r="X30" s="2270" t="s">
        <v>2491</v>
      </c>
      <c r="Y30" s="2271"/>
      <c r="Z30" s="2270" t="s">
        <v>2492</v>
      </c>
      <c r="AA30" s="2271"/>
      <c r="AB30" s="2270" t="s">
        <v>2493</v>
      </c>
      <c r="AC30" s="2271"/>
      <c r="AD30" s="2270" t="s">
        <v>2494</v>
      </c>
      <c r="AE30" s="2271"/>
      <c r="AF30" s="2270" t="s">
        <v>2495</v>
      </c>
      <c r="AG30" s="2271"/>
      <c r="AH30" s="2270" t="s">
        <v>2496</v>
      </c>
      <c r="AI30" s="2271"/>
      <c r="AJ30" s="2270" t="s">
        <v>2497</v>
      </c>
      <c r="AK30" s="2271"/>
      <c r="AL30" s="2270" t="s">
        <v>2498</v>
      </c>
      <c r="AM30" s="2271"/>
      <c r="AN30" s="2270" t="s">
        <v>2499</v>
      </c>
      <c r="AO30" s="2271"/>
      <c r="AP30" s="2272" t="s">
        <v>2504</v>
      </c>
      <c r="AQ30" s="2273"/>
      <c r="AR30" s="2255" t="s">
        <v>2500</v>
      </c>
      <c r="AS30" s="2266"/>
      <c r="AT30" s="2255" t="s">
        <v>2501</v>
      </c>
      <c r="AU30" s="2256"/>
      <c r="AV30" s="521" t="s">
        <v>2502</v>
      </c>
    </row>
    <row r="31" spans="1:282" ht="24.9" customHeight="1" thickBot="1" x14ac:dyDescent="0.25">
      <c r="B31" s="264"/>
      <c r="C31" s="248"/>
      <c r="D31" s="248"/>
      <c r="E31" s="248"/>
      <c r="F31" s="248"/>
      <c r="G31" s="248"/>
      <c r="H31" s="249"/>
      <c r="I31" s="265"/>
      <c r="J31" s="175" t="s">
        <v>91</v>
      </c>
      <c r="K31" s="177" t="s">
        <v>2503</v>
      </c>
      <c r="L31" s="175" t="s">
        <v>91</v>
      </c>
      <c r="M31" s="177" t="s">
        <v>2503</v>
      </c>
      <c r="N31" s="175" t="s">
        <v>91</v>
      </c>
      <c r="O31" s="177" t="s">
        <v>2503</v>
      </c>
      <c r="P31" s="175" t="s">
        <v>91</v>
      </c>
      <c r="Q31" s="177" t="s">
        <v>2503</v>
      </c>
      <c r="R31" s="175" t="s">
        <v>91</v>
      </c>
      <c r="S31" s="177" t="s">
        <v>2503</v>
      </c>
      <c r="T31" s="1599" t="s">
        <v>91</v>
      </c>
      <c r="U31" s="1600" t="s">
        <v>2503</v>
      </c>
      <c r="V31" s="1599" t="s">
        <v>91</v>
      </c>
      <c r="W31" s="1600" t="s">
        <v>2503</v>
      </c>
      <c r="X31" s="1599" t="s">
        <v>91</v>
      </c>
      <c r="Y31" s="1600" t="s">
        <v>2503</v>
      </c>
      <c r="Z31" s="1599" t="s">
        <v>91</v>
      </c>
      <c r="AA31" s="1600" t="s">
        <v>2503</v>
      </c>
      <c r="AB31" s="1599" t="s">
        <v>91</v>
      </c>
      <c r="AC31" s="1600" t="s">
        <v>2503</v>
      </c>
      <c r="AD31" s="1599" t="s">
        <v>91</v>
      </c>
      <c r="AE31" s="1600" t="s">
        <v>2503</v>
      </c>
      <c r="AF31" s="1599" t="s">
        <v>91</v>
      </c>
      <c r="AG31" s="1600" t="s">
        <v>2503</v>
      </c>
      <c r="AH31" s="1599" t="s">
        <v>91</v>
      </c>
      <c r="AI31" s="1600" t="s">
        <v>2503</v>
      </c>
      <c r="AJ31" s="1599" t="s">
        <v>91</v>
      </c>
      <c r="AK31" s="1600" t="s">
        <v>2503</v>
      </c>
      <c r="AL31" s="1599" t="s">
        <v>91</v>
      </c>
      <c r="AM31" s="1600" t="s">
        <v>2503</v>
      </c>
      <c r="AN31" s="1599" t="s">
        <v>91</v>
      </c>
      <c r="AO31" s="1600" t="s">
        <v>2503</v>
      </c>
      <c r="AP31" s="1895" t="s">
        <v>91</v>
      </c>
      <c r="AQ31" s="1896" t="s">
        <v>2503</v>
      </c>
      <c r="AR31" s="175" t="s">
        <v>91</v>
      </c>
      <c r="AS31" s="177" t="s">
        <v>2503</v>
      </c>
      <c r="AT31" s="175" t="s">
        <v>91</v>
      </c>
      <c r="AU31" s="177" t="s">
        <v>2503</v>
      </c>
      <c r="AV31" s="522"/>
    </row>
    <row r="32" spans="1:282" ht="24.9" customHeight="1" thickBot="1" x14ac:dyDescent="0.35">
      <c r="B32" s="499"/>
      <c r="C32" s="500" t="s">
        <v>43</v>
      </c>
      <c r="D32" s="718" t="s">
        <v>2474</v>
      </c>
      <c r="E32" s="718" t="s">
        <v>2475</v>
      </c>
      <c r="F32" s="110"/>
      <c r="G32" s="110"/>
      <c r="H32" s="502"/>
      <c r="I32" s="719">
        <f>JT26</f>
        <v>54000</v>
      </c>
      <c r="J32" s="404"/>
      <c r="K32" s="404">
        <f>K33+K34</f>
        <v>0</v>
      </c>
      <c r="L32" s="404"/>
      <c r="M32" s="404">
        <f>M33+M34</f>
        <v>4800</v>
      </c>
      <c r="N32" s="404"/>
      <c r="O32" s="404">
        <f>O33+O34</f>
        <v>0</v>
      </c>
      <c r="P32" s="404"/>
      <c r="Q32" s="404">
        <f>Q33+Q34</f>
        <v>0</v>
      </c>
      <c r="R32" s="404"/>
      <c r="S32" s="404">
        <f>S33+S34</f>
        <v>0</v>
      </c>
      <c r="T32" s="1670"/>
      <c r="U32" s="1670">
        <f>U33+U34</f>
        <v>0</v>
      </c>
      <c r="V32" s="1670"/>
      <c r="W32" s="1670">
        <f>W33+W34</f>
        <v>0</v>
      </c>
      <c r="X32" s="1670"/>
      <c r="Y32" s="1670">
        <f>Y33+Y34</f>
        <v>0</v>
      </c>
      <c r="Z32" s="1670"/>
      <c r="AA32" s="1670">
        <f>AA33+AA34</f>
        <v>4800</v>
      </c>
      <c r="AB32" s="1670"/>
      <c r="AC32" s="1670">
        <f>AC33+AC34</f>
        <v>4800</v>
      </c>
      <c r="AD32" s="1670"/>
      <c r="AE32" s="1670">
        <f>AE33+AE34</f>
        <v>0</v>
      </c>
      <c r="AF32" s="1670"/>
      <c r="AG32" s="1670">
        <f>AG33+AG34</f>
        <v>0</v>
      </c>
      <c r="AH32" s="1670"/>
      <c r="AI32" s="1670">
        <f>AI33+AI34</f>
        <v>0</v>
      </c>
      <c r="AJ32" s="1670"/>
      <c r="AK32" s="1670">
        <f>AK33+AK34</f>
        <v>0</v>
      </c>
      <c r="AL32" s="1670"/>
      <c r="AM32" s="1670">
        <f>AM33+AM34</f>
        <v>0</v>
      </c>
      <c r="AN32" s="1670"/>
      <c r="AO32" s="1670">
        <f>AO33+AO34</f>
        <v>0</v>
      </c>
      <c r="AP32" s="1937"/>
      <c r="AQ32" s="1937">
        <f>AQ33+AQ34</f>
        <v>12000</v>
      </c>
      <c r="AR32" s="404"/>
      <c r="AS32" s="404">
        <f>AS33+AS34</f>
        <v>26400</v>
      </c>
      <c r="AT32" s="404"/>
      <c r="AU32" s="404">
        <f>AU33+AU34</f>
        <v>27600</v>
      </c>
      <c r="AV32" s="524">
        <f>AU32/I32</f>
        <v>0.51111111111111107</v>
      </c>
    </row>
    <row r="33" spans="2:48" ht="24.9" customHeight="1" x14ac:dyDescent="0.2">
      <c r="B33" s="720" t="s">
        <v>199</v>
      </c>
      <c r="C33" s="116" t="s">
        <v>105</v>
      </c>
      <c r="D33" s="117" t="s">
        <v>2476</v>
      </c>
      <c r="E33" s="118" t="s">
        <v>2477</v>
      </c>
      <c r="F33" s="119" t="s">
        <v>2435</v>
      </c>
      <c r="G33" s="120">
        <v>1</v>
      </c>
      <c r="H33" s="121">
        <v>14000</v>
      </c>
      <c r="I33" s="721">
        <f>ROUND(H33*G33,2)</f>
        <v>14000</v>
      </c>
      <c r="J33" s="803"/>
      <c r="K33" s="804">
        <f t="shared" ref="K33:K34" si="66">ROUND(J33*$H33,2)</f>
        <v>0</v>
      </c>
      <c r="L33" s="803"/>
      <c r="M33" s="804">
        <f t="shared" ref="M33:M34" si="67">ROUND(L33*$H33,2)</f>
        <v>0</v>
      </c>
      <c r="N33" s="803"/>
      <c r="O33" s="804">
        <f t="shared" ref="O33:O34" si="68">ROUND(N33*$H33,2)</f>
        <v>0</v>
      </c>
      <c r="P33" s="803"/>
      <c r="Q33" s="804">
        <f t="shared" ref="Q33:Q34" si="69">ROUND(P33*$H33,2)</f>
        <v>0</v>
      </c>
      <c r="R33" s="803"/>
      <c r="S33" s="804">
        <f t="shared" ref="S33:S34" si="70">ROUND(R33*$H33,2)</f>
        <v>0</v>
      </c>
      <c r="T33" s="1673"/>
      <c r="U33" s="1674">
        <f t="shared" ref="U33:U34" si="71">ROUND(T33*$H33,2)</f>
        <v>0</v>
      </c>
      <c r="V33" s="1673"/>
      <c r="W33" s="1674">
        <f t="shared" ref="W33:W34" si="72">ROUND(V33*$H33,2)</f>
        <v>0</v>
      </c>
      <c r="X33" s="1673"/>
      <c r="Y33" s="1674">
        <f t="shared" ref="Y33:Y34" si="73">ROUND(X33*$H33,2)</f>
        <v>0</v>
      </c>
      <c r="Z33" s="1673"/>
      <c r="AA33" s="1674">
        <f t="shared" ref="AA33:AA34" si="74">ROUND(Z33*$H33,2)</f>
        <v>0</v>
      </c>
      <c r="AB33" s="1673"/>
      <c r="AC33" s="1674">
        <f t="shared" ref="AC33:AC34" si="75">ROUND(AB33*$H33,2)</f>
        <v>0</v>
      </c>
      <c r="AD33" s="1673"/>
      <c r="AE33" s="1674">
        <f t="shared" ref="AE33:AE34" si="76">ROUND(AD33*$H33,2)</f>
        <v>0</v>
      </c>
      <c r="AF33" s="1673"/>
      <c r="AG33" s="1674">
        <f t="shared" ref="AG33:AG34" si="77">ROUND(AF33*$H33,2)</f>
        <v>0</v>
      </c>
      <c r="AH33" s="1673"/>
      <c r="AI33" s="1674">
        <f t="shared" ref="AI33:AI34" si="78">ROUND(AH33*$H33,2)</f>
        <v>0</v>
      </c>
      <c r="AJ33" s="1673"/>
      <c r="AK33" s="1674">
        <f t="shared" ref="AK33:AK34" si="79">ROUND(AJ33*$H33,2)</f>
        <v>0</v>
      </c>
      <c r="AL33" s="1673"/>
      <c r="AM33" s="1674">
        <f t="shared" ref="AM33:AM34" si="80">ROUND(AL33*$H33,2)</f>
        <v>0</v>
      </c>
      <c r="AN33" s="1673"/>
      <c r="AO33" s="1674">
        <f t="shared" ref="AO33:AO34" si="81">ROUND(AN33*$H33,2)</f>
        <v>0</v>
      </c>
      <c r="AP33" s="2027"/>
      <c r="AQ33" s="2028">
        <f t="shared" ref="AQ33:AQ34" si="82">ROUND(AP33*$H33,2)</f>
        <v>0</v>
      </c>
      <c r="AR33" s="803">
        <f>AP33+AN33+AL33+AJ33+AH33+AF33+AD33+AB33+Z33+X33+V33+T33+R33+P33+N33+L33+J33</f>
        <v>0</v>
      </c>
      <c r="AS33" s="804">
        <f>ROUND(AR33*H33,2)</f>
        <v>0</v>
      </c>
      <c r="AT33" s="803">
        <f>G33-AR33</f>
        <v>1</v>
      </c>
      <c r="AU33" s="804">
        <f>ROUND(AT33*H33,2)</f>
        <v>14000</v>
      </c>
      <c r="AV33" s="811">
        <f>AU33/I33</f>
        <v>1</v>
      </c>
    </row>
    <row r="34" spans="2:48" ht="24.9" customHeight="1" x14ac:dyDescent="0.2">
      <c r="B34" s="720" t="s">
        <v>206</v>
      </c>
      <c r="C34" s="116" t="s">
        <v>105</v>
      </c>
      <c r="D34" s="117" t="s">
        <v>2479</v>
      </c>
      <c r="E34" s="118" t="s">
        <v>2481</v>
      </c>
      <c r="F34" s="119" t="s">
        <v>2435</v>
      </c>
      <c r="G34" s="120">
        <v>1</v>
      </c>
      <c r="H34" s="121">
        <v>40000</v>
      </c>
      <c r="I34" s="721">
        <f>ROUND(H34*G34,2)</f>
        <v>40000</v>
      </c>
      <c r="J34" s="803"/>
      <c r="K34" s="804">
        <f t="shared" si="66"/>
        <v>0</v>
      </c>
      <c r="L34" s="803">
        <v>0.12</v>
      </c>
      <c r="M34" s="804">
        <f t="shared" si="67"/>
        <v>4800</v>
      </c>
      <c r="N34" s="803"/>
      <c r="O34" s="804">
        <f t="shared" si="68"/>
        <v>0</v>
      </c>
      <c r="P34" s="803"/>
      <c r="Q34" s="804">
        <f t="shared" si="69"/>
        <v>0</v>
      </c>
      <c r="R34" s="803"/>
      <c r="S34" s="804">
        <f t="shared" si="70"/>
        <v>0</v>
      </c>
      <c r="T34" s="1673"/>
      <c r="U34" s="1674">
        <f t="shared" si="71"/>
        <v>0</v>
      </c>
      <c r="V34" s="1673"/>
      <c r="W34" s="1674">
        <f t="shared" si="72"/>
        <v>0</v>
      </c>
      <c r="X34" s="1673"/>
      <c r="Y34" s="1674">
        <f t="shared" si="73"/>
        <v>0</v>
      </c>
      <c r="Z34" s="1673">
        <v>0.12</v>
      </c>
      <c r="AA34" s="1674">
        <f t="shared" si="74"/>
        <v>4800</v>
      </c>
      <c r="AB34" s="1673">
        <v>0.12</v>
      </c>
      <c r="AC34" s="1674">
        <f t="shared" si="75"/>
        <v>4800</v>
      </c>
      <c r="AD34" s="1673"/>
      <c r="AE34" s="1674">
        <f t="shared" si="76"/>
        <v>0</v>
      </c>
      <c r="AF34" s="1673"/>
      <c r="AG34" s="1674">
        <f t="shared" si="77"/>
        <v>0</v>
      </c>
      <c r="AH34" s="1673"/>
      <c r="AI34" s="1674">
        <f t="shared" si="78"/>
        <v>0</v>
      </c>
      <c r="AJ34" s="1673"/>
      <c r="AK34" s="1674">
        <f t="shared" si="79"/>
        <v>0</v>
      </c>
      <c r="AL34" s="1673"/>
      <c r="AM34" s="1674">
        <f t="shared" si="80"/>
        <v>0</v>
      </c>
      <c r="AN34" s="1673"/>
      <c r="AO34" s="1674">
        <f t="shared" si="81"/>
        <v>0</v>
      </c>
      <c r="AP34" s="2027">
        <v>0.3</v>
      </c>
      <c r="AQ34" s="2028">
        <f t="shared" si="82"/>
        <v>12000</v>
      </c>
      <c r="AR34" s="803">
        <f>AP34+AN34+AL34+AJ34+AH34+AF34+AD34+AB34+Z34+X34+V34+T34+R34+P34+N34+L34+J34</f>
        <v>0.66</v>
      </c>
      <c r="AS34" s="804">
        <f>ROUND(AR34*H34,2)</f>
        <v>26400</v>
      </c>
      <c r="AT34" s="803">
        <f>G34-AR34</f>
        <v>0.33999999999999997</v>
      </c>
      <c r="AU34" s="804">
        <f>ROUND(AT34*H34,2)</f>
        <v>13600</v>
      </c>
      <c r="AV34" s="530">
        <f>AU34/I34</f>
        <v>0.34</v>
      </c>
    </row>
    <row r="35" spans="2:48" ht="24.9" customHeight="1" thickBot="1" x14ac:dyDescent="0.25">
      <c r="B35" s="388"/>
      <c r="C35" s="389"/>
      <c r="D35" s="389"/>
      <c r="E35" s="389"/>
      <c r="F35" s="389"/>
      <c r="G35" s="389"/>
      <c r="H35" s="390"/>
      <c r="I35" s="391"/>
      <c r="J35" s="494"/>
      <c r="K35" s="495"/>
      <c r="L35" s="494"/>
      <c r="M35" s="495"/>
      <c r="N35" s="494"/>
      <c r="O35" s="495"/>
      <c r="P35" s="494"/>
      <c r="Q35" s="495"/>
      <c r="R35" s="494"/>
      <c r="S35" s="495"/>
      <c r="T35" s="1675"/>
      <c r="U35" s="1676"/>
      <c r="V35" s="1675"/>
      <c r="W35" s="1676"/>
      <c r="X35" s="1675"/>
      <c r="Y35" s="1676"/>
      <c r="Z35" s="1675"/>
      <c r="AA35" s="1676"/>
      <c r="AB35" s="1675"/>
      <c r="AC35" s="1676"/>
      <c r="AD35" s="1675"/>
      <c r="AE35" s="1676"/>
      <c r="AF35" s="1675"/>
      <c r="AG35" s="1676"/>
      <c r="AH35" s="1675"/>
      <c r="AI35" s="1676"/>
      <c r="AJ35" s="1675"/>
      <c r="AK35" s="1676"/>
      <c r="AL35" s="1675"/>
      <c r="AM35" s="1676"/>
      <c r="AN35" s="1675"/>
      <c r="AO35" s="1676"/>
      <c r="AP35" s="1972"/>
      <c r="AQ35" s="1973"/>
      <c r="AR35" s="494"/>
      <c r="AS35" s="495"/>
      <c r="AT35" s="494"/>
      <c r="AU35" s="495"/>
      <c r="AV35" s="812"/>
    </row>
    <row r="36" spans="2:48" ht="24.9" customHeight="1" x14ac:dyDescent="0.2"/>
    <row r="37" spans="2:48" ht="24.9" customHeight="1" x14ac:dyDescent="0.2"/>
    <row r="38" spans="2:48" ht="24.9" customHeight="1" x14ac:dyDescent="0.2"/>
    <row r="39" spans="2:48" ht="24.9" customHeight="1" x14ac:dyDescent="0.2"/>
    <row r="40" spans="2:48" ht="24.9" customHeight="1" x14ac:dyDescent="0.2"/>
    <row r="41" spans="2:48" ht="24.9" customHeight="1" x14ac:dyDescent="0.2"/>
    <row r="42" spans="2:48" ht="24.9" customHeight="1" x14ac:dyDescent="0.2"/>
    <row r="43" spans="2:48" ht="24.9" customHeight="1" x14ac:dyDescent="0.2"/>
    <row r="44" spans="2:48" ht="24.9" customHeight="1" x14ac:dyDescent="0.2"/>
    <row r="45" spans="2:48" ht="24.9" customHeight="1" x14ac:dyDescent="0.2"/>
    <row r="46" spans="2:48" ht="24.9" customHeight="1" x14ac:dyDescent="0.2"/>
    <row r="47" spans="2:48" ht="24.9" customHeight="1" x14ac:dyDescent="0.2"/>
    <row r="48" spans="2:48" ht="24.9" customHeight="1" x14ac:dyDescent="0.2"/>
    <row r="49" ht="24.9" customHeight="1" x14ac:dyDescent="0.2"/>
    <row r="50" ht="24.9" customHeight="1" x14ac:dyDescent="0.2"/>
    <row r="51" ht="24.9" customHeight="1" x14ac:dyDescent="0.2"/>
    <row r="52" ht="24.9" customHeight="1" x14ac:dyDescent="0.2"/>
    <row r="53" ht="24.9" customHeight="1" x14ac:dyDescent="0.2"/>
    <row r="54" ht="24.9" customHeight="1" x14ac:dyDescent="0.2"/>
    <row r="55" ht="24.9" customHeight="1" x14ac:dyDescent="0.2"/>
    <row r="56" ht="24.9" customHeight="1" x14ac:dyDescent="0.2"/>
    <row r="57" ht="24.9" customHeight="1" x14ac:dyDescent="0.2"/>
    <row r="58" ht="24.9" customHeight="1" x14ac:dyDescent="0.2"/>
    <row r="59" ht="24.9" customHeight="1" x14ac:dyDescent="0.2"/>
    <row r="60" ht="24.9" customHeight="1" x14ac:dyDescent="0.2"/>
    <row r="61" ht="24.9" customHeight="1" x14ac:dyDescent="0.2"/>
    <row r="62" ht="24.9" customHeight="1" x14ac:dyDescent="0.2"/>
    <row r="63" ht="24.9" customHeight="1" x14ac:dyDescent="0.2"/>
    <row r="64" ht="24.9" customHeight="1" x14ac:dyDescent="0.2"/>
    <row r="65" ht="24.9" customHeight="1" x14ac:dyDescent="0.2"/>
    <row r="66" ht="24.9" customHeight="1" x14ac:dyDescent="0.2"/>
    <row r="67" ht="24.9" customHeight="1" x14ac:dyDescent="0.2"/>
    <row r="68" ht="24.9" customHeight="1" x14ac:dyDescent="0.2"/>
    <row r="69" ht="24.9" customHeight="1" x14ac:dyDescent="0.2"/>
    <row r="70" ht="24.9" customHeight="1" x14ac:dyDescent="0.2"/>
  </sheetData>
  <sheetProtection formatColumns="0" formatRows="0" autoFilter="0"/>
  <autoFilter ref="B9:AV36" xr:uid="{00000000-0009-0000-0000-00000D000000}"/>
  <mergeCells count="86">
    <mergeCell ref="B3:C3"/>
    <mergeCell ref="D3:I3"/>
    <mergeCell ref="B4:C4"/>
    <mergeCell ref="D4:I4"/>
    <mergeCell ref="P8:Q8"/>
    <mergeCell ref="R8:S8"/>
    <mergeCell ref="J8:K8"/>
    <mergeCell ref="L8:M8"/>
    <mergeCell ref="N8:O8"/>
    <mergeCell ref="B5:D5"/>
    <mergeCell ref="E5:G5"/>
    <mergeCell ref="B6:D6"/>
    <mergeCell ref="E6:G6"/>
    <mergeCell ref="B7:D7"/>
    <mergeCell ref="E7:I7"/>
    <mergeCell ref="T8:U8"/>
    <mergeCell ref="V8:W8"/>
    <mergeCell ref="X8:Y8"/>
    <mergeCell ref="Z8:AA8"/>
    <mergeCell ref="AB8:AC8"/>
    <mergeCell ref="AD8:AE8"/>
    <mergeCell ref="AF8:AG8"/>
    <mergeCell ref="AH8:AI8"/>
    <mergeCell ref="AJ8:AK8"/>
    <mergeCell ref="AL8:AM8"/>
    <mergeCell ref="AN8:AO8"/>
    <mergeCell ref="AP8:AQ8"/>
    <mergeCell ref="AR8:AS8"/>
    <mergeCell ref="AT8:AU8"/>
    <mergeCell ref="J19:K19"/>
    <mergeCell ref="L19:M19"/>
    <mergeCell ref="N19:O19"/>
    <mergeCell ref="P19:Q19"/>
    <mergeCell ref="R19:S19"/>
    <mergeCell ref="T19:U19"/>
    <mergeCell ref="V19:W19"/>
    <mergeCell ref="X19:Y19"/>
    <mergeCell ref="Z19:AA19"/>
    <mergeCell ref="AB19:AC19"/>
    <mergeCell ref="AD19:AE19"/>
    <mergeCell ref="AF19:AG19"/>
    <mergeCell ref="AH19:AI19"/>
    <mergeCell ref="AJ19:AK19"/>
    <mergeCell ref="AL19:AM19"/>
    <mergeCell ref="AN19:AO19"/>
    <mergeCell ref="AP19:AQ19"/>
    <mergeCell ref="AR19:AS19"/>
    <mergeCell ref="AT19:AU19"/>
    <mergeCell ref="J24:K24"/>
    <mergeCell ref="L24:M24"/>
    <mergeCell ref="N24:O24"/>
    <mergeCell ref="P24:Q24"/>
    <mergeCell ref="R24:S24"/>
    <mergeCell ref="T24:U24"/>
    <mergeCell ref="V24:W24"/>
    <mergeCell ref="X24:Y24"/>
    <mergeCell ref="Z24:AA24"/>
    <mergeCell ref="AB24:AC24"/>
    <mergeCell ref="AD24:AE24"/>
    <mergeCell ref="AF24:AG24"/>
    <mergeCell ref="AH24:AI24"/>
    <mergeCell ref="AJ24:AK24"/>
    <mergeCell ref="AL24:AM24"/>
    <mergeCell ref="AN24:AO24"/>
    <mergeCell ref="AP24:AQ24"/>
    <mergeCell ref="AR24:AS24"/>
    <mergeCell ref="AT24:AU24"/>
    <mergeCell ref="J30:K30"/>
    <mergeCell ref="L30:M30"/>
    <mergeCell ref="N30:O30"/>
    <mergeCell ref="P30:Q30"/>
    <mergeCell ref="R30:S30"/>
    <mergeCell ref="T30:U30"/>
    <mergeCell ref="V30:W30"/>
    <mergeCell ref="X30:Y30"/>
    <mergeCell ref="Z30:AA30"/>
    <mergeCell ref="AB30:AC30"/>
    <mergeCell ref="AN30:AO30"/>
    <mergeCell ref="AP30:AQ30"/>
    <mergeCell ref="AR30:AS30"/>
    <mergeCell ref="AT30:AU30"/>
    <mergeCell ref="AD30:AE30"/>
    <mergeCell ref="AF30:AG30"/>
    <mergeCell ref="AH30:AI30"/>
    <mergeCell ref="AJ30:AK30"/>
    <mergeCell ref="AL30:AM30"/>
  </mergeCells>
  <conditionalFormatting sqref="A1:XFD1048576">
    <cfRule type="cellIs" dxfId="1" priority="1" operator="lessThan">
      <formula>0</formula>
    </cfRule>
  </conditionalFormatting>
  <hyperlinks>
    <hyperlink ref="I2" location="'Rekapitulace stavby'!A1" display="Rekapitulace stavby" xr:uid="{00000000-0004-0000-0D00-000000000000}"/>
  </hyperlinks>
  <pageMargins left="0.39370078740157483" right="0.39370078740157483" top="0.39370078740157483" bottom="0.39370078740157483" header="0" footer="0"/>
  <pageSetup paperSize="9" scale="48" fitToHeight="100" orientation="landscape" r:id="rId1"/>
  <headerFooter>
    <oddFooter>&amp;CStrana &amp;P z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pageSetUpPr fitToPage="1"/>
  </sheetPr>
  <dimension ref="A1:AC40"/>
  <sheetViews>
    <sheetView showGridLines="0" tabSelected="1" topLeftCell="A7" zoomScale="85" zoomScaleNormal="85" zoomScaleSheetLayoutView="70" workbookViewId="0">
      <selection activeCell="X10" sqref="X10:X21"/>
    </sheetView>
  </sheetViews>
  <sheetFormatPr defaultColWidth="9.28515625" defaultRowHeight="10.199999999999999" x14ac:dyDescent="0.2"/>
  <cols>
    <col min="1" max="1" width="1.7109375" style="1432" customWidth="1"/>
    <col min="2" max="2" width="2.7109375" style="1432" customWidth="1"/>
    <col min="3" max="3" width="11.28515625" style="1432" customWidth="1"/>
    <col min="4" max="4" width="22.7109375" style="1432" customWidth="1"/>
    <col min="5" max="5" width="29.28515625" style="1432" customWidth="1"/>
    <col min="6" max="6" width="20.85546875" style="1432" hidden="1" customWidth="1"/>
    <col min="7" max="7" width="32.7109375" style="1432" customWidth="1"/>
    <col min="8" max="8" width="15.7109375" style="1432" hidden="1" customWidth="1"/>
    <col min="9" max="9" width="15.7109375" style="1726" hidden="1" customWidth="1"/>
    <col min="10" max="10" width="18.140625" style="1726" hidden="1" customWidth="1"/>
    <col min="11" max="12" width="15.7109375" style="1726" hidden="1" customWidth="1"/>
    <col min="13" max="13" width="18.140625" style="1432" hidden="1" customWidth="1"/>
    <col min="14" max="15" width="18.140625" style="1726" hidden="1" customWidth="1"/>
    <col min="16" max="18" width="18.140625" style="1432" hidden="1" customWidth="1"/>
    <col min="19" max="19" width="15.7109375" style="1432" hidden="1" customWidth="1"/>
    <col min="20" max="20" width="18.140625" style="1432" hidden="1" customWidth="1"/>
    <col min="21" max="22" width="21.85546875" style="1432" hidden="1" customWidth="1"/>
    <col min="23" max="23" width="24" style="1432" hidden="1" customWidth="1"/>
    <col min="24" max="25" width="24" style="1432" customWidth="1"/>
    <col min="26" max="26" width="27.85546875" style="1432" customWidth="1"/>
    <col min="27" max="27" width="22" style="1432" customWidth="1"/>
    <col min="28" max="29" width="9.28515625" style="1432"/>
    <col min="30" max="30" width="18.140625" style="1432" customWidth="1"/>
    <col min="31" max="16384" width="9.28515625" style="1432"/>
  </cols>
  <sheetData>
    <row r="1" spans="1:29" s="1392" customFormat="1" ht="6.9" customHeight="1" x14ac:dyDescent="0.2">
      <c r="A1" s="1391"/>
      <c r="B1" s="1391"/>
      <c r="C1" s="1391"/>
      <c r="D1" s="1391"/>
      <c r="E1" s="1391"/>
      <c r="F1" s="1391"/>
      <c r="G1" s="1391"/>
      <c r="H1" s="1391"/>
      <c r="I1" s="1721"/>
      <c r="J1" s="1721"/>
      <c r="K1" s="1721"/>
      <c r="L1" s="1721"/>
      <c r="M1" s="1391"/>
      <c r="N1" s="1721"/>
      <c r="O1" s="1721"/>
      <c r="P1" s="1391"/>
      <c r="Q1" s="1391"/>
      <c r="R1" s="1391"/>
      <c r="S1" s="1391"/>
      <c r="T1" s="1391"/>
      <c r="U1" s="1391"/>
      <c r="V1" s="1391"/>
      <c r="W1" s="1391"/>
      <c r="X1" s="1391"/>
      <c r="Y1" s="1391"/>
      <c r="Z1" s="1391"/>
      <c r="AA1" s="1391"/>
    </row>
    <row r="2" spans="1:29" s="1392" customFormat="1" ht="24.9" customHeight="1" x14ac:dyDescent="0.2">
      <c r="A2" s="1393"/>
      <c r="B2" s="1394" t="s">
        <v>3</v>
      </c>
      <c r="C2" s="1395"/>
      <c r="D2" s="1395"/>
      <c r="E2" s="1395"/>
      <c r="F2" s="1395"/>
      <c r="G2" s="1395"/>
      <c r="H2" s="1395"/>
      <c r="I2" s="1722"/>
      <c r="J2" s="1722"/>
      <c r="K2" s="1722"/>
      <c r="L2" s="1722"/>
      <c r="M2" s="1395"/>
      <c r="N2" s="1722"/>
      <c r="O2" s="1722"/>
      <c r="P2" s="1395"/>
      <c r="Q2" s="1395"/>
      <c r="R2" s="1395"/>
      <c r="S2" s="1395"/>
      <c r="T2" s="1395"/>
      <c r="U2" s="1395"/>
      <c r="V2" s="1395"/>
      <c r="W2" s="1395"/>
      <c r="X2" s="1395"/>
      <c r="Y2" s="1395"/>
      <c r="Z2" s="1395"/>
      <c r="AA2" s="1395"/>
      <c r="AB2" s="1396"/>
    </row>
    <row r="3" spans="1:29" s="1263" customFormat="1" ht="18.75" customHeight="1" x14ac:dyDescent="0.2">
      <c r="A3" s="1261"/>
      <c r="B3" s="1397" t="s">
        <v>4</v>
      </c>
      <c r="C3" s="1398"/>
      <c r="D3" s="1399">
        <v>201905001</v>
      </c>
      <c r="E3" s="1398"/>
      <c r="F3" s="1398"/>
      <c r="I3" s="1723"/>
      <c r="J3" s="1723"/>
      <c r="K3" s="1723"/>
      <c r="L3" s="1723"/>
      <c r="M3" s="1398"/>
      <c r="N3" s="1723"/>
      <c r="O3" s="1723"/>
      <c r="P3" s="1398"/>
      <c r="Q3" s="1398"/>
      <c r="R3" s="1398"/>
      <c r="S3" s="1398"/>
      <c r="T3" s="1398"/>
      <c r="U3" s="1398"/>
      <c r="V3" s="1398"/>
      <c r="W3" s="1398"/>
      <c r="X3" s="1398"/>
      <c r="Y3" s="1398"/>
      <c r="Z3" s="1398"/>
      <c r="AA3" s="1398"/>
      <c r="AB3" s="1400"/>
      <c r="AC3" s="1400"/>
    </row>
    <row r="4" spans="1:29" s="1403" customFormat="1" ht="21" customHeight="1" x14ac:dyDescent="0.2">
      <c r="A4" s="1401"/>
      <c r="B4" s="1402" t="s">
        <v>5</v>
      </c>
      <c r="C4" s="1402"/>
      <c r="D4" s="1402" t="s">
        <v>2608</v>
      </c>
      <c r="E4" s="1402"/>
      <c r="F4" s="1402"/>
      <c r="I4" s="1724"/>
      <c r="J4" s="1724"/>
      <c r="K4" s="1724"/>
      <c r="L4" s="1724"/>
      <c r="M4" s="1404"/>
      <c r="N4" s="1724"/>
      <c r="O4" s="1724"/>
      <c r="P4" s="1404"/>
      <c r="Q4" s="1404"/>
      <c r="R4" s="1404"/>
      <c r="S4" s="1404"/>
      <c r="T4" s="1404"/>
      <c r="U4" s="1404"/>
      <c r="V4" s="1404"/>
      <c r="W4" s="1404"/>
      <c r="X4" s="1404"/>
      <c r="Y4" s="1405" t="s">
        <v>11</v>
      </c>
      <c r="Z4" s="1406">
        <v>44712</v>
      </c>
      <c r="AA4" s="1404"/>
      <c r="AB4" s="1407"/>
      <c r="AC4" s="1407"/>
    </row>
    <row r="5" spans="1:29" s="1392" customFormat="1" ht="20.25" customHeight="1" x14ac:dyDescent="0.2">
      <c r="A5" s="1393"/>
      <c r="B5" s="1408" t="s">
        <v>9</v>
      </c>
      <c r="C5" s="1395"/>
      <c r="D5" s="1409" t="s">
        <v>10</v>
      </c>
      <c r="E5" s="1395"/>
      <c r="F5" s="1395"/>
      <c r="I5" s="1725"/>
      <c r="J5" s="1722"/>
      <c r="K5" s="1722"/>
      <c r="L5" s="1725"/>
      <c r="N5" s="1722"/>
      <c r="O5" s="1722"/>
      <c r="P5" s="1395"/>
      <c r="Q5" s="1395"/>
      <c r="R5" s="1395"/>
      <c r="S5" s="1395"/>
      <c r="T5" s="1395"/>
      <c r="U5" s="1395"/>
      <c r="V5" s="1395"/>
      <c r="W5" s="1395"/>
      <c r="X5" s="1395"/>
      <c r="Y5" s="1405" t="s">
        <v>19</v>
      </c>
      <c r="Z5" s="2250" t="s">
        <v>21</v>
      </c>
      <c r="AA5" s="2250"/>
      <c r="AB5" s="1396"/>
      <c r="AC5" s="1396"/>
    </row>
    <row r="6" spans="1:29" s="1392" customFormat="1" ht="21.75" customHeight="1" x14ac:dyDescent="0.2">
      <c r="A6" s="1393"/>
      <c r="B6" s="1410" t="s">
        <v>2505</v>
      </c>
      <c r="C6" s="1393"/>
      <c r="D6" s="1411" t="s">
        <v>15</v>
      </c>
      <c r="E6" s="1395"/>
      <c r="F6" s="1395"/>
      <c r="I6" s="1725"/>
      <c r="J6" s="1722"/>
      <c r="K6" s="1722"/>
      <c r="L6" s="1725"/>
      <c r="N6" s="1722"/>
      <c r="O6" s="1722"/>
      <c r="P6" s="1395"/>
      <c r="Q6" s="1395"/>
      <c r="R6" s="1395"/>
      <c r="S6" s="1395"/>
      <c r="T6" s="1395"/>
      <c r="U6" s="1395"/>
      <c r="V6" s="1395"/>
      <c r="W6" s="1395"/>
      <c r="X6" s="1395"/>
      <c r="AB6" s="1396"/>
      <c r="AC6" s="1396"/>
    </row>
    <row r="7" spans="1:29" s="1392" customFormat="1" ht="19.5" customHeight="1" thickBot="1" x14ac:dyDescent="0.25">
      <c r="A7" s="1393"/>
      <c r="B7" s="1410" t="s">
        <v>2506</v>
      </c>
      <c r="C7" s="1393"/>
      <c r="D7" s="1411" t="s">
        <v>2508</v>
      </c>
      <c r="E7" s="1395"/>
      <c r="F7" s="1395"/>
      <c r="I7" s="1722"/>
      <c r="J7" s="1722"/>
      <c r="K7" s="1722"/>
      <c r="L7" s="1722"/>
      <c r="M7" s="1395"/>
      <c r="N7" s="1722"/>
      <c r="O7" s="1722"/>
      <c r="P7" s="1395"/>
      <c r="Q7" s="1395"/>
      <c r="R7" s="1395"/>
      <c r="S7" s="1395"/>
      <c r="T7" s="1395"/>
      <c r="U7" s="1395"/>
      <c r="V7" s="1395"/>
      <c r="W7" s="1395"/>
      <c r="X7" s="1395"/>
      <c r="Y7" s="1395"/>
      <c r="Z7" s="1395"/>
      <c r="AA7" s="1412"/>
    </row>
    <row r="8" spans="1:29" s="1263" customFormat="1" ht="44.4" customHeight="1" thickBot="1" x14ac:dyDescent="0.25">
      <c r="A8" s="1261"/>
      <c r="B8" s="1413"/>
      <c r="C8" s="2251" t="s">
        <v>2509</v>
      </c>
      <c r="D8" s="2252"/>
      <c r="E8" s="1414" t="s">
        <v>2510</v>
      </c>
      <c r="F8" s="1415" t="s">
        <v>36</v>
      </c>
      <c r="G8" s="1416" t="s">
        <v>2511</v>
      </c>
      <c r="H8" s="1739" t="s">
        <v>2512</v>
      </c>
      <c r="I8" s="1739" t="s">
        <v>2513</v>
      </c>
      <c r="J8" s="1739" t="s">
        <v>2514</v>
      </c>
      <c r="K8" s="1739" t="s">
        <v>2515</v>
      </c>
      <c r="L8" s="1739" t="s">
        <v>2516</v>
      </c>
      <c r="M8" s="1417" t="s">
        <v>2517</v>
      </c>
      <c r="N8" s="1417" t="s">
        <v>2518</v>
      </c>
      <c r="O8" s="1704" t="s">
        <v>2519</v>
      </c>
      <c r="P8" s="1773" t="s">
        <v>2520</v>
      </c>
      <c r="Q8" s="1417" t="s">
        <v>2521</v>
      </c>
      <c r="R8" s="1417" t="s">
        <v>2522</v>
      </c>
      <c r="S8" s="1417" t="s">
        <v>2523</v>
      </c>
      <c r="T8" s="1417" t="s">
        <v>2524</v>
      </c>
      <c r="U8" s="2046" t="s">
        <v>2525</v>
      </c>
      <c r="V8" s="1416" t="s">
        <v>2526</v>
      </c>
      <c r="W8" s="2046" t="s">
        <v>2527</v>
      </c>
      <c r="X8" s="2024" t="s">
        <v>2528</v>
      </c>
      <c r="Y8" s="1416" t="s">
        <v>2529</v>
      </c>
      <c r="Z8" s="1705" t="s">
        <v>2530</v>
      </c>
      <c r="AA8" s="1712" t="s">
        <v>2604</v>
      </c>
    </row>
    <row r="9" spans="1:29" s="1424" customFormat="1" ht="21.75" customHeight="1" thickBot="1" x14ac:dyDescent="0.25">
      <c r="A9" s="1418"/>
      <c r="B9" s="1443" t="s">
        <v>42</v>
      </c>
      <c r="C9" s="1419"/>
      <c r="D9" s="1419"/>
      <c r="E9" s="1419"/>
      <c r="F9" s="1420"/>
      <c r="G9" s="1878"/>
      <c r="H9" s="1879"/>
      <c r="I9" s="1421"/>
      <c r="J9" s="1421"/>
      <c r="K9" s="1421"/>
      <c r="L9" s="1421"/>
      <c r="M9" s="1421"/>
      <c r="N9" s="1719"/>
      <c r="O9" s="1719"/>
      <c r="P9" s="1877"/>
      <c r="Q9" s="1868"/>
      <c r="R9" s="1887"/>
      <c r="S9" s="1422"/>
      <c r="T9" s="1422"/>
      <c r="U9" s="1422"/>
      <c r="V9" s="2146"/>
      <c r="W9" s="1422"/>
      <c r="X9" s="2316"/>
      <c r="Y9" s="1423"/>
      <c r="Z9" s="1706"/>
      <c r="AA9" s="1713"/>
    </row>
    <row r="10" spans="1:29" s="1263" customFormat="1" ht="19.95" customHeight="1" x14ac:dyDescent="0.25">
      <c r="A10" s="1261"/>
      <c r="B10" s="1444" t="s">
        <v>2541</v>
      </c>
      <c r="C10" s="1451" t="s">
        <v>47</v>
      </c>
      <c r="D10" s="1448" t="s">
        <v>48</v>
      </c>
      <c r="E10" s="1701">
        <f>'SO 01.1 - Stoka A'!I85</f>
        <v>6653055.54</v>
      </c>
      <c r="F10" s="1272">
        <f t="shared" ref="F10:F21" si="0">E10*( 1+21%)</f>
        <v>8050197.2034</v>
      </c>
      <c r="G10" s="2325">
        <f>SUM(H10:W10)</f>
        <v>4607572.9300000006</v>
      </c>
      <c r="H10" s="1384">
        <f>'SO 01.1 - Stoka A'!P85</f>
        <v>658335.07000000007</v>
      </c>
      <c r="I10" s="1589">
        <f>'SO 01.1 - Stoka A'!R85</f>
        <v>0</v>
      </c>
      <c r="J10" s="1589">
        <f>'SO 01.1 - Stoka A'!T85</f>
        <v>232137.27000000002</v>
      </c>
      <c r="K10" s="1589">
        <f>'SO 01.1 - Stoka A'!V85</f>
        <v>492610.85000000003</v>
      </c>
      <c r="L10" s="1589">
        <f>'SO 01.1 - Stoka A'!X85</f>
        <v>315010.71999999997</v>
      </c>
      <c r="M10" s="1589">
        <f>'SO 01.1 - Stoka A'!Z85</f>
        <v>1616404.45</v>
      </c>
      <c r="N10" s="1729">
        <f>'SO 01.1 - Stoka A'!AB85</f>
        <v>347144.81</v>
      </c>
      <c r="O10" s="1729">
        <f>'SO 01.1 - Stoka A'!AD85</f>
        <v>0</v>
      </c>
      <c r="P10" s="1880">
        <f>'SO 01.1 - Stoka A'!AF85</f>
        <v>0</v>
      </c>
      <c r="Q10" s="1869">
        <f>'SO 01.1 - Stoka A'!AH85</f>
        <v>119117.5</v>
      </c>
      <c r="R10" s="1384">
        <f>'SO 01.1 - Stoka A'!AJ85</f>
        <v>6173.65</v>
      </c>
      <c r="S10" s="1589">
        <f>'SO 01.1 - Stoka A'!AL85</f>
        <v>0</v>
      </c>
      <c r="T10" s="1589">
        <f>'SO 01.1 - Stoka A'!AN85</f>
        <v>0</v>
      </c>
      <c r="U10" s="1589">
        <f>'SO 01.1 - Stoka A'!AP85</f>
        <v>534006.5</v>
      </c>
      <c r="V10" s="2191">
        <f>'SO 01.1 - Stoka A'!AR85</f>
        <v>170884.66</v>
      </c>
      <c r="W10" s="2308">
        <f>'SO 01.1 - Stoka A'!AT85</f>
        <v>115747.45</v>
      </c>
      <c r="X10" s="2317">
        <f>'SO 01.1 - Stoka A'!AV85</f>
        <v>100836.44</v>
      </c>
      <c r="Y10" s="1264">
        <f>SUM(H10:X10)</f>
        <v>4708409.370000001</v>
      </c>
      <c r="Z10" s="1707">
        <f>E10-Y10</f>
        <v>1944646.169999999</v>
      </c>
      <c r="AA10" s="1714">
        <f>Y10/E10</f>
        <v>0.70770630752918695</v>
      </c>
    </row>
    <row r="11" spans="1:29" s="1263" customFormat="1" ht="19.95" customHeight="1" x14ac:dyDescent="0.25">
      <c r="A11" s="1261"/>
      <c r="B11" s="1445" t="s">
        <v>2542</v>
      </c>
      <c r="C11" s="1452" t="s">
        <v>50</v>
      </c>
      <c r="D11" s="1449" t="s">
        <v>51</v>
      </c>
      <c r="E11" s="1702">
        <f>'SO 01.2 - Stoka A1'!I9</f>
        <v>1831467.3099999998</v>
      </c>
      <c r="F11" s="1273">
        <f t="shared" si="0"/>
        <v>2216075.4450999997</v>
      </c>
      <c r="G11" s="2326">
        <f t="shared" ref="G11:G21" si="1">SUM(H11:W11)</f>
        <v>1409105.96</v>
      </c>
      <c r="H11" s="1385">
        <f>'SO 01.2 - Stoka A1'!O10</f>
        <v>64030.41</v>
      </c>
      <c r="I11" s="1265">
        <f>'SO 01.2 - Stoka A1'!Q10</f>
        <v>390390.17</v>
      </c>
      <c r="J11" s="1265">
        <f>'SO 01.2 - Stoka A1'!S10</f>
        <v>639304.30000000005</v>
      </c>
      <c r="K11" s="1265">
        <f>'SO 01.2 - Stoka A1'!U10</f>
        <v>20405</v>
      </c>
      <c r="L11" s="1265">
        <f>'SO 01.2 - Stoka A1'!W10</f>
        <v>0</v>
      </c>
      <c r="M11" s="1265">
        <f>'SO 01.2 - Stoka A1'!Y10</f>
        <v>0</v>
      </c>
      <c r="N11" s="1266">
        <f>'SO 01.2 - Stoka A1'!AA10</f>
        <v>0</v>
      </c>
      <c r="O11" s="1266">
        <f>'SO 01.2 - Stoka A1'!AC10</f>
        <v>0</v>
      </c>
      <c r="P11" s="1881">
        <f>'SO 01.2 - Stoka A1'!AE10</f>
        <v>116527.5</v>
      </c>
      <c r="Q11" s="1870">
        <f>'SO 01.2 - Stoka A1'!AG10</f>
        <v>0</v>
      </c>
      <c r="R11" s="1385">
        <f>'SO 01.2 - Stoka A1'!AI10</f>
        <v>0</v>
      </c>
      <c r="S11" s="1265">
        <f>'SO 01.2 - Stoka A1'!AK10</f>
        <v>0</v>
      </c>
      <c r="T11" s="1265">
        <f>'SO 01.2 - Stoka A1'!AM10</f>
        <v>0</v>
      </c>
      <c r="U11" s="1265">
        <f>'SO 01.2 - Stoka A1'!AO10</f>
        <v>0</v>
      </c>
      <c r="V11" s="2192">
        <f>'SO 01.2 - Stoka A1'!AQ10</f>
        <v>178448.58000000002</v>
      </c>
      <c r="W11" s="2309">
        <f>'SO 01.2 - Stoka A1'!AS10</f>
        <v>0</v>
      </c>
      <c r="X11" s="2318">
        <f>'SO 01.2 - Stoka A1'!AU10</f>
        <v>4.7699999999999996</v>
      </c>
      <c r="Y11" s="1267">
        <f t="shared" ref="Y11:Y21" si="2">SUM(H11:X11)</f>
        <v>1409110.73</v>
      </c>
      <c r="Z11" s="1708">
        <f t="shared" ref="Z11:Z21" si="3">E11-Y11</f>
        <v>422356.57999999984</v>
      </c>
      <c r="AA11" s="1715">
        <f t="shared" ref="AA11:AA21" si="4">Y11/E11</f>
        <v>0.76938896059247719</v>
      </c>
    </row>
    <row r="12" spans="1:29" s="1263" customFormat="1" ht="19.95" customHeight="1" x14ac:dyDescent="0.25">
      <c r="A12" s="1261"/>
      <c r="B12" s="1445" t="s">
        <v>2543</v>
      </c>
      <c r="C12" s="1677" t="s">
        <v>52</v>
      </c>
      <c r="D12" s="1678" t="s">
        <v>53</v>
      </c>
      <c r="E12" s="1702">
        <f>'SO 01.3 - Stoka A2'!I9</f>
        <v>641199.50000000012</v>
      </c>
      <c r="F12" s="1273">
        <f t="shared" si="0"/>
        <v>775851.39500000014</v>
      </c>
      <c r="G12" s="2326">
        <f t="shared" si="1"/>
        <v>484767.74999999994</v>
      </c>
      <c r="H12" s="1385">
        <f>'SO 01.3 - Stoka A2'!O10</f>
        <v>23610.190000000002</v>
      </c>
      <c r="I12" s="1265">
        <f>'SO 01.3 - Stoka A2'!Q10</f>
        <v>268682.13</v>
      </c>
      <c r="J12" s="1265">
        <f>'SO 01.3 - Stoka A2'!S10</f>
        <v>90991.139999999985</v>
      </c>
      <c r="K12" s="1265">
        <f>'SO 01.3 - Stoka A2'!U10</f>
        <v>0</v>
      </c>
      <c r="L12" s="1265">
        <f>'SO 01.3 - Stoka A2'!W10</f>
        <v>0</v>
      </c>
      <c r="M12" s="1265">
        <f>'SO 01.3 - Stoka A2'!Y10</f>
        <v>0</v>
      </c>
      <c r="N12" s="1266">
        <f>'SO 01.3 - Stoka A2'!AA10</f>
        <v>0</v>
      </c>
      <c r="O12" s="1266">
        <f>'SO 01.3 - Stoka A2'!AC10</f>
        <v>0</v>
      </c>
      <c r="P12" s="1881">
        <f>'SO 01.3 - Stoka A2'!AE10</f>
        <v>0</v>
      </c>
      <c r="Q12" s="1870">
        <f>'SO 01.3 - Stoka A2'!AG10</f>
        <v>0</v>
      </c>
      <c r="R12" s="1385">
        <f>'SO 01.3 - Stoka A2'!AI10</f>
        <v>0</v>
      </c>
      <c r="S12" s="1265">
        <f>'SO 01.3 - Stoka A2'!AK10</f>
        <v>0</v>
      </c>
      <c r="T12" s="1265">
        <f>'SO 01.3 - Stoka A2'!AM10</f>
        <v>0</v>
      </c>
      <c r="U12" s="1265">
        <f>'SO 01.3 - Stoka A2'!AO10</f>
        <v>0</v>
      </c>
      <c r="V12" s="2192">
        <f>'SO 01.3 - Stoka A2'!AQ10</f>
        <v>100938.32999999999</v>
      </c>
      <c r="W12" s="2309">
        <f>'SO 01.3 - Stoka A2'!AS10</f>
        <v>545.96</v>
      </c>
      <c r="X12" s="2318">
        <f>'SO 01.3 - Stoka A2'!AU10</f>
        <v>0</v>
      </c>
      <c r="Y12" s="1267">
        <f t="shared" si="2"/>
        <v>484767.74999999994</v>
      </c>
      <c r="Z12" s="1708">
        <f t="shared" si="3"/>
        <v>156431.75000000017</v>
      </c>
      <c r="AA12" s="1716">
        <f t="shared" si="4"/>
        <v>0.75603263882769689</v>
      </c>
    </row>
    <row r="13" spans="1:29" s="1263" customFormat="1" ht="19.95" customHeight="1" x14ac:dyDescent="0.25">
      <c r="A13" s="1261"/>
      <c r="B13" s="1445" t="s">
        <v>2544</v>
      </c>
      <c r="C13" s="1452" t="s">
        <v>54</v>
      </c>
      <c r="D13" s="1449" t="s">
        <v>55</v>
      </c>
      <c r="E13" s="1702">
        <f>'SO 01.4 - Stoka A3 '!I9</f>
        <v>3129511.1700000004</v>
      </c>
      <c r="F13" s="1273">
        <f t="shared" si="0"/>
        <v>3786708.5157000003</v>
      </c>
      <c r="G13" s="2326">
        <f t="shared" si="1"/>
        <v>1374774.3800000001</v>
      </c>
      <c r="H13" s="1385">
        <f>'SO 01.4 - Stoka A3 '!K10</f>
        <v>0</v>
      </c>
      <c r="I13" s="1265">
        <f>'SO 01.4 - Stoka A3 '!M10</f>
        <v>0</v>
      </c>
      <c r="J13" s="1265">
        <f>'SO 01.4 - Stoka A3 '!O10</f>
        <v>0</v>
      </c>
      <c r="K13" s="1265">
        <f>'SO 01.4 - Stoka A3 '!Q10</f>
        <v>0</v>
      </c>
      <c r="L13" s="1265">
        <f>'SO 01.4 - Stoka A3 '!S10</f>
        <v>119808.40000000001</v>
      </c>
      <c r="M13" s="1265">
        <f>'SO 01.4 - Stoka A3 '!U10</f>
        <v>580784.24</v>
      </c>
      <c r="N13" s="1266">
        <f>'SO 01.4 - Stoka A3 '!W10</f>
        <v>0</v>
      </c>
      <c r="O13" s="1266">
        <f>'SO 01.4 - Stoka A3 '!Y10</f>
        <v>0</v>
      </c>
      <c r="P13" s="1881">
        <f>'SO 01.4 - Stoka A3 '!AA10</f>
        <v>18509.8</v>
      </c>
      <c r="Q13" s="1870">
        <f>'SO 01.4 - Stoka A3 '!AC10</f>
        <v>0</v>
      </c>
      <c r="R13" s="1385">
        <f>'SO 01.4 - Stoka A3 '!AE10</f>
        <v>0</v>
      </c>
      <c r="S13" s="1265">
        <f>'SO 01.4 - Stoka A3 '!AG10</f>
        <v>0</v>
      </c>
      <c r="T13" s="1265">
        <f>'SO 01.4 - Stoka A3 '!AI10</f>
        <v>0</v>
      </c>
      <c r="U13" s="1265">
        <f>'SO 01.4 - Stoka A3 '!AK10</f>
        <v>0</v>
      </c>
      <c r="V13" s="2192">
        <f>'SO 01.4 - Stoka A3 '!AM10</f>
        <v>264339.14</v>
      </c>
      <c r="W13" s="2309">
        <f>'SO 01.4 - Stoka A3 '!AO10</f>
        <v>391332.8</v>
      </c>
      <c r="X13" s="2318">
        <f>'SO 01.4 - Stoka A3 '!AQ10</f>
        <v>152713.35999999999</v>
      </c>
      <c r="Y13" s="1267">
        <f>SUM(H13:X13)</f>
        <v>1527487.7400000002</v>
      </c>
      <c r="Z13" s="1708">
        <f t="shared" si="3"/>
        <v>1602023.4300000002</v>
      </c>
      <c r="AA13" s="1716">
        <f t="shared" si="4"/>
        <v>0.48809148043398742</v>
      </c>
    </row>
    <row r="14" spans="1:29" s="1263" customFormat="1" ht="19.95" customHeight="1" thickBot="1" x14ac:dyDescent="0.3">
      <c r="A14" s="1261"/>
      <c r="B14" s="1446" t="s">
        <v>2545</v>
      </c>
      <c r="C14" s="1453" t="s">
        <v>56</v>
      </c>
      <c r="D14" s="1450" t="s">
        <v>57</v>
      </c>
      <c r="E14" s="1703">
        <f>'SO 01.5 - Stoka A4'!I9</f>
        <v>1145507.3700000003</v>
      </c>
      <c r="F14" s="1274">
        <f t="shared" si="0"/>
        <v>1386063.9177000003</v>
      </c>
      <c r="G14" s="2324">
        <f t="shared" si="1"/>
        <v>793917.2</v>
      </c>
      <c r="H14" s="1386">
        <f>'SO 01.5 - Stoka A4'!K10</f>
        <v>14800.85</v>
      </c>
      <c r="I14" s="1268">
        <f>'SO 01.5 - Stoka A4'!M10</f>
        <v>0</v>
      </c>
      <c r="J14" s="1268">
        <f>'SO 01.5 - Stoka A4'!O10</f>
        <v>381004.35</v>
      </c>
      <c r="K14" s="1268">
        <f>'SO 01.5 - Stoka A4'!Q10</f>
        <v>91899.78</v>
      </c>
      <c r="L14" s="1268">
        <f>'SO 01.5 - Stoka A4'!S10</f>
        <v>0</v>
      </c>
      <c r="M14" s="1268">
        <f>'SO 01.5 - Stoka A4'!U10</f>
        <v>0</v>
      </c>
      <c r="N14" s="1269">
        <f>'SO 01.5 - Stoka A4'!W10</f>
        <v>0</v>
      </c>
      <c r="O14" s="1269">
        <f>'SO 01.5 - Stoka A4'!Y10</f>
        <v>0</v>
      </c>
      <c r="P14" s="1882">
        <f>'SO 01.5 - Stoka A4'!AA10</f>
        <v>0</v>
      </c>
      <c r="Q14" s="1871">
        <f>'SO 01.5 - Stoka A4'!AC10</f>
        <v>0</v>
      </c>
      <c r="R14" s="1386">
        <f>'SO 01.5 - Stoka A4'!AE10</f>
        <v>0</v>
      </c>
      <c r="S14" s="1268">
        <f>'SO 01.5 - Stoka A4'!AG10</f>
        <v>0</v>
      </c>
      <c r="T14" s="1268">
        <f>'SO 01.5 - Stoka A4'!AI10</f>
        <v>306212.22000000003</v>
      </c>
      <c r="U14" s="1268">
        <f>'SO 01.5 - Stoka A4'!AK10</f>
        <v>0</v>
      </c>
      <c r="V14" s="2193">
        <f>'SO 01.5 - Stoka A4'!AM10</f>
        <v>0</v>
      </c>
      <c r="W14" s="2310">
        <f>'SO 01.5 - Stoka A4'!AO10</f>
        <v>0</v>
      </c>
      <c r="X14" s="2319">
        <f>'SO 01.5 - Stoka A4'!AQ10</f>
        <v>10825.14</v>
      </c>
      <c r="Y14" s="1270">
        <f t="shared" si="2"/>
        <v>804742.34</v>
      </c>
      <c r="Z14" s="1709">
        <f t="shared" si="3"/>
        <v>340765.03000000038</v>
      </c>
      <c r="AA14" s="1715">
        <f t="shared" si="4"/>
        <v>0.7025204386070425</v>
      </c>
    </row>
    <row r="15" spans="1:29" s="1263" customFormat="1" ht="19.95" customHeight="1" x14ac:dyDescent="0.25">
      <c r="A15" s="1261"/>
      <c r="B15" s="1444" t="s">
        <v>2546</v>
      </c>
      <c r="C15" s="1451" t="s">
        <v>58</v>
      </c>
      <c r="D15" s="1448" t="s">
        <v>59</v>
      </c>
      <c r="E15" s="1276">
        <f>'SO 01.6 - Stoka B'!I9</f>
        <v>8401220.3699999992</v>
      </c>
      <c r="F15" s="1272">
        <f t="shared" si="0"/>
        <v>10165476.647699999</v>
      </c>
      <c r="G15" s="2325">
        <f t="shared" si="1"/>
        <v>6299241.9699999997</v>
      </c>
      <c r="H15" s="1387">
        <f>'SO 01.6 - Stoka B'!K10</f>
        <v>0</v>
      </c>
      <c r="I15" s="1590">
        <f>'SO 01.6 - Stoka B'!M10</f>
        <v>0</v>
      </c>
      <c r="J15" s="1590">
        <f>'SO 01.6 - Stoka B'!O10</f>
        <v>0</v>
      </c>
      <c r="K15" s="1590">
        <f>'SO 01.6 - Stoka B'!Q10</f>
        <v>0</v>
      </c>
      <c r="L15" s="1590">
        <f>'SO 01.6 - Stoka B'!S10</f>
        <v>0</v>
      </c>
      <c r="M15" s="1590">
        <f>'SO 01.6 - Stoka B'!U10</f>
        <v>0</v>
      </c>
      <c r="N15" s="1730">
        <f>'SO 01.6 - Stoka B'!W10</f>
        <v>436946.18</v>
      </c>
      <c r="O15" s="1730">
        <f>'SO 01.6 - Stoka B'!Y10</f>
        <v>2703674.5</v>
      </c>
      <c r="P15" s="1883">
        <f>'SO 01.6 - Stoka B'!AA10</f>
        <v>1284587.9400000002</v>
      </c>
      <c r="Q15" s="1872">
        <f>'SO 01.6 - Stoka B'!AC10</f>
        <v>607149.38</v>
      </c>
      <c r="R15" s="1387">
        <f>'SO 01.6 - Stoka B'!AE10</f>
        <v>0</v>
      </c>
      <c r="S15" s="1590">
        <f>'SO 01.6 - Stoka B'!AG10</f>
        <v>0</v>
      </c>
      <c r="T15" s="1590">
        <f>'SO 01.6 - Stoka B'!AI10</f>
        <v>189239.16999999998</v>
      </c>
      <c r="U15" s="1590">
        <f>'SO 01.6 - Stoka B'!AK10</f>
        <v>387152.67</v>
      </c>
      <c r="V15" s="2194">
        <f>'SO 01.6 - Stoka B'!AM10</f>
        <v>482864.72000000009</v>
      </c>
      <c r="W15" s="2311">
        <f>'SO 01.6 - Stoka B'!AO10</f>
        <v>207627.41000000003</v>
      </c>
      <c r="X15" s="2320">
        <f>'SO 01.6 - Stoka B'!AQ10</f>
        <v>171079.69</v>
      </c>
      <c r="Y15" s="1264">
        <f t="shared" si="2"/>
        <v>6470321.6600000001</v>
      </c>
      <c r="Z15" s="1707">
        <f t="shared" si="3"/>
        <v>1930898.709999999</v>
      </c>
      <c r="AA15" s="1714">
        <f t="shared" si="4"/>
        <v>0.77016449694676925</v>
      </c>
    </row>
    <row r="16" spans="1:29" s="1263" customFormat="1" ht="19.95" customHeight="1" x14ac:dyDescent="0.25">
      <c r="A16" s="1261"/>
      <c r="B16" s="1445" t="s">
        <v>2547</v>
      </c>
      <c r="C16" s="1452" t="s">
        <v>60</v>
      </c>
      <c r="D16" s="1449" t="s">
        <v>61</v>
      </c>
      <c r="E16" s="1277">
        <f>'SO 01.7 - Stoka B1'!I9</f>
        <v>9723520.8599999975</v>
      </c>
      <c r="F16" s="1273">
        <f t="shared" si="0"/>
        <v>11765460.240599997</v>
      </c>
      <c r="G16" s="2326">
        <f t="shared" si="1"/>
        <v>6393883.7699999996</v>
      </c>
      <c r="H16" s="1388">
        <f>'SO 01.7 - Stoka B1'!K10</f>
        <v>0</v>
      </c>
      <c r="I16" s="1591">
        <f>'SO 01.7 - Stoka B1'!M10</f>
        <v>0</v>
      </c>
      <c r="J16" s="1591">
        <f>'SO 01.7 - Stoka B1'!O10</f>
        <v>0</v>
      </c>
      <c r="K16" s="1591">
        <f>'SO 01.7 - Stoka B1'!Q10</f>
        <v>0</v>
      </c>
      <c r="L16" s="1591">
        <f>'SO 01.7 - Stoka B1'!S10</f>
        <v>0</v>
      </c>
      <c r="M16" s="1591">
        <f>'SO 01.7 - Stoka B1'!U10</f>
        <v>0</v>
      </c>
      <c r="N16" s="1731">
        <f>'SO 01.7 - Stoka B1'!W10</f>
        <v>2874427.28</v>
      </c>
      <c r="O16" s="1731">
        <f>'SO 01.7 - Stoka B1'!Y10</f>
        <v>0</v>
      </c>
      <c r="P16" s="1884">
        <f>'SO 01.7 - Stoka B1'!AA10</f>
        <v>230027.2</v>
      </c>
      <c r="Q16" s="1873">
        <f>'SO 01.7 - Stoka B1'!AC10</f>
        <v>695675.6</v>
      </c>
      <c r="R16" s="1388">
        <f>'SO 01.7 - Stoka B1'!AE10</f>
        <v>0</v>
      </c>
      <c r="S16" s="1591">
        <f>'SO 01.7 - Stoka B1'!AG10</f>
        <v>0</v>
      </c>
      <c r="T16" s="1591">
        <f>'SO 01.7 - Stoka B1'!AI10</f>
        <v>0</v>
      </c>
      <c r="U16" s="1591">
        <f>'SO 01.7 - Stoka B1'!AK10</f>
        <v>0</v>
      </c>
      <c r="V16" s="2195">
        <f>'SO 01.7 - Stoka B1'!AM10</f>
        <v>914766.3</v>
      </c>
      <c r="W16" s="2312">
        <f>'SO 01.7 - Stoka B1'!AO10</f>
        <v>1678987.39</v>
      </c>
      <c r="X16" s="2321">
        <f>'SO 01.7 - Stoka B1'!AQ10</f>
        <v>462275.68000000005</v>
      </c>
      <c r="Y16" s="1267">
        <f t="shared" si="2"/>
        <v>6856159.4499999993</v>
      </c>
      <c r="Z16" s="1708">
        <f t="shared" si="3"/>
        <v>2867361.4099999983</v>
      </c>
      <c r="AA16" s="1716">
        <f t="shared" si="4"/>
        <v>0.70511078741080635</v>
      </c>
    </row>
    <row r="17" spans="1:27" s="1263" customFormat="1" ht="19.95" customHeight="1" thickBot="1" x14ac:dyDescent="0.3">
      <c r="A17" s="1261"/>
      <c r="B17" s="1446" t="s">
        <v>2548</v>
      </c>
      <c r="C17" s="1453" t="s">
        <v>62</v>
      </c>
      <c r="D17" s="1450" t="s">
        <v>63</v>
      </c>
      <c r="E17" s="1278">
        <f>'SO 01.8 - Stoka B1-1'!I9</f>
        <v>811863.78999999992</v>
      </c>
      <c r="F17" s="1274">
        <f t="shared" si="0"/>
        <v>982355.18589999992</v>
      </c>
      <c r="G17" s="2324">
        <f t="shared" si="1"/>
        <v>489982.74000000005</v>
      </c>
      <c r="H17" s="1389">
        <f>'SO 01.8 - Stoka B1-1'!K10</f>
        <v>0</v>
      </c>
      <c r="I17" s="1592">
        <f>'SO 01.8 - Stoka B1-1'!M10</f>
        <v>0</v>
      </c>
      <c r="J17" s="1592">
        <f>'SO 01.8 - Stoka B1-1'!O10</f>
        <v>0</v>
      </c>
      <c r="K17" s="1592">
        <f>'SO 01.8 - Stoka B1-1'!Q10</f>
        <v>0</v>
      </c>
      <c r="L17" s="1592">
        <f>'SO 01.8 - Stoka B1-1'!S10</f>
        <v>0</v>
      </c>
      <c r="M17" s="1592">
        <f>'SO 01.8 - Stoka B1-1'!U10</f>
        <v>0</v>
      </c>
      <c r="N17" s="1732">
        <f>'SO 01.8 - Stoka B1-1'!W10</f>
        <v>440259.59</v>
      </c>
      <c r="O17" s="1732">
        <f>'SO 01.8 - Stoka B1-1'!Y10</f>
        <v>0</v>
      </c>
      <c r="P17" s="1885">
        <f>'SO 01.8 - Stoka B1-1'!AA10</f>
        <v>0</v>
      </c>
      <c r="Q17" s="1874">
        <f>'SO 01.8 - Stoka B1-1'!AC10</f>
        <v>16254.51</v>
      </c>
      <c r="R17" s="1389">
        <f>'SO 01.8 - Stoka B1-1'!AE10</f>
        <v>0</v>
      </c>
      <c r="S17" s="1592">
        <f>'SO 01.8 - Stoka B1-1'!AG10</f>
        <v>0</v>
      </c>
      <c r="T17" s="1592">
        <f>'SO 01.8 - Stoka B1-1'!AI10</f>
        <v>0</v>
      </c>
      <c r="U17" s="1592">
        <f>'SO 01.8 - Stoka B1-1'!AK10</f>
        <v>0</v>
      </c>
      <c r="V17" s="2196">
        <f>'SO 01.8 - Stoka B1-1'!AM10</f>
        <v>0</v>
      </c>
      <c r="W17" s="2313">
        <f>'SO 01.8 - Stoka B1-1'!AO10</f>
        <v>33468.639999999999</v>
      </c>
      <c r="X17" s="2322">
        <f>'SO 01.8 - Stoka B1-1'!AQ10</f>
        <v>58115.91</v>
      </c>
      <c r="Y17" s="1270">
        <f t="shared" si="2"/>
        <v>548098.65</v>
      </c>
      <c r="Z17" s="1709">
        <f t="shared" si="3"/>
        <v>263765.1399999999</v>
      </c>
      <c r="AA17" s="1717">
        <f t="shared" si="4"/>
        <v>0.6751115849125382</v>
      </c>
    </row>
    <row r="18" spans="1:27" s="1263" customFormat="1" ht="19.95" customHeight="1" x14ac:dyDescent="0.25">
      <c r="A18" s="1261"/>
      <c r="B18" s="1444" t="s">
        <v>2549</v>
      </c>
      <c r="C18" s="1451" t="s">
        <v>64</v>
      </c>
      <c r="D18" s="1448" t="s">
        <v>65</v>
      </c>
      <c r="E18" s="1276">
        <f>'SO 01.9 - Stoka B2'!I9</f>
        <v>3008450.96</v>
      </c>
      <c r="F18" s="1272">
        <f t="shared" si="0"/>
        <v>3640225.6615999998</v>
      </c>
      <c r="G18" s="2325">
        <f>SUM(H18:W18)</f>
        <v>2272526.8199999998</v>
      </c>
      <c r="H18" s="1387">
        <f>'SO 01.9 - Stoka B2'!K10</f>
        <v>0</v>
      </c>
      <c r="I18" s="1590">
        <f>'SO 01.9 - Stoka B2'!M10</f>
        <v>0</v>
      </c>
      <c r="J18" s="1590">
        <f>'SO 01.9 - Stoka B2'!O10</f>
        <v>0</v>
      </c>
      <c r="K18" s="1590">
        <f>'SO 01.9 - Stoka B2'!Q10</f>
        <v>0</v>
      </c>
      <c r="L18" s="1590">
        <f>'SO 01.9 - Stoka B2'!S10</f>
        <v>0</v>
      </c>
      <c r="M18" s="1590">
        <f>'SO 01.9 - Stoka B2'!U10</f>
        <v>0</v>
      </c>
      <c r="N18" s="1730">
        <f>'SO 01.9 - Stoka B2'!W10</f>
        <v>0</v>
      </c>
      <c r="O18" s="1730">
        <f>'SO 01.9 - Stoka B2'!Y10</f>
        <v>0</v>
      </c>
      <c r="P18" s="1883">
        <f>'SO 01.9 - Stoka B2'!AA10</f>
        <v>0</v>
      </c>
      <c r="Q18" s="1872">
        <f>'SO 01.9 - Stoka B2'!AC10</f>
        <v>0</v>
      </c>
      <c r="R18" s="1387">
        <f>'SO 01.9 - Stoka B2'!AE10</f>
        <v>1220801.29</v>
      </c>
      <c r="S18" s="1590">
        <f>'SO 01.9 - Stoka B2'!AG10</f>
        <v>633450.43999999994</v>
      </c>
      <c r="T18" s="1590">
        <f>'SO 01.9 - Stoka B2'!AI10</f>
        <v>212251.24</v>
      </c>
      <c r="U18" s="1590">
        <f>'SO 01.9 - Stoka B2'!AK10</f>
        <v>88025.280000000013</v>
      </c>
      <c r="V18" s="2194">
        <f>'SO 01.9 - Stoka B2'!AM10</f>
        <v>0</v>
      </c>
      <c r="W18" s="2311">
        <f>'SO 01.9 - Stoka B2'!AO10</f>
        <v>117998.57</v>
      </c>
      <c r="X18" s="2320">
        <f>'SO 01.9 - Stoka B2'!AQ10</f>
        <v>23513.4</v>
      </c>
      <c r="Y18" s="1264">
        <f t="shared" si="2"/>
        <v>2296040.2199999997</v>
      </c>
      <c r="Z18" s="1707">
        <f t="shared" si="3"/>
        <v>712410.74000000022</v>
      </c>
      <c r="AA18" s="1714">
        <f t="shared" si="4"/>
        <v>0.76319682472071937</v>
      </c>
    </row>
    <row r="19" spans="1:27" s="1263" customFormat="1" ht="19.95" customHeight="1" x14ac:dyDescent="0.25">
      <c r="A19" s="1261"/>
      <c r="B19" s="1445" t="s">
        <v>2550</v>
      </c>
      <c r="C19" s="1452" t="s">
        <v>66</v>
      </c>
      <c r="D19" s="1449" t="s">
        <v>67</v>
      </c>
      <c r="E19" s="1277">
        <f>'SO 01.10 - Stoka B2-1'!I9</f>
        <v>1627821.67</v>
      </c>
      <c r="F19" s="1273">
        <f t="shared" si="0"/>
        <v>1969664.2206999999</v>
      </c>
      <c r="G19" s="2326">
        <f t="shared" si="1"/>
        <v>1218868.3299999998</v>
      </c>
      <c r="H19" s="1388">
        <f>'SO 01.10 - Stoka B2-1'!K10</f>
        <v>0</v>
      </c>
      <c r="I19" s="1591">
        <f>'SO 01.10 - Stoka B2-1'!M10</f>
        <v>0</v>
      </c>
      <c r="J19" s="1591">
        <f>'SO 01.10 - Stoka B2-1'!O10</f>
        <v>0</v>
      </c>
      <c r="K19" s="1591">
        <f>'SO 01.10 - Stoka B2-1'!Q10</f>
        <v>0</v>
      </c>
      <c r="L19" s="1591">
        <f>'SO 01.10 - Stoka B2-1'!S10</f>
        <v>0</v>
      </c>
      <c r="M19" s="1591">
        <f>'SO 01.10 - Stoka B2-1'!U10</f>
        <v>0</v>
      </c>
      <c r="N19" s="1731">
        <f>'SO 01.10 - Stoka B2-1'!W10</f>
        <v>0</v>
      </c>
      <c r="O19" s="1731">
        <f>'SO 01.10 - Stoka B2-1'!Y10</f>
        <v>0</v>
      </c>
      <c r="P19" s="1884">
        <f>'SO 01.10 - Stoka B2-1'!AA10</f>
        <v>0</v>
      </c>
      <c r="Q19" s="1873">
        <f>'SO 01.10 - Stoka B2-1'!AC10</f>
        <v>0</v>
      </c>
      <c r="R19" s="1388">
        <f>'SO 01.10 - Stoka B2-1'!AE10</f>
        <v>0</v>
      </c>
      <c r="S19" s="1591">
        <f>'SO 01.10 - Stoka B2-1'!AG10</f>
        <v>0</v>
      </c>
      <c r="T19" s="1591">
        <f>'SO 01.10 - Stoka B2-1'!AI10</f>
        <v>603138.54</v>
      </c>
      <c r="U19" s="1591">
        <f>'SO 01.10 - Stoka B2-1'!AK10</f>
        <v>527359.93999999994</v>
      </c>
      <c r="V19" s="2195">
        <f>'SO 01.10 - Stoka B2-1'!AM10</f>
        <v>53877.43</v>
      </c>
      <c r="W19" s="2312">
        <f>'SO 01.10 - Stoka B2-1'!AO10</f>
        <v>34492.42</v>
      </c>
      <c r="X19" s="2321">
        <f>'SO 01.10 - Stoka B2-1'!AQ10</f>
        <v>5871.91</v>
      </c>
      <c r="Y19" s="1267">
        <f t="shared" si="2"/>
        <v>1224740.2399999998</v>
      </c>
      <c r="Z19" s="1708">
        <f t="shared" si="3"/>
        <v>403081.43000000017</v>
      </c>
      <c r="AA19" s="1716">
        <f t="shared" si="4"/>
        <v>0.75237985988968914</v>
      </c>
    </row>
    <row r="20" spans="1:27" s="1263" customFormat="1" ht="19.95" customHeight="1" thickBot="1" x14ac:dyDescent="0.3">
      <c r="A20" s="1261"/>
      <c r="B20" s="1445" t="s">
        <v>2551</v>
      </c>
      <c r="C20" s="1452" t="s">
        <v>68</v>
      </c>
      <c r="D20" s="1449" t="s">
        <v>69</v>
      </c>
      <c r="E20" s="1277">
        <f>'SO 01.11 - Stoka B3'!I9</f>
        <v>809141.65999999992</v>
      </c>
      <c r="F20" s="1273">
        <f t="shared" si="0"/>
        <v>979061.40859999985</v>
      </c>
      <c r="G20" s="2326">
        <f t="shared" si="1"/>
        <v>535711.95000000007</v>
      </c>
      <c r="H20" s="1388">
        <f>'SO 01.11 - Stoka B3'!K10</f>
        <v>0</v>
      </c>
      <c r="I20" s="1591">
        <f>'SO 01.11 - Stoka B3'!M10</f>
        <v>0</v>
      </c>
      <c r="J20" s="1591">
        <f>'SO 01.11 - Stoka B3'!O10</f>
        <v>0</v>
      </c>
      <c r="K20" s="1591">
        <f>'SO 01.11 - Stoka B3'!Q10</f>
        <v>0</v>
      </c>
      <c r="L20" s="1591">
        <f>'SO 01.11 - Stoka B3'!S10</f>
        <v>0</v>
      </c>
      <c r="M20" s="1591">
        <f>'SO 01.11 - Stoka B3'!U10</f>
        <v>0</v>
      </c>
      <c r="N20" s="1731">
        <f>'SO 01.11 - Stoka B3'!W10</f>
        <v>0</v>
      </c>
      <c r="O20" s="1775">
        <f>'SO 01.11 - Stoka B3'!Y10</f>
        <v>0</v>
      </c>
      <c r="P20" s="1885">
        <f>'SO 01.11 - Stoka B3'!AA10</f>
        <v>0</v>
      </c>
      <c r="Q20" s="1873">
        <f>'SO 01.11 - Stoka B3'!AC10</f>
        <v>0</v>
      </c>
      <c r="R20" s="1388">
        <f>'SO 01.11 - Stoka B3'!AE10</f>
        <v>0</v>
      </c>
      <c r="S20" s="1591">
        <f>'SO 01.11 - Stoka B3'!AG10</f>
        <v>0</v>
      </c>
      <c r="T20" s="1591">
        <f>'SO 01.11 - Stoka B3'!AI10</f>
        <v>0</v>
      </c>
      <c r="U20" s="1591">
        <f>'SO 01.11 - Stoka B3'!AK10</f>
        <v>471386.67000000004</v>
      </c>
      <c r="V20" s="2195">
        <f>'SO 01.11 - Stoka B3'!AM10</f>
        <v>0</v>
      </c>
      <c r="W20" s="2312">
        <f>'SO 01.11 - Stoka B3'!AO10</f>
        <v>64325.279999999999</v>
      </c>
      <c r="X20" s="2321">
        <f>'SO 01.11 - Stoka B3'!AQ10</f>
        <v>0</v>
      </c>
      <c r="Y20" s="1267">
        <f t="shared" si="2"/>
        <v>535711.95000000007</v>
      </c>
      <c r="Z20" s="1708">
        <f t="shared" si="3"/>
        <v>273429.70999999985</v>
      </c>
      <c r="AA20" s="1717">
        <f t="shared" si="4"/>
        <v>0.66207436408601195</v>
      </c>
    </row>
    <row r="21" spans="1:27" s="1263" customFormat="1" ht="19.95" customHeight="1" thickBot="1" x14ac:dyDescent="0.3">
      <c r="A21" s="1261"/>
      <c r="B21" s="1447" t="s">
        <v>2552</v>
      </c>
      <c r="C21" s="1454" t="s">
        <v>70</v>
      </c>
      <c r="D21" s="1262" t="s">
        <v>2540</v>
      </c>
      <c r="E21" s="1279">
        <f>'VRN - Vedlejší a ostatní ...'!I9</f>
        <v>1409000</v>
      </c>
      <c r="F21" s="1275">
        <f t="shared" si="0"/>
        <v>1704890</v>
      </c>
      <c r="G21" s="2324">
        <f t="shared" si="1"/>
        <v>907837.5</v>
      </c>
      <c r="H21" s="1390">
        <f>'VRN - Vedlejší a ostatní ...'!K10</f>
        <v>74287.5</v>
      </c>
      <c r="I21" s="1593">
        <f>'VRN - Vedlejší a ostatní ...'!M10</f>
        <v>79900</v>
      </c>
      <c r="J21" s="1593">
        <f>'VRN - Vedlejší a ostatní ...'!O10</f>
        <v>38100</v>
      </c>
      <c r="K21" s="1593">
        <f>'VRN - Vedlejší a ostatní ...'!Q10</f>
        <v>0</v>
      </c>
      <c r="L21" s="1593">
        <f>'VRN - Vedlejší a ostatní ...'!S10</f>
        <v>0</v>
      </c>
      <c r="M21" s="1593">
        <f>'VRN - Vedlejší a ostatní ...'!U10</f>
        <v>58475</v>
      </c>
      <c r="N21" s="1733">
        <f>'VRN - Vedlejší a ostatní ...'!W10</f>
        <v>73000</v>
      </c>
      <c r="O21" s="1740">
        <f>'VRN - Vedlejší a ostatní ...'!Y10</f>
        <v>58275</v>
      </c>
      <c r="P21" s="1886">
        <f>'VRN - Vedlejší a ostatní ...'!AA10</f>
        <v>66250</v>
      </c>
      <c r="Q21" s="1875">
        <f>'VRN - Vedlejší a ostatní ...'!AC10</f>
        <v>66250</v>
      </c>
      <c r="R21" s="1390">
        <f>'VRN - Vedlejší a ostatní ...'!AE10</f>
        <v>76450</v>
      </c>
      <c r="S21" s="1593">
        <f>'VRN - Vedlejší a ostatní ...'!AG10</f>
        <v>61450</v>
      </c>
      <c r="T21" s="1593">
        <f>'VRN - Vedlejší a ostatní ...'!AI10</f>
        <v>61450</v>
      </c>
      <c r="U21" s="1593">
        <f>'VRN - Vedlejší a ostatní ...'!AK10</f>
        <v>64650</v>
      </c>
      <c r="V21" s="2197">
        <f>'VRN - Vedlejší a ostatní ...'!AM10</f>
        <v>64650</v>
      </c>
      <c r="W21" s="2314">
        <f>'VRN - Vedlejší a ostatní ...'!AO10</f>
        <v>64650</v>
      </c>
      <c r="X21" s="2323">
        <f>'VRN - Vedlejší a ostatní ...'!AQ10</f>
        <v>202600</v>
      </c>
      <c r="Y21" s="1271">
        <f t="shared" si="2"/>
        <v>1110437.5</v>
      </c>
      <c r="Z21" s="1710">
        <f t="shared" si="3"/>
        <v>298562.5</v>
      </c>
      <c r="AA21" s="1718">
        <f t="shared" si="4"/>
        <v>0.78810326472675651</v>
      </c>
    </row>
    <row r="22" spans="1:27" s="1425" customFormat="1" ht="25.95" customHeight="1" thickBot="1" x14ac:dyDescent="0.3">
      <c r="B22" s="1426" t="s">
        <v>2531</v>
      </c>
      <c r="C22" s="1427"/>
      <c r="D22" s="1428"/>
      <c r="E22" s="1429">
        <f>SUM(E10:E21)</f>
        <v>39191760.199999996</v>
      </c>
      <c r="F22" s="1430"/>
      <c r="G22" s="1734">
        <f>SUM(G10:G21)</f>
        <v>26788191.299999997</v>
      </c>
      <c r="H22" s="1720">
        <f t="shared" ref="H22:Y22" si="5">SUM(H10:H21)</f>
        <v>835064.02000000014</v>
      </c>
      <c r="I22" s="1431">
        <f t="shared" si="5"/>
        <v>738972.3</v>
      </c>
      <c r="J22" s="1431">
        <f t="shared" si="5"/>
        <v>1381537.06</v>
      </c>
      <c r="K22" s="1431">
        <f t="shared" si="5"/>
        <v>604915.63</v>
      </c>
      <c r="L22" s="1431">
        <f t="shared" si="5"/>
        <v>434819.12</v>
      </c>
      <c r="M22" s="1431">
        <f t="shared" si="5"/>
        <v>2255663.69</v>
      </c>
      <c r="N22" s="1711">
        <f t="shared" si="5"/>
        <v>4171777.8599999994</v>
      </c>
      <c r="O22" s="1711">
        <f t="shared" si="5"/>
        <v>2761949.5</v>
      </c>
      <c r="P22" s="1774">
        <f t="shared" si="5"/>
        <v>1715902.4400000002</v>
      </c>
      <c r="Q22" s="1876">
        <f t="shared" si="5"/>
        <v>1504446.99</v>
      </c>
      <c r="R22" s="1720">
        <f t="shared" si="5"/>
        <v>1303424.94</v>
      </c>
      <c r="S22" s="1431">
        <f t="shared" si="5"/>
        <v>694900.44</v>
      </c>
      <c r="T22" s="1431">
        <f t="shared" si="5"/>
        <v>1372291.17</v>
      </c>
      <c r="U22" s="1431">
        <f t="shared" si="5"/>
        <v>2072581.06</v>
      </c>
      <c r="V22" s="2198">
        <f t="shared" si="5"/>
        <v>2230769.1600000006</v>
      </c>
      <c r="W22" s="2315">
        <f t="shared" si="5"/>
        <v>2709175.9199999995</v>
      </c>
      <c r="X22" s="2402">
        <f t="shared" si="5"/>
        <v>1187836.3000000003</v>
      </c>
      <c r="Y22" s="1735">
        <f t="shared" si="5"/>
        <v>27976027.599999994</v>
      </c>
      <c r="Z22" s="1736">
        <f>SUM(Z10:Z21)</f>
        <v>11215732.599999998</v>
      </c>
      <c r="AA22" s="1737">
        <f>Y22/E22</f>
        <v>0.71382421859174361</v>
      </c>
    </row>
    <row r="23" spans="1:27" ht="4.95" customHeight="1" x14ac:dyDescent="0.2">
      <c r="B23" s="1433"/>
      <c r="C23" s="1433"/>
      <c r="D23" s="1434"/>
      <c r="E23" s="1433"/>
      <c r="F23" s="1433"/>
      <c r="G23" s="1433"/>
      <c r="H23" s="1433"/>
      <c r="I23" s="1433"/>
      <c r="J23" s="1433"/>
      <c r="K23" s="1433"/>
      <c r="L23" s="1433"/>
      <c r="M23" s="1433"/>
      <c r="N23" s="1433"/>
      <c r="O23" s="1433"/>
      <c r="P23" s="1433"/>
      <c r="Q23" s="1433"/>
      <c r="R23" s="1433"/>
      <c r="S23" s="1433"/>
      <c r="T23" s="1433"/>
      <c r="U23" s="1433"/>
      <c r="V23" s="1433"/>
      <c r="W23" s="1433"/>
      <c r="X23" s="1433"/>
      <c r="Y23" s="1433"/>
      <c r="Z23" s="1433"/>
      <c r="AA23" s="1433"/>
    </row>
    <row r="24" spans="1:27" ht="4.95" customHeight="1" x14ac:dyDescent="0.2">
      <c r="B24" s="1433"/>
      <c r="C24" s="1433"/>
      <c r="D24" s="1434"/>
      <c r="E24" s="1433"/>
      <c r="F24" s="1433"/>
      <c r="G24" s="1433"/>
      <c r="H24" s="1433"/>
      <c r="I24" s="1433"/>
      <c r="J24" s="1433"/>
      <c r="K24" s="1433"/>
      <c r="L24" s="1433"/>
      <c r="M24" s="1433"/>
      <c r="N24" s="1433"/>
      <c r="O24" s="1433"/>
      <c r="P24" s="1433"/>
      <c r="Q24" s="1433"/>
      <c r="R24" s="1433"/>
      <c r="S24" s="1433"/>
      <c r="T24" s="1433"/>
      <c r="U24" s="1433"/>
      <c r="V24" s="1433"/>
      <c r="W24" s="1433"/>
      <c r="X24" s="1433"/>
      <c r="Y24" s="1433"/>
      <c r="Z24" s="1433"/>
      <c r="AA24" s="1433"/>
    </row>
    <row r="25" spans="1:27" ht="4.95" customHeight="1" x14ac:dyDescent="0.2">
      <c r="B25" s="1433"/>
      <c r="C25" s="1433"/>
      <c r="D25" s="1434"/>
      <c r="E25" s="1433"/>
      <c r="F25" s="1433"/>
      <c r="G25" s="1433"/>
      <c r="H25" s="1433"/>
      <c r="I25" s="1433"/>
      <c r="J25" s="1433"/>
      <c r="K25" s="1433"/>
      <c r="L25" s="1433"/>
      <c r="M25" s="1433"/>
      <c r="N25" s="1433"/>
      <c r="O25" s="1433"/>
      <c r="P25" s="1433"/>
      <c r="Q25" s="1433"/>
      <c r="R25" s="1433"/>
      <c r="S25" s="1433"/>
      <c r="T25" s="1433"/>
      <c r="U25" s="1433"/>
      <c r="V25" s="1433"/>
      <c r="W25" s="1433"/>
      <c r="X25" s="1433"/>
      <c r="Y25" s="1433"/>
      <c r="Z25" s="1433"/>
      <c r="AA25" s="1433"/>
    </row>
    <row r="26" spans="1:27" ht="4.95" customHeight="1" x14ac:dyDescent="0.2">
      <c r="B26" s="1433"/>
      <c r="C26" s="1433"/>
      <c r="D26" s="1434"/>
      <c r="E26" s="1433"/>
      <c r="F26" s="1433"/>
      <c r="G26" s="1433"/>
      <c r="H26" s="1433"/>
      <c r="I26" s="1433"/>
      <c r="J26" s="1433"/>
      <c r="K26" s="1433"/>
      <c r="L26" s="1433"/>
      <c r="M26" s="1433"/>
      <c r="N26" s="1433"/>
      <c r="O26" s="1433"/>
      <c r="P26" s="1433"/>
      <c r="Q26" s="1433"/>
      <c r="R26" s="1433"/>
      <c r="S26" s="1433"/>
      <c r="T26" s="1433"/>
      <c r="U26" s="1433"/>
      <c r="V26" s="1433"/>
      <c r="W26" s="1433"/>
      <c r="X26" s="1433"/>
      <c r="Y26" s="1433"/>
      <c r="Z26" s="1433"/>
      <c r="AA26" s="1433"/>
    </row>
    <row r="27" spans="1:27" x14ac:dyDescent="0.2">
      <c r="B27" s="1433"/>
      <c r="C27" s="1433"/>
      <c r="D27" s="1433"/>
      <c r="E27" s="1433"/>
      <c r="F27" s="1433"/>
      <c r="G27" s="1433"/>
      <c r="H27" s="1433"/>
      <c r="I27" s="1433"/>
      <c r="K27" s="1433"/>
      <c r="L27" s="1433"/>
      <c r="M27" s="1433"/>
      <c r="N27" s="1433"/>
      <c r="O27" s="1433"/>
      <c r="P27" s="1433"/>
      <c r="Q27" s="1433"/>
      <c r="R27" s="1433"/>
      <c r="S27" s="1433"/>
      <c r="T27" s="1433"/>
      <c r="U27" s="1433"/>
      <c r="V27" s="1433"/>
      <c r="W27" s="1433"/>
      <c r="X27" s="1433"/>
      <c r="Y27" s="1433"/>
      <c r="Z27" s="1433"/>
      <c r="AA27" s="1433"/>
    </row>
    <row r="28" spans="1:27" ht="13.8" x14ac:dyDescent="0.2">
      <c r="B28" s="1435" t="s">
        <v>2534</v>
      </c>
      <c r="C28" s="1433"/>
      <c r="D28" s="1433"/>
      <c r="E28"/>
      <c r="F28"/>
      <c r="G28"/>
      <c r="H28"/>
      <c r="I28" s="1352"/>
      <c r="J28" s="1352"/>
      <c r="K28" s="1352"/>
      <c r="L28" s="1352"/>
      <c r="M28"/>
      <c r="N28" s="1352"/>
      <c r="O28" s="1352"/>
      <c r="P28"/>
      <c r="Q28"/>
      <c r="R28"/>
      <c r="S28"/>
      <c r="T28"/>
      <c r="U28"/>
      <c r="V28"/>
      <c r="W28"/>
      <c r="X28"/>
      <c r="Y28"/>
      <c r="Z28"/>
      <c r="AA28"/>
    </row>
    <row r="29" spans="1:27" s="1436" customFormat="1" ht="21.75" customHeight="1" x14ac:dyDescent="0.2">
      <c r="B29" s="1437" t="s">
        <v>2535</v>
      </c>
      <c r="C29" s="1438"/>
      <c r="D29" s="1438" t="s">
        <v>2602</v>
      </c>
      <c r="E29" s="1438"/>
      <c r="F29" s="1438"/>
      <c r="G29" s="1438"/>
      <c r="H29" s="1438"/>
      <c r="I29" s="1438"/>
      <c r="J29" s="1727"/>
      <c r="K29" s="1438"/>
      <c r="L29" s="1438"/>
      <c r="M29" s="1438"/>
      <c r="N29" s="1438"/>
      <c r="O29" s="1438"/>
      <c r="P29" s="1438"/>
      <c r="Q29" s="1438"/>
      <c r="R29" s="1438"/>
      <c r="S29" s="1438"/>
      <c r="T29" s="1438"/>
      <c r="U29" s="1438"/>
      <c r="V29" s="1438"/>
      <c r="W29" s="1438"/>
      <c r="X29" s="1438"/>
      <c r="Y29" s="1438"/>
      <c r="Z29" s="1438"/>
      <c r="AA29" s="1438"/>
    </row>
    <row r="30" spans="1:27" s="1439" customFormat="1" ht="11.4" x14ac:dyDescent="0.2">
      <c r="B30" s="1440" t="s">
        <v>2538</v>
      </c>
      <c r="C30" s="1441"/>
      <c r="D30" s="1442">
        <f>Z4</f>
        <v>44712</v>
      </c>
      <c r="E30" s="1441"/>
      <c r="F30" s="1441"/>
      <c r="G30" s="1440" t="s">
        <v>2537</v>
      </c>
      <c r="H30" s="1441"/>
      <c r="I30" s="1441"/>
      <c r="J30" s="1728"/>
      <c r="K30" s="1441"/>
      <c r="L30" s="1441"/>
      <c r="M30" s="1441"/>
      <c r="N30" s="1441"/>
      <c r="O30" s="1441"/>
      <c r="P30" s="1441"/>
      <c r="Q30" s="1441"/>
      <c r="R30" s="1441"/>
      <c r="S30" s="1441"/>
      <c r="T30" s="1441"/>
      <c r="U30" s="1441"/>
      <c r="V30" s="1441"/>
      <c r="W30" s="1441"/>
      <c r="X30" s="1441"/>
      <c r="Y30" s="1441"/>
      <c r="Z30" s="1441"/>
      <c r="AA30" s="1441"/>
    </row>
    <row r="31" spans="1:27" ht="30.6" customHeight="1" x14ac:dyDescent="0.2"/>
    <row r="32" spans="1:27" ht="13.8" x14ac:dyDescent="0.2">
      <c r="B32" s="1435" t="s">
        <v>2597</v>
      </c>
      <c r="C32" s="1433"/>
      <c r="D32" s="1433"/>
      <c r="E32" s="1433"/>
      <c r="F32" s="1433"/>
      <c r="G32" s="1433"/>
      <c r="H32" s="1433"/>
      <c r="I32" s="1433"/>
      <c r="K32" s="1433"/>
      <c r="L32" s="1433"/>
      <c r="M32" s="1433"/>
      <c r="N32" s="1433"/>
      <c r="O32" s="1433"/>
      <c r="P32" s="1433"/>
      <c r="Q32" s="1433"/>
      <c r="R32" s="1433"/>
      <c r="S32" s="1433"/>
      <c r="T32" s="1433"/>
      <c r="U32" s="1433"/>
      <c r="V32" s="1433"/>
      <c r="W32" s="1433"/>
      <c r="X32" s="1433"/>
      <c r="Y32" s="1433"/>
    </row>
    <row r="33" spans="2:26" ht="11.4" x14ac:dyDescent="0.2">
      <c r="B33" s="1437" t="s">
        <v>2535</v>
      </c>
      <c r="C33" s="1438"/>
      <c r="D33" s="1438" t="s">
        <v>2598</v>
      </c>
      <c r="E33" s="1438"/>
      <c r="F33" s="1438"/>
      <c r="G33" s="1438"/>
      <c r="H33" s="1438"/>
      <c r="I33" s="1438"/>
      <c r="J33" s="1727"/>
      <c r="K33" s="1438"/>
      <c r="L33" s="1438"/>
      <c r="M33" s="1438"/>
      <c r="N33" s="1438"/>
      <c r="O33" s="1438"/>
      <c r="P33" s="1438"/>
      <c r="Q33" s="1438"/>
      <c r="R33" s="1438"/>
      <c r="S33" s="1438"/>
      <c r="T33" s="1438"/>
      <c r="U33" s="1438"/>
      <c r="V33" s="1438"/>
      <c r="W33" s="1438"/>
      <c r="X33" s="1438"/>
      <c r="Y33" s="1438"/>
    </row>
    <row r="34" spans="2:26" ht="11.4" x14ac:dyDescent="0.2">
      <c r="B34" s="1440" t="s">
        <v>2538</v>
      </c>
      <c r="C34" s="1441"/>
      <c r="D34" s="1442">
        <f>Z4</f>
        <v>44712</v>
      </c>
      <c r="E34" s="1441"/>
      <c r="F34" s="1441"/>
      <c r="G34" s="1440" t="s">
        <v>2537</v>
      </c>
      <c r="H34" s="1441"/>
      <c r="I34" s="1441"/>
      <c r="J34" s="1728"/>
      <c r="K34" s="1441"/>
      <c r="L34" s="1441"/>
      <c r="M34" s="1441"/>
      <c r="N34" s="1441"/>
      <c r="O34" s="1441"/>
      <c r="P34" s="1441"/>
      <c r="Q34" s="1441"/>
      <c r="R34" s="1441"/>
      <c r="S34" s="1441"/>
      <c r="T34" s="1441"/>
      <c r="U34" s="1441"/>
      <c r="V34" s="1441"/>
      <c r="W34" s="1441"/>
      <c r="X34" s="1441"/>
      <c r="Y34" s="1441"/>
    </row>
    <row r="35" spans="2:26" ht="11.4" x14ac:dyDescent="0.2">
      <c r="B35" s="1440"/>
      <c r="C35" s="1441"/>
      <c r="D35" s="1442"/>
      <c r="E35" s="1441"/>
      <c r="F35" s="1441"/>
      <c r="G35" s="1440"/>
      <c r="H35" s="1441"/>
      <c r="I35" s="1441"/>
      <c r="J35" s="1728"/>
      <c r="K35" s="1441"/>
      <c r="L35" s="1441"/>
      <c r="M35" s="1441"/>
      <c r="N35" s="1441"/>
      <c r="O35" s="1441"/>
      <c r="P35" s="1441"/>
      <c r="Q35" s="1441"/>
      <c r="R35" s="1441"/>
      <c r="S35" s="1441"/>
      <c r="T35" s="1441"/>
      <c r="U35" s="1441"/>
      <c r="V35" s="1441"/>
      <c r="W35" s="1441"/>
      <c r="X35" s="1441"/>
      <c r="Y35" s="1441"/>
    </row>
    <row r="36" spans="2:26" ht="30.6" customHeight="1" x14ac:dyDescent="0.2">
      <c r="B36" s="1433"/>
      <c r="C36" s="1433"/>
      <c r="D36" s="1433"/>
      <c r="E36" s="1433"/>
      <c r="F36" s="1433"/>
      <c r="G36" s="1433"/>
      <c r="H36" s="1433"/>
      <c r="I36" s="1433"/>
      <c r="J36" s="1433"/>
      <c r="K36" s="1433"/>
      <c r="L36" s="1433"/>
      <c r="M36" s="1433"/>
      <c r="N36" s="1433"/>
      <c r="O36" s="1433"/>
      <c r="P36" s="1433"/>
      <c r="Q36" s="1433"/>
      <c r="R36" s="1433"/>
      <c r="S36" s="1433"/>
      <c r="T36" s="1433"/>
      <c r="U36" s="1433"/>
      <c r="V36" s="1433"/>
      <c r="W36" s="1433"/>
      <c r="X36" s="1433"/>
      <c r="Y36" s="1433"/>
    </row>
    <row r="37" spans="2:26" ht="13.8" x14ac:dyDescent="0.2">
      <c r="B37" s="1435" t="s">
        <v>2532</v>
      </c>
      <c r="C37" s="1433"/>
      <c r="D37" s="1433"/>
      <c r="E37" s="1433"/>
      <c r="F37" s="1433"/>
      <c r="G37" s="1433"/>
      <c r="H37" s="1433"/>
      <c r="I37" s="1433"/>
      <c r="J37" s="1433"/>
      <c r="K37" s="1433"/>
      <c r="L37" s="1433"/>
      <c r="M37" s="1433"/>
      <c r="N37" s="1433"/>
      <c r="O37" s="1433"/>
      <c r="P37" s="1433"/>
      <c r="Q37" s="1433"/>
      <c r="R37" s="1433"/>
      <c r="S37" s="1433"/>
      <c r="T37" s="1433"/>
      <c r="U37" s="1433"/>
      <c r="V37" s="1433"/>
      <c r="W37" s="1433"/>
      <c r="X37" s="1433"/>
      <c r="Y37" s="1433"/>
      <c r="Z37" s="1433"/>
    </row>
    <row r="38" spans="2:26" ht="11.4" x14ac:dyDescent="0.2">
      <c r="B38" s="1437" t="s">
        <v>2533</v>
      </c>
      <c r="C38" s="1438"/>
      <c r="D38" s="1438" t="s">
        <v>2536</v>
      </c>
      <c r="E38" s="1438"/>
      <c r="F38" s="1438"/>
      <c r="G38" s="1438"/>
      <c r="H38" s="1438"/>
      <c r="I38" s="1438"/>
      <c r="J38" s="1438"/>
      <c r="K38" s="1438"/>
      <c r="L38" s="1438"/>
      <c r="M38" s="1438"/>
      <c r="N38" s="1438"/>
      <c r="O38" s="1438"/>
      <c r="P38" s="1438"/>
      <c r="Q38" s="1438"/>
      <c r="R38" s="1438"/>
      <c r="S38" s="1438"/>
      <c r="T38" s="1438"/>
      <c r="U38" s="1438"/>
      <c r="V38" s="1438"/>
      <c r="W38" s="1438"/>
      <c r="X38" s="1438"/>
      <c r="Y38" s="1438"/>
      <c r="Z38" s="1438"/>
    </row>
    <row r="39" spans="2:26" ht="11.4" x14ac:dyDescent="0.2">
      <c r="B39" s="1440" t="s">
        <v>11</v>
      </c>
      <c r="C39" s="1441"/>
      <c r="D39" s="1442">
        <f>Z4</f>
        <v>44712</v>
      </c>
      <c r="E39" s="1441"/>
      <c r="F39" s="1441"/>
      <c r="G39" s="1441" t="s">
        <v>2539</v>
      </c>
      <c r="H39" s="1441"/>
      <c r="I39" s="1441"/>
      <c r="J39" s="1728"/>
      <c r="K39" s="1441"/>
      <c r="L39" s="1441"/>
      <c r="M39" s="1441"/>
      <c r="N39" s="1441"/>
      <c r="O39" s="1441"/>
      <c r="P39" s="1441"/>
      <c r="Q39" s="1441"/>
      <c r="R39" s="1441"/>
      <c r="S39" s="1441"/>
      <c r="T39" s="1441"/>
      <c r="U39" s="1441"/>
      <c r="V39" s="1441"/>
      <c r="W39" s="1441"/>
      <c r="X39" s="1441"/>
      <c r="Y39" s="1441"/>
      <c r="Z39" s="1441"/>
    </row>
    <row r="40" spans="2:26" x14ac:dyDescent="0.2">
      <c r="B40" s="1433"/>
      <c r="C40" s="1433"/>
      <c r="D40" s="1433"/>
      <c r="E40" s="1433"/>
      <c r="F40" s="1433"/>
      <c r="G40" s="1433"/>
      <c r="H40" s="1433"/>
      <c r="I40" s="1433"/>
      <c r="K40" s="1433"/>
      <c r="L40" s="1433"/>
      <c r="M40" s="1433"/>
      <c r="N40" s="1433"/>
      <c r="O40" s="1433"/>
      <c r="P40" s="1433"/>
      <c r="Q40" s="1433"/>
      <c r="R40" s="1433"/>
      <c r="S40" s="1433"/>
      <c r="T40" s="1433"/>
      <c r="U40" s="1433"/>
      <c r="V40" s="1433"/>
      <c r="W40" s="1433"/>
      <c r="X40" s="1433"/>
      <c r="Y40" s="1433"/>
      <c r="Z40" s="1433"/>
    </row>
  </sheetData>
  <sheetProtection formatColumns="0" formatRows="0"/>
  <mergeCells count="2">
    <mergeCell ref="Z5:AA5"/>
    <mergeCell ref="C8:D8"/>
  </mergeCells>
  <conditionalFormatting sqref="A29:N1048576 A28:D28 AB28:XFD28 P1:Q7 P29:Q1048576 P9:Q27 S1:U7 Q8 S23:U27 U8:U22 S9:T22 S29:XFD1048576 V1:XFD27 A1:N27">
    <cfRule type="cellIs" dxfId="46" priority="6" operator="lessThan">
      <formula>0</formula>
    </cfRule>
  </conditionalFormatting>
  <conditionalFormatting sqref="O29:O1048576 O1:O27">
    <cfRule type="cellIs" dxfId="45" priority="5" operator="lessThan">
      <formula>0</formula>
    </cfRule>
  </conditionalFormatting>
  <conditionalFormatting sqref="P8">
    <cfRule type="cellIs" dxfId="44" priority="4" operator="lessThan">
      <formula>0</formula>
    </cfRule>
  </conditionalFormatting>
  <conditionalFormatting sqref="R29:R1048576 R1:R7 R9:R27">
    <cfRule type="cellIs" dxfId="43" priority="3" operator="lessThan">
      <formula>0</formula>
    </cfRule>
  </conditionalFormatting>
  <conditionalFormatting sqref="R8">
    <cfRule type="cellIs" dxfId="42" priority="2" operator="lessThan">
      <formula>0</formula>
    </cfRule>
  </conditionalFormatting>
  <conditionalFormatting sqref="S8:T8">
    <cfRule type="cellIs" dxfId="41" priority="1" operator="lessThan">
      <formula>0</formula>
    </cfRule>
  </conditionalFormatting>
  <hyperlinks>
    <hyperlink ref="B10" location="'SO 01.1 - Stoka A'!I85" display="'SO 01.1 - Stoka A'!I85" xr:uid="{00000000-0004-0000-0100-000000000000}"/>
    <hyperlink ref="B11" location="'SO 01.2 - Stoka A1'!I9" display="'SO 01.2 - Stoka A1'!I9" xr:uid="{00000000-0004-0000-0100-000001000000}"/>
    <hyperlink ref="B12" location="'SO 01.3 - Stoka A2'!I9" display="'SO 01.3 - Stoka A2'!I9" xr:uid="{00000000-0004-0000-0100-000002000000}"/>
    <hyperlink ref="B13" location="'SO 01.4 - Stoka A3'!I9" display="'SO 01.4 - Stoka A3'!I9" xr:uid="{00000000-0004-0000-0100-000003000000}"/>
    <hyperlink ref="B14" location="'SO 01.5 - Stoka A4'!I9" display="'SO 01.5 - Stoka A4'!I9" xr:uid="{00000000-0004-0000-0100-000004000000}"/>
    <hyperlink ref="B15" location="'SO 01.6 - Stoka B'!I9" display="'SO 01.6 - Stoka B'!I9" xr:uid="{00000000-0004-0000-0100-000005000000}"/>
    <hyperlink ref="B16" location="'SO 01.7 - Stoka B1'!I9" display="'SO 01.7 - Stoka B1'!I9" xr:uid="{00000000-0004-0000-0100-000006000000}"/>
    <hyperlink ref="B17" location="'SO 01.8 - Stoka B1-1'!I9" display="'SO 01.8 - Stoka B1-1'!I9" xr:uid="{00000000-0004-0000-0100-000007000000}"/>
    <hyperlink ref="B18" location="'SO 01.9 - Stoka B2'!I9" display="'SO 01.9 - Stoka B2'!I9" xr:uid="{00000000-0004-0000-0100-000008000000}"/>
    <hyperlink ref="B19" location="'SO 01.10 - Stoka B2-1'!I9" display="'SO 01.10 - Stoka B2-1'!I9" xr:uid="{00000000-0004-0000-0100-000009000000}"/>
    <hyperlink ref="B20" location="'SO 01.11 - Stoka B3'!I9" display="'SO 01.11 - Stoka B3'!I9" xr:uid="{00000000-0004-0000-0100-00000A000000}"/>
    <hyperlink ref="B21" location="'VRN - Vedlejší a ostatní ...'!I9" display="'VRN - Vedlejší a ostatní ...'!I9" xr:uid="{00000000-0004-0000-0100-00000B000000}"/>
  </hyperlinks>
  <pageMargins left="0.39370078740157483" right="0.39370078740157483" top="0.39370078740157483" bottom="0.39370078740157483" header="0" footer="0"/>
  <pageSetup paperSize="9" scale="72" orientation="landscape" r:id="rId1"/>
  <headerFooter>
    <oddFooter>&amp;CStrana &amp;P z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14999847407452621"/>
    <pageSetUpPr fitToPage="1"/>
  </sheetPr>
  <dimension ref="A1:BO905"/>
  <sheetViews>
    <sheetView showGridLines="0" topLeftCell="A76" zoomScale="55" zoomScaleNormal="55" zoomScaleSheetLayoutView="55" workbookViewId="0">
      <pane xSplit="14" ySplit="10" topLeftCell="O425" activePane="bottomRight" state="frozen"/>
      <selection activeCell="A76" sqref="A76"/>
      <selection pane="topRight" activeCell="O76" sqref="O76"/>
      <selection pane="bottomLeft" activeCell="A86" sqref="A86"/>
      <selection pane="bottomRight" activeCell="BB431" sqref="BB431"/>
    </sheetView>
  </sheetViews>
  <sheetFormatPr defaultRowHeight="13.8" x14ac:dyDescent="0.25"/>
  <cols>
    <col min="1" max="1" width="2.28515625" customWidth="1"/>
    <col min="2" max="2" width="5.85546875" style="266" customWidth="1"/>
    <col min="3" max="3" width="7.140625" style="266" customWidth="1"/>
    <col min="4" max="4" width="17.140625" style="266" customWidth="1"/>
    <col min="5" max="5" width="131.140625" style="274" customWidth="1"/>
    <col min="6" max="6" width="7" style="266" customWidth="1"/>
    <col min="7" max="7" width="13.85546875" style="266" customWidth="1"/>
    <col min="8" max="8" width="20.140625" style="267" customWidth="1"/>
    <col min="9" max="9" width="51.7109375" style="266" customWidth="1"/>
    <col min="10" max="10" width="26.42578125" hidden="1" customWidth="1"/>
    <col min="11" max="11" width="14.7109375" style="301" hidden="1" customWidth="1"/>
    <col min="12" max="12" width="9" style="301" hidden="1" customWidth="1"/>
    <col min="13" max="13" width="14.7109375" style="302" hidden="1" customWidth="1"/>
    <col min="14" max="14" width="15.28515625" style="302" hidden="1" customWidth="1"/>
    <col min="15" max="15" width="14.7109375" style="302" hidden="1" customWidth="1"/>
    <col min="16" max="16" width="21" style="302" hidden="1" customWidth="1"/>
    <col min="17" max="17" width="14.7109375" style="302" hidden="1" customWidth="1"/>
    <col min="18" max="18" width="9" style="302" hidden="1" customWidth="1"/>
    <col min="19" max="19" width="14.7109375" style="302" hidden="1" customWidth="1"/>
    <col min="20" max="20" width="18.28515625" style="302" hidden="1" customWidth="1"/>
    <col min="21" max="21" width="15" style="302" hidden="1" customWidth="1"/>
    <col min="22" max="22" width="18.28515625" style="302" hidden="1" customWidth="1"/>
    <col min="23" max="23" width="15" style="302" hidden="1" customWidth="1"/>
    <col min="24" max="24" width="18.28515625" style="302" hidden="1" customWidth="1"/>
    <col min="25" max="25" width="15" style="1594" hidden="1" customWidth="1"/>
    <col min="26" max="26" width="21" style="1594" hidden="1" customWidth="1"/>
    <col min="27" max="27" width="17.42578125" style="1594" hidden="1" customWidth="1"/>
    <col min="28" max="28" width="32.28515625" style="1594" hidden="1" customWidth="1"/>
    <col min="29" max="29" width="25.85546875" style="1799" hidden="1" customWidth="1"/>
    <col min="30" max="30" width="25.85546875" style="1594" hidden="1" customWidth="1"/>
    <col min="31" max="32" width="25.85546875" style="302" hidden="1" customWidth="1"/>
    <col min="33" max="33" width="25.85546875" style="1776" hidden="1" customWidth="1"/>
    <col min="34" max="34" width="19.42578125" style="1571" hidden="1" customWidth="1"/>
    <col min="35" max="35" width="24.85546875" style="302" hidden="1" customWidth="1"/>
    <col min="36" max="36" width="19.42578125" style="302" hidden="1" customWidth="1"/>
    <col min="37" max="37" width="23.7109375" style="302" hidden="1" customWidth="1"/>
    <col min="38" max="38" width="18" style="302" hidden="1" customWidth="1"/>
    <col min="39" max="39" width="23.7109375" style="2029" hidden="1" customWidth="1"/>
    <col min="40" max="40" width="18" style="2029" hidden="1" customWidth="1"/>
    <col min="41" max="41" width="24.85546875" style="1594" hidden="1" customWidth="1"/>
    <col min="42" max="42" width="19.42578125" style="1594" hidden="1" customWidth="1"/>
    <col min="43" max="43" width="24.85546875" style="2145" hidden="1" customWidth="1"/>
    <col min="44" max="44" width="19.42578125" style="2145" hidden="1" customWidth="1"/>
    <col min="45" max="45" width="24.85546875" style="1594" hidden="1" customWidth="1"/>
    <col min="46" max="46" width="25.28515625" style="1594" hidden="1" customWidth="1"/>
    <col min="47" max="47" width="25.28515625" style="2334" customWidth="1"/>
    <col min="48" max="48" width="25.28515625" style="1890" customWidth="1"/>
    <col min="49" max="49" width="25.28515625" style="302" customWidth="1"/>
    <col min="50" max="50" width="25.85546875" style="302" customWidth="1"/>
    <col min="51" max="51" width="20.28515625" style="302" customWidth="1"/>
    <col min="52" max="52" width="25.85546875" style="302" customWidth="1"/>
    <col min="53" max="53" width="15.42578125" style="520" customWidth="1"/>
    <col min="54" max="54" width="9.28515625" customWidth="1"/>
    <col min="55" max="55" width="15.42578125" customWidth="1"/>
    <col min="56" max="56" width="11.28515625" customWidth="1"/>
    <col min="57" max="58" width="9.28515625" customWidth="1"/>
  </cols>
  <sheetData>
    <row r="1" spans="1:53" ht="11.25" customHeight="1" x14ac:dyDescent="0.25"/>
    <row r="2" spans="1:53" ht="30" hidden="1" customHeight="1" x14ac:dyDescent="0.25">
      <c r="B2"/>
      <c r="C2"/>
      <c r="D2"/>
      <c r="E2" s="266"/>
      <c r="F2"/>
      <c r="G2"/>
      <c r="H2" s="50"/>
      <c r="I2"/>
      <c r="K2" s="2274"/>
      <c r="L2" s="2274"/>
      <c r="M2" s="2274"/>
      <c r="AK2" s="303" t="s">
        <v>49</v>
      </c>
      <c r="AM2" s="303"/>
    </row>
    <row r="3" spans="1:53" ht="30" hidden="1" customHeight="1" x14ac:dyDescent="0.25">
      <c r="B3" s="51"/>
      <c r="C3" s="51"/>
      <c r="D3" s="51"/>
      <c r="E3" s="276"/>
      <c r="F3" s="51"/>
      <c r="G3" s="51"/>
      <c r="H3" s="52"/>
      <c r="I3" s="51"/>
      <c r="J3" s="51"/>
      <c r="K3" s="304"/>
      <c r="L3" s="302"/>
      <c r="AK3" s="303" t="s">
        <v>46</v>
      </c>
      <c r="AM3" s="303"/>
    </row>
    <row r="4" spans="1:53" ht="30" hidden="1" customHeight="1" x14ac:dyDescent="0.25">
      <c r="B4"/>
      <c r="C4" s="53" t="s">
        <v>71</v>
      </c>
      <c r="D4"/>
      <c r="E4" s="266"/>
      <c r="F4"/>
      <c r="G4"/>
      <c r="H4" s="50"/>
      <c r="I4"/>
      <c r="K4" s="304"/>
      <c r="L4" s="302"/>
      <c r="AK4" s="303" t="s">
        <v>0</v>
      </c>
      <c r="AM4" s="303"/>
    </row>
    <row r="5" spans="1:53" ht="30" hidden="1" customHeight="1" x14ac:dyDescent="0.25">
      <c r="B5"/>
      <c r="C5"/>
      <c r="D5"/>
      <c r="E5" s="266"/>
      <c r="F5"/>
      <c r="G5"/>
      <c r="H5" s="50"/>
      <c r="I5"/>
      <c r="K5" s="304"/>
      <c r="L5" s="302"/>
    </row>
    <row r="6" spans="1:53" ht="30" hidden="1" customHeight="1" x14ac:dyDescent="0.25">
      <c r="B6"/>
      <c r="C6" s="54" t="s">
        <v>5</v>
      </c>
      <c r="D6"/>
      <c r="E6" s="266"/>
      <c r="F6"/>
      <c r="G6"/>
      <c r="H6" s="50"/>
      <c r="I6"/>
      <c r="K6" s="304"/>
      <c r="L6" s="302"/>
    </row>
    <row r="7" spans="1:53" ht="30" hidden="1" customHeight="1" x14ac:dyDescent="0.25">
      <c r="B7"/>
      <c r="C7"/>
      <c r="D7" s="2253" t="e">
        <f>'Rekapitulace stavby'!#REF!</f>
        <v>#REF!</v>
      </c>
      <c r="E7" s="2253"/>
      <c r="F7" s="2253"/>
      <c r="G7" s="2253"/>
      <c r="H7" s="50"/>
      <c r="I7"/>
      <c r="K7" s="304"/>
      <c r="L7" s="302"/>
    </row>
    <row r="8" spans="1:53" ht="30" hidden="1" customHeight="1" x14ac:dyDescent="0.25">
      <c r="B8"/>
      <c r="C8" s="54" t="s">
        <v>72</v>
      </c>
      <c r="D8"/>
      <c r="E8" s="266"/>
      <c r="F8"/>
      <c r="G8"/>
      <c r="H8" s="50"/>
      <c r="I8"/>
      <c r="K8" s="304"/>
      <c r="L8" s="302"/>
    </row>
    <row r="9" spans="1:53" s="1" customFormat="1" ht="30" hidden="1" customHeight="1" x14ac:dyDescent="0.2">
      <c r="A9" s="22"/>
      <c r="B9" s="22"/>
      <c r="C9" s="22"/>
      <c r="D9" s="2253" t="s">
        <v>73</v>
      </c>
      <c r="E9" s="2253"/>
      <c r="F9" s="2253"/>
      <c r="G9" s="2253"/>
      <c r="H9" s="55"/>
      <c r="I9" s="22"/>
      <c r="J9" s="22"/>
      <c r="K9" s="305"/>
      <c r="L9" s="189"/>
      <c r="M9" s="189"/>
      <c r="N9" s="189"/>
      <c r="O9" s="189"/>
      <c r="P9" s="189"/>
      <c r="Q9" s="189"/>
      <c r="R9" s="189"/>
      <c r="S9" s="189"/>
      <c r="T9" s="189"/>
      <c r="U9" s="189"/>
      <c r="V9" s="189"/>
      <c r="W9" s="189"/>
      <c r="X9" s="189"/>
      <c r="Y9" s="1595"/>
      <c r="Z9" s="1595"/>
      <c r="AA9" s="1595"/>
      <c r="AB9" s="1595"/>
      <c r="AC9" s="1800"/>
      <c r="AD9" s="1595"/>
      <c r="AE9" s="189"/>
      <c r="AF9" s="189"/>
      <c r="AG9" s="1777"/>
      <c r="AH9" s="1572"/>
      <c r="AI9" s="189"/>
      <c r="AJ9" s="189"/>
      <c r="AK9" s="189"/>
      <c r="AL9" s="189"/>
      <c r="AM9" s="189"/>
      <c r="AN9" s="189"/>
      <c r="AO9" s="1595"/>
      <c r="AP9" s="1595"/>
      <c r="AQ9" s="189"/>
      <c r="AR9" s="189"/>
      <c r="AS9" s="1595"/>
      <c r="AT9" s="1595"/>
      <c r="AU9" s="2335"/>
      <c r="AV9" s="1891"/>
      <c r="AW9" s="189"/>
      <c r="AX9" s="189"/>
      <c r="AY9" s="189"/>
      <c r="AZ9" s="189"/>
      <c r="BA9" s="519"/>
    </row>
    <row r="10" spans="1:53" s="1" customFormat="1" ht="30" hidden="1" customHeight="1" x14ac:dyDescent="0.2">
      <c r="A10" s="22"/>
      <c r="B10" s="22"/>
      <c r="C10" s="54" t="s">
        <v>74</v>
      </c>
      <c r="D10" s="22"/>
      <c r="E10" s="2"/>
      <c r="F10" s="22"/>
      <c r="G10" s="22"/>
      <c r="H10" s="55"/>
      <c r="I10" s="22"/>
      <c r="J10" s="22"/>
      <c r="K10" s="305"/>
      <c r="L10" s="189"/>
      <c r="M10" s="189"/>
      <c r="N10" s="189"/>
      <c r="O10" s="189"/>
      <c r="P10" s="189"/>
      <c r="Q10" s="189"/>
      <c r="R10" s="189"/>
      <c r="S10" s="189"/>
      <c r="T10" s="189"/>
      <c r="U10" s="189"/>
      <c r="V10" s="189"/>
      <c r="W10" s="189"/>
      <c r="X10" s="189"/>
      <c r="Y10" s="1595"/>
      <c r="Z10" s="1595"/>
      <c r="AA10" s="1595"/>
      <c r="AB10" s="1595"/>
      <c r="AC10" s="1800"/>
      <c r="AD10" s="1595"/>
      <c r="AE10" s="189"/>
      <c r="AF10" s="189"/>
      <c r="AG10" s="1777"/>
      <c r="AH10" s="1572"/>
      <c r="AI10" s="189"/>
      <c r="AJ10" s="189"/>
      <c r="AK10" s="189"/>
      <c r="AL10" s="189"/>
      <c r="AM10" s="189"/>
      <c r="AN10" s="189"/>
      <c r="AO10" s="1595"/>
      <c r="AP10" s="1595"/>
      <c r="AQ10" s="189"/>
      <c r="AR10" s="189"/>
      <c r="AS10" s="1595"/>
      <c r="AT10" s="1595"/>
      <c r="AU10" s="2335"/>
      <c r="AV10" s="1891"/>
      <c r="AW10" s="189"/>
      <c r="AX10" s="189"/>
      <c r="AY10" s="189"/>
      <c r="AZ10" s="189"/>
      <c r="BA10" s="519"/>
    </row>
    <row r="11" spans="1:53" s="1" customFormat="1" ht="30" hidden="1" customHeight="1" x14ac:dyDescent="0.2">
      <c r="A11" s="22"/>
      <c r="B11" s="22"/>
      <c r="C11" s="22"/>
      <c r="D11" s="2254" t="s">
        <v>75</v>
      </c>
      <c r="E11" s="2254"/>
      <c r="F11" s="2254"/>
      <c r="G11" s="2254"/>
      <c r="H11" s="55"/>
      <c r="I11" s="22"/>
      <c r="J11" s="22"/>
      <c r="K11" s="305"/>
      <c r="L11" s="189"/>
      <c r="M11" s="189"/>
      <c r="N11" s="189"/>
      <c r="O11" s="189"/>
      <c r="P11" s="189"/>
      <c r="Q11" s="189"/>
      <c r="R11" s="189"/>
      <c r="S11" s="189"/>
      <c r="T11" s="189"/>
      <c r="U11" s="189"/>
      <c r="V11" s="189"/>
      <c r="W11" s="189"/>
      <c r="X11" s="189"/>
      <c r="Y11" s="1595"/>
      <c r="Z11" s="1595"/>
      <c r="AA11" s="1595"/>
      <c r="AB11" s="1595"/>
      <c r="AC11" s="1800"/>
      <c r="AD11" s="1595"/>
      <c r="AE11" s="189"/>
      <c r="AF11" s="189"/>
      <c r="AG11" s="1777"/>
      <c r="AH11" s="1572"/>
      <c r="AI11" s="189"/>
      <c r="AJ11" s="189"/>
      <c r="AK11" s="189"/>
      <c r="AL11" s="189"/>
      <c r="AM11" s="189"/>
      <c r="AN11" s="189"/>
      <c r="AO11" s="1595"/>
      <c r="AP11" s="1595"/>
      <c r="AQ11" s="189"/>
      <c r="AR11" s="189"/>
      <c r="AS11" s="1595"/>
      <c r="AT11" s="1595"/>
      <c r="AU11" s="2335"/>
      <c r="AV11" s="1891"/>
      <c r="AW11" s="189"/>
      <c r="AX11" s="189"/>
      <c r="AY11" s="189"/>
      <c r="AZ11" s="189"/>
      <c r="BA11" s="519"/>
    </row>
    <row r="12" spans="1:53" s="1" customFormat="1" ht="30" hidden="1" customHeight="1" x14ac:dyDescent="0.2">
      <c r="A12" s="22"/>
      <c r="B12" s="22"/>
      <c r="C12" s="22"/>
      <c r="D12" s="22"/>
      <c r="E12" s="2"/>
      <c r="F12" s="22"/>
      <c r="G12" s="22"/>
      <c r="H12" s="55"/>
      <c r="I12" s="22"/>
      <c r="J12" s="22"/>
      <c r="K12" s="305"/>
      <c r="L12" s="189"/>
      <c r="M12" s="189"/>
      <c r="N12" s="189"/>
      <c r="O12" s="189"/>
      <c r="P12" s="189"/>
      <c r="Q12" s="189"/>
      <c r="R12" s="189"/>
      <c r="S12" s="189"/>
      <c r="T12" s="189"/>
      <c r="U12" s="189"/>
      <c r="V12" s="189"/>
      <c r="W12" s="189"/>
      <c r="X12" s="189"/>
      <c r="Y12" s="1595"/>
      <c r="Z12" s="1595"/>
      <c r="AA12" s="1595"/>
      <c r="AB12" s="1595"/>
      <c r="AC12" s="1800"/>
      <c r="AD12" s="1595"/>
      <c r="AE12" s="189"/>
      <c r="AF12" s="189"/>
      <c r="AG12" s="1777"/>
      <c r="AH12" s="1572"/>
      <c r="AI12" s="189"/>
      <c r="AJ12" s="189"/>
      <c r="AK12" s="189"/>
      <c r="AL12" s="189"/>
      <c r="AM12" s="189"/>
      <c r="AN12" s="189"/>
      <c r="AO12" s="1595"/>
      <c r="AP12" s="1595"/>
      <c r="AQ12" s="189"/>
      <c r="AR12" s="189"/>
      <c r="AS12" s="1595"/>
      <c r="AT12" s="1595"/>
      <c r="AU12" s="2335"/>
      <c r="AV12" s="1891"/>
      <c r="AW12" s="189"/>
      <c r="AX12" s="189"/>
      <c r="AY12" s="189"/>
      <c r="AZ12" s="189"/>
      <c r="BA12" s="519"/>
    </row>
    <row r="13" spans="1:53" s="1" customFormat="1" ht="30" hidden="1" customHeight="1" x14ac:dyDescent="0.2">
      <c r="A13" s="22"/>
      <c r="B13" s="22"/>
      <c r="C13" s="54" t="s">
        <v>6</v>
      </c>
      <c r="D13" s="22"/>
      <c r="E13" s="49" t="s">
        <v>7</v>
      </c>
      <c r="F13" s="22"/>
      <c r="G13" s="22"/>
      <c r="H13" s="57" t="s">
        <v>8</v>
      </c>
      <c r="I13" s="49"/>
      <c r="J13" s="22"/>
      <c r="K13" s="305"/>
      <c r="L13" s="189"/>
      <c r="M13" s="189"/>
      <c r="N13" s="189"/>
      <c r="O13" s="189"/>
      <c r="P13" s="189"/>
      <c r="Q13" s="189"/>
      <c r="R13" s="189"/>
      <c r="S13" s="189"/>
      <c r="T13" s="189"/>
      <c r="U13" s="189"/>
      <c r="V13" s="189"/>
      <c r="W13" s="189"/>
      <c r="X13" s="189"/>
      <c r="Y13" s="1595"/>
      <c r="Z13" s="1595"/>
      <c r="AA13" s="1595"/>
      <c r="AB13" s="1595"/>
      <c r="AC13" s="1800"/>
      <c r="AD13" s="1595"/>
      <c r="AE13" s="189"/>
      <c r="AF13" s="189"/>
      <c r="AG13" s="1777"/>
      <c r="AH13" s="1572"/>
      <c r="AI13" s="189"/>
      <c r="AJ13" s="189"/>
      <c r="AK13" s="189"/>
      <c r="AL13" s="189"/>
      <c r="AM13" s="189"/>
      <c r="AN13" s="189"/>
      <c r="AO13" s="1595"/>
      <c r="AP13" s="1595"/>
      <c r="AQ13" s="189"/>
      <c r="AR13" s="189"/>
      <c r="AS13" s="1595"/>
      <c r="AT13" s="1595"/>
      <c r="AU13" s="2335"/>
      <c r="AV13" s="1891"/>
      <c r="AW13" s="189"/>
      <c r="AX13" s="189"/>
      <c r="AY13" s="189"/>
      <c r="AZ13" s="189"/>
      <c r="BA13" s="519"/>
    </row>
    <row r="14" spans="1:53" s="1" customFormat="1" ht="30" hidden="1" customHeight="1" x14ac:dyDescent="0.2">
      <c r="A14" s="22"/>
      <c r="B14" s="22"/>
      <c r="C14" s="54" t="s">
        <v>9</v>
      </c>
      <c r="D14" s="22"/>
      <c r="E14" s="49" t="s">
        <v>10</v>
      </c>
      <c r="F14" s="22"/>
      <c r="G14" s="22"/>
      <c r="H14" s="57" t="s">
        <v>11</v>
      </c>
      <c r="I14" s="58" t="e">
        <f>'Rekapitulace stavby'!#REF!</f>
        <v>#REF!</v>
      </c>
      <c r="J14" s="22"/>
      <c r="K14" s="305"/>
      <c r="L14" s="189"/>
      <c r="M14" s="189"/>
      <c r="N14" s="189"/>
      <c r="O14" s="189"/>
      <c r="P14" s="189"/>
      <c r="Q14" s="189"/>
      <c r="R14" s="189"/>
      <c r="S14" s="189"/>
      <c r="T14" s="189"/>
      <c r="U14" s="189"/>
      <c r="V14" s="189"/>
      <c r="W14" s="189"/>
      <c r="X14" s="189"/>
      <c r="Y14" s="1595"/>
      <c r="Z14" s="1595"/>
      <c r="AA14" s="1595"/>
      <c r="AB14" s="1595"/>
      <c r="AC14" s="1800"/>
      <c r="AD14" s="1595"/>
      <c r="AE14" s="189"/>
      <c r="AF14" s="189"/>
      <c r="AG14" s="1777"/>
      <c r="AH14" s="1572"/>
      <c r="AI14" s="189"/>
      <c r="AJ14" s="189"/>
      <c r="AK14" s="189"/>
      <c r="AL14" s="189"/>
      <c r="AM14" s="189"/>
      <c r="AN14" s="189"/>
      <c r="AO14" s="1595"/>
      <c r="AP14" s="1595"/>
      <c r="AQ14" s="189"/>
      <c r="AR14" s="189"/>
      <c r="AS14" s="1595"/>
      <c r="AT14" s="1595"/>
      <c r="AU14" s="2335"/>
      <c r="AV14" s="1891"/>
      <c r="AW14" s="189"/>
      <c r="AX14" s="189"/>
      <c r="AY14" s="189"/>
      <c r="AZ14" s="189"/>
      <c r="BA14" s="519"/>
    </row>
    <row r="15" spans="1:53" s="1" customFormat="1" ht="30" hidden="1" customHeight="1" x14ac:dyDescent="0.2">
      <c r="A15" s="22"/>
      <c r="B15" s="22"/>
      <c r="C15" s="22"/>
      <c r="D15" s="22"/>
      <c r="E15" s="2"/>
      <c r="F15" s="22"/>
      <c r="G15" s="22"/>
      <c r="H15" s="55"/>
      <c r="I15" s="22"/>
      <c r="J15" s="22"/>
      <c r="K15" s="305"/>
      <c r="L15" s="189"/>
      <c r="M15" s="189"/>
      <c r="N15" s="189"/>
      <c r="O15" s="189"/>
      <c r="P15" s="189"/>
      <c r="Q15" s="189"/>
      <c r="R15" s="189"/>
      <c r="S15" s="189"/>
      <c r="T15" s="189"/>
      <c r="U15" s="189"/>
      <c r="V15" s="189"/>
      <c r="W15" s="189"/>
      <c r="X15" s="189"/>
      <c r="Y15" s="1595"/>
      <c r="Z15" s="1595"/>
      <c r="AA15" s="1595"/>
      <c r="AB15" s="1595"/>
      <c r="AC15" s="1800"/>
      <c r="AD15" s="1595"/>
      <c r="AE15" s="189"/>
      <c r="AF15" s="189"/>
      <c r="AG15" s="1777"/>
      <c r="AH15" s="1572"/>
      <c r="AI15" s="189"/>
      <c r="AJ15" s="189"/>
      <c r="AK15" s="189"/>
      <c r="AL15" s="189"/>
      <c r="AM15" s="189"/>
      <c r="AN15" s="189"/>
      <c r="AO15" s="1595"/>
      <c r="AP15" s="1595"/>
      <c r="AQ15" s="189"/>
      <c r="AR15" s="189"/>
      <c r="AS15" s="1595"/>
      <c r="AT15" s="1595"/>
      <c r="AU15" s="2335"/>
      <c r="AV15" s="1891"/>
      <c r="AW15" s="189"/>
      <c r="AX15" s="189"/>
      <c r="AY15" s="189"/>
      <c r="AZ15" s="189"/>
      <c r="BA15" s="519"/>
    </row>
    <row r="16" spans="1:53" s="1" customFormat="1" ht="30" hidden="1" customHeight="1" x14ac:dyDescent="0.2">
      <c r="A16" s="22"/>
      <c r="B16" s="22"/>
      <c r="C16" s="54" t="s">
        <v>12</v>
      </c>
      <c r="D16" s="22"/>
      <c r="E16" s="2"/>
      <c r="F16" s="22"/>
      <c r="G16" s="22"/>
      <c r="H16" s="57" t="s">
        <v>13</v>
      </c>
      <c r="I16" s="49" t="s">
        <v>14</v>
      </c>
      <c r="J16" s="22"/>
      <c r="K16" s="305"/>
      <c r="L16" s="189"/>
      <c r="M16" s="189"/>
      <c r="N16" s="189"/>
      <c r="O16" s="189"/>
      <c r="P16" s="189"/>
      <c r="Q16" s="189"/>
      <c r="R16" s="189"/>
      <c r="S16" s="189"/>
      <c r="T16" s="189"/>
      <c r="U16" s="189"/>
      <c r="V16" s="189"/>
      <c r="W16" s="189"/>
      <c r="X16" s="189"/>
      <c r="Y16" s="1595"/>
      <c r="Z16" s="1595"/>
      <c r="AA16" s="1595"/>
      <c r="AB16" s="1595"/>
      <c r="AC16" s="1800"/>
      <c r="AD16" s="1595"/>
      <c r="AE16" s="189"/>
      <c r="AF16" s="189"/>
      <c r="AG16" s="1777"/>
      <c r="AH16" s="1572"/>
      <c r="AI16" s="189"/>
      <c r="AJ16" s="189"/>
      <c r="AK16" s="189"/>
      <c r="AL16" s="189"/>
      <c r="AM16" s="189"/>
      <c r="AN16" s="189"/>
      <c r="AO16" s="1595"/>
      <c r="AP16" s="1595"/>
      <c r="AQ16" s="189"/>
      <c r="AR16" s="189"/>
      <c r="AS16" s="1595"/>
      <c r="AT16" s="1595"/>
      <c r="AU16" s="2335"/>
      <c r="AV16" s="1891"/>
      <c r="AW16" s="189"/>
      <c r="AX16" s="189"/>
      <c r="AY16" s="189"/>
      <c r="AZ16" s="189"/>
      <c r="BA16" s="519"/>
    </row>
    <row r="17" spans="1:53" s="1" customFormat="1" ht="30" hidden="1" customHeight="1" x14ac:dyDescent="0.2">
      <c r="A17" s="22"/>
      <c r="B17" s="22"/>
      <c r="C17" s="22"/>
      <c r="D17" s="49" t="s">
        <v>15</v>
      </c>
      <c r="E17" s="2"/>
      <c r="F17" s="22"/>
      <c r="G17" s="22"/>
      <c r="H17" s="57" t="s">
        <v>16</v>
      </c>
      <c r="I17" s="49" t="s">
        <v>17</v>
      </c>
      <c r="J17" s="22"/>
      <c r="K17" s="305"/>
      <c r="L17" s="189"/>
      <c r="M17" s="189"/>
      <c r="N17" s="189"/>
      <c r="O17" s="189"/>
      <c r="P17" s="189"/>
      <c r="Q17" s="189"/>
      <c r="R17" s="189"/>
      <c r="S17" s="189"/>
      <c r="T17" s="189"/>
      <c r="U17" s="189"/>
      <c r="V17" s="189"/>
      <c r="W17" s="189"/>
      <c r="X17" s="189"/>
      <c r="Y17" s="1595"/>
      <c r="Z17" s="1595"/>
      <c r="AA17" s="1595"/>
      <c r="AB17" s="1595"/>
      <c r="AC17" s="1800"/>
      <c r="AD17" s="1595"/>
      <c r="AE17" s="189"/>
      <c r="AF17" s="189"/>
      <c r="AG17" s="1777"/>
      <c r="AH17" s="1572"/>
      <c r="AI17" s="189"/>
      <c r="AJ17" s="189"/>
      <c r="AK17" s="189"/>
      <c r="AL17" s="189"/>
      <c r="AM17" s="189"/>
      <c r="AN17" s="189"/>
      <c r="AO17" s="1595"/>
      <c r="AP17" s="1595"/>
      <c r="AQ17" s="189"/>
      <c r="AR17" s="189"/>
      <c r="AS17" s="1595"/>
      <c r="AT17" s="1595"/>
      <c r="AU17" s="2335"/>
      <c r="AV17" s="1891"/>
      <c r="AW17" s="189"/>
      <c r="AX17" s="189"/>
      <c r="AY17" s="189"/>
      <c r="AZ17" s="189"/>
      <c r="BA17" s="519"/>
    </row>
    <row r="18" spans="1:53" s="1" customFormat="1" ht="30" hidden="1" customHeight="1" x14ac:dyDescent="0.2">
      <c r="A18" s="22"/>
      <c r="B18" s="22"/>
      <c r="C18" s="22"/>
      <c r="D18" s="22"/>
      <c r="E18" s="2"/>
      <c r="F18" s="22"/>
      <c r="G18" s="22"/>
      <c r="H18" s="55"/>
      <c r="I18" s="22"/>
      <c r="J18" s="22"/>
      <c r="K18" s="305"/>
      <c r="L18" s="189"/>
      <c r="M18" s="189"/>
      <c r="N18" s="189"/>
      <c r="O18" s="189"/>
      <c r="P18" s="189"/>
      <c r="Q18" s="189"/>
      <c r="R18" s="189"/>
      <c r="S18" s="189"/>
      <c r="T18" s="189"/>
      <c r="U18" s="189"/>
      <c r="V18" s="189"/>
      <c r="W18" s="189"/>
      <c r="X18" s="189"/>
      <c r="Y18" s="1595"/>
      <c r="Z18" s="1595"/>
      <c r="AA18" s="1595"/>
      <c r="AB18" s="1595"/>
      <c r="AC18" s="1800"/>
      <c r="AD18" s="1595"/>
      <c r="AE18" s="189"/>
      <c r="AF18" s="189"/>
      <c r="AG18" s="1777"/>
      <c r="AH18" s="1572"/>
      <c r="AI18" s="189"/>
      <c r="AJ18" s="189"/>
      <c r="AK18" s="189"/>
      <c r="AL18" s="189"/>
      <c r="AM18" s="189"/>
      <c r="AN18" s="189"/>
      <c r="AO18" s="1595"/>
      <c r="AP18" s="1595"/>
      <c r="AQ18" s="189"/>
      <c r="AR18" s="189"/>
      <c r="AS18" s="1595"/>
      <c r="AT18" s="1595"/>
      <c r="AU18" s="2335"/>
      <c r="AV18" s="1891"/>
      <c r="AW18" s="189"/>
      <c r="AX18" s="189"/>
      <c r="AY18" s="189"/>
      <c r="AZ18" s="189"/>
      <c r="BA18" s="519"/>
    </row>
    <row r="19" spans="1:53" s="1" customFormat="1" ht="30" hidden="1" customHeight="1" x14ac:dyDescent="0.2">
      <c r="A19" s="22"/>
      <c r="B19" s="22"/>
      <c r="C19" s="54" t="s">
        <v>18</v>
      </c>
      <c r="D19" s="22"/>
      <c r="E19" s="2"/>
      <c r="F19" s="22"/>
      <c r="G19" s="22"/>
      <c r="H19" s="57" t="s">
        <v>13</v>
      </c>
      <c r="I19" s="20" t="e">
        <f>'Rekapitulace stavby'!#REF!</f>
        <v>#REF!</v>
      </c>
      <c r="J19" s="22"/>
      <c r="K19" s="305"/>
      <c r="L19" s="189"/>
      <c r="M19" s="189"/>
      <c r="N19" s="189"/>
      <c r="O19" s="189"/>
      <c r="P19" s="189"/>
      <c r="Q19" s="189"/>
      <c r="R19" s="189"/>
      <c r="S19" s="189"/>
      <c r="T19" s="189"/>
      <c r="U19" s="189"/>
      <c r="V19" s="189"/>
      <c r="W19" s="189"/>
      <c r="X19" s="189"/>
      <c r="Y19" s="1595"/>
      <c r="Z19" s="1595"/>
      <c r="AA19" s="1595"/>
      <c r="AB19" s="1595"/>
      <c r="AC19" s="1800"/>
      <c r="AD19" s="1595"/>
      <c r="AE19" s="189"/>
      <c r="AF19" s="189"/>
      <c r="AG19" s="1777"/>
      <c r="AH19" s="1572"/>
      <c r="AI19" s="189"/>
      <c r="AJ19" s="189"/>
      <c r="AK19" s="189"/>
      <c r="AL19" s="189"/>
      <c r="AM19" s="189"/>
      <c r="AN19" s="189"/>
      <c r="AO19" s="1595"/>
      <c r="AP19" s="1595"/>
      <c r="AQ19" s="189"/>
      <c r="AR19" s="189"/>
      <c r="AS19" s="1595"/>
      <c r="AT19" s="1595"/>
      <c r="AU19" s="2335"/>
      <c r="AV19" s="1891"/>
      <c r="AW19" s="189"/>
      <c r="AX19" s="189"/>
      <c r="AY19" s="189"/>
      <c r="AZ19" s="189"/>
      <c r="BA19" s="519"/>
    </row>
    <row r="20" spans="1:53" s="1" customFormat="1" ht="30" hidden="1" customHeight="1" x14ac:dyDescent="0.2">
      <c r="A20" s="22"/>
      <c r="B20" s="22"/>
      <c r="C20" s="22"/>
      <c r="D20" s="2259" t="e">
        <f>'Rekapitulace stavby'!#REF!</f>
        <v>#REF!</v>
      </c>
      <c r="E20" s="2259"/>
      <c r="F20" s="2259"/>
      <c r="G20" s="2259"/>
      <c r="H20" s="57" t="s">
        <v>16</v>
      </c>
      <c r="I20" s="20" t="e">
        <f>'Rekapitulace stavby'!#REF!</f>
        <v>#REF!</v>
      </c>
      <c r="J20" s="22"/>
      <c r="K20" s="305"/>
      <c r="L20" s="189"/>
      <c r="M20" s="189"/>
      <c r="N20" s="189"/>
      <c r="O20" s="189"/>
      <c r="P20" s="189"/>
      <c r="Q20" s="189"/>
      <c r="R20" s="189"/>
      <c r="S20" s="189"/>
      <c r="T20" s="189"/>
      <c r="U20" s="189"/>
      <c r="V20" s="189"/>
      <c r="W20" s="189"/>
      <c r="X20" s="189"/>
      <c r="Y20" s="1595"/>
      <c r="Z20" s="1595"/>
      <c r="AA20" s="1595"/>
      <c r="AB20" s="1595"/>
      <c r="AC20" s="1800"/>
      <c r="AD20" s="1595"/>
      <c r="AE20" s="189"/>
      <c r="AF20" s="189"/>
      <c r="AG20" s="1777"/>
      <c r="AH20" s="1572"/>
      <c r="AI20" s="189"/>
      <c r="AJ20" s="189"/>
      <c r="AK20" s="189"/>
      <c r="AL20" s="189"/>
      <c r="AM20" s="189"/>
      <c r="AN20" s="189"/>
      <c r="AO20" s="1595"/>
      <c r="AP20" s="1595"/>
      <c r="AQ20" s="189"/>
      <c r="AR20" s="189"/>
      <c r="AS20" s="1595"/>
      <c r="AT20" s="1595"/>
      <c r="AU20" s="2335"/>
      <c r="AV20" s="1891"/>
      <c r="AW20" s="189"/>
      <c r="AX20" s="189"/>
      <c r="AY20" s="189"/>
      <c r="AZ20" s="189"/>
      <c r="BA20" s="519"/>
    </row>
    <row r="21" spans="1:53" s="1" customFormat="1" ht="30" hidden="1" customHeight="1" x14ac:dyDescent="0.2">
      <c r="A21" s="22"/>
      <c r="B21" s="22"/>
      <c r="C21" s="22"/>
      <c r="D21" s="22"/>
      <c r="E21" s="2"/>
      <c r="F21" s="22"/>
      <c r="G21" s="22"/>
      <c r="H21" s="55"/>
      <c r="I21" s="22"/>
      <c r="J21" s="22"/>
      <c r="K21" s="305"/>
      <c r="L21" s="189"/>
      <c r="M21" s="189"/>
      <c r="N21" s="189"/>
      <c r="O21" s="189"/>
      <c r="P21" s="189"/>
      <c r="Q21" s="189"/>
      <c r="R21" s="189"/>
      <c r="S21" s="189"/>
      <c r="T21" s="189"/>
      <c r="U21" s="189"/>
      <c r="V21" s="189"/>
      <c r="W21" s="189"/>
      <c r="X21" s="189"/>
      <c r="Y21" s="1595"/>
      <c r="Z21" s="1595"/>
      <c r="AA21" s="1595"/>
      <c r="AB21" s="1595"/>
      <c r="AC21" s="1800"/>
      <c r="AD21" s="1595"/>
      <c r="AE21" s="189"/>
      <c r="AF21" s="189"/>
      <c r="AG21" s="1777"/>
      <c r="AH21" s="1572"/>
      <c r="AI21" s="189"/>
      <c r="AJ21" s="189"/>
      <c r="AK21" s="189"/>
      <c r="AL21" s="189"/>
      <c r="AM21" s="189"/>
      <c r="AN21" s="189"/>
      <c r="AO21" s="1595"/>
      <c r="AP21" s="1595"/>
      <c r="AQ21" s="189"/>
      <c r="AR21" s="189"/>
      <c r="AS21" s="1595"/>
      <c r="AT21" s="1595"/>
      <c r="AU21" s="2335"/>
      <c r="AV21" s="1891"/>
      <c r="AW21" s="189"/>
      <c r="AX21" s="189"/>
      <c r="AY21" s="189"/>
      <c r="AZ21" s="189"/>
      <c r="BA21" s="519"/>
    </row>
    <row r="22" spans="1:53" s="1" customFormat="1" ht="30" hidden="1" customHeight="1" x14ac:dyDescent="0.2">
      <c r="A22" s="22"/>
      <c r="B22" s="22"/>
      <c r="C22" s="54" t="s">
        <v>19</v>
      </c>
      <c r="D22" s="22"/>
      <c r="E22" s="2"/>
      <c r="F22" s="22"/>
      <c r="G22" s="22"/>
      <c r="H22" s="57" t="s">
        <v>13</v>
      </c>
      <c r="I22" s="49" t="s">
        <v>20</v>
      </c>
      <c r="J22" s="22"/>
      <c r="K22" s="305"/>
      <c r="L22" s="189"/>
      <c r="M22" s="189"/>
      <c r="N22" s="189"/>
      <c r="O22" s="189"/>
      <c r="P22" s="189"/>
      <c r="Q22" s="189"/>
      <c r="R22" s="189"/>
      <c r="S22" s="189"/>
      <c r="T22" s="189"/>
      <c r="U22" s="189"/>
      <c r="V22" s="189"/>
      <c r="W22" s="189"/>
      <c r="X22" s="189"/>
      <c r="Y22" s="1595"/>
      <c r="Z22" s="1595"/>
      <c r="AA22" s="1595"/>
      <c r="AB22" s="1595"/>
      <c r="AC22" s="1800"/>
      <c r="AD22" s="1595"/>
      <c r="AE22" s="189"/>
      <c r="AF22" s="189"/>
      <c r="AG22" s="1777"/>
      <c r="AH22" s="1572"/>
      <c r="AI22" s="189"/>
      <c r="AJ22" s="189"/>
      <c r="AK22" s="189"/>
      <c r="AL22" s="189"/>
      <c r="AM22" s="189"/>
      <c r="AN22" s="189"/>
      <c r="AO22" s="1595"/>
      <c r="AP22" s="1595"/>
      <c r="AQ22" s="189"/>
      <c r="AR22" s="189"/>
      <c r="AS22" s="1595"/>
      <c r="AT22" s="1595"/>
      <c r="AU22" s="2335"/>
      <c r="AV22" s="1891"/>
      <c r="AW22" s="189"/>
      <c r="AX22" s="189"/>
      <c r="AY22" s="189"/>
      <c r="AZ22" s="189"/>
      <c r="BA22" s="519"/>
    </row>
    <row r="23" spans="1:53" s="1" customFormat="1" ht="30" hidden="1" customHeight="1" x14ac:dyDescent="0.2">
      <c r="A23" s="22"/>
      <c r="B23" s="22"/>
      <c r="C23" s="22"/>
      <c r="D23" s="49" t="s">
        <v>21</v>
      </c>
      <c r="E23" s="2"/>
      <c r="F23" s="22"/>
      <c r="G23" s="22"/>
      <c r="H23" s="57" t="s">
        <v>16</v>
      </c>
      <c r="I23" s="49" t="s">
        <v>22</v>
      </c>
      <c r="J23" s="22"/>
      <c r="K23" s="305"/>
      <c r="L23" s="189"/>
      <c r="M23" s="189"/>
      <c r="N23" s="189"/>
      <c r="O23" s="189"/>
      <c r="P23" s="189"/>
      <c r="Q23" s="189"/>
      <c r="R23" s="189"/>
      <c r="S23" s="189"/>
      <c r="T23" s="189"/>
      <c r="U23" s="189"/>
      <c r="V23" s="189"/>
      <c r="W23" s="189"/>
      <c r="X23" s="189"/>
      <c r="Y23" s="1595"/>
      <c r="Z23" s="1595"/>
      <c r="AA23" s="1595"/>
      <c r="AB23" s="1595"/>
      <c r="AC23" s="1800"/>
      <c r="AD23" s="1595"/>
      <c r="AE23" s="189"/>
      <c r="AF23" s="189"/>
      <c r="AG23" s="1777"/>
      <c r="AH23" s="1572"/>
      <c r="AI23" s="189"/>
      <c r="AJ23" s="189"/>
      <c r="AK23" s="189"/>
      <c r="AL23" s="189"/>
      <c r="AM23" s="189"/>
      <c r="AN23" s="189"/>
      <c r="AO23" s="1595"/>
      <c r="AP23" s="1595"/>
      <c r="AQ23" s="189"/>
      <c r="AR23" s="189"/>
      <c r="AS23" s="1595"/>
      <c r="AT23" s="1595"/>
      <c r="AU23" s="2335"/>
      <c r="AV23" s="1891"/>
      <c r="AW23" s="189"/>
      <c r="AX23" s="189"/>
      <c r="AY23" s="189"/>
      <c r="AZ23" s="189"/>
      <c r="BA23" s="519"/>
    </row>
    <row r="24" spans="1:53" s="1" customFormat="1" ht="30" hidden="1" customHeight="1" x14ac:dyDescent="0.2">
      <c r="A24" s="22"/>
      <c r="B24" s="22"/>
      <c r="C24" s="22"/>
      <c r="D24" s="22"/>
      <c r="E24" s="2"/>
      <c r="F24" s="22"/>
      <c r="G24" s="22"/>
      <c r="H24" s="55"/>
      <c r="I24" s="22"/>
      <c r="J24" s="22"/>
      <c r="K24" s="305"/>
      <c r="L24" s="189"/>
      <c r="M24" s="189"/>
      <c r="N24" s="189"/>
      <c r="O24" s="189"/>
      <c r="P24" s="189"/>
      <c r="Q24" s="189"/>
      <c r="R24" s="189"/>
      <c r="S24" s="189"/>
      <c r="T24" s="189"/>
      <c r="U24" s="189"/>
      <c r="V24" s="189"/>
      <c r="W24" s="189"/>
      <c r="X24" s="189"/>
      <c r="Y24" s="1595"/>
      <c r="Z24" s="1595"/>
      <c r="AA24" s="1595"/>
      <c r="AB24" s="1595"/>
      <c r="AC24" s="1800"/>
      <c r="AD24" s="1595"/>
      <c r="AE24" s="189"/>
      <c r="AF24" s="189"/>
      <c r="AG24" s="1777"/>
      <c r="AH24" s="1572"/>
      <c r="AI24" s="189"/>
      <c r="AJ24" s="189"/>
      <c r="AK24" s="189"/>
      <c r="AL24" s="189"/>
      <c r="AM24" s="189"/>
      <c r="AN24" s="189"/>
      <c r="AO24" s="1595"/>
      <c r="AP24" s="1595"/>
      <c r="AQ24" s="189"/>
      <c r="AR24" s="189"/>
      <c r="AS24" s="1595"/>
      <c r="AT24" s="1595"/>
      <c r="AU24" s="2335"/>
      <c r="AV24" s="1891"/>
      <c r="AW24" s="189"/>
      <c r="AX24" s="189"/>
      <c r="AY24" s="189"/>
      <c r="AZ24" s="189"/>
      <c r="BA24" s="519"/>
    </row>
    <row r="25" spans="1:53" s="1" customFormat="1" ht="30" hidden="1" customHeight="1" x14ac:dyDescent="0.2">
      <c r="A25" s="22"/>
      <c r="B25" s="22"/>
      <c r="C25" s="54" t="s">
        <v>24</v>
      </c>
      <c r="D25" s="22"/>
      <c r="E25" s="2"/>
      <c r="F25" s="22"/>
      <c r="G25" s="22"/>
      <c r="H25" s="57" t="s">
        <v>13</v>
      </c>
      <c r="I25" s="49" t="s">
        <v>20</v>
      </c>
      <c r="J25" s="22"/>
      <c r="K25" s="305"/>
      <c r="L25" s="189"/>
      <c r="M25" s="189"/>
      <c r="N25" s="189"/>
      <c r="O25" s="189"/>
      <c r="P25" s="189"/>
      <c r="Q25" s="189"/>
      <c r="R25" s="189"/>
      <c r="S25" s="189"/>
      <c r="T25" s="189"/>
      <c r="U25" s="189"/>
      <c r="V25" s="189"/>
      <c r="W25" s="189"/>
      <c r="X25" s="189"/>
      <c r="Y25" s="1595"/>
      <c r="Z25" s="1595"/>
      <c r="AA25" s="1595"/>
      <c r="AB25" s="1595"/>
      <c r="AC25" s="1800"/>
      <c r="AD25" s="1595"/>
      <c r="AE25" s="189"/>
      <c r="AF25" s="189"/>
      <c r="AG25" s="1777"/>
      <c r="AH25" s="1572"/>
      <c r="AI25" s="189"/>
      <c r="AJ25" s="189"/>
      <c r="AK25" s="189"/>
      <c r="AL25" s="189"/>
      <c r="AM25" s="189"/>
      <c r="AN25" s="189"/>
      <c r="AO25" s="1595"/>
      <c r="AP25" s="1595"/>
      <c r="AQ25" s="189"/>
      <c r="AR25" s="189"/>
      <c r="AS25" s="1595"/>
      <c r="AT25" s="1595"/>
      <c r="AU25" s="2335"/>
      <c r="AV25" s="1891"/>
      <c r="AW25" s="189"/>
      <c r="AX25" s="189"/>
      <c r="AY25" s="189"/>
      <c r="AZ25" s="189"/>
      <c r="BA25" s="519"/>
    </row>
    <row r="26" spans="1:53" s="1" customFormat="1" ht="30" hidden="1" customHeight="1" x14ac:dyDescent="0.2">
      <c r="A26" s="22"/>
      <c r="B26" s="22"/>
      <c r="C26" s="22"/>
      <c r="D26" s="49" t="s">
        <v>21</v>
      </c>
      <c r="E26" s="2"/>
      <c r="F26" s="22"/>
      <c r="G26" s="22"/>
      <c r="H26" s="57" t="s">
        <v>16</v>
      </c>
      <c r="I26" s="49" t="s">
        <v>22</v>
      </c>
      <c r="J26" s="22"/>
      <c r="K26" s="305"/>
      <c r="L26" s="189"/>
      <c r="M26" s="189"/>
      <c r="N26" s="189"/>
      <c r="O26" s="189"/>
      <c r="P26" s="189"/>
      <c r="Q26" s="189"/>
      <c r="R26" s="189"/>
      <c r="S26" s="189"/>
      <c r="T26" s="189"/>
      <c r="U26" s="189"/>
      <c r="V26" s="189"/>
      <c r="W26" s="189"/>
      <c r="X26" s="189"/>
      <c r="Y26" s="1595"/>
      <c r="Z26" s="1595"/>
      <c r="AA26" s="1595"/>
      <c r="AB26" s="1595"/>
      <c r="AC26" s="1800"/>
      <c r="AD26" s="1595"/>
      <c r="AE26" s="189"/>
      <c r="AF26" s="189"/>
      <c r="AG26" s="1777"/>
      <c r="AH26" s="1572"/>
      <c r="AI26" s="189"/>
      <c r="AJ26" s="189"/>
      <c r="AK26" s="189"/>
      <c r="AL26" s="189"/>
      <c r="AM26" s="189"/>
      <c r="AN26" s="189"/>
      <c r="AO26" s="1595"/>
      <c r="AP26" s="1595"/>
      <c r="AQ26" s="189"/>
      <c r="AR26" s="189"/>
      <c r="AS26" s="1595"/>
      <c r="AT26" s="1595"/>
      <c r="AU26" s="2335"/>
      <c r="AV26" s="1891"/>
      <c r="AW26" s="189"/>
      <c r="AX26" s="189"/>
      <c r="AY26" s="189"/>
      <c r="AZ26" s="189"/>
      <c r="BA26" s="519"/>
    </row>
    <row r="27" spans="1:53" s="1" customFormat="1" ht="30" hidden="1" customHeight="1" x14ac:dyDescent="0.2">
      <c r="A27" s="22"/>
      <c r="B27" s="22"/>
      <c r="C27" s="22"/>
      <c r="D27" s="22"/>
      <c r="E27" s="2"/>
      <c r="F27" s="22"/>
      <c r="G27" s="22"/>
      <c r="H27" s="55"/>
      <c r="I27" s="22"/>
      <c r="J27" s="22"/>
      <c r="K27" s="305"/>
      <c r="L27" s="189"/>
      <c r="M27" s="189"/>
      <c r="N27" s="189"/>
      <c r="O27" s="189"/>
      <c r="P27" s="189"/>
      <c r="Q27" s="189"/>
      <c r="R27" s="189"/>
      <c r="S27" s="189"/>
      <c r="T27" s="189"/>
      <c r="U27" s="189"/>
      <c r="V27" s="189"/>
      <c r="W27" s="189"/>
      <c r="X27" s="189"/>
      <c r="Y27" s="1595"/>
      <c r="Z27" s="1595"/>
      <c r="AA27" s="1595"/>
      <c r="AB27" s="1595"/>
      <c r="AC27" s="1800"/>
      <c r="AD27" s="1595"/>
      <c r="AE27" s="189"/>
      <c r="AF27" s="189"/>
      <c r="AG27" s="1777"/>
      <c r="AH27" s="1572"/>
      <c r="AI27" s="189"/>
      <c r="AJ27" s="189"/>
      <c r="AK27" s="189"/>
      <c r="AL27" s="189"/>
      <c r="AM27" s="189"/>
      <c r="AN27" s="189"/>
      <c r="AO27" s="1595"/>
      <c r="AP27" s="1595"/>
      <c r="AQ27" s="189"/>
      <c r="AR27" s="189"/>
      <c r="AS27" s="1595"/>
      <c r="AT27" s="1595"/>
      <c r="AU27" s="2335"/>
      <c r="AV27" s="1891"/>
      <c r="AW27" s="189"/>
      <c r="AX27" s="189"/>
      <c r="AY27" s="189"/>
      <c r="AZ27" s="189"/>
      <c r="BA27" s="519"/>
    </row>
    <row r="28" spans="1:53" s="1" customFormat="1" ht="30" hidden="1" customHeight="1" x14ac:dyDescent="0.2">
      <c r="A28" s="22"/>
      <c r="B28" s="22"/>
      <c r="C28" s="54" t="s">
        <v>25</v>
      </c>
      <c r="D28" s="22"/>
      <c r="E28" s="2"/>
      <c r="F28" s="22"/>
      <c r="G28" s="22"/>
      <c r="H28" s="55"/>
      <c r="I28" s="22"/>
      <c r="J28" s="22"/>
      <c r="K28" s="305"/>
      <c r="L28" s="189"/>
      <c r="M28" s="189"/>
      <c r="N28" s="189"/>
      <c r="O28" s="189"/>
      <c r="P28" s="189"/>
      <c r="Q28" s="189"/>
      <c r="R28" s="189"/>
      <c r="S28" s="189"/>
      <c r="T28" s="189"/>
      <c r="U28" s="189"/>
      <c r="V28" s="189"/>
      <c r="W28" s="189"/>
      <c r="X28" s="189"/>
      <c r="Y28" s="1595"/>
      <c r="Z28" s="1595"/>
      <c r="AA28" s="1595"/>
      <c r="AB28" s="1595"/>
      <c r="AC28" s="1800"/>
      <c r="AD28" s="1595"/>
      <c r="AE28" s="189"/>
      <c r="AF28" s="189"/>
      <c r="AG28" s="1777"/>
      <c r="AH28" s="1572"/>
      <c r="AI28" s="189"/>
      <c r="AJ28" s="189"/>
      <c r="AK28" s="189"/>
      <c r="AL28" s="189"/>
      <c r="AM28" s="189"/>
      <c r="AN28" s="189"/>
      <c r="AO28" s="1595"/>
      <c r="AP28" s="1595"/>
      <c r="AQ28" s="189"/>
      <c r="AR28" s="189"/>
      <c r="AS28" s="1595"/>
      <c r="AT28" s="1595"/>
      <c r="AU28" s="2335"/>
      <c r="AV28" s="1891"/>
      <c r="AW28" s="189"/>
      <c r="AX28" s="189"/>
      <c r="AY28" s="189"/>
      <c r="AZ28" s="189"/>
      <c r="BA28" s="519"/>
    </row>
    <row r="29" spans="1:53" s="4" customFormat="1" ht="30" hidden="1" customHeight="1" x14ac:dyDescent="0.2">
      <c r="A29" s="59"/>
      <c r="B29" s="59"/>
      <c r="C29" s="59"/>
      <c r="D29" s="2260" t="s">
        <v>7</v>
      </c>
      <c r="E29" s="2260"/>
      <c r="F29" s="2260"/>
      <c r="G29" s="2260"/>
      <c r="H29" s="60"/>
      <c r="I29" s="59"/>
      <c r="J29" s="59"/>
      <c r="K29" s="306"/>
      <c r="L29" s="307"/>
      <c r="M29" s="307"/>
      <c r="N29" s="307"/>
      <c r="O29" s="307"/>
      <c r="P29" s="307"/>
      <c r="Q29" s="307"/>
      <c r="R29" s="307"/>
      <c r="S29" s="307"/>
      <c r="T29" s="307"/>
      <c r="U29" s="307"/>
      <c r="V29" s="307"/>
      <c r="W29" s="307"/>
      <c r="X29" s="307"/>
      <c r="Y29" s="1596"/>
      <c r="Z29" s="1596"/>
      <c r="AA29" s="1596"/>
      <c r="AB29" s="1596"/>
      <c r="AC29" s="1801"/>
      <c r="AD29" s="1596"/>
      <c r="AE29" s="307"/>
      <c r="AF29" s="307"/>
      <c r="AG29" s="1778"/>
      <c r="AH29" s="1573"/>
      <c r="AI29" s="307"/>
      <c r="AJ29" s="307"/>
      <c r="AK29" s="307"/>
      <c r="AL29" s="307"/>
      <c r="AM29" s="307"/>
      <c r="AN29" s="307"/>
      <c r="AO29" s="1596"/>
      <c r="AP29" s="1596"/>
      <c r="AQ29" s="307"/>
      <c r="AR29" s="307"/>
      <c r="AS29" s="1596"/>
      <c r="AT29" s="1596"/>
      <c r="AU29" s="2336"/>
      <c r="AV29" s="1892"/>
      <c r="AW29" s="307"/>
      <c r="AX29" s="307"/>
      <c r="AY29" s="307"/>
      <c r="AZ29" s="307"/>
      <c r="BA29" s="825"/>
    </row>
    <row r="30" spans="1:53" s="1" customFormat="1" ht="30" hidden="1" customHeight="1" x14ac:dyDescent="0.2">
      <c r="A30" s="22"/>
      <c r="B30" s="22"/>
      <c r="C30" s="22"/>
      <c r="D30" s="22"/>
      <c r="E30" s="2"/>
      <c r="F30" s="22"/>
      <c r="G30" s="22"/>
      <c r="H30" s="55"/>
      <c r="I30" s="22"/>
      <c r="J30" s="22"/>
      <c r="K30" s="305"/>
      <c r="L30" s="189"/>
      <c r="M30" s="189"/>
      <c r="N30" s="189"/>
      <c r="O30" s="189"/>
      <c r="P30" s="189"/>
      <c r="Q30" s="189"/>
      <c r="R30" s="189"/>
      <c r="S30" s="189"/>
      <c r="T30" s="189"/>
      <c r="U30" s="189"/>
      <c r="V30" s="189"/>
      <c r="W30" s="189"/>
      <c r="X30" s="189"/>
      <c r="Y30" s="1595"/>
      <c r="Z30" s="1595"/>
      <c r="AA30" s="1595"/>
      <c r="AB30" s="1595"/>
      <c r="AC30" s="1800"/>
      <c r="AD30" s="1595"/>
      <c r="AE30" s="189"/>
      <c r="AF30" s="189"/>
      <c r="AG30" s="1777"/>
      <c r="AH30" s="1572"/>
      <c r="AI30" s="189"/>
      <c r="AJ30" s="189"/>
      <c r="AK30" s="189"/>
      <c r="AL30" s="189"/>
      <c r="AM30" s="189"/>
      <c r="AN30" s="189"/>
      <c r="AO30" s="1595"/>
      <c r="AP30" s="1595"/>
      <c r="AQ30" s="189"/>
      <c r="AR30" s="189"/>
      <c r="AS30" s="1595"/>
      <c r="AT30" s="1595"/>
      <c r="AU30" s="2335"/>
      <c r="AV30" s="1891"/>
      <c r="AW30" s="189"/>
      <c r="AX30" s="189"/>
      <c r="AY30" s="189"/>
      <c r="AZ30" s="189"/>
      <c r="BA30" s="519"/>
    </row>
    <row r="31" spans="1:53" s="1" customFormat="1" ht="30" hidden="1" customHeight="1" x14ac:dyDescent="0.2">
      <c r="A31" s="22"/>
      <c r="B31" s="22"/>
      <c r="C31" s="61"/>
      <c r="D31" s="61"/>
      <c r="E31" s="277"/>
      <c r="F31" s="61"/>
      <c r="G31" s="61"/>
      <c r="H31" s="62"/>
      <c r="I31" s="61"/>
      <c r="J31" s="61"/>
      <c r="K31" s="305"/>
      <c r="L31" s="189"/>
      <c r="M31" s="189"/>
      <c r="N31" s="189"/>
      <c r="O31" s="189"/>
      <c r="P31" s="189"/>
      <c r="Q31" s="189"/>
      <c r="R31" s="189"/>
      <c r="S31" s="189"/>
      <c r="T31" s="189"/>
      <c r="U31" s="189"/>
      <c r="V31" s="189"/>
      <c r="W31" s="189"/>
      <c r="X31" s="189"/>
      <c r="Y31" s="1595"/>
      <c r="Z31" s="1595"/>
      <c r="AA31" s="1595"/>
      <c r="AB31" s="1595"/>
      <c r="AC31" s="1800"/>
      <c r="AD31" s="1595"/>
      <c r="AE31" s="189"/>
      <c r="AF31" s="189"/>
      <c r="AG31" s="1777"/>
      <c r="AH31" s="1572"/>
      <c r="AI31" s="189"/>
      <c r="AJ31" s="189"/>
      <c r="AK31" s="189"/>
      <c r="AL31" s="189"/>
      <c r="AM31" s="189"/>
      <c r="AN31" s="189"/>
      <c r="AO31" s="1595"/>
      <c r="AP31" s="1595"/>
      <c r="AQ31" s="189"/>
      <c r="AR31" s="189"/>
      <c r="AS31" s="1595"/>
      <c r="AT31" s="1595"/>
      <c r="AU31" s="2335"/>
      <c r="AV31" s="1891"/>
      <c r="AW31" s="189"/>
      <c r="AX31" s="189"/>
      <c r="AY31" s="189"/>
      <c r="AZ31" s="189"/>
      <c r="BA31" s="519"/>
    </row>
    <row r="32" spans="1:53" s="1" customFormat="1" ht="30" hidden="1" customHeight="1" x14ac:dyDescent="0.2">
      <c r="A32" s="22"/>
      <c r="B32" s="22"/>
      <c r="C32" s="63" t="s">
        <v>26</v>
      </c>
      <c r="D32" s="22"/>
      <c r="E32" s="2"/>
      <c r="F32" s="22"/>
      <c r="G32" s="22"/>
      <c r="H32" s="55"/>
      <c r="I32" s="64">
        <f>ROUND(I85, 2)</f>
        <v>6653055.54</v>
      </c>
      <c r="J32" s="22"/>
      <c r="K32" s="305"/>
      <c r="L32" s="189"/>
      <c r="M32" s="189"/>
      <c r="N32" s="189"/>
      <c r="O32" s="189"/>
      <c r="P32" s="189"/>
      <c r="Q32" s="189"/>
      <c r="R32" s="189"/>
      <c r="S32" s="189"/>
      <c r="T32" s="189"/>
      <c r="U32" s="189"/>
      <c r="V32" s="189"/>
      <c r="W32" s="189"/>
      <c r="X32" s="189"/>
      <c r="Y32" s="1595"/>
      <c r="Z32" s="1595"/>
      <c r="AA32" s="1595"/>
      <c r="AB32" s="1595"/>
      <c r="AC32" s="1800"/>
      <c r="AD32" s="1595"/>
      <c r="AE32" s="189"/>
      <c r="AF32" s="189"/>
      <c r="AG32" s="1777"/>
      <c r="AH32" s="1572"/>
      <c r="AI32" s="189"/>
      <c r="AJ32" s="189"/>
      <c r="AK32" s="189"/>
      <c r="AL32" s="189"/>
      <c r="AM32" s="189"/>
      <c r="AN32" s="189"/>
      <c r="AO32" s="1595"/>
      <c r="AP32" s="1595"/>
      <c r="AQ32" s="189"/>
      <c r="AR32" s="189"/>
      <c r="AS32" s="1595"/>
      <c r="AT32" s="1595"/>
      <c r="AU32" s="2335"/>
      <c r="AV32" s="1891"/>
      <c r="AW32" s="189"/>
      <c r="AX32" s="189"/>
      <c r="AY32" s="189"/>
      <c r="AZ32" s="189"/>
      <c r="BA32" s="519"/>
    </row>
    <row r="33" spans="1:53" s="1" customFormat="1" ht="30" hidden="1" customHeight="1" x14ac:dyDescent="0.2">
      <c r="A33" s="22"/>
      <c r="B33" s="22"/>
      <c r="C33" s="61"/>
      <c r="D33" s="61"/>
      <c r="E33" s="277"/>
      <c r="F33" s="61"/>
      <c r="G33" s="61"/>
      <c r="H33" s="62"/>
      <c r="I33" s="61"/>
      <c r="J33" s="61"/>
      <c r="K33" s="305"/>
      <c r="L33" s="189"/>
      <c r="M33" s="189"/>
      <c r="N33" s="189"/>
      <c r="O33" s="189"/>
      <c r="P33" s="189"/>
      <c r="Q33" s="189"/>
      <c r="R33" s="189"/>
      <c r="S33" s="189"/>
      <c r="T33" s="189"/>
      <c r="U33" s="189"/>
      <c r="V33" s="189"/>
      <c r="W33" s="189"/>
      <c r="X33" s="189"/>
      <c r="Y33" s="1595"/>
      <c r="Z33" s="1595"/>
      <c r="AA33" s="1595"/>
      <c r="AB33" s="1595"/>
      <c r="AC33" s="1800"/>
      <c r="AD33" s="1595"/>
      <c r="AE33" s="189"/>
      <c r="AF33" s="189"/>
      <c r="AG33" s="1777"/>
      <c r="AH33" s="1572"/>
      <c r="AI33" s="189"/>
      <c r="AJ33" s="189"/>
      <c r="AK33" s="189"/>
      <c r="AL33" s="189"/>
      <c r="AM33" s="189"/>
      <c r="AN33" s="189"/>
      <c r="AO33" s="1595"/>
      <c r="AP33" s="1595"/>
      <c r="AQ33" s="189"/>
      <c r="AR33" s="189"/>
      <c r="AS33" s="1595"/>
      <c r="AT33" s="1595"/>
      <c r="AU33" s="2335"/>
      <c r="AV33" s="1891"/>
      <c r="AW33" s="189"/>
      <c r="AX33" s="189"/>
      <c r="AY33" s="189"/>
      <c r="AZ33" s="189"/>
      <c r="BA33" s="519"/>
    </row>
    <row r="34" spans="1:53" s="1" customFormat="1" ht="30" hidden="1" customHeight="1" x14ac:dyDescent="0.2">
      <c r="A34" s="22"/>
      <c r="B34" s="22"/>
      <c r="C34" s="22"/>
      <c r="D34" s="22"/>
      <c r="E34" s="65" t="s">
        <v>28</v>
      </c>
      <c r="F34" s="22"/>
      <c r="G34" s="22"/>
      <c r="H34" s="66" t="s">
        <v>27</v>
      </c>
      <c r="I34" s="65" t="s">
        <v>29</v>
      </c>
      <c r="J34" s="22"/>
      <c r="K34" s="305"/>
      <c r="L34" s="189"/>
      <c r="M34" s="189"/>
      <c r="N34" s="189"/>
      <c r="O34" s="189"/>
      <c r="P34" s="189"/>
      <c r="Q34" s="189"/>
      <c r="R34" s="189"/>
      <c r="S34" s="189"/>
      <c r="T34" s="189"/>
      <c r="U34" s="189"/>
      <c r="V34" s="189"/>
      <c r="W34" s="189"/>
      <c r="X34" s="189"/>
      <c r="Y34" s="1595"/>
      <c r="Z34" s="1595"/>
      <c r="AA34" s="1595"/>
      <c r="AB34" s="1595"/>
      <c r="AC34" s="1800"/>
      <c r="AD34" s="1595"/>
      <c r="AE34" s="189"/>
      <c r="AF34" s="189"/>
      <c r="AG34" s="1777"/>
      <c r="AH34" s="1572"/>
      <c r="AI34" s="189"/>
      <c r="AJ34" s="189"/>
      <c r="AK34" s="189"/>
      <c r="AL34" s="189"/>
      <c r="AM34" s="189"/>
      <c r="AN34" s="189"/>
      <c r="AO34" s="1595"/>
      <c r="AP34" s="1595"/>
      <c r="AQ34" s="189"/>
      <c r="AR34" s="189"/>
      <c r="AS34" s="1595"/>
      <c r="AT34" s="1595"/>
      <c r="AU34" s="2335"/>
      <c r="AV34" s="1891"/>
      <c r="AW34" s="189"/>
      <c r="AX34" s="189"/>
      <c r="AY34" s="189"/>
      <c r="AZ34" s="189"/>
      <c r="BA34" s="519"/>
    </row>
    <row r="35" spans="1:53" s="1" customFormat="1" ht="30" hidden="1" customHeight="1" x14ac:dyDescent="0.2">
      <c r="A35" s="22"/>
      <c r="B35" s="22"/>
      <c r="C35" s="67" t="s">
        <v>30</v>
      </c>
      <c r="D35" s="54" t="s">
        <v>31</v>
      </c>
      <c r="E35" s="68" t="e">
        <f>ROUND((SUM(AY510:AY904)),  2)</f>
        <v>#REF!</v>
      </c>
      <c r="F35" s="22"/>
      <c r="G35" s="22"/>
      <c r="H35" s="69">
        <v>0.21</v>
      </c>
      <c r="I35" s="68" t="e">
        <f>ROUND(((SUM(AY510:AY904))*H35),  2)</f>
        <v>#REF!</v>
      </c>
      <c r="J35" s="22"/>
      <c r="K35" s="305"/>
      <c r="L35" s="189"/>
      <c r="M35" s="189"/>
      <c r="N35" s="189"/>
      <c r="O35" s="189"/>
      <c r="P35" s="189"/>
      <c r="Q35" s="189"/>
      <c r="R35" s="189"/>
      <c r="S35" s="189"/>
      <c r="T35" s="189"/>
      <c r="U35" s="189"/>
      <c r="V35" s="189"/>
      <c r="W35" s="189"/>
      <c r="X35" s="189"/>
      <c r="Y35" s="1595"/>
      <c r="Z35" s="1595"/>
      <c r="AA35" s="1595"/>
      <c r="AB35" s="1595"/>
      <c r="AC35" s="1800"/>
      <c r="AD35" s="1595"/>
      <c r="AE35" s="189"/>
      <c r="AF35" s="189"/>
      <c r="AG35" s="1777"/>
      <c r="AH35" s="1572"/>
      <c r="AI35" s="189"/>
      <c r="AJ35" s="189"/>
      <c r="AK35" s="189"/>
      <c r="AL35" s="189"/>
      <c r="AM35" s="189"/>
      <c r="AN35" s="189"/>
      <c r="AO35" s="1595"/>
      <c r="AP35" s="1595"/>
      <c r="AQ35" s="189"/>
      <c r="AR35" s="189"/>
      <c r="AS35" s="1595"/>
      <c r="AT35" s="1595"/>
      <c r="AU35" s="2335"/>
      <c r="AV35" s="1891"/>
      <c r="AW35" s="189"/>
      <c r="AX35" s="189"/>
      <c r="AY35" s="189"/>
      <c r="AZ35" s="189"/>
      <c r="BA35" s="519"/>
    </row>
    <row r="36" spans="1:53" s="1" customFormat="1" ht="30" hidden="1" customHeight="1" x14ac:dyDescent="0.2">
      <c r="A36" s="22"/>
      <c r="B36" s="22"/>
      <c r="C36" s="22"/>
      <c r="D36" s="54" t="s">
        <v>32</v>
      </c>
      <c r="E36" s="68">
        <f>ROUND((SUM(AZ510:AZ904)),  2)</f>
        <v>0</v>
      </c>
      <c r="F36" s="22"/>
      <c r="G36" s="22"/>
      <c r="H36" s="69">
        <v>0.15</v>
      </c>
      <c r="I36" s="68">
        <f>ROUND(((SUM(AZ510:AZ904))*H36),  2)</f>
        <v>0</v>
      </c>
      <c r="J36" s="22"/>
      <c r="K36" s="305"/>
      <c r="L36" s="189"/>
      <c r="M36" s="189"/>
      <c r="N36" s="189"/>
      <c r="O36" s="189"/>
      <c r="P36" s="189"/>
      <c r="Q36" s="189"/>
      <c r="R36" s="189"/>
      <c r="S36" s="189"/>
      <c r="T36" s="189"/>
      <c r="U36" s="189"/>
      <c r="V36" s="189"/>
      <c r="W36" s="189"/>
      <c r="X36" s="189"/>
      <c r="Y36" s="1595"/>
      <c r="Z36" s="1595"/>
      <c r="AA36" s="1595"/>
      <c r="AB36" s="1595"/>
      <c r="AC36" s="1800"/>
      <c r="AD36" s="1595"/>
      <c r="AE36" s="189"/>
      <c r="AF36" s="189"/>
      <c r="AG36" s="1777"/>
      <c r="AH36" s="1572"/>
      <c r="AI36" s="189"/>
      <c r="AJ36" s="189"/>
      <c r="AK36" s="189"/>
      <c r="AL36" s="189"/>
      <c r="AM36" s="189"/>
      <c r="AN36" s="189"/>
      <c r="AO36" s="1595"/>
      <c r="AP36" s="1595"/>
      <c r="AQ36" s="189"/>
      <c r="AR36" s="189"/>
      <c r="AS36" s="1595"/>
      <c r="AT36" s="1595"/>
      <c r="AU36" s="2335"/>
      <c r="AV36" s="1891"/>
      <c r="AW36" s="189"/>
      <c r="AX36" s="189"/>
      <c r="AY36" s="189"/>
      <c r="AZ36" s="189"/>
      <c r="BA36" s="519"/>
    </row>
    <row r="37" spans="1:53" s="1" customFormat="1" ht="30" hidden="1" customHeight="1" x14ac:dyDescent="0.2">
      <c r="A37" s="22"/>
      <c r="B37" s="22"/>
      <c r="C37" s="22"/>
      <c r="D37" s="54" t="s">
        <v>33</v>
      </c>
      <c r="E37" s="68" t="e">
        <f>ROUND((SUM(BA510:BA904)),  2)</f>
        <v>#REF!</v>
      </c>
      <c r="F37" s="22"/>
      <c r="G37" s="22"/>
      <c r="H37" s="69">
        <v>0.21</v>
      </c>
      <c r="I37" s="68">
        <f>0</f>
        <v>0</v>
      </c>
      <c r="J37" s="22"/>
      <c r="K37" s="305"/>
      <c r="L37" s="189"/>
      <c r="M37" s="189"/>
      <c r="N37" s="189"/>
      <c r="O37" s="189"/>
      <c r="P37" s="189"/>
      <c r="Q37" s="189"/>
      <c r="R37" s="189"/>
      <c r="S37" s="189"/>
      <c r="T37" s="189"/>
      <c r="U37" s="189"/>
      <c r="V37" s="189"/>
      <c r="W37" s="189"/>
      <c r="X37" s="189"/>
      <c r="Y37" s="1595"/>
      <c r="Z37" s="1595"/>
      <c r="AA37" s="1595"/>
      <c r="AB37" s="1595"/>
      <c r="AC37" s="1800"/>
      <c r="AD37" s="1595"/>
      <c r="AE37" s="189"/>
      <c r="AF37" s="189"/>
      <c r="AG37" s="1777"/>
      <c r="AH37" s="1572"/>
      <c r="AI37" s="189"/>
      <c r="AJ37" s="189"/>
      <c r="AK37" s="189"/>
      <c r="AL37" s="189"/>
      <c r="AM37" s="189"/>
      <c r="AN37" s="189"/>
      <c r="AO37" s="1595"/>
      <c r="AP37" s="1595"/>
      <c r="AQ37" s="189"/>
      <c r="AR37" s="189"/>
      <c r="AS37" s="1595"/>
      <c r="AT37" s="1595"/>
      <c r="AU37" s="2335"/>
      <c r="AV37" s="1891"/>
      <c r="AW37" s="189"/>
      <c r="AX37" s="189"/>
      <c r="AY37" s="189"/>
      <c r="AZ37" s="189"/>
      <c r="BA37" s="519"/>
    </row>
    <row r="38" spans="1:53" s="1" customFormat="1" ht="30" hidden="1" customHeight="1" x14ac:dyDescent="0.2">
      <c r="A38" s="22"/>
      <c r="B38" s="22"/>
      <c r="C38" s="22"/>
      <c r="D38" s="54" t="s">
        <v>34</v>
      </c>
      <c r="E38" s="68" t="e">
        <f>ROUND((SUM(BB510:BB904)),  2)</f>
        <v>#REF!</v>
      </c>
      <c r="F38" s="22"/>
      <c r="G38" s="22"/>
      <c r="H38" s="69">
        <v>0.15</v>
      </c>
      <c r="I38" s="68">
        <f>0</f>
        <v>0</v>
      </c>
      <c r="J38" s="22"/>
      <c r="K38" s="305"/>
      <c r="L38" s="189"/>
      <c r="M38" s="189"/>
      <c r="N38" s="189"/>
      <c r="O38" s="189"/>
      <c r="P38" s="189"/>
      <c r="Q38" s="189"/>
      <c r="R38" s="189"/>
      <c r="S38" s="189"/>
      <c r="T38" s="189"/>
      <c r="U38" s="189"/>
      <c r="V38" s="189"/>
      <c r="W38" s="189"/>
      <c r="X38" s="189"/>
      <c r="Y38" s="1595"/>
      <c r="Z38" s="1595"/>
      <c r="AA38" s="1595"/>
      <c r="AB38" s="1595"/>
      <c r="AC38" s="1800"/>
      <c r="AD38" s="1595"/>
      <c r="AE38" s="189"/>
      <c r="AF38" s="189"/>
      <c r="AG38" s="1777"/>
      <c r="AH38" s="1572"/>
      <c r="AI38" s="189"/>
      <c r="AJ38" s="189"/>
      <c r="AK38" s="189"/>
      <c r="AL38" s="189"/>
      <c r="AM38" s="189"/>
      <c r="AN38" s="189"/>
      <c r="AO38" s="1595"/>
      <c r="AP38" s="1595"/>
      <c r="AQ38" s="189"/>
      <c r="AR38" s="189"/>
      <c r="AS38" s="1595"/>
      <c r="AT38" s="1595"/>
      <c r="AU38" s="2335"/>
      <c r="AV38" s="1891"/>
      <c r="AW38" s="189"/>
      <c r="AX38" s="189"/>
      <c r="AY38" s="189"/>
      <c r="AZ38" s="189"/>
      <c r="BA38" s="519"/>
    </row>
    <row r="39" spans="1:53" s="1" customFormat="1" ht="30" hidden="1" customHeight="1" x14ac:dyDescent="0.2">
      <c r="A39" s="22"/>
      <c r="B39" s="22"/>
      <c r="C39" s="22"/>
      <c r="D39" s="54" t="s">
        <v>35</v>
      </c>
      <c r="E39" s="68" t="e">
        <f>ROUND((SUM(BC510:BC904)),  2)</f>
        <v>#REF!</v>
      </c>
      <c r="F39" s="22"/>
      <c r="G39" s="22"/>
      <c r="H39" s="69">
        <v>0</v>
      </c>
      <c r="I39" s="68">
        <f>0</f>
        <v>0</v>
      </c>
      <c r="J39" s="22"/>
      <c r="K39" s="305"/>
      <c r="L39" s="189"/>
      <c r="M39" s="189"/>
      <c r="N39" s="189"/>
      <c r="O39" s="189"/>
      <c r="P39" s="189"/>
      <c r="Q39" s="189"/>
      <c r="R39" s="189"/>
      <c r="S39" s="189"/>
      <c r="T39" s="189"/>
      <c r="U39" s="189"/>
      <c r="V39" s="189"/>
      <c r="W39" s="189"/>
      <c r="X39" s="189"/>
      <c r="Y39" s="1595"/>
      <c r="Z39" s="1595"/>
      <c r="AA39" s="1595"/>
      <c r="AB39" s="1595"/>
      <c r="AC39" s="1800"/>
      <c r="AD39" s="1595"/>
      <c r="AE39" s="189"/>
      <c r="AF39" s="189"/>
      <c r="AG39" s="1777"/>
      <c r="AH39" s="1572"/>
      <c r="AI39" s="189"/>
      <c r="AJ39" s="189"/>
      <c r="AK39" s="189"/>
      <c r="AL39" s="189"/>
      <c r="AM39" s="189"/>
      <c r="AN39" s="189"/>
      <c r="AO39" s="1595"/>
      <c r="AP39" s="1595"/>
      <c r="AQ39" s="189"/>
      <c r="AR39" s="189"/>
      <c r="AS39" s="1595"/>
      <c r="AT39" s="1595"/>
      <c r="AU39" s="2335"/>
      <c r="AV39" s="1891"/>
      <c r="AW39" s="189"/>
      <c r="AX39" s="189"/>
      <c r="AY39" s="189"/>
      <c r="AZ39" s="189"/>
      <c r="BA39" s="519"/>
    </row>
    <row r="40" spans="1:53" s="1" customFormat="1" ht="30" hidden="1" customHeight="1" x14ac:dyDescent="0.2">
      <c r="A40" s="22"/>
      <c r="B40" s="22"/>
      <c r="C40" s="22"/>
      <c r="D40" s="22"/>
      <c r="E40" s="2"/>
      <c r="F40" s="22"/>
      <c r="G40" s="22"/>
      <c r="H40" s="55"/>
      <c r="I40" s="22"/>
      <c r="J40" s="22"/>
      <c r="K40" s="305"/>
      <c r="L40" s="189"/>
      <c r="M40" s="189"/>
      <c r="N40" s="189"/>
      <c r="O40" s="189"/>
      <c r="P40" s="189"/>
      <c r="Q40" s="189"/>
      <c r="R40" s="189"/>
      <c r="S40" s="189"/>
      <c r="T40" s="189"/>
      <c r="U40" s="189"/>
      <c r="V40" s="189"/>
      <c r="W40" s="189"/>
      <c r="X40" s="189"/>
      <c r="Y40" s="1595"/>
      <c r="Z40" s="1595"/>
      <c r="AA40" s="1595"/>
      <c r="AB40" s="1595"/>
      <c r="AC40" s="1800"/>
      <c r="AD40" s="1595"/>
      <c r="AE40" s="189"/>
      <c r="AF40" s="189"/>
      <c r="AG40" s="1777"/>
      <c r="AH40" s="1572"/>
      <c r="AI40" s="189"/>
      <c r="AJ40" s="189"/>
      <c r="AK40" s="189"/>
      <c r="AL40" s="189"/>
      <c r="AM40" s="189"/>
      <c r="AN40" s="189"/>
      <c r="AO40" s="1595"/>
      <c r="AP40" s="1595"/>
      <c r="AQ40" s="189"/>
      <c r="AR40" s="189"/>
      <c r="AS40" s="1595"/>
      <c r="AT40" s="1595"/>
      <c r="AU40" s="2335"/>
      <c r="AV40" s="1891"/>
      <c r="AW40" s="189"/>
      <c r="AX40" s="189"/>
      <c r="AY40" s="189"/>
      <c r="AZ40" s="189"/>
      <c r="BA40" s="519"/>
    </row>
    <row r="41" spans="1:53" s="1" customFormat="1" ht="30" hidden="1" customHeight="1" x14ac:dyDescent="0.2">
      <c r="A41" s="22"/>
      <c r="B41" s="70"/>
      <c r="C41" s="71" t="s">
        <v>36</v>
      </c>
      <c r="D41" s="72"/>
      <c r="E41" s="278"/>
      <c r="F41" s="73" t="s">
        <v>37</v>
      </c>
      <c r="G41" s="74" t="s">
        <v>38</v>
      </c>
      <c r="H41" s="75"/>
      <c r="I41" s="76" t="e">
        <f>SUM(I32:I39)</f>
        <v>#REF!</v>
      </c>
      <c r="J41" s="77"/>
      <c r="K41" s="305"/>
      <c r="L41" s="189"/>
      <c r="M41" s="189"/>
      <c r="N41" s="189"/>
      <c r="O41" s="189"/>
      <c r="P41" s="189"/>
      <c r="Q41" s="189"/>
      <c r="R41" s="189"/>
      <c r="S41" s="189"/>
      <c r="T41" s="189"/>
      <c r="U41" s="189"/>
      <c r="V41" s="189"/>
      <c r="W41" s="189"/>
      <c r="X41" s="189"/>
      <c r="Y41" s="1595"/>
      <c r="Z41" s="1595"/>
      <c r="AA41" s="1595"/>
      <c r="AB41" s="1595"/>
      <c r="AC41" s="1800"/>
      <c r="AD41" s="1595"/>
      <c r="AE41" s="189"/>
      <c r="AF41" s="189"/>
      <c r="AG41" s="1777"/>
      <c r="AH41" s="1572"/>
      <c r="AI41" s="189"/>
      <c r="AJ41" s="189"/>
      <c r="AK41" s="189"/>
      <c r="AL41" s="189"/>
      <c r="AM41" s="189"/>
      <c r="AN41" s="189"/>
      <c r="AO41" s="1595"/>
      <c r="AP41" s="1595"/>
      <c r="AQ41" s="189"/>
      <c r="AR41" s="189"/>
      <c r="AS41" s="1595"/>
      <c r="AT41" s="1595"/>
      <c r="AU41" s="2335"/>
      <c r="AV41" s="1891"/>
      <c r="AW41" s="189"/>
      <c r="AX41" s="189"/>
      <c r="AY41" s="189"/>
      <c r="AZ41" s="189"/>
      <c r="BA41" s="519"/>
    </row>
    <row r="42" spans="1:53" s="1" customFormat="1" ht="30" hidden="1" customHeight="1" x14ac:dyDescent="0.2">
      <c r="A42" s="22"/>
      <c r="B42" s="78"/>
      <c r="C42" s="78"/>
      <c r="D42" s="78"/>
      <c r="E42" s="279"/>
      <c r="F42" s="78"/>
      <c r="G42" s="78"/>
      <c r="H42" s="79"/>
      <c r="I42" s="78"/>
      <c r="J42" s="78"/>
      <c r="K42" s="305"/>
      <c r="L42" s="189"/>
      <c r="M42" s="189"/>
      <c r="N42" s="189"/>
      <c r="O42" s="189"/>
      <c r="P42" s="189"/>
      <c r="Q42" s="189"/>
      <c r="R42" s="189"/>
      <c r="S42" s="189"/>
      <c r="T42" s="189"/>
      <c r="U42" s="189"/>
      <c r="V42" s="189"/>
      <c r="W42" s="189"/>
      <c r="X42" s="189"/>
      <c r="Y42" s="1595"/>
      <c r="Z42" s="1595"/>
      <c r="AA42" s="1595"/>
      <c r="AB42" s="1595"/>
      <c r="AC42" s="1800"/>
      <c r="AD42" s="1595"/>
      <c r="AE42" s="189"/>
      <c r="AF42" s="189"/>
      <c r="AG42" s="1777"/>
      <c r="AH42" s="1572"/>
      <c r="AI42" s="189"/>
      <c r="AJ42" s="189"/>
      <c r="AK42" s="189"/>
      <c r="AL42" s="189"/>
      <c r="AM42" s="189"/>
      <c r="AN42" s="189"/>
      <c r="AO42" s="1595"/>
      <c r="AP42" s="1595"/>
      <c r="AQ42" s="189"/>
      <c r="AR42" s="189"/>
      <c r="AS42" s="1595"/>
      <c r="AT42" s="1595"/>
      <c r="AU42" s="2335"/>
      <c r="AV42" s="1891"/>
      <c r="AW42" s="189"/>
      <c r="AX42" s="189"/>
      <c r="AY42" s="189"/>
      <c r="AZ42" s="189"/>
      <c r="BA42" s="519"/>
    </row>
    <row r="43" spans="1:53" ht="30" hidden="1" customHeight="1" x14ac:dyDescent="0.25">
      <c r="B43"/>
      <c r="C43"/>
      <c r="D43"/>
      <c r="E43" s="266"/>
      <c r="F43"/>
      <c r="G43"/>
      <c r="H43" s="50"/>
      <c r="I43"/>
      <c r="K43" s="302"/>
      <c r="L43" s="302"/>
    </row>
    <row r="44" spans="1:53" ht="30" hidden="1" customHeight="1" x14ac:dyDescent="0.25">
      <c r="B44"/>
      <c r="C44"/>
      <c r="D44"/>
      <c r="E44" s="266"/>
      <c r="F44"/>
      <c r="G44"/>
      <c r="H44" s="50"/>
      <c r="I44"/>
      <c r="K44" s="302"/>
      <c r="L44" s="302"/>
    </row>
    <row r="45" spans="1:53" ht="30" hidden="1" customHeight="1" x14ac:dyDescent="0.25">
      <c r="B45"/>
      <c r="C45"/>
      <c r="D45"/>
      <c r="E45" s="266"/>
      <c r="F45"/>
      <c r="G45"/>
      <c r="H45" s="50"/>
      <c r="I45"/>
      <c r="K45" s="302"/>
      <c r="L45" s="302"/>
    </row>
    <row r="46" spans="1:53" s="1" customFormat="1" ht="30" hidden="1" customHeight="1" x14ac:dyDescent="0.2">
      <c r="A46" s="22"/>
      <c r="B46" s="80"/>
      <c r="C46" s="80"/>
      <c r="D46" s="80"/>
      <c r="E46" s="280"/>
      <c r="F46" s="80"/>
      <c r="G46" s="80"/>
      <c r="H46" s="81"/>
      <c r="I46" s="80"/>
      <c r="J46" s="80"/>
      <c r="K46" s="305"/>
      <c r="L46" s="189"/>
      <c r="M46" s="189"/>
      <c r="N46" s="189"/>
      <c r="O46" s="189"/>
      <c r="P46" s="189"/>
      <c r="Q46" s="189"/>
      <c r="R46" s="189"/>
      <c r="S46" s="189"/>
      <c r="T46" s="189"/>
      <c r="U46" s="189"/>
      <c r="V46" s="189"/>
      <c r="W46" s="189"/>
      <c r="X46" s="189"/>
      <c r="Y46" s="1595"/>
      <c r="Z46" s="1595"/>
      <c r="AA46" s="1595"/>
      <c r="AB46" s="1595"/>
      <c r="AC46" s="1800"/>
      <c r="AD46" s="1595"/>
      <c r="AE46" s="189"/>
      <c r="AF46" s="189"/>
      <c r="AG46" s="1777"/>
      <c r="AH46" s="1572"/>
      <c r="AI46" s="189"/>
      <c r="AJ46" s="189"/>
      <c r="AK46" s="189"/>
      <c r="AL46" s="189"/>
      <c r="AM46" s="189"/>
      <c r="AN46" s="189"/>
      <c r="AO46" s="1595"/>
      <c r="AP46" s="1595"/>
      <c r="AQ46" s="189"/>
      <c r="AR46" s="189"/>
      <c r="AS46" s="1595"/>
      <c r="AT46" s="1595"/>
      <c r="AU46" s="2335"/>
      <c r="AV46" s="1891"/>
      <c r="AW46" s="189"/>
      <c r="AX46" s="189"/>
      <c r="AY46" s="189"/>
      <c r="AZ46" s="189"/>
      <c r="BA46" s="519"/>
    </row>
    <row r="47" spans="1:53" s="1" customFormat="1" ht="30" hidden="1" customHeight="1" x14ac:dyDescent="0.2">
      <c r="A47" s="22"/>
      <c r="B47" s="17" t="s">
        <v>76</v>
      </c>
      <c r="C47" s="24"/>
      <c r="D47" s="24"/>
      <c r="E47" s="30"/>
      <c r="F47" s="24"/>
      <c r="G47" s="24"/>
      <c r="H47" s="55"/>
      <c r="I47" s="24"/>
      <c r="J47" s="24"/>
      <c r="K47" s="305"/>
      <c r="L47" s="189"/>
      <c r="M47" s="189"/>
      <c r="N47" s="189"/>
      <c r="O47" s="189"/>
      <c r="P47" s="189"/>
      <c r="Q47" s="189"/>
      <c r="R47" s="189"/>
      <c r="S47" s="189"/>
      <c r="T47" s="189"/>
      <c r="U47" s="189"/>
      <c r="V47" s="189"/>
      <c r="W47" s="189"/>
      <c r="X47" s="189"/>
      <c r="Y47" s="1595"/>
      <c r="Z47" s="1595"/>
      <c r="AA47" s="1595"/>
      <c r="AB47" s="1595"/>
      <c r="AC47" s="1800"/>
      <c r="AD47" s="1595"/>
      <c r="AE47" s="189"/>
      <c r="AF47" s="189"/>
      <c r="AG47" s="1777"/>
      <c r="AH47" s="1572"/>
      <c r="AI47" s="189"/>
      <c r="AJ47" s="189"/>
      <c r="AK47" s="189"/>
      <c r="AL47" s="189"/>
      <c r="AM47" s="189"/>
      <c r="AN47" s="189"/>
      <c r="AO47" s="1595"/>
      <c r="AP47" s="1595"/>
      <c r="AQ47" s="189"/>
      <c r="AR47" s="189"/>
      <c r="AS47" s="1595"/>
      <c r="AT47" s="1595"/>
      <c r="AU47" s="2335"/>
      <c r="AV47" s="1891"/>
      <c r="AW47" s="189"/>
      <c r="AX47" s="189"/>
      <c r="AY47" s="189"/>
      <c r="AZ47" s="189"/>
      <c r="BA47" s="519"/>
    </row>
    <row r="48" spans="1:53" s="1" customFormat="1" ht="30" hidden="1" customHeight="1" x14ac:dyDescent="0.2">
      <c r="A48" s="22"/>
      <c r="B48" s="24"/>
      <c r="C48" s="24"/>
      <c r="D48" s="24"/>
      <c r="E48" s="30"/>
      <c r="F48" s="24"/>
      <c r="G48" s="24"/>
      <c r="H48" s="55"/>
      <c r="I48" s="24"/>
      <c r="J48" s="24"/>
      <c r="K48" s="305"/>
      <c r="L48" s="189"/>
      <c r="M48" s="189"/>
      <c r="N48" s="189"/>
      <c r="O48" s="189"/>
      <c r="P48" s="189"/>
      <c r="Q48" s="189"/>
      <c r="R48" s="189"/>
      <c r="S48" s="189"/>
      <c r="T48" s="189"/>
      <c r="U48" s="189"/>
      <c r="V48" s="189"/>
      <c r="W48" s="189"/>
      <c r="X48" s="189"/>
      <c r="Y48" s="1595"/>
      <c r="Z48" s="1595"/>
      <c r="AA48" s="1595"/>
      <c r="AB48" s="1595"/>
      <c r="AC48" s="1800"/>
      <c r="AD48" s="1595"/>
      <c r="AE48" s="189"/>
      <c r="AF48" s="189"/>
      <c r="AG48" s="1777"/>
      <c r="AH48" s="1572"/>
      <c r="AI48" s="189"/>
      <c r="AJ48" s="189"/>
      <c r="AK48" s="189"/>
      <c r="AL48" s="189"/>
      <c r="AM48" s="189"/>
      <c r="AN48" s="189"/>
      <c r="AO48" s="1595"/>
      <c r="AP48" s="1595"/>
      <c r="AQ48" s="189"/>
      <c r="AR48" s="189"/>
      <c r="AS48" s="1595"/>
      <c r="AT48" s="1595"/>
      <c r="AU48" s="2335"/>
      <c r="AV48" s="1891"/>
      <c r="AW48" s="189"/>
      <c r="AX48" s="189"/>
      <c r="AY48" s="189"/>
      <c r="AZ48" s="189"/>
      <c r="BA48" s="519"/>
    </row>
    <row r="49" spans="1:53" s="1" customFormat="1" ht="30" hidden="1" customHeight="1" x14ac:dyDescent="0.2">
      <c r="A49" s="22"/>
      <c r="B49" s="19" t="s">
        <v>5</v>
      </c>
      <c r="C49" s="24"/>
      <c r="D49" s="24"/>
      <c r="E49" s="30"/>
      <c r="F49" s="24"/>
      <c r="G49" s="24"/>
      <c r="H49" s="55"/>
      <c r="I49" s="24"/>
      <c r="J49" s="24"/>
      <c r="K49" s="305"/>
      <c r="L49" s="189"/>
      <c r="M49" s="189"/>
      <c r="N49" s="189"/>
      <c r="O49" s="189"/>
      <c r="P49" s="189"/>
      <c r="Q49" s="189"/>
      <c r="R49" s="189"/>
      <c r="S49" s="189"/>
      <c r="T49" s="189"/>
      <c r="U49" s="189"/>
      <c r="V49" s="189"/>
      <c r="W49" s="189"/>
      <c r="X49" s="189"/>
      <c r="Y49" s="1595"/>
      <c r="Z49" s="1595"/>
      <c r="AA49" s="1595"/>
      <c r="AB49" s="1595"/>
      <c r="AC49" s="1800"/>
      <c r="AD49" s="1595"/>
      <c r="AE49" s="189"/>
      <c r="AF49" s="189"/>
      <c r="AG49" s="1777"/>
      <c r="AH49" s="1572"/>
      <c r="AI49" s="189"/>
      <c r="AJ49" s="189"/>
      <c r="AK49" s="189"/>
      <c r="AL49" s="189"/>
      <c r="AM49" s="189"/>
      <c r="AN49" s="189"/>
      <c r="AO49" s="1595"/>
      <c r="AP49" s="1595"/>
      <c r="AQ49" s="189"/>
      <c r="AR49" s="189"/>
      <c r="AS49" s="1595"/>
      <c r="AT49" s="1595"/>
      <c r="AU49" s="2335"/>
      <c r="AV49" s="1891"/>
      <c r="AW49" s="189"/>
      <c r="AX49" s="189"/>
      <c r="AY49" s="189"/>
      <c r="AZ49" s="189"/>
      <c r="BA49" s="519"/>
    </row>
    <row r="50" spans="1:53" s="1" customFormat="1" ht="30" hidden="1" customHeight="1" x14ac:dyDescent="0.2">
      <c r="A50" s="22"/>
      <c r="B50" s="24"/>
      <c r="C50" s="24"/>
      <c r="D50" s="2263" t="e">
        <f>D7</f>
        <v>#REF!</v>
      </c>
      <c r="E50" s="2263"/>
      <c r="F50" s="2263"/>
      <c r="G50" s="2263"/>
      <c r="H50" s="55"/>
      <c r="I50" s="24"/>
      <c r="J50" s="24"/>
      <c r="K50" s="305"/>
      <c r="L50" s="189"/>
      <c r="M50" s="189"/>
      <c r="N50" s="189"/>
      <c r="O50" s="189"/>
      <c r="P50" s="189"/>
      <c r="Q50" s="189"/>
      <c r="R50" s="189"/>
      <c r="S50" s="189"/>
      <c r="T50" s="189"/>
      <c r="U50" s="189"/>
      <c r="V50" s="189"/>
      <c r="W50" s="189"/>
      <c r="X50" s="189"/>
      <c r="Y50" s="1595"/>
      <c r="Z50" s="1595"/>
      <c r="AA50" s="1595"/>
      <c r="AB50" s="1595"/>
      <c r="AC50" s="1800"/>
      <c r="AD50" s="1595"/>
      <c r="AE50" s="189"/>
      <c r="AF50" s="189"/>
      <c r="AG50" s="1777"/>
      <c r="AH50" s="1572"/>
      <c r="AI50" s="189"/>
      <c r="AJ50" s="189"/>
      <c r="AK50" s="189"/>
      <c r="AL50" s="189"/>
      <c r="AM50" s="189"/>
      <c r="AN50" s="189"/>
      <c r="AO50" s="1595"/>
      <c r="AP50" s="1595"/>
      <c r="AQ50" s="189"/>
      <c r="AR50" s="189"/>
      <c r="AS50" s="1595"/>
      <c r="AT50" s="1595"/>
      <c r="AU50" s="2335"/>
      <c r="AV50" s="1891"/>
      <c r="AW50" s="189"/>
      <c r="AX50" s="189"/>
      <c r="AY50" s="189"/>
      <c r="AZ50" s="189"/>
      <c r="BA50" s="519"/>
    </row>
    <row r="51" spans="1:53" ht="30" hidden="1" customHeight="1" x14ac:dyDescent="0.25">
      <c r="B51" s="19" t="s">
        <v>72</v>
      </c>
      <c r="C51" s="16"/>
      <c r="D51" s="16"/>
      <c r="E51" s="281"/>
      <c r="F51" s="16"/>
      <c r="G51" s="16"/>
      <c r="H51" s="50"/>
      <c r="I51" s="16"/>
      <c r="J51" s="16"/>
      <c r="K51" s="304"/>
      <c r="L51" s="302"/>
    </row>
    <row r="52" spans="1:53" s="1" customFormat="1" ht="30" hidden="1" customHeight="1" x14ac:dyDescent="0.2">
      <c r="A52" s="22"/>
      <c r="B52" s="24"/>
      <c r="C52" s="24"/>
      <c r="D52" s="2263" t="s">
        <v>73</v>
      </c>
      <c r="E52" s="2263"/>
      <c r="F52" s="2263"/>
      <c r="G52" s="2263"/>
      <c r="H52" s="55"/>
      <c r="I52" s="24"/>
      <c r="J52" s="24"/>
      <c r="K52" s="305"/>
      <c r="L52" s="189"/>
      <c r="M52" s="189"/>
      <c r="N52" s="189"/>
      <c r="O52" s="189"/>
      <c r="P52" s="189"/>
      <c r="Q52" s="189"/>
      <c r="R52" s="189"/>
      <c r="S52" s="189"/>
      <c r="T52" s="189"/>
      <c r="U52" s="189"/>
      <c r="V52" s="189"/>
      <c r="W52" s="189"/>
      <c r="X52" s="189"/>
      <c r="Y52" s="1595"/>
      <c r="Z52" s="1595"/>
      <c r="AA52" s="1595"/>
      <c r="AB52" s="1595"/>
      <c r="AC52" s="1800"/>
      <c r="AD52" s="1595"/>
      <c r="AE52" s="189"/>
      <c r="AF52" s="189"/>
      <c r="AG52" s="1777"/>
      <c r="AH52" s="1572"/>
      <c r="AI52" s="189"/>
      <c r="AJ52" s="189"/>
      <c r="AK52" s="189"/>
      <c r="AL52" s="189"/>
      <c r="AM52" s="189"/>
      <c r="AN52" s="189"/>
      <c r="AO52" s="1595"/>
      <c r="AP52" s="1595"/>
      <c r="AQ52" s="189"/>
      <c r="AR52" s="189"/>
      <c r="AS52" s="1595"/>
      <c r="AT52" s="1595"/>
      <c r="AU52" s="2335"/>
      <c r="AV52" s="1891"/>
      <c r="AW52" s="189"/>
      <c r="AX52" s="189"/>
      <c r="AY52" s="189"/>
      <c r="AZ52" s="189"/>
      <c r="BA52" s="519"/>
    </row>
    <row r="53" spans="1:53" s="1" customFormat="1" ht="30" hidden="1" customHeight="1" x14ac:dyDescent="0.2">
      <c r="A53" s="22"/>
      <c r="B53" s="19" t="s">
        <v>74</v>
      </c>
      <c r="C53" s="24"/>
      <c r="D53" s="24"/>
      <c r="E53" s="30"/>
      <c r="F53" s="24"/>
      <c r="G53" s="24"/>
      <c r="H53" s="55"/>
      <c r="I53" s="24"/>
      <c r="J53" s="24"/>
      <c r="K53" s="305"/>
      <c r="L53" s="189"/>
      <c r="M53" s="189"/>
      <c r="N53" s="189"/>
      <c r="O53" s="189"/>
      <c r="P53" s="189"/>
      <c r="Q53" s="189"/>
      <c r="R53" s="189"/>
      <c r="S53" s="189"/>
      <c r="T53" s="189"/>
      <c r="U53" s="189"/>
      <c r="V53" s="189"/>
      <c r="W53" s="189"/>
      <c r="X53" s="189"/>
      <c r="Y53" s="1595"/>
      <c r="Z53" s="1595"/>
      <c r="AA53" s="1595"/>
      <c r="AB53" s="1595"/>
      <c r="AC53" s="1800"/>
      <c r="AD53" s="1595"/>
      <c r="AE53" s="189"/>
      <c r="AF53" s="189"/>
      <c r="AG53" s="1777"/>
      <c r="AH53" s="1572"/>
      <c r="AI53" s="189"/>
      <c r="AJ53" s="189"/>
      <c r="AK53" s="189"/>
      <c r="AL53" s="189"/>
      <c r="AM53" s="189"/>
      <c r="AN53" s="189"/>
      <c r="AO53" s="1595"/>
      <c r="AP53" s="1595"/>
      <c r="AQ53" s="189"/>
      <c r="AR53" s="189"/>
      <c r="AS53" s="1595"/>
      <c r="AT53" s="1595"/>
      <c r="AU53" s="2335"/>
      <c r="AV53" s="1891"/>
      <c r="AW53" s="189"/>
      <c r="AX53" s="189"/>
      <c r="AY53" s="189"/>
      <c r="AZ53" s="189"/>
      <c r="BA53" s="519"/>
    </row>
    <row r="54" spans="1:53" s="1" customFormat="1" ht="30" hidden="1" customHeight="1" x14ac:dyDescent="0.2">
      <c r="A54" s="22"/>
      <c r="B54" s="24"/>
      <c r="C54" s="24"/>
      <c r="D54" s="2267" t="str">
        <f>D11</f>
        <v>SO 01.1 - Stoka A</v>
      </c>
      <c r="E54" s="2267"/>
      <c r="F54" s="2267"/>
      <c r="G54" s="2267"/>
      <c r="H54" s="55"/>
      <c r="I54" s="24"/>
      <c r="J54" s="24"/>
      <c r="K54" s="305"/>
      <c r="L54" s="189"/>
      <c r="M54" s="189"/>
      <c r="N54" s="189"/>
      <c r="O54" s="189"/>
      <c r="P54" s="189"/>
      <c r="Q54" s="189"/>
      <c r="R54" s="189"/>
      <c r="S54" s="189"/>
      <c r="T54" s="189"/>
      <c r="U54" s="189"/>
      <c r="V54" s="189"/>
      <c r="W54" s="189"/>
      <c r="X54" s="189"/>
      <c r="Y54" s="1595"/>
      <c r="Z54" s="1595"/>
      <c r="AA54" s="1595"/>
      <c r="AB54" s="1595"/>
      <c r="AC54" s="1800"/>
      <c r="AD54" s="1595"/>
      <c r="AE54" s="189"/>
      <c r="AF54" s="189"/>
      <c r="AG54" s="1777"/>
      <c r="AH54" s="1572"/>
      <c r="AI54" s="189"/>
      <c r="AJ54" s="189"/>
      <c r="AK54" s="189"/>
      <c r="AL54" s="189"/>
      <c r="AM54" s="189"/>
      <c r="AN54" s="189"/>
      <c r="AO54" s="1595"/>
      <c r="AP54" s="1595"/>
      <c r="AQ54" s="189"/>
      <c r="AR54" s="189"/>
      <c r="AS54" s="1595"/>
      <c r="AT54" s="1595"/>
      <c r="AU54" s="2335"/>
      <c r="AV54" s="1891"/>
      <c r="AW54" s="189"/>
      <c r="AX54" s="189"/>
      <c r="AY54" s="189"/>
      <c r="AZ54" s="189"/>
      <c r="BA54" s="519"/>
    </row>
    <row r="55" spans="1:53" s="1" customFormat="1" ht="30" hidden="1" customHeight="1" x14ac:dyDescent="0.2">
      <c r="A55" s="22"/>
      <c r="B55" s="24"/>
      <c r="C55" s="24"/>
      <c r="D55" s="24"/>
      <c r="E55" s="30"/>
      <c r="F55" s="24"/>
      <c r="G55" s="24"/>
      <c r="H55" s="55"/>
      <c r="I55" s="24"/>
      <c r="J55" s="24"/>
      <c r="K55" s="305"/>
      <c r="L55" s="189"/>
      <c r="M55" s="189"/>
      <c r="N55" s="189"/>
      <c r="O55" s="189"/>
      <c r="P55" s="189"/>
      <c r="Q55" s="189"/>
      <c r="R55" s="189"/>
      <c r="S55" s="189"/>
      <c r="T55" s="189"/>
      <c r="U55" s="189"/>
      <c r="V55" s="189"/>
      <c r="W55" s="189"/>
      <c r="X55" s="189"/>
      <c r="Y55" s="1595"/>
      <c r="Z55" s="1595"/>
      <c r="AA55" s="1595"/>
      <c r="AB55" s="1595"/>
      <c r="AC55" s="1800"/>
      <c r="AD55" s="1595"/>
      <c r="AE55" s="189"/>
      <c r="AF55" s="189"/>
      <c r="AG55" s="1777"/>
      <c r="AH55" s="1572"/>
      <c r="AI55" s="189"/>
      <c r="AJ55" s="189"/>
      <c r="AK55" s="189"/>
      <c r="AL55" s="189"/>
      <c r="AM55" s="189"/>
      <c r="AN55" s="189"/>
      <c r="AO55" s="1595"/>
      <c r="AP55" s="1595"/>
      <c r="AQ55" s="189"/>
      <c r="AR55" s="189"/>
      <c r="AS55" s="1595"/>
      <c r="AT55" s="1595"/>
      <c r="AU55" s="2335"/>
      <c r="AV55" s="1891"/>
      <c r="AW55" s="189"/>
      <c r="AX55" s="189"/>
      <c r="AY55" s="189"/>
      <c r="AZ55" s="189"/>
      <c r="BA55" s="519"/>
    </row>
    <row r="56" spans="1:53" s="1" customFormat="1" ht="30" hidden="1" customHeight="1" x14ac:dyDescent="0.2">
      <c r="A56" s="22"/>
      <c r="B56" s="19" t="s">
        <v>9</v>
      </c>
      <c r="C56" s="24"/>
      <c r="D56" s="24"/>
      <c r="E56" s="18" t="str">
        <f>E14</f>
        <v>Předslav</v>
      </c>
      <c r="F56" s="24"/>
      <c r="G56" s="24"/>
      <c r="H56" s="57" t="s">
        <v>11</v>
      </c>
      <c r="I56" s="32" t="e">
        <f>IF(I14="","",I14)</f>
        <v>#REF!</v>
      </c>
      <c r="J56" s="24"/>
      <c r="K56" s="305"/>
      <c r="L56" s="189"/>
      <c r="M56" s="189"/>
      <c r="N56" s="189"/>
      <c r="O56" s="189"/>
      <c r="P56" s="189"/>
      <c r="Q56" s="189"/>
      <c r="R56" s="189"/>
      <c r="S56" s="189"/>
      <c r="T56" s="189"/>
      <c r="U56" s="189"/>
      <c r="V56" s="189"/>
      <c r="W56" s="189"/>
      <c r="X56" s="189"/>
      <c r="Y56" s="1595"/>
      <c r="Z56" s="1595"/>
      <c r="AA56" s="1595"/>
      <c r="AB56" s="1595"/>
      <c r="AC56" s="1800"/>
      <c r="AD56" s="1595"/>
      <c r="AE56" s="189"/>
      <c r="AF56" s="189"/>
      <c r="AG56" s="1777"/>
      <c r="AH56" s="1572"/>
      <c r="AI56" s="189"/>
      <c r="AJ56" s="189"/>
      <c r="AK56" s="189"/>
      <c r="AL56" s="189"/>
      <c r="AM56" s="189"/>
      <c r="AN56" s="189"/>
      <c r="AO56" s="1595"/>
      <c r="AP56" s="1595"/>
      <c r="AQ56" s="189"/>
      <c r="AR56" s="189"/>
      <c r="AS56" s="1595"/>
      <c r="AT56" s="1595"/>
      <c r="AU56" s="2335"/>
      <c r="AV56" s="1891"/>
      <c r="AW56" s="189"/>
      <c r="AX56" s="189"/>
      <c r="AY56" s="189"/>
      <c r="AZ56" s="189"/>
      <c r="BA56" s="519"/>
    </row>
    <row r="57" spans="1:53" s="1" customFormat="1" ht="30" hidden="1" customHeight="1" x14ac:dyDescent="0.2">
      <c r="A57" s="22"/>
      <c r="B57" s="24"/>
      <c r="C57" s="24"/>
      <c r="D57" s="24"/>
      <c r="E57" s="30"/>
      <c r="F57" s="24"/>
      <c r="G57" s="24"/>
      <c r="H57" s="55"/>
      <c r="I57" s="24"/>
      <c r="J57" s="24"/>
      <c r="K57" s="305"/>
      <c r="L57" s="189"/>
      <c r="M57" s="189"/>
      <c r="N57" s="189"/>
      <c r="O57" s="189"/>
      <c r="P57" s="189"/>
      <c r="Q57" s="189"/>
      <c r="R57" s="189"/>
      <c r="S57" s="189"/>
      <c r="T57" s="189"/>
      <c r="U57" s="189"/>
      <c r="V57" s="189"/>
      <c r="W57" s="189"/>
      <c r="X57" s="189"/>
      <c r="Y57" s="1595"/>
      <c r="Z57" s="1595"/>
      <c r="AA57" s="1595"/>
      <c r="AB57" s="1595"/>
      <c r="AC57" s="1800"/>
      <c r="AD57" s="1595"/>
      <c r="AE57" s="189"/>
      <c r="AF57" s="189"/>
      <c r="AG57" s="1777"/>
      <c r="AH57" s="1572"/>
      <c r="AI57" s="189"/>
      <c r="AJ57" s="189"/>
      <c r="AK57" s="189"/>
      <c r="AL57" s="189"/>
      <c r="AM57" s="189"/>
      <c r="AN57" s="189"/>
      <c r="AO57" s="1595"/>
      <c r="AP57" s="1595"/>
      <c r="AQ57" s="189"/>
      <c r="AR57" s="189"/>
      <c r="AS57" s="1595"/>
      <c r="AT57" s="1595"/>
      <c r="AU57" s="2335"/>
      <c r="AV57" s="1891"/>
      <c r="AW57" s="189"/>
      <c r="AX57" s="189"/>
      <c r="AY57" s="189"/>
      <c r="AZ57" s="189"/>
      <c r="BA57" s="519"/>
    </row>
    <row r="58" spans="1:53" s="1" customFormat="1" ht="30" hidden="1" customHeight="1" x14ac:dyDescent="0.2">
      <c r="A58" s="22"/>
      <c r="B58" s="19" t="s">
        <v>12</v>
      </c>
      <c r="C58" s="24"/>
      <c r="D58" s="24"/>
      <c r="E58" s="18" t="str">
        <f>D17</f>
        <v>Obec Předslav</v>
      </c>
      <c r="F58" s="24"/>
      <c r="G58" s="24"/>
      <c r="H58" s="57" t="s">
        <v>19</v>
      </c>
      <c r="I58" s="21" t="str">
        <f>D23</f>
        <v>Vodohospodářský podnik a.s.</v>
      </c>
      <c r="J58" s="24"/>
      <c r="K58" s="305"/>
      <c r="L58" s="189"/>
      <c r="M58" s="189"/>
      <c r="N58" s="189"/>
      <c r="O58" s="189"/>
      <c r="P58" s="189"/>
      <c r="Q58" s="189"/>
      <c r="R58" s="189"/>
      <c r="S58" s="189"/>
      <c r="T58" s="189"/>
      <c r="U58" s="189"/>
      <c r="V58" s="189"/>
      <c r="W58" s="189"/>
      <c r="X58" s="189"/>
      <c r="Y58" s="1595"/>
      <c r="Z58" s="1595"/>
      <c r="AA58" s="1595"/>
      <c r="AB58" s="1595"/>
      <c r="AC58" s="1800"/>
      <c r="AD58" s="1595"/>
      <c r="AE58" s="189"/>
      <c r="AF58" s="189"/>
      <c r="AG58" s="1777"/>
      <c r="AH58" s="1572"/>
      <c r="AI58" s="189"/>
      <c r="AJ58" s="189"/>
      <c r="AK58" s="189"/>
      <c r="AL58" s="189"/>
      <c r="AM58" s="189"/>
      <c r="AN58" s="189"/>
      <c r="AO58" s="1595"/>
      <c r="AP58" s="1595"/>
      <c r="AQ58" s="189"/>
      <c r="AR58" s="189"/>
      <c r="AS58" s="1595"/>
      <c r="AT58" s="1595"/>
      <c r="AU58" s="2335"/>
      <c r="AV58" s="1891"/>
      <c r="AW58" s="189"/>
      <c r="AX58" s="189"/>
      <c r="AY58" s="189"/>
      <c r="AZ58" s="189"/>
      <c r="BA58" s="519"/>
    </row>
    <row r="59" spans="1:53" s="1" customFormat="1" ht="30" hidden="1" customHeight="1" x14ac:dyDescent="0.2">
      <c r="A59" s="22"/>
      <c r="B59" s="19" t="s">
        <v>18</v>
      </c>
      <c r="C59" s="24"/>
      <c r="D59" s="24"/>
      <c r="E59" s="18" t="e">
        <f>IF(D20="","",D20)</f>
        <v>#REF!</v>
      </c>
      <c r="F59" s="24"/>
      <c r="G59" s="24"/>
      <c r="H59" s="57" t="s">
        <v>24</v>
      </c>
      <c r="I59" s="21" t="str">
        <f>D26</f>
        <v>Vodohospodářský podnik a.s.</v>
      </c>
      <c r="J59" s="24"/>
      <c r="K59" s="305"/>
      <c r="L59" s="189"/>
      <c r="M59" s="189"/>
      <c r="N59" s="189"/>
      <c r="O59" s="189"/>
      <c r="P59" s="189"/>
      <c r="Q59" s="189"/>
      <c r="R59" s="189"/>
      <c r="S59" s="189"/>
      <c r="T59" s="189"/>
      <c r="U59" s="189"/>
      <c r="V59" s="189"/>
      <c r="W59" s="189"/>
      <c r="X59" s="189"/>
      <c r="Y59" s="1595"/>
      <c r="Z59" s="1595"/>
      <c r="AA59" s="1595"/>
      <c r="AB59" s="1595"/>
      <c r="AC59" s="1800"/>
      <c r="AD59" s="1595"/>
      <c r="AE59" s="189"/>
      <c r="AF59" s="189"/>
      <c r="AG59" s="1777"/>
      <c r="AH59" s="1572"/>
      <c r="AI59" s="189"/>
      <c r="AJ59" s="189"/>
      <c r="AK59" s="189"/>
      <c r="AL59" s="189"/>
      <c r="AM59" s="189"/>
      <c r="AN59" s="189"/>
      <c r="AO59" s="1595"/>
      <c r="AP59" s="1595"/>
      <c r="AQ59" s="189"/>
      <c r="AR59" s="189"/>
      <c r="AS59" s="1595"/>
      <c r="AT59" s="1595"/>
      <c r="AU59" s="2335"/>
      <c r="AV59" s="1891"/>
      <c r="AW59" s="189"/>
      <c r="AX59" s="189"/>
      <c r="AY59" s="189"/>
      <c r="AZ59" s="189"/>
      <c r="BA59" s="519"/>
    </row>
    <row r="60" spans="1:53" s="1" customFormat="1" ht="30" hidden="1" customHeight="1" x14ac:dyDescent="0.2">
      <c r="A60" s="22"/>
      <c r="B60" s="24"/>
      <c r="C60" s="24"/>
      <c r="D60" s="24"/>
      <c r="E60" s="30"/>
      <c r="F60" s="24"/>
      <c r="G60" s="24"/>
      <c r="H60" s="55"/>
      <c r="I60" s="24"/>
      <c r="J60" s="24"/>
      <c r="K60" s="305"/>
      <c r="L60" s="189"/>
      <c r="M60" s="189"/>
      <c r="N60" s="189"/>
      <c r="O60" s="189"/>
      <c r="P60" s="189"/>
      <c r="Q60" s="189"/>
      <c r="R60" s="189"/>
      <c r="S60" s="189"/>
      <c r="T60" s="189"/>
      <c r="U60" s="189"/>
      <c r="V60" s="189"/>
      <c r="W60" s="189"/>
      <c r="X60" s="189"/>
      <c r="Y60" s="1595"/>
      <c r="Z60" s="1595"/>
      <c r="AA60" s="1595"/>
      <c r="AB60" s="1595"/>
      <c r="AC60" s="1800"/>
      <c r="AD60" s="1595"/>
      <c r="AE60" s="189"/>
      <c r="AF60" s="189"/>
      <c r="AG60" s="1777"/>
      <c r="AH60" s="1572"/>
      <c r="AI60" s="189"/>
      <c r="AJ60" s="189"/>
      <c r="AK60" s="189"/>
      <c r="AL60" s="189"/>
      <c r="AM60" s="189"/>
      <c r="AN60" s="189"/>
      <c r="AO60" s="1595"/>
      <c r="AP60" s="1595"/>
      <c r="AQ60" s="189"/>
      <c r="AR60" s="189"/>
      <c r="AS60" s="1595"/>
      <c r="AT60" s="1595"/>
      <c r="AU60" s="2335"/>
      <c r="AV60" s="1891"/>
      <c r="AW60" s="189"/>
      <c r="AX60" s="189"/>
      <c r="AY60" s="189"/>
      <c r="AZ60" s="189"/>
      <c r="BA60" s="519"/>
    </row>
    <row r="61" spans="1:53" s="1" customFormat="1" ht="30" hidden="1" customHeight="1" x14ac:dyDescent="0.2">
      <c r="A61" s="22"/>
      <c r="B61" s="82" t="s">
        <v>77</v>
      </c>
      <c r="C61" s="83"/>
      <c r="D61" s="83"/>
      <c r="E61" s="282"/>
      <c r="F61" s="83"/>
      <c r="G61" s="83"/>
      <c r="H61" s="84"/>
      <c r="I61" s="85" t="s">
        <v>78</v>
      </c>
      <c r="J61" s="83"/>
      <c r="K61" s="305"/>
      <c r="L61" s="189"/>
      <c r="M61" s="189"/>
      <c r="N61" s="189"/>
      <c r="O61" s="189"/>
      <c r="P61" s="189"/>
      <c r="Q61" s="189"/>
      <c r="R61" s="189"/>
      <c r="S61" s="189"/>
      <c r="T61" s="189"/>
      <c r="U61" s="189"/>
      <c r="V61" s="189"/>
      <c r="W61" s="189"/>
      <c r="X61" s="189"/>
      <c r="Y61" s="1595"/>
      <c r="Z61" s="1595"/>
      <c r="AA61" s="1595"/>
      <c r="AB61" s="1595"/>
      <c r="AC61" s="1800"/>
      <c r="AD61" s="1595"/>
      <c r="AE61" s="189"/>
      <c r="AF61" s="189"/>
      <c r="AG61" s="1777"/>
      <c r="AH61" s="1572"/>
      <c r="AI61" s="189"/>
      <c r="AJ61" s="189"/>
      <c r="AK61" s="189"/>
      <c r="AL61" s="189"/>
      <c r="AM61" s="189"/>
      <c r="AN61" s="189"/>
      <c r="AO61" s="1595"/>
      <c r="AP61" s="1595"/>
      <c r="AQ61" s="189"/>
      <c r="AR61" s="189"/>
      <c r="AS61" s="1595"/>
      <c r="AT61" s="1595"/>
      <c r="AU61" s="2335"/>
      <c r="AV61" s="1891"/>
      <c r="AW61" s="189"/>
      <c r="AX61" s="189"/>
      <c r="AY61" s="189"/>
      <c r="AZ61" s="189"/>
      <c r="BA61" s="519"/>
    </row>
    <row r="62" spans="1:53" s="1" customFormat="1" ht="30" hidden="1" customHeight="1" x14ac:dyDescent="0.2">
      <c r="A62" s="22"/>
      <c r="B62" s="24"/>
      <c r="C62" s="24"/>
      <c r="D62" s="24"/>
      <c r="E62" s="30"/>
      <c r="F62" s="24"/>
      <c r="G62" s="24"/>
      <c r="H62" s="55"/>
      <c r="I62" s="24"/>
      <c r="J62" s="24"/>
      <c r="K62" s="305"/>
      <c r="L62" s="189"/>
      <c r="M62" s="189"/>
      <c r="N62" s="189"/>
      <c r="O62" s="189"/>
      <c r="P62" s="189"/>
      <c r="Q62" s="189"/>
      <c r="R62" s="189"/>
      <c r="S62" s="189"/>
      <c r="T62" s="189"/>
      <c r="U62" s="189"/>
      <c r="V62" s="189"/>
      <c r="W62" s="189"/>
      <c r="X62" s="189"/>
      <c r="Y62" s="1595"/>
      <c r="Z62" s="1595"/>
      <c r="AA62" s="1595"/>
      <c r="AB62" s="1595"/>
      <c r="AC62" s="1800"/>
      <c r="AD62" s="1595"/>
      <c r="AE62" s="189"/>
      <c r="AF62" s="189"/>
      <c r="AG62" s="1777"/>
      <c r="AH62" s="1572"/>
      <c r="AI62" s="189"/>
      <c r="AJ62" s="189"/>
      <c r="AK62" s="189"/>
      <c r="AL62" s="189"/>
      <c r="AM62" s="189"/>
      <c r="AN62" s="189"/>
      <c r="AO62" s="1595"/>
      <c r="AP62" s="1595"/>
      <c r="AQ62" s="189"/>
      <c r="AR62" s="189"/>
      <c r="AS62" s="1595"/>
      <c r="AT62" s="1595"/>
      <c r="AU62" s="2335"/>
      <c r="AV62" s="1891"/>
      <c r="AW62" s="189"/>
      <c r="AX62" s="189"/>
      <c r="AY62" s="189"/>
      <c r="AZ62" s="189"/>
      <c r="BA62" s="519"/>
    </row>
    <row r="63" spans="1:53" s="1" customFormat="1" ht="30" hidden="1" customHeight="1" x14ac:dyDescent="0.2">
      <c r="A63" s="22"/>
      <c r="B63" s="86" t="s">
        <v>42</v>
      </c>
      <c r="C63" s="24"/>
      <c r="D63" s="24"/>
      <c r="E63" s="30"/>
      <c r="F63" s="24"/>
      <c r="G63" s="24"/>
      <c r="H63" s="55"/>
      <c r="I63" s="40">
        <f>I85</f>
        <v>6653055.54</v>
      </c>
      <c r="J63" s="24"/>
      <c r="K63" s="305"/>
      <c r="L63" s="189"/>
      <c r="M63" s="189"/>
      <c r="N63" s="189"/>
      <c r="O63" s="189"/>
      <c r="P63" s="189"/>
      <c r="Q63" s="189"/>
      <c r="R63" s="189"/>
      <c r="S63" s="189"/>
      <c r="T63" s="189"/>
      <c r="U63" s="189"/>
      <c r="V63" s="189"/>
      <c r="W63" s="189"/>
      <c r="X63" s="189"/>
      <c r="Y63" s="1595"/>
      <c r="Z63" s="1595"/>
      <c r="AA63" s="1595"/>
      <c r="AB63" s="1595"/>
      <c r="AC63" s="1800"/>
      <c r="AD63" s="1595"/>
      <c r="AE63" s="189"/>
      <c r="AF63" s="189"/>
      <c r="AG63" s="1777"/>
      <c r="AH63" s="1572"/>
      <c r="AI63" s="189"/>
      <c r="AJ63" s="189"/>
      <c r="AK63" s="189"/>
      <c r="AL63" s="303"/>
      <c r="AM63" s="189"/>
      <c r="AN63" s="303"/>
      <c r="AO63" s="1595"/>
      <c r="AP63" s="1595"/>
      <c r="AQ63" s="189"/>
      <c r="AR63" s="189"/>
      <c r="AS63" s="1595"/>
      <c r="AT63" s="1595"/>
      <c r="AU63" s="2335"/>
      <c r="AV63" s="1891"/>
      <c r="AW63" s="189"/>
      <c r="AX63" s="189"/>
      <c r="AY63" s="189"/>
      <c r="AZ63" s="189"/>
      <c r="BA63" s="519"/>
    </row>
    <row r="64" spans="1:53" s="5" customFormat="1" ht="30" hidden="1" customHeight="1" x14ac:dyDescent="0.2">
      <c r="B64" s="87"/>
      <c r="C64" s="88" t="s">
        <v>80</v>
      </c>
      <c r="D64" s="89"/>
      <c r="E64" s="93"/>
      <c r="F64" s="89"/>
      <c r="G64" s="89"/>
      <c r="H64" s="90"/>
      <c r="I64" s="91" t="e">
        <f>#REF!</f>
        <v>#REF!</v>
      </c>
      <c r="J64" s="87"/>
      <c r="K64" s="308"/>
      <c r="L64" s="309"/>
      <c r="M64" s="309"/>
      <c r="N64" s="309"/>
      <c r="O64" s="309"/>
      <c r="P64" s="309"/>
      <c r="Q64" s="309"/>
      <c r="R64" s="309"/>
      <c r="S64" s="309"/>
      <c r="T64" s="309"/>
      <c r="U64" s="309"/>
      <c r="V64" s="309"/>
      <c r="W64" s="309"/>
      <c r="X64" s="309"/>
      <c r="Y64" s="1597"/>
      <c r="Z64" s="1597"/>
      <c r="AA64" s="1597"/>
      <c r="AB64" s="1597"/>
      <c r="AC64" s="1802"/>
      <c r="AD64" s="1597"/>
      <c r="AE64" s="309"/>
      <c r="AF64" s="309"/>
      <c r="AG64" s="1779"/>
      <c r="AH64" s="1574"/>
      <c r="AI64" s="309"/>
      <c r="AJ64" s="309"/>
      <c r="AK64" s="309"/>
      <c r="AL64" s="309"/>
      <c r="AM64" s="309"/>
      <c r="AN64" s="309"/>
      <c r="AO64" s="1597"/>
      <c r="AP64" s="1597"/>
      <c r="AQ64" s="309"/>
      <c r="AR64" s="309"/>
      <c r="AS64" s="1597"/>
      <c r="AT64" s="1597"/>
      <c r="AU64" s="2337"/>
      <c r="AV64" s="1893"/>
      <c r="AW64" s="309"/>
      <c r="AX64" s="309"/>
      <c r="AY64" s="309"/>
      <c r="AZ64" s="309"/>
      <c r="BA64" s="826"/>
    </row>
    <row r="65" spans="1:53" s="6" customFormat="1" ht="30" hidden="1" customHeight="1" x14ac:dyDescent="0.2">
      <c r="B65" s="47"/>
      <c r="C65" s="92" t="s">
        <v>81</v>
      </c>
      <c r="D65" s="93"/>
      <c r="E65" s="93"/>
      <c r="F65" s="93"/>
      <c r="G65" s="93"/>
      <c r="H65" s="94"/>
      <c r="I65" s="95">
        <f>I86</f>
        <v>3252371.91</v>
      </c>
      <c r="J65" s="47"/>
      <c r="K65" s="310"/>
      <c r="L65" s="311"/>
      <c r="M65" s="311"/>
      <c r="N65" s="311"/>
      <c r="O65" s="311"/>
      <c r="P65" s="311"/>
      <c r="Q65" s="311"/>
      <c r="R65" s="311"/>
      <c r="S65" s="311"/>
      <c r="T65" s="311"/>
      <c r="U65" s="311"/>
      <c r="V65" s="311"/>
      <c r="W65" s="311"/>
      <c r="X65" s="311"/>
      <c r="Y65" s="1598"/>
      <c r="Z65" s="1598"/>
      <c r="AA65" s="1598"/>
      <c r="AB65" s="1598"/>
      <c r="AC65" s="1802"/>
      <c r="AD65" s="1598"/>
      <c r="AE65" s="311"/>
      <c r="AF65" s="311"/>
      <c r="AG65" s="1779"/>
      <c r="AH65" s="1575"/>
      <c r="AI65" s="311"/>
      <c r="AJ65" s="311"/>
      <c r="AK65" s="311"/>
      <c r="AL65" s="311"/>
      <c r="AM65" s="311"/>
      <c r="AN65" s="311"/>
      <c r="AO65" s="1598"/>
      <c r="AP65" s="1598"/>
      <c r="AQ65" s="311"/>
      <c r="AR65" s="311"/>
      <c r="AS65" s="1598"/>
      <c r="AT65" s="1598"/>
      <c r="AU65" s="2337"/>
      <c r="AV65" s="1894"/>
      <c r="AW65" s="311"/>
      <c r="AX65" s="311"/>
      <c r="AY65" s="311"/>
      <c r="AZ65" s="311"/>
      <c r="BA65" s="827"/>
    </row>
    <row r="66" spans="1:53" s="6" customFormat="1" ht="30" hidden="1" customHeight="1" x14ac:dyDescent="0.2">
      <c r="B66" s="47"/>
      <c r="C66" s="92" t="s">
        <v>82</v>
      </c>
      <c r="D66" s="93"/>
      <c r="E66" s="93"/>
      <c r="F66" s="93"/>
      <c r="G66" s="93"/>
      <c r="H66" s="94"/>
      <c r="I66" s="95">
        <f>I271</f>
        <v>82546.649999999994</v>
      </c>
      <c r="J66" s="47"/>
      <c r="K66" s="310"/>
      <c r="L66" s="311"/>
      <c r="M66" s="311"/>
      <c r="N66" s="311"/>
      <c r="O66" s="311"/>
      <c r="P66" s="311"/>
      <c r="Q66" s="311"/>
      <c r="R66" s="311"/>
      <c r="S66" s="311"/>
      <c r="T66" s="311"/>
      <c r="U66" s="311"/>
      <c r="V66" s="311"/>
      <c r="W66" s="311"/>
      <c r="X66" s="311"/>
      <c r="Y66" s="1598"/>
      <c r="Z66" s="1598"/>
      <c r="AA66" s="1598"/>
      <c r="AB66" s="1598"/>
      <c r="AC66" s="1802"/>
      <c r="AD66" s="1598"/>
      <c r="AE66" s="311"/>
      <c r="AF66" s="311"/>
      <c r="AG66" s="1779"/>
      <c r="AH66" s="1575"/>
      <c r="AI66" s="311"/>
      <c r="AJ66" s="311"/>
      <c r="AK66" s="311"/>
      <c r="AL66" s="311"/>
      <c r="AM66" s="311"/>
      <c r="AN66" s="311"/>
      <c r="AO66" s="1598"/>
      <c r="AP66" s="1598"/>
      <c r="AQ66" s="311"/>
      <c r="AR66" s="311"/>
      <c r="AS66" s="1598"/>
      <c r="AT66" s="1598"/>
      <c r="AU66" s="2337"/>
      <c r="AV66" s="1894"/>
      <c r="AW66" s="311"/>
      <c r="AX66" s="311"/>
      <c r="AY66" s="311"/>
      <c r="AZ66" s="311"/>
      <c r="BA66" s="827"/>
    </row>
    <row r="67" spans="1:53" s="6" customFormat="1" ht="30" hidden="1" customHeight="1" x14ac:dyDescent="0.2">
      <c r="B67" s="47"/>
      <c r="C67" s="92" t="s">
        <v>83</v>
      </c>
      <c r="D67" s="93"/>
      <c r="E67" s="93"/>
      <c r="F67" s="93"/>
      <c r="G67" s="93"/>
      <c r="H67" s="94"/>
      <c r="I67" s="95">
        <f>I283</f>
        <v>1089977.45</v>
      </c>
      <c r="J67" s="47"/>
      <c r="K67" s="310"/>
      <c r="L67" s="311"/>
      <c r="M67" s="311"/>
      <c r="N67" s="311"/>
      <c r="O67" s="311"/>
      <c r="P67" s="311"/>
      <c r="Q67" s="311"/>
      <c r="R67" s="311"/>
      <c r="S67" s="311"/>
      <c r="T67" s="311"/>
      <c r="U67" s="311"/>
      <c r="V67" s="311"/>
      <c r="W67" s="311"/>
      <c r="X67" s="311"/>
      <c r="Y67" s="1598"/>
      <c r="Z67" s="1598"/>
      <c r="AA67" s="1598"/>
      <c r="AB67" s="1598"/>
      <c r="AC67" s="1802"/>
      <c r="AD67" s="1598"/>
      <c r="AE67" s="311"/>
      <c r="AF67" s="311"/>
      <c r="AG67" s="1779"/>
      <c r="AH67" s="1575"/>
      <c r="AI67" s="311"/>
      <c r="AJ67" s="311"/>
      <c r="AK67" s="311"/>
      <c r="AL67" s="311"/>
      <c r="AM67" s="311"/>
      <c r="AN67" s="311"/>
      <c r="AO67" s="1598"/>
      <c r="AP67" s="1598"/>
      <c r="AQ67" s="311"/>
      <c r="AR67" s="311"/>
      <c r="AS67" s="1598"/>
      <c r="AT67" s="1598"/>
      <c r="AU67" s="2337"/>
      <c r="AV67" s="1894"/>
      <c r="AW67" s="311"/>
      <c r="AX67" s="311"/>
      <c r="AY67" s="311"/>
      <c r="AZ67" s="311"/>
      <c r="BA67" s="827"/>
    </row>
    <row r="68" spans="1:53" s="6" customFormat="1" ht="30" hidden="1" customHeight="1" x14ac:dyDescent="0.2">
      <c r="B68" s="47"/>
      <c r="C68" s="92" t="s">
        <v>84</v>
      </c>
      <c r="D68" s="93"/>
      <c r="E68" s="93"/>
      <c r="F68" s="93"/>
      <c r="G68" s="93"/>
      <c r="H68" s="94"/>
      <c r="I68" s="95">
        <f>I326</f>
        <v>1419686.8900000001</v>
      </c>
      <c r="J68" s="47"/>
      <c r="K68" s="310"/>
      <c r="L68" s="311"/>
      <c r="M68" s="311"/>
      <c r="N68" s="311"/>
      <c r="O68" s="311"/>
      <c r="P68" s="311"/>
      <c r="Q68" s="311"/>
      <c r="R68" s="311"/>
      <c r="S68" s="311"/>
      <c r="T68" s="311"/>
      <c r="U68" s="311"/>
      <c r="V68" s="311"/>
      <c r="W68" s="311"/>
      <c r="X68" s="311"/>
      <c r="Y68" s="1598"/>
      <c r="Z68" s="1598"/>
      <c r="AA68" s="1598"/>
      <c r="AB68" s="1598"/>
      <c r="AC68" s="1802"/>
      <c r="AD68" s="1598"/>
      <c r="AE68" s="311"/>
      <c r="AF68" s="311"/>
      <c r="AG68" s="1779"/>
      <c r="AH68" s="1575"/>
      <c r="AI68" s="311"/>
      <c r="AJ68" s="311"/>
      <c r="AK68" s="311"/>
      <c r="AL68" s="311"/>
      <c r="AM68" s="311"/>
      <c r="AN68" s="311"/>
      <c r="AO68" s="1598"/>
      <c r="AP68" s="1598"/>
      <c r="AQ68" s="311"/>
      <c r="AR68" s="311"/>
      <c r="AS68" s="1598"/>
      <c r="AT68" s="1598"/>
      <c r="AU68" s="2337"/>
      <c r="AV68" s="1894"/>
      <c r="AW68" s="311"/>
      <c r="AX68" s="311"/>
      <c r="AY68" s="311"/>
      <c r="AZ68" s="311"/>
      <c r="BA68" s="827"/>
    </row>
    <row r="69" spans="1:53" s="6" customFormat="1" ht="30" hidden="1" customHeight="1" x14ac:dyDescent="0.2">
      <c r="B69" s="47"/>
      <c r="C69" s="92" t="s">
        <v>85</v>
      </c>
      <c r="D69" s="93"/>
      <c r="E69" s="93"/>
      <c r="F69" s="93"/>
      <c r="G69" s="93"/>
      <c r="H69" s="94"/>
      <c r="I69" s="95">
        <f>I444</f>
        <v>227647.86</v>
      </c>
      <c r="J69" s="47"/>
      <c r="K69" s="310"/>
      <c r="L69" s="311"/>
      <c r="M69" s="311"/>
      <c r="N69" s="311"/>
      <c r="O69" s="311"/>
      <c r="P69" s="311"/>
      <c r="Q69" s="311"/>
      <c r="R69" s="311"/>
      <c r="S69" s="311"/>
      <c r="T69" s="311"/>
      <c r="U69" s="311"/>
      <c r="V69" s="311"/>
      <c r="W69" s="311"/>
      <c r="X69" s="311"/>
      <c r="Y69" s="1598"/>
      <c r="Z69" s="1598"/>
      <c r="AA69" s="1598"/>
      <c r="AB69" s="1598"/>
      <c r="AC69" s="1802"/>
      <c r="AD69" s="1598"/>
      <c r="AE69" s="311"/>
      <c r="AF69" s="311"/>
      <c r="AG69" s="1779"/>
      <c r="AH69" s="1575"/>
      <c r="AI69" s="311"/>
      <c r="AJ69" s="311"/>
      <c r="AK69" s="311"/>
      <c r="AL69" s="311"/>
      <c r="AM69" s="311"/>
      <c r="AN69" s="311"/>
      <c r="AO69" s="1598"/>
      <c r="AP69" s="1598"/>
      <c r="AQ69" s="311"/>
      <c r="AR69" s="311"/>
      <c r="AS69" s="1598"/>
      <c r="AT69" s="1598"/>
      <c r="AU69" s="2337"/>
      <c r="AV69" s="1894"/>
      <c r="AW69" s="311"/>
      <c r="AX69" s="311"/>
      <c r="AY69" s="311"/>
      <c r="AZ69" s="311"/>
      <c r="BA69" s="827"/>
    </row>
    <row r="70" spans="1:53" s="6" customFormat="1" ht="30" hidden="1" customHeight="1" x14ac:dyDescent="0.2">
      <c r="B70" s="47"/>
      <c r="C70" s="92" t="s">
        <v>86</v>
      </c>
      <c r="D70" s="93"/>
      <c r="E70" s="93"/>
      <c r="F70" s="93"/>
      <c r="G70" s="93"/>
      <c r="H70" s="94"/>
      <c r="I70" s="95">
        <f>I468</f>
        <v>351211.23</v>
      </c>
      <c r="J70" s="47"/>
      <c r="K70" s="310"/>
      <c r="L70" s="311"/>
      <c r="M70" s="311"/>
      <c r="N70" s="311"/>
      <c r="O70" s="311"/>
      <c r="P70" s="311"/>
      <c r="Q70" s="311"/>
      <c r="R70" s="311"/>
      <c r="S70" s="311"/>
      <c r="T70" s="311"/>
      <c r="U70" s="311"/>
      <c r="V70" s="311"/>
      <c r="W70" s="311"/>
      <c r="X70" s="311"/>
      <c r="Y70" s="1598"/>
      <c r="Z70" s="1598"/>
      <c r="AA70" s="1598"/>
      <c r="AB70" s="1598"/>
      <c r="AC70" s="1802"/>
      <c r="AD70" s="1598"/>
      <c r="AE70" s="311"/>
      <c r="AF70" s="311"/>
      <c r="AG70" s="1779"/>
      <c r="AH70" s="1575"/>
      <c r="AI70" s="311"/>
      <c r="AJ70" s="311"/>
      <c r="AK70" s="311"/>
      <c r="AL70" s="311"/>
      <c r="AM70" s="311"/>
      <c r="AN70" s="311"/>
      <c r="AO70" s="1598"/>
      <c r="AP70" s="1598"/>
      <c r="AQ70" s="311"/>
      <c r="AR70" s="311"/>
      <c r="AS70" s="1598"/>
      <c r="AT70" s="1598"/>
      <c r="AU70" s="2337"/>
      <c r="AV70" s="1894"/>
      <c r="AW70" s="311"/>
      <c r="AX70" s="311"/>
      <c r="AY70" s="311"/>
      <c r="AZ70" s="311"/>
      <c r="BA70" s="827"/>
    </row>
    <row r="71" spans="1:53" s="6" customFormat="1" ht="30" hidden="1" customHeight="1" x14ac:dyDescent="0.2">
      <c r="B71" s="47"/>
      <c r="C71" s="92" t="s">
        <v>87</v>
      </c>
      <c r="D71" s="93"/>
      <c r="E71" s="93"/>
      <c r="F71" s="93"/>
      <c r="G71" s="93"/>
      <c r="H71" s="94"/>
      <c r="I71" s="95">
        <f>I490</f>
        <v>229613.55</v>
      </c>
      <c r="J71" s="47"/>
      <c r="K71" s="310"/>
      <c r="L71" s="311"/>
      <c r="M71" s="311"/>
      <c r="N71" s="311"/>
      <c r="O71" s="311"/>
      <c r="P71" s="311"/>
      <c r="Q71" s="311"/>
      <c r="R71" s="311"/>
      <c r="S71" s="311"/>
      <c r="T71" s="311"/>
      <c r="U71" s="311"/>
      <c r="V71" s="311"/>
      <c r="W71" s="311"/>
      <c r="X71" s="311"/>
      <c r="Y71" s="1598"/>
      <c r="Z71" s="1598"/>
      <c r="AA71" s="1598"/>
      <c r="AB71" s="1598"/>
      <c r="AC71" s="1802"/>
      <c r="AD71" s="1598"/>
      <c r="AE71" s="311"/>
      <c r="AF71" s="311"/>
      <c r="AG71" s="1779"/>
      <c r="AH71" s="1575"/>
      <c r="AI71" s="311"/>
      <c r="AJ71" s="311"/>
      <c r="AK71" s="311"/>
      <c r="AL71" s="311"/>
      <c r="AM71" s="311"/>
      <c r="AN71" s="311"/>
      <c r="AO71" s="1598"/>
      <c r="AP71" s="1598"/>
      <c r="AQ71" s="311"/>
      <c r="AR71" s="311"/>
      <c r="AS71" s="1598"/>
      <c r="AT71" s="1598"/>
      <c r="AU71" s="2337"/>
      <c r="AV71" s="1894"/>
      <c r="AW71" s="311"/>
      <c r="AX71" s="311"/>
      <c r="AY71" s="311"/>
      <c r="AZ71" s="311"/>
      <c r="BA71" s="827"/>
    </row>
    <row r="72" spans="1:53" s="1" customFormat="1" ht="30" hidden="1" customHeight="1" x14ac:dyDescent="0.2">
      <c r="A72" s="22"/>
      <c r="B72" s="24"/>
      <c r="C72" s="24"/>
      <c r="D72" s="24"/>
      <c r="E72" s="30"/>
      <c r="F72" s="24"/>
      <c r="G72" s="24"/>
      <c r="H72" s="55"/>
      <c r="I72" s="24"/>
      <c r="J72" s="24"/>
      <c r="K72" s="305"/>
      <c r="L72" s="189"/>
      <c r="M72" s="189"/>
      <c r="N72" s="189"/>
      <c r="O72" s="189"/>
      <c r="P72" s="189"/>
      <c r="Q72" s="189"/>
      <c r="R72" s="189"/>
      <c r="S72" s="189"/>
      <c r="T72" s="189"/>
      <c r="U72" s="189"/>
      <c r="V72" s="189"/>
      <c r="W72" s="189"/>
      <c r="X72" s="189"/>
      <c r="Y72" s="1595"/>
      <c r="Z72" s="1595"/>
      <c r="AA72" s="1595"/>
      <c r="AB72" s="1595"/>
      <c r="AC72" s="1800"/>
      <c r="AD72" s="1595"/>
      <c r="AE72" s="189"/>
      <c r="AF72" s="189"/>
      <c r="AG72" s="1777"/>
      <c r="AH72" s="1572"/>
      <c r="AI72" s="189"/>
      <c r="AJ72" s="189"/>
      <c r="AK72" s="189"/>
      <c r="AL72" s="189"/>
      <c r="AM72" s="189"/>
      <c r="AN72" s="189"/>
      <c r="AO72" s="1595"/>
      <c r="AP72" s="1595"/>
      <c r="AQ72" s="189"/>
      <c r="AR72" s="189"/>
      <c r="AS72" s="1595"/>
      <c r="AT72" s="1595"/>
      <c r="AU72" s="2335"/>
      <c r="AV72" s="1891"/>
      <c r="AW72" s="189"/>
      <c r="AX72" s="189"/>
      <c r="AY72" s="189"/>
      <c r="AZ72" s="189"/>
      <c r="BA72" s="519"/>
    </row>
    <row r="73" spans="1:53" s="1" customFormat="1" ht="30" hidden="1" customHeight="1" x14ac:dyDescent="0.2">
      <c r="A73" s="22"/>
      <c r="B73" s="27"/>
      <c r="C73" s="27"/>
      <c r="D73" s="27"/>
      <c r="E73" s="283"/>
      <c r="F73" s="27"/>
      <c r="G73" s="27"/>
      <c r="H73" s="79"/>
      <c r="I73" s="27"/>
      <c r="J73" s="27"/>
      <c r="K73" s="305"/>
      <c r="L73" s="189"/>
      <c r="M73" s="189"/>
      <c r="N73" s="189"/>
      <c r="O73" s="189"/>
      <c r="P73" s="189"/>
      <c r="Q73" s="189"/>
      <c r="R73" s="189"/>
      <c r="S73" s="189"/>
      <c r="T73" s="189"/>
      <c r="U73" s="189"/>
      <c r="V73" s="189"/>
      <c r="W73" s="189"/>
      <c r="X73" s="189"/>
      <c r="Y73" s="1595"/>
      <c r="Z73" s="1595"/>
      <c r="AA73" s="1595"/>
      <c r="AB73" s="1595"/>
      <c r="AC73" s="1800"/>
      <c r="AD73" s="1595"/>
      <c r="AE73" s="189"/>
      <c r="AF73" s="189"/>
      <c r="AG73" s="1777"/>
      <c r="AH73" s="1572"/>
      <c r="AI73" s="189"/>
      <c r="AJ73" s="189"/>
      <c r="AK73" s="189"/>
      <c r="AL73" s="189"/>
      <c r="AM73" s="189"/>
      <c r="AN73" s="189"/>
      <c r="AO73" s="1595"/>
      <c r="AP73" s="1595"/>
      <c r="AQ73" s="189"/>
      <c r="AR73" s="189"/>
      <c r="AS73" s="1595"/>
      <c r="AT73" s="1595"/>
      <c r="AU73" s="2335"/>
      <c r="AV73" s="1891"/>
      <c r="AW73" s="189"/>
      <c r="AX73" s="189"/>
      <c r="AY73" s="189"/>
      <c r="AZ73" s="189"/>
      <c r="BA73" s="519"/>
    </row>
    <row r="74" spans="1:53" ht="30" hidden="1" customHeight="1" x14ac:dyDescent="0.25">
      <c r="B74"/>
      <c r="C74"/>
      <c r="D74"/>
      <c r="E74" s="266"/>
      <c r="F74"/>
      <c r="G74"/>
      <c r="H74" s="50"/>
      <c r="I74"/>
      <c r="K74" s="302"/>
      <c r="L74" s="302"/>
    </row>
    <row r="75" spans="1:53" ht="25.5" hidden="1" customHeight="1" x14ac:dyDescent="0.25">
      <c r="B75"/>
      <c r="C75"/>
      <c r="D75"/>
      <c r="E75" s="266"/>
      <c r="F75"/>
      <c r="G75"/>
      <c r="H75" s="50"/>
      <c r="I75"/>
      <c r="K75" s="302"/>
      <c r="L75" s="302"/>
    </row>
    <row r="76" spans="1:53" ht="13.5" customHeight="1" thickBot="1" x14ac:dyDescent="0.3">
      <c r="B76"/>
      <c r="C76"/>
      <c r="D76"/>
      <c r="E76" s="266"/>
      <c r="F76"/>
      <c r="G76"/>
      <c r="H76" s="50"/>
      <c r="I76"/>
      <c r="K76" s="302"/>
      <c r="L76" s="302"/>
    </row>
    <row r="77" spans="1:53" s="1" customFormat="1" ht="30" customHeight="1" thickBot="1" x14ac:dyDescent="0.25">
      <c r="A77" s="22"/>
      <c r="B77" s="1257" t="s">
        <v>88</v>
      </c>
      <c r="C77" s="194"/>
      <c r="D77" s="194"/>
      <c r="E77" s="284"/>
      <c r="F77" s="194"/>
      <c r="G77" s="194"/>
      <c r="H77" s="195"/>
      <c r="I77" s="1281" t="s">
        <v>2553</v>
      </c>
      <c r="J77" s="24"/>
      <c r="K77" s="305"/>
      <c r="L77" s="189"/>
      <c r="M77" s="189"/>
      <c r="N77" s="189"/>
      <c r="O77" s="189"/>
      <c r="P77" s="189"/>
      <c r="Q77" s="189"/>
      <c r="R77" s="189"/>
      <c r="S77" s="189"/>
      <c r="T77" s="189"/>
      <c r="U77" s="189"/>
      <c r="V77" s="189"/>
      <c r="W77" s="189"/>
      <c r="X77" s="189"/>
      <c r="Y77" s="1595"/>
      <c r="Z77" s="1595"/>
      <c r="AA77" s="1595"/>
      <c r="AB77" s="1595"/>
      <c r="AC77" s="1800"/>
      <c r="AD77" s="1595"/>
      <c r="AE77" s="189"/>
      <c r="AF77" s="189"/>
      <c r="AG77" s="1777"/>
      <c r="AH77" s="1572"/>
      <c r="AI77" s="189"/>
      <c r="AJ77" s="189"/>
      <c r="AK77" s="189"/>
      <c r="AL77" s="189"/>
      <c r="AM77" s="189"/>
      <c r="AN77" s="189"/>
      <c r="AO77" s="1595"/>
      <c r="AP77" s="1595"/>
      <c r="AQ77" s="189"/>
      <c r="AR77" s="189"/>
      <c r="AS77" s="1595"/>
      <c r="AT77" s="1595"/>
      <c r="AU77" s="2335"/>
      <c r="AV77" s="1891"/>
      <c r="AW77" s="189"/>
      <c r="AX77" s="189"/>
      <c r="AY77" s="189"/>
      <c r="AZ77" s="189"/>
      <c r="BA77" s="519"/>
    </row>
    <row r="78" spans="1:53" s="1" customFormat="1" ht="18" customHeight="1" x14ac:dyDescent="0.2">
      <c r="A78" s="22"/>
      <c r="B78" s="1258" t="s">
        <v>5</v>
      </c>
      <c r="C78" s="1246"/>
      <c r="D78" s="2268" t="str">
        <f>'Rekapitulace stavby'!D4</f>
        <v>"Předslav - odkanalizování"</v>
      </c>
      <c r="E78" s="2269"/>
      <c r="F78" s="2269"/>
      <c r="G78" s="2269"/>
      <c r="H78" s="197"/>
      <c r="I78" s="237"/>
      <c r="J78" s="180"/>
      <c r="K78" s="305"/>
      <c r="L78" s="189"/>
      <c r="M78" s="189"/>
      <c r="N78" s="189"/>
      <c r="O78" s="189"/>
      <c r="P78" s="189"/>
      <c r="Q78" s="189"/>
      <c r="R78" s="189"/>
      <c r="S78" s="189"/>
      <c r="T78" s="189"/>
      <c r="U78" s="189"/>
      <c r="V78" s="189"/>
      <c r="W78" s="189"/>
      <c r="X78" s="189"/>
      <c r="Y78" s="1595"/>
      <c r="Z78" s="1595"/>
      <c r="AA78" s="1595"/>
      <c r="AB78" s="1595"/>
      <c r="AC78" s="1800"/>
      <c r="AD78" s="1595"/>
      <c r="AE78" s="189"/>
      <c r="AF78" s="189"/>
      <c r="AG78" s="1777"/>
      <c r="AH78" s="1572"/>
      <c r="AI78" s="189"/>
      <c r="AJ78" s="189"/>
      <c r="AK78" s="189"/>
      <c r="AL78" s="189"/>
      <c r="AM78" s="189"/>
      <c r="AN78" s="189"/>
      <c r="AO78" s="1595"/>
      <c r="AP78" s="1595"/>
      <c r="AQ78" s="189"/>
      <c r="AR78" s="189"/>
      <c r="AS78" s="1595"/>
      <c r="AT78" s="1595"/>
      <c r="AU78" s="2335"/>
      <c r="AV78" s="1891"/>
      <c r="AW78" s="189"/>
      <c r="AX78" s="189"/>
      <c r="AY78" s="189"/>
      <c r="AZ78" s="189"/>
      <c r="BA78" s="519"/>
    </row>
    <row r="79" spans="1:53" s="1" customFormat="1" ht="30" customHeight="1" x14ac:dyDescent="0.2">
      <c r="A79" s="22"/>
      <c r="B79" s="1258" t="s">
        <v>72</v>
      </c>
      <c r="C79" s="1246"/>
      <c r="D79" s="2261" t="s">
        <v>75</v>
      </c>
      <c r="E79" s="2262"/>
      <c r="F79" s="2262"/>
      <c r="G79" s="2262"/>
      <c r="H79" s="197"/>
      <c r="I79" s="198"/>
      <c r="J79" s="180"/>
      <c r="K79" s="305"/>
      <c r="L79" s="189"/>
      <c r="M79" s="189"/>
      <c r="N79" s="189"/>
      <c r="O79" s="189"/>
      <c r="P79" s="189"/>
      <c r="Q79" s="189"/>
      <c r="R79" s="189"/>
      <c r="S79" s="189"/>
      <c r="T79" s="189"/>
      <c r="U79" s="189"/>
      <c r="V79" s="189"/>
      <c r="W79" s="189"/>
      <c r="X79" s="189"/>
      <c r="Y79" s="1595"/>
      <c r="Z79" s="1595"/>
      <c r="AA79" s="1595"/>
      <c r="AB79" s="1595"/>
      <c r="AC79" s="1800"/>
      <c r="AD79" s="1595"/>
      <c r="AE79" s="189"/>
      <c r="AF79" s="189"/>
      <c r="AG79" s="1777"/>
      <c r="AH79" s="1572"/>
      <c r="AI79" s="189"/>
      <c r="AJ79" s="189"/>
      <c r="AK79" s="189"/>
      <c r="AL79" s="189"/>
      <c r="AM79" s="189"/>
      <c r="AN79" s="189"/>
      <c r="AO79" s="1595"/>
      <c r="AP79" s="1595"/>
      <c r="AQ79" s="189"/>
      <c r="AR79" s="189"/>
      <c r="AS79" s="1595"/>
      <c r="AT79" s="1595"/>
      <c r="AU79" s="2335"/>
      <c r="AV79" s="1891"/>
      <c r="AW79" s="189"/>
      <c r="AX79" s="189"/>
      <c r="AY79" s="189"/>
      <c r="AZ79" s="189"/>
      <c r="BA79" s="519"/>
    </row>
    <row r="80" spans="1:53" s="1" customFormat="1" ht="30" customHeight="1" x14ac:dyDescent="0.2">
      <c r="A80" s="22"/>
      <c r="B80" s="1258" t="s">
        <v>9</v>
      </c>
      <c r="C80" s="1246"/>
      <c r="D80" s="1246"/>
      <c r="E80" s="1260" t="str">
        <f>'Rekapitulace stavby'!D5</f>
        <v>Předslav</v>
      </c>
      <c r="F80" s="1246"/>
      <c r="G80" s="1246"/>
      <c r="H80" s="199" t="s">
        <v>11</v>
      </c>
      <c r="I80" s="200">
        <f>'Rekapitulace stavby'!Z4</f>
        <v>44712</v>
      </c>
      <c r="J80" s="180"/>
      <c r="K80" s="189"/>
      <c r="L80" s="189"/>
      <c r="M80" s="189"/>
      <c r="N80" s="189"/>
      <c r="O80" s="189"/>
      <c r="P80" s="189"/>
      <c r="Q80" s="189"/>
      <c r="R80" s="189"/>
      <c r="S80" s="189"/>
      <c r="T80" s="189"/>
      <c r="U80" s="189"/>
      <c r="V80" s="189"/>
      <c r="W80" s="189"/>
      <c r="X80" s="189"/>
      <c r="Y80" s="1595"/>
      <c r="Z80" s="1595"/>
      <c r="AA80" s="1595"/>
      <c r="AB80" s="1595"/>
      <c r="AC80" s="1800"/>
      <c r="AD80" s="1595"/>
      <c r="AE80" s="189"/>
      <c r="AF80" s="189"/>
      <c r="AG80" s="1777"/>
      <c r="AH80" s="1572"/>
      <c r="AI80" s="189"/>
      <c r="AJ80" s="189"/>
      <c r="AK80" s="189"/>
      <c r="AL80" s="189"/>
      <c r="AM80" s="189"/>
      <c r="AN80" s="189"/>
      <c r="AO80" s="1595"/>
      <c r="AP80" s="1595"/>
      <c r="AQ80" s="189"/>
      <c r="AR80" s="189"/>
      <c r="AS80" s="1595"/>
      <c r="AT80" s="1595"/>
      <c r="AU80" s="2335"/>
      <c r="AV80" s="1891"/>
      <c r="AW80" s="189"/>
      <c r="AX80" s="189"/>
      <c r="AY80" s="189"/>
      <c r="AZ80" s="189"/>
      <c r="BA80" s="519"/>
    </row>
    <row r="81" spans="1:67" s="1" customFormat="1" ht="30" customHeight="1" x14ac:dyDescent="0.2">
      <c r="A81" s="22"/>
      <c r="B81" s="1259" t="s">
        <v>2505</v>
      </c>
      <c r="C81" s="33"/>
      <c r="D81" s="33"/>
      <c r="E81" s="1260" t="str">
        <f>'Rekapitulace stavby'!D6</f>
        <v>Obec Předslav</v>
      </c>
      <c r="F81" s="33"/>
      <c r="G81" s="33"/>
      <c r="H81" s="204" t="s">
        <v>19</v>
      </c>
      <c r="I81" s="205" t="str">
        <f>'Rekapitulace stavby'!Z5</f>
        <v>Vodohospodářský podnik a.s.</v>
      </c>
      <c r="J81" s="24"/>
      <c r="K81" s="305"/>
      <c r="L81" s="189"/>
      <c r="M81" s="189"/>
      <c r="N81" s="189"/>
      <c r="O81" s="189"/>
      <c r="P81" s="189"/>
      <c r="Q81" s="189"/>
      <c r="R81" s="189"/>
      <c r="S81" s="189"/>
      <c r="T81" s="189"/>
      <c r="U81" s="189"/>
      <c r="V81" s="189"/>
      <c r="W81" s="189"/>
      <c r="X81" s="189"/>
      <c r="Y81" s="1595"/>
      <c r="Z81" s="1595"/>
      <c r="AA81" s="1595"/>
      <c r="AB81" s="1595"/>
      <c r="AC81" s="1800"/>
      <c r="AD81" s="1595"/>
      <c r="AE81" s="189"/>
      <c r="AF81" s="189"/>
      <c r="AG81" s="1777"/>
      <c r="AH81" s="1572"/>
      <c r="AI81" s="189"/>
      <c r="AJ81" s="189"/>
      <c r="AK81" s="189"/>
      <c r="AL81" s="189"/>
      <c r="AM81" s="189"/>
      <c r="AN81" s="189"/>
      <c r="AO81" s="1595"/>
      <c r="AP81" s="1595"/>
      <c r="AQ81" s="189"/>
      <c r="AR81" s="189"/>
      <c r="AS81" s="1595"/>
      <c r="AT81" s="1595"/>
      <c r="AU81" s="2335"/>
      <c r="AV81" s="1891"/>
      <c r="AW81" s="189"/>
      <c r="AX81" s="189"/>
      <c r="AY81" s="189"/>
      <c r="AZ81" s="189"/>
      <c r="BA81" s="519"/>
    </row>
    <row r="82" spans="1:67" s="1" customFormat="1" ht="30" customHeight="1" thickBot="1" x14ac:dyDescent="0.25">
      <c r="A82" s="22"/>
      <c r="B82" s="1259" t="s">
        <v>2506</v>
      </c>
      <c r="C82" s="33"/>
      <c r="D82" s="33"/>
      <c r="E82" s="1260" t="str">
        <f>'Rekapitulace stavby'!D7</f>
        <v>IMOS Brno a.s.</v>
      </c>
      <c r="F82" s="33"/>
      <c r="G82" s="33"/>
      <c r="H82" s="204"/>
      <c r="I82" s="205"/>
      <c r="J82" s="24"/>
      <c r="K82" s="305"/>
      <c r="L82" s="189"/>
      <c r="M82" s="189"/>
      <c r="N82" s="189"/>
      <c r="O82" s="189"/>
      <c r="P82" s="189"/>
      <c r="Q82" s="189"/>
      <c r="R82" s="189"/>
      <c r="S82" s="189"/>
      <c r="T82" s="189"/>
      <c r="U82" s="189"/>
      <c r="V82" s="189"/>
      <c r="W82" s="189"/>
      <c r="X82" s="189"/>
      <c r="Y82" s="1595"/>
      <c r="Z82" s="1595"/>
      <c r="AA82" s="1595"/>
      <c r="AB82" s="1595"/>
      <c r="AC82" s="1800"/>
      <c r="AD82" s="1595"/>
      <c r="AE82" s="189"/>
      <c r="AF82" s="189"/>
      <c r="AG82" s="1777"/>
      <c r="AH82" s="1572"/>
      <c r="AI82" s="189"/>
      <c r="AJ82" s="189"/>
      <c r="AK82" s="189"/>
      <c r="AL82" s="189"/>
      <c r="AM82" s="189"/>
      <c r="AN82" s="189"/>
      <c r="AO82" s="1595"/>
      <c r="AP82" s="1595"/>
      <c r="AQ82" s="189"/>
      <c r="AR82" s="189"/>
      <c r="AS82" s="1595"/>
      <c r="AT82" s="1595"/>
      <c r="AU82" s="2335"/>
      <c r="AV82" s="1891"/>
      <c r="AW82" s="189"/>
      <c r="AX82" s="189"/>
      <c r="AY82" s="189"/>
      <c r="AZ82" s="189"/>
      <c r="BA82" s="519"/>
    </row>
    <row r="83" spans="1:67" s="1" customFormat="1" ht="30" customHeight="1" thickBot="1" x14ac:dyDescent="0.25">
      <c r="A83" s="22"/>
      <c r="B83" s="251"/>
      <c r="C83" s="252"/>
      <c r="D83" s="252"/>
      <c r="E83" s="300"/>
      <c r="F83" s="252"/>
      <c r="G83" s="252"/>
      <c r="H83" s="253"/>
      <c r="I83" s="254"/>
      <c r="J83" s="24"/>
      <c r="K83" s="2275" t="s">
        <v>2482</v>
      </c>
      <c r="L83" s="2275"/>
      <c r="M83" s="2255" t="s">
        <v>2483</v>
      </c>
      <c r="N83" s="2266"/>
      <c r="O83" s="2255" t="s">
        <v>2484</v>
      </c>
      <c r="P83" s="2266"/>
      <c r="Q83" s="2255" t="s">
        <v>2485</v>
      </c>
      <c r="R83" s="2266"/>
      <c r="S83" s="2255" t="s">
        <v>2486</v>
      </c>
      <c r="T83" s="2266"/>
      <c r="U83" s="2255" t="s">
        <v>2487</v>
      </c>
      <c r="V83" s="2266"/>
      <c r="W83" s="2255" t="s">
        <v>2488</v>
      </c>
      <c r="X83" s="2266"/>
      <c r="Y83" s="2270" t="s">
        <v>2489</v>
      </c>
      <c r="Z83" s="2271"/>
      <c r="AA83" s="2270" t="s">
        <v>2490</v>
      </c>
      <c r="AB83" s="2271"/>
      <c r="AC83" s="2270" t="s">
        <v>2491</v>
      </c>
      <c r="AD83" s="2271"/>
      <c r="AE83" s="2255" t="s">
        <v>2492</v>
      </c>
      <c r="AF83" s="2266"/>
      <c r="AG83" s="2264" t="s">
        <v>2493</v>
      </c>
      <c r="AH83" s="2265"/>
      <c r="AI83" s="2255" t="s">
        <v>2494</v>
      </c>
      <c r="AJ83" s="2266"/>
      <c r="AK83" s="2255" t="s">
        <v>2495</v>
      </c>
      <c r="AL83" s="2266"/>
      <c r="AM83" s="2255" t="s">
        <v>2496</v>
      </c>
      <c r="AN83" s="2266"/>
      <c r="AO83" s="2270" t="s">
        <v>2497</v>
      </c>
      <c r="AP83" s="2271"/>
      <c r="AQ83" s="2255" t="s">
        <v>2498</v>
      </c>
      <c r="AR83" s="2266"/>
      <c r="AS83" s="2270" t="s">
        <v>2499</v>
      </c>
      <c r="AT83" s="2271"/>
      <c r="AU83" s="2272" t="s">
        <v>2504</v>
      </c>
      <c r="AV83" s="2273"/>
      <c r="AW83" s="2255" t="s">
        <v>2500</v>
      </c>
      <c r="AX83" s="2266"/>
      <c r="AY83" s="2255" t="s">
        <v>2501</v>
      </c>
      <c r="AZ83" s="2256"/>
      <c r="BA83" s="536" t="s">
        <v>2502</v>
      </c>
    </row>
    <row r="84" spans="1:67" s="7" customFormat="1" ht="30" customHeight="1" thickBot="1" x14ac:dyDescent="0.25">
      <c r="A84" s="96"/>
      <c r="B84" s="190" t="s">
        <v>89</v>
      </c>
      <c r="C84" s="190" t="s">
        <v>41</v>
      </c>
      <c r="D84" s="190" t="s">
        <v>39</v>
      </c>
      <c r="E84" s="286" t="s">
        <v>40</v>
      </c>
      <c r="F84" s="190" t="s">
        <v>90</v>
      </c>
      <c r="G84" s="190" t="s">
        <v>91</v>
      </c>
      <c r="H84" s="191" t="s">
        <v>92</v>
      </c>
      <c r="I84" s="190" t="s">
        <v>78</v>
      </c>
      <c r="J84" s="100" t="s">
        <v>93</v>
      </c>
      <c r="K84" s="175" t="s">
        <v>91</v>
      </c>
      <c r="L84" s="176" t="s">
        <v>2503</v>
      </c>
      <c r="M84" s="175" t="s">
        <v>91</v>
      </c>
      <c r="N84" s="177" t="s">
        <v>2503</v>
      </c>
      <c r="O84" s="175" t="s">
        <v>91</v>
      </c>
      <c r="P84" s="177" t="s">
        <v>2503</v>
      </c>
      <c r="Q84" s="175" t="s">
        <v>91</v>
      </c>
      <c r="R84" s="177" t="s">
        <v>2503</v>
      </c>
      <c r="S84" s="175" t="s">
        <v>91</v>
      </c>
      <c r="T84" s="177" t="s">
        <v>2503</v>
      </c>
      <c r="U84" s="175" t="s">
        <v>91</v>
      </c>
      <c r="V84" s="177" t="s">
        <v>2503</v>
      </c>
      <c r="W84" s="175" t="s">
        <v>91</v>
      </c>
      <c r="X84" s="177" t="s">
        <v>2503</v>
      </c>
      <c r="Y84" s="1599" t="s">
        <v>91</v>
      </c>
      <c r="Z84" s="1600" t="s">
        <v>2503</v>
      </c>
      <c r="AA84" s="1599" t="s">
        <v>91</v>
      </c>
      <c r="AB84" s="1600" t="s">
        <v>2503</v>
      </c>
      <c r="AC84" s="1763" t="s">
        <v>91</v>
      </c>
      <c r="AD84" s="1600" t="s">
        <v>2503</v>
      </c>
      <c r="AE84" s="175" t="s">
        <v>91</v>
      </c>
      <c r="AF84" s="177" t="s">
        <v>2503</v>
      </c>
      <c r="AG84" s="1649" t="s">
        <v>91</v>
      </c>
      <c r="AH84" s="1576" t="s">
        <v>2503</v>
      </c>
      <c r="AI84" s="175" t="s">
        <v>91</v>
      </c>
      <c r="AJ84" s="177" t="s">
        <v>2503</v>
      </c>
      <c r="AK84" s="175" t="s">
        <v>91</v>
      </c>
      <c r="AL84" s="177" t="s">
        <v>2503</v>
      </c>
      <c r="AM84" s="175" t="s">
        <v>91</v>
      </c>
      <c r="AN84" s="177" t="s">
        <v>2503</v>
      </c>
      <c r="AO84" s="1599" t="s">
        <v>91</v>
      </c>
      <c r="AP84" s="1600" t="s">
        <v>2503</v>
      </c>
      <c r="AQ84" s="175" t="s">
        <v>91</v>
      </c>
      <c r="AR84" s="177" t="s">
        <v>2503</v>
      </c>
      <c r="AS84" s="1599" t="s">
        <v>91</v>
      </c>
      <c r="AT84" s="1600" t="s">
        <v>2503</v>
      </c>
      <c r="AU84" s="2168" t="s">
        <v>91</v>
      </c>
      <c r="AV84" s="1896" t="s">
        <v>2503</v>
      </c>
      <c r="AW84" s="175" t="s">
        <v>91</v>
      </c>
      <c r="AX84" s="177" t="s">
        <v>2503</v>
      </c>
      <c r="AY84" s="178" t="s">
        <v>91</v>
      </c>
      <c r="AZ84" s="179" t="s">
        <v>2503</v>
      </c>
      <c r="BA84" s="537"/>
    </row>
    <row r="85" spans="1:67" s="187" customFormat="1" ht="31.2" customHeight="1" thickBot="1" x14ac:dyDescent="0.35">
      <c r="A85" s="181"/>
      <c r="B85" s="206" t="s">
        <v>100</v>
      </c>
      <c r="C85" s="182"/>
      <c r="D85" s="182"/>
      <c r="E85" s="287"/>
      <c r="F85" s="183"/>
      <c r="G85" s="182"/>
      <c r="H85" s="184"/>
      <c r="I85" s="1369">
        <f>BE510</f>
        <v>6653055.54</v>
      </c>
      <c r="J85" s="192"/>
      <c r="K85" s="185"/>
      <c r="L85" s="185">
        <f>L86+L271+L283+L326+L468+L490+L444</f>
        <v>0</v>
      </c>
      <c r="M85" s="185"/>
      <c r="N85" s="185">
        <f>N86+N271+N283+N326+N468+N490+N444</f>
        <v>0</v>
      </c>
      <c r="O85" s="185"/>
      <c r="P85" s="1370">
        <f>P86+P271+P283+P326+P468+P490+P444</f>
        <v>658335.07000000007</v>
      </c>
      <c r="Q85" s="185"/>
      <c r="R85" s="185">
        <f>R86+R271+R283+R326+R468+R490+R444</f>
        <v>0</v>
      </c>
      <c r="S85" s="185"/>
      <c r="T85" s="185">
        <f>T86+T271+T283+T326+T468+T490+T444</f>
        <v>232137.27000000002</v>
      </c>
      <c r="U85" s="185"/>
      <c r="V85" s="185">
        <f>V86+V271+V283+V326+V468+V490+V444</f>
        <v>492610.85000000003</v>
      </c>
      <c r="W85" s="185"/>
      <c r="X85" s="185">
        <f>X86+X271+X283+X326+X468+X490+X444</f>
        <v>315010.71999999997</v>
      </c>
      <c r="Y85" s="1601"/>
      <c r="Z85" s="1601">
        <f>Z86+Z271+Z283+Z326+Z468+Z490+Z444</f>
        <v>1616404.45</v>
      </c>
      <c r="AA85" s="1601"/>
      <c r="AB85" s="1601">
        <f>AB86+AB271+AB283+AB326+AB468+AB490+AB444</f>
        <v>347144.81</v>
      </c>
      <c r="AC85" s="1803"/>
      <c r="AD85" s="1601">
        <f>AD86+AD271+AD283+AD326+AD468+AD490+AD444</f>
        <v>0</v>
      </c>
      <c r="AE85" s="185"/>
      <c r="AF85" s="185">
        <f>AF86+AF271+AF283+AF326+AF468+AF490+AF444</f>
        <v>0</v>
      </c>
      <c r="AG85" s="1660"/>
      <c r="AH85" s="1577">
        <f>AH86+AH271+AH283+AH326+AH468+AH490+AH444</f>
        <v>119117.5</v>
      </c>
      <c r="AI85" s="185"/>
      <c r="AJ85" s="185">
        <f>AJ86+AJ271+AJ283+AJ326+AJ468+AJ490+AJ444</f>
        <v>6173.65</v>
      </c>
      <c r="AK85" s="185"/>
      <c r="AL85" s="185">
        <f>AL86+AL271+AL283+AL326+AL468+AL490+AL444</f>
        <v>0</v>
      </c>
      <c r="AM85" s="185"/>
      <c r="AN85" s="185">
        <f>AN86+AN271+AN283+AN326+AN468+AN490+AN444</f>
        <v>0</v>
      </c>
      <c r="AO85" s="1601"/>
      <c r="AP85" s="1601">
        <f>AP86+AP271+AP283+AP326+AP468+AP490+AP444</f>
        <v>534006.5</v>
      </c>
      <c r="AQ85" s="185"/>
      <c r="AR85" s="185">
        <f>AR86+AR271+AR283+AR326+AR468+AR490+AR444</f>
        <v>170884.66</v>
      </c>
      <c r="AS85" s="1601"/>
      <c r="AT85" s="1601">
        <f>AT86+AT271+AT283+AT326+AT468+AT490+AT444</f>
        <v>115747.45</v>
      </c>
      <c r="AU85" s="2169"/>
      <c r="AV85" s="1897">
        <f>AV86+AV271+AV283+AV326+AV468+AV490+AV444</f>
        <v>100836.44</v>
      </c>
      <c r="AW85" s="185"/>
      <c r="AX85" s="1370">
        <f>AX86+AX271+AX283+AX326+AX468+AX490+AX444</f>
        <v>4707959.3500000006</v>
      </c>
      <c r="AY85" s="185"/>
      <c r="AZ85" s="1370">
        <f>AZ86+AZ271+AZ283+AZ326+AZ468+AZ490+AZ444</f>
        <v>1945096.1500000001</v>
      </c>
      <c r="BA85" s="1371">
        <f>AZ85/I85</f>
        <v>0.29236132755927663</v>
      </c>
      <c r="BB85" s="186"/>
      <c r="BC85" s="186"/>
      <c r="BD85" s="186"/>
      <c r="BE85" s="186"/>
      <c r="BF85" s="186"/>
      <c r="BG85" s="186"/>
      <c r="BH85" s="186"/>
      <c r="BI85" s="186"/>
      <c r="BJ85" s="186"/>
      <c r="BK85" s="186"/>
      <c r="BL85" s="186"/>
      <c r="BM85" s="186"/>
      <c r="BN85" s="186"/>
      <c r="BO85" s="186"/>
    </row>
    <row r="86" spans="1:67" s="368" customFormat="1" ht="30" customHeight="1" thickBot="1" x14ac:dyDescent="0.35">
      <c r="A86" s="362"/>
      <c r="B86" s="363"/>
      <c r="C86" s="364" t="s">
        <v>43</v>
      </c>
      <c r="D86" s="2257" t="s">
        <v>104</v>
      </c>
      <c r="E86" s="2257" t="s">
        <v>104</v>
      </c>
      <c r="F86" s="2257"/>
      <c r="G86" s="2258"/>
      <c r="H86" s="365"/>
      <c r="I86" s="366">
        <f>BE512</f>
        <v>3252371.91</v>
      </c>
      <c r="J86" s="193"/>
      <c r="K86" s="404">
        <f t="shared" ref="K86:AX86" si="0">K87+K92+K106+K112+K124+K132+K137+K140+K143+K149+K153+K157+K162+K166+K188+K192+K197+K201+K203+K206+K213+K216+K220+K223+K247+K256+K259+K264+K265+K254+K262+K195</f>
        <v>0</v>
      </c>
      <c r="L86" s="404">
        <f t="shared" si="0"/>
        <v>0</v>
      </c>
      <c r="M86" s="188">
        <f t="shared" si="0"/>
        <v>0</v>
      </c>
      <c r="N86" s="188">
        <f t="shared" si="0"/>
        <v>0</v>
      </c>
      <c r="O86" s="188"/>
      <c r="P86" s="188">
        <f t="shared" si="0"/>
        <v>386965.06000000006</v>
      </c>
      <c r="Q86" s="188">
        <f t="shared" si="0"/>
        <v>0</v>
      </c>
      <c r="R86" s="188">
        <f t="shared" si="0"/>
        <v>0</v>
      </c>
      <c r="S86" s="188">
        <f t="shared" si="0"/>
        <v>654.70360000000005</v>
      </c>
      <c r="T86" s="188">
        <f t="shared" si="0"/>
        <v>96610.03</v>
      </c>
      <c r="U86" s="188">
        <f t="shared" si="0"/>
        <v>2295.1099999999997</v>
      </c>
      <c r="V86" s="188">
        <f t="shared" si="0"/>
        <v>262939.65000000002</v>
      </c>
      <c r="W86" s="188">
        <f t="shared" si="0"/>
        <v>1375.8</v>
      </c>
      <c r="X86" s="188">
        <f t="shared" si="0"/>
        <v>159877.12</v>
      </c>
      <c r="Y86" s="1602">
        <f t="shared" si="0"/>
        <v>6651.5776999999998</v>
      </c>
      <c r="Z86" s="1602">
        <f t="shared" si="0"/>
        <v>1073012.99</v>
      </c>
      <c r="AA86" s="1602">
        <f t="shared" si="0"/>
        <v>2393.1549999999997</v>
      </c>
      <c r="AB86" s="1602">
        <f t="shared" si="0"/>
        <v>282025.61</v>
      </c>
      <c r="AC86" s="1765">
        <f t="shared" si="0"/>
        <v>0</v>
      </c>
      <c r="AD86" s="1602">
        <f t="shared" si="0"/>
        <v>0</v>
      </c>
      <c r="AE86" s="188">
        <f t="shared" si="0"/>
        <v>0</v>
      </c>
      <c r="AF86" s="188">
        <f t="shared" si="0"/>
        <v>0</v>
      </c>
      <c r="AG86" s="1650">
        <f t="shared" si="0"/>
        <v>0</v>
      </c>
      <c r="AH86" s="1578">
        <f t="shared" si="0"/>
        <v>0</v>
      </c>
      <c r="AI86" s="188">
        <f t="shared" si="0"/>
        <v>39.83</v>
      </c>
      <c r="AJ86" s="188">
        <f t="shared" si="0"/>
        <v>6173.65</v>
      </c>
      <c r="AK86" s="188">
        <f t="shared" si="0"/>
        <v>0</v>
      </c>
      <c r="AL86" s="188">
        <f t="shared" si="0"/>
        <v>0</v>
      </c>
      <c r="AM86" s="188">
        <f t="shared" si="0"/>
        <v>0</v>
      </c>
      <c r="AN86" s="188">
        <f t="shared" si="0"/>
        <v>0</v>
      </c>
      <c r="AO86" s="1602">
        <f t="shared" si="0"/>
        <v>2102.2219999999998</v>
      </c>
      <c r="AP86" s="1602">
        <f t="shared" si="0"/>
        <v>269889.50999999995</v>
      </c>
      <c r="AQ86" s="188">
        <f t="shared" si="0"/>
        <v>147.29399999999998</v>
      </c>
      <c r="AR86" s="188">
        <f t="shared" si="0"/>
        <v>9853.119999999999</v>
      </c>
      <c r="AS86" s="1602"/>
      <c r="AT86" s="1602">
        <f t="shared" si="0"/>
        <v>101412.95999999999</v>
      </c>
      <c r="AU86" s="2170">
        <f t="shared" si="0"/>
        <v>0</v>
      </c>
      <c r="AV86" s="1898">
        <f t="shared" si="0"/>
        <v>0</v>
      </c>
      <c r="AW86" s="404"/>
      <c r="AX86" s="404">
        <f t="shared" si="0"/>
        <v>2648759.6900000004</v>
      </c>
      <c r="AY86" s="404"/>
      <c r="AZ86" s="404">
        <f>AZ87+AZ92+AZ106+AZ112+AZ124+AZ132+AZ137+AZ140+AZ143+AZ149+AZ153+AZ157+AZ162+AZ166+AZ188+AZ192+AZ197+AZ201+AZ203+AZ206+AZ213+AZ216+AZ220+AZ223+AZ247+AZ256+AZ259+AZ264+AZ265+AZ254+AZ262+AZ195</f>
        <v>603612.18000000005</v>
      </c>
      <c r="BA86" s="538">
        <f>AZ86/I86</f>
        <v>0.18559137660243782</v>
      </c>
      <c r="BB86" s="367"/>
      <c r="BC86" s="367"/>
      <c r="BD86" s="367"/>
      <c r="BE86" s="367"/>
      <c r="BF86" s="367"/>
      <c r="BG86" s="367"/>
      <c r="BH86" s="367"/>
      <c r="BI86" s="367"/>
      <c r="BJ86" s="367"/>
      <c r="BK86" s="367"/>
      <c r="BL86" s="367"/>
      <c r="BM86" s="367"/>
      <c r="BN86" s="367"/>
      <c r="BO86" s="367"/>
    </row>
    <row r="87" spans="1:67" s="1" customFormat="1" ht="39.9" customHeight="1" x14ac:dyDescent="0.2">
      <c r="A87" s="22"/>
      <c r="B87" s="2030">
        <v>1</v>
      </c>
      <c r="C87" s="268" t="s">
        <v>105</v>
      </c>
      <c r="D87" s="269" t="s">
        <v>106</v>
      </c>
      <c r="E87" s="275" t="s">
        <v>107</v>
      </c>
      <c r="F87" s="270" t="s">
        <v>108</v>
      </c>
      <c r="G87" s="271">
        <v>4.72</v>
      </c>
      <c r="H87" s="272">
        <v>102</v>
      </c>
      <c r="I87" s="273">
        <f>ROUND(H87*G87,2)</f>
        <v>481.44</v>
      </c>
      <c r="J87" s="255" t="s">
        <v>109</v>
      </c>
      <c r="K87" s="334"/>
      <c r="L87" s="405">
        <f>ROUND(K87*$H87,2)</f>
        <v>0</v>
      </c>
      <c r="M87" s="334"/>
      <c r="N87" s="405">
        <f>ROUND(M87*$H87,2)</f>
        <v>0</v>
      </c>
      <c r="O87" s="334"/>
      <c r="P87" s="405">
        <f>ROUND(O87*$H87,2)</f>
        <v>0</v>
      </c>
      <c r="Q87" s="334"/>
      <c r="R87" s="405">
        <f>ROUND(Q87*$H87,2)</f>
        <v>0</v>
      </c>
      <c r="S87" s="334"/>
      <c r="T87" s="405">
        <f>ROUND(S87*$H87,2)</f>
        <v>0</v>
      </c>
      <c r="U87" s="334"/>
      <c r="V87" s="405">
        <f>ROUND(U87*$H87,2)</f>
        <v>0</v>
      </c>
      <c r="W87" s="334"/>
      <c r="X87" s="405">
        <f>ROUND(W87*$H87,2)</f>
        <v>0</v>
      </c>
      <c r="Y87" s="1603"/>
      <c r="Z87" s="1604">
        <f>ROUND(Y87*$H87,2)</f>
        <v>0</v>
      </c>
      <c r="AA87" s="1603">
        <v>0</v>
      </c>
      <c r="AB87" s="1604">
        <f>ROUND(AA87*$H87,2)</f>
        <v>0</v>
      </c>
      <c r="AC87" s="1804"/>
      <c r="AD87" s="1604">
        <f>ROUND(AC87*$H87,2)</f>
        <v>0</v>
      </c>
      <c r="AE87" s="334"/>
      <c r="AF87" s="405">
        <f>ROUND(AE87*$H87,2)</f>
        <v>0</v>
      </c>
      <c r="AG87" s="1780"/>
      <c r="AH87" s="1579">
        <f>ROUND(AG87*$H87,2)</f>
        <v>0</v>
      </c>
      <c r="AI87" s="334"/>
      <c r="AJ87" s="405">
        <f>ROUND(AI87*$H87,2)</f>
        <v>0</v>
      </c>
      <c r="AK87" s="334"/>
      <c r="AL87" s="405">
        <f>ROUND(AK87*$H87,2)</f>
        <v>0</v>
      </c>
      <c r="AM87" s="334"/>
      <c r="AN87" s="405">
        <f>ROUND(AM87*$H87,2)</f>
        <v>0</v>
      </c>
      <c r="AO87" s="1603"/>
      <c r="AP87" s="1604">
        <f>ROUND(AO87*$H87,2)</f>
        <v>0</v>
      </c>
      <c r="AQ87" s="334">
        <v>4.72</v>
      </c>
      <c r="AR87" s="405">
        <f>ROUND(AQ87*$H87,2)</f>
        <v>481.44</v>
      </c>
      <c r="AS87" s="1603"/>
      <c r="AT87" s="1604">
        <f>ROUND(AS87*$H87,2)</f>
        <v>0</v>
      </c>
      <c r="AU87" s="2338"/>
      <c r="AV87" s="1900">
        <f>ROUND(AU87*$H87,2)</f>
        <v>0</v>
      </c>
      <c r="AW87" s="334">
        <f>AU87+AS87+AQ87+AO87+AM87+AK87+AI87+AG87+AE87+AC87+AA87+Y87+W87+U87+S87+Q87+O87+M87+K87</f>
        <v>4.72</v>
      </c>
      <c r="AX87" s="405">
        <f>ROUND(AW87*$H87,2)</f>
        <v>481.44</v>
      </c>
      <c r="AY87" s="334">
        <f>G87-AW87</f>
        <v>0</v>
      </c>
      <c r="AZ87" s="405">
        <f>ROUND(AY87*$H87,2)</f>
        <v>0</v>
      </c>
      <c r="BA87" s="811">
        <f>AZ87/I87</f>
        <v>0</v>
      </c>
    </row>
    <row r="88" spans="1:67" s="1" customFormat="1" ht="30" customHeight="1" x14ac:dyDescent="0.2">
      <c r="A88" s="22"/>
      <c r="B88" s="201"/>
      <c r="C88" s="207" t="s">
        <v>112</v>
      </c>
      <c r="D88" s="33"/>
      <c r="E88" s="288" t="s">
        <v>113</v>
      </c>
      <c r="F88" s="33"/>
      <c r="G88" s="33"/>
      <c r="H88" s="202"/>
      <c r="I88" s="203"/>
      <c r="J88" s="24"/>
      <c r="K88" s="312"/>
      <c r="L88" s="313"/>
      <c r="M88" s="312"/>
      <c r="N88" s="313"/>
      <c r="O88" s="312"/>
      <c r="P88" s="313"/>
      <c r="Q88" s="312"/>
      <c r="R88" s="313"/>
      <c r="S88" s="312"/>
      <c r="T88" s="313"/>
      <c r="U88" s="312"/>
      <c r="V88" s="313"/>
      <c r="W88" s="312"/>
      <c r="X88" s="313"/>
      <c r="Y88" s="1605"/>
      <c r="Z88" s="1606"/>
      <c r="AA88" s="1605"/>
      <c r="AB88" s="1606"/>
      <c r="AC88" s="1805"/>
      <c r="AD88" s="1606"/>
      <c r="AE88" s="312"/>
      <c r="AF88" s="313"/>
      <c r="AG88" s="1781"/>
      <c r="AH88" s="1580"/>
      <c r="AI88" s="312"/>
      <c r="AJ88" s="313"/>
      <c r="AK88" s="312"/>
      <c r="AL88" s="313"/>
      <c r="AM88" s="542"/>
      <c r="AN88" s="543"/>
      <c r="AO88" s="1605"/>
      <c r="AP88" s="1606"/>
      <c r="AQ88" s="542"/>
      <c r="AR88" s="543"/>
      <c r="AS88" s="1605"/>
      <c r="AT88" s="1606"/>
      <c r="AU88" s="2339"/>
      <c r="AV88" s="1902"/>
      <c r="AW88" s="312"/>
      <c r="AX88" s="313"/>
      <c r="AY88" s="312"/>
      <c r="AZ88" s="313"/>
      <c r="BA88" s="539"/>
    </row>
    <row r="89" spans="1:67" s="9" customFormat="1" ht="30" customHeight="1" x14ac:dyDescent="0.2">
      <c r="B89" s="209"/>
      <c r="C89" s="207" t="s">
        <v>114</v>
      </c>
      <c r="D89" s="210" t="s">
        <v>7</v>
      </c>
      <c r="E89" s="289" t="s">
        <v>115</v>
      </c>
      <c r="F89" s="134"/>
      <c r="G89" s="210" t="s">
        <v>7</v>
      </c>
      <c r="H89" s="212"/>
      <c r="I89" s="213"/>
      <c r="J89" s="131"/>
      <c r="K89" s="314"/>
      <c r="L89" s="315"/>
      <c r="M89" s="314"/>
      <c r="N89" s="315"/>
      <c r="O89" s="314"/>
      <c r="P89" s="315"/>
      <c r="Q89" s="314"/>
      <c r="R89" s="315"/>
      <c r="S89" s="314"/>
      <c r="T89" s="315"/>
      <c r="U89" s="314"/>
      <c r="V89" s="315"/>
      <c r="W89" s="314"/>
      <c r="X89" s="315"/>
      <c r="Y89" s="1607"/>
      <c r="Z89" s="1608"/>
      <c r="AA89" s="1607"/>
      <c r="AB89" s="1608"/>
      <c r="AC89" s="1753"/>
      <c r="AD89" s="1608"/>
      <c r="AE89" s="314"/>
      <c r="AF89" s="315"/>
      <c r="AG89" s="1644"/>
      <c r="AH89" s="1581"/>
      <c r="AI89" s="314"/>
      <c r="AJ89" s="315"/>
      <c r="AK89" s="314"/>
      <c r="AL89" s="315"/>
      <c r="AM89" s="314"/>
      <c r="AN89" s="315"/>
      <c r="AO89" s="1607"/>
      <c r="AP89" s="1608"/>
      <c r="AQ89" s="314"/>
      <c r="AR89" s="315"/>
      <c r="AS89" s="1607"/>
      <c r="AT89" s="1608"/>
      <c r="AU89" s="2340"/>
      <c r="AV89" s="1904"/>
      <c r="AW89" s="314"/>
      <c r="AX89" s="315"/>
      <c r="AY89" s="314"/>
      <c r="AZ89" s="315"/>
      <c r="BA89" s="527"/>
    </row>
    <row r="90" spans="1:67" s="9" customFormat="1" ht="30" customHeight="1" x14ac:dyDescent="0.2">
      <c r="B90" s="209"/>
      <c r="C90" s="207" t="s">
        <v>114</v>
      </c>
      <c r="D90" s="210" t="s">
        <v>7</v>
      </c>
      <c r="E90" s="289" t="s">
        <v>116</v>
      </c>
      <c r="F90" s="134"/>
      <c r="G90" s="210" t="s">
        <v>7</v>
      </c>
      <c r="H90" s="212"/>
      <c r="I90" s="213"/>
      <c r="J90" s="131"/>
      <c r="K90" s="314"/>
      <c r="L90" s="315"/>
      <c r="M90" s="314"/>
      <c r="N90" s="315"/>
      <c r="O90" s="314"/>
      <c r="P90" s="315"/>
      <c r="Q90" s="314"/>
      <c r="R90" s="315"/>
      <c r="S90" s="314"/>
      <c r="T90" s="315"/>
      <c r="U90" s="314"/>
      <c r="V90" s="315"/>
      <c r="W90" s="314"/>
      <c r="X90" s="315"/>
      <c r="Y90" s="1607"/>
      <c r="Z90" s="1608"/>
      <c r="AA90" s="1607"/>
      <c r="AB90" s="1608"/>
      <c r="AC90" s="1753"/>
      <c r="AD90" s="1608"/>
      <c r="AE90" s="314"/>
      <c r="AF90" s="315"/>
      <c r="AG90" s="1644"/>
      <c r="AH90" s="1581"/>
      <c r="AI90" s="314"/>
      <c r="AJ90" s="315"/>
      <c r="AK90" s="314"/>
      <c r="AL90" s="315"/>
      <c r="AM90" s="314"/>
      <c r="AN90" s="315"/>
      <c r="AO90" s="1607"/>
      <c r="AP90" s="1608"/>
      <c r="AQ90" s="314"/>
      <c r="AR90" s="315"/>
      <c r="AS90" s="1607"/>
      <c r="AT90" s="1608"/>
      <c r="AU90" s="2340"/>
      <c r="AV90" s="1904"/>
      <c r="AW90" s="314"/>
      <c r="AX90" s="315"/>
      <c r="AY90" s="314"/>
      <c r="AZ90" s="315"/>
      <c r="BA90" s="527"/>
    </row>
    <row r="91" spans="1:67" s="10" customFormat="1" ht="30" customHeight="1" x14ac:dyDescent="0.2">
      <c r="B91" s="214"/>
      <c r="C91" s="207" t="s">
        <v>114</v>
      </c>
      <c r="D91" s="215" t="s">
        <v>7</v>
      </c>
      <c r="E91" s="290" t="s">
        <v>117</v>
      </c>
      <c r="F91" s="141"/>
      <c r="G91" s="217">
        <v>4.72</v>
      </c>
      <c r="H91" s="218"/>
      <c r="I91" s="219"/>
      <c r="J91" s="138"/>
      <c r="K91" s="316"/>
      <c r="L91" s="317"/>
      <c r="M91" s="316"/>
      <c r="N91" s="317"/>
      <c r="O91" s="316"/>
      <c r="P91" s="317"/>
      <c r="Q91" s="316"/>
      <c r="R91" s="317"/>
      <c r="S91" s="316"/>
      <c r="T91" s="317"/>
      <c r="U91" s="316"/>
      <c r="V91" s="317"/>
      <c r="W91" s="316"/>
      <c r="X91" s="317"/>
      <c r="Y91" s="1609"/>
      <c r="Z91" s="1610"/>
      <c r="AA91" s="1609"/>
      <c r="AB91" s="1610"/>
      <c r="AC91" s="1755"/>
      <c r="AD91" s="1610"/>
      <c r="AE91" s="316"/>
      <c r="AF91" s="317"/>
      <c r="AG91" s="1645"/>
      <c r="AH91" s="1582"/>
      <c r="AI91" s="316"/>
      <c r="AJ91" s="317"/>
      <c r="AK91" s="316"/>
      <c r="AL91" s="317"/>
      <c r="AM91" s="316"/>
      <c r="AN91" s="317"/>
      <c r="AO91" s="1609"/>
      <c r="AP91" s="1610"/>
      <c r="AQ91" s="316"/>
      <c r="AR91" s="317"/>
      <c r="AS91" s="1609"/>
      <c r="AT91" s="1610"/>
      <c r="AU91" s="2341"/>
      <c r="AV91" s="1906"/>
      <c r="AW91" s="316"/>
      <c r="AX91" s="317"/>
      <c r="AY91" s="316"/>
      <c r="AZ91" s="317"/>
      <c r="BA91" s="528"/>
    </row>
    <row r="92" spans="1:67" s="1" customFormat="1" ht="39.9" customHeight="1" x14ac:dyDescent="0.2">
      <c r="A92" s="22"/>
      <c r="B92" s="2030">
        <v>2</v>
      </c>
      <c r="C92" s="268" t="s">
        <v>105</v>
      </c>
      <c r="D92" s="269" t="s">
        <v>118</v>
      </c>
      <c r="E92" s="275" t="s">
        <v>119</v>
      </c>
      <c r="F92" s="270" t="s">
        <v>108</v>
      </c>
      <c r="G92" s="271">
        <v>1150.27</v>
      </c>
      <c r="H92" s="272">
        <v>43.4</v>
      </c>
      <c r="I92" s="273">
        <f>ROUND(H92*G92,2)</f>
        <v>49921.72</v>
      </c>
      <c r="J92" s="255" t="s">
        <v>109</v>
      </c>
      <c r="K92" s="318"/>
      <c r="L92" s="319">
        <f>ROUND(K92*$H92,2)</f>
        <v>0</v>
      </c>
      <c r="M92" s="318"/>
      <c r="N92" s="319">
        <f>ROUND(M92*$H92,2)</f>
        <v>0</v>
      </c>
      <c r="O92" s="318">
        <v>230.05</v>
      </c>
      <c r="P92" s="319">
        <f>ROUND(O92*$H92,2)</f>
        <v>9984.17</v>
      </c>
      <c r="Q92" s="318"/>
      <c r="R92" s="319">
        <f>ROUND(Q92*$H92,2)</f>
        <v>0</v>
      </c>
      <c r="S92" s="318"/>
      <c r="T92" s="319">
        <f>ROUND(S92*$H92,2)</f>
        <v>0</v>
      </c>
      <c r="U92" s="318">
        <v>240</v>
      </c>
      <c r="V92" s="319">
        <f>ROUND(U92*$H92,2)</f>
        <v>10416</v>
      </c>
      <c r="W92" s="318"/>
      <c r="X92" s="319">
        <f>ROUND(W92*$H92,2)</f>
        <v>0</v>
      </c>
      <c r="Y92" s="1381">
        <f>G92*0.26</f>
        <v>299.0702</v>
      </c>
      <c r="Z92" s="1382">
        <f>ROUND(Y92*$H92,2)</f>
        <v>12979.65</v>
      </c>
      <c r="AA92" s="1381">
        <v>150</v>
      </c>
      <c r="AB92" s="1382">
        <f>ROUND(AA92*$H92,2)</f>
        <v>6510</v>
      </c>
      <c r="AC92" s="1757"/>
      <c r="AD92" s="1382">
        <f>ROUND(AC92*$H92,2)</f>
        <v>0</v>
      </c>
      <c r="AE92" s="318"/>
      <c r="AF92" s="319">
        <f>ROUND(AE92*$H92,2)</f>
        <v>0</v>
      </c>
      <c r="AG92" s="1646"/>
      <c r="AH92" s="1583">
        <f>ROUND(AG92*$H92,2)</f>
        <v>0</v>
      </c>
      <c r="AI92" s="318"/>
      <c r="AJ92" s="319">
        <f>ROUND(AI92*$H92,2)</f>
        <v>0</v>
      </c>
      <c r="AK92" s="318"/>
      <c r="AL92" s="319">
        <f>ROUND(AK92*$H92,2)</f>
        <v>0</v>
      </c>
      <c r="AM92" s="318"/>
      <c r="AN92" s="319">
        <f>ROUND(AM92*$H92,2)</f>
        <v>0</v>
      </c>
      <c r="AO92" s="1603">
        <v>114</v>
      </c>
      <c r="AP92" s="1382">
        <f>ROUND(AO92*$H92,2)</f>
        <v>4947.6000000000004</v>
      </c>
      <c r="AQ92" s="318">
        <v>117.149</v>
      </c>
      <c r="AR92" s="319">
        <f>ROUND(AQ92*$H92,2)</f>
        <v>5084.2700000000004</v>
      </c>
      <c r="AS92" s="1381"/>
      <c r="AT92" s="1382">
        <f>ROUND(AS92*$H92,2)</f>
        <v>0</v>
      </c>
      <c r="AU92" s="2342"/>
      <c r="AV92" s="1908">
        <f>ROUND(AU92*$H92,2)</f>
        <v>0</v>
      </c>
      <c r="AW92" s="318">
        <f>AU92+AS92+AQ92+AO92+AM92+AK92+AI92+AG92+AE92+AC92+AA92+Y92+W92+U92+S92+Q92+O92+M92+K92</f>
        <v>1150.2692</v>
      </c>
      <c r="AX92" s="319">
        <f>ROUND(AW92*$H92,2)</f>
        <v>49921.68</v>
      </c>
      <c r="AY92" s="318">
        <f>G92-AW92</f>
        <v>8.0000000002655725E-4</v>
      </c>
      <c r="AZ92" s="319">
        <f>ROUND(AY92*$H92,2)</f>
        <v>0.03</v>
      </c>
      <c r="BA92" s="530">
        <f>AZ92/I92</f>
        <v>6.0094083296809485E-7</v>
      </c>
    </row>
    <row r="93" spans="1:67" s="1" customFormat="1" ht="42" customHeight="1" x14ac:dyDescent="0.2">
      <c r="A93" s="22"/>
      <c r="B93" s="201"/>
      <c r="C93" s="207" t="s">
        <v>112</v>
      </c>
      <c r="D93" s="33"/>
      <c r="E93" s="288" t="s">
        <v>121</v>
      </c>
      <c r="F93" s="33"/>
      <c r="G93" s="33"/>
      <c r="H93" s="202"/>
      <c r="I93" s="203"/>
      <c r="J93" s="24"/>
      <c r="K93" s="312"/>
      <c r="L93" s="313"/>
      <c r="M93" s="312"/>
      <c r="N93" s="313"/>
      <c r="O93" s="312"/>
      <c r="P93" s="313"/>
      <c r="Q93" s="312"/>
      <c r="R93" s="313"/>
      <c r="S93" s="312"/>
      <c r="T93" s="313"/>
      <c r="U93" s="312"/>
      <c r="V93" s="313"/>
      <c r="W93" s="312"/>
      <c r="X93" s="313"/>
      <c r="Y93" s="1605"/>
      <c r="Z93" s="1606"/>
      <c r="AA93" s="1605"/>
      <c r="AB93" s="1606"/>
      <c r="AC93" s="1805"/>
      <c r="AD93" s="1606"/>
      <c r="AE93" s="312"/>
      <c r="AF93" s="313"/>
      <c r="AG93" s="1781"/>
      <c r="AH93" s="1580"/>
      <c r="AI93" s="312"/>
      <c r="AJ93" s="313"/>
      <c r="AK93" s="312"/>
      <c r="AL93" s="313"/>
      <c r="AM93" s="542"/>
      <c r="AN93" s="543"/>
      <c r="AO93" s="1605"/>
      <c r="AP93" s="1606"/>
      <c r="AQ93" s="542"/>
      <c r="AR93" s="543"/>
      <c r="AS93" s="1605"/>
      <c r="AT93" s="1606"/>
      <c r="AU93" s="2339"/>
      <c r="AV93" s="1902"/>
      <c r="AW93" s="312"/>
      <c r="AX93" s="313"/>
      <c r="AY93" s="312"/>
      <c r="AZ93" s="313"/>
      <c r="BA93" s="539"/>
    </row>
    <row r="94" spans="1:67" s="9" customFormat="1" ht="30" customHeight="1" x14ac:dyDescent="0.2">
      <c r="B94" s="209"/>
      <c r="C94" s="207" t="s">
        <v>114</v>
      </c>
      <c r="D94" s="210" t="s">
        <v>7</v>
      </c>
      <c r="E94" s="289" t="s">
        <v>115</v>
      </c>
      <c r="F94" s="134"/>
      <c r="G94" s="210" t="s">
        <v>7</v>
      </c>
      <c r="H94" s="212"/>
      <c r="I94" s="213"/>
      <c r="J94" s="131"/>
      <c r="K94" s="314"/>
      <c r="L94" s="315"/>
      <c r="M94" s="314"/>
      <c r="N94" s="315"/>
      <c r="O94" s="314"/>
      <c r="P94" s="315"/>
      <c r="Q94" s="314"/>
      <c r="R94" s="315"/>
      <c r="S94" s="314"/>
      <c r="T94" s="315"/>
      <c r="U94" s="314"/>
      <c r="V94" s="315"/>
      <c r="W94" s="314"/>
      <c r="X94" s="315"/>
      <c r="Y94" s="1607"/>
      <c r="Z94" s="1608"/>
      <c r="AA94" s="1607"/>
      <c r="AB94" s="1608"/>
      <c r="AC94" s="1753"/>
      <c r="AD94" s="1608"/>
      <c r="AE94" s="314"/>
      <c r="AF94" s="315"/>
      <c r="AG94" s="1644"/>
      <c r="AH94" s="1581"/>
      <c r="AI94" s="314"/>
      <c r="AJ94" s="315"/>
      <c r="AK94" s="314"/>
      <c r="AL94" s="315"/>
      <c r="AM94" s="314"/>
      <c r="AN94" s="315"/>
      <c r="AO94" s="1607"/>
      <c r="AP94" s="1608"/>
      <c r="AQ94" s="314"/>
      <c r="AR94" s="315"/>
      <c r="AS94" s="1607"/>
      <c r="AT94" s="1608"/>
      <c r="AU94" s="2340"/>
      <c r="AV94" s="1904"/>
      <c r="AW94" s="314"/>
      <c r="AX94" s="315"/>
      <c r="AY94" s="314"/>
      <c r="AZ94" s="315"/>
      <c r="BA94" s="527"/>
    </row>
    <row r="95" spans="1:67" s="9" customFormat="1" ht="30" customHeight="1" x14ac:dyDescent="0.2">
      <c r="B95" s="209"/>
      <c r="C95" s="207" t="s">
        <v>114</v>
      </c>
      <c r="D95" s="210" t="s">
        <v>7</v>
      </c>
      <c r="E95" s="289" t="s">
        <v>122</v>
      </c>
      <c r="F95" s="134"/>
      <c r="G95" s="210" t="s">
        <v>7</v>
      </c>
      <c r="H95" s="212"/>
      <c r="I95" s="213"/>
      <c r="J95" s="131"/>
      <c r="K95" s="314"/>
      <c r="L95" s="315"/>
      <c r="M95" s="314"/>
      <c r="N95" s="315"/>
      <c r="O95" s="314"/>
      <c r="P95" s="315"/>
      <c r="Q95" s="314"/>
      <c r="R95" s="315"/>
      <c r="S95" s="314"/>
      <c r="T95" s="315"/>
      <c r="U95" s="314"/>
      <c r="V95" s="315"/>
      <c r="W95" s="314"/>
      <c r="X95" s="315"/>
      <c r="Y95" s="1607"/>
      <c r="Z95" s="1608"/>
      <c r="AA95" s="1607"/>
      <c r="AB95" s="1608"/>
      <c r="AC95" s="1753"/>
      <c r="AD95" s="1608"/>
      <c r="AE95" s="314"/>
      <c r="AF95" s="315"/>
      <c r="AG95" s="1644"/>
      <c r="AH95" s="1581"/>
      <c r="AI95" s="314"/>
      <c r="AJ95" s="315"/>
      <c r="AK95" s="314"/>
      <c r="AL95" s="315"/>
      <c r="AM95" s="314"/>
      <c r="AN95" s="315"/>
      <c r="AO95" s="1607"/>
      <c r="AP95" s="1608"/>
      <c r="AQ95" s="314"/>
      <c r="AR95" s="315"/>
      <c r="AS95" s="1607"/>
      <c r="AT95" s="1608"/>
      <c r="AU95" s="2340"/>
      <c r="AV95" s="1904"/>
      <c r="AW95" s="314"/>
      <c r="AX95" s="315"/>
      <c r="AY95" s="314"/>
      <c r="AZ95" s="315"/>
      <c r="BA95" s="527"/>
    </row>
    <row r="96" spans="1:67" s="10" customFormat="1" ht="30" customHeight="1" x14ac:dyDescent="0.2">
      <c r="B96" s="214"/>
      <c r="C96" s="207" t="s">
        <v>114</v>
      </c>
      <c r="D96" s="215" t="s">
        <v>7</v>
      </c>
      <c r="E96" s="290" t="s">
        <v>123</v>
      </c>
      <c r="F96" s="141"/>
      <c r="G96" s="217">
        <v>815.5</v>
      </c>
      <c r="H96" s="218"/>
      <c r="I96" s="219"/>
      <c r="J96" s="138"/>
      <c r="K96" s="316"/>
      <c r="L96" s="317"/>
      <c r="M96" s="316"/>
      <c r="N96" s="317"/>
      <c r="O96" s="316"/>
      <c r="P96" s="317"/>
      <c r="Q96" s="316"/>
      <c r="R96" s="317"/>
      <c r="S96" s="316"/>
      <c r="T96" s="317"/>
      <c r="U96" s="316"/>
      <c r="V96" s="317"/>
      <c r="W96" s="316"/>
      <c r="X96" s="317"/>
      <c r="Y96" s="1609"/>
      <c r="Z96" s="1610"/>
      <c r="AA96" s="1609"/>
      <c r="AB96" s="1610"/>
      <c r="AC96" s="1755"/>
      <c r="AD96" s="1610"/>
      <c r="AE96" s="316"/>
      <c r="AF96" s="317"/>
      <c r="AG96" s="1645"/>
      <c r="AH96" s="1582"/>
      <c r="AI96" s="316"/>
      <c r="AJ96" s="317"/>
      <c r="AK96" s="316"/>
      <c r="AL96" s="317"/>
      <c r="AM96" s="316"/>
      <c r="AN96" s="317"/>
      <c r="AO96" s="1609"/>
      <c r="AP96" s="1610"/>
      <c r="AQ96" s="316"/>
      <c r="AR96" s="317"/>
      <c r="AS96" s="1609"/>
      <c r="AT96" s="1610"/>
      <c r="AU96" s="2341"/>
      <c r="AV96" s="1906"/>
      <c r="AW96" s="316"/>
      <c r="AX96" s="317"/>
      <c r="AY96" s="316"/>
      <c r="AZ96" s="317"/>
      <c r="BA96" s="528"/>
    </row>
    <row r="97" spans="1:53" s="10" customFormat="1" ht="30" customHeight="1" x14ac:dyDescent="0.2">
      <c r="B97" s="214"/>
      <c r="C97" s="207" t="s">
        <v>114</v>
      </c>
      <c r="D97" s="215" t="s">
        <v>7</v>
      </c>
      <c r="E97" s="290" t="s">
        <v>124</v>
      </c>
      <c r="F97" s="141"/>
      <c r="G97" s="217">
        <v>97.56</v>
      </c>
      <c r="H97" s="218"/>
      <c r="I97" s="219"/>
      <c r="J97" s="138"/>
      <c r="K97" s="316"/>
      <c r="L97" s="317"/>
      <c r="M97" s="316"/>
      <c r="N97" s="317"/>
      <c r="O97" s="316"/>
      <c r="P97" s="317"/>
      <c r="Q97" s="316"/>
      <c r="R97" s="317"/>
      <c r="S97" s="316"/>
      <c r="T97" s="317"/>
      <c r="U97" s="316"/>
      <c r="V97" s="317"/>
      <c r="W97" s="316"/>
      <c r="X97" s="317"/>
      <c r="Y97" s="1609"/>
      <c r="Z97" s="1610"/>
      <c r="AA97" s="1609"/>
      <c r="AB97" s="1610"/>
      <c r="AC97" s="1755"/>
      <c r="AD97" s="1610"/>
      <c r="AE97" s="316"/>
      <c r="AF97" s="317"/>
      <c r="AG97" s="1645"/>
      <c r="AH97" s="1582"/>
      <c r="AI97" s="316"/>
      <c r="AJ97" s="317"/>
      <c r="AK97" s="316"/>
      <c r="AL97" s="317"/>
      <c r="AM97" s="316"/>
      <c r="AN97" s="317"/>
      <c r="AO97" s="1609"/>
      <c r="AP97" s="1610"/>
      <c r="AQ97" s="316"/>
      <c r="AR97" s="317"/>
      <c r="AS97" s="1609"/>
      <c r="AT97" s="1610"/>
      <c r="AU97" s="2341"/>
      <c r="AV97" s="1906"/>
      <c r="AW97" s="316"/>
      <c r="AX97" s="317"/>
      <c r="AY97" s="316"/>
      <c r="AZ97" s="317"/>
      <c r="BA97" s="528"/>
    </row>
    <row r="98" spans="1:53" s="11" customFormat="1" ht="30" customHeight="1" x14ac:dyDescent="0.2">
      <c r="B98" s="220"/>
      <c r="C98" s="207" t="s">
        <v>114</v>
      </c>
      <c r="D98" s="221" t="s">
        <v>7</v>
      </c>
      <c r="E98" s="291" t="s">
        <v>125</v>
      </c>
      <c r="F98" s="148"/>
      <c r="G98" s="223">
        <v>913.06</v>
      </c>
      <c r="H98" s="224"/>
      <c r="I98" s="225"/>
      <c r="J98" s="145"/>
      <c r="K98" s="320"/>
      <c r="L98" s="321"/>
      <c r="M98" s="320"/>
      <c r="N98" s="321"/>
      <c r="O98" s="320"/>
      <c r="P98" s="321"/>
      <c r="Q98" s="320"/>
      <c r="R98" s="321"/>
      <c r="S98" s="320"/>
      <c r="T98" s="321"/>
      <c r="U98" s="320"/>
      <c r="V98" s="321"/>
      <c r="W98" s="320"/>
      <c r="X98" s="321"/>
      <c r="Y98" s="1611"/>
      <c r="Z98" s="1612"/>
      <c r="AA98" s="1611"/>
      <c r="AB98" s="1612"/>
      <c r="AC98" s="1759"/>
      <c r="AD98" s="1612"/>
      <c r="AE98" s="320"/>
      <c r="AF98" s="321"/>
      <c r="AG98" s="1647"/>
      <c r="AH98" s="1584"/>
      <c r="AI98" s="320"/>
      <c r="AJ98" s="321"/>
      <c r="AK98" s="320"/>
      <c r="AL98" s="321"/>
      <c r="AM98" s="320"/>
      <c r="AN98" s="321"/>
      <c r="AO98" s="1611"/>
      <c r="AP98" s="1612"/>
      <c r="AQ98" s="320"/>
      <c r="AR98" s="321"/>
      <c r="AS98" s="1611"/>
      <c r="AT98" s="1612"/>
      <c r="AU98" s="2343"/>
      <c r="AV98" s="1910"/>
      <c r="AW98" s="320"/>
      <c r="AX98" s="321"/>
      <c r="AY98" s="320"/>
      <c r="AZ98" s="321"/>
      <c r="BA98" s="531"/>
    </row>
    <row r="99" spans="1:53" s="9" customFormat="1" ht="30" customHeight="1" x14ac:dyDescent="0.2">
      <c r="B99" s="209"/>
      <c r="C99" s="207" t="s">
        <v>114</v>
      </c>
      <c r="D99" s="210" t="s">
        <v>7</v>
      </c>
      <c r="E99" s="289" t="s">
        <v>127</v>
      </c>
      <c r="F99" s="134"/>
      <c r="G99" s="210" t="s">
        <v>7</v>
      </c>
      <c r="H99" s="212"/>
      <c r="I99" s="213"/>
      <c r="J99" s="131"/>
      <c r="K99" s="314"/>
      <c r="L99" s="315"/>
      <c r="M99" s="314"/>
      <c r="N99" s="315"/>
      <c r="O99" s="314"/>
      <c r="P99" s="315"/>
      <c r="Q99" s="314"/>
      <c r="R99" s="315"/>
      <c r="S99" s="314"/>
      <c r="T99" s="315"/>
      <c r="U99" s="314"/>
      <c r="V99" s="315"/>
      <c r="W99" s="314"/>
      <c r="X99" s="315"/>
      <c r="Y99" s="1607"/>
      <c r="Z99" s="1608"/>
      <c r="AA99" s="1607"/>
      <c r="AB99" s="1608"/>
      <c r="AC99" s="1753"/>
      <c r="AD99" s="1608"/>
      <c r="AE99" s="314"/>
      <c r="AF99" s="315"/>
      <c r="AG99" s="1644"/>
      <c r="AH99" s="1581"/>
      <c r="AI99" s="314"/>
      <c r="AJ99" s="315"/>
      <c r="AK99" s="314"/>
      <c r="AL99" s="315"/>
      <c r="AM99" s="314"/>
      <c r="AN99" s="315"/>
      <c r="AO99" s="1607"/>
      <c r="AP99" s="1608"/>
      <c r="AQ99" s="314"/>
      <c r="AR99" s="315"/>
      <c r="AS99" s="1607"/>
      <c r="AT99" s="1608"/>
      <c r="AU99" s="2340"/>
      <c r="AV99" s="1904"/>
      <c r="AW99" s="314"/>
      <c r="AX99" s="315"/>
      <c r="AY99" s="314"/>
      <c r="AZ99" s="315"/>
      <c r="BA99" s="527"/>
    </row>
    <row r="100" spans="1:53" s="10" customFormat="1" ht="30" customHeight="1" x14ac:dyDescent="0.2">
      <c r="B100" s="214"/>
      <c r="C100" s="207" t="s">
        <v>114</v>
      </c>
      <c r="D100" s="215" t="s">
        <v>7</v>
      </c>
      <c r="E100" s="290" t="s">
        <v>128</v>
      </c>
      <c r="F100" s="141"/>
      <c r="G100" s="217">
        <v>199.11</v>
      </c>
      <c r="H100" s="218"/>
      <c r="I100" s="219"/>
      <c r="J100" s="138"/>
      <c r="K100" s="316"/>
      <c r="L100" s="317"/>
      <c r="M100" s="316"/>
      <c r="N100" s="317"/>
      <c r="O100" s="316"/>
      <c r="P100" s="317"/>
      <c r="Q100" s="316"/>
      <c r="R100" s="317"/>
      <c r="S100" s="316"/>
      <c r="T100" s="317"/>
      <c r="U100" s="316"/>
      <c r="V100" s="317"/>
      <c r="W100" s="316"/>
      <c r="X100" s="317"/>
      <c r="Y100" s="1609"/>
      <c r="Z100" s="1610"/>
      <c r="AA100" s="1609"/>
      <c r="AB100" s="1610"/>
      <c r="AC100" s="1755"/>
      <c r="AD100" s="1610"/>
      <c r="AE100" s="316"/>
      <c r="AF100" s="317"/>
      <c r="AG100" s="1645"/>
      <c r="AH100" s="1582"/>
      <c r="AI100" s="316"/>
      <c r="AJ100" s="317"/>
      <c r="AK100" s="316"/>
      <c r="AL100" s="317"/>
      <c r="AM100" s="316"/>
      <c r="AN100" s="317"/>
      <c r="AO100" s="1609"/>
      <c r="AP100" s="1610"/>
      <c r="AQ100" s="316"/>
      <c r="AR100" s="317"/>
      <c r="AS100" s="1609"/>
      <c r="AT100" s="1610"/>
      <c r="AU100" s="2341"/>
      <c r="AV100" s="1906"/>
      <c r="AW100" s="316"/>
      <c r="AX100" s="317"/>
      <c r="AY100" s="316"/>
      <c r="AZ100" s="317"/>
      <c r="BA100" s="528"/>
    </row>
    <row r="101" spans="1:53" s="10" customFormat="1" ht="30" customHeight="1" x14ac:dyDescent="0.2">
      <c r="B101" s="214"/>
      <c r="C101" s="207" t="s">
        <v>114</v>
      </c>
      <c r="D101" s="215" t="s">
        <v>7</v>
      </c>
      <c r="E101" s="290" t="s">
        <v>129</v>
      </c>
      <c r="F101" s="141"/>
      <c r="G101" s="217">
        <v>35.15</v>
      </c>
      <c r="H101" s="218"/>
      <c r="I101" s="219"/>
      <c r="J101" s="138"/>
      <c r="K101" s="316"/>
      <c r="L101" s="317"/>
      <c r="M101" s="316"/>
      <c r="N101" s="317"/>
      <c r="O101" s="316"/>
      <c r="P101" s="317"/>
      <c r="Q101" s="316"/>
      <c r="R101" s="317"/>
      <c r="S101" s="316"/>
      <c r="T101" s="317"/>
      <c r="U101" s="316"/>
      <c r="V101" s="317"/>
      <c r="W101" s="316"/>
      <c r="X101" s="317"/>
      <c r="Y101" s="1609"/>
      <c r="Z101" s="1610"/>
      <c r="AA101" s="1609"/>
      <c r="AB101" s="1610"/>
      <c r="AC101" s="1755"/>
      <c r="AD101" s="1610"/>
      <c r="AE101" s="316"/>
      <c r="AF101" s="317"/>
      <c r="AG101" s="1645"/>
      <c r="AH101" s="1582"/>
      <c r="AI101" s="316"/>
      <c r="AJ101" s="317"/>
      <c r="AK101" s="316"/>
      <c r="AL101" s="317"/>
      <c r="AM101" s="316"/>
      <c r="AN101" s="317"/>
      <c r="AO101" s="1609"/>
      <c r="AP101" s="1610"/>
      <c r="AQ101" s="316"/>
      <c r="AR101" s="317"/>
      <c r="AS101" s="1609"/>
      <c r="AT101" s="1610"/>
      <c r="AU101" s="2341"/>
      <c r="AV101" s="1906"/>
      <c r="AW101" s="316"/>
      <c r="AX101" s="317"/>
      <c r="AY101" s="316"/>
      <c r="AZ101" s="317"/>
      <c r="BA101" s="528"/>
    </row>
    <row r="102" spans="1:53" s="11" customFormat="1" ht="30" customHeight="1" x14ac:dyDescent="0.2">
      <c r="B102" s="220"/>
      <c r="C102" s="207" t="s">
        <v>114</v>
      </c>
      <c r="D102" s="221" t="s">
        <v>7</v>
      </c>
      <c r="E102" s="291" t="s">
        <v>125</v>
      </c>
      <c r="F102" s="148"/>
      <c r="G102" s="223">
        <v>234.26</v>
      </c>
      <c r="H102" s="224"/>
      <c r="I102" s="225"/>
      <c r="J102" s="145"/>
      <c r="K102" s="320"/>
      <c r="L102" s="321"/>
      <c r="M102" s="320"/>
      <c r="N102" s="321"/>
      <c r="O102" s="320"/>
      <c r="P102" s="321"/>
      <c r="Q102" s="320"/>
      <c r="R102" s="321"/>
      <c r="S102" s="320"/>
      <c r="T102" s="321"/>
      <c r="U102" s="320"/>
      <c r="V102" s="321"/>
      <c r="W102" s="320"/>
      <c r="X102" s="321"/>
      <c r="Y102" s="1611"/>
      <c r="Z102" s="1612"/>
      <c r="AA102" s="1611"/>
      <c r="AB102" s="1612"/>
      <c r="AC102" s="1759"/>
      <c r="AD102" s="1612"/>
      <c r="AE102" s="320"/>
      <c r="AF102" s="321"/>
      <c r="AG102" s="1647"/>
      <c r="AH102" s="1584"/>
      <c r="AI102" s="320"/>
      <c r="AJ102" s="321"/>
      <c r="AK102" s="320"/>
      <c r="AL102" s="321"/>
      <c r="AM102" s="320"/>
      <c r="AN102" s="321"/>
      <c r="AO102" s="1611"/>
      <c r="AP102" s="1612"/>
      <c r="AQ102" s="320"/>
      <c r="AR102" s="321"/>
      <c r="AS102" s="1611"/>
      <c r="AT102" s="1612"/>
      <c r="AU102" s="2343"/>
      <c r="AV102" s="1910"/>
      <c r="AW102" s="320"/>
      <c r="AX102" s="321"/>
      <c r="AY102" s="320"/>
      <c r="AZ102" s="321"/>
      <c r="BA102" s="531"/>
    </row>
    <row r="103" spans="1:53" s="9" customFormat="1" ht="30" customHeight="1" x14ac:dyDescent="0.2">
      <c r="B103" s="209"/>
      <c r="C103" s="207" t="s">
        <v>114</v>
      </c>
      <c r="D103" s="210" t="s">
        <v>7</v>
      </c>
      <c r="E103" s="289" t="s">
        <v>130</v>
      </c>
      <c r="F103" s="134"/>
      <c r="G103" s="210" t="s">
        <v>7</v>
      </c>
      <c r="H103" s="212"/>
      <c r="I103" s="213"/>
      <c r="J103" s="131"/>
      <c r="K103" s="314"/>
      <c r="L103" s="315"/>
      <c r="M103" s="314"/>
      <c r="N103" s="315"/>
      <c r="O103" s="314"/>
      <c r="P103" s="315"/>
      <c r="Q103" s="314"/>
      <c r="R103" s="315"/>
      <c r="S103" s="314"/>
      <c r="T103" s="315"/>
      <c r="U103" s="314"/>
      <c r="V103" s="315"/>
      <c r="W103" s="314"/>
      <c r="X103" s="315"/>
      <c r="Y103" s="1607"/>
      <c r="Z103" s="1608"/>
      <c r="AA103" s="1607"/>
      <c r="AB103" s="1608"/>
      <c r="AC103" s="1753"/>
      <c r="AD103" s="1608"/>
      <c r="AE103" s="314"/>
      <c r="AF103" s="315"/>
      <c r="AG103" s="1644"/>
      <c r="AH103" s="1581"/>
      <c r="AI103" s="314"/>
      <c r="AJ103" s="315"/>
      <c r="AK103" s="314"/>
      <c r="AL103" s="315"/>
      <c r="AM103" s="314"/>
      <c r="AN103" s="315"/>
      <c r="AO103" s="1607"/>
      <c r="AP103" s="1608"/>
      <c r="AQ103" s="314"/>
      <c r="AR103" s="315"/>
      <c r="AS103" s="1607"/>
      <c r="AT103" s="1608"/>
      <c r="AU103" s="2340"/>
      <c r="AV103" s="1904"/>
      <c r="AW103" s="314"/>
      <c r="AX103" s="315"/>
      <c r="AY103" s="314"/>
      <c r="AZ103" s="315"/>
      <c r="BA103" s="527"/>
    </row>
    <row r="104" spans="1:53" s="10" customFormat="1" ht="30" customHeight="1" x14ac:dyDescent="0.2">
      <c r="B104" s="214"/>
      <c r="C104" s="207" t="s">
        <v>114</v>
      </c>
      <c r="D104" s="215" t="s">
        <v>7</v>
      </c>
      <c r="E104" s="290" t="s">
        <v>131</v>
      </c>
      <c r="F104" s="141"/>
      <c r="G104" s="217">
        <v>2.95</v>
      </c>
      <c r="H104" s="218"/>
      <c r="I104" s="219"/>
      <c r="J104" s="138"/>
      <c r="K104" s="316"/>
      <c r="L104" s="317"/>
      <c r="M104" s="316"/>
      <c r="N104" s="317"/>
      <c r="O104" s="316"/>
      <c r="P104" s="317"/>
      <c r="Q104" s="316"/>
      <c r="R104" s="317"/>
      <c r="S104" s="316"/>
      <c r="T104" s="317"/>
      <c r="U104" s="316"/>
      <c r="V104" s="317"/>
      <c r="W104" s="316"/>
      <c r="X104" s="317"/>
      <c r="Y104" s="1609"/>
      <c r="Z104" s="1610"/>
      <c r="AA104" s="1609"/>
      <c r="AB104" s="1610"/>
      <c r="AC104" s="1755"/>
      <c r="AD104" s="1610"/>
      <c r="AE104" s="316"/>
      <c r="AF104" s="317"/>
      <c r="AG104" s="1645"/>
      <c r="AH104" s="1582"/>
      <c r="AI104" s="316"/>
      <c r="AJ104" s="317"/>
      <c r="AK104" s="316"/>
      <c r="AL104" s="317"/>
      <c r="AM104" s="316"/>
      <c r="AN104" s="317"/>
      <c r="AO104" s="1609"/>
      <c r="AP104" s="1610"/>
      <c r="AQ104" s="316"/>
      <c r="AR104" s="317"/>
      <c r="AS104" s="1609"/>
      <c r="AT104" s="1610"/>
      <c r="AU104" s="2341"/>
      <c r="AV104" s="1906"/>
      <c r="AW104" s="316"/>
      <c r="AX104" s="317"/>
      <c r="AY104" s="316"/>
      <c r="AZ104" s="317"/>
      <c r="BA104" s="528"/>
    </row>
    <row r="105" spans="1:53" s="12" customFormat="1" ht="30" customHeight="1" x14ac:dyDescent="0.2">
      <c r="B105" s="226"/>
      <c r="C105" s="207" t="s">
        <v>114</v>
      </c>
      <c r="D105" s="227" t="s">
        <v>7</v>
      </c>
      <c r="E105" s="292" t="s">
        <v>132</v>
      </c>
      <c r="F105" s="155"/>
      <c r="G105" s="229">
        <v>1150.27</v>
      </c>
      <c r="H105" s="230"/>
      <c r="I105" s="231"/>
      <c r="J105" s="152"/>
      <c r="K105" s="322"/>
      <c r="L105" s="323"/>
      <c r="M105" s="322"/>
      <c r="N105" s="323"/>
      <c r="O105" s="322"/>
      <c r="P105" s="323"/>
      <c r="Q105" s="322"/>
      <c r="R105" s="323"/>
      <c r="S105" s="322"/>
      <c r="T105" s="323"/>
      <c r="U105" s="322"/>
      <c r="V105" s="323"/>
      <c r="W105" s="322"/>
      <c r="X105" s="323"/>
      <c r="Y105" s="1613"/>
      <c r="Z105" s="1614"/>
      <c r="AA105" s="1613"/>
      <c r="AB105" s="1614"/>
      <c r="AC105" s="1761"/>
      <c r="AD105" s="1614"/>
      <c r="AE105" s="322"/>
      <c r="AF105" s="323"/>
      <c r="AG105" s="1648"/>
      <c r="AH105" s="1585"/>
      <c r="AI105" s="322"/>
      <c r="AJ105" s="323"/>
      <c r="AK105" s="322"/>
      <c r="AL105" s="323"/>
      <c r="AM105" s="322"/>
      <c r="AN105" s="323"/>
      <c r="AO105" s="1613"/>
      <c r="AP105" s="1614"/>
      <c r="AQ105" s="322"/>
      <c r="AR105" s="323"/>
      <c r="AS105" s="1613"/>
      <c r="AT105" s="1614"/>
      <c r="AU105" s="2344"/>
      <c r="AV105" s="1912"/>
      <c r="AW105" s="322"/>
      <c r="AX105" s="323"/>
      <c r="AY105" s="322"/>
      <c r="AZ105" s="323"/>
      <c r="BA105" s="529"/>
    </row>
    <row r="106" spans="1:53" s="1" customFormat="1" ht="39.9" customHeight="1" x14ac:dyDescent="0.2">
      <c r="A106" s="22"/>
      <c r="B106" s="2030">
        <v>3</v>
      </c>
      <c r="C106" s="268" t="s">
        <v>105</v>
      </c>
      <c r="D106" s="269" t="s">
        <v>133</v>
      </c>
      <c r="E106" s="275" t="s">
        <v>134</v>
      </c>
      <c r="F106" s="270" t="s">
        <v>108</v>
      </c>
      <c r="G106" s="271">
        <v>234.26</v>
      </c>
      <c r="H106" s="272">
        <v>25.8</v>
      </c>
      <c r="I106" s="273">
        <f>ROUND(H106*G106,2)</f>
        <v>6043.91</v>
      </c>
      <c r="J106" s="255" t="s">
        <v>109</v>
      </c>
      <c r="K106" s="318"/>
      <c r="L106" s="319">
        <f>ROUND(K106*$H106,2)</f>
        <v>0</v>
      </c>
      <c r="M106" s="318"/>
      <c r="N106" s="319">
        <f>ROUND(M106*$H106,2)</f>
        <v>0</v>
      </c>
      <c r="O106" s="318"/>
      <c r="P106" s="319">
        <f>ROUND(O106*$H106,2)</f>
        <v>0</v>
      </c>
      <c r="Q106" s="318"/>
      <c r="R106" s="319">
        <f>ROUND(Q106*$H106,2)</f>
        <v>0</v>
      </c>
      <c r="S106" s="318"/>
      <c r="T106" s="319">
        <f>ROUND(S106*$H106,2)</f>
        <v>0</v>
      </c>
      <c r="U106" s="318"/>
      <c r="V106" s="319">
        <f>ROUND(U106*$H106,2)</f>
        <v>0</v>
      </c>
      <c r="W106" s="318"/>
      <c r="X106" s="319">
        <f>ROUND(W106*$H106,2)</f>
        <v>0</v>
      </c>
      <c r="Y106" s="1381">
        <f>G106*0.67</f>
        <v>156.95420000000001</v>
      </c>
      <c r="Z106" s="1382">
        <f>ROUND(Y106*$H106,2)</f>
        <v>4049.42</v>
      </c>
      <c r="AA106" s="1381">
        <v>77.305000000000007</v>
      </c>
      <c r="AB106" s="1382">
        <f>ROUND(AA106*$H106,2)</f>
        <v>1994.47</v>
      </c>
      <c r="AC106" s="1757"/>
      <c r="AD106" s="1382">
        <f>ROUND(AC106*$H106,2)</f>
        <v>0</v>
      </c>
      <c r="AE106" s="318"/>
      <c r="AF106" s="319">
        <f>ROUND(AE106*$H106,2)</f>
        <v>0</v>
      </c>
      <c r="AG106" s="1646"/>
      <c r="AH106" s="1583">
        <f>ROUND(AG106*$H106,2)</f>
        <v>0</v>
      </c>
      <c r="AI106" s="318"/>
      <c r="AJ106" s="319">
        <f>ROUND(AI106*$H106,2)</f>
        <v>0</v>
      </c>
      <c r="AK106" s="318"/>
      <c r="AL106" s="319">
        <f>ROUND(AK106*$H106,2)</f>
        <v>0</v>
      </c>
      <c r="AM106" s="318"/>
      <c r="AN106" s="319">
        <f>ROUND(AM106*$H106,2)</f>
        <v>0</v>
      </c>
      <c r="AO106" s="1603"/>
      <c r="AP106" s="1382">
        <f>ROUND(AO106*$H106,2)</f>
        <v>0</v>
      </c>
      <c r="AQ106" s="318"/>
      <c r="AR106" s="319">
        <f>ROUND(AQ106*$H106,2)</f>
        <v>0</v>
      </c>
      <c r="AS106" s="1381"/>
      <c r="AT106" s="1382">
        <f>ROUND(AS106*$H106,2)</f>
        <v>0</v>
      </c>
      <c r="AU106" s="2342"/>
      <c r="AV106" s="1908">
        <f>ROUND(AU106*$H106,2)</f>
        <v>0</v>
      </c>
      <c r="AW106" s="318">
        <f>AU106+AS106+AQ106+AO106+AM106+AK106+AI106+AG106+AE106+AC106+AA106+Y106+W106+U106+S106+Q106+O106+M106+K106</f>
        <v>234.25920000000002</v>
      </c>
      <c r="AX106" s="319">
        <f>ROUND(AW106*$H106,2)</f>
        <v>6043.89</v>
      </c>
      <c r="AY106" s="318">
        <f>G106-AW106</f>
        <v>7.9999999996971383E-4</v>
      </c>
      <c r="AZ106" s="319">
        <f>ROUND(AY106*$H106,2)</f>
        <v>0.02</v>
      </c>
      <c r="BA106" s="530">
        <f>AZ106/I106</f>
        <v>3.3091161185391577E-6</v>
      </c>
    </row>
    <row r="107" spans="1:53" s="1" customFormat="1" ht="33.6" customHeight="1" x14ac:dyDescent="0.2">
      <c r="A107" s="22"/>
      <c r="B107" s="201"/>
      <c r="C107" s="207" t="s">
        <v>112</v>
      </c>
      <c r="D107" s="33"/>
      <c r="E107" s="288" t="s">
        <v>121</v>
      </c>
      <c r="F107" s="33"/>
      <c r="G107" s="33"/>
      <c r="H107" s="202"/>
      <c r="I107" s="203"/>
      <c r="J107" s="24"/>
      <c r="K107" s="312"/>
      <c r="L107" s="313"/>
      <c r="M107" s="312"/>
      <c r="N107" s="313"/>
      <c r="O107" s="312"/>
      <c r="P107" s="313"/>
      <c r="Q107" s="312"/>
      <c r="R107" s="313"/>
      <c r="S107" s="312"/>
      <c r="T107" s="313"/>
      <c r="U107" s="312"/>
      <c r="V107" s="313"/>
      <c r="W107" s="312"/>
      <c r="X107" s="313"/>
      <c r="Y107" s="1605"/>
      <c r="Z107" s="1606"/>
      <c r="AA107" s="1605"/>
      <c r="AB107" s="1606"/>
      <c r="AC107" s="1805"/>
      <c r="AD107" s="1606"/>
      <c r="AE107" s="312"/>
      <c r="AF107" s="313"/>
      <c r="AG107" s="1781"/>
      <c r="AH107" s="1580"/>
      <c r="AI107" s="312"/>
      <c r="AJ107" s="313"/>
      <c r="AK107" s="312"/>
      <c r="AL107" s="313"/>
      <c r="AM107" s="542"/>
      <c r="AN107" s="543"/>
      <c r="AO107" s="1605"/>
      <c r="AP107" s="1606"/>
      <c r="AQ107" s="542"/>
      <c r="AR107" s="543"/>
      <c r="AS107" s="1605"/>
      <c r="AT107" s="1606"/>
      <c r="AU107" s="2339"/>
      <c r="AV107" s="1902"/>
      <c r="AW107" s="312"/>
      <c r="AX107" s="313"/>
      <c r="AY107" s="312"/>
      <c r="AZ107" s="313"/>
      <c r="BA107" s="539"/>
    </row>
    <row r="108" spans="1:53" s="9" customFormat="1" ht="30" customHeight="1" x14ac:dyDescent="0.2">
      <c r="B108" s="209"/>
      <c r="C108" s="207" t="s">
        <v>114</v>
      </c>
      <c r="D108" s="210" t="s">
        <v>7</v>
      </c>
      <c r="E108" s="289" t="s">
        <v>127</v>
      </c>
      <c r="F108" s="134"/>
      <c r="G108" s="210" t="s">
        <v>7</v>
      </c>
      <c r="H108" s="212"/>
      <c r="I108" s="213"/>
      <c r="J108" s="131"/>
      <c r="K108" s="314"/>
      <c r="L108" s="315"/>
      <c r="M108" s="314"/>
      <c r="N108" s="315"/>
      <c r="O108" s="314"/>
      <c r="P108" s="315"/>
      <c r="Q108" s="314"/>
      <c r="R108" s="315"/>
      <c r="S108" s="314"/>
      <c r="T108" s="315"/>
      <c r="U108" s="314"/>
      <c r="V108" s="315"/>
      <c r="W108" s="314"/>
      <c r="X108" s="315"/>
      <c r="Y108" s="1607"/>
      <c r="Z108" s="1608"/>
      <c r="AA108" s="1607"/>
      <c r="AB108" s="1608"/>
      <c r="AC108" s="1753"/>
      <c r="AD108" s="1608"/>
      <c r="AE108" s="314"/>
      <c r="AF108" s="315"/>
      <c r="AG108" s="1644"/>
      <c r="AH108" s="1581"/>
      <c r="AI108" s="314"/>
      <c r="AJ108" s="315"/>
      <c r="AK108" s="314"/>
      <c r="AL108" s="315"/>
      <c r="AM108" s="314"/>
      <c r="AN108" s="315"/>
      <c r="AO108" s="1607"/>
      <c r="AP108" s="1608"/>
      <c r="AQ108" s="314"/>
      <c r="AR108" s="315"/>
      <c r="AS108" s="1607"/>
      <c r="AT108" s="1608"/>
      <c r="AU108" s="2340"/>
      <c r="AV108" s="1904"/>
      <c r="AW108" s="314"/>
      <c r="AX108" s="315"/>
      <c r="AY108" s="314"/>
      <c r="AZ108" s="315"/>
      <c r="BA108" s="527"/>
    </row>
    <row r="109" spans="1:53" s="10" customFormat="1" ht="30" customHeight="1" x14ac:dyDescent="0.2">
      <c r="B109" s="214"/>
      <c r="C109" s="207" t="s">
        <v>114</v>
      </c>
      <c r="D109" s="215" t="s">
        <v>7</v>
      </c>
      <c r="E109" s="290" t="s">
        <v>128</v>
      </c>
      <c r="F109" s="141"/>
      <c r="G109" s="217">
        <v>199.11</v>
      </c>
      <c r="H109" s="218"/>
      <c r="I109" s="219"/>
      <c r="J109" s="138"/>
      <c r="K109" s="316"/>
      <c r="L109" s="317"/>
      <c r="M109" s="316"/>
      <c r="N109" s="317"/>
      <c r="O109" s="316"/>
      <c r="P109" s="317"/>
      <c r="Q109" s="316"/>
      <c r="R109" s="317"/>
      <c r="S109" s="316"/>
      <c r="T109" s="317"/>
      <c r="U109" s="316"/>
      <c r="V109" s="317"/>
      <c r="W109" s="316"/>
      <c r="X109" s="317"/>
      <c r="Y109" s="1609"/>
      <c r="Z109" s="1610"/>
      <c r="AA109" s="1609"/>
      <c r="AB109" s="1610"/>
      <c r="AC109" s="1755"/>
      <c r="AD109" s="1610"/>
      <c r="AE109" s="316"/>
      <c r="AF109" s="317"/>
      <c r="AG109" s="1645"/>
      <c r="AH109" s="1582"/>
      <c r="AI109" s="316"/>
      <c r="AJ109" s="317"/>
      <c r="AK109" s="316"/>
      <c r="AL109" s="317"/>
      <c r="AM109" s="316"/>
      <c r="AN109" s="317"/>
      <c r="AO109" s="1609"/>
      <c r="AP109" s="1610"/>
      <c r="AQ109" s="316"/>
      <c r="AR109" s="317"/>
      <c r="AS109" s="1609"/>
      <c r="AT109" s="1610"/>
      <c r="AU109" s="2341"/>
      <c r="AV109" s="1906"/>
      <c r="AW109" s="316"/>
      <c r="AX109" s="317"/>
      <c r="AY109" s="316"/>
      <c r="AZ109" s="317"/>
      <c r="BA109" s="528"/>
    </row>
    <row r="110" spans="1:53" s="10" customFormat="1" ht="30" customHeight="1" x14ac:dyDescent="0.2">
      <c r="B110" s="214"/>
      <c r="C110" s="207" t="s">
        <v>114</v>
      </c>
      <c r="D110" s="215" t="s">
        <v>7</v>
      </c>
      <c r="E110" s="290" t="s">
        <v>129</v>
      </c>
      <c r="F110" s="141"/>
      <c r="G110" s="217">
        <v>35.15</v>
      </c>
      <c r="H110" s="218"/>
      <c r="I110" s="219"/>
      <c r="J110" s="138"/>
      <c r="K110" s="316"/>
      <c r="L110" s="317"/>
      <c r="M110" s="316"/>
      <c r="N110" s="317"/>
      <c r="O110" s="316"/>
      <c r="P110" s="317"/>
      <c r="Q110" s="316"/>
      <c r="R110" s="317"/>
      <c r="S110" s="316"/>
      <c r="T110" s="317"/>
      <c r="U110" s="316"/>
      <c r="V110" s="317"/>
      <c r="W110" s="316"/>
      <c r="X110" s="317"/>
      <c r="Y110" s="1609"/>
      <c r="Z110" s="1610"/>
      <c r="AA110" s="1609"/>
      <c r="AB110" s="1610"/>
      <c r="AC110" s="1755"/>
      <c r="AD110" s="1610"/>
      <c r="AE110" s="316"/>
      <c r="AF110" s="317"/>
      <c r="AG110" s="1645"/>
      <c r="AH110" s="1582"/>
      <c r="AI110" s="316"/>
      <c r="AJ110" s="317"/>
      <c r="AK110" s="316"/>
      <c r="AL110" s="317"/>
      <c r="AM110" s="316"/>
      <c r="AN110" s="317"/>
      <c r="AO110" s="1609"/>
      <c r="AP110" s="1610"/>
      <c r="AQ110" s="316"/>
      <c r="AR110" s="317"/>
      <c r="AS110" s="1609"/>
      <c r="AT110" s="1610"/>
      <c r="AU110" s="2341"/>
      <c r="AV110" s="1906"/>
      <c r="AW110" s="316"/>
      <c r="AX110" s="317"/>
      <c r="AY110" s="316"/>
      <c r="AZ110" s="317"/>
      <c r="BA110" s="528"/>
    </row>
    <row r="111" spans="1:53" s="12" customFormat="1" ht="38.4" customHeight="1" x14ac:dyDescent="0.2">
      <c r="B111" s="226"/>
      <c r="C111" s="207" t="s">
        <v>114</v>
      </c>
      <c r="D111" s="227" t="s">
        <v>7</v>
      </c>
      <c r="E111" s="292" t="s">
        <v>132</v>
      </c>
      <c r="F111" s="155"/>
      <c r="G111" s="229">
        <v>234.26</v>
      </c>
      <c r="H111" s="230"/>
      <c r="I111" s="231"/>
      <c r="J111" s="152"/>
      <c r="K111" s="322"/>
      <c r="L111" s="323"/>
      <c r="M111" s="322"/>
      <c r="N111" s="323"/>
      <c r="O111" s="322"/>
      <c r="P111" s="323"/>
      <c r="Q111" s="322"/>
      <c r="R111" s="323"/>
      <c r="S111" s="322"/>
      <c r="T111" s="323"/>
      <c r="U111" s="322"/>
      <c r="V111" s="323"/>
      <c r="W111" s="322"/>
      <c r="X111" s="323"/>
      <c r="Y111" s="1613"/>
      <c r="Z111" s="1614"/>
      <c r="AA111" s="1613"/>
      <c r="AB111" s="1614"/>
      <c r="AC111" s="1761"/>
      <c r="AD111" s="1614"/>
      <c r="AE111" s="322"/>
      <c r="AF111" s="323"/>
      <c r="AG111" s="1648"/>
      <c r="AH111" s="1585"/>
      <c r="AI111" s="322"/>
      <c r="AJ111" s="323"/>
      <c r="AK111" s="322"/>
      <c r="AL111" s="323"/>
      <c r="AM111" s="322"/>
      <c r="AN111" s="323"/>
      <c r="AO111" s="1613"/>
      <c r="AP111" s="1614"/>
      <c r="AQ111" s="322"/>
      <c r="AR111" s="323"/>
      <c r="AS111" s="1613"/>
      <c r="AT111" s="1614"/>
      <c r="AU111" s="2344"/>
      <c r="AV111" s="1912"/>
      <c r="AW111" s="322"/>
      <c r="AX111" s="323"/>
      <c r="AY111" s="322"/>
      <c r="AZ111" s="323"/>
      <c r="BA111" s="529"/>
    </row>
    <row r="112" spans="1:53" s="1" customFormat="1" ht="39.9" customHeight="1" x14ac:dyDescent="0.2">
      <c r="A112" s="22"/>
      <c r="B112" s="2030">
        <v>4</v>
      </c>
      <c r="C112" s="268" t="s">
        <v>105</v>
      </c>
      <c r="D112" s="269" t="s">
        <v>136</v>
      </c>
      <c r="E112" s="275" t="s">
        <v>137</v>
      </c>
      <c r="F112" s="270" t="s">
        <v>108</v>
      </c>
      <c r="G112" s="271">
        <v>690.79</v>
      </c>
      <c r="H112" s="272">
        <v>41.9</v>
      </c>
      <c r="I112" s="273">
        <f>ROUND(H112*G112,2)</f>
        <v>28944.1</v>
      </c>
      <c r="J112" s="255" t="s">
        <v>109</v>
      </c>
      <c r="K112" s="318"/>
      <c r="L112" s="319">
        <f>ROUND(K112*$H112,2)</f>
        <v>0</v>
      </c>
      <c r="M112" s="318"/>
      <c r="N112" s="319">
        <f>ROUND(M112*$H112,2)</f>
        <v>0</v>
      </c>
      <c r="O112" s="318">
        <v>138.16</v>
      </c>
      <c r="P112" s="319">
        <f>ROUND(O112*$H112,2)</f>
        <v>5788.9</v>
      </c>
      <c r="Q112" s="318"/>
      <c r="R112" s="319">
        <f>ROUND(Q112*$H112,2)</f>
        <v>0</v>
      </c>
      <c r="S112" s="318"/>
      <c r="T112" s="319">
        <f>ROUND(S112*$H112,2)</f>
        <v>0</v>
      </c>
      <c r="U112" s="318">
        <v>240</v>
      </c>
      <c r="V112" s="319">
        <f>ROUND(U112*$H112,2)</f>
        <v>10056</v>
      </c>
      <c r="W112" s="318"/>
      <c r="X112" s="319">
        <f>ROUND(W112*$H112,2)</f>
        <v>0</v>
      </c>
      <c r="Y112" s="1381">
        <f>G112*0.12</f>
        <v>82.894799999999989</v>
      </c>
      <c r="Z112" s="1382">
        <f>ROUND(Y112*$H112,2)</f>
        <v>3473.29</v>
      </c>
      <c r="AA112" s="1381">
        <v>100</v>
      </c>
      <c r="AB112" s="1382">
        <f>ROUND(AA112*$H112,2)</f>
        <v>4190</v>
      </c>
      <c r="AC112" s="1757"/>
      <c r="AD112" s="1382">
        <f>ROUND(AC112*$H112,2)</f>
        <v>0</v>
      </c>
      <c r="AE112" s="318"/>
      <c r="AF112" s="319">
        <f>ROUND(AE112*$H112,2)</f>
        <v>0</v>
      </c>
      <c r="AG112" s="1646"/>
      <c r="AH112" s="1583">
        <f>ROUND(AG112*$H112,2)</f>
        <v>0</v>
      </c>
      <c r="AI112" s="318"/>
      <c r="AJ112" s="319">
        <f>ROUND(AI112*$H112,2)</f>
        <v>0</v>
      </c>
      <c r="AK112" s="318"/>
      <c r="AL112" s="319">
        <f>ROUND(AK112*$H112,2)</f>
        <v>0</v>
      </c>
      <c r="AM112" s="318"/>
      <c r="AN112" s="319">
        <f>ROUND(AM112*$H112,2)</f>
        <v>0</v>
      </c>
      <c r="AO112" s="1603">
        <v>114</v>
      </c>
      <c r="AP112" s="1382">
        <f>ROUND(AO112*$H112,2)</f>
        <v>4776.6000000000004</v>
      </c>
      <c r="AQ112" s="318">
        <v>15.734999999999999</v>
      </c>
      <c r="AR112" s="319">
        <f>ROUND(AQ112*$H112,2)</f>
        <v>659.3</v>
      </c>
      <c r="AS112" s="1381"/>
      <c r="AT112" s="1382">
        <f>ROUND(AS112*$H112,2)</f>
        <v>0</v>
      </c>
      <c r="AU112" s="2342"/>
      <c r="AV112" s="1908">
        <f>ROUND(AU112*$H112,2)</f>
        <v>0</v>
      </c>
      <c r="AW112" s="318">
        <f>AU112+AS112+AQ112+AO112+AM112+AK112+AI112+AG112+AE112+AC112+AA112+Y112+W112+U112+S112+Q112+O112+M112+K112</f>
        <v>690.7897999999999</v>
      </c>
      <c r="AX112" s="319">
        <f>ROUND(AW112*$H112,2)</f>
        <v>28944.09</v>
      </c>
      <c r="AY112" s="318">
        <f>G112-AW112</f>
        <v>2.0000000006348273E-4</v>
      </c>
      <c r="AZ112" s="319">
        <f>ROUND(AY112*$H112,2)</f>
        <v>0.01</v>
      </c>
      <c r="BA112" s="530">
        <f>AZ112/I112</f>
        <v>3.454935548177349E-7</v>
      </c>
    </row>
    <row r="113" spans="1:53" s="1" customFormat="1" ht="30" customHeight="1" x14ac:dyDescent="0.2">
      <c r="A113" s="22"/>
      <c r="B113" s="201"/>
      <c r="C113" s="207" t="s">
        <v>112</v>
      </c>
      <c r="D113" s="33"/>
      <c r="E113" s="288" t="s">
        <v>121</v>
      </c>
      <c r="F113" s="33"/>
      <c r="G113" s="33"/>
      <c r="H113" s="202"/>
      <c r="I113" s="203"/>
      <c r="J113" s="24"/>
      <c r="K113" s="312"/>
      <c r="L113" s="313"/>
      <c r="M113" s="312"/>
      <c r="N113" s="313"/>
      <c r="O113" s="312"/>
      <c r="P113" s="313"/>
      <c r="Q113" s="312"/>
      <c r="R113" s="313"/>
      <c r="S113" s="312"/>
      <c r="T113" s="313"/>
      <c r="U113" s="312"/>
      <c r="V113" s="313"/>
      <c r="W113" s="312"/>
      <c r="X113" s="313"/>
      <c r="Y113" s="1605"/>
      <c r="Z113" s="1606"/>
      <c r="AA113" s="1605"/>
      <c r="AB113" s="1606"/>
      <c r="AC113" s="1805"/>
      <c r="AD113" s="1606"/>
      <c r="AE113" s="312"/>
      <c r="AF113" s="313"/>
      <c r="AG113" s="1781"/>
      <c r="AH113" s="1580"/>
      <c r="AI113" s="312"/>
      <c r="AJ113" s="313"/>
      <c r="AK113" s="312"/>
      <c r="AL113" s="313"/>
      <c r="AM113" s="542"/>
      <c r="AN113" s="543"/>
      <c r="AO113" s="1605"/>
      <c r="AP113" s="1606"/>
      <c r="AQ113" s="542"/>
      <c r="AR113" s="543"/>
      <c r="AS113" s="1605"/>
      <c r="AT113" s="1606"/>
      <c r="AU113" s="2339"/>
      <c r="AV113" s="1902"/>
      <c r="AW113" s="312"/>
      <c r="AX113" s="313"/>
      <c r="AY113" s="312"/>
      <c r="AZ113" s="313"/>
      <c r="BA113" s="539"/>
    </row>
    <row r="114" spans="1:53" s="9" customFormat="1" ht="30" customHeight="1" x14ac:dyDescent="0.2">
      <c r="B114" s="209"/>
      <c r="C114" s="207" t="s">
        <v>114</v>
      </c>
      <c r="D114" s="210" t="s">
        <v>7</v>
      </c>
      <c r="E114" s="289" t="s">
        <v>115</v>
      </c>
      <c r="F114" s="134"/>
      <c r="G114" s="210" t="s">
        <v>7</v>
      </c>
      <c r="H114" s="212"/>
      <c r="I114" s="213"/>
      <c r="J114" s="131"/>
      <c r="K114" s="314"/>
      <c r="L114" s="315"/>
      <c r="M114" s="314"/>
      <c r="N114" s="315"/>
      <c r="O114" s="314"/>
      <c r="P114" s="315"/>
      <c r="Q114" s="314"/>
      <c r="R114" s="315"/>
      <c r="S114" s="314"/>
      <c r="T114" s="315"/>
      <c r="U114" s="314"/>
      <c r="V114" s="315"/>
      <c r="W114" s="314"/>
      <c r="X114" s="315"/>
      <c r="Y114" s="1607"/>
      <c r="Z114" s="1608"/>
      <c r="AA114" s="1607"/>
      <c r="AB114" s="1608"/>
      <c r="AC114" s="1753"/>
      <c r="AD114" s="1608"/>
      <c r="AE114" s="314"/>
      <c r="AF114" s="315"/>
      <c r="AG114" s="1644"/>
      <c r="AH114" s="1581"/>
      <c r="AI114" s="314"/>
      <c r="AJ114" s="315"/>
      <c r="AK114" s="314"/>
      <c r="AL114" s="315"/>
      <c r="AM114" s="314"/>
      <c r="AN114" s="315"/>
      <c r="AO114" s="1607"/>
      <c r="AP114" s="1608"/>
      <c r="AQ114" s="314"/>
      <c r="AR114" s="315"/>
      <c r="AS114" s="1607"/>
      <c r="AT114" s="1608"/>
      <c r="AU114" s="2340"/>
      <c r="AV114" s="1904"/>
      <c r="AW114" s="314"/>
      <c r="AX114" s="315"/>
      <c r="AY114" s="314"/>
      <c r="AZ114" s="315"/>
      <c r="BA114" s="527"/>
    </row>
    <row r="115" spans="1:53" s="9" customFormat="1" ht="30" customHeight="1" x14ac:dyDescent="0.2">
      <c r="B115" s="209"/>
      <c r="C115" s="207" t="s">
        <v>114</v>
      </c>
      <c r="D115" s="210" t="s">
        <v>7</v>
      </c>
      <c r="E115" s="289" t="s">
        <v>139</v>
      </c>
      <c r="F115" s="134"/>
      <c r="G115" s="210" t="s">
        <v>7</v>
      </c>
      <c r="H115" s="212"/>
      <c r="I115" s="213"/>
      <c r="J115" s="131"/>
      <c r="K115" s="314"/>
      <c r="L115" s="315"/>
      <c r="M115" s="314"/>
      <c r="N115" s="315"/>
      <c r="O115" s="314"/>
      <c r="P115" s="315"/>
      <c r="Q115" s="314"/>
      <c r="R115" s="315"/>
      <c r="S115" s="314"/>
      <c r="T115" s="315"/>
      <c r="U115" s="314"/>
      <c r="V115" s="315"/>
      <c r="W115" s="314"/>
      <c r="X115" s="315"/>
      <c r="Y115" s="1607"/>
      <c r="Z115" s="1608"/>
      <c r="AA115" s="1607"/>
      <c r="AB115" s="1608"/>
      <c r="AC115" s="1753"/>
      <c r="AD115" s="1608"/>
      <c r="AE115" s="314"/>
      <c r="AF115" s="315"/>
      <c r="AG115" s="1644"/>
      <c r="AH115" s="1581"/>
      <c r="AI115" s="314"/>
      <c r="AJ115" s="315"/>
      <c r="AK115" s="314"/>
      <c r="AL115" s="315"/>
      <c r="AM115" s="314"/>
      <c r="AN115" s="315"/>
      <c r="AO115" s="1607"/>
      <c r="AP115" s="1608"/>
      <c r="AQ115" s="314"/>
      <c r="AR115" s="315"/>
      <c r="AS115" s="1607"/>
      <c r="AT115" s="1608"/>
      <c r="AU115" s="2340"/>
      <c r="AV115" s="1904"/>
      <c r="AW115" s="314"/>
      <c r="AX115" s="315"/>
      <c r="AY115" s="314"/>
      <c r="AZ115" s="315"/>
      <c r="BA115" s="527"/>
    </row>
    <row r="116" spans="1:53" s="10" customFormat="1" ht="30" customHeight="1" x14ac:dyDescent="0.2">
      <c r="B116" s="214"/>
      <c r="C116" s="207" t="s">
        <v>114</v>
      </c>
      <c r="D116" s="215" t="s">
        <v>7</v>
      </c>
      <c r="E116" s="290" t="s">
        <v>140</v>
      </c>
      <c r="F116" s="141"/>
      <c r="G116" s="217">
        <v>407.75</v>
      </c>
      <c r="H116" s="218"/>
      <c r="I116" s="219"/>
      <c r="J116" s="138"/>
      <c r="K116" s="316"/>
      <c r="L116" s="317"/>
      <c r="M116" s="316"/>
      <c r="N116" s="317"/>
      <c r="O116" s="316"/>
      <c r="P116" s="317"/>
      <c r="Q116" s="316"/>
      <c r="R116" s="317"/>
      <c r="S116" s="316"/>
      <c r="T116" s="317"/>
      <c r="U116" s="316"/>
      <c r="V116" s="317"/>
      <c r="W116" s="316"/>
      <c r="X116" s="317"/>
      <c r="Y116" s="1609"/>
      <c r="Z116" s="1610"/>
      <c r="AA116" s="1609"/>
      <c r="AB116" s="1610"/>
      <c r="AC116" s="1755"/>
      <c r="AD116" s="1610"/>
      <c r="AE116" s="316"/>
      <c r="AF116" s="317"/>
      <c r="AG116" s="1645"/>
      <c r="AH116" s="1582"/>
      <c r="AI116" s="316"/>
      <c r="AJ116" s="317"/>
      <c r="AK116" s="316"/>
      <c r="AL116" s="317"/>
      <c r="AM116" s="316"/>
      <c r="AN116" s="317"/>
      <c r="AO116" s="1609"/>
      <c r="AP116" s="1610"/>
      <c r="AQ116" s="316"/>
      <c r="AR116" s="317"/>
      <c r="AS116" s="1609"/>
      <c r="AT116" s="1610"/>
      <c r="AU116" s="2341"/>
      <c r="AV116" s="1906"/>
      <c r="AW116" s="316"/>
      <c r="AX116" s="317"/>
      <c r="AY116" s="316"/>
      <c r="AZ116" s="317"/>
      <c r="BA116" s="528"/>
    </row>
    <row r="117" spans="1:53" s="10" customFormat="1" ht="30" customHeight="1" x14ac:dyDescent="0.2">
      <c r="B117" s="214"/>
      <c r="C117" s="207" t="s">
        <v>114</v>
      </c>
      <c r="D117" s="215" t="s">
        <v>7</v>
      </c>
      <c r="E117" s="290" t="s">
        <v>141</v>
      </c>
      <c r="F117" s="141"/>
      <c r="G117" s="217">
        <v>48.78</v>
      </c>
      <c r="H117" s="218"/>
      <c r="I117" s="219"/>
      <c r="J117" s="138"/>
      <c r="K117" s="316"/>
      <c r="L117" s="317"/>
      <c r="M117" s="316"/>
      <c r="N117" s="317"/>
      <c r="O117" s="316"/>
      <c r="P117" s="317"/>
      <c r="Q117" s="316"/>
      <c r="R117" s="317"/>
      <c r="S117" s="316"/>
      <c r="T117" s="317"/>
      <c r="U117" s="316"/>
      <c r="V117" s="317"/>
      <c r="W117" s="316"/>
      <c r="X117" s="317"/>
      <c r="Y117" s="1609"/>
      <c r="Z117" s="1610"/>
      <c r="AA117" s="1609"/>
      <c r="AB117" s="1610"/>
      <c r="AC117" s="1755"/>
      <c r="AD117" s="1610"/>
      <c r="AE117" s="316"/>
      <c r="AF117" s="317"/>
      <c r="AG117" s="1645"/>
      <c r="AH117" s="1582"/>
      <c r="AI117" s="316"/>
      <c r="AJ117" s="317"/>
      <c r="AK117" s="316"/>
      <c r="AL117" s="317"/>
      <c r="AM117" s="316"/>
      <c r="AN117" s="317"/>
      <c r="AO117" s="1609"/>
      <c r="AP117" s="1610"/>
      <c r="AQ117" s="316"/>
      <c r="AR117" s="317"/>
      <c r="AS117" s="1609"/>
      <c r="AT117" s="1610"/>
      <c r="AU117" s="2341"/>
      <c r="AV117" s="1906"/>
      <c r="AW117" s="316"/>
      <c r="AX117" s="317"/>
      <c r="AY117" s="316"/>
      <c r="AZ117" s="317"/>
      <c r="BA117" s="528"/>
    </row>
    <row r="118" spans="1:53" s="11" customFormat="1" ht="30" customHeight="1" x14ac:dyDescent="0.2">
      <c r="B118" s="220"/>
      <c r="C118" s="207" t="s">
        <v>114</v>
      </c>
      <c r="D118" s="221" t="s">
        <v>7</v>
      </c>
      <c r="E118" s="291" t="s">
        <v>125</v>
      </c>
      <c r="F118" s="148"/>
      <c r="G118" s="223">
        <v>456.53</v>
      </c>
      <c r="H118" s="224"/>
      <c r="I118" s="225"/>
      <c r="J118" s="145"/>
      <c r="K118" s="320"/>
      <c r="L118" s="321"/>
      <c r="M118" s="320"/>
      <c r="N118" s="321"/>
      <c r="O118" s="320"/>
      <c r="P118" s="321"/>
      <c r="Q118" s="320"/>
      <c r="R118" s="321"/>
      <c r="S118" s="320"/>
      <c r="T118" s="321"/>
      <c r="U118" s="320"/>
      <c r="V118" s="321"/>
      <c r="W118" s="320"/>
      <c r="X118" s="321"/>
      <c r="Y118" s="1611"/>
      <c r="Z118" s="1612"/>
      <c r="AA118" s="1611"/>
      <c r="AB118" s="1612"/>
      <c r="AC118" s="1759"/>
      <c r="AD118" s="1612"/>
      <c r="AE118" s="320"/>
      <c r="AF118" s="321"/>
      <c r="AG118" s="1647"/>
      <c r="AH118" s="1584"/>
      <c r="AI118" s="320"/>
      <c r="AJ118" s="321"/>
      <c r="AK118" s="320"/>
      <c r="AL118" s="321"/>
      <c r="AM118" s="320"/>
      <c r="AN118" s="321"/>
      <c r="AO118" s="1611"/>
      <c r="AP118" s="1612"/>
      <c r="AQ118" s="320"/>
      <c r="AR118" s="321"/>
      <c r="AS118" s="1611"/>
      <c r="AT118" s="1612"/>
      <c r="AU118" s="2343"/>
      <c r="AV118" s="1910"/>
      <c r="AW118" s="320"/>
      <c r="AX118" s="321"/>
      <c r="AY118" s="320"/>
      <c r="AZ118" s="321"/>
      <c r="BA118" s="531"/>
    </row>
    <row r="119" spans="1:53" s="9" customFormat="1" ht="30" customHeight="1" x14ac:dyDescent="0.2">
      <c r="B119" s="209"/>
      <c r="C119" s="207" t="s">
        <v>114</v>
      </c>
      <c r="D119" s="210" t="s">
        <v>7</v>
      </c>
      <c r="E119" s="289" t="s">
        <v>127</v>
      </c>
      <c r="F119" s="134"/>
      <c r="G119" s="210" t="s">
        <v>7</v>
      </c>
      <c r="H119" s="212"/>
      <c r="I119" s="213"/>
      <c r="J119" s="131"/>
      <c r="K119" s="314"/>
      <c r="L119" s="315"/>
      <c r="M119" s="314"/>
      <c r="N119" s="315"/>
      <c r="O119" s="314"/>
      <c r="P119" s="315"/>
      <c r="Q119" s="314"/>
      <c r="R119" s="315"/>
      <c r="S119" s="314"/>
      <c r="T119" s="315"/>
      <c r="U119" s="314"/>
      <c r="V119" s="315"/>
      <c r="W119" s="314"/>
      <c r="X119" s="315"/>
      <c r="Y119" s="1607"/>
      <c r="Z119" s="1608"/>
      <c r="AA119" s="1607"/>
      <c r="AB119" s="1608"/>
      <c r="AC119" s="1753"/>
      <c r="AD119" s="1608"/>
      <c r="AE119" s="314"/>
      <c r="AF119" s="315"/>
      <c r="AG119" s="1644"/>
      <c r="AH119" s="1581"/>
      <c r="AI119" s="314"/>
      <c r="AJ119" s="315"/>
      <c r="AK119" s="314"/>
      <c r="AL119" s="315"/>
      <c r="AM119" s="314"/>
      <c r="AN119" s="315"/>
      <c r="AO119" s="1607"/>
      <c r="AP119" s="1608"/>
      <c r="AQ119" s="314"/>
      <c r="AR119" s="315"/>
      <c r="AS119" s="1607"/>
      <c r="AT119" s="1608"/>
      <c r="AU119" s="2340"/>
      <c r="AV119" s="1904"/>
      <c r="AW119" s="314"/>
      <c r="AX119" s="315"/>
      <c r="AY119" s="314"/>
      <c r="AZ119" s="315"/>
      <c r="BA119" s="527"/>
    </row>
    <row r="120" spans="1:53" s="10" customFormat="1" ht="30" customHeight="1" x14ac:dyDescent="0.2">
      <c r="B120" s="214"/>
      <c r="C120" s="207" t="s">
        <v>114</v>
      </c>
      <c r="D120" s="215" t="s">
        <v>7</v>
      </c>
      <c r="E120" s="290" t="s">
        <v>128</v>
      </c>
      <c r="F120" s="141"/>
      <c r="G120" s="217">
        <v>199.11</v>
      </c>
      <c r="H120" s="218"/>
      <c r="I120" s="219"/>
      <c r="J120" s="138"/>
      <c r="K120" s="316"/>
      <c r="L120" s="317"/>
      <c r="M120" s="316"/>
      <c r="N120" s="317"/>
      <c r="O120" s="316"/>
      <c r="P120" s="317"/>
      <c r="Q120" s="316"/>
      <c r="R120" s="317"/>
      <c r="S120" s="316"/>
      <c r="T120" s="317"/>
      <c r="U120" s="316"/>
      <c r="V120" s="317"/>
      <c r="W120" s="316"/>
      <c r="X120" s="317"/>
      <c r="Y120" s="1609"/>
      <c r="Z120" s="1610"/>
      <c r="AA120" s="1609"/>
      <c r="AB120" s="1610"/>
      <c r="AC120" s="1755"/>
      <c r="AD120" s="1610"/>
      <c r="AE120" s="316"/>
      <c r="AF120" s="317"/>
      <c r="AG120" s="1645"/>
      <c r="AH120" s="1582"/>
      <c r="AI120" s="316"/>
      <c r="AJ120" s="317"/>
      <c r="AK120" s="316"/>
      <c r="AL120" s="317"/>
      <c r="AM120" s="316"/>
      <c r="AN120" s="317"/>
      <c r="AO120" s="1609"/>
      <c r="AP120" s="1610"/>
      <c r="AQ120" s="316"/>
      <c r="AR120" s="317"/>
      <c r="AS120" s="1609"/>
      <c r="AT120" s="1610"/>
      <c r="AU120" s="2341"/>
      <c r="AV120" s="1906"/>
      <c r="AW120" s="316"/>
      <c r="AX120" s="317"/>
      <c r="AY120" s="316"/>
      <c r="AZ120" s="317"/>
      <c r="BA120" s="528"/>
    </row>
    <row r="121" spans="1:53" s="10" customFormat="1" ht="30" customHeight="1" x14ac:dyDescent="0.2">
      <c r="B121" s="214"/>
      <c r="C121" s="207" t="s">
        <v>114</v>
      </c>
      <c r="D121" s="215" t="s">
        <v>7</v>
      </c>
      <c r="E121" s="290" t="s">
        <v>129</v>
      </c>
      <c r="F121" s="141"/>
      <c r="G121" s="217">
        <v>35.15</v>
      </c>
      <c r="H121" s="218"/>
      <c r="I121" s="219"/>
      <c r="J121" s="138"/>
      <c r="K121" s="316"/>
      <c r="L121" s="317"/>
      <c r="M121" s="316"/>
      <c r="N121" s="317"/>
      <c r="O121" s="316"/>
      <c r="P121" s="317"/>
      <c r="Q121" s="316"/>
      <c r="R121" s="317"/>
      <c r="S121" s="316"/>
      <c r="T121" s="317"/>
      <c r="U121" s="316"/>
      <c r="V121" s="317"/>
      <c r="W121" s="316"/>
      <c r="X121" s="317"/>
      <c r="Y121" s="1609"/>
      <c r="Z121" s="1610"/>
      <c r="AA121" s="1609"/>
      <c r="AB121" s="1610"/>
      <c r="AC121" s="1755"/>
      <c r="AD121" s="1610"/>
      <c r="AE121" s="316"/>
      <c r="AF121" s="317"/>
      <c r="AG121" s="1645"/>
      <c r="AH121" s="1582"/>
      <c r="AI121" s="316"/>
      <c r="AJ121" s="317"/>
      <c r="AK121" s="316"/>
      <c r="AL121" s="317"/>
      <c r="AM121" s="316"/>
      <c r="AN121" s="317"/>
      <c r="AO121" s="1609"/>
      <c r="AP121" s="1610"/>
      <c r="AQ121" s="316"/>
      <c r="AR121" s="317"/>
      <c r="AS121" s="1609"/>
      <c r="AT121" s="1610"/>
      <c r="AU121" s="2341"/>
      <c r="AV121" s="1906"/>
      <c r="AW121" s="316"/>
      <c r="AX121" s="317"/>
      <c r="AY121" s="316"/>
      <c r="AZ121" s="317"/>
      <c r="BA121" s="528"/>
    </row>
    <row r="122" spans="1:53" s="11" customFormat="1" ht="30" customHeight="1" x14ac:dyDescent="0.2">
      <c r="B122" s="220"/>
      <c r="C122" s="207" t="s">
        <v>114</v>
      </c>
      <c r="D122" s="221" t="s">
        <v>7</v>
      </c>
      <c r="E122" s="291" t="s">
        <v>125</v>
      </c>
      <c r="F122" s="148"/>
      <c r="G122" s="223">
        <v>234.26</v>
      </c>
      <c r="H122" s="224"/>
      <c r="I122" s="225"/>
      <c r="J122" s="145"/>
      <c r="K122" s="320"/>
      <c r="L122" s="321"/>
      <c r="M122" s="320"/>
      <c r="N122" s="321"/>
      <c r="O122" s="320"/>
      <c r="P122" s="321"/>
      <c r="Q122" s="320"/>
      <c r="R122" s="321"/>
      <c r="S122" s="320"/>
      <c r="T122" s="321"/>
      <c r="U122" s="320"/>
      <c r="V122" s="321"/>
      <c r="W122" s="320"/>
      <c r="X122" s="321"/>
      <c r="Y122" s="1611"/>
      <c r="Z122" s="1612"/>
      <c r="AA122" s="1611"/>
      <c r="AB122" s="1612"/>
      <c r="AC122" s="1759"/>
      <c r="AD122" s="1612"/>
      <c r="AE122" s="320"/>
      <c r="AF122" s="321"/>
      <c r="AG122" s="1647"/>
      <c r="AH122" s="1584"/>
      <c r="AI122" s="320"/>
      <c r="AJ122" s="321"/>
      <c r="AK122" s="320"/>
      <c r="AL122" s="321"/>
      <c r="AM122" s="320"/>
      <c r="AN122" s="321"/>
      <c r="AO122" s="1611"/>
      <c r="AP122" s="1612"/>
      <c r="AQ122" s="320"/>
      <c r="AR122" s="321"/>
      <c r="AS122" s="1611"/>
      <c r="AT122" s="1612"/>
      <c r="AU122" s="2343"/>
      <c r="AV122" s="1910"/>
      <c r="AW122" s="320"/>
      <c r="AX122" s="321"/>
      <c r="AY122" s="320"/>
      <c r="AZ122" s="321"/>
      <c r="BA122" s="531"/>
    </row>
    <row r="123" spans="1:53" s="12" customFormat="1" ht="30" customHeight="1" x14ac:dyDescent="0.2">
      <c r="B123" s="226"/>
      <c r="C123" s="207" t="s">
        <v>114</v>
      </c>
      <c r="D123" s="227" t="s">
        <v>7</v>
      </c>
      <c r="E123" s="292" t="s">
        <v>132</v>
      </c>
      <c r="F123" s="155"/>
      <c r="G123" s="229">
        <v>690.79</v>
      </c>
      <c r="H123" s="230"/>
      <c r="I123" s="231"/>
      <c r="J123" s="152"/>
      <c r="K123" s="322"/>
      <c r="L123" s="323"/>
      <c r="M123" s="322"/>
      <c r="N123" s="323"/>
      <c r="O123" s="322"/>
      <c r="P123" s="323"/>
      <c r="Q123" s="322"/>
      <c r="R123" s="323"/>
      <c r="S123" s="322"/>
      <c r="T123" s="323"/>
      <c r="U123" s="322"/>
      <c r="V123" s="323"/>
      <c r="W123" s="322"/>
      <c r="X123" s="323"/>
      <c r="Y123" s="1613"/>
      <c r="Z123" s="1614"/>
      <c r="AA123" s="1613"/>
      <c r="AB123" s="1614"/>
      <c r="AC123" s="1761"/>
      <c r="AD123" s="1614"/>
      <c r="AE123" s="322"/>
      <c r="AF123" s="323"/>
      <c r="AG123" s="1648"/>
      <c r="AH123" s="1585"/>
      <c r="AI123" s="322"/>
      <c r="AJ123" s="323"/>
      <c r="AK123" s="322"/>
      <c r="AL123" s="323"/>
      <c r="AM123" s="322"/>
      <c r="AN123" s="323"/>
      <c r="AO123" s="1613"/>
      <c r="AP123" s="1614"/>
      <c r="AQ123" s="322"/>
      <c r="AR123" s="323"/>
      <c r="AS123" s="1613"/>
      <c r="AT123" s="1614"/>
      <c r="AU123" s="2344"/>
      <c r="AV123" s="1912"/>
      <c r="AW123" s="322"/>
      <c r="AX123" s="323"/>
      <c r="AY123" s="322"/>
      <c r="AZ123" s="323"/>
      <c r="BA123" s="529"/>
    </row>
    <row r="124" spans="1:53" s="1" customFormat="1" ht="39.9" customHeight="1" x14ac:dyDescent="0.2">
      <c r="A124" s="22"/>
      <c r="B124" s="2030">
        <v>5</v>
      </c>
      <c r="C124" s="268" t="s">
        <v>105</v>
      </c>
      <c r="D124" s="269" t="s">
        <v>143</v>
      </c>
      <c r="E124" s="275" t="s">
        <v>144</v>
      </c>
      <c r="F124" s="270" t="s">
        <v>108</v>
      </c>
      <c r="G124" s="271">
        <v>1708.1</v>
      </c>
      <c r="H124" s="272">
        <v>91.2</v>
      </c>
      <c r="I124" s="273">
        <f>ROUND(H124*G124,2)</f>
        <v>155778.72</v>
      </c>
      <c r="J124" s="255" t="s">
        <v>109</v>
      </c>
      <c r="K124" s="318"/>
      <c r="L124" s="319">
        <f>ROUND(K124*$H124,2)</f>
        <v>0</v>
      </c>
      <c r="M124" s="318"/>
      <c r="N124" s="319">
        <f>ROUND(M124*$H124,2)</f>
        <v>0</v>
      </c>
      <c r="O124" s="318">
        <v>635.65</v>
      </c>
      <c r="P124" s="319">
        <f>ROUND(O124*$H124,2)</f>
        <v>57971.28</v>
      </c>
      <c r="Q124" s="318"/>
      <c r="R124" s="319">
        <f>ROUND(Q124*$H124,2)</f>
        <v>0</v>
      </c>
      <c r="S124" s="318"/>
      <c r="T124" s="319">
        <f>ROUND(S124*$H124,2)</f>
        <v>0</v>
      </c>
      <c r="U124" s="318"/>
      <c r="V124" s="319">
        <f>ROUND(U124*$H124,2)</f>
        <v>0</v>
      </c>
      <c r="W124" s="318"/>
      <c r="X124" s="319">
        <f>ROUND(W124*$H124,2)</f>
        <v>0</v>
      </c>
      <c r="Y124" s="1381">
        <v>1072.45</v>
      </c>
      <c r="Z124" s="1382">
        <f>ROUND(Y124*$H124,2)</f>
        <v>97807.44</v>
      </c>
      <c r="AA124" s="1381"/>
      <c r="AB124" s="1382">
        <f>ROUND(AA124*$H124,2)</f>
        <v>0</v>
      </c>
      <c r="AC124" s="1757"/>
      <c r="AD124" s="1382">
        <f>ROUND(AC124*$H124,2)</f>
        <v>0</v>
      </c>
      <c r="AE124" s="318"/>
      <c r="AF124" s="319">
        <f>ROUND(AE124*$H124,2)</f>
        <v>0</v>
      </c>
      <c r="AG124" s="1646"/>
      <c r="AH124" s="1583">
        <f>ROUND(AG124*$H124,2)</f>
        <v>0</v>
      </c>
      <c r="AI124" s="318"/>
      <c r="AJ124" s="319">
        <f>ROUND(AI124*$H124,2)</f>
        <v>0</v>
      </c>
      <c r="AK124" s="318"/>
      <c r="AL124" s="319">
        <f>ROUND(AK124*$H124,2)</f>
        <v>0</v>
      </c>
      <c r="AM124" s="318"/>
      <c r="AN124" s="319">
        <f>ROUND(AM124*$H124,2)</f>
        <v>0</v>
      </c>
      <c r="AO124" s="1603"/>
      <c r="AP124" s="1382">
        <f>ROUND(AO124*$H124,2)</f>
        <v>0</v>
      </c>
      <c r="AQ124" s="318"/>
      <c r="AR124" s="319">
        <f>ROUND(AQ124*$H124,2)</f>
        <v>0</v>
      </c>
      <c r="AS124" s="1381"/>
      <c r="AT124" s="1382">
        <f>ROUND(AS124*$H124,2)</f>
        <v>0</v>
      </c>
      <c r="AU124" s="2342"/>
      <c r="AV124" s="1908">
        <f>ROUND(AU124*$H124,2)</f>
        <v>0</v>
      </c>
      <c r="AW124" s="318">
        <f>AU124+AS124+AQ124+AO124+AM124+AK124+AI124+AG124+AE124+AC124+AA124+Y124+W124+U124+S124+Q124+O124+M124+K124</f>
        <v>1708.1</v>
      </c>
      <c r="AX124" s="319">
        <f>ROUND(AW124*$H124,2)</f>
        <v>155778.72</v>
      </c>
      <c r="AY124" s="318">
        <f>G124-AW124</f>
        <v>0</v>
      </c>
      <c r="AZ124" s="319">
        <f>ROUND(AY124*$H124,2)</f>
        <v>0</v>
      </c>
      <c r="BA124" s="530">
        <f>AZ124/I124</f>
        <v>0</v>
      </c>
    </row>
    <row r="125" spans="1:53" s="1" customFormat="1" ht="42.6" customHeight="1" x14ac:dyDescent="0.2">
      <c r="A125" s="22"/>
      <c r="B125" s="201"/>
      <c r="C125" s="207" t="s">
        <v>112</v>
      </c>
      <c r="D125" s="33"/>
      <c r="E125" s="288" t="s">
        <v>146</v>
      </c>
      <c r="F125" s="33"/>
      <c r="G125" s="33"/>
      <c r="H125" s="202"/>
      <c r="I125" s="203"/>
      <c r="J125" s="24"/>
      <c r="K125" s="312"/>
      <c r="L125" s="313"/>
      <c r="M125" s="312"/>
      <c r="N125" s="313"/>
      <c r="O125" s="312"/>
      <c r="P125" s="313"/>
      <c r="Q125" s="312"/>
      <c r="R125" s="313"/>
      <c r="S125" s="312"/>
      <c r="T125" s="313"/>
      <c r="U125" s="312"/>
      <c r="V125" s="313"/>
      <c r="W125" s="312"/>
      <c r="X125" s="313"/>
      <c r="Y125" s="1605"/>
      <c r="Z125" s="1606"/>
      <c r="AA125" s="1605"/>
      <c r="AB125" s="1606"/>
      <c r="AC125" s="1805"/>
      <c r="AD125" s="1606"/>
      <c r="AE125" s="312"/>
      <c r="AF125" s="313"/>
      <c r="AG125" s="1781"/>
      <c r="AH125" s="1580"/>
      <c r="AI125" s="312"/>
      <c r="AJ125" s="313"/>
      <c r="AK125" s="312"/>
      <c r="AL125" s="313"/>
      <c r="AM125" s="542"/>
      <c r="AN125" s="543"/>
      <c r="AO125" s="1605"/>
      <c r="AP125" s="1606"/>
      <c r="AQ125" s="542"/>
      <c r="AR125" s="543"/>
      <c r="AS125" s="1605"/>
      <c r="AT125" s="1606"/>
      <c r="AU125" s="2339"/>
      <c r="AV125" s="1902"/>
      <c r="AW125" s="312"/>
      <c r="AX125" s="313"/>
      <c r="AY125" s="312"/>
      <c r="AZ125" s="313"/>
      <c r="BA125" s="539"/>
    </row>
    <row r="126" spans="1:53" s="9" customFormat="1" ht="30" customHeight="1" x14ac:dyDescent="0.2">
      <c r="B126" s="209"/>
      <c r="C126" s="207" t="s">
        <v>114</v>
      </c>
      <c r="D126" s="210" t="s">
        <v>7</v>
      </c>
      <c r="E126" s="289" t="s">
        <v>115</v>
      </c>
      <c r="F126" s="134"/>
      <c r="G126" s="210" t="s">
        <v>7</v>
      </c>
      <c r="H126" s="212"/>
      <c r="I126" s="213"/>
      <c r="J126" s="131"/>
      <c r="K126" s="314"/>
      <c r="L126" s="315"/>
      <c r="M126" s="314"/>
      <c r="N126" s="315"/>
      <c r="O126" s="314"/>
      <c r="P126" s="315"/>
      <c r="Q126" s="314"/>
      <c r="R126" s="315"/>
      <c r="S126" s="314"/>
      <c r="T126" s="315"/>
      <c r="U126" s="314"/>
      <c r="V126" s="315"/>
      <c r="W126" s="314"/>
      <c r="X126" s="315"/>
      <c r="Y126" s="1607"/>
      <c r="Z126" s="1608"/>
      <c r="AA126" s="1607"/>
      <c r="AB126" s="1608"/>
      <c r="AC126" s="1753"/>
      <c r="AD126" s="1608"/>
      <c r="AE126" s="314"/>
      <c r="AF126" s="315"/>
      <c r="AG126" s="1644"/>
      <c r="AH126" s="1581"/>
      <c r="AI126" s="314"/>
      <c r="AJ126" s="315"/>
      <c r="AK126" s="314"/>
      <c r="AL126" s="315"/>
      <c r="AM126" s="314"/>
      <c r="AN126" s="315"/>
      <c r="AO126" s="1607"/>
      <c r="AP126" s="1608"/>
      <c r="AQ126" s="314"/>
      <c r="AR126" s="315"/>
      <c r="AS126" s="1607"/>
      <c r="AT126" s="1608"/>
      <c r="AU126" s="2340"/>
      <c r="AV126" s="1904"/>
      <c r="AW126" s="314"/>
      <c r="AX126" s="315"/>
      <c r="AY126" s="314"/>
      <c r="AZ126" s="315"/>
      <c r="BA126" s="527"/>
    </row>
    <row r="127" spans="1:53" s="10" customFormat="1" ht="30" customHeight="1" x14ac:dyDescent="0.2">
      <c r="B127" s="214"/>
      <c r="C127" s="207" t="s">
        <v>114</v>
      </c>
      <c r="D127" s="215" t="s">
        <v>7</v>
      </c>
      <c r="E127" s="290" t="s">
        <v>147</v>
      </c>
      <c r="F127" s="141"/>
      <c r="G127" s="217">
        <v>635.65</v>
      </c>
      <c r="H127" s="218"/>
      <c r="I127" s="219"/>
      <c r="J127" s="138"/>
      <c r="K127" s="316"/>
      <c r="L127" s="317"/>
      <c r="M127" s="316"/>
      <c r="N127" s="317"/>
      <c r="O127" s="316"/>
      <c r="P127" s="317"/>
      <c r="Q127" s="316"/>
      <c r="R127" s="317"/>
      <c r="S127" s="316"/>
      <c r="T127" s="317"/>
      <c r="U127" s="316"/>
      <c r="V127" s="317"/>
      <c r="W127" s="316"/>
      <c r="X127" s="317"/>
      <c r="Y127" s="1609"/>
      <c r="Z127" s="1610"/>
      <c r="AA127" s="1609"/>
      <c r="AB127" s="1610"/>
      <c r="AC127" s="1755"/>
      <c r="AD127" s="1610"/>
      <c r="AE127" s="316"/>
      <c r="AF127" s="317"/>
      <c r="AG127" s="1645"/>
      <c r="AH127" s="1582"/>
      <c r="AI127" s="316"/>
      <c r="AJ127" s="317"/>
      <c r="AK127" s="316"/>
      <c r="AL127" s="317"/>
      <c r="AM127" s="316"/>
      <c r="AN127" s="317"/>
      <c r="AO127" s="1609"/>
      <c r="AP127" s="1610"/>
      <c r="AQ127" s="316"/>
      <c r="AR127" s="317"/>
      <c r="AS127" s="1609"/>
      <c r="AT127" s="1610"/>
      <c r="AU127" s="2341"/>
      <c r="AV127" s="1906"/>
      <c r="AW127" s="316"/>
      <c r="AX127" s="317"/>
      <c r="AY127" s="316"/>
      <c r="AZ127" s="317"/>
      <c r="BA127" s="528"/>
    </row>
    <row r="128" spans="1:53" s="10" customFormat="1" ht="30" customHeight="1" x14ac:dyDescent="0.2">
      <c r="B128" s="214"/>
      <c r="C128" s="207" t="s">
        <v>114</v>
      </c>
      <c r="D128" s="215" t="s">
        <v>7</v>
      </c>
      <c r="E128" s="290" t="s">
        <v>148</v>
      </c>
      <c r="F128" s="141"/>
      <c r="G128" s="217">
        <v>78.05</v>
      </c>
      <c r="H128" s="218"/>
      <c r="I128" s="219"/>
      <c r="J128" s="138"/>
      <c r="K128" s="316"/>
      <c r="L128" s="317"/>
      <c r="M128" s="316"/>
      <c r="N128" s="317"/>
      <c r="O128" s="316"/>
      <c r="P128" s="317"/>
      <c r="Q128" s="316"/>
      <c r="R128" s="317"/>
      <c r="S128" s="316"/>
      <c r="T128" s="317"/>
      <c r="U128" s="316"/>
      <c r="V128" s="317"/>
      <c r="W128" s="316"/>
      <c r="X128" s="317"/>
      <c r="Y128" s="1609"/>
      <c r="Z128" s="1610"/>
      <c r="AA128" s="1609"/>
      <c r="AB128" s="1610"/>
      <c r="AC128" s="1755"/>
      <c r="AD128" s="1610"/>
      <c r="AE128" s="316"/>
      <c r="AF128" s="317"/>
      <c r="AG128" s="1645"/>
      <c r="AH128" s="1582"/>
      <c r="AI128" s="316"/>
      <c r="AJ128" s="317"/>
      <c r="AK128" s="316"/>
      <c r="AL128" s="317"/>
      <c r="AM128" s="316"/>
      <c r="AN128" s="317"/>
      <c r="AO128" s="1609"/>
      <c r="AP128" s="1610"/>
      <c r="AQ128" s="316"/>
      <c r="AR128" s="317"/>
      <c r="AS128" s="1609"/>
      <c r="AT128" s="1610"/>
      <c r="AU128" s="2341"/>
      <c r="AV128" s="1906"/>
      <c r="AW128" s="316"/>
      <c r="AX128" s="317"/>
      <c r="AY128" s="316"/>
      <c r="AZ128" s="317"/>
      <c r="BA128" s="528"/>
    </row>
    <row r="129" spans="1:53" s="11" customFormat="1" ht="30" customHeight="1" x14ac:dyDescent="0.2">
      <c r="B129" s="220"/>
      <c r="C129" s="207" t="s">
        <v>114</v>
      </c>
      <c r="D129" s="221" t="s">
        <v>7</v>
      </c>
      <c r="E129" s="291" t="s">
        <v>125</v>
      </c>
      <c r="F129" s="148"/>
      <c r="G129" s="223">
        <v>713.7</v>
      </c>
      <c r="H129" s="224"/>
      <c r="I129" s="225"/>
      <c r="J129" s="145"/>
      <c r="K129" s="320"/>
      <c r="L129" s="321"/>
      <c r="M129" s="320"/>
      <c r="N129" s="321"/>
      <c r="O129" s="320"/>
      <c r="P129" s="321"/>
      <c r="Q129" s="320"/>
      <c r="R129" s="321"/>
      <c r="S129" s="320"/>
      <c r="T129" s="321"/>
      <c r="U129" s="320"/>
      <c r="V129" s="321"/>
      <c r="W129" s="320"/>
      <c r="X129" s="321"/>
      <c r="Y129" s="1611"/>
      <c r="Z129" s="1612"/>
      <c r="AA129" s="1611"/>
      <c r="AB129" s="1612"/>
      <c r="AC129" s="1759"/>
      <c r="AD129" s="1612"/>
      <c r="AE129" s="320"/>
      <c r="AF129" s="321"/>
      <c r="AG129" s="1647"/>
      <c r="AH129" s="1584"/>
      <c r="AI129" s="320"/>
      <c r="AJ129" s="321"/>
      <c r="AK129" s="320"/>
      <c r="AL129" s="321"/>
      <c r="AM129" s="320"/>
      <c r="AN129" s="321"/>
      <c r="AO129" s="1611"/>
      <c r="AP129" s="1612"/>
      <c r="AQ129" s="320"/>
      <c r="AR129" s="321"/>
      <c r="AS129" s="1611"/>
      <c r="AT129" s="1612"/>
      <c r="AU129" s="2343"/>
      <c r="AV129" s="1910"/>
      <c r="AW129" s="320"/>
      <c r="AX129" s="321"/>
      <c r="AY129" s="320"/>
      <c r="AZ129" s="321"/>
      <c r="BA129" s="531"/>
    </row>
    <row r="130" spans="1:53" s="10" customFormat="1" ht="30" customHeight="1" x14ac:dyDescent="0.2">
      <c r="B130" s="214"/>
      <c r="C130" s="207" t="s">
        <v>114</v>
      </c>
      <c r="D130" s="215" t="s">
        <v>7</v>
      </c>
      <c r="E130" s="290" t="s">
        <v>149</v>
      </c>
      <c r="F130" s="141"/>
      <c r="G130" s="217">
        <v>994.4</v>
      </c>
      <c r="H130" s="218"/>
      <c r="I130" s="219"/>
      <c r="J130" s="138"/>
      <c r="K130" s="316"/>
      <c r="L130" s="317"/>
      <c r="M130" s="316"/>
      <c r="N130" s="317"/>
      <c r="O130" s="316"/>
      <c r="P130" s="317"/>
      <c r="Q130" s="316"/>
      <c r="R130" s="317"/>
      <c r="S130" s="316"/>
      <c r="T130" s="317"/>
      <c r="U130" s="316"/>
      <c r="V130" s="317"/>
      <c r="W130" s="316"/>
      <c r="X130" s="317"/>
      <c r="Y130" s="1609"/>
      <c r="Z130" s="1610"/>
      <c r="AA130" s="1609"/>
      <c r="AB130" s="1610"/>
      <c r="AC130" s="1755"/>
      <c r="AD130" s="1610"/>
      <c r="AE130" s="316"/>
      <c r="AF130" s="317"/>
      <c r="AG130" s="1645"/>
      <c r="AH130" s="1582"/>
      <c r="AI130" s="316"/>
      <c r="AJ130" s="317"/>
      <c r="AK130" s="316"/>
      <c r="AL130" s="317"/>
      <c r="AM130" s="316"/>
      <c r="AN130" s="317"/>
      <c r="AO130" s="1609"/>
      <c r="AP130" s="1610"/>
      <c r="AQ130" s="316"/>
      <c r="AR130" s="317"/>
      <c r="AS130" s="1609"/>
      <c r="AT130" s="1610"/>
      <c r="AU130" s="2341"/>
      <c r="AV130" s="1906"/>
      <c r="AW130" s="316"/>
      <c r="AX130" s="317"/>
      <c r="AY130" s="316"/>
      <c r="AZ130" s="317"/>
      <c r="BA130" s="528"/>
    </row>
    <row r="131" spans="1:53" s="12" customFormat="1" ht="30" customHeight="1" x14ac:dyDescent="0.2">
      <c r="B131" s="226"/>
      <c r="C131" s="207" t="s">
        <v>114</v>
      </c>
      <c r="D131" s="227" t="s">
        <v>7</v>
      </c>
      <c r="E131" s="292" t="s">
        <v>132</v>
      </c>
      <c r="F131" s="155"/>
      <c r="G131" s="229">
        <v>1708.1</v>
      </c>
      <c r="H131" s="230"/>
      <c r="I131" s="231"/>
      <c r="J131" s="152"/>
      <c r="K131" s="322"/>
      <c r="L131" s="323"/>
      <c r="M131" s="322"/>
      <c r="N131" s="323"/>
      <c r="O131" s="322"/>
      <c r="P131" s="323"/>
      <c r="Q131" s="322"/>
      <c r="R131" s="323"/>
      <c r="S131" s="322"/>
      <c r="T131" s="323"/>
      <c r="U131" s="322"/>
      <c r="V131" s="323"/>
      <c r="W131" s="322"/>
      <c r="X131" s="323"/>
      <c r="Y131" s="1613"/>
      <c r="Z131" s="1614"/>
      <c r="AA131" s="1613"/>
      <c r="AB131" s="1614"/>
      <c r="AC131" s="1761"/>
      <c r="AD131" s="1614"/>
      <c r="AE131" s="322"/>
      <c r="AF131" s="323"/>
      <c r="AG131" s="1648"/>
      <c r="AH131" s="1585"/>
      <c r="AI131" s="322"/>
      <c r="AJ131" s="323"/>
      <c r="AK131" s="322"/>
      <c r="AL131" s="323"/>
      <c r="AM131" s="322"/>
      <c r="AN131" s="323"/>
      <c r="AO131" s="1613"/>
      <c r="AP131" s="1614"/>
      <c r="AQ131" s="322"/>
      <c r="AR131" s="323"/>
      <c r="AS131" s="1613"/>
      <c r="AT131" s="1614"/>
      <c r="AU131" s="2344"/>
      <c r="AV131" s="1912"/>
      <c r="AW131" s="322"/>
      <c r="AX131" s="323"/>
      <c r="AY131" s="322"/>
      <c r="AZ131" s="323"/>
      <c r="BA131" s="529"/>
    </row>
    <row r="132" spans="1:53" s="1" customFormat="1" ht="39.9" customHeight="1" x14ac:dyDescent="0.2">
      <c r="A132" s="22"/>
      <c r="B132" s="2030">
        <v>6</v>
      </c>
      <c r="C132" s="268" t="s">
        <v>105</v>
      </c>
      <c r="D132" s="269" t="s">
        <v>151</v>
      </c>
      <c r="E132" s="275" t="s">
        <v>152</v>
      </c>
      <c r="F132" s="270" t="s">
        <v>153</v>
      </c>
      <c r="G132" s="271">
        <v>4</v>
      </c>
      <c r="H132" s="272">
        <v>81.599999999999994</v>
      </c>
      <c r="I132" s="273">
        <f>ROUND(H132*G132,2)</f>
        <v>326.39999999999998</v>
      </c>
      <c r="J132" s="255" t="s">
        <v>109</v>
      </c>
      <c r="K132" s="318"/>
      <c r="L132" s="319">
        <f>ROUND(K132*$H132,2)</f>
        <v>0</v>
      </c>
      <c r="M132" s="318"/>
      <c r="N132" s="319">
        <f>ROUND(M132*$H132,2)</f>
        <v>0</v>
      </c>
      <c r="O132" s="318"/>
      <c r="P132" s="319">
        <f>ROUND(O132*$H132,2)</f>
        <v>0</v>
      </c>
      <c r="Q132" s="318"/>
      <c r="R132" s="319">
        <f>ROUND(Q132*$H132,2)</f>
        <v>0</v>
      </c>
      <c r="S132" s="318"/>
      <c r="T132" s="319">
        <f>ROUND(S132*$H132,2)</f>
        <v>0</v>
      </c>
      <c r="U132" s="318"/>
      <c r="V132" s="319">
        <f>ROUND(U132*$H132,2)</f>
        <v>0</v>
      </c>
      <c r="W132" s="318"/>
      <c r="X132" s="319">
        <f>ROUND(W132*$H132,2)</f>
        <v>0</v>
      </c>
      <c r="Y132" s="1381"/>
      <c r="Z132" s="1382">
        <f>ROUND(Y132*$H132,2)</f>
        <v>0</v>
      </c>
      <c r="AA132" s="1381"/>
      <c r="AB132" s="1382">
        <f>ROUND(AA132*$H132,2)</f>
        <v>0</v>
      </c>
      <c r="AC132" s="1757"/>
      <c r="AD132" s="1382">
        <f>ROUND(AC132*$H132,2)</f>
        <v>0</v>
      </c>
      <c r="AE132" s="318"/>
      <c r="AF132" s="319">
        <f>ROUND(AE132*$H132,2)</f>
        <v>0</v>
      </c>
      <c r="AG132" s="1646"/>
      <c r="AH132" s="1583">
        <f>ROUND(AG132*$H132,2)</f>
        <v>0</v>
      </c>
      <c r="AI132" s="318"/>
      <c r="AJ132" s="319">
        <f>ROUND(AI132*$H132,2)</f>
        <v>0</v>
      </c>
      <c r="AK132" s="318"/>
      <c r="AL132" s="319">
        <f>ROUND(AK132*$H132,2)</f>
        <v>0</v>
      </c>
      <c r="AM132" s="318"/>
      <c r="AN132" s="319">
        <f>ROUND(AM132*$H132,2)</f>
        <v>0</v>
      </c>
      <c r="AO132" s="1603"/>
      <c r="AP132" s="1382">
        <f>ROUND(AO132*$H132,2)</f>
        <v>0</v>
      </c>
      <c r="AQ132" s="318">
        <v>4</v>
      </c>
      <c r="AR132" s="319">
        <f>ROUND(AQ132*$H132,2)</f>
        <v>326.39999999999998</v>
      </c>
      <c r="AS132" s="1381"/>
      <c r="AT132" s="1382">
        <f>ROUND(AS132*$H132,2)</f>
        <v>0</v>
      </c>
      <c r="AU132" s="2342"/>
      <c r="AV132" s="1908">
        <f>ROUND(AU132*$H132,2)</f>
        <v>0</v>
      </c>
      <c r="AW132" s="318">
        <f>AU132+AS132+AQ132+AO132+AM132+AK132+AI132+AG132+AE132+AC132+AA132+Y132+W132+U132+S132+Q132+O132+M132+K132</f>
        <v>4</v>
      </c>
      <c r="AX132" s="319">
        <f>ROUND(AW132*$H132,2)</f>
        <v>326.39999999999998</v>
      </c>
      <c r="AY132" s="318">
        <f>G132-AW132</f>
        <v>0</v>
      </c>
      <c r="AZ132" s="319">
        <f>ROUND(AY132*$H132,2)</f>
        <v>0</v>
      </c>
      <c r="BA132" s="530">
        <f>AZ132/I132</f>
        <v>0</v>
      </c>
    </row>
    <row r="133" spans="1:53" s="1" customFormat="1" ht="30" customHeight="1" x14ac:dyDescent="0.2">
      <c r="A133" s="22"/>
      <c r="B133" s="201"/>
      <c r="C133" s="207" t="s">
        <v>112</v>
      </c>
      <c r="D133" s="33"/>
      <c r="E133" s="288" t="s">
        <v>155</v>
      </c>
      <c r="F133" s="33"/>
      <c r="G133" s="33"/>
      <c r="H133" s="202"/>
      <c r="I133" s="203"/>
      <c r="J133" s="24"/>
      <c r="K133" s="312"/>
      <c r="L133" s="313"/>
      <c r="M133" s="312"/>
      <c r="N133" s="313"/>
      <c r="O133" s="312"/>
      <c r="P133" s="313"/>
      <c r="Q133" s="312"/>
      <c r="R133" s="313"/>
      <c r="S133" s="312"/>
      <c r="T133" s="313"/>
      <c r="U133" s="312"/>
      <c r="V133" s="313"/>
      <c r="W133" s="312"/>
      <c r="X133" s="313"/>
      <c r="Y133" s="1605"/>
      <c r="Z133" s="1606"/>
      <c r="AA133" s="1605"/>
      <c r="AB133" s="1606"/>
      <c r="AC133" s="1805"/>
      <c r="AD133" s="1606"/>
      <c r="AE133" s="312"/>
      <c r="AF133" s="313"/>
      <c r="AG133" s="1781"/>
      <c r="AH133" s="1580"/>
      <c r="AI133" s="312"/>
      <c r="AJ133" s="313"/>
      <c r="AK133" s="312"/>
      <c r="AL133" s="313"/>
      <c r="AM133" s="542"/>
      <c r="AN133" s="543"/>
      <c r="AO133" s="1605"/>
      <c r="AP133" s="1606"/>
      <c r="AQ133" s="542"/>
      <c r="AR133" s="543"/>
      <c r="AS133" s="1605"/>
      <c r="AT133" s="1606"/>
      <c r="AU133" s="2339"/>
      <c r="AV133" s="1902"/>
      <c r="AW133" s="312"/>
      <c r="AX133" s="313"/>
      <c r="AY133" s="312"/>
      <c r="AZ133" s="313"/>
      <c r="BA133" s="539"/>
    </row>
    <row r="134" spans="1:53" s="9" customFormat="1" ht="30" customHeight="1" x14ac:dyDescent="0.2">
      <c r="B134" s="209"/>
      <c r="C134" s="207" t="s">
        <v>114</v>
      </c>
      <c r="D134" s="210" t="s">
        <v>7</v>
      </c>
      <c r="E134" s="289" t="s">
        <v>156</v>
      </c>
      <c r="F134" s="134"/>
      <c r="G134" s="210" t="s">
        <v>7</v>
      </c>
      <c r="H134" s="212"/>
      <c r="I134" s="213"/>
      <c r="J134" s="131"/>
      <c r="K134" s="314"/>
      <c r="L134" s="315"/>
      <c r="M134" s="314"/>
      <c r="N134" s="315"/>
      <c r="O134" s="314"/>
      <c r="P134" s="315"/>
      <c r="Q134" s="314"/>
      <c r="R134" s="315"/>
      <c r="S134" s="314"/>
      <c r="T134" s="315"/>
      <c r="U134" s="314"/>
      <c r="V134" s="315"/>
      <c r="W134" s="314"/>
      <c r="X134" s="315"/>
      <c r="Y134" s="1607"/>
      <c r="Z134" s="1608"/>
      <c r="AA134" s="1607"/>
      <c r="AB134" s="1608"/>
      <c r="AC134" s="1753"/>
      <c r="AD134" s="1608"/>
      <c r="AE134" s="314"/>
      <c r="AF134" s="315"/>
      <c r="AG134" s="1644"/>
      <c r="AH134" s="1581"/>
      <c r="AI134" s="314"/>
      <c r="AJ134" s="315"/>
      <c r="AK134" s="314"/>
      <c r="AL134" s="315"/>
      <c r="AM134" s="314"/>
      <c r="AN134" s="315"/>
      <c r="AO134" s="1607"/>
      <c r="AP134" s="1608"/>
      <c r="AQ134" s="314"/>
      <c r="AR134" s="315"/>
      <c r="AS134" s="1607"/>
      <c r="AT134" s="1608"/>
      <c r="AU134" s="2340"/>
      <c r="AV134" s="1904"/>
      <c r="AW134" s="314"/>
      <c r="AX134" s="315"/>
      <c r="AY134" s="314"/>
      <c r="AZ134" s="315"/>
      <c r="BA134" s="527"/>
    </row>
    <row r="135" spans="1:53" s="10" customFormat="1" ht="30" customHeight="1" x14ac:dyDescent="0.2">
      <c r="B135" s="214"/>
      <c r="C135" s="207" t="s">
        <v>114</v>
      </c>
      <c r="D135" s="215" t="s">
        <v>7</v>
      </c>
      <c r="E135" s="290" t="s">
        <v>157</v>
      </c>
      <c r="F135" s="141"/>
      <c r="G135" s="217">
        <v>4</v>
      </c>
      <c r="H135" s="218"/>
      <c r="I135" s="219"/>
      <c r="J135" s="138"/>
      <c r="K135" s="316"/>
      <c r="L135" s="317"/>
      <c r="M135" s="316"/>
      <c r="N135" s="317"/>
      <c r="O135" s="316"/>
      <c r="P135" s="317"/>
      <c r="Q135" s="316"/>
      <c r="R135" s="317"/>
      <c r="S135" s="316"/>
      <c r="T135" s="317"/>
      <c r="U135" s="316"/>
      <c r="V135" s="317"/>
      <c r="W135" s="316"/>
      <c r="X135" s="317"/>
      <c r="Y135" s="1609"/>
      <c r="Z135" s="1610"/>
      <c r="AA135" s="1609"/>
      <c r="AB135" s="1610"/>
      <c r="AC135" s="1755"/>
      <c r="AD135" s="1610"/>
      <c r="AE135" s="316"/>
      <c r="AF135" s="317"/>
      <c r="AG135" s="1645"/>
      <c r="AH135" s="1582"/>
      <c r="AI135" s="316"/>
      <c r="AJ135" s="317"/>
      <c r="AK135" s="316"/>
      <c r="AL135" s="317"/>
      <c r="AM135" s="316"/>
      <c r="AN135" s="317"/>
      <c r="AO135" s="1609"/>
      <c r="AP135" s="1610"/>
      <c r="AQ135" s="316"/>
      <c r="AR135" s="317"/>
      <c r="AS135" s="1609"/>
      <c r="AT135" s="1610"/>
      <c r="AU135" s="2341"/>
      <c r="AV135" s="1906"/>
      <c r="AW135" s="316"/>
      <c r="AX135" s="317"/>
      <c r="AY135" s="316"/>
      <c r="AZ135" s="317"/>
      <c r="BA135" s="528"/>
    </row>
    <row r="136" spans="1:53" s="9" customFormat="1" ht="30" customHeight="1" x14ac:dyDescent="0.2">
      <c r="B136" s="209"/>
      <c r="C136" s="207" t="s">
        <v>114</v>
      </c>
      <c r="D136" s="210" t="s">
        <v>7</v>
      </c>
      <c r="E136" s="289" t="s">
        <v>158</v>
      </c>
      <c r="F136" s="134"/>
      <c r="G136" s="210" t="s">
        <v>7</v>
      </c>
      <c r="H136" s="212"/>
      <c r="I136" s="213"/>
      <c r="J136" s="131"/>
      <c r="K136" s="314"/>
      <c r="L136" s="315"/>
      <c r="M136" s="314"/>
      <c r="N136" s="315"/>
      <c r="O136" s="314"/>
      <c r="P136" s="315"/>
      <c r="Q136" s="314"/>
      <c r="R136" s="315"/>
      <c r="S136" s="314"/>
      <c r="T136" s="315"/>
      <c r="U136" s="314"/>
      <c r="V136" s="315"/>
      <c r="W136" s="314"/>
      <c r="X136" s="315"/>
      <c r="Y136" s="1607"/>
      <c r="Z136" s="1608"/>
      <c r="AA136" s="1607"/>
      <c r="AB136" s="1608"/>
      <c r="AC136" s="1753"/>
      <c r="AD136" s="1608"/>
      <c r="AE136" s="314"/>
      <c r="AF136" s="315"/>
      <c r="AG136" s="1644"/>
      <c r="AH136" s="1581"/>
      <c r="AI136" s="314"/>
      <c r="AJ136" s="315"/>
      <c r="AK136" s="314"/>
      <c r="AL136" s="315"/>
      <c r="AM136" s="314"/>
      <c r="AN136" s="315"/>
      <c r="AO136" s="1607"/>
      <c r="AP136" s="1608"/>
      <c r="AQ136" s="314"/>
      <c r="AR136" s="315"/>
      <c r="AS136" s="1607"/>
      <c r="AT136" s="1608"/>
      <c r="AU136" s="2340"/>
      <c r="AV136" s="1904"/>
      <c r="AW136" s="314"/>
      <c r="AX136" s="315"/>
      <c r="AY136" s="314"/>
      <c r="AZ136" s="315"/>
      <c r="BA136" s="527"/>
    </row>
    <row r="137" spans="1:53" s="1" customFormat="1" ht="39.9" customHeight="1" x14ac:dyDescent="0.2">
      <c r="A137" s="22"/>
      <c r="B137" s="2030">
        <v>7</v>
      </c>
      <c r="C137" s="268" t="s">
        <v>105</v>
      </c>
      <c r="D137" s="269" t="s">
        <v>160</v>
      </c>
      <c r="E137" s="275" t="s">
        <v>161</v>
      </c>
      <c r="F137" s="270" t="s">
        <v>162</v>
      </c>
      <c r="G137" s="271">
        <v>10</v>
      </c>
      <c r="H137" s="272">
        <v>77.3</v>
      </c>
      <c r="I137" s="273">
        <f>ROUND(H137*G137,2)</f>
        <v>773</v>
      </c>
      <c r="J137" s="255" t="s">
        <v>109</v>
      </c>
      <c r="K137" s="318"/>
      <c r="L137" s="319">
        <f>ROUND(K137*$H137,2)</f>
        <v>0</v>
      </c>
      <c r="M137" s="318"/>
      <c r="N137" s="319">
        <f>ROUND(M137*$H137,2)</f>
        <v>0</v>
      </c>
      <c r="O137" s="318">
        <v>2</v>
      </c>
      <c r="P137" s="319">
        <f>ROUND(O137*$H137,2)</f>
        <v>154.6</v>
      </c>
      <c r="Q137" s="318"/>
      <c r="R137" s="319">
        <f>ROUND(Q137*$H137,2)</f>
        <v>0</v>
      </c>
      <c r="S137" s="318">
        <v>1</v>
      </c>
      <c r="T137" s="319">
        <f>ROUND(S137*$H137,2)</f>
        <v>77.3</v>
      </c>
      <c r="U137" s="318"/>
      <c r="V137" s="319">
        <f>ROUND(U137*$H137,2)</f>
        <v>0</v>
      </c>
      <c r="W137" s="318">
        <v>7</v>
      </c>
      <c r="X137" s="319">
        <f>ROUND(W137*$H137,2)</f>
        <v>541.1</v>
      </c>
      <c r="Y137" s="1381"/>
      <c r="Z137" s="1382">
        <f>ROUND(Y137*$H137,2)</f>
        <v>0</v>
      </c>
      <c r="AA137" s="1381"/>
      <c r="AB137" s="1382">
        <f>ROUND(AA137*$H137,2)</f>
        <v>0</v>
      </c>
      <c r="AC137" s="1757"/>
      <c r="AD137" s="1382">
        <f>ROUND(AC137*$H137,2)</f>
        <v>0</v>
      </c>
      <c r="AE137" s="318"/>
      <c r="AF137" s="319">
        <f>ROUND(AE137*$H137,2)</f>
        <v>0</v>
      </c>
      <c r="AG137" s="1646"/>
      <c r="AH137" s="1583">
        <f>ROUND(AG137*$H137,2)</f>
        <v>0</v>
      </c>
      <c r="AI137" s="318"/>
      <c r="AJ137" s="319">
        <f>ROUND(AI137*$H137,2)</f>
        <v>0</v>
      </c>
      <c r="AK137" s="318"/>
      <c r="AL137" s="319">
        <f>ROUND(AK137*$H137,2)</f>
        <v>0</v>
      </c>
      <c r="AM137" s="318"/>
      <c r="AN137" s="319">
        <f>ROUND(AM137*$H137,2)</f>
        <v>0</v>
      </c>
      <c r="AO137" s="1603"/>
      <c r="AP137" s="1382">
        <f>ROUND(AO137*$H137,2)</f>
        <v>0</v>
      </c>
      <c r="AQ137" s="318"/>
      <c r="AR137" s="319">
        <f>ROUND(AQ137*$H137,2)</f>
        <v>0</v>
      </c>
      <c r="AS137" s="1381"/>
      <c r="AT137" s="1382">
        <f>ROUND(AS137*$H137,2)</f>
        <v>0</v>
      </c>
      <c r="AU137" s="2342"/>
      <c r="AV137" s="1908">
        <f>ROUND(AU137*$H137,2)</f>
        <v>0</v>
      </c>
      <c r="AW137" s="318">
        <f>AU137+AS137+AQ137+AO137+AM137+AK137+AI137+AG137+AE137+AC137+AA137+Y137+W137+U137+S137+Q137+O137+M137+K137</f>
        <v>10</v>
      </c>
      <c r="AX137" s="319">
        <f>ROUND(AW137*$H137,2)</f>
        <v>773</v>
      </c>
      <c r="AY137" s="318">
        <f>G137-AW137</f>
        <v>0</v>
      </c>
      <c r="AZ137" s="319">
        <f>ROUND(AY137*$H137,2)</f>
        <v>0</v>
      </c>
      <c r="BA137" s="530">
        <f>AZ137/I137</f>
        <v>0</v>
      </c>
    </row>
    <row r="138" spans="1:53" s="1" customFormat="1" ht="30" customHeight="1" x14ac:dyDescent="0.2">
      <c r="A138" s="22"/>
      <c r="B138" s="201"/>
      <c r="C138" s="207" t="s">
        <v>112</v>
      </c>
      <c r="D138" s="33"/>
      <c r="E138" s="288" t="s">
        <v>164</v>
      </c>
      <c r="F138" s="33"/>
      <c r="G138" s="33"/>
      <c r="H138" s="202"/>
      <c r="I138" s="203"/>
      <c r="J138" s="24"/>
      <c r="K138" s="312"/>
      <c r="L138" s="313"/>
      <c r="M138" s="312"/>
      <c r="N138" s="313"/>
      <c r="O138" s="312"/>
      <c r="P138" s="313"/>
      <c r="Q138" s="312"/>
      <c r="R138" s="313"/>
      <c r="S138" s="312"/>
      <c r="T138" s="313"/>
      <c r="U138" s="312"/>
      <c r="V138" s="313"/>
      <c r="W138" s="312"/>
      <c r="X138" s="313"/>
      <c r="Y138" s="1605"/>
      <c r="Z138" s="1606"/>
      <c r="AA138" s="1605"/>
      <c r="AB138" s="1606"/>
      <c r="AC138" s="1805"/>
      <c r="AD138" s="1606"/>
      <c r="AE138" s="312"/>
      <c r="AF138" s="313"/>
      <c r="AG138" s="1781"/>
      <c r="AH138" s="1580"/>
      <c r="AI138" s="312"/>
      <c r="AJ138" s="313"/>
      <c r="AK138" s="312"/>
      <c r="AL138" s="313"/>
      <c r="AM138" s="542"/>
      <c r="AN138" s="543"/>
      <c r="AO138" s="1605"/>
      <c r="AP138" s="1606"/>
      <c r="AQ138" s="542"/>
      <c r="AR138" s="543"/>
      <c r="AS138" s="1605"/>
      <c r="AT138" s="1606"/>
      <c r="AU138" s="2339"/>
      <c r="AV138" s="1902"/>
      <c r="AW138" s="312"/>
      <c r="AX138" s="313"/>
      <c r="AY138" s="312"/>
      <c r="AZ138" s="313"/>
      <c r="BA138" s="539"/>
    </row>
    <row r="139" spans="1:53" s="10" customFormat="1" ht="30" customHeight="1" x14ac:dyDescent="0.2">
      <c r="B139" s="214"/>
      <c r="C139" s="207" t="s">
        <v>114</v>
      </c>
      <c r="D139" s="215" t="s">
        <v>7</v>
      </c>
      <c r="E139" s="290" t="s">
        <v>165</v>
      </c>
      <c r="F139" s="141"/>
      <c r="G139" s="217">
        <v>10</v>
      </c>
      <c r="H139" s="218"/>
      <c r="I139" s="219"/>
      <c r="J139" s="138"/>
      <c r="K139" s="316"/>
      <c r="L139" s="317"/>
      <c r="M139" s="316"/>
      <c r="N139" s="317"/>
      <c r="O139" s="316"/>
      <c r="P139" s="317"/>
      <c r="Q139" s="316"/>
      <c r="R139" s="317"/>
      <c r="S139" s="316"/>
      <c r="T139" s="317"/>
      <c r="U139" s="316"/>
      <c r="V139" s="317"/>
      <c r="W139" s="316"/>
      <c r="X139" s="317"/>
      <c r="Y139" s="1609"/>
      <c r="Z139" s="1610"/>
      <c r="AA139" s="1609"/>
      <c r="AB139" s="1610"/>
      <c r="AC139" s="1755"/>
      <c r="AD139" s="1610"/>
      <c r="AE139" s="316"/>
      <c r="AF139" s="317"/>
      <c r="AG139" s="1645"/>
      <c r="AH139" s="1582"/>
      <c r="AI139" s="316"/>
      <c r="AJ139" s="317"/>
      <c r="AK139" s="316"/>
      <c r="AL139" s="317"/>
      <c r="AM139" s="316"/>
      <c r="AN139" s="317"/>
      <c r="AO139" s="1609"/>
      <c r="AP139" s="1610"/>
      <c r="AQ139" s="316"/>
      <c r="AR139" s="317"/>
      <c r="AS139" s="1609"/>
      <c r="AT139" s="1610"/>
      <c r="AU139" s="2341"/>
      <c r="AV139" s="1906"/>
      <c r="AW139" s="316"/>
      <c r="AX139" s="317"/>
      <c r="AY139" s="316"/>
      <c r="AZ139" s="317"/>
      <c r="BA139" s="528"/>
    </row>
    <row r="140" spans="1:53" s="1" customFormat="1" ht="39.9" customHeight="1" x14ac:dyDescent="0.2">
      <c r="A140" s="22"/>
      <c r="B140" s="2030">
        <v>8</v>
      </c>
      <c r="C140" s="268" t="s">
        <v>105</v>
      </c>
      <c r="D140" s="269" t="s">
        <v>167</v>
      </c>
      <c r="E140" s="275" t="s">
        <v>168</v>
      </c>
      <c r="F140" s="270" t="s">
        <v>169</v>
      </c>
      <c r="G140" s="271">
        <v>5</v>
      </c>
      <c r="H140" s="272">
        <v>150</v>
      </c>
      <c r="I140" s="273">
        <f>ROUND(H140*G140,2)</f>
        <v>750</v>
      </c>
      <c r="J140" s="255" t="s">
        <v>109</v>
      </c>
      <c r="K140" s="318"/>
      <c r="L140" s="319">
        <f>ROUND(K140*$H140,2)</f>
        <v>0</v>
      </c>
      <c r="M140" s="318"/>
      <c r="N140" s="319">
        <f>ROUND(M140*$H140,2)</f>
        <v>0</v>
      </c>
      <c r="O140" s="318">
        <v>1</v>
      </c>
      <c r="P140" s="319">
        <f>ROUND(O140*$H140,2)</f>
        <v>150</v>
      </c>
      <c r="Q140" s="318"/>
      <c r="R140" s="319">
        <f>ROUND(Q140*$H140,2)</f>
        <v>0</v>
      </c>
      <c r="S140" s="318">
        <v>1</v>
      </c>
      <c r="T140" s="319">
        <f>ROUND(S140*$H140,2)</f>
        <v>150</v>
      </c>
      <c r="U140" s="318"/>
      <c r="V140" s="319">
        <f>ROUND(U140*$H140,2)</f>
        <v>0</v>
      </c>
      <c r="W140" s="318">
        <v>3</v>
      </c>
      <c r="X140" s="319">
        <f>ROUND(W140*$H140,2)</f>
        <v>450</v>
      </c>
      <c r="Y140" s="1381"/>
      <c r="Z140" s="1382">
        <f>ROUND(Y140*$H140,2)</f>
        <v>0</v>
      </c>
      <c r="AA140" s="1381"/>
      <c r="AB140" s="1382">
        <f>ROUND(AA140*$H140,2)</f>
        <v>0</v>
      </c>
      <c r="AC140" s="1757"/>
      <c r="AD140" s="1382">
        <f>ROUND(AC140*$H140,2)</f>
        <v>0</v>
      </c>
      <c r="AE140" s="318"/>
      <c r="AF140" s="319">
        <f>ROUND(AE140*$H140,2)</f>
        <v>0</v>
      </c>
      <c r="AG140" s="1646"/>
      <c r="AH140" s="1583">
        <f>ROUND(AG140*$H140,2)</f>
        <v>0</v>
      </c>
      <c r="AI140" s="318"/>
      <c r="AJ140" s="319">
        <f>ROUND(AI140*$H140,2)</f>
        <v>0</v>
      </c>
      <c r="AK140" s="318"/>
      <c r="AL140" s="319">
        <f>ROUND(AK140*$H140,2)</f>
        <v>0</v>
      </c>
      <c r="AM140" s="318"/>
      <c r="AN140" s="319">
        <f>ROUND(AM140*$H140,2)</f>
        <v>0</v>
      </c>
      <c r="AO140" s="1603"/>
      <c r="AP140" s="1382">
        <f>ROUND(AO140*$H140,2)</f>
        <v>0</v>
      </c>
      <c r="AQ140" s="318"/>
      <c r="AR140" s="319">
        <f>ROUND(AQ140*$H140,2)</f>
        <v>0</v>
      </c>
      <c r="AS140" s="1381"/>
      <c r="AT140" s="1382">
        <f>ROUND(AS140*$H140,2)</f>
        <v>0</v>
      </c>
      <c r="AU140" s="2342"/>
      <c r="AV140" s="1908">
        <f>ROUND(AU140*$H140,2)</f>
        <v>0</v>
      </c>
      <c r="AW140" s="318">
        <f>AU140+AS140+AQ140+AO140+AM140+AK140+AI140+AG140+AE140+AC140+AA140+Y140+W140+U140+S140+Q140+O140+M140+K140</f>
        <v>5</v>
      </c>
      <c r="AX140" s="319">
        <f>ROUND(AW140*$H140,2)</f>
        <v>750</v>
      </c>
      <c r="AY140" s="318">
        <f>G140-AW140</f>
        <v>0</v>
      </c>
      <c r="AZ140" s="319">
        <f>ROUND(AY140*$H140,2)</f>
        <v>0</v>
      </c>
      <c r="BA140" s="530">
        <f>AZ140/I140</f>
        <v>0</v>
      </c>
    </row>
    <row r="141" spans="1:53" s="1" customFormat="1" ht="30" customHeight="1" x14ac:dyDescent="0.2">
      <c r="A141" s="22"/>
      <c r="B141" s="201"/>
      <c r="C141" s="207" t="s">
        <v>112</v>
      </c>
      <c r="D141" s="33"/>
      <c r="E141" s="288" t="s">
        <v>171</v>
      </c>
      <c r="F141" s="33"/>
      <c r="G141" s="33"/>
      <c r="H141" s="202"/>
      <c r="I141" s="203"/>
      <c r="J141" s="24"/>
      <c r="K141" s="312"/>
      <c r="L141" s="313"/>
      <c r="M141" s="312"/>
      <c r="N141" s="313"/>
      <c r="O141" s="312"/>
      <c r="P141" s="313"/>
      <c r="Q141" s="312"/>
      <c r="R141" s="313"/>
      <c r="S141" s="312"/>
      <c r="T141" s="313"/>
      <c r="U141" s="312"/>
      <c r="V141" s="313"/>
      <c r="W141" s="312"/>
      <c r="X141" s="313"/>
      <c r="Y141" s="1605"/>
      <c r="Z141" s="1606"/>
      <c r="AA141" s="1605"/>
      <c r="AB141" s="1606"/>
      <c r="AC141" s="1805"/>
      <c r="AD141" s="1606"/>
      <c r="AE141" s="312"/>
      <c r="AF141" s="313"/>
      <c r="AG141" s="1781"/>
      <c r="AH141" s="1580"/>
      <c r="AI141" s="312"/>
      <c r="AJ141" s="313"/>
      <c r="AK141" s="312"/>
      <c r="AL141" s="313"/>
      <c r="AM141" s="542"/>
      <c r="AN141" s="543"/>
      <c r="AO141" s="1605"/>
      <c r="AP141" s="1606"/>
      <c r="AQ141" s="542"/>
      <c r="AR141" s="543"/>
      <c r="AS141" s="1605"/>
      <c r="AT141" s="1606"/>
      <c r="AU141" s="2339"/>
      <c r="AV141" s="1902"/>
      <c r="AW141" s="312"/>
      <c r="AX141" s="313"/>
      <c r="AY141" s="312"/>
      <c r="AZ141" s="313"/>
      <c r="BA141" s="539"/>
    </row>
    <row r="142" spans="1:53" s="10" customFormat="1" ht="30" customHeight="1" x14ac:dyDescent="0.2">
      <c r="B142" s="214"/>
      <c r="C142" s="207" t="s">
        <v>114</v>
      </c>
      <c r="D142" s="215" t="s">
        <v>7</v>
      </c>
      <c r="E142" s="290" t="s">
        <v>172</v>
      </c>
      <c r="F142" s="141"/>
      <c r="G142" s="217">
        <v>5</v>
      </c>
      <c r="H142" s="218"/>
      <c r="I142" s="219"/>
      <c r="J142" s="138"/>
      <c r="K142" s="316"/>
      <c r="L142" s="317"/>
      <c r="M142" s="316"/>
      <c r="N142" s="317"/>
      <c r="O142" s="316"/>
      <c r="P142" s="317"/>
      <c r="Q142" s="316"/>
      <c r="R142" s="317"/>
      <c r="S142" s="316"/>
      <c r="T142" s="317"/>
      <c r="U142" s="316"/>
      <c r="V142" s="317"/>
      <c r="W142" s="316"/>
      <c r="X142" s="317"/>
      <c r="Y142" s="1609"/>
      <c r="Z142" s="1610"/>
      <c r="AA142" s="1609"/>
      <c r="AB142" s="1610"/>
      <c r="AC142" s="1755"/>
      <c r="AD142" s="1610"/>
      <c r="AE142" s="316"/>
      <c r="AF142" s="317"/>
      <c r="AG142" s="1645"/>
      <c r="AH142" s="1582"/>
      <c r="AI142" s="316"/>
      <c r="AJ142" s="317"/>
      <c r="AK142" s="316"/>
      <c r="AL142" s="317"/>
      <c r="AM142" s="316"/>
      <c r="AN142" s="317"/>
      <c r="AO142" s="1609"/>
      <c r="AP142" s="1610"/>
      <c r="AQ142" s="316"/>
      <c r="AR142" s="317"/>
      <c r="AS142" s="1609"/>
      <c r="AT142" s="1610"/>
      <c r="AU142" s="2341"/>
      <c r="AV142" s="1906"/>
      <c r="AW142" s="316"/>
      <c r="AX142" s="317"/>
      <c r="AY142" s="316"/>
      <c r="AZ142" s="317"/>
      <c r="BA142" s="528"/>
    </row>
    <row r="143" spans="1:53" s="1" customFormat="1" ht="58.2" customHeight="1" x14ac:dyDescent="0.2">
      <c r="A143" s="22"/>
      <c r="B143" s="2030">
        <v>9</v>
      </c>
      <c r="C143" s="268" t="s">
        <v>105</v>
      </c>
      <c r="D143" s="269" t="s">
        <v>174</v>
      </c>
      <c r="E143" s="275" t="s">
        <v>175</v>
      </c>
      <c r="F143" s="270" t="s">
        <v>153</v>
      </c>
      <c r="G143" s="271">
        <v>46.8</v>
      </c>
      <c r="H143" s="272">
        <v>385.8</v>
      </c>
      <c r="I143" s="273">
        <f>ROUND(H143*G143,2)</f>
        <v>18055.439999999999</v>
      </c>
      <c r="J143" s="255" t="s">
        <v>109</v>
      </c>
      <c r="K143" s="318"/>
      <c r="L143" s="319">
        <f>ROUND(K143*$H143,2)</f>
        <v>0</v>
      </c>
      <c r="M143" s="318"/>
      <c r="N143" s="319">
        <f>ROUND(M143*$H143,2)</f>
        <v>0</v>
      </c>
      <c r="O143" s="318">
        <v>5</v>
      </c>
      <c r="P143" s="319">
        <f>ROUND(O143*$H143,2)</f>
        <v>1929</v>
      </c>
      <c r="Q143" s="318"/>
      <c r="R143" s="319">
        <f>ROUND(Q143*$H143,2)</f>
        <v>0</v>
      </c>
      <c r="S143" s="318">
        <v>8</v>
      </c>
      <c r="T143" s="319">
        <f>ROUND(S143*$H143,2)</f>
        <v>3086.4</v>
      </c>
      <c r="U143" s="318">
        <v>2</v>
      </c>
      <c r="V143" s="319">
        <f>ROUND(U143*$H143,2)</f>
        <v>771.6</v>
      </c>
      <c r="W143" s="318"/>
      <c r="X143" s="319">
        <f>ROUND(W143*$H143,2)</f>
        <v>0</v>
      </c>
      <c r="Y143" s="1381">
        <v>16.8</v>
      </c>
      <c r="Z143" s="1382">
        <f>ROUND(Y143*$H143,2)</f>
        <v>6481.44</v>
      </c>
      <c r="AA143" s="1381">
        <v>7.5</v>
      </c>
      <c r="AB143" s="1382">
        <f>ROUND(AA143*$H143,2)</f>
        <v>2893.5</v>
      </c>
      <c r="AC143" s="1757"/>
      <c r="AD143" s="1382">
        <f>ROUND(AC143*$H143,2)</f>
        <v>0</v>
      </c>
      <c r="AE143" s="318"/>
      <c r="AF143" s="319">
        <f>ROUND(AE143*$H143,2)</f>
        <v>0</v>
      </c>
      <c r="AG143" s="1646"/>
      <c r="AH143" s="1583">
        <f>ROUND(AG143*$H143,2)</f>
        <v>0</v>
      </c>
      <c r="AI143" s="318"/>
      <c r="AJ143" s="319">
        <f>ROUND(AI143*$H143,2)</f>
        <v>0</v>
      </c>
      <c r="AK143" s="318"/>
      <c r="AL143" s="319">
        <f>ROUND(AK143*$H143,2)</f>
        <v>0</v>
      </c>
      <c r="AM143" s="318"/>
      <c r="AN143" s="319">
        <f>ROUND(AM143*$H143,2)</f>
        <v>0</v>
      </c>
      <c r="AO143" s="1603">
        <v>7</v>
      </c>
      <c r="AP143" s="1382">
        <f>ROUND(AO143*$H143,2)</f>
        <v>2700.6</v>
      </c>
      <c r="AQ143" s="318">
        <v>0.5</v>
      </c>
      <c r="AR143" s="319">
        <f>ROUND(AQ143*$H143,2)</f>
        <v>192.9</v>
      </c>
      <c r="AS143" s="1381"/>
      <c r="AT143" s="1382">
        <f>ROUND(AS143*$H143,2)</f>
        <v>0</v>
      </c>
      <c r="AU143" s="2342"/>
      <c r="AV143" s="1908">
        <f>ROUND(AU143*$H143,2)</f>
        <v>0</v>
      </c>
      <c r="AW143" s="318">
        <f>AU143+AS143+AQ143+AO143+AM143+AK143+AI143+AG143+AE143+AC143+AA143+Y143+W143+U143+S143+Q143+O143+M143+K143</f>
        <v>46.8</v>
      </c>
      <c r="AX143" s="319">
        <f>ROUND(AW143*$H143,2)</f>
        <v>18055.439999999999</v>
      </c>
      <c r="AY143" s="318">
        <f>G143-AW143</f>
        <v>0</v>
      </c>
      <c r="AZ143" s="319">
        <f>ROUND(AY143*$H143,2)</f>
        <v>0</v>
      </c>
      <c r="BA143" s="530">
        <f>AZ143/I143</f>
        <v>0</v>
      </c>
    </row>
    <row r="144" spans="1:53" s="1" customFormat="1" ht="30" customHeight="1" x14ac:dyDescent="0.2">
      <c r="A144" s="22"/>
      <c r="B144" s="201"/>
      <c r="C144" s="207" t="s">
        <v>112</v>
      </c>
      <c r="D144" s="33"/>
      <c r="E144" s="288" t="s">
        <v>177</v>
      </c>
      <c r="F144" s="33"/>
      <c r="G144" s="33"/>
      <c r="H144" s="202"/>
      <c r="I144" s="203"/>
      <c r="J144" s="24"/>
      <c r="K144" s="312"/>
      <c r="L144" s="313"/>
      <c r="M144" s="312"/>
      <c r="N144" s="313"/>
      <c r="O144" s="312"/>
      <c r="P144" s="313"/>
      <c r="Q144" s="312"/>
      <c r="R144" s="313"/>
      <c r="S144" s="312"/>
      <c r="T144" s="313"/>
      <c r="U144" s="312"/>
      <c r="V144" s="313"/>
      <c r="W144" s="312"/>
      <c r="X144" s="313"/>
      <c r="Y144" s="1605"/>
      <c r="Z144" s="1606"/>
      <c r="AA144" s="1605"/>
      <c r="AB144" s="1606"/>
      <c r="AC144" s="1805"/>
      <c r="AD144" s="1606"/>
      <c r="AE144" s="312"/>
      <c r="AF144" s="313"/>
      <c r="AG144" s="1781"/>
      <c r="AH144" s="1580"/>
      <c r="AI144" s="312"/>
      <c r="AJ144" s="313"/>
      <c r="AK144" s="312"/>
      <c r="AL144" s="313"/>
      <c r="AM144" s="542"/>
      <c r="AN144" s="543"/>
      <c r="AO144" s="1605"/>
      <c r="AP144" s="1606"/>
      <c r="AQ144" s="542"/>
      <c r="AR144" s="543"/>
      <c r="AS144" s="1605"/>
      <c r="AT144" s="1606"/>
      <c r="AU144" s="2339"/>
      <c r="AV144" s="1902"/>
      <c r="AW144" s="312"/>
      <c r="AX144" s="313"/>
      <c r="AY144" s="312"/>
      <c r="AZ144" s="313"/>
      <c r="BA144" s="539"/>
    </row>
    <row r="145" spans="1:53" s="9" customFormat="1" ht="30" customHeight="1" x14ac:dyDescent="0.2">
      <c r="B145" s="209"/>
      <c r="C145" s="207" t="s">
        <v>114</v>
      </c>
      <c r="D145" s="210" t="s">
        <v>7</v>
      </c>
      <c r="E145" s="289" t="s">
        <v>178</v>
      </c>
      <c r="F145" s="134"/>
      <c r="G145" s="210" t="s">
        <v>7</v>
      </c>
      <c r="H145" s="212"/>
      <c r="I145" s="213"/>
      <c r="J145" s="131"/>
      <c r="K145" s="314"/>
      <c r="L145" s="315"/>
      <c r="M145" s="314"/>
      <c r="N145" s="315"/>
      <c r="O145" s="314"/>
      <c r="P145" s="315"/>
      <c r="Q145" s="314"/>
      <c r="R145" s="315"/>
      <c r="S145" s="314"/>
      <c r="T145" s="315"/>
      <c r="U145" s="314"/>
      <c r="V145" s="315"/>
      <c r="W145" s="314"/>
      <c r="X145" s="315"/>
      <c r="Y145" s="1607"/>
      <c r="Z145" s="1608"/>
      <c r="AA145" s="1607"/>
      <c r="AB145" s="1608"/>
      <c r="AC145" s="1753"/>
      <c r="AD145" s="1608"/>
      <c r="AE145" s="314"/>
      <c r="AF145" s="315"/>
      <c r="AG145" s="1644"/>
      <c r="AH145" s="1581"/>
      <c r="AI145" s="314"/>
      <c r="AJ145" s="315"/>
      <c r="AK145" s="314"/>
      <c r="AL145" s="315"/>
      <c r="AM145" s="314"/>
      <c r="AN145" s="315"/>
      <c r="AO145" s="1607"/>
      <c r="AP145" s="1608"/>
      <c r="AQ145" s="314"/>
      <c r="AR145" s="315"/>
      <c r="AS145" s="1607"/>
      <c r="AT145" s="1608"/>
      <c r="AU145" s="2340"/>
      <c r="AV145" s="1904"/>
      <c r="AW145" s="314"/>
      <c r="AX145" s="315"/>
      <c r="AY145" s="314"/>
      <c r="AZ145" s="315"/>
      <c r="BA145" s="527"/>
    </row>
    <row r="146" spans="1:53" s="10" customFormat="1" ht="30" customHeight="1" x14ac:dyDescent="0.2">
      <c r="B146" s="214"/>
      <c r="C146" s="207" t="s">
        <v>114</v>
      </c>
      <c r="D146" s="215" t="s">
        <v>7</v>
      </c>
      <c r="E146" s="290" t="s">
        <v>179</v>
      </c>
      <c r="F146" s="141"/>
      <c r="G146" s="217">
        <v>29</v>
      </c>
      <c r="H146" s="218"/>
      <c r="I146" s="219"/>
      <c r="J146" s="138"/>
      <c r="K146" s="316"/>
      <c r="L146" s="317"/>
      <c r="M146" s="316"/>
      <c r="N146" s="317"/>
      <c r="O146" s="316"/>
      <c r="P146" s="317"/>
      <c r="Q146" s="316"/>
      <c r="R146" s="317"/>
      <c r="S146" s="316"/>
      <c r="T146" s="317"/>
      <c r="U146" s="316"/>
      <c r="V146" s="317"/>
      <c r="W146" s="316"/>
      <c r="X146" s="317"/>
      <c r="Y146" s="1609"/>
      <c r="Z146" s="1610"/>
      <c r="AA146" s="1609"/>
      <c r="AB146" s="1610"/>
      <c r="AC146" s="1755"/>
      <c r="AD146" s="1610"/>
      <c r="AE146" s="316"/>
      <c r="AF146" s="317"/>
      <c r="AG146" s="1645"/>
      <c r="AH146" s="1582"/>
      <c r="AI146" s="316"/>
      <c r="AJ146" s="317"/>
      <c r="AK146" s="316"/>
      <c r="AL146" s="317"/>
      <c r="AM146" s="316"/>
      <c r="AN146" s="317"/>
      <c r="AO146" s="1609"/>
      <c r="AP146" s="1610"/>
      <c r="AQ146" s="316"/>
      <c r="AR146" s="317"/>
      <c r="AS146" s="1609"/>
      <c r="AT146" s="1610"/>
      <c r="AU146" s="2341"/>
      <c r="AV146" s="1906"/>
      <c r="AW146" s="316"/>
      <c r="AX146" s="317"/>
      <c r="AY146" s="316"/>
      <c r="AZ146" s="317"/>
      <c r="BA146" s="528"/>
    </row>
    <row r="147" spans="1:53" s="10" customFormat="1" ht="30" customHeight="1" x14ac:dyDescent="0.2">
      <c r="B147" s="214"/>
      <c r="C147" s="207" t="s">
        <v>114</v>
      </c>
      <c r="D147" s="215" t="s">
        <v>7</v>
      </c>
      <c r="E147" s="290" t="s">
        <v>180</v>
      </c>
      <c r="F147" s="141"/>
      <c r="G147" s="217">
        <v>17.8</v>
      </c>
      <c r="H147" s="218"/>
      <c r="I147" s="219"/>
      <c r="J147" s="138"/>
      <c r="K147" s="316"/>
      <c r="L147" s="317"/>
      <c r="M147" s="316"/>
      <c r="N147" s="317"/>
      <c r="O147" s="316"/>
      <c r="P147" s="317"/>
      <c r="Q147" s="316"/>
      <c r="R147" s="317"/>
      <c r="S147" s="316"/>
      <c r="T147" s="317"/>
      <c r="U147" s="316"/>
      <c r="V147" s="317"/>
      <c r="W147" s="316"/>
      <c r="X147" s="317"/>
      <c r="Y147" s="1609"/>
      <c r="Z147" s="1610"/>
      <c r="AA147" s="1609"/>
      <c r="AB147" s="1610"/>
      <c r="AC147" s="1755"/>
      <c r="AD147" s="1610"/>
      <c r="AE147" s="316"/>
      <c r="AF147" s="317"/>
      <c r="AG147" s="1645"/>
      <c r="AH147" s="1582"/>
      <c r="AI147" s="316"/>
      <c r="AJ147" s="317"/>
      <c r="AK147" s="316"/>
      <c r="AL147" s="317"/>
      <c r="AM147" s="316"/>
      <c r="AN147" s="317"/>
      <c r="AO147" s="1609"/>
      <c r="AP147" s="1610"/>
      <c r="AQ147" s="316"/>
      <c r="AR147" s="317"/>
      <c r="AS147" s="1609"/>
      <c r="AT147" s="1610"/>
      <c r="AU147" s="2341"/>
      <c r="AV147" s="1906"/>
      <c r="AW147" s="316"/>
      <c r="AX147" s="317"/>
      <c r="AY147" s="316"/>
      <c r="AZ147" s="317"/>
      <c r="BA147" s="528"/>
    </row>
    <row r="148" spans="1:53" s="12" customFormat="1" ht="10.5" customHeight="1" x14ac:dyDescent="0.2">
      <c r="B148" s="226"/>
      <c r="C148" s="207" t="s">
        <v>114</v>
      </c>
      <c r="D148" s="227" t="s">
        <v>7</v>
      </c>
      <c r="E148" s="292" t="s">
        <v>132</v>
      </c>
      <c r="F148" s="155"/>
      <c r="G148" s="229">
        <v>46.8</v>
      </c>
      <c r="H148" s="230"/>
      <c r="I148" s="231"/>
      <c r="J148" s="152"/>
      <c r="K148" s="322"/>
      <c r="L148" s="323"/>
      <c r="M148" s="322"/>
      <c r="N148" s="323"/>
      <c r="O148" s="322"/>
      <c r="P148" s="323"/>
      <c r="Q148" s="322"/>
      <c r="R148" s="323"/>
      <c r="S148" s="322"/>
      <c r="T148" s="323"/>
      <c r="U148" s="322"/>
      <c r="V148" s="323"/>
      <c r="W148" s="322"/>
      <c r="X148" s="323"/>
      <c r="Y148" s="1613"/>
      <c r="Z148" s="1614"/>
      <c r="AA148" s="1613"/>
      <c r="AB148" s="1614"/>
      <c r="AC148" s="1761"/>
      <c r="AD148" s="1614"/>
      <c r="AE148" s="322"/>
      <c r="AF148" s="323"/>
      <c r="AG148" s="1648"/>
      <c r="AH148" s="1585"/>
      <c r="AI148" s="322"/>
      <c r="AJ148" s="323"/>
      <c r="AK148" s="322"/>
      <c r="AL148" s="323"/>
      <c r="AM148" s="322"/>
      <c r="AN148" s="323"/>
      <c r="AO148" s="1613"/>
      <c r="AP148" s="1614"/>
      <c r="AQ148" s="322"/>
      <c r="AR148" s="323"/>
      <c r="AS148" s="1613"/>
      <c r="AT148" s="1614"/>
      <c r="AU148" s="2344"/>
      <c r="AV148" s="1912"/>
      <c r="AW148" s="322"/>
      <c r="AX148" s="323"/>
      <c r="AY148" s="322"/>
      <c r="AZ148" s="323"/>
      <c r="BA148" s="529"/>
    </row>
    <row r="149" spans="1:53" s="1" customFormat="1" ht="53.25" customHeight="1" x14ac:dyDescent="0.2">
      <c r="A149" s="22"/>
      <c r="B149" s="2030">
        <v>10</v>
      </c>
      <c r="C149" s="268" t="s">
        <v>105</v>
      </c>
      <c r="D149" s="269" t="s">
        <v>182</v>
      </c>
      <c r="E149" s="275" t="s">
        <v>183</v>
      </c>
      <c r="F149" s="270" t="s">
        <v>153</v>
      </c>
      <c r="G149" s="271">
        <v>2.1</v>
      </c>
      <c r="H149" s="272">
        <v>600.4</v>
      </c>
      <c r="I149" s="273">
        <f>ROUND(H149*G149,2)</f>
        <v>1260.8399999999999</v>
      </c>
      <c r="J149" s="255" t="s">
        <v>109</v>
      </c>
      <c r="K149" s="318"/>
      <c r="L149" s="319">
        <f>ROUND(K149*$H149,2)</f>
        <v>0</v>
      </c>
      <c r="M149" s="318"/>
      <c r="N149" s="319">
        <f>ROUND(M149*$H149,2)</f>
        <v>0</v>
      </c>
      <c r="O149" s="318"/>
      <c r="P149" s="319">
        <f>ROUND(O149*$H149,2)</f>
        <v>0</v>
      </c>
      <c r="Q149" s="318"/>
      <c r="R149" s="319">
        <f>ROUND(Q149*$H149,2)</f>
        <v>0</v>
      </c>
      <c r="S149" s="318"/>
      <c r="T149" s="319">
        <f>ROUND(S149*$H149,2)</f>
        <v>0</v>
      </c>
      <c r="U149" s="318">
        <v>0.8</v>
      </c>
      <c r="V149" s="319">
        <f>ROUND(U149*$H149,2)</f>
        <v>480.32</v>
      </c>
      <c r="W149" s="318"/>
      <c r="X149" s="319">
        <f>ROUND(W149*$H149,2)</f>
        <v>0</v>
      </c>
      <c r="Y149" s="1381">
        <v>1.3</v>
      </c>
      <c r="Z149" s="1382">
        <f>ROUND(Y149*$H149,2)</f>
        <v>780.52</v>
      </c>
      <c r="AA149" s="1381"/>
      <c r="AB149" s="1382">
        <f>ROUND(AA149*$H149,2)</f>
        <v>0</v>
      </c>
      <c r="AC149" s="1757"/>
      <c r="AD149" s="1382">
        <f>ROUND(AC149*$H149,2)</f>
        <v>0</v>
      </c>
      <c r="AE149" s="318"/>
      <c r="AF149" s="319">
        <f>ROUND(AE149*$H149,2)</f>
        <v>0</v>
      </c>
      <c r="AG149" s="1646"/>
      <c r="AH149" s="1583">
        <f>ROUND(AG149*$H149,2)</f>
        <v>0</v>
      </c>
      <c r="AI149" s="318"/>
      <c r="AJ149" s="319">
        <f>ROUND(AI149*$H149,2)</f>
        <v>0</v>
      </c>
      <c r="AK149" s="318"/>
      <c r="AL149" s="319">
        <f>ROUND(AK149*$H149,2)</f>
        <v>0</v>
      </c>
      <c r="AM149" s="318"/>
      <c r="AN149" s="319">
        <f>ROUND(AM149*$H149,2)</f>
        <v>0</v>
      </c>
      <c r="AO149" s="1603"/>
      <c r="AP149" s="1382">
        <f>ROUND(AO149*$H149,2)</f>
        <v>0</v>
      </c>
      <c r="AQ149" s="318"/>
      <c r="AR149" s="319">
        <f>ROUND(AQ149*$H149,2)</f>
        <v>0</v>
      </c>
      <c r="AS149" s="1381"/>
      <c r="AT149" s="1382">
        <f>ROUND(AS149*$H149,2)</f>
        <v>0</v>
      </c>
      <c r="AU149" s="2342"/>
      <c r="AV149" s="1908">
        <f>ROUND(AU149*$H149,2)</f>
        <v>0</v>
      </c>
      <c r="AW149" s="318">
        <f>AU149+AS149+AQ149+AO149+AM149+AK149+AI149+AG149+AE149+AC149+AA149+Y149+W149+U149+S149+Q149+O149+M149+K149</f>
        <v>2.1</v>
      </c>
      <c r="AX149" s="319">
        <f>ROUND(AW149*$H149,2)</f>
        <v>1260.8399999999999</v>
      </c>
      <c r="AY149" s="318">
        <f>G149-AW149</f>
        <v>0</v>
      </c>
      <c r="AZ149" s="319">
        <f>ROUND(AY149*$H149,2)</f>
        <v>0</v>
      </c>
      <c r="BA149" s="530">
        <f>AZ149/I149</f>
        <v>0</v>
      </c>
    </row>
    <row r="150" spans="1:53" s="1" customFormat="1" ht="30" customHeight="1" x14ac:dyDescent="0.2">
      <c r="A150" s="22"/>
      <c r="B150" s="201"/>
      <c r="C150" s="207" t="s">
        <v>112</v>
      </c>
      <c r="D150" s="33"/>
      <c r="E150" s="288" t="s">
        <v>177</v>
      </c>
      <c r="F150" s="33"/>
      <c r="G150" s="33"/>
      <c r="H150" s="202"/>
      <c r="I150" s="203"/>
      <c r="J150" s="24"/>
      <c r="K150" s="312"/>
      <c r="L150" s="313"/>
      <c r="M150" s="312"/>
      <c r="N150" s="313"/>
      <c r="O150" s="312"/>
      <c r="P150" s="313"/>
      <c r="Q150" s="312"/>
      <c r="R150" s="313"/>
      <c r="S150" s="312"/>
      <c r="T150" s="313"/>
      <c r="U150" s="312"/>
      <c r="V150" s="313"/>
      <c r="W150" s="312"/>
      <c r="X150" s="313"/>
      <c r="Y150" s="1605"/>
      <c r="Z150" s="1606"/>
      <c r="AA150" s="1605"/>
      <c r="AB150" s="1606"/>
      <c r="AC150" s="1805"/>
      <c r="AD150" s="1606"/>
      <c r="AE150" s="312"/>
      <c r="AF150" s="313"/>
      <c r="AG150" s="1781"/>
      <c r="AH150" s="1580"/>
      <c r="AI150" s="312"/>
      <c r="AJ150" s="313"/>
      <c r="AK150" s="312"/>
      <c r="AL150" s="313"/>
      <c r="AM150" s="542"/>
      <c r="AN150" s="543"/>
      <c r="AO150" s="1605"/>
      <c r="AP150" s="1606"/>
      <c r="AQ150" s="542"/>
      <c r="AR150" s="543"/>
      <c r="AS150" s="1605"/>
      <c r="AT150" s="1606"/>
      <c r="AU150" s="2339"/>
      <c r="AV150" s="1902"/>
      <c r="AW150" s="312"/>
      <c r="AX150" s="313"/>
      <c r="AY150" s="312"/>
      <c r="AZ150" s="313"/>
      <c r="BA150" s="539"/>
    </row>
    <row r="151" spans="1:53" s="9" customFormat="1" ht="30" customHeight="1" x14ac:dyDescent="0.2">
      <c r="B151" s="209"/>
      <c r="C151" s="207" t="s">
        <v>114</v>
      </c>
      <c r="D151" s="210" t="s">
        <v>7</v>
      </c>
      <c r="E151" s="289" t="s">
        <v>178</v>
      </c>
      <c r="F151" s="134"/>
      <c r="G151" s="210" t="s">
        <v>7</v>
      </c>
      <c r="H151" s="212"/>
      <c r="I151" s="213"/>
      <c r="J151" s="131"/>
      <c r="K151" s="314"/>
      <c r="L151" s="315"/>
      <c r="M151" s="314"/>
      <c r="N151" s="315"/>
      <c r="O151" s="314"/>
      <c r="P151" s="315"/>
      <c r="Q151" s="314"/>
      <c r="R151" s="315"/>
      <c r="S151" s="314"/>
      <c r="T151" s="315"/>
      <c r="U151" s="314"/>
      <c r="V151" s="315"/>
      <c r="W151" s="314"/>
      <c r="X151" s="315"/>
      <c r="Y151" s="1607"/>
      <c r="Z151" s="1608"/>
      <c r="AA151" s="1607"/>
      <c r="AB151" s="1608"/>
      <c r="AC151" s="1753"/>
      <c r="AD151" s="1608"/>
      <c r="AE151" s="314"/>
      <c r="AF151" s="315"/>
      <c r="AG151" s="1644"/>
      <c r="AH151" s="1581"/>
      <c r="AI151" s="314"/>
      <c r="AJ151" s="315"/>
      <c r="AK151" s="314"/>
      <c r="AL151" s="315"/>
      <c r="AM151" s="314"/>
      <c r="AN151" s="315"/>
      <c r="AO151" s="1607"/>
      <c r="AP151" s="1608"/>
      <c r="AQ151" s="314"/>
      <c r="AR151" s="315"/>
      <c r="AS151" s="1607"/>
      <c r="AT151" s="1608"/>
      <c r="AU151" s="2340"/>
      <c r="AV151" s="1904"/>
      <c r="AW151" s="314"/>
      <c r="AX151" s="315"/>
      <c r="AY151" s="314"/>
      <c r="AZ151" s="315"/>
      <c r="BA151" s="527"/>
    </row>
    <row r="152" spans="1:53" s="10" customFormat="1" ht="30" customHeight="1" x14ac:dyDescent="0.2">
      <c r="B152" s="214"/>
      <c r="C152" s="207" t="s">
        <v>114</v>
      </c>
      <c r="D152" s="215" t="s">
        <v>7</v>
      </c>
      <c r="E152" s="290" t="s">
        <v>185</v>
      </c>
      <c r="F152" s="141"/>
      <c r="G152" s="217">
        <v>2.1</v>
      </c>
      <c r="H152" s="218"/>
      <c r="I152" s="219"/>
      <c r="J152" s="138"/>
      <c r="K152" s="316"/>
      <c r="L152" s="317"/>
      <c r="M152" s="316"/>
      <c r="N152" s="317"/>
      <c r="O152" s="316"/>
      <c r="P152" s="317"/>
      <c r="Q152" s="316"/>
      <c r="R152" s="317"/>
      <c r="S152" s="316"/>
      <c r="T152" s="317"/>
      <c r="U152" s="316"/>
      <c r="V152" s="317"/>
      <c r="W152" s="316"/>
      <c r="X152" s="317"/>
      <c r="Y152" s="1609"/>
      <c r="Z152" s="1610"/>
      <c r="AA152" s="1609"/>
      <c r="AB152" s="1610"/>
      <c r="AC152" s="1755"/>
      <c r="AD152" s="1610"/>
      <c r="AE152" s="316"/>
      <c r="AF152" s="317"/>
      <c r="AG152" s="1645"/>
      <c r="AH152" s="1582"/>
      <c r="AI152" s="316"/>
      <c r="AJ152" s="317"/>
      <c r="AK152" s="316"/>
      <c r="AL152" s="317"/>
      <c r="AM152" s="316"/>
      <c r="AN152" s="317"/>
      <c r="AO152" s="1609"/>
      <c r="AP152" s="1610"/>
      <c r="AQ152" s="316"/>
      <c r="AR152" s="317"/>
      <c r="AS152" s="1609"/>
      <c r="AT152" s="1610"/>
      <c r="AU152" s="2341"/>
      <c r="AV152" s="1906"/>
      <c r="AW152" s="316"/>
      <c r="AX152" s="317"/>
      <c r="AY152" s="316"/>
      <c r="AZ152" s="317"/>
      <c r="BA152" s="528"/>
    </row>
    <row r="153" spans="1:53" s="1" customFormat="1" ht="54.75" customHeight="1" x14ac:dyDescent="0.2">
      <c r="A153" s="22"/>
      <c r="B153" s="2030">
        <v>11</v>
      </c>
      <c r="C153" s="268" t="s">
        <v>105</v>
      </c>
      <c r="D153" s="269" t="s">
        <v>187</v>
      </c>
      <c r="E153" s="275" t="s">
        <v>188</v>
      </c>
      <c r="F153" s="270" t="s">
        <v>153</v>
      </c>
      <c r="G153" s="271">
        <v>5.3</v>
      </c>
      <c r="H153" s="272">
        <v>300</v>
      </c>
      <c r="I153" s="273">
        <f>ROUND(H153*G153,2)</f>
        <v>1590</v>
      </c>
      <c r="J153" s="255" t="s">
        <v>109</v>
      </c>
      <c r="K153" s="318"/>
      <c r="L153" s="319">
        <f>ROUND(K153*$H153,2)</f>
        <v>0</v>
      </c>
      <c r="M153" s="318"/>
      <c r="N153" s="319">
        <f>ROUND(M153*$H153,2)</f>
        <v>0</v>
      </c>
      <c r="O153" s="318"/>
      <c r="P153" s="319">
        <f>ROUND(O153*$H153,2)</f>
        <v>0</v>
      </c>
      <c r="Q153" s="318"/>
      <c r="R153" s="319">
        <f>ROUND(Q153*$H153,2)</f>
        <v>0</v>
      </c>
      <c r="S153" s="318"/>
      <c r="T153" s="319">
        <f>ROUND(S153*$H153,2)</f>
        <v>0</v>
      </c>
      <c r="U153" s="318">
        <v>5.3</v>
      </c>
      <c r="V153" s="319">
        <f>ROUND(U153*$H153,2)</f>
        <v>1590</v>
      </c>
      <c r="W153" s="318"/>
      <c r="X153" s="319">
        <f>ROUND(W153*$H153,2)</f>
        <v>0</v>
      </c>
      <c r="Y153" s="1381"/>
      <c r="Z153" s="1382">
        <f>ROUND(Y153*$H153,2)</f>
        <v>0</v>
      </c>
      <c r="AA153" s="1381"/>
      <c r="AB153" s="1382">
        <f>ROUND(AA153*$H153,2)</f>
        <v>0</v>
      </c>
      <c r="AC153" s="1757"/>
      <c r="AD153" s="1382">
        <f>ROUND(AC153*$H153,2)</f>
        <v>0</v>
      </c>
      <c r="AE153" s="318"/>
      <c r="AF153" s="319">
        <f>ROUND(AE153*$H153,2)</f>
        <v>0</v>
      </c>
      <c r="AG153" s="1646"/>
      <c r="AH153" s="1583">
        <f>ROUND(AG153*$H153,2)</f>
        <v>0</v>
      </c>
      <c r="AI153" s="318"/>
      <c r="AJ153" s="319">
        <f>ROUND(AI153*$H153,2)</f>
        <v>0</v>
      </c>
      <c r="AK153" s="318"/>
      <c r="AL153" s="319">
        <f>ROUND(AK153*$H153,2)</f>
        <v>0</v>
      </c>
      <c r="AM153" s="318"/>
      <c r="AN153" s="319">
        <f>ROUND(AM153*$H153,2)</f>
        <v>0</v>
      </c>
      <c r="AO153" s="1603"/>
      <c r="AP153" s="1382">
        <f>ROUND(AO153*$H153,2)</f>
        <v>0</v>
      </c>
      <c r="AQ153" s="318"/>
      <c r="AR153" s="319">
        <f>ROUND(AQ153*$H153,2)</f>
        <v>0</v>
      </c>
      <c r="AS153" s="1381"/>
      <c r="AT153" s="1382">
        <f>ROUND(AS153*$H153,2)</f>
        <v>0</v>
      </c>
      <c r="AU153" s="2342"/>
      <c r="AV153" s="1908">
        <f>ROUND(AU153*$H153,2)</f>
        <v>0</v>
      </c>
      <c r="AW153" s="318">
        <f>AU153+AS153+AQ153+AO153+AM153+AK153+AI153+AG153+AE153+AC153+AA153+Y153+W153+U153+S153+Q153+O153+M153+K153</f>
        <v>5.3</v>
      </c>
      <c r="AX153" s="319">
        <f>ROUND(AW153*$H153,2)</f>
        <v>1590</v>
      </c>
      <c r="AY153" s="318">
        <f>G153-AW153</f>
        <v>0</v>
      </c>
      <c r="AZ153" s="319">
        <f>ROUND(AY153*$H153,2)</f>
        <v>0</v>
      </c>
      <c r="BA153" s="530">
        <f>AZ153/I153</f>
        <v>0</v>
      </c>
    </row>
    <row r="154" spans="1:53" s="1" customFormat="1" ht="30" customHeight="1" x14ac:dyDescent="0.2">
      <c r="A154" s="22"/>
      <c r="B154" s="201"/>
      <c r="C154" s="207" t="s">
        <v>112</v>
      </c>
      <c r="D154" s="33"/>
      <c r="E154" s="288" t="s">
        <v>177</v>
      </c>
      <c r="F154" s="33"/>
      <c r="G154" s="33"/>
      <c r="H154" s="202"/>
      <c r="I154" s="203"/>
      <c r="J154" s="24"/>
      <c r="K154" s="312"/>
      <c r="L154" s="313"/>
      <c r="M154" s="312"/>
      <c r="N154" s="313"/>
      <c r="O154" s="312"/>
      <c r="P154" s="313"/>
      <c r="Q154" s="312"/>
      <c r="R154" s="313"/>
      <c r="S154" s="312"/>
      <c r="T154" s="313"/>
      <c r="U154" s="312"/>
      <c r="V154" s="313"/>
      <c r="W154" s="312"/>
      <c r="X154" s="313"/>
      <c r="Y154" s="1605"/>
      <c r="Z154" s="1606"/>
      <c r="AA154" s="1605"/>
      <c r="AB154" s="1606"/>
      <c r="AC154" s="1805"/>
      <c r="AD154" s="1606"/>
      <c r="AE154" s="312"/>
      <c r="AF154" s="313"/>
      <c r="AG154" s="1781"/>
      <c r="AH154" s="1580"/>
      <c r="AI154" s="312"/>
      <c r="AJ154" s="313"/>
      <c r="AK154" s="312"/>
      <c r="AL154" s="313"/>
      <c r="AM154" s="542"/>
      <c r="AN154" s="543"/>
      <c r="AO154" s="1605"/>
      <c r="AP154" s="1606"/>
      <c r="AQ154" s="542"/>
      <c r="AR154" s="543"/>
      <c r="AS154" s="1605"/>
      <c r="AT154" s="1606"/>
      <c r="AU154" s="2339"/>
      <c r="AV154" s="1902"/>
      <c r="AW154" s="312"/>
      <c r="AX154" s="313"/>
      <c r="AY154" s="312"/>
      <c r="AZ154" s="313"/>
      <c r="BA154" s="539"/>
    </row>
    <row r="155" spans="1:53" s="9" customFormat="1" ht="30" customHeight="1" x14ac:dyDescent="0.2">
      <c r="B155" s="209"/>
      <c r="C155" s="207" t="s">
        <v>114</v>
      </c>
      <c r="D155" s="210" t="s">
        <v>7</v>
      </c>
      <c r="E155" s="289" t="s">
        <v>178</v>
      </c>
      <c r="F155" s="134"/>
      <c r="G155" s="210" t="s">
        <v>7</v>
      </c>
      <c r="H155" s="212"/>
      <c r="I155" s="213"/>
      <c r="J155" s="131"/>
      <c r="K155" s="314"/>
      <c r="L155" s="315"/>
      <c r="M155" s="314"/>
      <c r="N155" s="315"/>
      <c r="O155" s="314"/>
      <c r="P155" s="315"/>
      <c r="Q155" s="314"/>
      <c r="R155" s="315"/>
      <c r="S155" s="314"/>
      <c r="T155" s="315"/>
      <c r="U155" s="314"/>
      <c r="V155" s="315"/>
      <c r="W155" s="314"/>
      <c r="X155" s="315"/>
      <c r="Y155" s="1607"/>
      <c r="Z155" s="1608"/>
      <c r="AA155" s="1607"/>
      <c r="AB155" s="1608"/>
      <c r="AC155" s="1753"/>
      <c r="AD155" s="1608"/>
      <c r="AE155" s="314"/>
      <c r="AF155" s="315"/>
      <c r="AG155" s="1644"/>
      <c r="AH155" s="1581"/>
      <c r="AI155" s="314"/>
      <c r="AJ155" s="315"/>
      <c r="AK155" s="314"/>
      <c r="AL155" s="315"/>
      <c r="AM155" s="314"/>
      <c r="AN155" s="315"/>
      <c r="AO155" s="1607"/>
      <c r="AP155" s="1608"/>
      <c r="AQ155" s="314"/>
      <c r="AR155" s="315"/>
      <c r="AS155" s="1607"/>
      <c r="AT155" s="1608"/>
      <c r="AU155" s="2340"/>
      <c r="AV155" s="1904"/>
      <c r="AW155" s="314"/>
      <c r="AX155" s="315"/>
      <c r="AY155" s="314"/>
      <c r="AZ155" s="315"/>
      <c r="BA155" s="527"/>
    </row>
    <row r="156" spans="1:53" s="10" customFormat="1" ht="30" customHeight="1" x14ac:dyDescent="0.2">
      <c r="B156" s="214"/>
      <c r="C156" s="207" t="s">
        <v>114</v>
      </c>
      <c r="D156" s="215" t="s">
        <v>7</v>
      </c>
      <c r="E156" s="290" t="s">
        <v>190</v>
      </c>
      <c r="F156" s="141"/>
      <c r="G156" s="217">
        <v>5.3</v>
      </c>
      <c r="H156" s="218"/>
      <c r="I156" s="219"/>
      <c r="J156" s="138"/>
      <c r="K156" s="316"/>
      <c r="L156" s="317"/>
      <c r="M156" s="316"/>
      <c r="N156" s="317"/>
      <c r="O156" s="316"/>
      <c r="P156" s="317"/>
      <c r="Q156" s="316"/>
      <c r="R156" s="317"/>
      <c r="S156" s="316"/>
      <c r="T156" s="317"/>
      <c r="U156" s="316"/>
      <c r="V156" s="317"/>
      <c r="W156" s="316"/>
      <c r="X156" s="317"/>
      <c r="Y156" s="1609"/>
      <c r="Z156" s="1610"/>
      <c r="AA156" s="1609"/>
      <c r="AB156" s="1610"/>
      <c r="AC156" s="1755"/>
      <c r="AD156" s="1610"/>
      <c r="AE156" s="316"/>
      <c r="AF156" s="317"/>
      <c r="AG156" s="1645"/>
      <c r="AH156" s="1582"/>
      <c r="AI156" s="316"/>
      <c r="AJ156" s="317"/>
      <c r="AK156" s="316"/>
      <c r="AL156" s="317"/>
      <c r="AM156" s="316"/>
      <c r="AN156" s="317"/>
      <c r="AO156" s="1609"/>
      <c r="AP156" s="1610"/>
      <c r="AQ156" s="316"/>
      <c r="AR156" s="317"/>
      <c r="AS156" s="1609"/>
      <c r="AT156" s="1610"/>
      <c r="AU156" s="2341"/>
      <c r="AV156" s="1906"/>
      <c r="AW156" s="316"/>
      <c r="AX156" s="317"/>
      <c r="AY156" s="316"/>
      <c r="AZ156" s="317"/>
      <c r="BA156" s="528"/>
    </row>
    <row r="157" spans="1:53" s="1" customFormat="1" ht="39.9" customHeight="1" x14ac:dyDescent="0.2">
      <c r="A157" s="22"/>
      <c r="B157" s="2030">
        <v>12</v>
      </c>
      <c r="C157" s="268" t="s">
        <v>105</v>
      </c>
      <c r="D157" s="269" t="s">
        <v>192</v>
      </c>
      <c r="E157" s="275" t="s">
        <v>193</v>
      </c>
      <c r="F157" s="270" t="s">
        <v>194</v>
      </c>
      <c r="G157" s="271">
        <v>88.26</v>
      </c>
      <c r="H157" s="272">
        <v>599</v>
      </c>
      <c r="I157" s="273">
        <f>ROUND(H157*G157,2)</f>
        <v>52867.74</v>
      </c>
      <c r="J157" s="255" t="s">
        <v>109</v>
      </c>
      <c r="K157" s="318"/>
      <c r="L157" s="319">
        <f>ROUND(K157*$H157,2)</f>
        <v>0</v>
      </c>
      <c r="M157" s="318"/>
      <c r="N157" s="319">
        <f>ROUND(M157*$H157,2)</f>
        <v>0</v>
      </c>
      <c r="O157" s="318">
        <v>17.649999999999999</v>
      </c>
      <c r="P157" s="319">
        <f>ROUND(O157*$H157,2)</f>
        <v>10572.35</v>
      </c>
      <c r="Q157" s="318"/>
      <c r="R157" s="319">
        <f>ROUND(Q157*$H157,2)</f>
        <v>0</v>
      </c>
      <c r="S157" s="318">
        <f>G157*0.06</f>
        <v>5.2956000000000003</v>
      </c>
      <c r="T157" s="319">
        <f>ROUND(S157*$H157,2)</f>
        <v>3172.06</v>
      </c>
      <c r="U157" s="318">
        <v>5.5</v>
      </c>
      <c r="V157" s="319">
        <f>ROUND(U157*$H157,2)</f>
        <v>3294.5</v>
      </c>
      <c r="W157" s="318">
        <v>4.5999999999999996</v>
      </c>
      <c r="X157" s="319">
        <f>ROUND(W157*$H157,2)</f>
        <v>2755.4</v>
      </c>
      <c r="Y157" s="1381">
        <f>G157*0.3</f>
        <v>26.478000000000002</v>
      </c>
      <c r="Z157" s="1382">
        <f>ROUND(Y157*$H157,2)</f>
        <v>15860.32</v>
      </c>
      <c r="AA157" s="1381">
        <v>14</v>
      </c>
      <c r="AB157" s="1382">
        <f>ROUND(AA157*$H157,2)</f>
        <v>8386</v>
      </c>
      <c r="AC157" s="1757"/>
      <c r="AD157" s="1382">
        <f>ROUND(AC157*$H157,2)</f>
        <v>0</v>
      </c>
      <c r="AE157" s="318"/>
      <c r="AF157" s="319">
        <f>ROUND(AE157*$H157,2)</f>
        <v>0</v>
      </c>
      <c r="AG157" s="1646"/>
      <c r="AH157" s="1583">
        <f>ROUND(AG157*$H157,2)</f>
        <v>0</v>
      </c>
      <c r="AI157" s="318"/>
      <c r="AJ157" s="319">
        <f>ROUND(AI157*$H157,2)</f>
        <v>0</v>
      </c>
      <c r="AK157" s="318"/>
      <c r="AL157" s="319">
        <f>ROUND(AK157*$H157,2)</f>
        <v>0</v>
      </c>
      <c r="AM157" s="318"/>
      <c r="AN157" s="319">
        <f>ROUND(AM157*$H157,2)</f>
        <v>0</v>
      </c>
      <c r="AO157" s="1603">
        <v>9.5399999999999991</v>
      </c>
      <c r="AP157" s="1382">
        <f>ROUND(AO157*$H157,2)</f>
        <v>5714.46</v>
      </c>
      <c r="AQ157" s="318">
        <v>5.19</v>
      </c>
      <c r="AR157" s="319">
        <f>ROUND(AQ157*$H157,2)</f>
        <v>3108.81</v>
      </c>
      <c r="AS157" s="1381"/>
      <c r="AT157" s="1382">
        <f>ROUND(AS157*$H157,2)</f>
        <v>0</v>
      </c>
      <c r="AU157" s="2342"/>
      <c r="AV157" s="1908">
        <f>ROUND(AU157*$H157,2)</f>
        <v>0</v>
      </c>
      <c r="AW157" s="318">
        <f>AU157+AS157+AQ157+AO157+AM157+AK157+AI157+AG157+AE157+AC157+AA157+Y157+W157+U157+S157+Q157+O157+M157+K157</f>
        <v>88.253600000000006</v>
      </c>
      <c r="AX157" s="319">
        <f>ROUND(AW157*$H157,2)</f>
        <v>52863.91</v>
      </c>
      <c r="AY157" s="318">
        <f>G157-AW157</f>
        <v>6.3999999999992951E-3</v>
      </c>
      <c r="AZ157" s="319">
        <f>ROUND(AY157*$H157,2)</f>
        <v>3.83</v>
      </c>
      <c r="BA157" s="530">
        <f>AZ157/I157</f>
        <v>7.2444935228931678E-5</v>
      </c>
    </row>
    <row r="158" spans="1:53" s="1" customFormat="1" ht="30" customHeight="1" x14ac:dyDescent="0.2">
      <c r="A158" s="22"/>
      <c r="B158" s="201"/>
      <c r="C158" s="207" t="s">
        <v>112</v>
      </c>
      <c r="D158" s="33"/>
      <c r="E158" s="288" t="s">
        <v>196</v>
      </c>
      <c r="F158" s="33"/>
      <c r="G158" s="33"/>
      <c r="H158" s="202"/>
      <c r="I158" s="203"/>
      <c r="J158" s="24"/>
      <c r="K158" s="312"/>
      <c r="L158" s="313"/>
      <c r="M158" s="312"/>
      <c r="N158" s="313"/>
      <c r="O158" s="312"/>
      <c r="P158" s="313"/>
      <c r="Q158" s="312"/>
      <c r="R158" s="313"/>
      <c r="S158" s="312"/>
      <c r="T158" s="313"/>
      <c r="U158" s="312"/>
      <c r="V158" s="313"/>
      <c r="W158" s="312"/>
      <c r="X158" s="313"/>
      <c r="Y158" s="1605"/>
      <c r="Z158" s="1606"/>
      <c r="AA158" s="1605"/>
      <c r="AB158" s="1606"/>
      <c r="AC158" s="1805"/>
      <c r="AD158" s="1606"/>
      <c r="AE158" s="312"/>
      <c r="AF158" s="313"/>
      <c r="AG158" s="1781"/>
      <c r="AH158" s="1580"/>
      <c r="AI158" s="312"/>
      <c r="AJ158" s="313"/>
      <c r="AK158" s="312"/>
      <c r="AL158" s="313"/>
      <c r="AM158" s="542"/>
      <c r="AN158" s="543"/>
      <c r="AO158" s="1605"/>
      <c r="AP158" s="1606"/>
      <c r="AQ158" s="542"/>
      <c r="AR158" s="543"/>
      <c r="AS158" s="1605"/>
      <c r="AT158" s="1606"/>
      <c r="AU158" s="2339"/>
      <c r="AV158" s="1902"/>
      <c r="AW158" s="312"/>
      <c r="AX158" s="313"/>
      <c r="AY158" s="312"/>
      <c r="AZ158" s="313"/>
      <c r="BA158" s="539"/>
    </row>
    <row r="159" spans="1:53" s="10" customFormat="1" ht="30" customHeight="1" x14ac:dyDescent="0.2">
      <c r="B159" s="214"/>
      <c r="C159" s="207" t="s">
        <v>114</v>
      </c>
      <c r="D159" s="215" t="s">
        <v>7</v>
      </c>
      <c r="E159" s="290" t="s">
        <v>197</v>
      </c>
      <c r="F159" s="141"/>
      <c r="G159" s="217">
        <v>48.37</v>
      </c>
      <c r="H159" s="218"/>
      <c r="I159" s="219"/>
      <c r="J159" s="138"/>
      <c r="K159" s="316"/>
      <c r="L159" s="317"/>
      <c r="M159" s="316"/>
      <c r="N159" s="317"/>
      <c r="O159" s="316"/>
      <c r="P159" s="317"/>
      <c r="Q159" s="316"/>
      <c r="R159" s="317"/>
      <c r="S159" s="316"/>
      <c r="T159" s="317"/>
      <c r="U159" s="316"/>
      <c r="V159" s="317"/>
      <c r="W159" s="316"/>
      <c r="X159" s="317"/>
      <c r="Y159" s="1609"/>
      <c r="Z159" s="1610"/>
      <c r="AA159" s="1609"/>
      <c r="AB159" s="1610"/>
      <c r="AC159" s="1755"/>
      <c r="AD159" s="1610"/>
      <c r="AE159" s="316"/>
      <c r="AF159" s="317"/>
      <c r="AG159" s="1645"/>
      <c r="AH159" s="1582"/>
      <c r="AI159" s="316"/>
      <c r="AJ159" s="317"/>
      <c r="AK159" s="316"/>
      <c r="AL159" s="317"/>
      <c r="AM159" s="316"/>
      <c r="AN159" s="317"/>
      <c r="AO159" s="1609"/>
      <c r="AP159" s="1610"/>
      <c r="AQ159" s="316"/>
      <c r="AR159" s="317"/>
      <c r="AS159" s="1609"/>
      <c r="AT159" s="1610"/>
      <c r="AU159" s="2341"/>
      <c r="AV159" s="1906"/>
      <c r="AW159" s="316"/>
      <c r="AX159" s="317"/>
      <c r="AY159" s="316"/>
      <c r="AZ159" s="317"/>
      <c r="BA159" s="528"/>
    </row>
    <row r="160" spans="1:53" s="10" customFormat="1" ht="30" customHeight="1" x14ac:dyDescent="0.2">
      <c r="B160" s="214"/>
      <c r="C160" s="207" t="s">
        <v>114</v>
      </c>
      <c r="D160" s="215" t="s">
        <v>7</v>
      </c>
      <c r="E160" s="290" t="s">
        <v>198</v>
      </c>
      <c r="F160" s="141"/>
      <c r="G160" s="217">
        <v>39.89</v>
      </c>
      <c r="H160" s="218"/>
      <c r="I160" s="219"/>
      <c r="J160" s="138"/>
      <c r="K160" s="316"/>
      <c r="L160" s="317"/>
      <c r="M160" s="316"/>
      <c r="N160" s="317"/>
      <c r="O160" s="316"/>
      <c r="P160" s="317"/>
      <c r="Q160" s="316"/>
      <c r="R160" s="317"/>
      <c r="S160" s="316"/>
      <c r="T160" s="317"/>
      <c r="U160" s="316"/>
      <c r="V160" s="317"/>
      <c r="W160" s="316"/>
      <c r="X160" s="317"/>
      <c r="Y160" s="1609"/>
      <c r="Z160" s="1610"/>
      <c r="AA160" s="1609"/>
      <c r="AB160" s="1610"/>
      <c r="AC160" s="1755"/>
      <c r="AD160" s="1610"/>
      <c r="AE160" s="316"/>
      <c r="AF160" s="317"/>
      <c r="AG160" s="1645"/>
      <c r="AH160" s="1582"/>
      <c r="AI160" s="316"/>
      <c r="AJ160" s="317"/>
      <c r="AK160" s="316"/>
      <c r="AL160" s="317"/>
      <c r="AM160" s="316"/>
      <c r="AN160" s="317"/>
      <c r="AO160" s="1609"/>
      <c r="AP160" s="1610"/>
      <c r="AQ160" s="316"/>
      <c r="AR160" s="317"/>
      <c r="AS160" s="1609"/>
      <c r="AT160" s="1610"/>
      <c r="AU160" s="2341"/>
      <c r="AV160" s="1906"/>
      <c r="AW160" s="316"/>
      <c r="AX160" s="317"/>
      <c r="AY160" s="316"/>
      <c r="AZ160" s="317"/>
      <c r="BA160" s="528"/>
    </row>
    <row r="161" spans="1:53" s="12" customFormat="1" ht="30" customHeight="1" x14ac:dyDescent="0.2">
      <c r="B161" s="226"/>
      <c r="C161" s="207" t="s">
        <v>114</v>
      </c>
      <c r="D161" s="227" t="s">
        <v>7</v>
      </c>
      <c r="E161" s="292" t="s">
        <v>132</v>
      </c>
      <c r="F161" s="155"/>
      <c r="G161" s="229">
        <v>88.259999999999991</v>
      </c>
      <c r="H161" s="230"/>
      <c r="I161" s="231"/>
      <c r="J161" s="152"/>
      <c r="K161" s="322"/>
      <c r="L161" s="323"/>
      <c r="M161" s="322"/>
      <c r="N161" s="323"/>
      <c r="O161" s="322"/>
      <c r="P161" s="323"/>
      <c r="Q161" s="322"/>
      <c r="R161" s="323"/>
      <c r="S161" s="322"/>
      <c r="T161" s="323"/>
      <c r="U161" s="322"/>
      <c r="V161" s="323"/>
      <c r="W161" s="322"/>
      <c r="X161" s="323"/>
      <c r="Y161" s="1613"/>
      <c r="Z161" s="1614"/>
      <c r="AA161" s="1613"/>
      <c r="AB161" s="1614"/>
      <c r="AC161" s="1761"/>
      <c r="AD161" s="1614"/>
      <c r="AE161" s="322"/>
      <c r="AF161" s="323"/>
      <c r="AG161" s="1648"/>
      <c r="AH161" s="1585"/>
      <c r="AI161" s="322"/>
      <c r="AJ161" s="323"/>
      <c r="AK161" s="322"/>
      <c r="AL161" s="323"/>
      <c r="AM161" s="322"/>
      <c r="AN161" s="323"/>
      <c r="AO161" s="1613"/>
      <c r="AP161" s="1614"/>
      <c r="AQ161" s="322"/>
      <c r="AR161" s="323"/>
      <c r="AS161" s="1613"/>
      <c r="AT161" s="1614"/>
      <c r="AU161" s="2344"/>
      <c r="AV161" s="1912"/>
      <c r="AW161" s="322"/>
      <c r="AX161" s="323"/>
      <c r="AY161" s="322"/>
      <c r="AZ161" s="323"/>
      <c r="BA161" s="529"/>
    </row>
    <row r="162" spans="1:53" s="1" customFormat="1" ht="39.9" customHeight="1" x14ac:dyDescent="0.2">
      <c r="A162" s="22"/>
      <c r="B162" s="2030">
        <v>13</v>
      </c>
      <c r="C162" s="268" t="s">
        <v>105</v>
      </c>
      <c r="D162" s="269" t="s">
        <v>200</v>
      </c>
      <c r="E162" s="275" t="s">
        <v>201</v>
      </c>
      <c r="F162" s="270" t="s">
        <v>194</v>
      </c>
      <c r="G162" s="271">
        <v>33.35</v>
      </c>
      <c r="H162" s="272">
        <v>58.4</v>
      </c>
      <c r="I162" s="273">
        <f>ROUND(H162*G162,2)</f>
        <v>1947.64</v>
      </c>
      <c r="J162" s="255" t="s">
        <v>109</v>
      </c>
      <c r="K162" s="318"/>
      <c r="L162" s="319">
        <f>ROUND(K162*$H162,2)</f>
        <v>0</v>
      </c>
      <c r="M162" s="318"/>
      <c r="N162" s="319">
        <f>ROUND(M162*$H162,2)</f>
        <v>0</v>
      </c>
      <c r="O162" s="318"/>
      <c r="P162" s="319">
        <f>ROUND(O162*$H162,2)</f>
        <v>0</v>
      </c>
      <c r="Q162" s="318"/>
      <c r="R162" s="319">
        <f>ROUND(Q162*$H162,2)</f>
        <v>0</v>
      </c>
      <c r="S162" s="318"/>
      <c r="T162" s="319">
        <f>ROUND(S162*$H162,2)</f>
        <v>0</v>
      </c>
      <c r="U162" s="318"/>
      <c r="V162" s="319">
        <f>ROUND(U162*$H162,2)</f>
        <v>0</v>
      </c>
      <c r="W162" s="318"/>
      <c r="X162" s="319">
        <f>ROUND(W162*$H162,2)</f>
        <v>0</v>
      </c>
      <c r="Y162" s="1381"/>
      <c r="Z162" s="1382">
        <f>ROUND(Y162*$H162,2)</f>
        <v>0</v>
      </c>
      <c r="AA162" s="1381">
        <v>33.35</v>
      </c>
      <c r="AB162" s="1382">
        <f>ROUND(AA162*$H162,2)</f>
        <v>1947.64</v>
      </c>
      <c r="AC162" s="1757"/>
      <c r="AD162" s="1382">
        <f>ROUND(AC162*$H162,2)</f>
        <v>0</v>
      </c>
      <c r="AE162" s="318"/>
      <c r="AF162" s="319">
        <f>ROUND(AE162*$H162,2)</f>
        <v>0</v>
      </c>
      <c r="AG162" s="1646"/>
      <c r="AH162" s="1583">
        <f>ROUND(AG162*$H162,2)</f>
        <v>0</v>
      </c>
      <c r="AI162" s="318"/>
      <c r="AJ162" s="319">
        <f>ROUND(AI162*$H162,2)</f>
        <v>0</v>
      </c>
      <c r="AK162" s="318"/>
      <c r="AL162" s="319">
        <f>ROUND(AK162*$H162,2)</f>
        <v>0</v>
      </c>
      <c r="AM162" s="318"/>
      <c r="AN162" s="319">
        <f>ROUND(AM162*$H162,2)</f>
        <v>0</v>
      </c>
      <c r="AO162" s="1603"/>
      <c r="AP162" s="1382">
        <f>ROUND(AO162*$H162,2)</f>
        <v>0</v>
      </c>
      <c r="AQ162" s="318"/>
      <c r="AR162" s="319">
        <f>ROUND(AQ162*$H162,2)</f>
        <v>0</v>
      </c>
      <c r="AS162" s="1381"/>
      <c r="AT162" s="1382">
        <f>ROUND(AS162*$H162,2)</f>
        <v>0</v>
      </c>
      <c r="AU162" s="2342"/>
      <c r="AV162" s="1908">
        <f>ROUND(AU162*$H162,2)</f>
        <v>0</v>
      </c>
      <c r="AW162" s="318">
        <f>AU162+AS162+AQ162+AO162+AM162+AK162+AI162+AG162+AE162+AC162+AA162+Y162+W162+U162+S162+Q162+O162+M162+K162</f>
        <v>33.35</v>
      </c>
      <c r="AX162" s="319">
        <f>ROUND(AW162*$H162,2)</f>
        <v>1947.64</v>
      </c>
      <c r="AY162" s="318">
        <f>G162-AW162</f>
        <v>0</v>
      </c>
      <c r="AZ162" s="319">
        <f>ROUND(AY162*$H162,2)</f>
        <v>0</v>
      </c>
      <c r="BA162" s="530">
        <f>AZ162/I162</f>
        <v>0</v>
      </c>
    </row>
    <row r="163" spans="1:53" s="1" customFormat="1" ht="30" customHeight="1" x14ac:dyDescent="0.2">
      <c r="A163" s="22"/>
      <c r="B163" s="201"/>
      <c r="C163" s="207" t="s">
        <v>112</v>
      </c>
      <c r="D163" s="33"/>
      <c r="E163" s="288" t="s">
        <v>203</v>
      </c>
      <c r="F163" s="33"/>
      <c r="G163" s="33"/>
      <c r="H163" s="202"/>
      <c r="I163" s="203"/>
      <c r="J163" s="24"/>
      <c r="K163" s="312"/>
      <c r="L163" s="313"/>
      <c r="M163" s="312"/>
      <c r="N163" s="313"/>
      <c r="O163" s="312"/>
      <c r="P163" s="313"/>
      <c r="Q163" s="312"/>
      <c r="R163" s="313"/>
      <c r="S163" s="312"/>
      <c r="T163" s="313"/>
      <c r="U163" s="312"/>
      <c r="V163" s="313"/>
      <c r="W163" s="312"/>
      <c r="X163" s="313"/>
      <c r="Y163" s="1605"/>
      <c r="Z163" s="1606"/>
      <c r="AA163" s="1605"/>
      <c r="AB163" s="1606"/>
      <c r="AC163" s="1805"/>
      <c r="AD163" s="1606"/>
      <c r="AE163" s="312"/>
      <c r="AF163" s="313"/>
      <c r="AG163" s="1781"/>
      <c r="AH163" s="1580"/>
      <c r="AI163" s="312"/>
      <c r="AJ163" s="313"/>
      <c r="AK163" s="312"/>
      <c r="AL163" s="313"/>
      <c r="AM163" s="542"/>
      <c r="AN163" s="543"/>
      <c r="AO163" s="1605"/>
      <c r="AP163" s="1606"/>
      <c r="AQ163" s="542"/>
      <c r="AR163" s="543"/>
      <c r="AS163" s="1605"/>
      <c r="AT163" s="1606"/>
      <c r="AU163" s="2339"/>
      <c r="AV163" s="1902"/>
      <c r="AW163" s="312"/>
      <c r="AX163" s="313"/>
      <c r="AY163" s="312"/>
      <c r="AZ163" s="313"/>
      <c r="BA163" s="539"/>
    </row>
    <row r="164" spans="1:53" s="9" customFormat="1" ht="30" customHeight="1" x14ac:dyDescent="0.2">
      <c r="B164" s="209"/>
      <c r="C164" s="207" t="s">
        <v>114</v>
      </c>
      <c r="D164" s="210" t="s">
        <v>7</v>
      </c>
      <c r="E164" s="289" t="s">
        <v>204</v>
      </c>
      <c r="F164" s="134"/>
      <c r="G164" s="210" t="s">
        <v>7</v>
      </c>
      <c r="H164" s="212"/>
      <c r="I164" s="213"/>
      <c r="J164" s="131"/>
      <c r="K164" s="314"/>
      <c r="L164" s="315"/>
      <c r="M164" s="314"/>
      <c r="N164" s="315"/>
      <c r="O164" s="314"/>
      <c r="P164" s="315"/>
      <c r="Q164" s="314"/>
      <c r="R164" s="315"/>
      <c r="S164" s="314"/>
      <c r="T164" s="315"/>
      <c r="U164" s="314"/>
      <c r="V164" s="315"/>
      <c r="W164" s="314"/>
      <c r="X164" s="315"/>
      <c r="Y164" s="1607"/>
      <c r="Z164" s="1608"/>
      <c r="AA164" s="1607"/>
      <c r="AB164" s="1608"/>
      <c r="AC164" s="1753"/>
      <c r="AD164" s="1608"/>
      <c r="AE164" s="314"/>
      <c r="AF164" s="315"/>
      <c r="AG164" s="1644"/>
      <c r="AH164" s="1581"/>
      <c r="AI164" s="314"/>
      <c r="AJ164" s="315"/>
      <c r="AK164" s="314"/>
      <c r="AL164" s="315"/>
      <c r="AM164" s="314"/>
      <c r="AN164" s="315"/>
      <c r="AO164" s="1607"/>
      <c r="AP164" s="1608"/>
      <c r="AQ164" s="314"/>
      <c r="AR164" s="315"/>
      <c r="AS164" s="1607"/>
      <c r="AT164" s="1608"/>
      <c r="AU164" s="2340"/>
      <c r="AV164" s="1904"/>
      <c r="AW164" s="314"/>
      <c r="AX164" s="315"/>
      <c r="AY164" s="314"/>
      <c r="AZ164" s="315"/>
      <c r="BA164" s="527"/>
    </row>
    <row r="165" spans="1:53" s="10" customFormat="1" ht="30" customHeight="1" x14ac:dyDescent="0.2">
      <c r="B165" s="214"/>
      <c r="C165" s="207" t="s">
        <v>114</v>
      </c>
      <c r="D165" s="215" t="s">
        <v>7</v>
      </c>
      <c r="E165" s="290" t="s">
        <v>205</v>
      </c>
      <c r="F165" s="141"/>
      <c r="G165" s="217">
        <v>33.35</v>
      </c>
      <c r="H165" s="218"/>
      <c r="I165" s="219"/>
      <c r="J165" s="138"/>
      <c r="K165" s="316"/>
      <c r="L165" s="317"/>
      <c r="M165" s="316"/>
      <c r="N165" s="317"/>
      <c r="O165" s="316"/>
      <c r="P165" s="317"/>
      <c r="Q165" s="316"/>
      <c r="R165" s="317"/>
      <c r="S165" s="316"/>
      <c r="T165" s="317"/>
      <c r="U165" s="316"/>
      <c r="V165" s="317"/>
      <c r="W165" s="316"/>
      <c r="X165" s="317"/>
      <c r="Y165" s="1609"/>
      <c r="Z165" s="1610"/>
      <c r="AA165" s="1609"/>
      <c r="AB165" s="1610"/>
      <c r="AC165" s="1755"/>
      <c r="AD165" s="1610"/>
      <c r="AE165" s="316"/>
      <c r="AF165" s="317"/>
      <c r="AG165" s="1645"/>
      <c r="AH165" s="1582"/>
      <c r="AI165" s="316"/>
      <c r="AJ165" s="317"/>
      <c r="AK165" s="316"/>
      <c r="AL165" s="317"/>
      <c r="AM165" s="316"/>
      <c r="AN165" s="317"/>
      <c r="AO165" s="1609"/>
      <c r="AP165" s="1610"/>
      <c r="AQ165" s="316"/>
      <c r="AR165" s="317"/>
      <c r="AS165" s="1609"/>
      <c r="AT165" s="1610"/>
      <c r="AU165" s="2341"/>
      <c r="AV165" s="1906"/>
      <c r="AW165" s="316"/>
      <c r="AX165" s="317"/>
      <c r="AY165" s="316"/>
      <c r="AZ165" s="317"/>
      <c r="BA165" s="528"/>
    </row>
    <row r="166" spans="1:53" s="1" customFormat="1" ht="39.9" customHeight="1" x14ac:dyDescent="0.2">
      <c r="A166" s="22"/>
      <c r="B166" s="2030">
        <v>14</v>
      </c>
      <c r="C166" s="268" t="s">
        <v>105</v>
      </c>
      <c r="D166" s="269" t="s">
        <v>207</v>
      </c>
      <c r="E166" s="275" t="s">
        <v>208</v>
      </c>
      <c r="F166" s="270" t="s">
        <v>194</v>
      </c>
      <c r="G166" s="271">
        <v>931.89</v>
      </c>
      <c r="H166" s="272">
        <v>155</v>
      </c>
      <c r="I166" s="273">
        <f>ROUND(H166*G166,2)</f>
        <v>144442.95000000001</v>
      </c>
      <c r="J166" s="255" t="s">
        <v>109</v>
      </c>
      <c r="K166" s="318"/>
      <c r="L166" s="319">
        <f>ROUND(K166*$H166,2)</f>
        <v>0</v>
      </c>
      <c r="M166" s="318"/>
      <c r="N166" s="319">
        <f>ROUND(M166*$H166,2)</f>
        <v>0</v>
      </c>
      <c r="O166" s="318">
        <v>186.38</v>
      </c>
      <c r="P166" s="319">
        <f>ROUND(O166*$H166,2)</f>
        <v>28888.9</v>
      </c>
      <c r="Q166" s="318"/>
      <c r="R166" s="319">
        <f>ROUND(Q166*$H166,2)</f>
        <v>0</v>
      </c>
      <c r="S166" s="318">
        <f>G166*0.06</f>
        <v>55.913399999999996</v>
      </c>
      <c r="T166" s="319">
        <f>ROUND(S166*$H166,2)</f>
        <v>8666.58</v>
      </c>
      <c r="U166" s="318">
        <v>100</v>
      </c>
      <c r="V166" s="319">
        <f>ROUND(U166*$H166,2)</f>
        <v>15500</v>
      </c>
      <c r="W166" s="318">
        <v>150</v>
      </c>
      <c r="X166" s="319">
        <f>ROUND(W166*$H166,2)</f>
        <v>23250</v>
      </c>
      <c r="Y166" s="1381">
        <f>G166*0.14</f>
        <v>130.46460000000002</v>
      </c>
      <c r="Z166" s="1382">
        <f>ROUND(Y166*$H166,2)</f>
        <v>20222.009999999998</v>
      </c>
      <c r="AA166" s="1381">
        <v>150</v>
      </c>
      <c r="AB166" s="1382">
        <f>ROUND(AA166*$H166,2)</f>
        <v>23250</v>
      </c>
      <c r="AC166" s="1757"/>
      <c r="AD166" s="1382">
        <f>ROUND(AC166*$H166,2)</f>
        <v>0</v>
      </c>
      <c r="AE166" s="318"/>
      <c r="AF166" s="319">
        <f>ROUND(AE166*$H166,2)</f>
        <v>0</v>
      </c>
      <c r="AG166" s="1646"/>
      <c r="AH166" s="1583">
        <f>ROUND(AG166*$H166,2)</f>
        <v>0</v>
      </c>
      <c r="AI166" s="318">
        <v>39.83</v>
      </c>
      <c r="AJ166" s="319">
        <f>ROUND(AI166*$H166,2)</f>
        <v>6173.65</v>
      </c>
      <c r="AK166" s="318"/>
      <c r="AL166" s="319">
        <f>ROUND(AK166*$H166,2)</f>
        <v>0</v>
      </c>
      <c r="AM166" s="318"/>
      <c r="AN166" s="319">
        <f>ROUND(AM166*$H166,2)</f>
        <v>0</v>
      </c>
      <c r="AO166" s="1603">
        <v>119.30200000000001</v>
      </c>
      <c r="AP166" s="1382">
        <f>ROUND(AO166*$H166,2)</f>
        <v>18491.810000000001</v>
      </c>
      <c r="AQ166" s="318"/>
      <c r="AR166" s="319">
        <f>ROUND(AQ166*$H166,2)</f>
        <v>0</v>
      </c>
      <c r="AS166" s="1381"/>
      <c r="AT166" s="1382">
        <f>ROUND(AS166*$H166,2)</f>
        <v>0</v>
      </c>
      <c r="AU166" s="2342"/>
      <c r="AV166" s="1908">
        <f>ROUND(AU166*$H166,2)</f>
        <v>0</v>
      </c>
      <c r="AW166" s="318">
        <f>AU166+AS166+AQ166+AO166+AM166+AK166+AI166+AG166+AE166+AC166+AA166+Y166+W166+U166+S166+Q166+O166+M166+K166</f>
        <v>931.8900000000001</v>
      </c>
      <c r="AX166" s="319">
        <f>ROUND(AW166*$H166,2)</f>
        <v>144442.95000000001</v>
      </c>
      <c r="AY166" s="2034">
        <f>G166-AW166</f>
        <v>0</v>
      </c>
      <c r="AZ166" s="319">
        <f>ROUND(AY166*$H166,2)</f>
        <v>0</v>
      </c>
      <c r="BA166" s="530">
        <f>AZ166/I166</f>
        <v>0</v>
      </c>
    </row>
    <row r="167" spans="1:53" s="1" customFormat="1" ht="30" customHeight="1" x14ac:dyDescent="0.2">
      <c r="A167" s="22"/>
      <c r="B167" s="201"/>
      <c r="C167" s="207" t="s">
        <v>112</v>
      </c>
      <c r="D167" s="33"/>
      <c r="E167" s="288" t="s">
        <v>210</v>
      </c>
      <c r="F167" s="33"/>
      <c r="G167" s="33"/>
      <c r="H167" s="202"/>
      <c r="I167" s="203"/>
      <c r="J167" s="24"/>
      <c r="K167" s="312"/>
      <c r="L167" s="313"/>
      <c r="M167" s="312"/>
      <c r="N167" s="313"/>
      <c r="O167" s="312"/>
      <c r="P167" s="313"/>
      <c r="Q167" s="312"/>
      <c r="R167" s="313"/>
      <c r="S167" s="312"/>
      <c r="T167" s="313"/>
      <c r="U167" s="312"/>
      <c r="V167" s="313"/>
      <c r="W167" s="312"/>
      <c r="X167" s="313"/>
      <c r="Y167" s="1605"/>
      <c r="Z167" s="1606"/>
      <c r="AA167" s="1605"/>
      <c r="AB167" s="1606"/>
      <c r="AC167" s="1805"/>
      <c r="AD167" s="1606"/>
      <c r="AE167" s="312"/>
      <c r="AF167" s="313"/>
      <c r="AG167" s="1781"/>
      <c r="AH167" s="1580"/>
      <c r="AI167" s="312"/>
      <c r="AJ167" s="313"/>
      <c r="AK167" s="312"/>
      <c r="AL167" s="313"/>
      <c r="AM167" s="542"/>
      <c r="AN167" s="543"/>
      <c r="AO167" s="1605"/>
      <c r="AP167" s="1606"/>
      <c r="AQ167" s="542"/>
      <c r="AR167" s="543"/>
      <c r="AS167" s="1605"/>
      <c r="AT167" s="1606"/>
      <c r="AU167" s="2339"/>
      <c r="AV167" s="1902"/>
      <c r="AW167" s="312"/>
      <c r="AX167" s="313"/>
      <c r="AY167" s="312"/>
      <c r="AZ167" s="313"/>
      <c r="BA167" s="539"/>
    </row>
    <row r="168" spans="1:53" s="9" customFormat="1" ht="30" customHeight="1" x14ac:dyDescent="0.2">
      <c r="B168" s="209"/>
      <c r="C168" s="207" t="s">
        <v>114</v>
      </c>
      <c r="D168" s="210" t="s">
        <v>7</v>
      </c>
      <c r="E168" s="289" t="s">
        <v>211</v>
      </c>
      <c r="F168" s="134"/>
      <c r="G168" s="210" t="s">
        <v>7</v>
      </c>
      <c r="H168" s="212"/>
      <c r="I168" s="213"/>
      <c r="J168" s="131"/>
      <c r="K168" s="314"/>
      <c r="L168" s="315"/>
      <c r="M168" s="314"/>
      <c r="N168" s="315"/>
      <c r="O168" s="314"/>
      <c r="P168" s="315"/>
      <c r="Q168" s="314"/>
      <c r="R168" s="315"/>
      <c r="S168" s="314"/>
      <c r="T168" s="315"/>
      <c r="U168" s="314"/>
      <c r="V168" s="315"/>
      <c r="W168" s="314"/>
      <c r="X168" s="315"/>
      <c r="Y168" s="1607"/>
      <c r="Z168" s="1608"/>
      <c r="AA168" s="1607"/>
      <c r="AB168" s="1608"/>
      <c r="AC168" s="1753"/>
      <c r="AD168" s="1608"/>
      <c r="AE168" s="314"/>
      <c r="AF168" s="315"/>
      <c r="AG168" s="1644"/>
      <c r="AH168" s="1581"/>
      <c r="AI168" s="314"/>
      <c r="AJ168" s="315"/>
      <c r="AK168" s="314"/>
      <c r="AL168" s="315"/>
      <c r="AM168" s="314"/>
      <c r="AN168" s="315"/>
      <c r="AO168" s="1607"/>
      <c r="AP168" s="1608"/>
      <c r="AQ168" s="314"/>
      <c r="AR168" s="315"/>
      <c r="AS168" s="1607"/>
      <c r="AT168" s="1608"/>
      <c r="AU168" s="2340"/>
      <c r="AV168" s="1904"/>
      <c r="AW168" s="314"/>
      <c r="AX168" s="315"/>
      <c r="AY168" s="314"/>
      <c r="AZ168" s="315"/>
      <c r="BA168" s="527"/>
    </row>
    <row r="169" spans="1:53" s="10" customFormat="1" ht="30" customHeight="1" x14ac:dyDescent="0.2">
      <c r="B169" s="214"/>
      <c r="C169" s="207" t="s">
        <v>114</v>
      </c>
      <c r="D169" s="215" t="s">
        <v>7</v>
      </c>
      <c r="E169" s="290" t="s">
        <v>212</v>
      </c>
      <c r="F169" s="141"/>
      <c r="G169" s="217">
        <v>1271.49</v>
      </c>
      <c r="H169" s="218"/>
      <c r="I169" s="219"/>
      <c r="J169" s="138"/>
      <c r="K169" s="316"/>
      <c r="L169" s="317"/>
      <c r="M169" s="316"/>
      <c r="N169" s="317"/>
      <c r="O169" s="316"/>
      <c r="P169" s="317"/>
      <c r="Q169" s="316"/>
      <c r="R169" s="317"/>
      <c r="S169" s="316"/>
      <c r="T169" s="317"/>
      <c r="U169" s="316"/>
      <c r="V169" s="317"/>
      <c r="W169" s="316"/>
      <c r="X169" s="317"/>
      <c r="Y169" s="1609"/>
      <c r="Z169" s="1610"/>
      <c r="AA169" s="1609"/>
      <c r="AB169" s="1610"/>
      <c r="AC169" s="1755"/>
      <c r="AD169" s="1610"/>
      <c r="AE169" s="316"/>
      <c r="AF169" s="317"/>
      <c r="AG169" s="1645"/>
      <c r="AH169" s="1582"/>
      <c r="AI169" s="316"/>
      <c r="AJ169" s="317"/>
      <c r="AK169" s="316"/>
      <c r="AL169" s="317"/>
      <c r="AM169" s="316"/>
      <c r="AN169" s="317"/>
      <c r="AO169" s="1609"/>
      <c r="AP169" s="1610"/>
      <c r="AQ169" s="316"/>
      <c r="AR169" s="317"/>
      <c r="AS169" s="1609"/>
      <c r="AT169" s="1610"/>
      <c r="AU169" s="2341"/>
      <c r="AV169" s="1906"/>
      <c r="AW169" s="316"/>
      <c r="AX169" s="317"/>
      <c r="AY169" s="316"/>
      <c r="AZ169" s="317"/>
      <c r="BA169" s="528"/>
    </row>
    <row r="170" spans="1:53" s="9" customFormat="1" ht="30" customHeight="1" x14ac:dyDescent="0.2">
      <c r="B170" s="209"/>
      <c r="C170" s="207" t="s">
        <v>114</v>
      </c>
      <c r="D170" s="210" t="s">
        <v>7</v>
      </c>
      <c r="E170" s="289" t="s">
        <v>213</v>
      </c>
      <c r="F170" s="134"/>
      <c r="G170" s="210" t="s">
        <v>7</v>
      </c>
      <c r="H170" s="212"/>
      <c r="I170" s="213"/>
      <c r="J170" s="131"/>
      <c r="K170" s="314"/>
      <c r="L170" s="315"/>
      <c r="M170" s="314"/>
      <c r="N170" s="315"/>
      <c r="O170" s="314"/>
      <c r="P170" s="315"/>
      <c r="Q170" s="314"/>
      <c r="R170" s="315"/>
      <c r="S170" s="314"/>
      <c r="T170" s="315"/>
      <c r="U170" s="314"/>
      <c r="V170" s="315"/>
      <c r="W170" s="314"/>
      <c r="X170" s="315"/>
      <c r="Y170" s="1607"/>
      <c r="Z170" s="1608"/>
      <c r="AA170" s="1607"/>
      <c r="AB170" s="1608"/>
      <c r="AC170" s="1753"/>
      <c r="AD170" s="1608"/>
      <c r="AE170" s="314"/>
      <c r="AF170" s="315"/>
      <c r="AG170" s="1644"/>
      <c r="AH170" s="1581"/>
      <c r="AI170" s="314"/>
      <c r="AJ170" s="315"/>
      <c r="AK170" s="314"/>
      <c r="AL170" s="315"/>
      <c r="AM170" s="314"/>
      <c r="AN170" s="315"/>
      <c r="AO170" s="1607"/>
      <c r="AP170" s="1608"/>
      <c r="AQ170" s="314"/>
      <c r="AR170" s="315"/>
      <c r="AS170" s="1607"/>
      <c r="AT170" s="1608"/>
      <c r="AU170" s="2340"/>
      <c r="AV170" s="1904"/>
      <c r="AW170" s="314"/>
      <c r="AX170" s="315"/>
      <c r="AY170" s="314"/>
      <c r="AZ170" s="315"/>
      <c r="BA170" s="527"/>
    </row>
    <row r="171" spans="1:53" s="10" customFormat="1" ht="30" customHeight="1" x14ac:dyDescent="0.2">
      <c r="B171" s="214"/>
      <c r="C171" s="207" t="s">
        <v>114</v>
      </c>
      <c r="D171" s="215" t="s">
        <v>7</v>
      </c>
      <c r="E171" s="290" t="s">
        <v>214</v>
      </c>
      <c r="F171" s="141"/>
      <c r="G171" s="217">
        <v>111.86</v>
      </c>
      <c r="H171" s="218"/>
      <c r="I171" s="219"/>
      <c r="J171" s="138"/>
      <c r="K171" s="316"/>
      <c r="L171" s="317"/>
      <c r="M171" s="316"/>
      <c r="N171" s="317"/>
      <c r="O171" s="316"/>
      <c r="P171" s="317"/>
      <c r="Q171" s="316"/>
      <c r="R171" s="317"/>
      <c r="S171" s="316"/>
      <c r="T171" s="317"/>
      <c r="U171" s="316"/>
      <c r="V171" s="317"/>
      <c r="W171" s="316"/>
      <c r="X171" s="317"/>
      <c r="Y171" s="1609"/>
      <c r="Z171" s="1610"/>
      <c r="AA171" s="1609"/>
      <c r="AB171" s="1610"/>
      <c r="AC171" s="1755"/>
      <c r="AD171" s="1610"/>
      <c r="AE171" s="316"/>
      <c r="AF171" s="317"/>
      <c r="AG171" s="1645"/>
      <c r="AH171" s="1582"/>
      <c r="AI171" s="316"/>
      <c r="AJ171" s="317"/>
      <c r="AK171" s="316"/>
      <c r="AL171" s="317"/>
      <c r="AM171" s="316"/>
      <c r="AN171" s="317"/>
      <c r="AO171" s="1609"/>
      <c r="AP171" s="1610"/>
      <c r="AQ171" s="316"/>
      <c r="AR171" s="317"/>
      <c r="AS171" s="1609"/>
      <c r="AT171" s="1610"/>
      <c r="AU171" s="2341"/>
      <c r="AV171" s="1906"/>
      <c r="AW171" s="316"/>
      <c r="AX171" s="317"/>
      <c r="AY171" s="316"/>
      <c r="AZ171" s="317"/>
      <c r="BA171" s="528"/>
    </row>
    <row r="172" spans="1:53" s="9" customFormat="1" ht="30" customHeight="1" x14ac:dyDescent="0.2">
      <c r="B172" s="209"/>
      <c r="C172" s="207" t="s">
        <v>114</v>
      </c>
      <c r="D172" s="210" t="s">
        <v>7</v>
      </c>
      <c r="E172" s="289" t="s">
        <v>215</v>
      </c>
      <c r="F172" s="134"/>
      <c r="G172" s="210" t="s">
        <v>7</v>
      </c>
      <c r="H172" s="212"/>
      <c r="I172" s="213"/>
      <c r="J172" s="131"/>
      <c r="K172" s="314"/>
      <c r="L172" s="315"/>
      <c r="M172" s="314"/>
      <c r="N172" s="315"/>
      <c r="O172" s="314"/>
      <c r="P172" s="315"/>
      <c r="Q172" s="314"/>
      <c r="R172" s="315"/>
      <c r="S172" s="314"/>
      <c r="T172" s="315"/>
      <c r="U172" s="314"/>
      <c r="V172" s="315"/>
      <c r="W172" s="314"/>
      <c r="X172" s="315"/>
      <c r="Y172" s="1607"/>
      <c r="Z172" s="1608"/>
      <c r="AA172" s="1607"/>
      <c r="AB172" s="1608"/>
      <c r="AC172" s="1753"/>
      <c r="AD172" s="1608"/>
      <c r="AE172" s="314"/>
      <c r="AF172" s="315"/>
      <c r="AG172" s="1644"/>
      <c r="AH172" s="1581"/>
      <c r="AI172" s="314"/>
      <c r="AJ172" s="315"/>
      <c r="AK172" s="314"/>
      <c r="AL172" s="315"/>
      <c r="AM172" s="314"/>
      <c r="AN172" s="315"/>
      <c r="AO172" s="1607"/>
      <c r="AP172" s="1608"/>
      <c r="AQ172" s="314"/>
      <c r="AR172" s="315"/>
      <c r="AS172" s="1607"/>
      <c r="AT172" s="1608"/>
      <c r="AU172" s="2340"/>
      <c r="AV172" s="1904"/>
      <c r="AW172" s="314"/>
      <c r="AX172" s="315"/>
      <c r="AY172" s="314"/>
      <c r="AZ172" s="315"/>
      <c r="BA172" s="527"/>
    </row>
    <row r="173" spans="1:53" s="10" customFormat="1" ht="30" customHeight="1" x14ac:dyDescent="0.2">
      <c r="B173" s="214"/>
      <c r="C173" s="207" t="s">
        <v>114</v>
      </c>
      <c r="D173" s="215" t="s">
        <v>7</v>
      </c>
      <c r="E173" s="290" t="s">
        <v>216</v>
      </c>
      <c r="F173" s="141"/>
      <c r="G173" s="217">
        <v>231.79</v>
      </c>
      <c r="H173" s="218"/>
      <c r="I173" s="219"/>
      <c r="J173" s="138"/>
      <c r="K173" s="316"/>
      <c r="L173" s="317"/>
      <c r="M173" s="316"/>
      <c r="N173" s="317"/>
      <c r="O173" s="316"/>
      <c r="P173" s="317"/>
      <c r="Q173" s="316"/>
      <c r="R173" s="317"/>
      <c r="S173" s="316"/>
      <c r="T173" s="317"/>
      <c r="U173" s="316"/>
      <c r="V173" s="317"/>
      <c r="W173" s="316"/>
      <c r="X173" s="317"/>
      <c r="Y173" s="1609"/>
      <c r="Z173" s="1610"/>
      <c r="AA173" s="1609"/>
      <c r="AB173" s="1610"/>
      <c r="AC173" s="1755"/>
      <c r="AD173" s="1610"/>
      <c r="AE173" s="316"/>
      <c r="AF173" s="317"/>
      <c r="AG173" s="1645"/>
      <c r="AH173" s="1582"/>
      <c r="AI173" s="316"/>
      <c r="AJ173" s="317"/>
      <c r="AK173" s="316"/>
      <c r="AL173" s="317"/>
      <c r="AM173" s="316"/>
      <c r="AN173" s="317"/>
      <c r="AO173" s="1609"/>
      <c r="AP173" s="1610"/>
      <c r="AQ173" s="316"/>
      <c r="AR173" s="317"/>
      <c r="AS173" s="1609"/>
      <c r="AT173" s="1610"/>
      <c r="AU173" s="2341"/>
      <c r="AV173" s="1906"/>
      <c r="AW173" s="316"/>
      <c r="AX173" s="317"/>
      <c r="AY173" s="316"/>
      <c r="AZ173" s="317"/>
      <c r="BA173" s="528"/>
    </row>
    <row r="174" spans="1:53" s="9" customFormat="1" ht="30" customHeight="1" x14ac:dyDescent="0.2">
      <c r="B174" s="209"/>
      <c r="C174" s="207" t="s">
        <v>114</v>
      </c>
      <c r="D174" s="210" t="s">
        <v>7</v>
      </c>
      <c r="E174" s="289" t="s">
        <v>217</v>
      </c>
      <c r="F174" s="134"/>
      <c r="G174" s="210" t="s">
        <v>7</v>
      </c>
      <c r="H174" s="212"/>
      <c r="I174" s="213"/>
      <c r="J174" s="131"/>
      <c r="K174" s="314"/>
      <c r="L174" s="315"/>
      <c r="M174" s="314"/>
      <c r="N174" s="315"/>
      <c r="O174" s="314"/>
      <c r="P174" s="315"/>
      <c r="Q174" s="314"/>
      <c r="R174" s="315"/>
      <c r="S174" s="314"/>
      <c r="T174" s="315"/>
      <c r="U174" s="314"/>
      <c r="V174" s="315"/>
      <c r="W174" s="314"/>
      <c r="X174" s="315"/>
      <c r="Y174" s="1607"/>
      <c r="Z174" s="1608"/>
      <c r="AA174" s="1607"/>
      <c r="AB174" s="1608"/>
      <c r="AC174" s="1753"/>
      <c r="AD174" s="1608"/>
      <c r="AE174" s="314"/>
      <c r="AF174" s="315"/>
      <c r="AG174" s="1644"/>
      <c r="AH174" s="1581"/>
      <c r="AI174" s="314"/>
      <c r="AJ174" s="315"/>
      <c r="AK174" s="314"/>
      <c r="AL174" s="315"/>
      <c r="AM174" s="314"/>
      <c r="AN174" s="315"/>
      <c r="AO174" s="1607"/>
      <c r="AP174" s="1608"/>
      <c r="AQ174" s="314"/>
      <c r="AR174" s="315"/>
      <c r="AS174" s="1607"/>
      <c r="AT174" s="1608"/>
      <c r="AU174" s="2340"/>
      <c r="AV174" s="1904"/>
      <c r="AW174" s="314"/>
      <c r="AX174" s="315"/>
      <c r="AY174" s="314"/>
      <c r="AZ174" s="315"/>
      <c r="BA174" s="527"/>
    </row>
    <row r="175" spans="1:53" s="10" customFormat="1" ht="30" customHeight="1" x14ac:dyDescent="0.2">
      <c r="B175" s="214"/>
      <c r="C175" s="207" t="s">
        <v>114</v>
      </c>
      <c r="D175" s="215" t="s">
        <v>7</v>
      </c>
      <c r="E175" s="290" t="s">
        <v>218</v>
      </c>
      <c r="F175" s="141"/>
      <c r="G175" s="217">
        <v>28.17</v>
      </c>
      <c r="H175" s="218"/>
      <c r="I175" s="219"/>
      <c r="J175" s="138"/>
      <c r="K175" s="316"/>
      <c r="L175" s="317"/>
      <c r="M175" s="316"/>
      <c r="N175" s="317"/>
      <c r="O175" s="316"/>
      <c r="P175" s="317"/>
      <c r="Q175" s="316"/>
      <c r="R175" s="317"/>
      <c r="S175" s="316"/>
      <c r="T175" s="317"/>
      <c r="U175" s="316"/>
      <c r="V175" s="317"/>
      <c r="W175" s="316"/>
      <c r="X175" s="317"/>
      <c r="Y175" s="1609"/>
      <c r="Z175" s="1610"/>
      <c r="AA175" s="1609"/>
      <c r="AB175" s="1610"/>
      <c r="AC175" s="1755"/>
      <c r="AD175" s="1610"/>
      <c r="AE175" s="316"/>
      <c r="AF175" s="317"/>
      <c r="AG175" s="1645"/>
      <c r="AH175" s="1582"/>
      <c r="AI175" s="316"/>
      <c r="AJ175" s="317"/>
      <c r="AK175" s="316"/>
      <c r="AL175" s="317"/>
      <c r="AM175" s="316"/>
      <c r="AN175" s="317"/>
      <c r="AO175" s="1609"/>
      <c r="AP175" s="1610"/>
      <c r="AQ175" s="316"/>
      <c r="AR175" s="317"/>
      <c r="AS175" s="1609"/>
      <c r="AT175" s="1610"/>
      <c r="AU175" s="2341"/>
      <c r="AV175" s="1906"/>
      <c r="AW175" s="316"/>
      <c r="AX175" s="317"/>
      <c r="AY175" s="316"/>
      <c r="AZ175" s="317"/>
      <c r="BA175" s="528"/>
    </row>
    <row r="176" spans="1:53" s="10" customFormat="1" ht="30" customHeight="1" x14ac:dyDescent="0.2">
      <c r="B176" s="214"/>
      <c r="C176" s="207" t="s">
        <v>114</v>
      </c>
      <c r="D176" s="215" t="s">
        <v>7</v>
      </c>
      <c r="E176" s="290" t="s">
        <v>219</v>
      </c>
      <c r="F176" s="141"/>
      <c r="G176" s="217">
        <v>28.28</v>
      </c>
      <c r="H176" s="218"/>
      <c r="I176" s="219"/>
      <c r="J176" s="138"/>
      <c r="K176" s="316"/>
      <c r="L176" s="317"/>
      <c r="M176" s="316"/>
      <c r="N176" s="317"/>
      <c r="O176" s="316"/>
      <c r="P176" s="317"/>
      <c r="Q176" s="316"/>
      <c r="R176" s="317"/>
      <c r="S176" s="316"/>
      <c r="T176" s="317"/>
      <c r="U176" s="316"/>
      <c r="V176" s="317"/>
      <c r="W176" s="316"/>
      <c r="X176" s="317"/>
      <c r="Y176" s="1609"/>
      <c r="Z176" s="1610"/>
      <c r="AA176" s="1609"/>
      <c r="AB176" s="1610"/>
      <c r="AC176" s="1755"/>
      <c r="AD176" s="1610"/>
      <c r="AE176" s="316"/>
      <c r="AF176" s="317"/>
      <c r="AG176" s="1645"/>
      <c r="AH176" s="1582"/>
      <c r="AI176" s="316"/>
      <c r="AJ176" s="317"/>
      <c r="AK176" s="316"/>
      <c r="AL176" s="317"/>
      <c r="AM176" s="316"/>
      <c r="AN176" s="317"/>
      <c r="AO176" s="1609"/>
      <c r="AP176" s="1610"/>
      <c r="AQ176" s="316"/>
      <c r="AR176" s="317"/>
      <c r="AS176" s="1609"/>
      <c r="AT176" s="1610"/>
      <c r="AU176" s="2341"/>
      <c r="AV176" s="1906"/>
      <c r="AW176" s="316"/>
      <c r="AX176" s="317"/>
      <c r="AY176" s="316"/>
      <c r="AZ176" s="317"/>
      <c r="BA176" s="528"/>
    </row>
    <row r="177" spans="1:54" s="10" customFormat="1" ht="30" customHeight="1" x14ac:dyDescent="0.2">
      <c r="B177" s="214"/>
      <c r="C177" s="207" t="s">
        <v>114</v>
      </c>
      <c r="D177" s="215" t="s">
        <v>7</v>
      </c>
      <c r="E177" s="290" t="s">
        <v>220</v>
      </c>
      <c r="F177" s="141"/>
      <c r="G177" s="217">
        <v>467.74</v>
      </c>
      <c r="H177" s="218"/>
      <c r="I177" s="219"/>
      <c r="J177" s="138"/>
      <c r="K177" s="316"/>
      <c r="L177" s="317"/>
      <c r="M177" s="316"/>
      <c r="N177" s="317"/>
      <c r="O177" s="316"/>
      <c r="P177" s="317"/>
      <c r="Q177" s="316"/>
      <c r="R177" s="317"/>
      <c r="S177" s="316"/>
      <c r="T177" s="317"/>
      <c r="U177" s="316"/>
      <c r="V177" s="317"/>
      <c r="W177" s="316"/>
      <c r="X177" s="317"/>
      <c r="Y177" s="1609"/>
      <c r="Z177" s="1610"/>
      <c r="AA177" s="1609"/>
      <c r="AB177" s="1610"/>
      <c r="AC177" s="1755"/>
      <c r="AD177" s="1610"/>
      <c r="AE177" s="316"/>
      <c r="AF177" s="317"/>
      <c r="AG177" s="1645"/>
      <c r="AH177" s="1582"/>
      <c r="AI177" s="316"/>
      <c r="AJ177" s="317"/>
      <c r="AK177" s="316"/>
      <c r="AL177" s="317"/>
      <c r="AM177" s="316"/>
      <c r="AN177" s="317"/>
      <c r="AO177" s="1609"/>
      <c r="AP177" s="1610"/>
      <c r="AQ177" s="316"/>
      <c r="AR177" s="317"/>
      <c r="AS177" s="1609"/>
      <c r="AT177" s="1610"/>
      <c r="AU177" s="2341"/>
      <c r="AV177" s="1906"/>
      <c r="AW177" s="316"/>
      <c r="AX177" s="317"/>
      <c r="AY177" s="316"/>
      <c r="AZ177" s="317"/>
      <c r="BA177" s="528"/>
    </row>
    <row r="178" spans="1:54" s="11" customFormat="1" ht="30" customHeight="1" x14ac:dyDescent="0.2">
      <c r="B178" s="220"/>
      <c r="C178" s="207" t="s">
        <v>114</v>
      </c>
      <c r="D178" s="221" t="s">
        <v>7</v>
      </c>
      <c r="E178" s="291" t="s">
        <v>125</v>
      </c>
      <c r="F178" s="148"/>
      <c r="G178" s="223">
        <v>2139.33</v>
      </c>
      <c r="H178" s="224"/>
      <c r="I178" s="225"/>
      <c r="J178" s="145"/>
      <c r="K178" s="320"/>
      <c r="L178" s="321"/>
      <c r="M178" s="320"/>
      <c r="N178" s="321"/>
      <c r="O178" s="320"/>
      <c r="P178" s="321"/>
      <c r="Q178" s="320"/>
      <c r="R178" s="321"/>
      <c r="S178" s="320"/>
      <c r="T178" s="321"/>
      <c r="U178" s="320"/>
      <c r="V178" s="321"/>
      <c r="W178" s="320"/>
      <c r="X178" s="321"/>
      <c r="Y178" s="1611"/>
      <c r="Z178" s="1612"/>
      <c r="AA178" s="1611"/>
      <c r="AB178" s="1612"/>
      <c r="AC178" s="1759"/>
      <c r="AD178" s="1612"/>
      <c r="AE178" s="320"/>
      <c r="AF178" s="321"/>
      <c r="AG178" s="1647"/>
      <c r="AH178" s="1584"/>
      <c r="AI178" s="320"/>
      <c r="AJ178" s="321"/>
      <c r="AK178" s="320"/>
      <c r="AL178" s="321"/>
      <c r="AM178" s="320"/>
      <c r="AN178" s="321"/>
      <c r="AO178" s="1611"/>
      <c r="AP178" s="1612"/>
      <c r="AQ178" s="320"/>
      <c r="AR178" s="321"/>
      <c r="AS178" s="1611"/>
      <c r="AT178" s="1612"/>
      <c r="AU178" s="2343"/>
      <c r="AV178" s="1910"/>
      <c r="AW178" s="320"/>
      <c r="AX178" s="321"/>
      <c r="AY178" s="320"/>
      <c r="AZ178" s="321"/>
      <c r="BA178" s="531"/>
    </row>
    <row r="179" spans="1:54" s="10" customFormat="1" ht="30" customHeight="1" x14ac:dyDescent="0.2">
      <c r="B179" s="214"/>
      <c r="C179" s="207" t="s">
        <v>114</v>
      </c>
      <c r="D179" s="215" t="s">
        <v>7</v>
      </c>
      <c r="E179" s="290" t="s">
        <v>221</v>
      </c>
      <c r="F179" s="141"/>
      <c r="G179" s="217">
        <v>-205.44</v>
      </c>
      <c r="H179" s="218"/>
      <c r="I179" s="219"/>
      <c r="J179" s="138"/>
      <c r="K179" s="316"/>
      <c r="L179" s="317"/>
      <c r="M179" s="316"/>
      <c r="N179" s="317"/>
      <c r="O179" s="316"/>
      <c r="P179" s="317"/>
      <c r="Q179" s="316"/>
      <c r="R179" s="317"/>
      <c r="S179" s="316"/>
      <c r="T179" s="317"/>
      <c r="U179" s="316"/>
      <c r="V179" s="317"/>
      <c r="W179" s="316"/>
      <c r="X179" s="317"/>
      <c r="Y179" s="1609"/>
      <c r="Z179" s="1610"/>
      <c r="AA179" s="1609"/>
      <c r="AB179" s="1610"/>
      <c r="AC179" s="1755"/>
      <c r="AD179" s="1610"/>
      <c r="AE179" s="316"/>
      <c r="AF179" s="317"/>
      <c r="AG179" s="1645"/>
      <c r="AH179" s="1582"/>
      <c r="AI179" s="316"/>
      <c r="AJ179" s="317"/>
      <c r="AK179" s="316"/>
      <c r="AL179" s="317"/>
      <c r="AM179" s="316"/>
      <c r="AN179" s="317"/>
      <c r="AO179" s="1609"/>
      <c r="AP179" s="1610"/>
      <c r="AQ179" s="316"/>
      <c r="AR179" s="317"/>
      <c r="AS179" s="1609"/>
      <c r="AT179" s="1610"/>
      <c r="AU179" s="2341"/>
      <c r="AV179" s="1906"/>
      <c r="AW179" s="316"/>
      <c r="AX179" s="317"/>
      <c r="AY179" s="316"/>
      <c r="AZ179" s="317"/>
      <c r="BA179" s="528"/>
    </row>
    <row r="180" spans="1:54" s="10" customFormat="1" ht="30" customHeight="1" x14ac:dyDescent="0.2">
      <c r="B180" s="214"/>
      <c r="C180" s="207" t="s">
        <v>114</v>
      </c>
      <c r="D180" s="215" t="s">
        <v>7</v>
      </c>
      <c r="E180" s="290" t="s">
        <v>222</v>
      </c>
      <c r="F180" s="141"/>
      <c r="G180" s="217">
        <v>-52.69</v>
      </c>
      <c r="H180" s="218"/>
      <c r="I180" s="219"/>
      <c r="J180" s="138"/>
      <c r="K180" s="316"/>
      <c r="L180" s="317"/>
      <c r="M180" s="316"/>
      <c r="N180" s="317"/>
      <c r="O180" s="316"/>
      <c r="P180" s="317"/>
      <c r="Q180" s="316"/>
      <c r="R180" s="317"/>
      <c r="S180" s="316"/>
      <c r="T180" s="317"/>
      <c r="U180" s="316"/>
      <c r="V180" s="317"/>
      <c r="W180" s="316"/>
      <c r="X180" s="317"/>
      <c r="Y180" s="1609"/>
      <c r="Z180" s="1610"/>
      <c r="AA180" s="1609"/>
      <c r="AB180" s="1610"/>
      <c r="AC180" s="1755"/>
      <c r="AD180" s="1610"/>
      <c r="AE180" s="316"/>
      <c r="AF180" s="317"/>
      <c r="AG180" s="1645"/>
      <c r="AH180" s="1582"/>
      <c r="AI180" s="316"/>
      <c r="AJ180" s="317"/>
      <c r="AK180" s="316"/>
      <c r="AL180" s="317"/>
      <c r="AM180" s="316"/>
      <c r="AN180" s="317"/>
      <c r="AO180" s="1609"/>
      <c r="AP180" s="1610"/>
      <c r="AQ180" s="316"/>
      <c r="AR180" s="317"/>
      <c r="AS180" s="1609"/>
      <c r="AT180" s="1610"/>
      <c r="AU180" s="2341"/>
      <c r="AV180" s="1906"/>
      <c r="AW180" s="316"/>
      <c r="AX180" s="317"/>
      <c r="AY180" s="316"/>
      <c r="AZ180" s="317"/>
      <c r="BA180" s="528"/>
    </row>
    <row r="181" spans="1:54" s="10" customFormat="1" ht="30" customHeight="1" x14ac:dyDescent="0.2">
      <c r="B181" s="214"/>
      <c r="C181" s="207" t="s">
        <v>114</v>
      </c>
      <c r="D181" s="215" t="s">
        <v>7</v>
      </c>
      <c r="E181" s="290" t="s">
        <v>223</v>
      </c>
      <c r="F181" s="141"/>
      <c r="G181" s="217">
        <v>-0.74</v>
      </c>
      <c r="H181" s="218"/>
      <c r="I181" s="219"/>
      <c r="J181" s="138"/>
      <c r="K181" s="316"/>
      <c r="L181" s="317"/>
      <c r="M181" s="316"/>
      <c r="N181" s="317"/>
      <c r="O181" s="316"/>
      <c r="P181" s="317"/>
      <c r="Q181" s="316"/>
      <c r="R181" s="317"/>
      <c r="S181" s="316"/>
      <c r="T181" s="317"/>
      <c r="U181" s="316"/>
      <c r="V181" s="317"/>
      <c r="W181" s="316"/>
      <c r="X181" s="317"/>
      <c r="Y181" s="1609"/>
      <c r="Z181" s="1610"/>
      <c r="AA181" s="1609"/>
      <c r="AB181" s="1610"/>
      <c r="AC181" s="1755"/>
      <c r="AD181" s="1610"/>
      <c r="AE181" s="316"/>
      <c r="AF181" s="317"/>
      <c r="AG181" s="1645"/>
      <c r="AH181" s="1582"/>
      <c r="AI181" s="316"/>
      <c r="AJ181" s="317"/>
      <c r="AK181" s="316"/>
      <c r="AL181" s="317"/>
      <c r="AM181" s="316"/>
      <c r="AN181" s="317"/>
      <c r="AO181" s="1609"/>
      <c r="AP181" s="1610"/>
      <c r="AQ181" s="316"/>
      <c r="AR181" s="317"/>
      <c r="AS181" s="1609"/>
      <c r="AT181" s="1610"/>
      <c r="AU181" s="2341"/>
      <c r="AV181" s="1906"/>
      <c r="AW181" s="316"/>
      <c r="AX181" s="317"/>
      <c r="AY181" s="316"/>
      <c r="AZ181" s="317"/>
      <c r="BA181" s="528"/>
    </row>
    <row r="182" spans="1:54" s="10" customFormat="1" ht="30" customHeight="1" x14ac:dyDescent="0.2">
      <c r="B182" s="214"/>
      <c r="C182" s="207" t="s">
        <v>114</v>
      </c>
      <c r="D182" s="215" t="s">
        <v>7</v>
      </c>
      <c r="E182" s="290" t="s">
        <v>224</v>
      </c>
      <c r="F182" s="141"/>
      <c r="G182" s="217">
        <v>-16.68</v>
      </c>
      <c r="H182" s="218"/>
      <c r="I182" s="219"/>
      <c r="J182" s="138"/>
      <c r="K182" s="316"/>
      <c r="L182" s="317"/>
      <c r="M182" s="316"/>
      <c r="N182" s="317"/>
      <c r="O182" s="316"/>
      <c r="P182" s="317"/>
      <c r="Q182" s="316"/>
      <c r="R182" s="317"/>
      <c r="S182" s="316"/>
      <c r="T182" s="317"/>
      <c r="U182" s="316"/>
      <c r="V182" s="317"/>
      <c r="W182" s="316"/>
      <c r="X182" s="317"/>
      <c r="Y182" s="1609"/>
      <c r="Z182" s="1610"/>
      <c r="AA182" s="1609"/>
      <c r="AB182" s="1610"/>
      <c r="AC182" s="1755"/>
      <c r="AD182" s="1610"/>
      <c r="AE182" s="316"/>
      <c r="AF182" s="317"/>
      <c r="AG182" s="1645"/>
      <c r="AH182" s="1582"/>
      <c r="AI182" s="316"/>
      <c r="AJ182" s="317"/>
      <c r="AK182" s="316"/>
      <c r="AL182" s="317"/>
      <c r="AM182" s="316"/>
      <c r="AN182" s="317"/>
      <c r="AO182" s="1609"/>
      <c r="AP182" s="1610"/>
      <c r="AQ182" s="316"/>
      <c r="AR182" s="317"/>
      <c r="AS182" s="1609"/>
      <c r="AT182" s="1610"/>
      <c r="AU182" s="2341"/>
      <c r="AV182" s="1906"/>
      <c r="AW182" s="316"/>
      <c r="AX182" s="317"/>
      <c r="AY182" s="316"/>
      <c r="AZ182" s="317"/>
      <c r="BA182" s="528"/>
    </row>
    <row r="183" spans="1:54" s="11" customFormat="1" ht="30" customHeight="1" x14ac:dyDescent="0.2">
      <c r="B183" s="220"/>
      <c r="C183" s="207" t="s">
        <v>114</v>
      </c>
      <c r="D183" s="221" t="s">
        <v>7</v>
      </c>
      <c r="E183" s="291" t="s">
        <v>125</v>
      </c>
      <c r="F183" s="148"/>
      <c r="G183" s="223">
        <v>-275.55</v>
      </c>
      <c r="H183" s="224"/>
      <c r="I183" s="225"/>
      <c r="J183" s="145"/>
      <c r="K183" s="320"/>
      <c r="L183" s="321"/>
      <c r="M183" s="320"/>
      <c r="N183" s="321"/>
      <c r="O183" s="320"/>
      <c r="P183" s="321"/>
      <c r="Q183" s="320"/>
      <c r="R183" s="321"/>
      <c r="S183" s="320"/>
      <c r="T183" s="321"/>
      <c r="U183" s="320"/>
      <c r="V183" s="321"/>
      <c r="W183" s="320"/>
      <c r="X183" s="321"/>
      <c r="Y183" s="1611"/>
      <c r="Z183" s="1612"/>
      <c r="AA183" s="1611"/>
      <c r="AB183" s="1612"/>
      <c r="AC183" s="1759"/>
      <c r="AD183" s="1612"/>
      <c r="AE183" s="320"/>
      <c r="AF183" s="321"/>
      <c r="AG183" s="1647"/>
      <c r="AH183" s="1584"/>
      <c r="AI183" s="320"/>
      <c r="AJ183" s="321"/>
      <c r="AK183" s="320"/>
      <c r="AL183" s="321"/>
      <c r="AM183" s="320"/>
      <c r="AN183" s="321"/>
      <c r="AO183" s="1611"/>
      <c r="AP183" s="1612"/>
      <c r="AQ183" s="320"/>
      <c r="AR183" s="321"/>
      <c r="AS183" s="1611"/>
      <c r="AT183" s="1612"/>
      <c r="AU183" s="2343"/>
      <c r="AV183" s="1910"/>
      <c r="AW183" s="320"/>
      <c r="AX183" s="321"/>
      <c r="AY183" s="320"/>
      <c r="AZ183" s="321"/>
      <c r="BA183" s="531"/>
    </row>
    <row r="184" spans="1:54" s="12" customFormat="1" ht="30" customHeight="1" x14ac:dyDescent="0.2">
      <c r="B184" s="226"/>
      <c r="C184" s="207" t="s">
        <v>114</v>
      </c>
      <c r="D184" s="227" t="s">
        <v>7</v>
      </c>
      <c r="E184" s="292" t="s">
        <v>132</v>
      </c>
      <c r="F184" s="155"/>
      <c r="G184" s="229">
        <v>1863.78</v>
      </c>
      <c r="H184" s="230"/>
      <c r="I184" s="231"/>
      <c r="J184" s="152"/>
      <c r="K184" s="322"/>
      <c r="L184" s="323"/>
      <c r="M184" s="322"/>
      <c r="N184" s="323"/>
      <c r="O184" s="322"/>
      <c r="P184" s="323"/>
      <c r="Q184" s="322"/>
      <c r="R184" s="323"/>
      <c r="S184" s="322"/>
      <c r="T184" s="323"/>
      <c r="U184" s="322"/>
      <c r="V184" s="323"/>
      <c r="W184" s="322"/>
      <c r="X184" s="323"/>
      <c r="Y184" s="1613"/>
      <c r="Z184" s="1614"/>
      <c r="AA184" s="1613"/>
      <c r="AB184" s="1614"/>
      <c r="AC184" s="1761"/>
      <c r="AD184" s="1614"/>
      <c r="AE184" s="322"/>
      <c r="AF184" s="323"/>
      <c r="AG184" s="1648"/>
      <c r="AH184" s="1585"/>
      <c r="AI184" s="322"/>
      <c r="AJ184" s="323"/>
      <c r="AK184" s="322"/>
      <c r="AL184" s="323"/>
      <c r="AM184" s="322"/>
      <c r="AN184" s="323"/>
      <c r="AO184" s="1613"/>
      <c r="AP184" s="1614"/>
      <c r="AQ184" s="322"/>
      <c r="AR184" s="323"/>
      <c r="AS184" s="1613"/>
      <c r="AT184" s="1614"/>
      <c r="AU184" s="2344"/>
      <c r="AV184" s="1912"/>
      <c r="AW184" s="322"/>
      <c r="AX184" s="323"/>
      <c r="AY184" s="322"/>
      <c r="AZ184" s="323"/>
      <c r="BA184" s="529"/>
    </row>
    <row r="185" spans="1:54" s="9" customFormat="1" ht="30" customHeight="1" x14ac:dyDescent="0.2">
      <c r="B185" s="209"/>
      <c r="C185" s="207" t="s">
        <v>114</v>
      </c>
      <c r="D185" s="210" t="s">
        <v>7</v>
      </c>
      <c r="E185" s="289" t="s">
        <v>225</v>
      </c>
      <c r="F185" s="134"/>
      <c r="G185" s="210" t="s">
        <v>7</v>
      </c>
      <c r="H185" s="212"/>
      <c r="I185" s="213"/>
      <c r="J185" s="131"/>
      <c r="K185" s="314"/>
      <c r="L185" s="315"/>
      <c r="M185" s="314"/>
      <c r="N185" s="315"/>
      <c r="O185" s="314"/>
      <c r="P185" s="315"/>
      <c r="Q185" s="314"/>
      <c r="R185" s="315"/>
      <c r="S185" s="314"/>
      <c r="T185" s="315"/>
      <c r="U185" s="314"/>
      <c r="V185" s="315"/>
      <c r="W185" s="314"/>
      <c r="X185" s="315"/>
      <c r="Y185" s="1607"/>
      <c r="Z185" s="1608"/>
      <c r="AA185" s="1607"/>
      <c r="AB185" s="1608"/>
      <c r="AC185" s="1753"/>
      <c r="AD185" s="1608"/>
      <c r="AE185" s="314"/>
      <c r="AF185" s="315"/>
      <c r="AG185" s="1644"/>
      <c r="AH185" s="1581"/>
      <c r="AI185" s="314"/>
      <c r="AJ185" s="315"/>
      <c r="AK185" s="314"/>
      <c r="AL185" s="315"/>
      <c r="AM185" s="314"/>
      <c r="AN185" s="315"/>
      <c r="AO185" s="1607"/>
      <c r="AP185" s="1608"/>
      <c r="AQ185" s="314"/>
      <c r="AR185" s="315"/>
      <c r="AS185" s="1607"/>
      <c r="AT185" s="1608"/>
      <c r="AU185" s="2340"/>
      <c r="AV185" s="1904"/>
      <c r="AW185" s="314"/>
      <c r="AX185" s="315"/>
      <c r="AY185" s="314"/>
      <c r="AZ185" s="315"/>
      <c r="BA185" s="527"/>
    </row>
    <row r="186" spans="1:54" s="9" customFormat="1" ht="30" customHeight="1" x14ac:dyDescent="0.2">
      <c r="B186" s="209"/>
      <c r="C186" s="207" t="s">
        <v>114</v>
      </c>
      <c r="D186" s="210" t="s">
        <v>7</v>
      </c>
      <c r="E186" s="289" t="s">
        <v>226</v>
      </c>
      <c r="F186" s="134"/>
      <c r="G186" s="210" t="s">
        <v>7</v>
      </c>
      <c r="H186" s="212"/>
      <c r="I186" s="213"/>
      <c r="J186" s="131"/>
      <c r="K186" s="314"/>
      <c r="L186" s="315"/>
      <c r="M186" s="314"/>
      <c r="N186" s="315"/>
      <c r="O186" s="314"/>
      <c r="P186" s="315"/>
      <c r="Q186" s="314"/>
      <c r="R186" s="315"/>
      <c r="S186" s="314"/>
      <c r="T186" s="315"/>
      <c r="U186" s="314"/>
      <c r="V186" s="315"/>
      <c r="W186" s="314"/>
      <c r="X186" s="315"/>
      <c r="Y186" s="1607"/>
      <c r="Z186" s="1608"/>
      <c r="AA186" s="1607"/>
      <c r="AB186" s="1608"/>
      <c r="AC186" s="1753"/>
      <c r="AD186" s="1608"/>
      <c r="AE186" s="314"/>
      <c r="AF186" s="315"/>
      <c r="AG186" s="1644"/>
      <c r="AH186" s="1581"/>
      <c r="AI186" s="314"/>
      <c r="AJ186" s="315"/>
      <c r="AK186" s="314"/>
      <c r="AL186" s="315"/>
      <c r="AM186" s="314"/>
      <c r="AN186" s="315"/>
      <c r="AO186" s="1607"/>
      <c r="AP186" s="1608"/>
      <c r="AQ186" s="314"/>
      <c r="AR186" s="315"/>
      <c r="AS186" s="1607"/>
      <c r="AT186" s="1608"/>
      <c r="AU186" s="2340"/>
      <c r="AV186" s="1904"/>
      <c r="AW186" s="314"/>
      <c r="AX186" s="315"/>
      <c r="AY186" s="314"/>
      <c r="AZ186" s="315"/>
      <c r="BA186" s="527"/>
    </row>
    <row r="187" spans="1:54" s="10" customFormat="1" ht="30" customHeight="1" x14ac:dyDescent="0.2">
      <c r="B187" s="214"/>
      <c r="C187" s="207" t="s">
        <v>114</v>
      </c>
      <c r="D187" s="215" t="s">
        <v>7</v>
      </c>
      <c r="E187" s="290" t="s">
        <v>227</v>
      </c>
      <c r="F187" s="141"/>
      <c r="G187" s="217">
        <v>931.89</v>
      </c>
      <c r="H187" s="218"/>
      <c r="I187" s="219"/>
      <c r="J187" s="138"/>
      <c r="K187" s="316"/>
      <c r="L187" s="317"/>
      <c r="M187" s="316"/>
      <c r="N187" s="317"/>
      <c r="O187" s="316"/>
      <c r="P187" s="317"/>
      <c r="Q187" s="316"/>
      <c r="R187" s="317"/>
      <c r="S187" s="316"/>
      <c r="T187" s="317"/>
      <c r="U187" s="316"/>
      <c r="V187" s="317"/>
      <c r="W187" s="316"/>
      <c r="X187" s="317"/>
      <c r="Y187" s="1609"/>
      <c r="Z187" s="1610"/>
      <c r="AA187" s="1609"/>
      <c r="AB187" s="1610"/>
      <c r="AC187" s="1755"/>
      <c r="AD187" s="1610"/>
      <c r="AE187" s="316"/>
      <c r="AF187" s="317"/>
      <c r="AG187" s="1645"/>
      <c r="AH187" s="1582"/>
      <c r="AI187" s="316"/>
      <c r="AJ187" s="317"/>
      <c r="AK187" s="316"/>
      <c r="AL187" s="317"/>
      <c r="AM187" s="316"/>
      <c r="AN187" s="317"/>
      <c r="AO187" s="1609"/>
      <c r="AP187" s="1610"/>
      <c r="AQ187" s="316"/>
      <c r="AR187" s="317"/>
      <c r="AS187" s="1609"/>
      <c r="AT187" s="1610"/>
      <c r="AU187" s="2341"/>
      <c r="AV187" s="1906"/>
      <c r="AW187" s="316"/>
      <c r="AX187" s="317"/>
      <c r="AY187" s="316"/>
      <c r="AZ187" s="317"/>
      <c r="BA187" s="528"/>
    </row>
    <row r="188" spans="1:54" s="1" customFormat="1" ht="39.9" customHeight="1" x14ac:dyDescent="0.2">
      <c r="A188" s="22"/>
      <c r="B188" s="2030">
        <v>15</v>
      </c>
      <c r="C188" s="268" t="s">
        <v>105</v>
      </c>
      <c r="D188" s="269" t="s">
        <v>228</v>
      </c>
      <c r="E188" s="275" t="s">
        <v>229</v>
      </c>
      <c r="F188" s="270" t="s">
        <v>194</v>
      </c>
      <c r="G188" s="271">
        <v>931.89</v>
      </c>
      <c r="H188" s="272">
        <v>296.2</v>
      </c>
      <c r="I188" s="273">
        <f>ROUND(H188*G188,2)</f>
        <v>276025.82</v>
      </c>
      <c r="J188" s="255" t="s">
        <v>109</v>
      </c>
      <c r="K188" s="318"/>
      <c r="L188" s="319">
        <f>ROUND(K188*$H188,2)</f>
        <v>0</v>
      </c>
      <c r="M188" s="318"/>
      <c r="N188" s="319">
        <f>ROUND(M188*$H188,2)</f>
        <v>0</v>
      </c>
      <c r="O188" s="318">
        <v>186.38</v>
      </c>
      <c r="P188" s="319">
        <f>ROUND(O188*$H188,2)</f>
        <v>55205.760000000002</v>
      </c>
      <c r="Q188" s="318"/>
      <c r="R188" s="319">
        <f>ROUND(Q188*$H188,2)</f>
        <v>0</v>
      </c>
      <c r="S188" s="318">
        <f>G188*0.06</f>
        <v>55.913399999999996</v>
      </c>
      <c r="T188" s="319">
        <f>ROUND(S188*$H188,2)</f>
        <v>16561.55</v>
      </c>
      <c r="U188" s="318">
        <v>100</v>
      </c>
      <c r="V188" s="319">
        <f>ROUND(U188*$H188,2)</f>
        <v>29620</v>
      </c>
      <c r="W188" s="318"/>
      <c r="X188" s="319">
        <f>ROUND(W188*$H188,2)</f>
        <v>0</v>
      </c>
      <c r="Y188" s="1381">
        <f>G188*0.3</f>
        <v>279.56700000000001</v>
      </c>
      <c r="Z188" s="1382">
        <f>ROUND(Y188*$H188,2)</f>
        <v>82807.75</v>
      </c>
      <c r="AA188" s="1381">
        <v>150</v>
      </c>
      <c r="AB188" s="1382">
        <f>ROUND(AA188*$H188,2)</f>
        <v>44430</v>
      </c>
      <c r="AC188" s="1757"/>
      <c r="AD188" s="1382">
        <f>ROUND(AC188*$H188,2)</f>
        <v>0</v>
      </c>
      <c r="AE188" s="318"/>
      <c r="AF188" s="319">
        <f>ROUND(AE188*$H188,2)</f>
        <v>0</v>
      </c>
      <c r="AG188" s="1646"/>
      <c r="AH188" s="1583">
        <f>ROUND(AG188*$H188,2)</f>
        <v>0</v>
      </c>
      <c r="AI188" s="318"/>
      <c r="AJ188" s="319">
        <f>ROUND(AI188*$H188,2)</f>
        <v>0</v>
      </c>
      <c r="AK188" s="318"/>
      <c r="AL188" s="319">
        <f>ROUND(AK188*$H188,2)</f>
        <v>0</v>
      </c>
      <c r="AM188" s="318"/>
      <c r="AN188" s="319">
        <f>ROUND(AM188*$H188,2)</f>
        <v>0</v>
      </c>
      <c r="AO188" s="1603">
        <v>121.68</v>
      </c>
      <c r="AP188" s="1382">
        <f>ROUND(AO188*$H188,2)</f>
        <v>36041.620000000003</v>
      </c>
      <c r="AQ188" s="318"/>
      <c r="AR188" s="319">
        <f>ROUND(AQ188*$H188,2)</f>
        <v>0</v>
      </c>
      <c r="AS188" s="1381"/>
      <c r="AT188" s="1382">
        <f>ROUND(AS188*$H188,2)</f>
        <v>0</v>
      </c>
      <c r="AU188" s="2342"/>
      <c r="AV188" s="1908">
        <f>ROUND(AU188*$H188,2)</f>
        <v>0</v>
      </c>
      <c r="AW188" s="332">
        <f>AU188+AS188+AQ188+AO188+AM188+AK188+AI188+AG188+AE188+AC188+AA188+Y188+W188+U188+S188+Q188+O188+M188+K188</f>
        <v>893.54040000000009</v>
      </c>
      <c r="AX188" s="2330">
        <f>ROUND(AW188*$H188,2)</f>
        <v>264666.67</v>
      </c>
      <c r="AY188" s="332">
        <f>G188-AW188</f>
        <v>38.349599999999896</v>
      </c>
      <c r="AZ188" s="2330">
        <f>ROUND(AY188*$H188,2)</f>
        <v>11359.15</v>
      </c>
      <c r="BA188" s="2056">
        <f>AZ188/I188</f>
        <v>4.1152490734381299E-2</v>
      </c>
      <c r="BB188" s="2057" t="s">
        <v>2610</v>
      </c>
    </row>
    <row r="189" spans="1:54" s="1" customFormat="1" ht="30" customHeight="1" x14ac:dyDescent="0.2">
      <c r="A189" s="22"/>
      <c r="B189" s="201"/>
      <c r="C189" s="207" t="s">
        <v>112</v>
      </c>
      <c r="D189" s="33"/>
      <c r="E189" s="288" t="s">
        <v>210</v>
      </c>
      <c r="F189" s="33"/>
      <c r="G189" s="33"/>
      <c r="H189" s="202"/>
      <c r="I189" s="203"/>
      <c r="J189" s="24"/>
      <c r="K189" s="312"/>
      <c r="L189" s="313"/>
      <c r="M189" s="312"/>
      <c r="N189" s="313"/>
      <c r="O189" s="312"/>
      <c r="P189" s="313"/>
      <c r="Q189" s="312"/>
      <c r="R189" s="313"/>
      <c r="S189" s="312"/>
      <c r="T189" s="313"/>
      <c r="U189" s="312"/>
      <c r="V189" s="313"/>
      <c r="W189" s="312"/>
      <c r="X189" s="313"/>
      <c r="Y189" s="1605"/>
      <c r="Z189" s="1606"/>
      <c r="AA189" s="1605"/>
      <c r="AB189" s="1606"/>
      <c r="AC189" s="1805"/>
      <c r="AD189" s="1606"/>
      <c r="AE189" s="312"/>
      <c r="AF189" s="313"/>
      <c r="AG189" s="1781"/>
      <c r="AH189" s="1580"/>
      <c r="AI189" s="312"/>
      <c r="AJ189" s="313"/>
      <c r="AK189" s="312"/>
      <c r="AL189" s="313"/>
      <c r="AM189" s="542"/>
      <c r="AN189" s="543"/>
      <c r="AO189" s="1605"/>
      <c r="AP189" s="1606"/>
      <c r="AQ189" s="542"/>
      <c r="AR189" s="543"/>
      <c r="AS189" s="1605"/>
      <c r="AT189" s="1606"/>
      <c r="AU189" s="2339"/>
      <c r="AV189" s="1902"/>
      <c r="AW189" s="312"/>
      <c r="AX189" s="313"/>
      <c r="AY189" s="312"/>
      <c r="AZ189" s="313"/>
      <c r="BA189" s="539"/>
    </row>
    <row r="190" spans="1:54" s="9" customFormat="1" ht="30" customHeight="1" x14ac:dyDescent="0.2">
      <c r="B190" s="209"/>
      <c r="C190" s="207" t="s">
        <v>114</v>
      </c>
      <c r="D190" s="210" t="s">
        <v>7</v>
      </c>
      <c r="E190" s="289" t="s">
        <v>226</v>
      </c>
      <c r="F190" s="134"/>
      <c r="G190" s="210" t="s">
        <v>7</v>
      </c>
      <c r="H190" s="212"/>
      <c r="I190" s="213"/>
      <c r="J190" s="131"/>
      <c r="K190" s="314"/>
      <c r="L190" s="315"/>
      <c r="M190" s="314"/>
      <c r="N190" s="315"/>
      <c r="O190" s="314"/>
      <c r="P190" s="315"/>
      <c r="Q190" s="314"/>
      <c r="R190" s="315"/>
      <c r="S190" s="314"/>
      <c r="T190" s="315"/>
      <c r="U190" s="314"/>
      <c r="V190" s="315"/>
      <c r="W190" s="314"/>
      <c r="X190" s="315"/>
      <c r="Y190" s="1607"/>
      <c r="Z190" s="1608"/>
      <c r="AA190" s="1607"/>
      <c r="AB190" s="1608"/>
      <c r="AC190" s="1753"/>
      <c r="AD190" s="1608"/>
      <c r="AE190" s="314"/>
      <c r="AF190" s="315"/>
      <c r="AG190" s="1644"/>
      <c r="AH190" s="1581"/>
      <c r="AI190" s="314"/>
      <c r="AJ190" s="315"/>
      <c r="AK190" s="314"/>
      <c r="AL190" s="315"/>
      <c r="AM190" s="314"/>
      <c r="AN190" s="315"/>
      <c r="AO190" s="1607"/>
      <c r="AP190" s="1608"/>
      <c r="AQ190" s="314"/>
      <c r="AR190" s="315"/>
      <c r="AS190" s="1607"/>
      <c r="AT190" s="1608"/>
      <c r="AU190" s="2340"/>
      <c r="AV190" s="1904"/>
      <c r="AW190" s="314"/>
      <c r="AX190" s="315"/>
      <c r="AY190" s="314"/>
      <c r="AZ190" s="315"/>
      <c r="BA190" s="527"/>
    </row>
    <row r="191" spans="1:54" s="10" customFormat="1" ht="30" customHeight="1" x14ac:dyDescent="0.2">
      <c r="B191" s="214"/>
      <c r="C191" s="207" t="s">
        <v>114</v>
      </c>
      <c r="D191" s="215" t="s">
        <v>7</v>
      </c>
      <c r="E191" s="290" t="s">
        <v>227</v>
      </c>
      <c r="F191" s="141"/>
      <c r="G191" s="217">
        <v>931.89</v>
      </c>
      <c r="H191" s="218"/>
      <c r="I191" s="219"/>
      <c r="J191" s="138"/>
      <c r="K191" s="316"/>
      <c r="L191" s="317"/>
      <c r="M191" s="316"/>
      <c r="N191" s="317"/>
      <c r="O191" s="316"/>
      <c r="P191" s="317"/>
      <c r="Q191" s="316"/>
      <c r="R191" s="317"/>
      <c r="S191" s="316"/>
      <c r="T191" s="317"/>
      <c r="U191" s="316"/>
      <c r="V191" s="317"/>
      <c r="W191" s="316"/>
      <c r="X191" s="317"/>
      <c r="Y191" s="1609"/>
      <c r="Z191" s="1610"/>
      <c r="AA191" s="1609"/>
      <c r="AB191" s="1610"/>
      <c r="AC191" s="1755"/>
      <c r="AD191" s="1610"/>
      <c r="AE191" s="316"/>
      <c r="AF191" s="317"/>
      <c r="AG191" s="1645"/>
      <c r="AH191" s="1582"/>
      <c r="AI191" s="316"/>
      <c r="AJ191" s="317"/>
      <c r="AK191" s="316"/>
      <c r="AL191" s="317"/>
      <c r="AM191" s="316"/>
      <c r="AN191" s="317"/>
      <c r="AO191" s="1609"/>
      <c r="AP191" s="1610"/>
      <c r="AQ191" s="316"/>
      <c r="AR191" s="317"/>
      <c r="AS191" s="1609"/>
      <c r="AT191" s="1610"/>
      <c r="AU191" s="2341"/>
      <c r="AV191" s="1906"/>
      <c r="AW191" s="316"/>
      <c r="AX191" s="317"/>
      <c r="AY191" s="316"/>
      <c r="AZ191" s="317"/>
      <c r="BA191" s="528"/>
    </row>
    <row r="192" spans="1:54" s="1" customFormat="1" ht="39.9" customHeight="1" x14ac:dyDescent="0.2">
      <c r="A192" s="22"/>
      <c r="B192" s="2030">
        <v>16</v>
      </c>
      <c r="C192" s="268" t="s">
        <v>105</v>
      </c>
      <c r="D192" s="269" t="s">
        <v>232</v>
      </c>
      <c r="E192" s="275" t="s">
        <v>233</v>
      </c>
      <c r="F192" s="270" t="s">
        <v>153</v>
      </c>
      <c r="G192" s="271">
        <v>21</v>
      </c>
      <c r="H192" s="272">
        <v>8125</v>
      </c>
      <c r="I192" s="273">
        <f>ROUND(H192*G192,2)</f>
        <v>170625</v>
      </c>
      <c r="J192" s="255" t="s">
        <v>7</v>
      </c>
      <c r="K192" s="318"/>
      <c r="L192" s="319">
        <f>ROUND(K192*$H192,2)</f>
        <v>0</v>
      </c>
      <c r="M192" s="318"/>
      <c r="N192" s="319">
        <f>ROUND(M192*$H192,2)</f>
        <v>0</v>
      </c>
      <c r="O192" s="318"/>
      <c r="P192" s="319">
        <f>ROUND(O192*$H192,2)</f>
        <v>0</v>
      </c>
      <c r="Q192" s="318"/>
      <c r="R192" s="319">
        <f>ROUND(Q192*$H192,2)</f>
        <v>0</v>
      </c>
      <c r="S192" s="318"/>
      <c r="T192" s="319">
        <f>ROUND(S192*$H192,2)</f>
        <v>0</v>
      </c>
      <c r="U192" s="318"/>
      <c r="V192" s="319">
        <f>ROUND(U192*$H192,2)</f>
        <v>0</v>
      </c>
      <c r="W192" s="318"/>
      <c r="X192" s="319">
        <f>ROUND(W192*$H192,2)</f>
        <v>0</v>
      </c>
      <c r="Y192" s="1381">
        <v>21</v>
      </c>
      <c r="Z192" s="1382">
        <f>ROUND(Y192*$H192,2)</f>
        <v>170625</v>
      </c>
      <c r="AA192" s="1381"/>
      <c r="AB192" s="1382">
        <f>ROUND(AA192*$H192,2)</f>
        <v>0</v>
      </c>
      <c r="AC192" s="1757"/>
      <c r="AD192" s="1382">
        <f>ROUND(AC192*$H192,2)</f>
        <v>0</v>
      </c>
      <c r="AE192" s="318"/>
      <c r="AF192" s="319">
        <f>ROUND(AE192*$H192,2)</f>
        <v>0</v>
      </c>
      <c r="AG192" s="1646"/>
      <c r="AH192" s="1583">
        <f>ROUND(AG192*$H192,2)</f>
        <v>0</v>
      </c>
      <c r="AI192" s="318"/>
      <c r="AJ192" s="319">
        <f>ROUND(AI192*$H192,2)</f>
        <v>0</v>
      </c>
      <c r="AK192" s="318"/>
      <c r="AL192" s="319">
        <f>ROUND(AK192*$H192,2)</f>
        <v>0</v>
      </c>
      <c r="AM192" s="318"/>
      <c r="AN192" s="319">
        <f>ROUND(AM192*$H192,2)</f>
        <v>0</v>
      </c>
      <c r="AO192" s="1603"/>
      <c r="AP192" s="1382">
        <f>ROUND(AO192*$H192,2)</f>
        <v>0</v>
      </c>
      <c r="AQ192" s="318"/>
      <c r="AR192" s="319">
        <f>ROUND(AQ192*$H192,2)</f>
        <v>0</v>
      </c>
      <c r="AS192" s="1381">
        <v>0</v>
      </c>
      <c r="AT192" s="1382">
        <f>ROUND(AS192*$H192,2)</f>
        <v>0</v>
      </c>
      <c r="AU192" s="2342"/>
      <c r="AV192" s="1908">
        <f>ROUND(AU192*$H192,2)</f>
        <v>0</v>
      </c>
      <c r="AW192" s="318">
        <f>AU192+AS192+AQ192+AO192+AM192+AK192+AI192+AG192+AE192+AC192+AA192+Y192+W192+U192+S192+Q192+O192+M192+K192</f>
        <v>21</v>
      </c>
      <c r="AX192" s="319">
        <f>ROUND(AW192*$H192,2)</f>
        <v>170625</v>
      </c>
      <c r="AY192" s="318">
        <f>G192-AW192</f>
        <v>0</v>
      </c>
      <c r="AZ192" s="319">
        <f>ROUND(AY192*$H192,2)</f>
        <v>0</v>
      </c>
      <c r="BA192" s="530">
        <f>AZ192/I192</f>
        <v>0</v>
      </c>
    </row>
    <row r="193" spans="1:54" s="1" customFormat="1" ht="30" customHeight="1" x14ac:dyDescent="0.2">
      <c r="A193" s="22"/>
      <c r="B193" s="201"/>
      <c r="C193" s="207" t="s">
        <v>112</v>
      </c>
      <c r="D193" s="33"/>
      <c r="E193" s="288" t="s">
        <v>235</v>
      </c>
      <c r="F193" s="33"/>
      <c r="G193" s="33"/>
      <c r="H193" s="202"/>
      <c r="I193" s="203"/>
      <c r="J193" s="24"/>
      <c r="K193" s="312"/>
      <c r="L193" s="313"/>
      <c r="M193" s="312"/>
      <c r="N193" s="313"/>
      <c r="O193" s="312"/>
      <c r="P193" s="313"/>
      <c r="Q193" s="312"/>
      <c r="R193" s="313"/>
      <c r="S193" s="312"/>
      <c r="T193" s="313"/>
      <c r="U193" s="312"/>
      <c r="V193" s="313"/>
      <c r="W193" s="312"/>
      <c r="X193" s="313"/>
      <c r="Y193" s="1605"/>
      <c r="Z193" s="1606"/>
      <c r="AA193" s="1605"/>
      <c r="AB193" s="1606"/>
      <c r="AC193" s="1805"/>
      <c r="AD193" s="1606"/>
      <c r="AE193" s="312"/>
      <c r="AF193" s="313"/>
      <c r="AG193" s="1781"/>
      <c r="AH193" s="1580"/>
      <c r="AI193" s="312"/>
      <c r="AJ193" s="313"/>
      <c r="AK193" s="312"/>
      <c r="AL193" s="313"/>
      <c r="AM193" s="542"/>
      <c r="AN193" s="543"/>
      <c r="AO193" s="1605"/>
      <c r="AP193" s="1606"/>
      <c r="AQ193" s="542"/>
      <c r="AR193" s="543"/>
      <c r="AS193" s="1605"/>
      <c r="AT193" s="1606"/>
      <c r="AU193" s="2339"/>
      <c r="AV193" s="1902"/>
      <c r="AW193" s="312"/>
      <c r="AX193" s="313"/>
      <c r="AY193" s="312"/>
      <c r="AZ193" s="313"/>
      <c r="BA193" s="539"/>
    </row>
    <row r="194" spans="1:54" s="10" customFormat="1" ht="30" customHeight="1" x14ac:dyDescent="0.2">
      <c r="B194" s="214"/>
      <c r="C194" s="207" t="s">
        <v>114</v>
      </c>
      <c r="D194" s="215" t="s">
        <v>7</v>
      </c>
      <c r="E194" s="290" t="s">
        <v>236</v>
      </c>
      <c r="F194" s="141"/>
      <c r="G194" s="217">
        <v>21</v>
      </c>
      <c r="H194" s="218"/>
      <c r="I194" s="219"/>
      <c r="J194" s="138"/>
      <c r="K194" s="316"/>
      <c r="L194" s="317"/>
      <c r="M194" s="316"/>
      <c r="N194" s="317"/>
      <c r="O194" s="316"/>
      <c r="P194" s="317"/>
      <c r="Q194" s="316"/>
      <c r="R194" s="317"/>
      <c r="S194" s="316"/>
      <c r="T194" s="317"/>
      <c r="U194" s="316"/>
      <c r="V194" s="317"/>
      <c r="W194" s="316"/>
      <c r="X194" s="317"/>
      <c r="Y194" s="1609"/>
      <c r="Z194" s="1610"/>
      <c r="AA194" s="1609"/>
      <c r="AB194" s="1610"/>
      <c r="AC194" s="1755"/>
      <c r="AD194" s="1610"/>
      <c r="AE194" s="316"/>
      <c r="AF194" s="317"/>
      <c r="AG194" s="1645"/>
      <c r="AH194" s="1582"/>
      <c r="AI194" s="316"/>
      <c r="AJ194" s="317"/>
      <c r="AK194" s="316"/>
      <c r="AL194" s="317"/>
      <c r="AM194" s="316"/>
      <c r="AN194" s="317"/>
      <c r="AO194" s="1609"/>
      <c r="AP194" s="1610"/>
      <c r="AQ194" s="316"/>
      <c r="AR194" s="317"/>
      <c r="AS194" s="1609"/>
      <c r="AT194" s="1610"/>
      <c r="AU194" s="2341"/>
      <c r="AV194" s="1906"/>
      <c r="AW194" s="316"/>
      <c r="AX194" s="317"/>
      <c r="AY194" s="316"/>
      <c r="AZ194" s="317"/>
      <c r="BA194" s="528"/>
    </row>
    <row r="195" spans="1:54" s="1" customFormat="1" ht="30" customHeight="1" x14ac:dyDescent="0.2">
      <c r="A195" s="22"/>
      <c r="B195" s="2031">
        <v>17</v>
      </c>
      <c r="C195" s="158" t="s">
        <v>238</v>
      </c>
      <c r="D195" s="159" t="s">
        <v>239</v>
      </c>
      <c r="E195" s="293" t="s">
        <v>240</v>
      </c>
      <c r="F195" s="160" t="s">
        <v>153</v>
      </c>
      <c r="G195" s="161">
        <v>22.05</v>
      </c>
      <c r="H195" s="162">
        <v>6500</v>
      </c>
      <c r="I195" s="232">
        <f>ROUND(H195*G195,2)</f>
        <v>143325</v>
      </c>
      <c r="J195" s="256" t="s">
        <v>7</v>
      </c>
      <c r="K195" s="355"/>
      <c r="L195" s="319">
        <f>ROUND(K195*$H195,2)</f>
        <v>0</v>
      </c>
      <c r="M195" s="355"/>
      <c r="N195" s="319">
        <f>ROUND(M195*$H195,2)</f>
        <v>0</v>
      </c>
      <c r="O195" s="355"/>
      <c r="P195" s="319">
        <f>ROUND(O195*$H195,2)</f>
        <v>0</v>
      </c>
      <c r="Q195" s="355"/>
      <c r="R195" s="319">
        <f>ROUND(Q195*$H195,2)</f>
        <v>0</v>
      </c>
      <c r="S195" s="355"/>
      <c r="T195" s="319">
        <f>ROUND(S195*$H195,2)</f>
        <v>0</v>
      </c>
      <c r="U195" s="355"/>
      <c r="V195" s="319">
        <f>ROUND(U195*$H195,2)</f>
        <v>0</v>
      </c>
      <c r="W195" s="355"/>
      <c r="X195" s="319">
        <f>ROUND(W195*$H195,2)</f>
        <v>0</v>
      </c>
      <c r="Y195" s="1615">
        <v>22.05</v>
      </c>
      <c r="Z195" s="1382">
        <f>ROUND(Y195*$H195,2)</f>
        <v>143325</v>
      </c>
      <c r="AA195" s="1615"/>
      <c r="AB195" s="1382">
        <f>ROUND(AA195*$H195,2)</f>
        <v>0</v>
      </c>
      <c r="AC195" s="1806"/>
      <c r="AD195" s="1382">
        <f>ROUND(AC195*$H195,2)</f>
        <v>0</v>
      </c>
      <c r="AE195" s="355"/>
      <c r="AF195" s="319">
        <f>ROUND(AE195*$H195,2)</f>
        <v>0</v>
      </c>
      <c r="AG195" s="1782"/>
      <c r="AH195" s="1583">
        <f>ROUND(AG195*$H195,2)</f>
        <v>0</v>
      </c>
      <c r="AI195" s="355"/>
      <c r="AJ195" s="319">
        <f>ROUND(AI195*$H195,2)</f>
        <v>0</v>
      </c>
      <c r="AK195" s="355"/>
      <c r="AL195" s="319">
        <f>ROUND(AK195*$H195,2)</f>
        <v>0</v>
      </c>
      <c r="AM195" s="355"/>
      <c r="AN195" s="319">
        <f>ROUND(AM195*$H195,2)</f>
        <v>0</v>
      </c>
      <c r="AO195" s="1603"/>
      <c r="AP195" s="1382">
        <f>ROUND(AO195*$H195,2)</f>
        <v>0</v>
      </c>
      <c r="AQ195" s="355"/>
      <c r="AR195" s="319">
        <f>ROUND(AQ195*$H195,2)</f>
        <v>0</v>
      </c>
      <c r="AS195" s="2327">
        <v>0</v>
      </c>
      <c r="AT195" s="1382">
        <f>ROUND(AS195*$H195,2)</f>
        <v>0</v>
      </c>
      <c r="AU195" s="2345"/>
      <c r="AV195" s="1908">
        <f>ROUND(AU195*$H195,2)</f>
        <v>0</v>
      </c>
      <c r="AW195" s="318">
        <f>AU195+AS195+AQ195+AO195+AM195+AK195+AI195+AG195+AE195+AC195+AA195+Y195+W195+U195+S195+Q195+O195+M195+K195</f>
        <v>22.05</v>
      </c>
      <c r="AX195" s="319">
        <f>ROUND(AW195*$H195,2)</f>
        <v>143325</v>
      </c>
      <c r="AY195" s="318">
        <f>G195-AW195</f>
        <v>0</v>
      </c>
      <c r="AZ195" s="319">
        <f>ROUND(AY195*$H195,2)</f>
        <v>0</v>
      </c>
      <c r="BA195" s="530">
        <f>AZ195/I195</f>
        <v>0</v>
      </c>
    </row>
    <row r="196" spans="1:54" s="10" customFormat="1" ht="30" customHeight="1" x14ac:dyDescent="0.2">
      <c r="B196" s="214"/>
      <c r="C196" s="207" t="s">
        <v>114</v>
      </c>
      <c r="D196" s="215" t="s">
        <v>7</v>
      </c>
      <c r="E196" s="290" t="s">
        <v>242</v>
      </c>
      <c r="F196" s="141"/>
      <c r="G196" s="217">
        <v>22.05</v>
      </c>
      <c r="H196" s="218"/>
      <c r="I196" s="219"/>
      <c r="J196" s="138"/>
      <c r="K196" s="316"/>
      <c r="L196" s="317"/>
      <c r="M196" s="316"/>
      <c r="N196" s="317"/>
      <c r="O196" s="316"/>
      <c r="P196" s="317"/>
      <c r="Q196" s="316"/>
      <c r="R196" s="317"/>
      <c r="S196" s="316"/>
      <c r="T196" s="317"/>
      <c r="U196" s="316"/>
      <c r="V196" s="317"/>
      <c r="W196" s="316"/>
      <c r="X196" s="317"/>
      <c r="Y196" s="1609"/>
      <c r="Z196" s="1610"/>
      <c r="AA196" s="1609"/>
      <c r="AB196" s="1610"/>
      <c r="AC196" s="1755"/>
      <c r="AD196" s="1610"/>
      <c r="AE196" s="316"/>
      <c r="AF196" s="317"/>
      <c r="AG196" s="1645"/>
      <c r="AH196" s="1582"/>
      <c r="AI196" s="316"/>
      <c r="AJ196" s="317"/>
      <c r="AK196" s="316"/>
      <c r="AL196" s="317"/>
      <c r="AM196" s="316"/>
      <c r="AN196" s="317"/>
      <c r="AO196" s="1609"/>
      <c r="AP196" s="1610"/>
      <c r="AQ196" s="316"/>
      <c r="AR196" s="317"/>
      <c r="AS196" s="1609"/>
      <c r="AT196" s="1610"/>
      <c r="AU196" s="2341"/>
      <c r="AV196" s="1906"/>
      <c r="AW196" s="316"/>
      <c r="AX196" s="317"/>
      <c r="AY196" s="316"/>
      <c r="AZ196" s="317"/>
      <c r="BA196" s="528"/>
    </row>
    <row r="197" spans="1:54" s="1" customFormat="1" ht="39.9" customHeight="1" x14ac:dyDescent="0.2">
      <c r="A197" s="22"/>
      <c r="B197" s="2030">
        <v>18</v>
      </c>
      <c r="C197" s="268" t="s">
        <v>105</v>
      </c>
      <c r="D197" s="269" t="s">
        <v>244</v>
      </c>
      <c r="E197" s="275" t="s">
        <v>245</v>
      </c>
      <c r="F197" s="270" t="s">
        <v>108</v>
      </c>
      <c r="G197" s="271">
        <v>3478.46</v>
      </c>
      <c r="H197" s="272">
        <v>114.7</v>
      </c>
      <c r="I197" s="273">
        <f>ROUND(H197*G197,2)</f>
        <v>398979.36</v>
      </c>
      <c r="J197" s="255" t="s">
        <v>109</v>
      </c>
      <c r="K197" s="318"/>
      <c r="L197" s="319">
        <f>ROUND(K197*$H197,2)</f>
        <v>0</v>
      </c>
      <c r="M197" s="318"/>
      <c r="N197" s="319">
        <f>ROUND(M197*$H197,2)</f>
        <v>0</v>
      </c>
      <c r="O197" s="318">
        <v>695.69</v>
      </c>
      <c r="P197" s="319">
        <f>ROUND(O197*$H197,2)</f>
        <v>79795.64</v>
      </c>
      <c r="Q197" s="318"/>
      <c r="R197" s="319">
        <f>ROUND(Q197*$H197,2)</f>
        <v>0</v>
      </c>
      <c r="S197" s="318">
        <f>G197*0.06</f>
        <v>208.70759999999999</v>
      </c>
      <c r="T197" s="319">
        <f>ROUND(S197*$H197,2)</f>
        <v>23938.76</v>
      </c>
      <c r="U197" s="318">
        <v>450</v>
      </c>
      <c r="V197" s="319">
        <f>ROUND(U197*$H197,2)</f>
        <v>51615</v>
      </c>
      <c r="W197" s="318">
        <v>300</v>
      </c>
      <c r="X197" s="319">
        <f>ROUND(W197*$H197,2)</f>
        <v>34410</v>
      </c>
      <c r="Y197" s="1381">
        <f>G197*0.2</f>
        <v>695.69200000000001</v>
      </c>
      <c r="Z197" s="1382">
        <f>ROUND(Y197*$H197,2)</f>
        <v>79795.87</v>
      </c>
      <c r="AA197" s="1381">
        <v>550</v>
      </c>
      <c r="AB197" s="1382">
        <f>ROUND(AA197*$H197,2)</f>
        <v>63085</v>
      </c>
      <c r="AC197" s="1757"/>
      <c r="AD197" s="1382">
        <f>ROUND(AC197*$H197,2)</f>
        <v>0</v>
      </c>
      <c r="AE197" s="318"/>
      <c r="AF197" s="319">
        <f>ROUND(AE197*$H197,2)</f>
        <v>0</v>
      </c>
      <c r="AG197" s="1646"/>
      <c r="AH197" s="1583">
        <f>ROUND(AG197*$H197,2)</f>
        <v>0</v>
      </c>
      <c r="AI197" s="318"/>
      <c r="AJ197" s="319">
        <f>ROUND(AI197*$H197,2)</f>
        <v>0</v>
      </c>
      <c r="AK197" s="318"/>
      <c r="AL197" s="319">
        <f>ROUND(AK197*$H197,2)</f>
        <v>0</v>
      </c>
      <c r="AM197" s="318"/>
      <c r="AN197" s="319">
        <f>ROUND(AM197*$H197,2)</f>
        <v>0</v>
      </c>
      <c r="AO197" s="1603">
        <v>510</v>
      </c>
      <c r="AP197" s="1382">
        <f>ROUND(AO197*$H197,2)</f>
        <v>58497</v>
      </c>
      <c r="AQ197" s="318"/>
      <c r="AR197" s="319">
        <f>ROUND(AQ197*$H197,2)</f>
        <v>0</v>
      </c>
      <c r="AS197" s="1381">
        <v>0</v>
      </c>
      <c r="AT197" s="1382">
        <f>ROUND(AS197*$H197,2)</f>
        <v>0</v>
      </c>
      <c r="AU197" s="2342"/>
      <c r="AV197" s="1908">
        <f>ROUND(AU197*$H197,2)</f>
        <v>0</v>
      </c>
      <c r="AW197" s="332">
        <f>AU197+AS197+AQ197+AO197+AM197+AK197+AI197+AG197+AE197+AC197+AA197+Y197+W197+U197+S197+Q197+O197+M197+K197</f>
        <v>3410.0896000000002</v>
      </c>
      <c r="AX197" s="2330">
        <f>ROUND(AW197*$H197,2)</f>
        <v>391137.28000000003</v>
      </c>
      <c r="AY197" s="332">
        <f>G197-AW197</f>
        <v>68.37039999999979</v>
      </c>
      <c r="AZ197" s="2330">
        <f>ROUND(AY197*$H197,2)</f>
        <v>7842.08</v>
      </c>
      <c r="BA197" s="2056">
        <f>AZ197/I197</f>
        <v>1.9655352597688261E-2</v>
      </c>
      <c r="BB197" s="2057" t="s">
        <v>2610</v>
      </c>
    </row>
    <row r="198" spans="1:54" s="1" customFormat="1" ht="30" customHeight="1" x14ac:dyDescent="0.2">
      <c r="A198" s="22"/>
      <c r="B198" s="201"/>
      <c r="C198" s="207" t="s">
        <v>112</v>
      </c>
      <c r="D198" s="33"/>
      <c r="E198" s="288" t="s">
        <v>247</v>
      </c>
      <c r="F198" s="33"/>
      <c r="G198" s="33"/>
      <c r="H198" s="202"/>
      <c r="I198" s="203"/>
      <c r="J198" s="24"/>
      <c r="K198" s="312"/>
      <c r="L198" s="313"/>
      <c r="M198" s="312"/>
      <c r="N198" s="313"/>
      <c r="O198" s="312"/>
      <c r="P198" s="313"/>
      <c r="Q198" s="312"/>
      <c r="R198" s="313"/>
      <c r="S198" s="312"/>
      <c r="T198" s="313"/>
      <c r="U198" s="312"/>
      <c r="V198" s="313"/>
      <c r="W198" s="312"/>
      <c r="X198" s="313"/>
      <c r="Y198" s="1605"/>
      <c r="Z198" s="1606"/>
      <c r="AA198" s="1605"/>
      <c r="AB198" s="1606"/>
      <c r="AC198" s="1805"/>
      <c r="AD198" s="1606"/>
      <c r="AE198" s="312"/>
      <c r="AF198" s="313"/>
      <c r="AG198" s="1781"/>
      <c r="AH198" s="1580"/>
      <c r="AI198" s="312"/>
      <c r="AJ198" s="313"/>
      <c r="AK198" s="312"/>
      <c r="AL198" s="313"/>
      <c r="AM198" s="542"/>
      <c r="AN198" s="543"/>
      <c r="AO198" s="1605"/>
      <c r="AP198" s="1606"/>
      <c r="AQ198" s="542"/>
      <c r="AR198" s="543"/>
      <c r="AS198" s="1605"/>
      <c r="AT198" s="1606"/>
      <c r="AU198" s="2339"/>
      <c r="AV198" s="1902"/>
      <c r="AW198" s="312"/>
      <c r="AX198" s="313"/>
      <c r="AY198" s="312"/>
      <c r="AZ198" s="313"/>
      <c r="BA198" s="539"/>
    </row>
    <row r="199" spans="1:54" s="9" customFormat="1" ht="30" customHeight="1" x14ac:dyDescent="0.2">
      <c r="B199" s="209"/>
      <c r="C199" s="207" t="s">
        <v>114</v>
      </c>
      <c r="D199" s="210" t="s">
        <v>7</v>
      </c>
      <c r="E199" s="289" t="s">
        <v>211</v>
      </c>
      <c r="F199" s="134"/>
      <c r="G199" s="210" t="s">
        <v>7</v>
      </c>
      <c r="H199" s="212"/>
      <c r="I199" s="213"/>
      <c r="J199" s="131"/>
      <c r="K199" s="314"/>
      <c r="L199" s="315"/>
      <c r="M199" s="314"/>
      <c r="N199" s="315"/>
      <c r="O199" s="314"/>
      <c r="P199" s="315"/>
      <c r="Q199" s="314"/>
      <c r="R199" s="315"/>
      <c r="S199" s="314"/>
      <c r="T199" s="315"/>
      <c r="U199" s="314"/>
      <c r="V199" s="315"/>
      <c r="W199" s="314"/>
      <c r="X199" s="315"/>
      <c r="Y199" s="1607"/>
      <c r="Z199" s="1608"/>
      <c r="AA199" s="1607"/>
      <c r="AB199" s="1608"/>
      <c r="AC199" s="1753"/>
      <c r="AD199" s="1608"/>
      <c r="AE199" s="314"/>
      <c r="AF199" s="315"/>
      <c r="AG199" s="1644"/>
      <c r="AH199" s="1581"/>
      <c r="AI199" s="314"/>
      <c r="AJ199" s="315"/>
      <c r="AK199" s="314"/>
      <c r="AL199" s="315"/>
      <c r="AM199" s="314"/>
      <c r="AN199" s="315"/>
      <c r="AO199" s="1607"/>
      <c r="AP199" s="1608"/>
      <c r="AQ199" s="314"/>
      <c r="AR199" s="315"/>
      <c r="AS199" s="1607"/>
      <c r="AT199" s="1608"/>
      <c r="AU199" s="2340"/>
      <c r="AV199" s="1904"/>
      <c r="AW199" s="314"/>
      <c r="AX199" s="315"/>
      <c r="AY199" s="314"/>
      <c r="AZ199" s="315"/>
      <c r="BA199" s="527"/>
    </row>
    <row r="200" spans="1:54" s="10" customFormat="1" ht="30" customHeight="1" x14ac:dyDescent="0.2">
      <c r="B200" s="214"/>
      <c r="C200" s="207" t="s">
        <v>114</v>
      </c>
      <c r="D200" s="215" t="s">
        <v>7</v>
      </c>
      <c r="E200" s="290" t="s">
        <v>248</v>
      </c>
      <c r="F200" s="141"/>
      <c r="G200" s="217">
        <v>3478.46</v>
      </c>
      <c r="H200" s="218"/>
      <c r="I200" s="219"/>
      <c r="J200" s="138"/>
      <c r="K200" s="316"/>
      <c r="L200" s="317"/>
      <c r="M200" s="316"/>
      <c r="N200" s="317"/>
      <c r="O200" s="316"/>
      <c r="P200" s="317"/>
      <c r="Q200" s="316"/>
      <c r="R200" s="317"/>
      <c r="S200" s="316"/>
      <c r="T200" s="317"/>
      <c r="U200" s="316"/>
      <c r="V200" s="317"/>
      <c r="W200" s="316"/>
      <c r="X200" s="317"/>
      <c r="Y200" s="1609"/>
      <c r="Z200" s="1610"/>
      <c r="AA200" s="1609"/>
      <c r="AB200" s="1610"/>
      <c r="AC200" s="1755"/>
      <c r="AD200" s="1610"/>
      <c r="AE200" s="316"/>
      <c r="AF200" s="317"/>
      <c r="AG200" s="1645"/>
      <c r="AH200" s="1582"/>
      <c r="AI200" s="316"/>
      <c r="AJ200" s="317"/>
      <c r="AK200" s="316"/>
      <c r="AL200" s="317"/>
      <c r="AM200" s="316"/>
      <c r="AN200" s="317"/>
      <c r="AO200" s="1609"/>
      <c r="AP200" s="1610"/>
      <c r="AQ200" s="316"/>
      <c r="AR200" s="317"/>
      <c r="AS200" s="1609"/>
      <c r="AT200" s="1610"/>
      <c r="AU200" s="2341"/>
      <c r="AV200" s="1906"/>
      <c r="AW200" s="316"/>
      <c r="AX200" s="317"/>
      <c r="AY200" s="316"/>
      <c r="AZ200" s="317"/>
      <c r="BA200" s="528"/>
    </row>
    <row r="201" spans="1:54" s="1" customFormat="1" ht="39.9" customHeight="1" x14ac:dyDescent="0.2">
      <c r="A201" s="22"/>
      <c r="B201" s="2030">
        <v>19</v>
      </c>
      <c r="C201" s="268" t="s">
        <v>105</v>
      </c>
      <c r="D201" s="269" t="s">
        <v>250</v>
      </c>
      <c r="E201" s="275" t="s">
        <v>251</v>
      </c>
      <c r="F201" s="270" t="s">
        <v>108</v>
      </c>
      <c r="G201" s="271">
        <v>3478.46</v>
      </c>
      <c r="H201" s="272">
        <v>90</v>
      </c>
      <c r="I201" s="273">
        <f>ROUND(H201*G201,2)</f>
        <v>313061.40000000002</v>
      </c>
      <c r="J201" s="255" t="s">
        <v>109</v>
      </c>
      <c r="K201" s="318"/>
      <c r="L201" s="319">
        <f>ROUND(K201*$H201,2)</f>
        <v>0</v>
      </c>
      <c r="M201" s="318"/>
      <c r="N201" s="319">
        <f>ROUND(M201*$H201,2)</f>
        <v>0</v>
      </c>
      <c r="O201" s="318">
        <v>695.69</v>
      </c>
      <c r="P201" s="319">
        <f>ROUND(O201*$H201,2)</f>
        <v>62612.1</v>
      </c>
      <c r="Q201" s="318"/>
      <c r="R201" s="319">
        <f>ROUND(Q201*$H201,2)</f>
        <v>0</v>
      </c>
      <c r="S201" s="318">
        <f>G201*0.06</f>
        <v>208.70759999999999</v>
      </c>
      <c r="T201" s="319">
        <f>ROUND(S201*$H201,2)</f>
        <v>18783.68</v>
      </c>
      <c r="U201" s="318">
        <v>450</v>
      </c>
      <c r="V201" s="319">
        <f>ROUND(U201*$H201,2)</f>
        <v>40500</v>
      </c>
      <c r="W201" s="318">
        <v>300</v>
      </c>
      <c r="X201" s="319">
        <f>ROUND(W201*$H201,2)</f>
        <v>27000</v>
      </c>
      <c r="Y201" s="1381">
        <f>G201*0.2</f>
        <v>695.69200000000001</v>
      </c>
      <c r="Z201" s="1382">
        <f>ROUND(Y201*$H201,2)</f>
        <v>62612.28</v>
      </c>
      <c r="AA201" s="1381">
        <v>550</v>
      </c>
      <c r="AB201" s="1382">
        <f>ROUND(AA201*$H201,2)</f>
        <v>49500</v>
      </c>
      <c r="AC201" s="1757"/>
      <c r="AD201" s="1382">
        <f>ROUND(AC201*$H201,2)</f>
        <v>0</v>
      </c>
      <c r="AE201" s="318"/>
      <c r="AF201" s="319">
        <f>ROUND(AE201*$H201,2)</f>
        <v>0</v>
      </c>
      <c r="AG201" s="1646"/>
      <c r="AH201" s="1583">
        <f>ROUND(AG201*$H201,2)</f>
        <v>0</v>
      </c>
      <c r="AI201" s="318"/>
      <c r="AJ201" s="319">
        <f>ROUND(AI201*$H201,2)</f>
        <v>0</v>
      </c>
      <c r="AK201" s="318"/>
      <c r="AL201" s="319">
        <f>ROUND(AK201*$H201,2)</f>
        <v>0</v>
      </c>
      <c r="AM201" s="318"/>
      <c r="AN201" s="319">
        <f>ROUND(AM201*$H201,2)</f>
        <v>0</v>
      </c>
      <c r="AO201" s="1603">
        <v>510</v>
      </c>
      <c r="AP201" s="1382">
        <f>ROUND(AO201*$H201,2)</f>
        <v>45900</v>
      </c>
      <c r="AQ201" s="318"/>
      <c r="AR201" s="319">
        <f>ROUND(AQ201*$H201,2)</f>
        <v>0</v>
      </c>
      <c r="AS201" s="1381">
        <v>0</v>
      </c>
      <c r="AT201" s="1382">
        <f>ROUND(AS201*$H201,2)</f>
        <v>0</v>
      </c>
      <c r="AU201" s="2342"/>
      <c r="AV201" s="1908">
        <f>ROUND(AU201*$H201,2)</f>
        <v>0</v>
      </c>
      <c r="AW201" s="332">
        <f>AU201+AS201+AQ201+AO201+AM201+AK201+AI201+AG201+AE201+AC201+AA201+Y201+W201+U201+S201+Q201+O201+M201+K201</f>
        <v>3410.0896000000002</v>
      </c>
      <c r="AX201" s="2330">
        <f>ROUND(AW201*$H201,2)</f>
        <v>306908.06</v>
      </c>
      <c r="AY201" s="332">
        <f>G201-AW201</f>
        <v>68.37039999999979</v>
      </c>
      <c r="AZ201" s="2330">
        <f>ROUND(AY201*$H201,2)</f>
        <v>6153.34</v>
      </c>
      <c r="BA201" s="2056">
        <f>AZ201/I201</f>
        <v>1.9655377507415476E-2</v>
      </c>
      <c r="BB201" s="2057" t="s">
        <v>2610</v>
      </c>
    </row>
    <row r="202" spans="1:54" s="10" customFormat="1" ht="30" customHeight="1" x14ac:dyDescent="0.2">
      <c r="B202" s="214"/>
      <c r="C202" s="207" t="s">
        <v>114</v>
      </c>
      <c r="D202" s="215" t="s">
        <v>7</v>
      </c>
      <c r="E202" s="290" t="s">
        <v>253</v>
      </c>
      <c r="F202" s="141"/>
      <c r="G202" s="217">
        <v>3478.46</v>
      </c>
      <c r="H202" s="218"/>
      <c r="I202" s="219"/>
      <c r="J202" s="138"/>
      <c r="K202" s="316"/>
      <c r="L202" s="317"/>
      <c r="M202" s="316"/>
      <c r="N202" s="317"/>
      <c r="O202" s="316"/>
      <c r="P202" s="317"/>
      <c r="Q202" s="316"/>
      <c r="R202" s="317"/>
      <c r="S202" s="316"/>
      <c r="T202" s="317"/>
      <c r="U202" s="316"/>
      <c r="V202" s="317"/>
      <c r="W202" s="316"/>
      <c r="X202" s="317"/>
      <c r="Y202" s="1609"/>
      <c r="Z202" s="1610"/>
      <c r="AA202" s="1609"/>
      <c r="AB202" s="1610"/>
      <c r="AC202" s="1755"/>
      <c r="AD202" s="1610"/>
      <c r="AE202" s="316"/>
      <c r="AF202" s="317"/>
      <c r="AG202" s="1645"/>
      <c r="AH202" s="1582"/>
      <c r="AI202" s="316"/>
      <c r="AJ202" s="317"/>
      <c r="AK202" s="316"/>
      <c r="AL202" s="317"/>
      <c r="AM202" s="316"/>
      <c r="AN202" s="317"/>
      <c r="AO202" s="1609"/>
      <c r="AP202" s="1610"/>
      <c r="AQ202" s="316"/>
      <c r="AR202" s="317"/>
      <c r="AS202" s="1609"/>
      <c r="AT202" s="1610"/>
      <c r="AU202" s="2341"/>
      <c r="AV202" s="1906"/>
      <c r="AW202" s="316"/>
      <c r="AX202" s="317"/>
      <c r="AY202" s="316"/>
      <c r="AZ202" s="317"/>
      <c r="BA202" s="528"/>
    </row>
    <row r="203" spans="1:54" s="1383" customFormat="1" ht="39.9" customHeight="1" x14ac:dyDescent="0.2">
      <c r="A203" s="1372"/>
      <c r="B203" s="2032">
        <v>20</v>
      </c>
      <c r="C203" s="1373" t="s">
        <v>105</v>
      </c>
      <c r="D203" s="1374" t="s">
        <v>255</v>
      </c>
      <c r="E203" s="1375" t="s">
        <v>256</v>
      </c>
      <c r="F203" s="1376" t="s">
        <v>194</v>
      </c>
      <c r="G203" s="1377">
        <v>1025.08</v>
      </c>
      <c r="H203" s="1378">
        <v>129.4</v>
      </c>
      <c r="I203" s="1379">
        <f>ROUND(H203*G203,2)</f>
        <v>132645.35</v>
      </c>
      <c r="J203" s="1380" t="s">
        <v>109</v>
      </c>
      <c r="K203" s="1381"/>
      <c r="L203" s="1382">
        <f>ROUND(K203*$H203,2)</f>
        <v>0</v>
      </c>
      <c r="M203" s="1381"/>
      <c r="N203" s="1382">
        <f>ROUND(M203*$H203,2)</f>
        <v>0</v>
      </c>
      <c r="O203" s="1381">
        <v>205.02</v>
      </c>
      <c r="P203" s="1382">
        <f>ROUND(O203*$H203,2)</f>
        <v>26529.59</v>
      </c>
      <c r="Q203" s="1381"/>
      <c r="R203" s="1382">
        <f>ROUND(Q203*$H203,2)</f>
        <v>0</v>
      </c>
      <c r="S203" s="1381">
        <f>G203*0.06</f>
        <v>61.504799999999996</v>
      </c>
      <c r="T203" s="1382">
        <f>ROUND(S203*$H203,2)</f>
        <v>7958.72</v>
      </c>
      <c r="U203" s="1381">
        <v>150</v>
      </c>
      <c r="V203" s="1382">
        <f>ROUND(U203*$H203,2)</f>
        <v>19410</v>
      </c>
      <c r="W203" s="1381">
        <v>150</v>
      </c>
      <c r="X203" s="1382">
        <f>ROUND(W203*$H203,2)</f>
        <v>19410</v>
      </c>
      <c r="Y203" s="1381">
        <f>G203*0.11</f>
        <v>112.75879999999999</v>
      </c>
      <c r="Z203" s="1382">
        <f>ROUND(Y203*$H203,2)</f>
        <v>14590.99</v>
      </c>
      <c r="AA203" s="1381">
        <v>160</v>
      </c>
      <c r="AB203" s="1382">
        <f>ROUND(AA203*$H203,2)</f>
        <v>20704</v>
      </c>
      <c r="AC203" s="1757"/>
      <c r="AD203" s="1382">
        <f>ROUND(AC203*$H203,2)</f>
        <v>0</v>
      </c>
      <c r="AE203" s="1381"/>
      <c r="AF203" s="1382">
        <f>ROUND(AE203*$H203,2)</f>
        <v>0</v>
      </c>
      <c r="AG203" s="1646"/>
      <c r="AH203" s="1583">
        <f>ROUND(AG203*$H203,2)</f>
        <v>0</v>
      </c>
      <c r="AI203" s="1381"/>
      <c r="AJ203" s="1382">
        <f>ROUND(AI203*$H203,2)</f>
        <v>0</v>
      </c>
      <c r="AK203" s="1381"/>
      <c r="AL203" s="1382">
        <f>ROUND(AK203*$H203,2)</f>
        <v>0</v>
      </c>
      <c r="AM203" s="1381"/>
      <c r="AN203" s="1382">
        <f>ROUND(AM203*$H203,2)</f>
        <v>0</v>
      </c>
      <c r="AO203" s="1603">
        <v>133.85</v>
      </c>
      <c r="AP203" s="1382">
        <f>ROUND(AO203*$H203,2)</f>
        <v>17320.189999999999</v>
      </c>
      <c r="AQ203" s="1381"/>
      <c r="AR203" s="1382">
        <f>ROUND(AQ203*$H203,2)</f>
        <v>0</v>
      </c>
      <c r="AS203" s="1381">
        <v>0</v>
      </c>
      <c r="AT203" s="1382">
        <f>ROUND(AS203*$H203,2)</f>
        <v>0</v>
      </c>
      <c r="AU203" s="2342"/>
      <c r="AV203" s="1908">
        <f>ROUND(AU203*$H203,2)</f>
        <v>0</v>
      </c>
      <c r="AW203" s="1631">
        <f>AU203+AS203+AQ203+AO203+AM203+AK203+AI203+AG203+AE203+AC203+AA203+Y203+W203+U203+S203+Q203+O203+M203+K203</f>
        <v>973.1336</v>
      </c>
      <c r="AX203" s="2331">
        <f>ROUND(AW203*$H203,2)</f>
        <v>125923.49</v>
      </c>
      <c r="AY203" s="1631">
        <f>G203-AW203</f>
        <v>51.946399999999926</v>
      </c>
      <c r="AZ203" s="2331">
        <f>ROUND(AY203*$H203,2)</f>
        <v>6721.86</v>
      </c>
      <c r="BA203" s="2058">
        <f>AZ203/I203</f>
        <v>5.0675428878584887E-2</v>
      </c>
      <c r="BB203" s="2057" t="s">
        <v>2610</v>
      </c>
    </row>
    <row r="204" spans="1:54" s="1" customFormat="1" ht="82.95" customHeight="1" x14ac:dyDescent="0.2">
      <c r="A204" s="22"/>
      <c r="B204" s="201"/>
      <c r="C204" s="207" t="s">
        <v>112</v>
      </c>
      <c r="D204" s="33"/>
      <c r="E204" s="288" t="s">
        <v>258</v>
      </c>
      <c r="F204" s="33"/>
      <c r="G204" s="33"/>
      <c r="H204" s="202"/>
      <c r="I204" s="203"/>
      <c r="J204" s="24"/>
      <c r="K204" s="312"/>
      <c r="L204" s="313"/>
      <c r="M204" s="312"/>
      <c r="N204" s="313"/>
      <c r="O204" s="312"/>
      <c r="P204" s="313"/>
      <c r="Q204" s="312"/>
      <c r="R204" s="313"/>
      <c r="S204" s="312"/>
      <c r="T204" s="313"/>
      <c r="U204" s="312"/>
      <c r="V204" s="313"/>
      <c r="W204" s="312"/>
      <c r="X204" s="313"/>
      <c r="Y204" s="1605"/>
      <c r="Z204" s="1606"/>
      <c r="AA204" s="1605"/>
      <c r="AB204" s="1606"/>
      <c r="AC204" s="1805"/>
      <c r="AD204" s="1606"/>
      <c r="AE204" s="312"/>
      <c r="AF204" s="313"/>
      <c r="AG204" s="1781"/>
      <c r="AH204" s="1580"/>
      <c r="AI204" s="312"/>
      <c r="AJ204" s="313"/>
      <c r="AK204" s="312"/>
      <c r="AL204" s="313"/>
      <c r="AM204" s="542"/>
      <c r="AN204" s="543"/>
      <c r="AO204" s="1605"/>
      <c r="AP204" s="1606"/>
      <c r="AQ204" s="542"/>
      <c r="AR204" s="543"/>
      <c r="AS204" s="1605"/>
      <c r="AT204" s="1606"/>
      <c r="AU204" s="2339"/>
      <c r="AV204" s="1902"/>
      <c r="AW204" s="312"/>
      <c r="AX204" s="313"/>
      <c r="AY204" s="312"/>
      <c r="AZ204" s="313"/>
      <c r="BA204" s="539"/>
    </row>
    <row r="205" spans="1:54" s="10" customFormat="1" ht="69.599999999999994" customHeight="1" x14ac:dyDescent="0.2">
      <c r="B205" s="214"/>
      <c r="C205" s="207" t="s">
        <v>114</v>
      </c>
      <c r="D205" s="215" t="s">
        <v>7</v>
      </c>
      <c r="E205" s="290" t="s">
        <v>259</v>
      </c>
      <c r="F205" s="141"/>
      <c r="G205" s="217">
        <v>1025.08</v>
      </c>
      <c r="H205" s="218"/>
      <c r="I205" s="219"/>
      <c r="J205" s="138"/>
      <c r="K205" s="316"/>
      <c r="L205" s="317"/>
      <c r="M205" s="316"/>
      <c r="N205" s="317"/>
      <c r="O205" s="316"/>
      <c r="P205" s="317"/>
      <c r="Q205" s="316"/>
      <c r="R205" s="317"/>
      <c r="S205" s="316"/>
      <c r="T205" s="317"/>
      <c r="U205" s="316"/>
      <c r="V205" s="317"/>
      <c r="W205" s="316"/>
      <c r="X205" s="317"/>
      <c r="Y205" s="1609"/>
      <c r="Z205" s="1610"/>
      <c r="AA205" s="1609"/>
      <c r="AB205" s="1610"/>
      <c r="AC205" s="1755"/>
      <c r="AD205" s="1610"/>
      <c r="AE205" s="316"/>
      <c r="AF205" s="317"/>
      <c r="AG205" s="1645"/>
      <c r="AH205" s="1582"/>
      <c r="AI205" s="316"/>
      <c r="AJ205" s="317"/>
      <c r="AK205" s="316"/>
      <c r="AL205" s="317"/>
      <c r="AM205" s="316"/>
      <c r="AN205" s="317"/>
      <c r="AO205" s="1609"/>
      <c r="AP205" s="1610"/>
      <c r="AQ205" s="316"/>
      <c r="AR205" s="317"/>
      <c r="AS205" s="1609"/>
      <c r="AT205" s="1610"/>
      <c r="AU205" s="2341"/>
      <c r="AV205" s="1906"/>
      <c r="AW205" s="316"/>
      <c r="AX205" s="317"/>
      <c r="AY205" s="316"/>
      <c r="AZ205" s="317"/>
      <c r="BA205" s="528"/>
    </row>
    <row r="206" spans="1:54" s="1383" customFormat="1" ht="40.950000000000003" customHeight="1" x14ac:dyDescent="0.2">
      <c r="A206" s="1372"/>
      <c r="B206" s="2032">
        <v>21</v>
      </c>
      <c r="C206" s="1373" t="s">
        <v>105</v>
      </c>
      <c r="D206" s="1374" t="s">
        <v>260</v>
      </c>
      <c r="E206" s="1375" t="s">
        <v>261</v>
      </c>
      <c r="F206" s="1376" t="s">
        <v>194</v>
      </c>
      <c r="G206" s="1377">
        <v>2834.54</v>
      </c>
      <c r="H206" s="1378">
        <v>100.3</v>
      </c>
      <c r="I206" s="1379">
        <f>ROUND(H206*G206,2)</f>
        <v>284304.36</v>
      </c>
      <c r="J206" s="1380" t="s">
        <v>109</v>
      </c>
      <c r="K206" s="1381"/>
      <c r="L206" s="1382">
        <f>ROUND(K206*$H206,2)</f>
        <v>0</v>
      </c>
      <c r="M206" s="1381"/>
      <c r="N206" s="1382">
        <f>ROUND(M206*$H206,2)</f>
        <v>0</v>
      </c>
      <c r="O206" s="1381"/>
      <c r="P206" s="1382">
        <f>ROUND(O206*$H206,2)</f>
        <v>0</v>
      </c>
      <c r="Q206" s="1381"/>
      <c r="R206" s="1382">
        <f>ROUND(Q206*$H206,2)</f>
        <v>0</v>
      </c>
      <c r="S206" s="1381"/>
      <c r="T206" s="1382">
        <f>ROUND(S206*$H206,2)</f>
        <v>0</v>
      </c>
      <c r="U206" s="1381"/>
      <c r="V206" s="1382">
        <f>ROUND(U206*$H206,2)</f>
        <v>0</v>
      </c>
      <c r="W206" s="1381">
        <v>150</v>
      </c>
      <c r="X206" s="1382">
        <f>ROUND(W206*$H206,2)</f>
        <v>15045</v>
      </c>
      <c r="Y206" s="1381">
        <f>G206*0.61</f>
        <v>1729.0693999999999</v>
      </c>
      <c r="Z206" s="1382">
        <f>ROUND(Y206*$H206,2)</f>
        <v>173425.66</v>
      </c>
      <c r="AA206" s="1381">
        <v>450</v>
      </c>
      <c r="AB206" s="1382">
        <f>ROUND(AA206*$H206,2)</f>
        <v>45135</v>
      </c>
      <c r="AC206" s="1757"/>
      <c r="AD206" s="1382">
        <f>ROUND(AC206*$H206,2)</f>
        <v>0</v>
      </c>
      <c r="AE206" s="1381"/>
      <c r="AF206" s="1382">
        <f>ROUND(AE206*$H206,2)</f>
        <v>0</v>
      </c>
      <c r="AG206" s="1646"/>
      <c r="AH206" s="1583">
        <f>ROUND(AG206*$H206,2)</f>
        <v>0</v>
      </c>
      <c r="AI206" s="1381"/>
      <c r="AJ206" s="1382">
        <f>ROUND(AI206*$H206,2)</f>
        <v>0</v>
      </c>
      <c r="AK206" s="1381"/>
      <c r="AL206" s="1382">
        <f>ROUND(AK206*$H206,2)</f>
        <v>0</v>
      </c>
      <c r="AM206" s="1381"/>
      <c r="AN206" s="1382">
        <f>ROUND(AM206*$H206,2)</f>
        <v>0</v>
      </c>
      <c r="AO206" s="1603">
        <v>89.31</v>
      </c>
      <c r="AP206" s="1382">
        <f>ROUND(AO206*$H206,2)</f>
        <v>8957.7900000000009</v>
      </c>
      <c r="AQ206" s="1381"/>
      <c r="AR206" s="1382">
        <f>ROUND(AQ206*$H206,2)</f>
        <v>0</v>
      </c>
      <c r="AS206" s="1381">
        <v>130</v>
      </c>
      <c r="AT206" s="1382">
        <f>ROUND(AS206*$H206,2)</f>
        <v>13039</v>
      </c>
      <c r="AU206" s="2342"/>
      <c r="AV206" s="1908">
        <f>ROUND(AU206*$H206,2)</f>
        <v>0</v>
      </c>
      <c r="AW206" s="1631">
        <f>AU206+AS206+AQ206+AO206+AM206+AK206+AI206+AG206+AE206+AC206+AA206+Y206+W206+U206+S206+Q206+O206+M206+K206</f>
        <v>2548.3793999999998</v>
      </c>
      <c r="AX206" s="2331">
        <f>ROUND(AW206*$H206,2)</f>
        <v>255602.45</v>
      </c>
      <c r="AY206" s="1631">
        <f>G206-AW206</f>
        <v>286.16060000000016</v>
      </c>
      <c r="AZ206" s="2331">
        <f>ROUND(AY206*$H206,2)</f>
        <v>28701.91</v>
      </c>
      <c r="BA206" s="2058">
        <f>AZ206/I206</f>
        <v>0.1009548710403175</v>
      </c>
      <c r="BB206" s="2059" t="s">
        <v>2612</v>
      </c>
    </row>
    <row r="207" spans="1:54" s="1" customFormat="1" ht="52.2" customHeight="1" x14ac:dyDescent="0.2">
      <c r="A207" s="22"/>
      <c r="B207" s="201"/>
      <c r="C207" s="207" t="s">
        <v>112</v>
      </c>
      <c r="D207" s="33"/>
      <c r="E207" s="288" t="s">
        <v>263</v>
      </c>
      <c r="F207" s="33"/>
      <c r="G207" s="33"/>
      <c r="H207" s="202"/>
      <c r="I207" s="203"/>
      <c r="J207" s="24"/>
      <c r="K207" s="312"/>
      <c r="L207" s="313"/>
      <c r="M207" s="312"/>
      <c r="N207" s="313"/>
      <c r="O207" s="312"/>
      <c r="P207" s="313"/>
      <c r="Q207" s="312"/>
      <c r="R207" s="313"/>
      <c r="S207" s="312"/>
      <c r="T207" s="313"/>
      <c r="U207" s="312"/>
      <c r="V207" s="313"/>
      <c r="W207" s="312"/>
      <c r="X207" s="313"/>
      <c r="Y207" s="1605"/>
      <c r="Z207" s="1606"/>
      <c r="AA207" s="1605"/>
      <c r="AB207" s="1606"/>
      <c r="AC207" s="1805"/>
      <c r="AD207" s="1606"/>
      <c r="AE207" s="312"/>
      <c r="AF207" s="313"/>
      <c r="AG207" s="1781"/>
      <c r="AH207" s="1580"/>
      <c r="AI207" s="312"/>
      <c r="AJ207" s="313"/>
      <c r="AK207" s="312"/>
      <c r="AL207" s="313"/>
      <c r="AM207" s="542"/>
      <c r="AN207" s="543"/>
      <c r="AO207" s="1605"/>
      <c r="AP207" s="1606"/>
      <c r="AQ207" s="542"/>
      <c r="AR207" s="543"/>
      <c r="AS207" s="1605"/>
      <c r="AT207" s="1606"/>
      <c r="AU207" s="2339"/>
      <c r="AV207" s="1902"/>
      <c r="AW207" s="312"/>
      <c r="AX207" s="313"/>
      <c r="AY207" s="312"/>
      <c r="AZ207" s="313"/>
      <c r="BA207" s="539"/>
    </row>
    <row r="208" spans="1:54" s="10" customFormat="1" ht="30" customHeight="1" x14ac:dyDescent="0.2">
      <c r="B208" s="214"/>
      <c r="C208" s="207" t="s">
        <v>114</v>
      </c>
      <c r="D208" s="215" t="s">
        <v>7</v>
      </c>
      <c r="E208" s="290" t="s">
        <v>264</v>
      </c>
      <c r="F208" s="141"/>
      <c r="G208" s="217">
        <v>1863.78</v>
      </c>
      <c r="H208" s="218"/>
      <c r="I208" s="219"/>
      <c r="J208" s="138"/>
      <c r="K208" s="316"/>
      <c r="L208" s="317"/>
      <c r="M208" s="316"/>
      <c r="N208" s="317"/>
      <c r="O208" s="316"/>
      <c r="P208" s="317"/>
      <c r="Q208" s="316"/>
      <c r="R208" s="317"/>
      <c r="S208" s="316"/>
      <c r="T208" s="317"/>
      <c r="U208" s="316"/>
      <c r="V208" s="317"/>
      <c r="W208" s="316"/>
      <c r="X208" s="317"/>
      <c r="Y208" s="1609"/>
      <c r="Z208" s="1610"/>
      <c r="AA208" s="1609"/>
      <c r="AB208" s="1610"/>
      <c r="AC208" s="1755"/>
      <c r="AD208" s="1610"/>
      <c r="AE208" s="316"/>
      <c r="AF208" s="317"/>
      <c r="AG208" s="1645"/>
      <c r="AH208" s="1582"/>
      <c r="AI208" s="316"/>
      <c r="AJ208" s="317"/>
      <c r="AK208" s="316"/>
      <c r="AL208" s="317"/>
      <c r="AM208" s="316"/>
      <c r="AN208" s="317"/>
      <c r="AO208" s="1609"/>
      <c r="AP208" s="1610"/>
      <c r="AQ208" s="316"/>
      <c r="AR208" s="317"/>
      <c r="AS208" s="1609"/>
      <c r="AT208" s="1610"/>
      <c r="AU208" s="2341"/>
      <c r="AV208" s="1906"/>
      <c r="AW208" s="316"/>
      <c r="AX208" s="317"/>
      <c r="AY208" s="316"/>
      <c r="AZ208" s="317"/>
      <c r="BA208" s="528"/>
    </row>
    <row r="209" spans="1:54" s="9" customFormat="1" ht="30" customHeight="1" x14ac:dyDescent="0.2">
      <c r="B209" s="209"/>
      <c r="C209" s="207" t="s">
        <v>114</v>
      </c>
      <c r="D209" s="210" t="s">
        <v>7</v>
      </c>
      <c r="E209" s="289" t="s">
        <v>265</v>
      </c>
      <c r="F209" s="134"/>
      <c r="G209" s="210" t="s">
        <v>7</v>
      </c>
      <c r="H209" s="212"/>
      <c r="I209" s="213"/>
      <c r="J209" s="131"/>
      <c r="K209" s="314"/>
      <c r="L209" s="315"/>
      <c r="M209" s="314"/>
      <c r="N209" s="315"/>
      <c r="O209" s="314"/>
      <c r="P209" s="315"/>
      <c r="Q209" s="314"/>
      <c r="R209" s="315"/>
      <c r="S209" s="314"/>
      <c r="T209" s="315"/>
      <c r="U209" s="314"/>
      <c r="V209" s="315"/>
      <c r="W209" s="314"/>
      <c r="X209" s="315"/>
      <c r="Y209" s="1607"/>
      <c r="Z209" s="1608"/>
      <c r="AA209" s="1607"/>
      <c r="AB209" s="1608"/>
      <c r="AC209" s="1753"/>
      <c r="AD209" s="1608"/>
      <c r="AE209" s="314"/>
      <c r="AF209" s="315"/>
      <c r="AG209" s="1644"/>
      <c r="AH209" s="1581"/>
      <c r="AI209" s="314"/>
      <c r="AJ209" s="315"/>
      <c r="AK209" s="314"/>
      <c r="AL209" s="315"/>
      <c r="AM209" s="314"/>
      <c r="AN209" s="315"/>
      <c r="AO209" s="1607"/>
      <c r="AP209" s="1608"/>
      <c r="AQ209" s="314"/>
      <c r="AR209" s="315"/>
      <c r="AS209" s="1607"/>
      <c r="AT209" s="1608"/>
      <c r="AU209" s="2340"/>
      <c r="AV209" s="1904"/>
      <c r="AW209" s="314"/>
      <c r="AX209" s="315"/>
      <c r="AY209" s="314"/>
      <c r="AZ209" s="315"/>
      <c r="BA209" s="527"/>
    </row>
    <row r="210" spans="1:54" s="10" customFormat="1" ht="30" customHeight="1" x14ac:dyDescent="0.2">
      <c r="B210" s="214"/>
      <c r="C210" s="207" t="s">
        <v>114</v>
      </c>
      <c r="D210" s="215" t="s">
        <v>7</v>
      </c>
      <c r="E210" s="290" t="s">
        <v>266</v>
      </c>
      <c r="F210" s="141"/>
      <c r="G210" s="217">
        <v>-435.21</v>
      </c>
      <c r="H210" s="218"/>
      <c r="I210" s="219"/>
      <c r="J210" s="138"/>
      <c r="K210" s="316"/>
      <c r="L210" s="317"/>
      <c r="M210" s="316"/>
      <c r="N210" s="317"/>
      <c r="O210" s="316"/>
      <c r="P210" s="317"/>
      <c r="Q210" s="316"/>
      <c r="R210" s="317"/>
      <c r="S210" s="316"/>
      <c r="T210" s="317"/>
      <c r="U210" s="316"/>
      <c r="V210" s="317"/>
      <c r="W210" s="316"/>
      <c r="X210" s="317"/>
      <c r="Y210" s="1609"/>
      <c r="Z210" s="1610"/>
      <c r="AA210" s="1609"/>
      <c r="AB210" s="1610"/>
      <c r="AC210" s="1755"/>
      <c r="AD210" s="1610"/>
      <c r="AE210" s="316"/>
      <c r="AF210" s="317"/>
      <c r="AG210" s="1645"/>
      <c r="AH210" s="1582"/>
      <c r="AI210" s="316"/>
      <c r="AJ210" s="317"/>
      <c r="AK210" s="316"/>
      <c r="AL210" s="317"/>
      <c r="AM210" s="316"/>
      <c r="AN210" s="317"/>
      <c r="AO210" s="1609"/>
      <c r="AP210" s="1610"/>
      <c r="AQ210" s="316"/>
      <c r="AR210" s="317"/>
      <c r="AS210" s="1609"/>
      <c r="AT210" s="1610"/>
      <c r="AU210" s="2341"/>
      <c r="AV210" s="1906"/>
      <c r="AW210" s="316"/>
      <c r="AX210" s="317"/>
      <c r="AY210" s="316"/>
      <c r="AZ210" s="317"/>
      <c r="BA210" s="528"/>
    </row>
    <row r="211" spans="1:54" s="10" customFormat="1" ht="30" customHeight="1" x14ac:dyDescent="0.2">
      <c r="B211" s="214"/>
      <c r="C211" s="207" t="s">
        <v>114</v>
      </c>
      <c r="D211" s="215" t="s">
        <v>7</v>
      </c>
      <c r="E211" s="290" t="s">
        <v>267</v>
      </c>
      <c r="F211" s="141"/>
      <c r="G211" s="217">
        <v>1405.97</v>
      </c>
      <c r="H211" s="218"/>
      <c r="I211" s="219"/>
      <c r="J211" s="138"/>
      <c r="K211" s="316"/>
      <c r="L211" s="317"/>
      <c r="M211" s="316"/>
      <c r="N211" s="317"/>
      <c r="O211" s="316"/>
      <c r="P211" s="317"/>
      <c r="Q211" s="316"/>
      <c r="R211" s="317"/>
      <c r="S211" s="316"/>
      <c r="T211" s="317"/>
      <c r="U211" s="316"/>
      <c r="V211" s="317"/>
      <c r="W211" s="316"/>
      <c r="X211" s="317"/>
      <c r="Y211" s="1609"/>
      <c r="Z211" s="1610"/>
      <c r="AA211" s="1609"/>
      <c r="AB211" s="1610"/>
      <c r="AC211" s="1755"/>
      <c r="AD211" s="1610"/>
      <c r="AE211" s="316"/>
      <c r="AF211" s="317"/>
      <c r="AG211" s="1645"/>
      <c r="AH211" s="1582"/>
      <c r="AI211" s="316"/>
      <c r="AJ211" s="317"/>
      <c r="AK211" s="316"/>
      <c r="AL211" s="317"/>
      <c r="AM211" s="316"/>
      <c r="AN211" s="317"/>
      <c r="AO211" s="1609"/>
      <c r="AP211" s="1610"/>
      <c r="AQ211" s="316"/>
      <c r="AR211" s="317"/>
      <c r="AS211" s="1609"/>
      <c r="AT211" s="1610"/>
      <c r="AU211" s="2341"/>
      <c r="AV211" s="1906"/>
      <c r="AW211" s="316"/>
      <c r="AX211" s="317"/>
      <c r="AY211" s="316"/>
      <c r="AZ211" s="317"/>
      <c r="BA211" s="528"/>
    </row>
    <row r="212" spans="1:54" s="12" customFormat="1" ht="30" customHeight="1" x14ac:dyDescent="0.2">
      <c r="B212" s="226"/>
      <c r="C212" s="207" t="s">
        <v>114</v>
      </c>
      <c r="D212" s="227" t="s">
        <v>7</v>
      </c>
      <c r="E212" s="292" t="s">
        <v>132</v>
      </c>
      <c r="F212" s="155"/>
      <c r="G212" s="229">
        <v>2834.54</v>
      </c>
      <c r="H212" s="230"/>
      <c r="I212" s="231"/>
      <c r="J212" s="152"/>
      <c r="K212" s="322"/>
      <c r="L212" s="323"/>
      <c r="M212" s="322"/>
      <c r="N212" s="323"/>
      <c r="O212" s="322"/>
      <c r="P212" s="323"/>
      <c r="Q212" s="322"/>
      <c r="R212" s="323"/>
      <c r="S212" s="322"/>
      <c r="T212" s="323"/>
      <c r="U212" s="322"/>
      <c r="V212" s="323"/>
      <c r="W212" s="322"/>
      <c r="X212" s="323"/>
      <c r="Y212" s="1613"/>
      <c r="Z212" s="1614"/>
      <c r="AA212" s="1613"/>
      <c r="AB212" s="1614"/>
      <c r="AC212" s="1761"/>
      <c r="AD212" s="1614"/>
      <c r="AE212" s="322"/>
      <c r="AF212" s="323"/>
      <c r="AG212" s="1648"/>
      <c r="AH212" s="1585"/>
      <c r="AI212" s="322"/>
      <c r="AJ212" s="323"/>
      <c r="AK212" s="322"/>
      <c r="AL212" s="323"/>
      <c r="AM212" s="322"/>
      <c r="AN212" s="323"/>
      <c r="AO212" s="1613"/>
      <c r="AP212" s="1614"/>
      <c r="AQ212" s="322"/>
      <c r="AR212" s="323"/>
      <c r="AS212" s="1613"/>
      <c r="AT212" s="1614"/>
      <c r="AU212" s="2344"/>
      <c r="AV212" s="1912"/>
      <c r="AW212" s="322"/>
      <c r="AX212" s="323"/>
      <c r="AY212" s="322"/>
      <c r="AZ212" s="323"/>
      <c r="BA212" s="529"/>
    </row>
    <row r="213" spans="1:54" s="1" customFormat="1" ht="39.9" customHeight="1" x14ac:dyDescent="0.2">
      <c r="A213" s="22"/>
      <c r="B213" s="2032">
        <v>22</v>
      </c>
      <c r="C213" s="1373" t="s">
        <v>105</v>
      </c>
      <c r="D213" s="1374" t="s">
        <v>269</v>
      </c>
      <c r="E213" s="1375" t="s">
        <v>270</v>
      </c>
      <c r="F213" s="1376" t="s">
        <v>194</v>
      </c>
      <c r="G213" s="1377">
        <v>1405.97</v>
      </c>
      <c r="H213" s="1378">
        <v>63.6</v>
      </c>
      <c r="I213" s="1379">
        <f>ROUND(H213*G213,2)</f>
        <v>89419.69</v>
      </c>
      <c r="J213" s="255" t="s">
        <v>109</v>
      </c>
      <c r="K213" s="318"/>
      <c r="L213" s="319">
        <f>ROUND(K213*$H213,2)</f>
        <v>0</v>
      </c>
      <c r="M213" s="318"/>
      <c r="N213" s="319">
        <f>ROUND(M213*$H213,2)</f>
        <v>0</v>
      </c>
      <c r="O213" s="318"/>
      <c r="P213" s="319">
        <f>ROUND(O213*$H213,2)</f>
        <v>0</v>
      </c>
      <c r="Q213" s="318"/>
      <c r="R213" s="319">
        <f>ROUND(Q213*$H213,2)</f>
        <v>0</v>
      </c>
      <c r="S213" s="318"/>
      <c r="T213" s="319">
        <f>ROUND(S213*$H213,2)</f>
        <v>0</v>
      </c>
      <c r="U213" s="318"/>
      <c r="V213" s="319">
        <f>ROUND(U213*$H213,2)</f>
        <v>0</v>
      </c>
      <c r="W213" s="318">
        <v>150</v>
      </c>
      <c r="X213" s="319">
        <f>ROUND(W213*$H213,2)</f>
        <v>9540</v>
      </c>
      <c r="Y213" s="1381">
        <f>G213*0.56</f>
        <v>787.34320000000014</v>
      </c>
      <c r="Z213" s="1382">
        <f>ROUND(Y213*$H213,2)</f>
        <v>50075.03</v>
      </c>
      <c r="AA213" s="1381"/>
      <c r="AB213" s="1382">
        <f>ROUND(AA213*$H213,2)</f>
        <v>0</v>
      </c>
      <c r="AC213" s="1757"/>
      <c r="AD213" s="1382">
        <f>ROUND(AC213*$H213,2)</f>
        <v>0</v>
      </c>
      <c r="AE213" s="318"/>
      <c r="AF213" s="319">
        <f>ROUND(AE213*$H213,2)</f>
        <v>0</v>
      </c>
      <c r="AG213" s="1646"/>
      <c r="AH213" s="1583">
        <f>ROUND(AG213*$H213,2)</f>
        <v>0</v>
      </c>
      <c r="AI213" s="318"/>
      <c r="AJ213" s="319">
        <f>ROUND(AI213*$H213,2)</f>
        <v>0</v>
      </c>
      <c r="AK213" s="318"/>
      <c r="AL213" s="319">
        <f>ROUND(AK213*$H213,2)</f>
        <v>0</v>
      </c>
      <c r="AM213" s="318"/>
      <c r="AN213" s="319">
        <f>ROUND(AM213*$H213,2)</f>
        <v>0</v>
      </c>
      <c r="AO213" s="1603">
        <v>154.05000000000001</v>
      </c>
      <c r="AP213" s="1382">
        <f>ROUND(AO213*$H213,2)</f>
        <v>9797.58</v>
      </c>
      <c r="AQ213" s="318"/>
      <c r="AR213" s="319">
        <f>ROUND(AQ213*$H213,2)</f>
        <v>0</v>
      </c>
      <c r="AS213" s="1381">
        <v>160</v>
      </c>
      <c r="AT213" s="1382">
        <f>ROUND(AS213*$H213,2)</f>
        <v>10176</v>
      </c>
      <c r="AU213" s="2342"/>
      <c r="AV213" s="1908">
        <f>ROUND(AU213*$H213,2)</f>
        <v>0</v>
      </c>
      <c r="AW213" s="332">
        <f>AU213+AS213+AQ213+AO213+AM213+AK213+AI213+AG213+AE213+AC213+AA213+Y213+W213+U213+S213+Q213+O213+M213+K213</f>
        <v>1251.3932000000002</v>
      </c>
      <c r="AX213" s="2330">
        <f>ROUND(AW213*$H213,2)</f>
        <v>79588.61</v>
      </c>
      <c r="AY213" s="332">
        <f>G213-AW213</f>
        <v>154.57679999999982</v>
      </c>
      <c r="AZ213" s="2330">
        <f>ROUND(AY213*$H213,2)</f>
        <v>9831.08</v>
      </c>
      <c r="BA213" s="2056">
        <f>AZ213/I213</f>
        <v>0.10994312326513321</v>
      </c>
      <c r="BB213" s="2057" t="s">
        <v>2611</v>
      </c>
    </row>
    <row r="214" spans="1:54" s="1" customFormat="1" ht="30" customHeight="1" x14ac:dyDescent="0.2">
      <c r="A214" s="22"/>
      <c r="B214" s="201"/>
      <c r="C214" s="207" t="s">
        <v>112</v>
      </c>
      <c r="D214" s="33"/>
      <c r="E214" s="288" t="s">
        <v>272</v>
      </c>
      <c r="F214" s="33"/>
      <c r="G214" s="33"/>
      <c r="H214" s="202"/>
      <c r="I214" s="203"/>
      <c r="J214" s="24"/>
      <c r="K214" s="312"/>
      <c r="L214" s="313"/>
      <c r="M214" s="312"/>
      <c r="N214" s="313"/>
      <c r="O214" s="312"/>
      <c r="P214" s="313"/>
      <c r="Q214" s="312"/>
      <c r="R214" s="313"/>
      <c r="S214" s="312"/>
      <c r="T214" s="313"/>
      <c r="U214" s="312"/>
      <c r="V214" s="313"/>
      <c r="W214" s="312"/>
      <c r="X214" s="313"/>
      <c r="Y214" s="1605"/>
      <c r="Z214" s="1606"/>
      <c r="AA214" s="1605"/>
      <c r="AB214" s="1606"/>
      <c r="AC214" s="1805"/>
      <c r="AD214" s="1606"/>
      <c r="AE214" s="312"/>
      <c r="AF214" s="313"/>
      <c r="AG214" s="1781"/>
      <c r="AH214" s="1580"/>
      <c r="AI214" s="312"/>
      <c r="AJ214" s="313"/>
      <c r="AK214" s="312"/>
      <c r="AL214" s="313"/>
      <c r="AM214" s="542"/>
      <c r="AN214" s="543"/>
      <c r="AO214" s="1605"/>
      <c r="AP214" s="1606"/>
      <c r="AQ214" s="542"/>
      <c r="AR214" s="543"/>
      <c r="AS214" s="1605"/>
      <c r="AT214" s="1606"/>
      <c r="AU214" s="2339"/>
      <c r="AV214" s="1902"/>
      <c r="AW214" s="312"/>
      <c r="AX214" s="313"/>
      <c r="AY214" s="312"/>
      <c r="AZ214" s="313"/>
      <c r="BA214" s="539"/>
    </row>
    <row r="215" spans="1:54" s="10" customFormat="1" ht="30" customHeight="1" x14ac:dyDescent="0.2">
      <c r="B215" s="214"/>
      <c r="C215" s="207" t="s">
        <v>114</v>
      </c>
      <c r="D215" s="215" t="s">
        <v>7</v>
      </c>
      <c r="E215" s="290" t="s">
        <v>273</v>
      </c>
      <c r="F215" s="141"/>
      <c r="G215" s="217">
        <v>1405.97</v>
      </c>
      <c r="H215" s="218"/>
      <c r="I215" s="219"/>
      <c r="J215" s="138"/>
      <c r="K215" s="316"/>
      <c r="L215" s="317"/>
      <c r="M215" s="316"/>
      <c r="N215" s="317"/>
      <c r="O215" s="316"/>
      <c r="P215" s="317"/>
      <c r="Q215" s="316"/>
      <c r="R215" s="317"/>
      <c r="S215" s="316"/>
      <c r="T215" s="317"/>
      <c r="U215" s="316"/>
      <c r="V215" s="317"/>
      <c r="W215" s="316"/>
      <c r="X215" s="317"/>
      <c r="Y215" s="1609"/>
      <c r="Z215" s="1610"/>
      <c r="AA215" s="1609"/>
      <c r="AB215" s="1610"/>
      <c r="AC215" s="1755"/>
      <c r="AD215" s="1610"/>
      <c r="AE215" s="316"/>
      <c r="AF215" s="317"/>
      <c r="AG215" s="1645"/>
      <c r="AH215" s="1582"/>
      <c r="AI215" s="316"/>
      <c r="AJ215" s="317"/>
      <c r="AK215" s="316"/>
      <c r="AL215" s="317"/>
      <c r="AM215" s="316"/>
      <c r="AN215" s="317"/>
      <c r="AO215" s="1609"/>
      <c r="AP215" s="1610"/>
      <c r="AQ215" s="316"/>
      <c r="AR215" s="317"/>
      <c r="AS215" s="1609"/>
      <c r="AT215" s="1610"/>
      <c r="AU215" s="2341"/>
      <c r="AV215" s="1906"/>
      <c r="AW215" s="316"/>
      <c r="AX215" s="317"/>
      <c r="AY215" s="316"/>
      <c r="AZ215" s="317"/>
      <c r="BA215" s="528"/>
    </row>
    <row r="216" spans="1:54" s="1" customFormat="1" ht="39.9" customHeight="1" x14ac:dyDescent="0.2">
      <c r="A216" s="22"/>
      <c r="B216" s="2033">
        <v>23</v>
      </c>
      <c r="C216" s="1637" t="s">
        <v>105</v>
      </c>
      <c r="D216" s="1638" t="s">
        <v>275</v>
      </c>
      <c r="E216" s="1639" t="s">
        <v>276</v>
      </c>
      <c r="F216" s="1640" t="s">
        <v>194</v>
      </c>
      <c r="G216" s="1641">
        <v>435.21</v>
      </c>
      <c r="H216" s="1642">
        <v>201.8</v>
      </c>
      <c r="I216" s="1643">
        <f>ROUND(H216*G216,2)</f>
        <v>87825.38</v>
      </c>
      <c r="J216" s="255" t="s">
        <v>109</v>
      </c>
      <c r="K216" s="318"/>
      <c r="L216" s="319">
        <f>ROUND(K216*$H216,2)</f>
        <v>0</v>
      </c>
      <c r="M216" s="318"/>
      <c r="N216" s="319">
        <f>ROUND(M216*$H216,2)</f>
        <v>0</v>
      </c>
      <c r="O216" s="318"/>
      <c r="P216" s="319">
        <f>ROUND(O216*$H216,2)</f>
        <v>0</v>
      </c>
      <c r="Q216" s="318"/>
      <c r="R216" s="319">
        <f>ROUND(Q216*$H216,2)</f>
        <v>0</v>
      </c>
      <c r="S216" s="318"/>
      <c r="T216" s="319">
        <f>ROUND(S216*$H216,2)</f>
        <v>0</v>
      </c>
      <c r="U216" s="318"/>
      <c r="V216" s="319">
        <f>ROUND(U216*$H216,2)</f>
        <v>0</v>
      </c>
      <c r="W216" s="318"/>
      <c r="X216" s="319">
        <f>ROUND(W216*$H216,2)</f>
        <v>0</v>
      </c>
      <c r="Y216" s="1381">
        <f>G216*0.67</f>
        <v>291.59070000000003</v>
      </c>
      <c r="Z216" s="1382">
        <f>ROUND(Y216*$H216,2)</f>
        <v>58843</v>
      </c>
      <c r="AA216" s="1381"/>
      <c r="AB216" s="1382">
        <f>ROUND(AA216*$H216,2)</f>
        <v>0</v>
      </c>
      <c r="AC216" s="1757"/>
      <c r="AD216" s="1382">
        <f>ROUND(AC216*$H216,2)</f>
        <v>0</v>
      </c>
      <c r="AE216" s="318"/>
      <c r="AF216" s="319">
        <f>ROUND(AE216*$H216,2)</f>
        <v>0</v>
      </c>
      <c r="AG216" s="1646"/>
      <c r="AH216" s="1583">
        <f>ROUND(AG216*$H216,2)</f>
        <v>0</v>
      </c>
      <c r="AI216" s="318"/>
      <c r="AJ216" s="319">
        <f>ROUND(AI216*$H216,2)</f>
        <v>0</v>
      </c>
      <c r="AK216" s="318"/>
      <c r="AL216" s="319">
        <f>ROUND(AK216*$H216,2)</f>
        <v>0</v>
      </c>
      <c r="AM216" s="318"/>
      <c r="AN216" s="319">
        <f>ROUND(AM216*$H216,2)</f>
        <v>0</v>
      </c>
      <c r="AO216" s="1603">
        <v>0</v>
      </c>
      <c r="AP216" s="1382">
        <f>ROUND(AO216*$H216,2)</f>
        <v>0</v>
      </c>
      <c r="AQ216" s="318"/>
      <c r="AR216" s="319">
        <f>ROUND(AQ216*$H216,2)</f>
        <v>0</v>
      </c>
      <c r="AS216" s="1381"/>
      <c r="AT216" s="1382">
        <f>ROUND(AS216*$H216,2)</f>
        <v>0</v>
      </c>
      <c r="AU216" s="2342"/>
      <c r="AV216" s="1908">
        <f>ROUND(AU216*$H216,2)</f>
        <v>0</v>
      </c>
      <c r="AW216" s="1930">
        <f>AU216+AS216+AQ216+AO216+AM216+AK216+AI216+AG216+AE216+AC216+AA216+Y216+W216+U216+S216+Q216+O216+M216+K216</f>
        <v>291.59070000000003</v>
      </c>
      <c r="AX216" s="1931">
        <f>ROUND(AW216*$H216,2)</f>
        <v>58843</v>
      </c>
      <c r="AY216" s="1930">
        <f>G216-AW216</f>
        <v>143.61929999999995</v>
      </c>
      <c r="AZ216" s="1931">
        <f>ROUND(AY216*$H216,2)</f>
        <v>28982.37</v>
      </c>
      <c r="BA216" s="1932">
        <f>AZ216/I216</f>
        <v>0.32999993851435655</v>
      </c>
    </row>
    <row r="217" spans="1:54" s="1" customFormat="1" ht="30" customHeight="1" x14ac:dyDescent="0.2">
      <c r="A217" s="22"/>
      <c r="B217" s="201"/>
      <c r="C217" s="207" t="s">
        <v>112</v>
      </c>
      <c r="D217" s="33"/>
      <c r="E217" s="288" t="s">
        <v>263</v>
      </c>
      <c r="F217" s="33"/>
      <c r="G217" s="33"/>
      <c r="H217" s="202"/>
      <c r="I217" s="203"/>
      <c r="J217" s="24"/>
      <c r="K217" s="312"/>
      <c r="L217" s="313"/>
      <c r="M217" s="312"/>
      <c r="N217" s="313"/>
      <c r="O217" s="312"/>
      <c r="P217" s="313"/>
      <c r="Q217" s="312"/>
      <c r="R217" s="313"/>
      <c r="S217" s="312"/>
      <c r="T217" s="313"/>
      <c r="U217" s="312"/>
      <c r="V217" s="313"/>
      <c r="W217" s="312"/>
      <c r="X217" s="313"/>
      <c r="Y217" s="1605"/>
      <c r="Z217" s="1606"/>
      <c r="AA217" s="1605"/>
      <c r="AB217" s="1606"/>
      <c r="AC217" s="1805"/>
      <c r="AD217" s="1606"/>
      <c r="AE217" s="312"/>
      <c r="AF217" s="313"/>
      <c r="AG217" s="1781"/>
      <c r="AH217" s="1580"/>
      <c r="AI217" s="312"/>
      <c r="AJ217" s="313"/>
      <c r="AK217" s="312"/>
      <c r="AL217" s="313"/>
      <c r="AM217" s="542"/>
      <c r="AN217" s="543"/>
      <c r="AO217" s="1605"/>
      <c r="AP217" s="1606"/>
      <c r="AQ217" s="542"/>
      <c r="AR217" s="543"/>
      <c r="AS217" s="1605"/>
      <c r="AT217" s="1606"/>
      <c r="AU217" s="2339"/>
      <c r="AV217" s="1902"/>
      <c r="AW217" s="312"/>
      <c r="AX217" s="313"/>
      <c r="AY217" s="312"/>
      <c r="AZ217" s="313"/>
      <c r="BA217" s="539"/>
    </row>
    <row r="218" spans="1:54" s="9" customFormat="1" ht="30" customHeight="1" x14ac:dyDescent="0.2">
      <c r="B218" s="209"/>
      <c r="C218" s="207" t="s">
        <v>114</v>
      </c>
      <c r="D218" s="210" t="s">
        <v>7</v>
      </c>
      <c r="E218" s="289" t="s">
        <v>278</v>
      </c>
      <c r="F218" s="134"/>
      <c r="G218" s="210" t="s">
        <v>7</v>
      </c>
      <c r="H218" s="212"/>
      <c r="I218" s="213"/>
      <c r="J218" s="131"/>
      <c r="K218" s="314"/>
      <c r="L218" s="315"/>
      <c r="M218" s="314"/>
      <c r="N218" s="315"/>
      <c r="O218" s="314"/>
      <c r="P218" s="315"/>
      <c r="Q218" s="314"/>
      <c r="R218" s="315"/>
      <c r="S218" s="314"/>
      <c r="T218" s="315"/>
      <c r="U218" s="314"/>
      <c r="V218" s="315"/>
      <c r="W218" s="314"/>
      <c r="X218" s="315"/>
      <c r="Y218" s="1607"/>
      <c r="Z218" s="1608"/>
      <c r="AA218" s="1607"/>
      <c r="AB218" s="1608"/>
      <c r="AC218" s="1753"/>
      <c r="AD218" s="1608"/>
      <c r="AE218" s="314"/>
      <c r="AF218" s="315"/>
      <c r="AG218" s="1644"/>
      <c r="AH218" s="1581"/>
      <c r="AI218" s="314"/>
      <c r="AJ218" s="315"/>
      <c r="AK218" s="314"/>
      <c r="AL218" s="315"/>
      <c r="AM218" s="314"/>
      <c r="AN218" s="315"/>
      <c r="AO218" s="1607"/>
      <c r="AP218" s="1608"/>
      <c r="AQ218" s="314"/>
      <c r="AR218" s="315"/>
      <c r="AS218" s="1607"/>
      <c r="AT218" s="1608"/>
      <c r="AU218" s="2340"/>
      <c r="AV218" s="1904"/>
      <c r="AW218" s="314"/>
      <c r="AX218" s="315"/>
      <c r="AY218" s="314"/>
      <c r="AZ218" s="315"/>
      <c r="BA218" s="527"/>
    </row>
    <row r="219" spans="1:54" s="10" customFormat="1" ht="30" customHeight="1" x14ac:dyDescent="0.2">
      <c r="B219" s="214"/>
      <c r="C219" s="207" t="s">
        <v>114</v>
      </c>
      <c r="D219" s="215" t="s">
        <v>7</v>
      </c>
      <c r="E219" s="290" t="s">
        <v>279</v>
      </c>
      <c r="F219" s="141"/>
      <c r="G219" s="217">
        <v>435.21</v>
      </c>
      <c r="H219" s="218"/>
      <c r="I219" s="219"/>
      <c r="J219" s="138"/>
      <c r="K219" s="316"/>
      <c r="L219" s="317"/>
      <c r="M219" s="316"/>
      <c r="N219" s="317"/>
      <c r="O219" s="316"/>
      <c r="P219" s="317"/>
      <c r="Q219" s="316"/>
      <c r="R219" s="317"/>
      <c r="S219" s="316"/>
      <c r="T219" s="317"/>
      <c r="U219" s="316"/>
      <c r="V219" s="317"/>
      <c r="W219" s="316"/>
      <c r="X219" s="317"/>
      <c r="Y219" s="1609"/>
      <c r="Z219" s="1610"/>
      <c r="AA219" s="1609"/>
      <c r="AB219" s="1610"/>
      <c r="AC219" s="1755"/>
      <c r="AD219" s="1610"/>
      <c r="AE219" s="316"/>
      <c r="AF219" s="317"/>
      <c r="AG219" s="1645"/>
      <c r="AH219" s="1582"/>
      <c r="AI219" s="316"/>
      <c r="AJ219" s="317"/>
      <c r="AK219" s="316"/>
      <c r="AL219" s="317"/>
      <c r="AM219" s="316"/>
      <c r="AN219" s="317"/>
      <c r="AO219" s="1609"/>
      <c r="AP219" s="1610"/>
      <c r="AQ219" s="316"/>
      <c r="AR219" s="317"/>
      <c r="AS219" s="1609"/>
      <c r="AT219" s="1610"/>
      <c r="AU219" s="2341"/>
      <c r="AV219" s="1906"/>
      <c r="AW219" s="316"/>
      <c r="AX219" s="317"/>
      <c r="AY219" s="316"/>
      <c r="AZ219" s="317"/>
      <c r="BA219" s="528"/>
    </row>
    <row r="220" spans="1:54" s="1" customFormat="1" ht="39.9" customHeight="1" x14ac:dyDescent="0.2">
      <c r="A220" s="22"/>
      <c r="B220" s="2033">
        <v>24</v>
      </c>
      <c r="C220" s="1637" t="s">
        <v>105</v>
      </c>
      <c r="D220" s="1638" t="s">
        <v>281</v>
      </c>
      <c r="E220" s="1639" t="s">
        <v>282</v>
      </c>
      <c r="F220" s="1640" t="s">
        <v>283</v>
      </c>
      <c r="G220" s="1641">
        <v>783.38</v>
      </c>
      <c r="H220" s="1642">
        <v>499</v>
      </c>
      <c r="I220" s="1643">
        <f>ROUND(H220*G220,2)</f>
        <v>390906.62</v>
      </c>
      <c r="J220" s="255" t="s">
        <v>109</v>
      </c>
      <c r="K220" s="318"/>
      <c r="L220" s="319">
        <f>ROUND(K220*$H220,2)</f>
        <v>0</v>
      </c>
      <c r="M220" s="318"/>
      <c r="N220" s="319">
        <f>ROUND(M220*$H220,2)</f>
        <v>0</v>
      </c>
      <c r="O220" s="318"/>
      <c r="P220" s="319">
        <f>ROUND(O220*$H220,2)</f>
        <v>0</v>
      </c>
      <c r="Q220" s="318"/>
      <c r="R220" s="319">
        <f>ROUND(Q220*$H220,2)</f>
        <v>0</v>
      </c>
      <c r="S220" s="318"/>
      <c r="T220" s="319">
        <f>ROUND(S220*$H220,2)</f>
        <v>0</v>
      </c>
      <c r="U220" s="318"/>
      <c r="V220" s="319">
        <f>ROUND(U220*$H220,2)</f>
        <v>0</v>
      </c>
      <c r="W220" s="318"/>
      <c r="X220" s="319">
        <f>ROUND(W220*$H220,2)</f>
        <v>0</v>
      </c>
      <c r="Y220" s="1381"/>
      <c r="Z220" s="1382">
        <f>ROUND(Y220*$H220,2)</f>
        <v>0</v>
      </c>
      <c r="AA220" s="1381"/>
      <c r="AB220" s="1382">
        <f>ROUND(AA220*$H220,2)</f>
        <v>0</v>
      </c>
      <c r="AC220" s="1757"/>
      <c r="AD220" s="1382">
        <f>ROUND(AC220*$H220,2)</f>
        <v>0</v>
      </c>
      <c r="AE220" s="318"/>
      <c r="AF220" s="319">
        <f>ROUND(AE220*$H220,2)</f>
        <v>0</v>
      </c>
      <c r="AG220" s="1646"/>
      <c r="AH220" s="1583">
        <f>ROUND(AG220*$H220,2)</f>
        <v>0</v>
      </c>
      <c r="AI220" s="318"/>
      <c r="AJ220" s="319">
        <f>ROUND(AI220*$H220,2)</f>
        <v>0</v>
      </c>
      <c r="AK220" s="318"/>
      <c r="AL220" s="319">
        <f>ROUND(AK220*$H220,2)</f>
        <v>0</v>
      </c>
      <c r="AM220" s="318"/>
      <c r="AN220" s="319">
        <f>ROUND(AM220*$H220,2)</f>
        <v>0</v>
      </c>
      <c r="AO220" s="1603"/>
      <c r="AP220" s="1382">
        <f>ROUND(AO220*$H220,2)</f>
        <v>0</v>
      </c>
      <c r="AQ220" s="318"/>
      <c r="AR220" s="319">
        <f>ROUND(AQ220*$H220,2)</f>
        <v>0</v>
      </c>
      <c r="AS220" s="1381"/>
      <c r="AT220" s="1382">
        <f>ROUND(AS220*$H220,2)</f>
        <v>0</v>
      </c>
      <c r="AU220" s="2342"/>
      <c r="AV220" s="1908">
        <f>ROUND(AU220*$H220,2)</f>
        <v>0</v>
      </c>
      <c r="AW220" s="1930">
        <f>AU220+AS220+AQ220+AO220+AM220+AK220+AI220+AG220+AE220+AC220+AA220+Y220+W220+U220+S220+Q220+O220+M220+K220</f>
        <v>0</v>
      </c>
      <c r="AX220" s="1931">
        <f>ROUND(AW220*$H220,2)</f>
        <v>0</v>
      </c>
      <c r="AY220" s="1930">
        <f>G220-AW220</f>
        <v>783.38</v>
      </c>
      <c r="AZ220" s="1931">
        <f>ROUND(AY220*$H220,2)</f>
        <v>390906.62</v>
      </c>
      <c r="BA220" s="1932">
        <f>AZ220/I220</f>
        <v>1</v>
      </c>
    </row>
    <row r="221" spans="1:54" s="1" customFormat="1" ht="139.94999999999999" customHeight="1" x14ac:dyDescent="0.2">
      <c r="A221" s="22"/>
      <c r="B221" s="201"/>
      <c r="C221" s="207" t="s">
        <v>112</v>
      </c>
      <c r="D221" s="33"/>
      <c r="E221" s="288" t="s">
        <v>285</v>
      </c>
      <c r="F221" s="33"/>
      <c r="G221" s="33"/>
      <c r="H221" s="202"/>
      <c r="I221" s="203"/>
      <c r="J221" s="24"/>
      <c r="K221" s="312"/>
      <c r="L221" s="313"/>
      <c r="M221" s="312"/>
      <c r="N221" s="313"/>
      <c r="O221" s="312"/>
      <c r="P221" s="313"/>
      <c r="Q221" s="312"/>
      <c r="R221" s="313"/>
      <c r="S221" s="312"/>
      <c r="T221" s="313"/>
      <c r="U221" s="312"/>
      <c r="V221" s="313"/>
      <c r="W221" s="312"/>
      <c r="X221" s="313"/>
      <c r="Y221" s="1605"/>
      <c r="Z221" s="1606"/>
      <c r="AA221" s="1605"/>
      <c r="AB221" s="1606"/>
      <c r="AC221" s="1805"/>
      <c r="AD221" s="1606"/>
      <c r="AE221" s="312"/>
      <c r="AF221" s="313"/>
      <c r="AG221" s="1781"/>
      <c r="AH221" s="1580"/>
      <c r="AI221" s="312"/>
      <c r="AJ221" s="313"/>
      <c r="AK221" s="312"/>
      <c r="AL221" s="313"/>
      <c r="AM221" s="542"/>
      <c r="AN221" s="543"/>
      <c r="AO221" s="1605"/>
      <c r="AP221" s="1606"/>
      <c r="AQ221" s="542"/>
      <c r="AR221" s="543"/>
      <c r="AS221" s="1605"/>
      <c r="AT221" s="1606"/>
      <c r="AU221" s="2339"/>
      <c r="AV221" s="1902"/>
      <c r="AW221" s="312"/>
      <c r="AX221" s="313"/>
      <c r="AY221" s="312"/>
      <c r="AZ221" s="313"/>
      <c r="BA221" s="539"/>
    </row>
    <row r="222" spans="1:54" s="10" customFormat="1" ht="30" customHeight="1" x14ac:dyDescent="0.2">
      <c r="B222" s="214"/>
      <c r="C222" s="207" t="s">
        <v>114</v>
      </c>
      <c r="D222" s="215" t="s">
        <v>7</v>
      </c>
      <c r="E222" s="290" t="s">
        <v>286</v>
      </c>
      <c r="F222" s="141"/>
      <c r="G222" s="217">
        <v>783.38</v>
      </c>
      <c r="H222" s="218"/>
      <c r="I222" s="219"/>
      <c r="J222" s="138"/>
      <c r="K222" s="316"/>
      <c r="L222" s="317"/>
      <c r="M222" s="316"/>
      <c r="N222" s="317"/>
      <c r="O222" s="316"/>
      <c r="P222" s="317"/>
      <c r="Q222" s="316"/>
      <c r="R222" s="317"/>
      <c r="S222" s="316"/>
      <c r="T222" s="317"/>
      <c r="U222" s="316"/>
      <c r="V222" s="317"/>
      <c r="W222" s="316"/>
      <c r="X222" s="317"/>
      <c r="Y222" s="1609"/>
      <c r="Z222" s="1610"/>
      <c r="AA222" s="1609"/>
      <c r="AB222" s="1610"/>
      <c r="AC222" s="1755"/>
      <c r="AD222" s="1610"/>
      <c r="AE222" s="316"/>
      <c r="AF222" s="317"/>
      <c r="AG222" s="1645"/>
      <c r="AH222" s="1582"/>
      <c r="AI222" s="316"/>
      <c r="AJ222" s="317"/>
      <c r="AK222" s="316"/>
      <c r="AL222" s="317"/>
      <c r="AM222" s="316"/>
      <c r="AN222" s="317"/>
      <c r="AO222" s="1609"/>
      <c r="AP222" s="1610"/>
      <c r="AQ222" s="316"/>
      <c r="AR222" s="317"/>
      <c r="AS222" s="1609"/>
      <c r="AT222" s="1610"/>
      <c r="AU222" s="2341"/>
      <c r="AV222" s="1906"/>
      <c r="AW222" s="316"/>
      <c r="AX222" s="317"/>
      <c r="AY222" s="316"/>
      <c r="AZ222" s="317"/>
      <c r="BA222" s="528"/>
    </row>
    <row r="223" spans="1:54" s="1" customFormat="1" ht="39.9" customHeight="1" x14ac:dyDescent="0.2">
      <c r="A223" s="22"/>
      <c r="B223" s="2032">
        <v>25</v>
      </c>
      <c r="C223" s="1373" t="s">
        <v>105</v>
      </c>
      <c r="D223" s="1374" t="s">
        <v>288</v>
      </c>
      <c r="E223" s="1375" t="s">
        <v>289</v>
      </c>
      <c r="F223" s="1376" t="s">
        <v>194</v>
      </c>
      <c r="G223" s="1377">
        <v>1405.97</v>
      </c>
      <c r="H223" s="1378">
        <v>123</v>
      </c>
      <c r="I223" s="1379">
        <f>ROUND(H223*G223,2)</f>
        <v>172934.31</v>
      </c>
      <c r="J223" s="255" t="s">
        <v>109</v>
      </c>
      <c r="K223" s="318"/>
      <c r="L223" s="319">
        <f>ROUND(K223*$H223,2)</f>
        <v>0</v>
      </c>
      <c r="M223" s="318"/>
      <c r="N223" s="319">
        <f>ROUND(M223*$H223,2)</f>
        <v>0</v>
      </c>
      <c r="O223" s="318"/>
      <c r="P223" s="319">
        <f>ROUND(O223*$H223,2)</f>
        <v>0</v>
      </c>
      <c r="Q223" s="318"/>
      <c r="R223" s="319">
        <f>ROUND(Q223*$H223,2)</f>
        <v>0</v>
      </c>
      <c r="S223" s="318"/>
      <c r="T223" s="319">
        <f>ROUND(S223*$H223,2)</f>
        <v>0</v>
      </c>
      <c r="U223" s="318">
        <v>466.51</v>
      </c>
      <c r="V223" s="319">
        <f>ROUND(U223*$H223,2)</f>
        <v>57380.73</v>
      </c>
      <c r="W223" s="318">
        <v>145</v>
      </c>
      <c r="X223" s="319">
        <f>ROUND(W223*$H223,2)</f>
        <v>17835</v>
      </c>
      <c r="Y223" s="1381">
        <v>0</v>
      </c>
      <c r="Z223" s="1382">
        <f>ROUND(Y223*$H223,2)</f>
        <v>0</v>
      </c>
      <c r="AA223" s="1381"/>
      <c r="AB223" s="1382">
        <f>ROUND(AA223*$H223,2)</f>
        <v>0</v>
      </c>
      <c r="AC223" s="1757"/>
      <c r="AD223" s="1382">
        <f>ROUND(AC223*$H223,2)</f>
        <v>0</v>
      </c>
      <c r="AE223" s="318"/>
      <c r="AF223" s="319">
        <f>ROUND(AE223*$H223,2)</f>
        <v>0</v>
      </c>
      <c r="AG223" s="1646"/>
      <c r="AH223" s="1583">
        <f>ROUND(AG223*$H223,2)</f>
        <v>0</v>
      </c>
      <c r="AI223" s="318"/>
      <c r="AJ223" s="319">
        <f>ROUND(AI223*$H223,2)</f>
        <v>0</v>
      </c>
      <c r="AK223" s="318"/>
      <c r="AL223" s="319">
        <f>ROUND(AK223*$H223,2)</f>
        <v>0</v>
      </c>
      <c r="AM223" s="318"/>
      <c r="AN223" s="319">
        <f>ROUND(AM223*$H223,2)</f>
        <v>0</v>
      </c>
      <c r="AO223" s="1603">
        <v>154.05000000000001</v>
      </c>
      <c r="AP223" s="1382">
        <f>ROUND(AO223*$H223,2)</f>
        <v>18948.150000000001</v>
      </c>
      <c r="AQ223" s="318"/>
      <c r="AR223" s="319">
        <f>ROUND(AQ223*$H223,2)</f>
        <v>0</v>
      </c>
      <c r="AS223" s="1381">
        <v>460</v>
      </c>
      <c r="AT223" s="1382">
        <f>ROUND(AS223*$H223,2)</f>
        <v>56580</v>
      </c>
      <c r="AU223" s="2342"/>
      <c r="AV223" s="1908">
        <f>ROUND(AU223*$H223,2)</f>
        <v>0</v>
      </c>
      <c r="AW223" s="332">
        <f>AU223+AS223+AQ223+AO223+AM223+AK223+AI223+AG223+AE223+AC223+AA223+Y223+W223+U223+S223+Q223+O223+M223+K223</f>
        <v>1225.56</v>
      </c>
      <c r="AX223" s="2330">
        <f>ROUND(AW223*$H223,2)</f>
        <v>150743.88</v>
      </c>
      <c r="AY223" s="332">
        <f>G223-AW223</f>
        <v>180.41000000000008</v>
      </c>
      <c r="AZ223" s="2330">
        <f>ROUND(AY223*$H223,2)</f>
        <v>22190.43</v>
      </c>
      <c r="BA223" s="2056">
        <f>AZ223/I223</f>
        <v>0.12831710491689013</v>
      </c>
      <c r="BB223" s="2057" t="s">
        <v>2611</v>
      </c>
    </row>
    <row r="224" spans="1:54" s="1" customFormat="1" ht="30" customHeight="1" x14ac:dyDescent="0.2">
      <c r="A224" s="22"/>
      <c r="B224" s="201"/>
      <c r="C224" s="207" t="s">
        <v>112</v>
      </c>
      <c r="D224" s="33"/>
      <c r="E224" s="288" t="s">
        <v>291</v>
      </c>
      <c r="F224" s="33"/>
      <c r="G224" s="33"/>
      <c r="H224" s="202"/>
      <c r="I224" s="203"/>
      <c r="J224" s="24"/>
      <c r="K224" s="312"/>
      <c r="L224" s="313"/>
      <c r="M224" s="312"/>
      <c r="N224" s="313"/>
      <c r="O224" s="312"/>
      <c r="P224" s="313"/>
      <c r="Q224" s="312"/>
      <c r="R224" s="313"/>
      <c r="S224" s="312"/>
      <c r="T224" s="313"/>
      <c r="U224" s="312"/>
      <c r="V224" s="313"/>
      <c r="W224" s="312"/>
      <c r="X224" s="313"/>
      <c r="Y224" s="1605"/>
      <c r="Z224" s="1606"/>
      <c r="AA224" s="1605"/>
      <c r="AB224" s="1606"/>
      <c r="AC224" s="1805"/>
      <c r="AD224" s="1606"/>
      <c r="AE224" s="312"/>
      <c r="AF224" s="313"/>
      <c r="AG224" s="1781"/>
      <c r="AH224" s="1580"/>
      <c r="AI224" s="312"/>
      <c r="AJ224" s="313"/>
      <c r="AK224" s="312"/>
      <c r="AL224" s="313"/>
      <c r="AM224" s="542"/>
      <c r="AN224" s="543"/>
      <c r="AO224" s="1605"/>
      <c r="AP224" s="1606"/>
      <c r="AQ224" s="542"/>
      <c r="AR224" s="543"/>
      <c r="AS224" s="1605"/>
      <c r="AT224" s="1606"/>
      <c r="AU224" s="2339"/>
      <c r="AV224" s="1902"/>
      <c r="AW224" s="312"/>
      <c r="AX224" s="313"/>
      <c r="AY224" s="312"/>
      <c r="AZ224" s="313"/>
      <c r="BA224" s="539"/>
    </row>
    <row r="225" spans="2:53" s="10" customFormat="1" ht="30" customHeight="1" x14ac:dyDescent="0.2">
      <c r="B225" s="214"/>
      <c r="C225" s="207" t="s">
        <v>114</v>
      </c>
      <c r="D225" s="215" t="s">
        <v>7</v>
      </c>
      <c r="E225" s="290" t="s">
        <v>292</v>
      </c>
      <c r="F225" s="141"/>
      <c r="G225" s="217">
        <v>1863.78</v>
      </c>
      <c r="H225" s="218"/>
      <c r="I225" s="219"/>
      <c r="J225" s="138"/>
      <c r="K225" s="316"/>
      <c r="L225" s="317"/>
      <c r="M225" s="316"/>
      <c r="N225" s="317"/>
      <c r="O225" s="316"/>
      <c r="P225" s="317"/>
      <c r="Q225" s="316"/>
      <c r="R225" s="317"/>
      <c r="S225" s="316"/>
      <c r="T225" s="317"/>
      <c r="U225" s="316"/>
      <c r="V225" s="317"/>
      <c r="W225" s="316"/>
      <c r="X225" s="317"/>
      <c r="Y225" s="1609"/>
      <c r="Z225" s="1610"/>
      <c r="AA225" s="1609"/>
      <c r="AB225" s="1610"/>
      <c r="AC225" s="1755"/>
      <c r="AD225" s="1610"/>
      <c r="AE225" s="316"/>
      <c r="AF225" s="317"/>
      <c r="AG225" s="1645"/>
      <c r="AH225" s="1582"/>
      <c r="AI225" s="316"/>
      <c r="AJ225" s="317"/>
      <c r="AK225" s="316"/>
      <c r="AL225" s="317"/>
      <c r="AM225" s="316"/>
      <c r="AN225" s="317"/>
      <c r="AO225" s="1609"/>
      <c r="AP225" s="1610"/>
      <c r="AQ225" s="316"/>
      <c r="AR225" s="317"/>
      <c r="AS225" s="1609"/>
      <c r="AT225" s="1610"/>
      <c r="AU225" s="2341"/>
      <c r="AV225" s="1906"/>
      <c r="AW225" s="316"/>
      <c r="AX225" s="317"/>
      <c r="AY225" s="316"/>
      <c r="AZ225" s="317"/>
      <c r="BA225" s="528"/>
    </row>
    <row r="226" spans="2:53" s="9" customFormat="1" ht="30" customHeight="1" x14ac:dyDescent="0.2">
      <c r="B226" s="209"/>
      <c r="C226" s="207" t="s">
        <v>114</v>
      </c>
      <c r="D226" s="210" t="s">
        <v>7</v>
      </c>
      <c r="E226" s="289" t="s">
        <v>225</v>
      </c>
      <c r="F226" s="134"/>
      <c r="G226" s="210" t="s">
        <v>7</v>
      </c>
      <c r="H226" s="212"/>
      <c r="I226" s="213"/>
      <c r="J226" s="131"/>
      <c r="K226" s="314"/>
      <c r="L226" s="315"/>
      <c r="M226" s="314"/>
      <c r="N226" s="315"/>
      <c r="O226" s="314"/>
      <c r="P226" s="315"/>
      <c r="Q226" s="314"/>
      <c r="R226" s="315"/>
      <c r="S226" s="314"/>
      <c r="T226" s="315"/>
      <c r="U226" s="314"/>
      <c r="V226" s="315"/>
      <c r="W226" s="314"/>
      <c r="X226" s="315"/>
      <c r="Y226" s="1607"/>
      <c r="Z226" s="1608"/>
      <c r="AA226" s="1607"/>
      <c r="AB226" s="1608"/>
      <c r="AC226" s="1753"/>
      <c r="AD226" s="1608"/>
      <c r="AE226" s="314"/>
      <c r="AF226" s="315"/>
      <c r="AG226" s="1644"/>
      <c r="AH226" s="1581"/>
      <c r="AI226" s="314"/>
      <c r="AJ226" s="315"/>
      <c r="AK226" s="314"/>
      <c r="AL226" s="315"/>
      <c r="AM226" s="314"/>
      <c r="AN226" s="315"/>
      <c r="AO226" s="1607"/>
      <c r="AP226" s="1608"/>
      <c r="AQ226" s="314"/>
      <c r="AR226" s="315"/>
      <c r="AS226" s="1607"/>
      <c r="AT226" s="1608"/>
      <c r="AU226" s="2340"/>
      <c r="AV226" s="1904"/>
      <c r="AW226" s="314"/>
      <c r="AX226" s="315"/>
      <c r="AY226" s="314"/>
      <c r="AZ226" s="315"/>
      <c r="BA226" s="527"/>
    </row>
    <row r="227" spans="2:53" s="10" customFormat="1" ht="30" customHeight="1" x14ac:dyDescent="0.2">
      <c r="B227" s="214"/>
      <c r="C227" s="207" t="s">
        <v>114</v>
      </c>
      <c r="D227" s="215" t="s">
        <v>7</v>
      </c>
      <c r="E227" s="290" t="s">
        <v>293</v>
      </c>
      <c r="F227" s="141"/>
      <c r="G227" s="217">
        <v>-319.38</v>
      </c>
      <c r="H227" s="218"/>
      <c r="I227" s="219"/>
      <c r="J227" s="138"/>
      <c r="K227" s="316"/>
      <c r="L227" s="317"/>
      <c r="M227" s="316"/>
      <c r="N227" s="317"/>
      <c r="O227" s="316"/>
      <c r="P227" s="317"/>
      <c r="Q227" s="316"/>
      <c r="R227" s="317"/>
      <c r="S227" s="316"/>
      <c r="T227" s="317"/>
      <c r="U227" s="316"/>
      <c r="V227" s="317"/>
      <c r="W227" s="316"/>
      <c r="X227" s="317"/>
      <c r="Y227" s="1609"/>
      <c r="Z227" s="1610"/>
      <c r="AA227" s="1609"/>
      <c r="AB227" s="1610"/>
      <c r="AC227" s="1755"/>
      <c r="AD227" s="1610"/>
      <c r="AE227" s="316"/>
      <c r="AF227" s="317"/>
      <c r="AG227" s="1645"/>
      <c r="AH227" s="1582"/>
      <c r="AI227" s="316"/>
      <c r="AJ227" s="317"/>
      <c r="AK227" s="316"/>
      <c r="AL227" s="317"/>
      <c r="AM227" s="316"/>
      <c r="AN227" s="317"/>
      <c r="AO227" s="1609"/>
      <c r="AP227" s="1610"/>
      <c r="AQ227" s="316"/>
      <c r="AR227" s="317"/>
      <c r="AS227" s="1609"/>
      <c r="AT227" s="1610"/>
      <c r="AU227" s="2341"/>
      <c r="AV227" s="1906"/>
      <c r="AW227" s="316"/>
      <c r="AX227" s="317"/>
      <c r="AY227" s="316"/>
      <c r="AZ227" s="317"/>
      <c r="BA227" s="528"/>
    </row>
    <row r="228" spans="2:53" s="10" customFormat="1" ht="30" customHeight="1" x14ac:dyDescent="0.2">
      <c r="B228" s="214"/>
      <c r="C228" s="207" t="s">
        <v>114</v>
      </c>
      <c r="D228" s="215" t="s">
        <v>7</v>
      </c>
      <c r="E228" s="290" t="s">
        <v>294</v>
      </c>
      <c r="F228" s="141"/>
      <c r="G228" s="217">
        <v>-78.19</v>
      </c>
      <c r="H228" s="218"/>
      <c r="I228" s="219"/>
      <c r="J228" s="138"/>
      <c r="K228" s="316"/>
      <c r="L228" s="317"/>
      <c r="M228" s="316"/>
      <c r="N228" s="317"/>
      <c r="O228" s="316"/>
      <c r="P228" s="317"/>
      <c r="Q228" s="316"/>
      <c r="R228" s="317"/>
      <c r="S228" s="316"/>
      <c r="T228" s="317"/>
      <c r="U228" s="316"/>
      <c r="V228" s="317"/>
      <c r="W228" s="316"/>
      <c r="X228" s="317"/>
      <c r="Y228" s="1609"/>
      <c r="Z228" s="1610"/>
      <c r="AA228" s="1609"/>
      <c r="AB228" s="1610"/>
      <c r="AC228" s="1755"/>
      <c r="AD228" s="1610"/>
      <c r="AE228" s="316"/>
      <c r="AF228" s="317"/>
      <c r="AG228" s="1645"/>
      <c r="AH228" s="1582"/>
      <c r="AI228" s="316"/>
      <c r="AJ228" s="317"/>
      <c r="AK228" s="316"/>
      <c r="AL228" s="317"/>
      <c r="AM228" s="316"/>
      <c r="AN228" s="317"/>
      <c r="AO228" s="1609"/>
      <c r="AP228" s="1610"/>
      <c r="AQ228" s="316"/>
      <c r="AR228" s="317"/>
      <c r="AS228" s="1609"/>
      <c r="AT228" s="1610"/>
      <c r="AU228" s="2341"/>
      <c r="AV228" s="1906"/>
      <c r="AW228" s="316"/>
      <c r="AX228" s="317"/>
      <c r="AY228" s="316"/>
      <c r="AZ228" s="317"/>
      <c r="BA228" s="528"/>
    </row>
    <row r="229" spans="2:53" s="10" customFormat="1" ht="30" customHeight="1" x14ac:dyDescent="0.2">
      <c r="B229" s="214"/>
      <c r="C229" s="207" t="s">
        <v>114</v>
      </c>
      <c r="D229" s="215" t="s">
        <v>7</v>
      </c>
      <c r="E229" s="290" t="s">
        <v>295</v>
      </c>
      <c r="F229" s="141"/>
      <c r="G229" s="217">
        <v>-4.6399999999999997</v>
      </c>
      <c r="H229" s="218"/>
      <c r="I229" s="219"/>
      <c r="J229" s="138"/>
      <c r="K229" s="316"/>
      <c r="L229" s="317"/>
      <c r="M229" s="316"/>
      <c r="N229" s="317"/>
      <c r="O229" s="316"/>
      <c r="P229" s="317"/>
      <c r="Q229" s="316"/>
      <c r="R229" s="317"/>
      <c r="S229" s="316"/>
      <c r="T229" s="317"/>
      <c r="U229" s="316"/>
      <c r="V229" s="317"/>
      <c r="W229" s="316"/>
      <c r="X229" s="317"/>
      <c r="Y229" s="1609"/>
      <c r="Z229" s="1610"/>
      <c r="AA229" s="1609"/>
      <c r="AB229" s="1610"/>
      <c r="AC229" s="1755"/>
      <c r="AD229" s="1610"/>
      <c r="AE229" s="316"/>
      <c r="AF229" s="317"/>
      <c r="AG229" s="1645"/>
      <c r="AH229" s="1582"/>
      <c r="AI229" s="316"/>
      <c r="AJ229" s="317"/>
      <c r="AK229" s="316"/>
      <c r="AL229" s="317"/>
      <c r="AM229" s="316"/>
      <c r="AN229" s="317"/>
      <c r="AO229" s="1609"/>
      <c r="AP229" s="1610"/>
      <c r="AQ229" s="316"/>
      <c r="AR229" s="317"/>
      <c r="AS229" s="1609"/>
      <c r="AT229" s="1610"/>
      <c r="AU229" s="2341"/>
      <c r="AV229" s="1906"/>
      <c r="AW229" s="316"/>
      <c r="AX229" s="317"/>
      <c r="AY229" s="316"/>
      <c r="AZ229" s="317"/>
      <c r="BA229" s="528"/>
    </row>
    <row r="230" spans="2:53" s="10" customFormat="1" ht="30" customHeight="1" x14ac:dyDescent="0.2">
      <c r="B230" s="214"/>
      <c r="C230" s="207" t="s">
        <v>114</v>
      </c>
      <c r="D230" s="215" t="s">
        <v>7</v>
      </c>
      <c r="E230" s="290" t="s">
        <v>296</v>
      </c>
      <c r="F230" s="141"/>
      <c r="G230" s="217">
        <v>-55.6</v>
      </c>
      <c r="H230" s="218"/>
      <c r="I230" s="219"/>
      <c r="J230" s="138"/>
      <c r="K230" s="316"/>
      <c r="L230" s="317"/>
      <c r="M230" s="316"/>
      <c r="N230" s="317"/>
      <c r="O230" s="316"/>
      <c r="P230" s="317"/>
      <c r="Q230" s="316"/>
      <c r="R230" s="317"/>
      <c r="S230" s="316"/>
      <c r="T230" s="317"/>
      <c r="U230" s="316"/>
      <c r="V230" s="317"/>
      <c r="W230" s="316"/>
      <c r="X230" s="317"/>
      <c r="Y230" s="1609"/>
      <c r="Z230" s="1610"/>
      <c r="AA230" s="1609"/>
      <c r="AB230" s="1610"/>
      <c r="AC230" s="1755"/>
      <c r="AD230" s="1610"/>
      <c r="AE230" s="316"/>
      <c r="AF230" s="317"/>
      <c r="AG230" s="1645"/>
      <c r="AH230" s="1582"/>
      <c r="AI230" s="316"/>
      <c r="AJ230" s="317"/>
      <c r="AK230" s="316"/>
      <c r="AL230" s="317"/>
      <c r="AM230" s="316"/>
      <c r="AN230" s="317"/>
      <c r="AO230" s="1609"/>
      <c r="AP230" s="1610"/>
      <c r="AQ230" s="316"/>
      <c r="AR230" s="317"/>
      <c r="AS230" s="1609"/>
      <c r="AT230" s="1610"/>
      <c r="AU230" s="2341"/>
      <c r="AV230" s="1906"/>
      <c r="AW230" s="316"/>
      <c r="AX230" s="317"/>
      <c r="AY230" s="316"/>
      <c r="AZ230" s="317"/>
      <c r="BA230" s="528"/>
    </row>
    <row r="231" spans="2:53" s="12" customFormat="1" ht="30" customHeight="1" x14ac:dyDescent="0.2">
      <c r="B231" s="226"/>
      <c r="C231" s="207" t="s">
        <v>114</v>
      </c>
      <c r="D231" s="227" t="s">
        <v>7</v>
      </c>
      <c r="E231" s="292" t="s">
        <v>132</v>
      </c>
      <c r="F231" s="155"/>
      <c r="G231" s="229">
        <v>1405.97</v>
      </c>
      <c r="H231" s="230"/>
      <c r="I231" s="231"/>
      <c r="J231" s="152"/>
      <c r="K231" s="322"/>
      <c r="L231" s="323"/>
      <c r="M231" s="322"/>
      <c r="N231" s="323"/>
      <c r="O231" s="322"/>
      <c r="P231" s="323"/>
      <c r="Q231" s="322"/>
      <c r="R231" s="323"/>
      <c r="S231" s="322"/>
      <c r="T231" s="323"/>
      <c r="U231" s="322"/>
      <c r="V231" s="323"/>
      <c r="W231" s="322"/>
      <c r="X231" s="323"/>
      <c r="Y231" s="1613"/>
      <c r="Z231" s="1614"/>
      <c r="AA231" s="1613"/>
      <c r="AB231" s="1614"/>
      <c r="AC231" s="1761"/>
      <c r="AD231" s="1614"/>
      <c r="AE231" s="322"/>
      <c r="AF231" s="323"/>
      <c r="AG231" s="1648"/>
      <c r="AH231" s="1585"/>
      <c r="AI231" s="322"/>
      <c r="AJ231" s="323"/>
      <c r="AK231" s="322"/>
      <c r="AL231" s="323"/>
      <c r="AM231" s="322"/>
      <c r="AN231" s="323"/>
      <c r="AO231" s="1613"/>
      <c r="AP231" s="1614"/>
      <c r="AQ231" s="322"/>
      <c r="AR231" s="323"/>
      <c r="AS231" s="1613"/>
      <c r="AT231" s="1614"/>
      <c r="AU231" s="2344"/>
      <c r="AV231" s="1912"/>
      <c r="AW231" s="322"/>
      <c r="AX231" s="323"/>
      <c r="AY231" s="322"/>
      <c r="AZ231" s="323"/>
      <c r="BA231" s="529"/>
    </row>
    <row r="232" spans="2:53" s="9" customFormat="1" ht="30" customHeight="1" x14ac:dyDescent="0.2">
      <c r="B232" s="209"/>
      <c r="C232" s="207" t="s">
        <v>114</v>
      </c>
      <c r="D232" s="210" t="s">
        <v>7</v>
      </c>
      <c r="E232" s="289" t="s">
        <v>225</v>
      </c>
      <c r="F232" s="134"/>
      <c r="G232" s="210" t="s">
        <v>7</v>
      </c>
      <c r="H232" s="212"/>
      <c r="I232" s="213"/>
      <c r="J232" s="131"/>
      <c r="K232" s="314"/>
      <c r="L232" s="315"/>
      <c r="M232" s="314"/>
      <c r="N232" s="315"/>
      <c r="O232" s="314"/>
      <c r="P232" s="315"/>
      <c r="Q232" s="314"/>
      <c r="R232" s="315"/>
      <c r="S232" s="314"/>
      <c r="T232" s="315"/>
      <c r="U232" s="314"/>
      <c r="V232" s="315"/>
      <c r="W232" s="314"/>
      <c r="X232" s="315"/>
      <c r="Y232" s="1607"/>
      <c r="Z232" s="1608"/>
      <c r="AA232" s="1607"/>
      <c r="AB232" s="1608"/>
      <c r="AC232" s="1753"/>
      <c r="AD232" s="1608"/>
      <c r="AE232" s="314"/>
      <c r="AF232" s="315"/>
      <c r="AG232" s="1644"/>
      <c r="AH232" s="1581"/>
      <c r="AI232" s="314"/>
      <c r="AJ232" s="315"/>
      <c r="AK232" s="314"/>
      <c r="AL232" s="315"/>
      <c r="AM232" s="314"/>
      <c r="AN232" s="315"/>
      <c r="AO232" s="1607"/>
      <c r="AP232" s="1608"/>
      <c r="AQ232" s="314"/>
      <c r="AR232" s="315"/>
      <c r="AS232" s="1607"/>
      <c r="AT232" s="1608"/>
      <c r="AU232" s="2340"/>
      <c r="AV232" s="1904"/>
      <c r="AW232" s="314"/>
      <c r="AX232" s="315"/>
      <c r="AY232" s="314"/>
      <c r="AZ232" s="315"/>
      <c r="BA232" s="527"/>
    </row>
    <row r="233" spans="2:53" s="9" customFormat="1" ht="30" customHeight="1" x14ac:dyDescent="0.2">
      <c r="B233" s="209"/>
      <c r="C233" s="207" t="s">
        <v>114</v>
      </c>
      <c r="D233" s="210" t="s">
        <v>7</v>
      </c>
      <c r="E233" s="289" t="s">
        <v>297</v>
      </c>
      <c r="F233" s="134"/>
      <c r="G233" s="210" t="s">
        <v>7</v>
      </c>
      <c r="H233" s="212"/>
      <c r="I233" s="213"/>
      <c r="J233" s="131"/>
      <c r="K233" s="314"/>
      <c r="L233" s="315"/>
      <c r="M233" s="314"/>
      <c r="N233" s="315"/>
      <c r="O233" s="314"/>
      <c r="P233" s="315"/>
      <c r="Q233" s="314"/>
      <c r="R233" s="315"/>
      <c r="S233" s="314"/>
      <c r="T233" s="315"/>
      <c r="U233" s="314"/>
      <c r="V233" s="315"/>
      <c r="W233" s="314"/>
      <c r="X233" s="315"/>
      <c r="Y233" s="1607"/>
      <c r="Z233" s="1608"/>
      <c r="AA233" s="1607"/>
      <c r="AB233" s="1608"/>
      <c r="AC233" s="1753"/>
      <c r="AD233" s="1608"/>
      <c r="AE233" s="314"/>
      <c r="AF233" s="315"/>
      <c r="AG233" s="1644"/>
      <c r="AH233" s="1581"/>
      <c r="AI233" s="314"/>
      <c r="AJ233" s="315"/>
      <c r="AK233" s="314"/>
      <c r="AL233" s="315"/>
      <c r="AM233" s="314"/>
      <c r="AN233" s="315"/>
      <c r="AO233" s="1607"/>
      <c r="AP233" s="1608"/>
      <c r="AQ233" s="314"/>
      <c r="AR233" s="315"/>
      <c r="AS233" s="1607"/>
      <c r="AT233" s="1608"/>
      <c r="AU233" s="2340"/>
      <c r="AV233" s="1904"/>
      <c r="AW233" s="314"/>
      <c r="AX233" s="315"/>
      <c r="AY233" s="314"/>
      <c r="AZ233" s="315"/>
      <c r="BA233" s="527"/>
    </row>
    <row r="234" spans="2:53" s="9" customFormat="1" ht="30" customHeight="1" x14ac:dyDescent="0.2">
      <c r="B234" s="209"/>
      <c r="C234" s="207" t="s">
        <v>114</v>
      </c>
      <c r="D234" s="210" t="s">
        <v>7</v>
      </c>
      <c r="E234" s="289" t="s">
        <v>298</v>
      </c>
      <c r="F234" s="134"/>
      <c r="G234" s="210" t="s">
        <v>7</v>
      </c>
      <c r="H234" s="212"/>
      <c r="I234" s="213"/>
      <c r="J234" s="131"/>
      <c r="K234" s="314"/>
      <c r="L234" s="315"/>
      <c r="M234" s="314"/>
      <c r="N234" s="315"/>
      <c r="O234" s="314"/>
      <c r="P234" s="315"/>
      <c r="Q234" s="314"/>
      <c r="R234" s="315"/>
      <c r="S234" s="314"/>
      <c r="T234" s="315"/>
      <c r="U234" s="314"/>
      <c r="V234" s="315"/>
      <c r="W234" s="314"/>
      <c r="X234" s="315"/>
      <c r="Y234" s="1607"/>
      <c r="Z234" s="1608"/>
      <c r="AA234" s="1607"/>
      <c r="AB234" s="1608"/>
      <c r="AC234" s="1753"/>
      <c r="AD234" s="1608"/>
      <c r="AE234" s="314"/>
      <c r="AF234" s="315"/>
      <c r="AG234" s="1644"/>
      <c r="AH234" s="1581"/>
      <c r="AI234" s="314"/>
      <c r="AJ234" s="315"/>
      <c r="AK234" s="314"/>
      <c r="AL234" s="315"/>
      <c r="AM234" s="314"/>
      <c r="AN234" s="315"/>
      <c r="AO234" s="1607"/>
      <c r="AP234" s="1608"/>
      <c r="AQ234" s="314"/>
      <c r="AR234" s="315"/>
      <c r="AS234" s="1607"/>
      <c r="AT234" s="1608"/>
      <c r="AU234" s="2340"/>
      <c r="AV234" s="1904"/>
      <c r="AW234" s="314"/>
      <c r="AX234" s="315"/>
      <c r="AY234" s="314"/>
      <c r="AZ234" s="315"/>
      <c r="BA234" s="527"/>
    </row>
    <row r="235" spans="2:53" s="9" customFormat="1" ht="30" customHeight="1" x14ac:dyDescent="0.2">
      <c r="B235" s="209"/>
      <c r="C235" s="207" t="s">
        <v>114</v>
      </c>
      <c r="D235" s="210" t="s">
        <v>7</v>
      </c>
      <c r="E235" s="289" t="s">
        <v>299</v>
      </c>
      <c r="F235" s="134"/>
      <c r="G235" s="210" t="s">
        <v>7</v>
      </c>
      <c r="H235" s="212"/>
      <c r="I235" s="213"/>
      <c r="J235" s="131"/>
      <c r="K235" s="314"/>
      <c r="L235" s="315"/>
      <c r="M235" s="314"/>
      <c r="N235" s="315"/>
      <c r="O235" s="314"/>
      <c r="P235" s="315"/>
      <c r="Q235" s="314"/>
      <c r="R235" s="315"/>
      <c r="S235" s="314"/>
      <c r="T235" s="315"/>
      <c r="U235" s="314"/>
      <c r="V235" s="315"/>
      <c r="W235" s="314"/>
      <c r="X235" s="315"/>
      <c r="Y235" s="1607"/>
      <c r="Z235" s="1608"/>
      <c r="AA235" s="1607"/>
      <c r="AB235" s="1608"/>
      <c r="AC235" s="1753"/>
      <c r="AD235" s="1608"/>
      <c r="AE235" s="314"/>
      <c r="AF235" s="315"/>
      <c r="AG235" s="1644"/>
      <c r="AH235" s="1581"/>
      <c r="AI235" s="314"/>
      <c r="AJ235" s="315"/>
      <c r="AK235" s="314"/>
      <c r="AL235" s="315"/>
      <c r="AM235" s="314"/>
      <c r="AN235" s="315"/>
      <c r="AO235" s="1607"/>
      <c r="AP235" s="1608"/>
      <c r="AQ235" s="314"/>
      <c r="AR235" s="315"/>
      <c r="AS235" s="1607"/>
      <c r="AT235" s="1608"/>
      <c r="AU235" s="2340"/>
      <c r="AV235" s="1904"/>
      <c r="AW235" s="314"/>
      <c r="AX235" s="315"/>
      <c r="AY235" s="314"/>
      <c r="AZ235" s="315"/>
      <c r="BA235" s="527"/>
    </row>
    <row r="236" spans="2:53" s="10" customFormat="1" ht="30" customHeight="1" x14ac:dyDescent="0.2">
      <c r="B236" s="214"/>
      <c r="C236" s="207" t="s">
        <v>114</v>
      </c>
      <c r="D236" s="215" t="s">
        <v>7</v>
      </c>
      <c r="E236" s="290" t="s">
        <v>300</v>
      </c>
      <c r="F236" s="141"/>
      <c r="G236" s="217">
        <v>6197.75</v>
      </c>
      <c r="H236" s="218"/>
      <c r="I236" s="219"/>
      <c r="J236" s="138"/>
      <c r="K236" s="316"/>
      <c r="L236" s="317"/>
      <c r="M236" s="316"/>
      <c r="N236" s="317"/>
      <c r="O236" s="316"/>
      <c r="P236" s="317"/>
      <c r="Q236" s="316"/>
      <c r="R236" s="317"/>
      <c r="S236" s="316"/>
      <c r="T236" s="317"/>
      <c r="U236" s="316"/>
      <c r="V236" s="317"/>
      <c r="W236" s="316"/>
      <c r="X236" s="317"/>
      <c r="Y236" s="1609"/>
      <c r="Z236" s="1610"/>
      <c r="AA236" s="1609"/>
      <c r="AB236" s="1610"/>
      <c r="AC236" s="1755"/>
      <c r="AD236" s="1610"/>
      <c r="AE236" s="316"/>
      <c r="AF236" s="317"/>
      <c r="AG236" s="1645"/>
      <c r="AH236" s="1582"/>
      <c r="AI236" s="316"/>
      <c r="AJ236" s="317"/>
      <c r="AK236" s="316"/>
      <c r="AL236" s="317"/>
      <c r="AM236" s="316"/>
      <c r="AN236" s="317"/>
      <c r="AO236" s="1609"/>
      <c r="AP236" s="1610"/>
      <c r="AQ236" s="316"/>
      <c r="AR236" s="317"/>
      <c r="AS236" s="1609"/>
      <c r="AT236" s="1610"/>
      <c r="AU236" s="2341"/>
      <c r="AV236" s="1906"/>
      <c r="AW236" s="316"/>
      <c r="AX236" s="317"/>
      <c r="AY236" s="316"/>
      <c r="AZ236" s="317"/>
      <c r="BA236" s="528"/>
    </row>
    <row r="237" spans="2:53" s="10" customFormat="1" ht="30" customHeight="1" x14ac:dyDescent="0.2">
      <c r="B237" s="214"/>
      <c r="C237" s="207" t="s">
        <v>114</v>
      </c>
      <c r="D237" s="215" t="s">
        <v>7</v>
      </c>
      <c r="E237" s="290" t="s">
        <v>301</v>
      </c>
      <c r="F237" s="141"/>
      <c r="G237" s="217">
        <v>33.340000000000003</v>
      </c>
      <c r="H237" s="218"/>
      <c r="I237" s="219"/>
      <c r="J237" s="138"/>
      <c r="K237" s="316"/>
      <c r="L237" s="317"/>
      <c r="M237" s="316"/>
      <c r="N237" s="317"/>
      <c r="O237" s="316"/>
      <c r="P237" s="317"/>
      <c r="Q237" s="316"/>
      <c r="R237" s="317"/>
      <c r="S237" s="316"/>
      <c r="T237" s="317"/>
      <c r="U237" s="316"/>
      <c r="V237" s="317"/>
      <c r="W237" s="316"/>
      <c r="X237" s="317"/>
      <c r="Y237" s="1609"/>
      <c r="Z237" s="1610"/>
      <c r="AA237" s="1609"/>
      <c r="AB237" s="1610"/>
      <c r="AC237" s="1755"/>
      <c r="AD237" s="1610"/>
      <c r="AE237" s="316"/>
      <c r="AF237" s="317"/>
      <c r="AG237" s="1645"/>
      <c r="AH237" s="1582"/>
      <c r="AI237" s="316"/>
      <c r="AJ237" s="317"/>
      <c r="AK237" s="316"/>
      <c r="AL237" s="317"/>
      <c r="AM237" s="316"/>
      <c r="AN237" s="317"/>
      <c r="AO237" s="1609"/>
      <c r="AP237" s="1610"/>
      <c r="AQ237" s="316"/>
      <c r="AR237" s="317"/>
      <c r="AS237" s="1609"/>
      <c r="AT237" s="1610"/>
      <c r="AU237" s="2341"/>
      <c r="AV237" s="1906"/>
      <c r="AW237" s="316"/>
      <c r="AX237" s="317"/>
      <c r="AY237" s="316"/>
      <c r="AZ237" s="317"/>
      <c r="BA237" s="528"/>
    </row>
    <row r="238" spans="2:53" s="11" customFormat="1" ht="30" customHeight="1" x14ac:dyDescent="0.2">
      <c r="B238" s="220"/>
      <c r="C238" s="207" t="s">
        <v>114</v>
      </c>
      <c r="D238" s="221" t="s">
        <v>7</v>
      </c>
      <c r="E238" s="291" t="s">
        <v>125</v>
      </c>
      <c r="F238" s="148"/>
      <c r="G238" s="223">
        <v>6231.09</v>
      </c>
      <c r="H238" s="224"/>
      <c r="I238" s="225"/>
      <c r="J238" s="145"/>
      <c r="K238" s="320"/>
      <c r="L238" s="321"/>
      <c r="M238" s="320"/>
      <c r="N238" s="321"/>
      <c r="O238" s="320"/>
      <c r="P238" s="321"/>
      <c r="Q238" s="320"/>
      <c r="R238" s="321"/>
      <c r="S238" s="320"/>
      <c r="T238" s="321"/>
      <c r="U238" s="320"/>
      <c r="V238" s="321"/>
      <c r="W238" s="320"/>
      <c r="X238" s="321"/>
      <c r="Y238" s="1611"/>
      <c r="Z238" s="1612"/>
      <c r="AA238" s="1611"/>
      <c r="AB238" s="1612"/>
      <c r="AC238" s="1759"/>
      <c r="AD238" s="1612"/>
      <c r="AE238" s="320"/>
      <c r="AF238" s="321"/>
      <c r="AG238" s="1647"/>
      <c r="AH238" s="1584"/>
      <c r="AI238" s="320"/>
      <c r="AJ238" s="321"/>
      <c r="AK238" s="320"/>
      <c r="AL238" s="321"/>
      <c r="AM238" s="320"/>
      <c r="AN238" s="321"/>
      <c r="AO238" s="1611"/>
      <c r="AP238" s="1612"/>
      <c r="AQ238" s="320"/>
      <c r="AR238" s="321"/>
      <c r="AS238" s="1611"/>
      <c r="AT238" s="1612"/>
      <c r="AU238" s="2343"/>
      <c r="AV238" s="1910"/>
      <c r="AW238" s="320"/>
      <c r="AX238" s="321"/>
      <c r="AY238" s="320"/>
      <c r="AZ238" s="321"/>
      <c r="BA238" s="531"/>
    </row>
    <row r="239" spans="2:53" s="9" customFormat="1" ht="30" customHeight="1" x14ac:dyDescent="0.2">
      <c r="B239" s="209"/>
      <c r="C239" s="207" t="s">
        <v>114</v>
      </c>
      <c r="D239" s="210" t="s">
        <v>7</v>
      </c>
      <c r="E239" s="289" t="s">
        <v>302</v>
      </c>
      <c r="F239" s="134"/>
      <c r="G239" s="210" t="s">
        <v>7</v>
      </c>
      <c r="H239" s="212"/>
      <c r="I239" s="213"/>
      <c r="J239" s="131"/>
      <c r="K239" s="314"/>
      <c r="L239" s="315"/>
      <c r="M239" s="314"/>
      <c r="N239" s="315"/>
      <c r="O239" s="314"/>
      <c r="P239" s="315"/>
      <c r="Q239" s="314"/>
      <c r="R239" s="315"/>
      <c r="S239" s="314"/>
      <c r="T239" s="315"/>
      <c r="U239" s="314"/>
      <c r="V239" s="315"/>
      <c r="W239" s="314"/>
      <c r="X239" s="315"/>
      <c r="Y239" s="1607"/>
      <c r="Z239" s="1608"/>
      <c r="AA239" s="1607"/>
      <c r="AB239" s="1608"/>
      <c r="AC239" s="1753"/>
      <c r="AD239" s="1608"/>
      <c r="AE239" s="314"/>
      <c r="AF239" s="315"/>
      <c r="AG239" s="1644"/>
      <c r="AH239" s="1581"/>
      <c r="AI239" s="314"/>
      <c r="AJ239" s="315"/>
      <c r="AK239" s="314"/>
      <c r="AL239" s="315"/>
      <c r="AM239" s="314"/>
      <c r="AN239" s="315"/>
      <c r="AO239" s="1607"/>
      <c r="AP239" s="1608"/>
      <c r="AQ239" s="314"/>
      <c r="AR239" s="315"/>
      <c r="AS239" s="1607"/>
      <c r="AT239" s="1608"/>
      <c r="AU239" s="2340"/>
      <c r="AV239" s="1904"/>
      <c r="AW239" s="314"/>
      <c r="AX239" s="315"/>
      <c r="AY239" s="314"/>
      <c r="AZ239" s="315"/>
      <c r="BA239" s="527"/>
    </row>
    <row r="240" spans="2:53" s="9" customFormat="1" ht="30" customHeight="1" x14ac:dyDescent="0.2">
      <c r="B240" s="209"/>
      <c r="C240" s="207" t="s">
        <v>114</v>
      </c>
      <c r="D240" s="210" t="s">
        <v>7</v>
      </c>
      <c r="E240" s="289" t="s">
        <v>299</v>
      </c>
      <c r="F240" s="134"/>
      <c r="G240" s="210" t="s">
        <v>7</v>
      </c>
      <c r="H240" s="212"/>
      <c r="I240" s="213"/>
      <c r="J240" s="131"/>
      <c r="K240" s="314"/>
      <c r="L240" s="315"/>
      <c r="M240" s="314"/>
      <c r="N240" s="315"/>
      <c r="O240" s="314"/>
      <c r="P240" s="315"/>
      <c r="Q240" s="314"/>
      <c r="R240" s="315"/>
      <c r="S240" s="314"/>
      <c r="T240" s="315"/>
      <c r="U240" s="314"/>
      <c r="V240" s="315"/>
      <c r="W240" s="314"/>
      <c r="X240" s="315"/>
      <c r="Y240" s="1607"/>
      <c r="Z240" s="1608"/>
      <c r="AA240" s="1607"/>
      <c r="AB240" s="1608"/>
      <c r="AC240" s="1753"/>
      <c r="AD240" s="1608"/>
      <c r="AE240" s="314"/>
      <c r="AF240" s="315"/>
      <c r="AG240" s="1644"/>
      <c r="AH240" s="1581"/>
      <c r="AI240" s="314"/>
      <c r="AJ240" s="315"/>
      <c r="AK240" s="314"/>
      <c r="AL240" s="315"/>
      <c r="AM240" s="314"/>
      <c r="AN240" s="315"/>
      <c r="AO240" s="1607"/>
      <c r="AP240" s="1608"/>
      <c r="AQ240" s="314"/>
      <c r="AR240" s="315"/>
      <c r="AS240" s="1607"/>
      <c r="AT240" s="1608"/>
      <c r="AU240" s="2340"/>
      <c r="AV240" s="1904"/>
      <c r="AW240" s="314"/>
      <c r="AX240" s="315"/>
      <c r="AY240" s="314"/>
      <c r="AZ240" s="315"/>
      <c r="BA240" s="527"/>
    </row>
    <row r="241" spans="1:54" s="10" customFormat="1" ht="30" customHeight="1" x14ac:dyDescent="0.2">
      <c r="B241" s="214"/>
      <c r="C241" s="207" t="s">
        <v>114</v>
      </c>
      <c r="D241" s="215" t="s">
        <v>7</v>
      </c>
      <c r="E241" s="290" t="s">
        <v>303</v>
      </c>
      <c r="F241" s="141"/>
      <c r="G241" s="217">
        <v>5780.98</v>
      </c>
      <c r="H241" s="218"/>
      <c r="I241" s="219"/>
      <c r="J241" s="138"/>
      <c r="K241" s="316"/>
      <c r="L241" s="317"/>
      <c r="M241" s="316"/>
      <c r="N241" s="317"/>
      <c r="O241" s="316"/>
      <c r="P241" s="317"/>
      <c r="Q241" s="316"/>
      <c r="R241" s="317"/>
      <c r="S241" s="316"/>
      <c r="T241" s="317"/>
      <c r="U241" s="316"/>
      <c r="V241" s="317"/>
      <c r="W241" s="316"/>
      <c r="X241" s="317"/>
      <c r="Y241" s="1609"/>
      <c r="Z241" s="1610"/>
      <c r="AA241" s="1609"/>
      <c r="AB241" s="1610"/>
      <c r="AC241" s="1755"/>
      <c r="AD241" s="1610"/>
      <c r="AE241" s="316"/>
      <c r="AF241" s="317"/>
      <c r="AG241" s="1645"/>
      <c r="AH241" s="1582"/>
      <c r="AI241" s="316"/>
      <c r="AJ241" s="317"/>
      <c r="AK241" s="316"/>
      <c r="AL241" s="317"/>
      <c r="AM241" s="316"/>
      <c r="AN241" s="317"/>
      <c r="AO241" s="1609"/>
      <c r="AP241" s="1610"/>
      <c r="AQ241" s="316"/>
      <c r="AR241" s="317"/>
      <c r="AS241" s="1609"/>
      <c r="AT241" s="1610"/>
      <c r="AU241" s="2341"/>
      <c r="AV241" s="1906"/>
      <c r="AW241" s="316"/>
      <c r="AX241" s="317"/>
      <c r="AY241" s="316"/>
      <c r="AZ241" s="317"/>
      <c r="BA241" s="528"/>
    </row>
    <row r="242" spans="1:54" s="10" customFormat="1" ht="30" customHeight="1" x14ac:dyDescent="0.2">
      <c r="B242" s="214"/>
      <c r="C242" s="207" t="s">
        <v>114</v>
      </c>
      <c r="D242" s="215" t="s">
        <v>7</v>
      </c>
      <c r="E242" s="290" t="s">
        <v>304</v>
      </c>
      <c r="F242" s="141"/>
      <c r="G242" s="217">
        <v>14.9</v>
      </c>
      <c r="H242" s="218"/>
      <c r="I242" s="219"/>
      <c r="J242" s="138"/>
      <c r="K242" s="316"/>
      <c r="L242" s="317"/>
      <c r="M242" s="316"/>
      <c r="N242" s="317"/>
      <c r="O242" s="316"/>
      <c r="P242" s="317"/>
      <c r="Q242" s="316"/>
      <c r="R242" s="317"/>
      <c r="S242" s="316"/>
      <c r="T242" s="317"/>
      <c r="U242" s="316"/>
      <c r="V242" s="317"/>
      <c r="W242" s="316"/>
      <c r="X242" s="317"/>
      <c r="Y242" s="1609"/>
      <c r="Z242" s="1610"/>
      <c r="AA242" s="1609"/>
      <c r="AB242" s="1610"/>
      <c r="AC242" s="1755"/>
      <c r="AD242" s="1610"/>
      <c r="AE242" s="316"/>
      <c r="AF242" s="317"/>
      <c r="AG242" s="1645"/>
      <c r="AH242" s="1582"/>
      <c r="AI242" s="316"/>
      <c r="AJ242" s="317"/>
      <c r="AK242" s="316"/>
      <c r="AL242" s="317"/>
      <c r="AM242" s="316"/>
      <c r="AN242" s="317"/>
      <c r="AO242" s="1609"/>
      <c r="AP242" s="1610"/>
      <c r="AQ242" s="316"/>
      <c r="AR242" s="317"/>
      <c r="AS242" s="1609"/>
      <c r="AT242" s="1610"/>
      <c r="AU242" s="2341"/>
      <c r="AV242" s="1906"/>
      <c r="AW242" s="316"/>
      <c r="AX242" s="317"/>
      <c r="AY242" s="316"/>
      <c r="AZ242" s="317"/>
      <c r="BA242" s="528"/>
    </row>
    <row r="243" spans="1:54" s="11" customFormat="1" ht="30" customHeight="1" x14ac:dyDescent="0.2">
      <c r="B243" s="220"/>
      <c r="C243" s="207" t="s">
        <v>114</v>
      </c>
      <c r="D243" s="221" t="s">
        <v>7</v>
      </c>
      <c r="E243" s="291" t="s">
        <v>125</v>
      </c>
      <c r="F243" s="148"/>
      <c r="G243" s="223">
        <v>5795.8799999999992</v>
      </c>
      <c r="H243" s="224"/>
      <c r="I243" s="225"/>
      <c r="J243" s="145"/>
      <c r="K243" s="320"/>
      <c r="L243" s="321"/>
      <c r="M243" s="320"/>
      <c r="N243" s="321"/>
      <c r="O243" s="320"/>
      <c r="P243" s="321"/>
      <c r="Q243" s="320"/>
      <c r="R243" s="321"/>
      <c r="S243" s="320"/>
      <c r="T243" s="321"/>
      <c r="U243" s="320"/>
      <c r="V243" s="321"/>
      <c r="W243" s="320"/>
      <c r="X243" s="321"/>
      <c r="Y243" s="1611"/>
      <c r="Z243" s="1612"/>
      <c r="AA243" s="1611"/>
      <c r="AB243" s="1612"/>
      <c r="AC243" s="1759"/>
      <c r="AD243" s="1612"/>
      <c r="AE243" s="320"/>
      <c r="AF243" s="321"/>
      <c r="AG243" s="1647"/>
      <c r="AH243" s="1584"/>
      <c r="AI243" s="320"/>
      <c r="AJ243" s="321"/>
      <c r="AK243" s="320"/>
      <c r="AL243" s="321"/>
      <c r="AM243" s="320"/>
      <c r="AN243" s="321"/>
      <c r="AO243" s="1611"/>
      <c r="AP243" s="1612"/>
      <c r="AQ243" s="320"/>
      <c r="AR243" s="321"/>
      <c r="AS243" s="1611"/>
      <c r="AT243" s="1612"/>
      <c r="AU243" s="2343"/>
      <c r="AV243" s="1910"/>
      <c r="AW243" s="320"/>
      <c r="AX243" s="321"/>
      <c r="AY243" s="320"/>
      <c r="AZ243" s="321"/>
      <c r="BA243" s="531"/>
    </row>
    <row r="244" spans="1:54" s="9" customFormat="1" ht="30" customHeight="1" x14ac:dyDescent="0.2">
      <c r="B244" s="209"/>
      <c r="C244" s="207" t="s">
        <v>114</v>
      </c>
      <c r="D244" s="210" t="s">
        <v>7</v>
      </c>
      <c r="E244" s="289" t="s">
        <v>225</v>
      </c>
      <c r="F244" s="134"/>
      <c r="G244" s="210" t="s">
        <v>7</v>
      </c>
      <c r="H244" s="212"/>
      <c r="I244" s="213"/>
      <c r="J244" s="131"/>
      <c r="K244" s="314"/>
      <c r="L244" s="315"/>
      <c r="M244" s="314"/>
      <c r="N244" s="315"/>
      <c r="O244" s="314"/>
      <c r="P244" s="315"/>
      <c r="Q244" s="314"/>
      <c r="R244" s="315"/>
      <c r="S244" s="314"/>
      <c r="T244" s="315"/>
      <c r="U244" s="314"/>
      <c r="V244" s="315"/>
      <c r="W244" s="314"/>
      <c r="X244" s="315"/>
      <c r="Y244" s="1607"/>
      <c r="Z244" s="1608"/>
      <c r="AA244" s="1607"/>
      <c r="AB244" s="1608"/>
      <c r="AC244" s="1753"/>
      <c r="AD244" s="1608"/>
      <c r="AE244" s="314"/>
      <c r="AF244" s="315"/>
      <c r="AG244" s="1644"/>
      <c r="AH244" s="1581"/>
      <c r="AI244" s="314"/>
      <c r="AJ244" s="315"/>
      <c r="AK244" s="314"/>
      <c r="AL244" s="315"/>
      <c r="AM244" s="314"/>
      <c r="AN244" s="315"/>
      <c r="AO244" s="1607"/>
      <c r="AP244" s="1608"/>
      <c r="AQ244" s="314"/>
      <c r="AR244" s="315"/>
      <c r="AS244" s="1607"/>
      <c r="AT244" s="1608"/>
      <c r="AU244" s="2340"/>
      <c r="AV244" s="1904"/>
      <c r="AW244" s="314"/>
      <c r="AX244" s="315"/>
      <c r="AY244" s="314"/>
      <c r="AZ244" s="315"/>
      <c r="BA244" s="527"/>
    </row>
    <row r="245" spans="1:54" s="9" customFormat="1" ht="30" customHeight="1" x14ac:dyDescent="0.2">
      <c r="B245" s="209"/>
      <c r="C245" s="207" t="s">
        <v>114</v>
      </c>
      <c r="D245" s="210" t="s">
        <v>7</v>
      </c>
      <c r="E245" s="289" t="s">
        <v>305</v>
      </c>
      <c r="F245" s="134"/>
      <c r="G245" s="210" t="s">
        <v>7</v>
      </c>
      <c r="H245" s="212"/>
      <c r="I245" s="213"/>
      <c r="J245" s="131"/>
      <c r="K245" s="314"/>
      <c r="L245" s="315"/>
      <c r="M245" s="314"/>
      <c r="N245" s="315"/>
      <c r="O245" s="314"/>
      <c r="P245" s="315"/>
      <c r="Q245" s="314"/>
      <c r="R245" s="315"/>
      <c r="S245" s="314"/>
      <c r="T245" s="315"/>
      <c r="U245" s="314"/>
      <c r="V245" s="315"/>
      <c r="W245" s="314"/>
      <c r="X245" s="315"/>
      <c r="Y245" s="1607"/>
      <c r="Z245" s="1608"/>
      <c r="AA245" s="1607"/>
      <c r="AB245" s="1608"/>
      <c r="AC245" s="1753"/>
      <c r="AD245" s="1608"/>
      <c r="AE245" s="314"/>
      <c r="AF245" s="315"/>
      <c r="AG245" s="1644"/>
      <c r="AH245" s="1581"/>
      <c r="AI245" s="314"/>
      <c r="AJ245" s="315"/>
      <c r="AK245" s="314"/>
      <c r="AL245" s="315"/>
      <c r="AM245" s="314"/>
      <c r="AN245" s="315"/>
      <c r="AO245" s="1607"/>
      <c r="AP245" s="1608"/>
      <c r="AQ245" s="314"/>
      <c r="AR245" s="315"/>
      <c r="AS245" s="1607"/>
      <c r="AT245" s="1608"/>
      <c r="AU245" s="2340"/>
      <c r="AV245" s="1904"/>
      <c r="AW245" s="314"/>
      <c r="AX245" s="315"/>
      <c r="AY245" s="314"/>
      <c r="AZ245" s="315"/>
      <c r="BA245" s="527"/>
    </row>
    <row r="246" spans="1:54" s="10" customFormat="1" ht="30" customHeight="1" x14ac:dyDescent="0.2">
      <c r="B246" s="214"/>
      <c r="C246" s="207" t="s">
        <v>114</v>
      </c>
      <c r="D246" s="215" t="s">
        <v>7</v>
      </c>
      <c r="E246" s="290" t="s">
        <v>306</v>
      </c>
      <c r="F246" s="141"/>
      <c r="G246" s="217">
        <v>435.21</v>
      </c>
      <c r="H246" s="218"/>
      <c r="I246" s="219"/>
      <c r="J246" s="138"/>
      <c r="K246" s="316"/>
      <c r="L246" s="317"/>
      <c r="M246" s="316"/>
      <c r="N246" s="317"/>
      <c r="O246" s="316"/>
      <c r="P246" s="317"/>
      <c r="Q246" s="316"/>
      <c r="R246" s="317"/>
      <c r="S246" s="316"/>
      <c r="T246" s="317"/>
      <c r="U246" s="316"/>
      <c r="V246" s="317"/>
      <c r="W246" s="316"/>
      <c r="X246" s="317"/>
      <c r="Y246" s="1609"/>
      <c r="Z246" s="1610"/>
      <c r="AA246" s="1609"/>
      <c r="AB246" s="1610"/>
      <c r="AC246" s="1755"/>
      <c r="AD246" s="1610"/>
      <c r="AE246" s="316"/>
      <c r="AF246" s="317"/>
      <c r="AG246" s="1645"/>
      <c r="AH246" s="1582"/>
      <c r="AI246" s="316"/>
      <c r="AJ246" s="317"/>
      <c r="AK246" s="316"/>
      <c r="AL246" s="317"/>
      <c r="AM246" s="316"/>
      <c r="AN246" s="317"/>
      <c r="AO246" s="1609"/>
      <c r="AP246" s="1610"/>
      <c r="AQ246" s="316"/>
      <c r="AR246" s="317"/>
      <c r="AS246" s="1609"/>
      <c r="AT246" s="1610"/>
      <c r="AU246" s="2341"/>
      <c r="AV246" s="1906"/>
      <c r="AW246" s="316"/>
      <c r="AX246" s="317"/>
      <c r="AY246" s="316"/>
      <c r="AZ246" s="317"/>
      <c r="BA246" s="528"/>
    </row>
    <row r="247" spans="1:54" s="1" customFormat="1" ht="39.9" customHeight="1" x14ac:dyDescent="0.2">
      <c r="A247" s="22"/>
      <c r="B247" s="2030">
        <v>26</v>
      </c>
      <c r="C247" s="268" t="s">
        <v>105</v>
      </c>
      <c r="D247" s="269" t="s">
        <v>308</v>
      </c>
      <c r="E247" s="275" t="s">
        <v>309</v>
      </c>
      <c r="F247" s="270" t="s">
        <v>194</v>
      </c>
      <c r="G247" s="271">
        <v>289.64999999999998</v>
      </c>
      <c r="H247" s="272">
        <v>595.1</v>
      </c>
      <c r="I247" s="273">
        <f>ROUND(H247*G247,2)</f>
        <v>172370.72</v>
      </c>
      <c r="J247" s="255" t="s">
        <v>109</v>
      </c>
      <c r="K247" s="318"/>
      <c r="L247" s="319">
        <f>ROUND(K247*$H247,2)</f>
        <v>0</v>
      </c>
      <c r="M247" s="318"/>
      <c r="N247" s="319">
        <f>ROUND(M247*$H247,2)</f>
        <v>0</v>
      </c>
      <c r="O247" s="318">
        <v>57.93</v>
      </c>
      <c r="P247" s="319">
        <f>ROUND(O247*$H247,2)</f>
        <v>34474.14</v>
      </c>
      <c r="Q247" s="318"/>
      <c r="R247" s="319">
        <f>ROUND(Q247*$H247,2)</f>
        <v>0</v>
      </c>
      <c r="S247" s="318">
        <f>G247*0.06</f>
        <v>17.378999999999998</v>
      </c>
      <c r="T247" s="319">
        <f>ROUND(S247*$H247,2)</f>
        <v>10342.24</v>
      </c>
      <c r="U247" s="318">
        <v>25</v>
      </c>
      <c r="V247" s="319">
        <f>ROUND(U247*$H247,2)</f>
        <v>14877.5</v>
      </c>
      <c r="W247" s="318">
        <v>16.2</v>
      </c>
      <c r="X247" s="319">
        <f>ROUND(W247*$H247,2)</f>
        <v>9640.6200000000008</v>
      </c>
      <c r="Y247" s="1381">
        <f>G247*0.27</f>
        <v>78.205500000000001</v>
      </c>
      <c r="Z247" s="1382">
        <f>ROUND(Y247*$H247,2)</f>
        <v>46540.09</v>
      </c>
      <c r="AA247" s="1381"/>
      <c r="AB247" s="1382">
        <f>ROUND(AA247*$H247,2)</f>
        <v>0</v>
      </c>
      <c r="AC247" s="1757"/>
      <c r="AD247" s="1382">
        <f>ROUND(AC247*$H247,2)</f>
        <v>0</v>
      </c>
      <c r="AE247" s="318"/>
      <c r="AF247" s="319">
        <f>ROUND(AE247*$H247,2)</f>
        <v>0</v>
      </c>
      <c r="AG247" s="1646"/>
      <c r="AH247" s="1583">
        <f>ROUND(AG247*$H247,2)</f>
        <v>0</v>
      </c>
      <c r="AI247" s="318"/>
      <c r="AJ247" s="319">
        <f>ROUND(AI247*$H247,2)</f>
        <v>0</v>
      </c>
      <c r="AK247" s="318"/>
      <c r="AL247" s="319">
        <f>ROUND(AK247*$H247,2)</f>
        <v>0</v>
      </c>
      <c r="AM247" s="318"/>
      <c r="AN247" s="319">
        <f>ROUND(AM247*$H247,2)</f>
        <v>0</v>
      </c>
      <c r="AO247" s="1603">
        <v>63.34</v>
      </c>
      <c r="AP247" s="1382">
        <f>ROUND(AO247*$H247,2)</f>
        <v>37693.629999999997</v>
      </c>
      <c r="AQ247" s="318"/>
      <c r="AR247" s="319">
        <f>ROUND(AQ247*$H247,2)</f>
        <v>0</v>
      </c>
      <c r="AS247" s="1381"/>
      <c r="AT247" s="1382">
        <f>ROUND(AS247*$H247,2)</f>
        <v>0</v>
      </c>
      <c r="AU247" s="2342"/>
      <c r="AV247" s="1908">
        <f>ROUND(AU247*$H247,2)</f>
        <v>0</v>
      </c>
      <c r="AW247" s="332">
        <f>AU247+AS247+AQ247+AO247+AM247+AK247+AI247+AG247+AE247+AC247+AA247+Y247+W247+U247+S247+Q247+O247+M247+K247</f>
        <v>258.05449999999996</v>
      </c>
      <c r="AX247" s="2330">
        <f>ROUND(AW247*$H247,2)</f>
        <v>153568.23000000001</v>
      </c>
      <c r="AY247" s="332">
        <f>G247-AW247</f>
        <v>31.595500000000015</v>
      </c>
      <c r="AZ247" s="2330">
        <f>ROUND(AY247*$H247,2)</f>
        <v>18802.48</v>
      </c>
      <c r="BA247" s="2056">
        <f>AZ247/I247</f>
        <v>0.1090816352104348</v>
      </c>
    </row>
    <row r="248" spans="1:54" s="1" customFormat="1" ht="30" customHeight="1" x14ac:dyDescent="0.2">
      <c r="A248" s="22"/>
      <c r="B248" s="201"/>
      <c r="C248" s="207" t="s">
        <v>112</v>
      </c>
      <c r="D248" s="33"/>
      <c r="E248" s="288" t="s">
        <v>311</v>
      </c>
      <c r="F248" s="33"/>
      <c r="G248" s="33"/>
      <c r="H248" s="202"/>
      <c r="I248" s="203"/>
      <c r="J248" s="24"/>
      <c r="K248" s="312"/>
      <c r="L248" s="313"/>
      <c r="M248" s="312"/>
      <c r="N248" s="313"/>
      <c r="O248" s="312"/>
      <c r="P248" s="313"/>
      <c r="Q248" s="312"/>
      <c r="R248" s="313"/>
      <c r="S248" s="312"/>
      <c r="T248" s="313"/>
      <c r="U248" s="312"/>
      <c r="V248" s="313"/>
      <c r="W248" s="312"/>
      <c r="X248" s="313"/>
      <c r="Y248" s="1605"/>
      <c r="Z248" s="1606"/>
      <c r="AA248" s="1605"/>
      <c r="AB248" s="1606"/>
      <c r="AC248" s="1805"/>
      <c r="AD248" s="1606"/>
      <c r="AE248" s="312"/>
      <c r="AF248" s="313"/>
      <c r="AG248" s="1781"/>
      <c r="AH248" s="1580"/>
      <c r="AI248" s="312"/>
      <c r="AJ248" s="313"/>
      <c r="AK248" s="312"/>
      <c r="AL248" s="313"/>
      <c r="AM248" s="542"/>
      <c r="AN248" s="543"/>
      <c r="AO248" s="1605"/>
      <c r="AP248" s="1606"/>
      <c r="AQ248" s="542"/>
      <c r="AR248" s="543"/>
      <c r="AS248" s="1605"/>
      <c r="AT248" s="1606"/>
      <c r="AU248" s="2339"/>
      <c r="AV248" s="1902"/>
      <c r="AW248" s="312"/>
      <c r="AX248" s="313"/>
      <c r="AY248" s="312"/>
      <c r="AZ248" s="313"/>
      <c r="BA248" s="539"/>
    </row>
    <row r="249" spans="1:54" s="10" customFormat="1" ht="30" customHeight="1" x14ac:dyDescent="0.2">
      <c r="B249" s="214"/>
      <c r="C249" s="207" t="s">
        <v>114</v>
      </c>
      <c r="D249" s="215" t="s">
        <v>7</v>
      </c>
      <c r="E249" s="290" t="s">
        <v>312</v>
      </c>
      <c r="F249" s="141"/>
      <c r="G249" s="217">
        <v>294.39999999999998</v>
      </c>
      <c r="H249" s="218"/>
      <c r="I249" s="219"/>
      <c r="J249" s="138"/>
      <c r="K249" s="316"/>
      <c r="L249" s="317"/>
      <c r="M249" s="316"/>
      <c r="N249" s="317"/>
      <c r="O249" s="316"/>
      <c r="P249" s="317"/>
      <c r="Q249" s="316"/>
      <c r="R249" s="317"/>
      <c r="S249" s="316"/>
      <c r="T249" s="317"/>
      <c r="U249" s="316"/>
      <c r="V249" s="317"/>
      <c r="W249" s="316"/>
      <c r="X249" s="317"/>
      <c r="Y249" s="1609"/>
      <c r="Z249" s="1610"/>
      <c r="AA249" s="1609"/>
      <c r="AB249" s="1610"/>
      <c r="AC249" s="1755"/>
      <c r="AD249" s="1610"/>
      <c r="AE249" s="316"/>
      <c r="AF249" s="317"/>
      <c r="AG249" s="1645"/>
      <c r="AH249" s="1582"/>
      <c r="AI249" s="316"/>
      <c r="AJ249" s="317"/>
      <c r="AK249" s="316"/>
      <c r="AL249" s="317"/>
      <c r="AM249" s="316"/>
      <c r="AN249" s="317"/>
      <c r="AO249" s="1609"/>
      <c r="AP249" s="1610"/>
      <c r="AQ249" s="316"/>
      <c r="AR249" s="317"/>
      <c r="AS249" s="1609"/>
      <c r="AT249" s="1610"/>
      <c r="AU249" s="2341"/>
      <c r="AV249" s="1906"/>
      <c r="AW249" s="316"/>
      <c r="AX249" s="317"/>
      <c r="AY249" s="316"/>
      <c r="AZ249" s="317"/>
      <c r="BA249" s="528"/>
    </row>
    <row r="250" spans="1:54" s="10" customFormat="1" ht="30" customHeight="1" x14ac:dyDescent="0.2">
      <c r="B250" s="214"/>
      <c r="C250" s="207" t="s">
        <v>114</v>
      </c>
      <c r="D250" s="215" t="s">
        <v>7</v>
      </c>
      <c r="E250" s="290" t="s">
        <v>313</v>
      </c>
      <c r="F250" s="141"/>
      <c r="G250" s="217">
        <v>24.98</v>
      </c>
      <c r="H250" s="218"/>
      <c r="I250" s="219"/>
      <c r="J250" s="138"/>
      <c r="K250" s="316"/>
      <c r="L250" s="317"/>
      <c r="M250" s="316"/>
      <c r="N250" s="317"/>
      <c r="O250" s="316"/>
      <c r="P250" s="317"/>
      <c r="Q250" s="316"/>
      <c r="R250" s="317"/>
      <c r="S250" s="316"/>
      <c r="T250" s="317"/>
      <c r="U250" s="316"/>
      <c r="V250" s="317"/>
      <c r="W250" s="316"/>
      <c r="X250" s="317"/>
      <c r="Y250" s="1609"/>
      <c r="Z250" s="1610"/>
      <c r="AA250" s="1609"/>
      <c r="AB250" s="1610"/>
      <c r="AC250" s="1755"/>
      <c r="AD250" s="1610"/>
      <c r="AE250" s="316"/>
      <c r="AF250" s="317"/>
      <c r="AG250" s="1645"/>
      <c r="AH250" s="1582"/>
      <c r="AI250" s="316"/>
      <c r="AJ250" s="317"/>
      <c r="AK250" s="316"/>
      <c r="AL250" s="317"/>
      <c r="AM250" s="316"/>
      <c r="AN250" s="317"/>
      <c r="AO250" s="1609"/>
      <c r="AP250" s="1610"/>
      <c r="AQ250" s="316"/>
      <c r="AR250" s="317"/>
      <c r="AS250" s="1609"/>
      <c r="AT250" s="1610"/>
      <c r="AU250" s="2341"/>
      <c r="AV250" s="1906"/>
      <c r="AW250" s="316"/>
      <c r="AX250" s="317"/>
      <c r="AY250" s="316"/>
      <c r="AZ250" s="317"/>
      <c r="BA250" s="528"/>
    </row>
    <row r="251" spans="1:54" s="11" customFormat="1" ht="30" customHeight="1" x14ac:dyDescent="0.2">
      <c r="B251" s="220"/>
      <c r="C251" s="207" t="s">
        <v>114</v>
      </c>
      <c r="D251" s="221" t="s">
        <v>7</v>
      </c>
      <c r="E251" s="291" t="s">
        <v>125</v>
      </c>
      <c r="F251" s="148"/>
      <c r="G251" s="223">
        <v>319.38</v>
      </c>
      <c r="H251" s="224"/>
      <c r="I251" s="225"/>
      <c r="J251" s="145"/>
      <c r="K251" s="320"/>
      <c r="L251" s="321"/>
      <c r="M251" s="320"/>
      <c r="N251" s="321"/>
      <c r="O251" s="320"/>
      <c r="P251" s="321"/>
      <c r="Q251" s="320"/>
      <c r="R251" s="321"/>
      <c r="S251" s="320"/>
      <c r="T251" s="321"/>
      <c r="U251" s="320"/>
      <c r="V251" s="321">
        <v>0</v>
      </c>
      <c r="W251" s="320"/>
      <c r="X251" s="321"/>
      <c r="Y251" s="1611"/>
      <c r="Z251" s="1612"/>
      <c r="AA251" s="1611"/>
      <c r="AB251" s="1612"/>
      <c r="AC251" s="1759"/>
      <c r="AD251" s="1612"/>
      <c r="AE251" s="320"/>
      <c r="AF251" s="321"/>
      <c r="AG251" s="1647"/>
      <c r="AH251" s="1584"/>
      <c r="AI251" s="320"/>
      <c r="AJ251" s="321"/>
      <c r="AK251" s="320"/>
      <c r="AL251" s="321"/>
      <c r="AM251" s="320"/>
      <c r="AN251" s="321"/>
      <c r="AO251" s="1611"/>
      <c r="AP251" s="1612"/>
      <c r="AQ251" s="320"/>
      <c r="AR251" s="321"/>
      <c r="AS251" s="1611"/>
      <c r="AT251" s="1612"/>
      <c r="AU251" s="2343"/>
      <c r="AV251" s="1910"/>
      <c r="AW251" s="320"/>
      <c r="AX251" s="321"/>
      <c r="AY251" s="320"/>
      <c r="AZ251" s="321"/>
      <c r="BA251" s="531"/>
    </row>
    <row r="252" spans="1:54" s="10" customFormat="1" ht="30" customHeight="1" x14ac:dyDescent="0.2">
      <c r="B252" s="214"/>
      <c r="C252" s="207" t="s">
        <v>114</v>
      </c>
      <c r="D252" s="215" t="s">
        <v>7</v>
      </c>
      <c r="E252" s="290" t="s">
        <v>314</v>
      </c>
      <c r="F252" s="141"/>
      <c r="G252" s="217">
        <v>-29.73</v>
      </c>
      <c r="H252" s="218"/>
      <c r="I252" s="219"/>
      <c r="J252" s="138"/>
      <c r="K252" s="316"/>
      <c r="L252" s="317"/>
      <c r="M252" s="316"/>
      <c r="N252" s="317"/>
      <c r="O252" s="316"/>
      <c r="P252" s="317"/>
      <c r="Q252" s="316"/>
      <c r="R252" s="317"/>
      <c r="S252" s="316"/>
      <c r="T252" s="317"/>
      <c r="U252" s="316"/>
      <c r="V252" s="317"/>
      <c r="W252" s="316"/>
      <c r="X252" s="317"/>
      <c r="Y252" s="1609"/>
      <c r="Z252" s="1610"/>
      <c r="AA252" s="1609"/>
      <c r="AB252" s="1610"/>
      <c r="AC252" s="1755"/>
      <c r="AD252" s="1610"/>
      <c r="AE252" s="316"/>
      <c r="AF252" s="317"/>
      <c r="AG252" s="1645"/>
      <c r="AH252" s="1582"/>
      <c r="AI252" s="316"/>
      <c r="AJ252" s="317"/>
      <c r="AK252" s="316"/>
      <c r="AL252" s="317"/>
      <c r="AM252" s="316"/>
      <c r="AN252" s="317"/>
      <c r="AO252" s="1609"/>
      <c r="AP252" s="1610"/>
      <c r="AQ252" s="316"/>
      <c r="AR252" s="317"/>
      <c r="AS252" s="1609"/>
      <c r="AT252" s="1610"/>
      <c r="AU252" s="2341"/>
      <c r="AV252" s="1906"/>
      <c r="AW252" s="316"/>
      <c r="AX252" s="317"/>
      <c r="AY252" s="316"/>
      <c r="AZ252" s="317"/>
      <c r="BA252" s="528"/>
    </row>
    <row r="253" spans="1:54" s="12" customFormat="1" ht="30" customHeight="1" x14ac:dyDescent="0.2">
      <c r="B253" s="226"/>
      <c r="C253" s="207" t="s">
        <v>114</v>
      </c>
      <c r="D253" s="227" t="s">
        <v>7</v>
      </c>
      <c r="E253" s="292" t="s">
        <v>132</v>
      </c>
      <c r="F253" s="155"/>
      <c r="G253" s="229">
        <v>289.64999999999998</v>
      </c>
      <c r="H253" s="230"/>
      <c r="I253" s="231"/>
      <c r="J253" s="152"/>
      <c r="K253" s="322"/>
      <c r="L253" s="323"/>
      <c r="M253" s="322"/>
      <c r="N253" s="323"/>
      <c r="O253" s="322"/>
      <c r="P253" s="323"/>
      <c r="Q253" s="322"/>
      <c r="R253" s="323"/>
      <c r="S253" s="322"/>
      <c r="T253" s="323"/>
      <c r="U253" s="322"/>
      <c r="V253" s="323"/>
      <c r="W253" s="322"/>
      <c r="X253" s="323"/>
      <c r="Y253" s="1613"/>
      <c r="Z253" s="1614"/>
      <c r="AA253" s="1613"/>
      <c r="AB253" s="1614"/>
      <c r="AC253" s="1761"/>
      <c r="AD253" s="1614"/>
      <c r="AE253" s="322"/>
      <c r="AF253" s="323"/>
      <c r="AG253" s="1648"/>
      <c r="AH253" s="1585"/>
      <c r="AI253" s="322"/>
      <c r="AJ253" s="323"/>
      <c r="AK253" s="322"/>
      <c r="AL253" s="323"/>
      <c r="AM253" s="322"/>
      <c r="AN253" s="323"/>
      <c r="AO253" s="1613"/>
      <c r="AP253" s="1614"/>
      <c r="AQ253" s="322"/>
      <c r="AR253" s="323"/>
      <c r="AS253" s="1613"/>
      <c r="AT253" s="1614"/>
      <c r="AU253" s="2344"/>
      <c r="AV253" s="1912"/>
      <c r="AW253" s="322"/>
      <c r="AX253" s="323"/>
      <c r="AY253" s="322"/>
      <c r="AZ253" s="323"/>
      <c r="BA253" s="529"/>
    </row>
    <row r="254" spans="1:54" s="1" customFormat="1" ht="30" customHeight="1" x14ac:dyDescent="0.2">
      <c r="A254" s="22"/>
      <c r="B254" s="2031">
        <v>27</v>
      </c>
      <c r="C254" s="158" t="s">
        <v>238</v>
      </c>
      <c r="D254" s="159" t="s">
        <v>316</v>
      </c>
      <c r="E254" s="293" t="s">
        <v>317</v>
      </c>
      <c r="F254" s="160" t="s">
        <v>283</v>
      </c>
      <c r="G254" s="161">
        <v>521.37</v>
      </c>
      <c r="H254" s="162">
        <v>123.8</v>
      </c>
      <c r="I254" s="232">
        <f>ROUND(H254*G254,2)</f>
        <v>64545.61</v>
      </c>
      <c r="J254" s="256" t="s">
        <v>109</v>
      </c>
      <c r="K254" s="355"/>
      <c r="L254" s="319">
        <f>ROUND(K254*$H254,2)</f>
        <v>0</v>
      </c>
      <c r="M254" s="355"/>
      <c r="N254" s="319">
        <f>ROUND(M254*$H254,2)</f>
        <v>0</v>
      </c>
      <c r="O254" s="355">
        <v>104.27</v>
      </c>
      <c r="P254" s="319">
        <f>ROUND(O254*$H254,2)</f>
        <v>12908.63</v>
      </c>
      <c r="Q254" s="355"/>
      <c r="R254" s="319">
        <f>ROUND(Q254*$H254,2)</f>
        <v>0</v>
      </c>
      <c r="S254" s="355">
        <f>G254*0.06</f>
        <v>31.2822</v>
      </c>
      <c r="T254" s="319">
        <f>ROUND(S254*$H254,2)</f>
        <v>3872.74</v>
      </c>
      <c r="U254" s="355">
        <v>60</v>
      </c>
      <c r="V254" s="319">
        <f>ROUND(U254*$H254,2)</f>
        <v>7428</v>
      </c>
      <c r="W254" s="355"/>
      <c r="X254" s="319">
        <f>ROUND(W254*$H254,2)</f>
        <v>0</v>
      </c>
      <c r="Y254" s="1615">
        <f>G254*0.29</f>
        <v>151.19729999999998</v>
      </c>
      <c r="Z254" s="1382">
        <f>ROUND(Y254*$H254,2)</f>
        <v>18718.23</v>
      </c>
      <c r="AA254" s="1615"/>
      <c r="AB254" s="1382">
        <f>ROUND(AA254*$H254,2)</f>
        <v>0</v>
      </c>
      <c r="AC254" s="1806"/>
      <c r="AD254" s="1382">
        <f>ROUND(AC254*$H254,2)</f>
        <v>0</v>
      </c>
      <c r="AE254" s="355"/>
      <c r="AF254" s="319">
        <f>ROUND(AE254*$H254,2)</f>
        <v>0</v>
      </c>
      <c r="AG254" s="1782"/>
      <c r="AH254" s="1583">
        <f>ROUND(AG254*$H254,2)</f>
        <v>0</v>
      </c>
      <c r="AI254" s="355"/>
      <c r="AJ254" s="319">
        <f>ROUND(AI254*$H254,2)</f>
        <v>0</v>
      </c>
      <c r="AK254" s="355"/>
      <c r="AL254" s="319">
        <f>ROUND(AK254*$H254,2)</f>
        <v>0</v>
      </c>
      <c r="AM254" s="355"/>
      <c r="AN254" s="319">
        <f>ROUND(AM254*$H254,2)</f>
        <v>0</v>
      </c>
      <c r="AO254" s="1603"/>
      <c r="AP254" s="1382">
        <f>ROUND(AO254*$H254,2)</f>
        <v>0</v>
      </c>
      <c r="AQ254" s="355"/>
      <c r="AR254" s="319">
        <f>ROUND(AQ254*$H254,2)</f>
        <v>0</v>
      </c>
      <c r="AS254" s="1615">
        <v>174.62</v>
      </c>
      <c r="AT254" s="1382">
        <f>ROUND(AS254*$H254,2)</f>
        <v>21617.96</v>
      </c>
      <c r="AU254" s="2345"/>
      <c r="AV254" s="1908">
        <f>ROUND(AU254*$H254,2)</f>
        <v>0</v>
      </c>
      <c r="AW254" s="332">
        <f>AU254+AS254+AQ254+AO254+AM254+AK254+AI254+AG254+AE254+AC254+AA254+Y254+W254+U254+S254+Q254+O254+M254+K254</f>
        <v>521.36950000000002</v>
      </c>
      <c r="AX254" s="2330">
        <f>ROUND(AW254*$H254,2)</f>
        <v>64545.54</v>
      </c>
      <c r="AY254" s="332">
        <f>G254-AW254</f>
        <v>4.9999999998817657E-4</v>
      </c>
      <c r="AZ254" s="2330">
        <f>ROUND(AY254*$H254,2)</f>
        <v>0.06</v>
      </c>
      <c r="BA254" s="2056">
        <f>AZ254/I254</f>
        <v>9.295752259526248E-7</v>
      </c>
      <c r="BB254" s="2057" t="s">
        <v>2613</v>
      </c>
    </row>
    <row r="255" spans="1:54" s="10" customFormat="1" ht="30" customHeight="1" x14ac:dyDescent="0.2">
      <c r="B255" s="214"/>
      <c r="C255" s="207" t="s">
        <v>114</v>
      </c>
      <c r="D255" s="215" t="s">
        <v>7</v>
      </c>
      <c r="E255" s="290" t="s">
        <v>319</v>
      </c>
      <c r="F255" s="141"/>
      <c r="G255" s="217">
        <v>521.37</v>
      </c>
      <c r="H255" s="218"/>
      <c r="I255" s="219"/>
      <c r="J255" s="138"/>
      <c r="K255" s="316"/>
      <c r="L255" s="317"/>
      <c r="M255" s="316"/>
      <c r="N255" s="317"/>
      <c r="O255" s="316"/>
      <c r="P255" s="317"/>
      <c r="Q255" s="316"/>
      <c r="R255" s="317"/>
      <c r="S255" s="316"/>
      <c r="T255" s="317"/>
      <c r="U255" s="316"/>
      <c r="V255" s="317"/>
      <c r="W255" s="316"/>
      <c r="X255" s="317"/>
      <c r="Y255" s="1609"/>
      <c r="Z255" s="1610"/>
      <c r="AA255" s="1609"/>
      <c r="AB255" s="1610"/>
      <c r="AC255" s="1755"/>
      <c r="AD255" s="1610"/>
      <c r="AE255" s="316"/>
      <c r="AF255" s="317"/>
      <c r="AG255" s="1645"/>
      <c r="AH255" s="1582"/>
      <c r="AI255" s="316"/>
      <c r="AJ255" s="317"/>
      <c r="AK255" s="316"/>
      <c r="AL255" s="317"/>
      <c r="AM255" s="316"/>
      <c r="AN255" s="317"/>
      <c r="AO255" s="1609"/>
      <c r="AP255" s="1610"/>
      <c r="AQ255" s="316"/>
      <c r="AR255" s="317"/>
      <c r="AS255" s="1609"/>
      <c r="AT255" s="1610"/>
      <c r="AU255" s="2341"/>
      <c r="AV255" s="1906"/>
      <c r="AW255" s="316"/>
      <c r="AX255" s="317"/>
      <c r="AY255" s="316"/>
      <c r="AZ255" s="317"/>
      <c r="BA255" s="528"/>
    </row>
    <row r="256" spans="1:54" s="1" customFormat="1" ht="39.9" customHeight="1" x14ac:dyDescent="0.2">
      <c r="A256" s="22"/>
      <c r="B256" s="2030">
        <v>28</v>
      </c>
      <c r="C256" s="268" t="s">
        <v>105</v>
      </c>
      <c r="D256" s="269" t="s">
        <v>321</v>
      </c>
      <c r="E256" s="275" t="s">
        <v>322</v>
      </c>
      <c r="F256" s="270" t="s">
        <v>108</v>
      </c>
      <c r="G256" s="271">
        <v>222.33</v>
      </c>
      <c r="H256" s="272">
        <v>48.8</v>
      </c>
      <c r="I256" s="273">
        <f>ROUND(H256*G256,2)</f>
        <v>10849.7</v>
      </c>
      <c r="J256" s="255" t="s">
        <v>109</v>
      </c>
      <c r="K256" s="318"/>
      <c r="L256" s="319">
        <f>ROUND(K256*$H256,2)</f>
        <v>0</v>
      </c>
      <c r="M256" s="318"/>
      <c r="N256" s="319">
        <f>ROUND(M256*$H256,2)</f>
        <v>0</v>
      </c>
      <c r="O256" s="318"/>
      <c r="P256" s="319">
        <f>ROUND(O256*$H256,2)</f>
        <v>0</v>
      </c>
      <c r="Q256" s="318"/>
      <c r="R256" s="319">
        <f>ROUND(Q256*$H256,2)</f>
        <v>0</v>
      </c>
      <c r="S256" s="318"/>
      <c r="T256" s="319">
        <f>ROUND(S256*$H256,2)</f>
        <v>0</v>
      </c>
      <c r="U256" s="318"/>
      <c r="V256" s="319">
        <f>ROUND(U256*$H256,2)</f>
        <v>0</v>
      </c>
      <c r="W256" s="318"/>
      <c r="X256" s="319">
        <f>ROUND(W256*$H256,2)</f>
        <v>0</v>
      </c>
      <c r="Y256" s="1381"/>
      <c r="Z256" s="1382">
        <f>ROUND(Y256*$H256,2)</f>
        <v>0</v>
      </c>
      <c r="AA256" s="1381"/>
      <c r="AB256" s="1382">
        <f>ROUND(AA256*$H256,2)</f>
        <v>0</v>
      </c>
      <c r="AC256" s="1757"/>
      <c r="AD256" s="1382">
        <f>ROUND(AC256*$H256,2)</f>
        <v>0</v>
      </c>
      <c r="AE256" s="318"/>
      <c r="AF256" s="319">
        <f>ROUND(AE256*$H256,2)</f>
        <v>0</v>
      </c>
      <c r="AG256" s="1646"/>
      <c r="AH256" s="1583">
        <f>ROUND(AG256*$H256,2)</f>
        <v>0</v>
      </c>
      <c r="AI256" s="318"/>
      <c r="AJ256" s="319">
        <f>ROUND(AI256*$H256,2)</f>
        <v>0</v>
      </c>
      <c r="AK256" s="318"/>
      <c r="AL256" s="319">
        <f>ROUND(AK256*$H256,2)</f>
        <v>0</v>
      </c>
      <c r="AM256" s="318"/>
      <c r="AN256" s="319">
        <f>ROUND(AM256*$H256,2)</f>
        <v>0</v>
      </c>
      <c r="AO256" s="1603">
        <v>2.1</v>
      </c>
      <c r="AP256" s="1382">
        <f>ROUND(AO256*$H256,2)</f>
        <v>102.48</v>
      </c>
      <c r="AQ256" s="318"/>
      <c r="AR256" s="319">
        <f>ROUND(AQ256*$H256,2)</f>
        <v>0</v>
      </c>
      <c r="AS256" s="1381"/>
      <c r="AT256" s="1382">
        <f>ROUND(AS256*$H256,2)</f>
        <v>0</v>
      </c>
      <c r="AU256" s="2342"/>
      <c r="AV256" s="1908">
        <f>ROUND(AU256*$H256,2)</f>
        <v>0</v>
      </c>
      <c r="AW256" s="318">
        <f>AU256+AS256+AQ256+AO256+AM256+AK256+AI256+AG256+AE256+AC256+AA256+Y256+W256+U256+S256+Q256+O256+M256+K256</f>
        <v>2.1</v>
      </c>
      <c r="AX256" s="319">
        <f>ROUND(AW256*$H256,2)</f>
        <v>102.48</v>
      </c>
      <c r="AY256" s="318">
        <f>G256-AW256</f>
        <v>220.23000000000002</v>
      </c>
      <c r="AZ256" s="319">
        <f>ROUND(AY256*$H256,2)</f>
        <v>10747.22</v>
      </c>
      <c r="BA256" s="530">
        <f>AZ256/I256</f>
        <v>0.9905545775459228</v>
      </c>
    </row>
    <row r="257" spans="1:67" s="1" customFormat="1" ht="30" customHeight="1" x14ac:dyDescent="0.2">
      <c r="A257" s="22"/>
      <c r="B257" s="201"/>
      <c r="C257" s="207" t="s">
        <v>112</v>
      </c>
      <c r="D257" s="33"/>
      <c r="E257" s="288" t="s">
        <v>324</v>
      </c>
      <c r="F257" s="33"/>
      <c r="G257" s="33"/>
      <c r="H257" s="202"/>
      <c r="I257" s="203"/>
      <c r="J257" s="24"/>
      <c r="K257" s="312"/>
      <c r="L257" s="313"/>
      <c r="M257" s="312"/>
      <c r="N257" s="313"/>
      <c r="O257" s="312"/>
      <c r="P257" s="313"/>
      <c r="Q257" s="312"/>
      <c r="R257" s="313"/>
      <c r="S257" s="312"/>
      <c r="T257" s="313"/>
      <c r="U257" s="312"/>
      <c r="V257" s="313"/>
      <c r="W257" s="312"/>
      <c r="X257" s="313"/>
      <c r="Y257" s="1605"/>
      <c r="Z257" s="1606"/>
      <c r="AA257" s="1605"/>
      <c r="AB257" s="1606"/>
      <c r="AC257" s="1805"/>
      <c r="AD257" s="1606"/>
      <c r="AE257" s="312"/>
      <c r="AF257" s="313"/>
      <c r="AG257" s="1781"/>
      <c r="AH257" s="1580"/>
      <c r="AI257" s="312"/>
      <c r="AJ257" s="313"/>
      <c r="AK257" s="312"/>
      <c r="AL257" s="313"/>
      <c r="AM257" s="542"/>
      <c r="AN257" s="543"/>
      <c r="AO257" s="1605"/>
      <c r="AP257" s="1606"/>
      <c r="AQ257" s="542"/>
      <c r="AR257" s="543"/>
      <c r="AS257" s="1605"/>
      <c r="AT257" s="1606"/>
      <c r="AU257" s="2339"/>
      <c r="AV257" s="1902"/>
      <c r="AW257" s="312"/>
      <c r="AX257" s="313"/>
      <c r="AY257" s="312"/>
      <c r="AZ257" s="313"/>
      <c r="BA257" s="539"/>
    </row>
    <row r="258" spans="1:67" s="10" customFormat="1" ht="30" customHeight="1" x14ac:dyDescent="0.2">
      <c r="B258" s="214"/>
      <c r="C258" s="207" t="s">
        <v>114</v>
      </c>
      <c r="D258" s="215" t="s">
        <v>7</v>
      </c>
      <c r="E258" s="290" t="s">
        <v>325</v>
      </c>
      <c r="F258" s="141"/>
      <c r="G258" s="217">
        <v>222.33</v>
      </c>
      <c r="H258" s="218"/>
      <c r="I258" s="219"/>
      <c r="J258" s="138"/>
      <c r="K258" s="316"/>
      <c r="L258" s="317"/>
      <c r="M258" s="316"/>
      <c r="N258" s="317"/>
      <c r="O258" s="316"/>
      <c r="P258" s="317"/>
      <c r="Q258" s="316"/>
      <c r="R258" s="317"/>
      <c r="S258" s="316"/>
      <c r="T258" s="317"/>
      <c r="U258" s="316"/>
      <c r="V258" s="317"/>
      <c r="W258" s="316"/>
      <c r="X258" s="317"/>
      <c r="Y258" s="1609"/>
      <c r="Z258" s="1610"/>
      <c r="AA258" s="1609"/>
      <c r="AB258" s="1610"/>
      <c r="AC258" s="1755"/>
      <c r="AD258" s="1610"/>
      <c r="AE258" s="316"/>
      <c r="AF258" s="317"/>
      <c r="AG258" s="1645"/>
      <c r="AH258" s="1582"/>
      <c r="AI258" s="316"/>
      <c r="AJ258" s="317"/>
      <c r="AK258" s="316"/>
      <c r="AL258" s="317"/>
      <c r="AM258" s="316"/>
      <c r="AN258" s="317"/>
      <c r="AO258" s="1609"/>
      <c r="AP258" s="1610"/>
      <c r="AQ258" s="316"/>
      <c r="AR258" s="317"/>
      <c r="AS258" s="1609"/>
      <c r="AT258" s="1610"/>
      <c r="AU258" s="2341"/>
      <c r="AV258" s="1906"/>
      <c r="AW258" s="316"/>
      <c r="AX258" s="317"/>
      <c r="AY258" s="316"/>
      <c r="AZ258" s="317"/>
      <c r="BA258" s="528"/>
    </row>
    <row r="259" spans="1:67" s="1" customFormat="1" ht="39.9" customHeight="1" x14ac:dyDescent="0.2">
      <c r="A259" s="22"/>
      <c r="B259" s="2030">
        <v>29</v>
      </c>
      <c r="C259" s="268" t="s">
        <v>105</v>
      </c>
      <c r="D259" s="269" t="s">
        <v>327</v>
      </c>
      <c r="E259" s="275" t="s">
        <v>328</v>
      </c>
      <c r="F259" s="270" t="s">
        <v>108</v>
      </c>
      <c r="G259" s="271">
        <v>222.33</v>
      </c>
      <c r="H259" s="272">
        <v>23.3</v>
      </c>
      <c r="I259" s="273">
        <f>ROUND(H259*G259,2)</f>
        <v>5180.29</v>
      </c>
      <c r="J259" s="255" t="s">
        <v>109</v>
      </c>
      <c r="K259" s="318"/>
      <c r="L259" s="319">
        <f>ROUND(K259*$H259,2)</f>
        <v>0</v>
      </c>
      <c r="M259" s="318"/>
      <c r="N259" s="319">
        <f>ROUND(M259*$H259,2)</f>
        <v>0</v>
      </c>
      <c r="O259" s="318"/>
      <c r="P259" s="319">
        <f>ROUND(O259*$H259,2)</f>
        <v>0</v>
      </c>
      <c r="Q259" s="318"/>
      <c r="R259" s="319">
        <f>ROUND(Q259*$H259,2)</f>
        <v>0</v>
      </c>
      <c r="S259" s="318"/>
      <c r="T259" s="319">
        <f>ROUND(S259*$H259,2)</f>
        <v>0</v>
      </c>
      <c r="U259" s="318"/>
      <c r="V259" s="319">
        <f>ROUND(U259*$H259,2)</f>
        <v>0</v>
      </c>
      <c r="W259" s="318"/>
      <c r="X259" s="319">
        <f>ROUND(W259*$H259,2)</f>
        <v>0</v>
      </c>
      <c r="Y259" s="1381"/>
      <c r="Z259" s="1382">
        <f>ROUND(Y259*$H259,2)</f>
        <v>0</v>
      </c>
      <c r="AA259" s="1381"/>
      <c r="AB259" s="1382">
        <f>ROUND(AA259*$H259,2)</f>
        <v>0</v>
      </c>
      <c r="AC259" s="1757"/>
      <c r="AD259" s="1382">
        <f>ROUND(AC259*$H259,2)</f>
        <v>0</v>
      </c>
      <c r="AE259" s="318"/>
      <c r="AF259" s="319">
        <f>ROUND(AE259*$H259,2)</f>
        <v>0</v>
      </c>
      <c r="AG259" s="1646"/>
      <c r="AH259" s="1583">
        <f>ROUND(AG259*$H259,2)</f>
        <v>0</v>
      </c>
      <c r="AI259" s="318"/>
      <c r="AJ259" s="319">
        <f>ROUND(AI259*$H259,2)</f>
        <v>0</v>
      </c>
      <c r="AK259" s="318"/>
      <c r="AL259" s="319">
        <f>ROUND(AK259*$H259,2)</f>
        <v>0</v>
      </c>
      <c r="AM259" s="318"/>
      <c r="AN259" s="319">
        <f>ROUND(AM259*$H259,2)</f>
        <v>0</v>
      </c>
      <c r="AO259" s="1603"/>
      <c r="AP259" s="1382">
        <f>ROUND(AO259*$H259,2)</f>
        <v>0</v>
      </c>
      <c r="AQ259" s="318"/>
      <c r="AR259" s="319">
        <f>ROUND(AQ259*$H259,2)</f>
        <v>0</v>
      </c>
      <c r="AS259" s="1381"/>
      <c r="AT259" s="1382">
        <f>ROUND(AS259*$H259,2)</f>
        <v>0</v>
      </c>
      <c r="AU259" s="2342"/>
      <c r="AV259" s="1908">
        <f>ROUND(AU259*$H259,2)</f>
        <v>0</v>
      </c>
      <c r="AW259" s="318">
        <f>AU259+AS259+AQ259+AO259+AM259+AK259+AI259+AG259+AE259+AC259+AA259+Y259+W259+U259+S259+Q259+O259+M259+K259</f>
        <v>0</v>
      </c>
      <c r="AX259" s="319">
        <f>ROUND(AW259*$H259,2)</f>
        <v>0</v>
      </c>
      <c r="AY259" s="318">
        <f>G259-AW259</f>
        <v>222.33</v>
      </c>
      <c r="AZ259" s="319">
        <f>ROUND(AY259*$H259,2)</f>
        <v>5180.29</v>
      </c>
      <c r="BA259" s="530">
        <f>AZ259/I259</f>
        <v>1</v>
      </c>
    </row>
    <row r="260" spans="1:67" s="1" customFormat="1" ht="30" customHeight="1" x14ac:dyDescent="0.2">
      <c r="A260" s="22"/>
      <c r="B260" s="201"/>
      <c r="C260" s="207" t="s">
        <v>112</v>
      </c>
      <c r="D260" s="33"/>
      <c r="E260" s="288" t="s">
        <v>330</v>
      </c>
      <c r="F260" s="33"/>
      <c r="G260" s="33"/>
      <c r="H260" s="202"/>
      <c r="I260" s="203"/>
      <c r="J260" s="24"/>
      <c r="K260" s="312"/>
      <c r="L260" s="313"/>
      <c r="M260" s="312"/>
      <c r="N260" s="313"/>
      <c r="O260" s="312"/>
      <c r="P260" s="313"/>
      <c r="Q260" s="312"/>
      <c r="R260" s="313"/>
      <c r="S260" s="312"/>
      <c r="T260" s="313"/>
      <c r="U260" s="312"/>
      <c r="V260" s="313"/>
      <c r="W260" s="312"/>
      <c r="X260" s="313"/>
      <c r="Y260" s="1605"/>
      <c r="Z260" s="1606"/>
      <c r="AA260" s="1605"/>
      <c r="AB260" s="1606"/>
      <c r="AC260" s="1805"/>
      <c r="AD260" s="1606"/>
      <c r="AE260" s="312"/>
      <c r="AF260" s="313"/>
      <c r="AG260" s="1781"/>
      <c r="AH260" s="1580"/>
      <c r="AI260" s="312"/>
      <c r="AJ260" s="313"/>
      <c r="AK260" s="312"/>
      <c r="AL260" s="313"/>
      <c r="AM260" s="542"/>
      <c r="AN260" s="543"/>
      <c r="AO260" s="1605"/>
      <c r="AP260" s="1606"/>
      <c r="AQ260" s="542"/>
      <c r="AR260" s="543"/>
      <c r="AS260" s="1605"/>
      <c r="AT260" s="1606"/>
      <c r="AU260" s="2339"/>
      <c r="AV260" s="1902"/>
      <c r="AW260" s="312"/>
      <c r="AX260" s="313"/>
      <c r="AY260" s="312"/>
      <c r="AZ260" s="313"/>
      <c r="BA260" s="539"/>
    </row>
    <row r="261" spans="1:67" s="10" customFormat="1" ht="30" customHeight="1" x14ac:dyDescent="0.2">
      <c r="B261" s="214"/>
      <c r="C261" s="207" t="s">
        <v>114</v>
      </c>
      <c r="D261" s="215" t="s">
        <v>7</v>
      </c>
      <c r="E261" s="290" t="s">
        <v>331</v>
      </c>
      <c r="F261" s="141"/>
      <c r="G261" s="217">
        <v>222.33</v>
      </c>
      <c r="H261" s="218"/>
      <c r="I261" s="219"/>
      <c r="J261" s="138"/>
      <c r="K261" s="316"/>
      <c r="L261" s="317"/>
      <c r="M261" s="316"/>
      <c r="N261" s="317"/>
      <c r="O261" s="316"/>
      <c r="P261" s="317"/>
      <c r="Q261" s="316"/>
      <c r="R261" s="317"/>
      <c r="S261" s="316"/>
      <c r="T261" s="317"/>
      <c r="U261" s="316"/>
      <c r="V261" s="317"/>
      <c r="W261" s="316"/>
      <c r="X261" s="317"/>
      <c r="Y261" s="1609"/>
      <c r="Z261" s="1610"/>
      <c r="AA261" s="1609"/>
      <c r="AB261" s="1610"/>
      <c r="AC261" s="1755"/>
      <c r="AD261" s="1610"/>
      <c r="AE261" s="316"/>
      <c r="AF261" s="317"/>
      <c r="AG261" s="1645"/>
      <c r="AH261" s="1582"/>
      <c r="AI261" s="316"/>
      <c r="AJ261" s="317"/>
      <c r="AK261" s="316"/>
      <c r="AL261" s="317"/>
      <c r="AM261" s="316"/>
      <c r="AN261" s="317"/>
      <c r="AO261" s="1609"/>
      <c r="AP261" s="1610"/>
      <c r="AQ261" s="316"/>
      <c r="AR261" s="317"/>
      <c r="AS261" s="1609"/>
      <c r="AT261" s="1610"/>
      <c r="AU261" s="2341"/>
      <c r="AV261" s="1906"/>
      <c r="AW261" s="316"/>
      <c r="AX261" s="317"/>
      <c r="AY261" s="316"/>
      <c r="AZ261" s="317"/>
      <c r="BA261" s="528"/>
    </row>
    <row r="262" spans="1:67" s="1" customFormat="1" ht="30" customHeight="1" x14ac:dyDescent="0.2">
      <c r="A262" s="22"/>
      <c r="B262" s="2031">
        <v>30</v>
      </c>
      <c r="C262" s="158" t="s">
        <v>238</v>
      </c>
      <c r="D262" s="159" t="s">
        <v>333</v>
      </c>
      <c r="E262" s="293" t="s">
        <v>334</v>
      </c>
      <c r="F262" s="160" t="s">
        <v>335</v>
      </c>
      <c r="G262" s="161">
        <v>5.56</v>
      </c>
      <c r="H262" s="162">
        <v>115</v>
      </c>
      <c r="I262" s="232">
        <f>ROUND(H262*G262,2)</f>
        <v>639.4</v>
      </c>
      <c r="J262" s="256" t="s">
        <v>109</v>
      </c>
      <c r="K262" s="355"/>
      <c r="L262" s="319">
        <f>ROUND(K262*$H262,2)</f>
        <v>0</v>
      </c>
      <c r="M262" s="355"/>
      <c r="N262" s="319">
        <f>ROUND(M262*$H262,2)</f>
        <v>0</v>
      </c>
      <c r="O262" s="355"/>
      <c r="P262" s="319">
        <f>ROUND(O262*$H262,2)</f>
        <v>0</v>
      </c>
      <c r="Q262" s="355"/>
      <c r="R262" s="319">
        <f>ROUND(Q262*$H262,2)</f>
        <v>0</v>
      </c>
      <c r="S262" s="355"/>
      <c r="T262" s="319">
        <f>ROUND(S262*$H262,2)</f>
        <v>0</v>
      </c>
      <c r="U262" s="355"/>
      <c r="V262" s="319">
        <f>ROUND(U262*$H262,2)</f>
        <v>0</v>
      </c>
      <c r="W262" s="355"/>
      <c r="X262" s="319">
        <f>ROUND(W262*$H262,2)</f>
        <v>0</v>
      </c>
      <c r="Y262" s="1615"/>
      <c r="Z262" s="1382">
        <f>ROUND(Y262*$H262,2)</f>
        <v>0</v>
      </c>
      <c r="AA262" s="1615"/>
      <c r="AB262" s="1382">
        <f>ROUND(AA262*$H262,2)</f>
        <v>0</v>
      </c>
      <c r="AC262" s="1806"/>
      <c r="AD262" s="1382">
        <f>ROUND(AC262*$H262,2)</f>
        <v>0</v>
      </c>
      <c r="AE262" s="355"/>
      <c r="AF262" s="319">
        <f>ROUND(AE262*$H262,2)</f>
        <v>0</v>
      </c>
      <c r="AG262" s="1782"/>
      <c r="AH262" s="1583">
        <f>ROUND(AG262*$H262,2)</f>
        <v>0</v>
      </c>
      <c r="AI262" s="355"/>
      <c r="AJ262" s="319">
        <f>ROUND(AI262*$H262,2)</f>
        <v>0</v>
      </c>
      <c r="AK262" s="355"/>
      <c r="AL262" s="319">
        <f>ROUND(AK262*$H262,2)</f>
        <v>0</v>
      </c>
      <c r="AM262" s="355"/>
      <c r="AN262" s="319">
        <f>ROUND(AM262*$H262,2)</f>
        <v>0</v>
      </c>
      <c r="AO262" s="1603"/>
      <c r="AP262" s="1382">
        <f>ROUND(AO262*$H262,2)</f>
        <v>0</v>
      </c>
      <c r="AQ262" s="355"/>
      <c r="AR262" s="319">
        <f>ROUND(AQ262*$H262,2)</f>
        <v>0</v>
      </c>
      <c r="AS262" s="1615"/>
      <c r="AT262" s="1382">
        <f>ROUND(AS262*$H262,2)</f>
        <v>0</v>
      </c>
      <c r="AU262" s="2345"/>
      <c r="AV262" s="1908">
        <f>ROUND(AU262*$H262,2)</f>
        <v>0</v>
      </c>
      <c r="AW262" s="318">
        <f>AU262+AS262+AQ262+AO262+AM262+AK262+AI262+AG262+AE262+AC262+AA262+Y262+W262+U262+S262+Q262+O262+M262+K262</f>
        <v>0</v>
      </c>
      <c r="AX262" s="319">
        <f>ROUND(AW262*$H262,2)</f>
        <v>0</v>
      </c>
      <c r="AY262" s="318">
        <f>G262-AW262</f>
        <v>5.56</v>
      </c>
      <c r="AZ262" s="319">
        <f>ROUND(AY262*$H262,2)</f>
        <v>639.4</v>
      </c>
      <c r="BA262" s="530">
        <f>AZ262/I262</f>
        <v>1</v>
      </c>
    </row>
    <row r="263" spans="1:67" s="10" customFormat="1" ht="30" customHeight="1" x14ac:dyDescent="0.2">
      <c r="B263" s="214"/>
      <c r="C263" s="207" t="s">
        <v>114</v>
      </c>
      <c r="D263" s="215" t="s">
        <v>7</v>
      </c>
      <c r="E263" s="290" t="s">
        <v>337</v>
      </c>
      <c r="F263" s="141"/>
      <c r="G263" s="217">
        <v>5.56</v>
      </c>
      <c r="H263" s="218"/>
      <c r="I263" s="219"/>
      <c r="J263" s="138"/>
      <c r="K263" s="316"/>
      <c r="L263" s="317"/>
      <c r="M263" s="316"/>
      <c r="N263" s="317"/>
      <c r="O263" s="316"/>
      <c r="P263" s="317"/>
      <c r="Q263" s="316"/>
      <c r="R263" s="317"/>
      <c r="S263" s="316"/>
      <c r="T263" s="317"/>
      <c r="U263" s="316"/>
      <c r="V263" s="317"/>
      <c r="W263" s="316"/>
      <c r="X263" s="317"/>
      <c r="Y263" s="1609"/>
      <c r="Z263" s="1610"/>
      <c r="AA263" s="1609"/>
      <c r="AB263" s="1610"/>
      <c r="AC263" s="1755"/>
      <c r="AD263" s="1610"/>
      <c r="AE263" s="316"/>
      <c r="AF263" s="317"/>
      <c r="AG263" s="1645"/>
      <c r="AH263" s="1582"/>
      <c r="AI263" s="316"/>
      <c r="AJ263" s="317"/>
      <c r="AK263" s="316"/>
      <c r="AL263" s="317"/>
      <c r="AM263" s="316"/>
      <c r="AN263" s="317"/>
      <c r="AO263" s="1609"/>
      <c r="AP263" s="1610"/>
      <c r="AQ263" s="316"/>
      <c r="AR263" s="317"/>
      <c r="AS263" s="1609"/>
      <c r="AT263" s="1610"/>
      <c r="AU263" s="2341"/>
      <c r="AV263" s="1906"/>
      <c r="AW263" s="316"/>
      <c r="AX263" s="317"/>
      <c r="AY263" s="316"/>
      <c r="AZ263" s="317"/>
      <c r="BA263" s="528"/>
    </row>
    <row r="264" spans="1:67" s="1" customFormat="1" ht="39.9" customHeight="1" x14ac:dyDescent="0.2">
      <c r="A264" s="22"/>
      <c r="B264" s="2030">
        <v>31</v>
      </c>
      <c r="C264" s="268" t="s">
        <v>105</v>
      </c>
      <c r="D264" s="269" t="s">
        <v>339</v>
      </c>
      <c r="E264" s="275" t="s">
        <v>340</v>
      </c>
      <c r="F264" s="270" t="s">
        <v>341</v>
      </c>
      <c r="G264" s="271">
        <v>10</v>
      </c>
      <c r="H264" s="272">
        <v>5555</v>
      </c>
      <c r="I264" s="273">
        <f>ROUND(H264*G264,2)</f>
        <v>55550</v>
      </c>
      <c r="J264" s="255" t="s">
        <v>7</v>
      </c>
      <c r="K264" s="318"/>
      <c r="L264" s="319">
        <f>ROUND(K264*$H264,2)</f>
        <v>0</v>
      </c>
      <c r="M264" s="318"/>
      <c r="N264" s="319">
        <f>ROUND(M264*$H264,2)</f>
        <v>0</v>
      </c>
      <c r="O264" s="318"/>
      <c r="P264" s="319">
        <f>ROUND(O264*$H264,2)</f>
        <v>0</v>
      </c>
      <c r="Q264" s="318"/>
      <c r="R264" s="319">
        <f>ROUND(Q264*$H264,2)</f>
        <v>0</v>
      </c>
      <c r="S264" s="318"/>
      <c r="T264" s="319">
        <f>ROUND(S264*$H264,2)</f>
        <v>0</v>
      </c>
      <c r="U264" s="318"/>
      <c r="V264" s="319">
        <f>ROUND(U264*$H264,2)</f>
        <v>0</v>
      </c>
      <c r="W264" s="318"/>
      <c r="X264" s="319">
        <f>ROUND(W264*$H264,2)</f>
        <v>0</v>
      </c>
      <c r="Y264" s="1381"/>
      <c r="Z264" s="1382">
        <f>ROUND(Y264*$H264,2)</f>
        <v>0</v>
      </c>
      <c r="AA264" s="1381"/>
      <c r="AB264" s="1382">
        <f>ROUND(AA264*$H264,2)</f>
        <v>0</v>
      </c>
      <c r="AC264" s="1757"/>
      <c r="AD264" s="1382">
        <f>ROUND(AC264*$H264,2)</f>
        <v>0</v>
      </c>
      <c r="AE264" s="318"/>
      <c r="AF264" s="319">
        <f>ROUND(AE264*$H264,2)</f>
        <v>0</v>
      </c>
      <c r="AG264" s="1646"/>
      <c r="AH264" s="1583">
        <f>ROUND(AG264*$H264,2)</f>
        <v>0</v>
      </c>
      <c r="AI264" s="318"/>
      <c r="AJ264" s="319">
        <f>ROUND(AI264*$H264,2)</f>
        <v>0</v>
      </c>
      <c r="AK264" s="318"/>
      <c r="AL264" s="319">
        <f>ROUND(AK264*$H264,2)</f>
        <v>0</v>
      </c>
      <c r="AM264" s="318"/>
      <c r="AN264" s="319">
        <f>ROUND(AM264*$H264,2)</f>
        <v>0</v>
      </c>
      <c r="AO264" s="1603"/>
      <c r="AP264" s="1382">
        <f>ROUND(AO264*$H264,2)</f>
        <v>0</v>
      </c>
      <c r="AQ264" s="318"/>
      <c r="AR264" s="319">
        <f>ROUND(AQ264*$H264,2)</f>
        <v>0</v>
      </c>
      <c r="AS264" s="1381"/>
      <c r="AT264" s="1382">
        <f>ROUND(AS264*$H264,2)</f>
        <v>0</v>
      </c>
      <c r="AU264" s="2342"/>
      <c r="AV264" s="1908">
        <f>ROUND(AU264*$H264,2)</f>
        <v>0</v>
      </c>
      <c r="AW264" s="318">
        <f>AU264+AS264+AQ264+AO264+AM264+AK264+AI264+AG264+AE264+AC264+AA264+Y264+W264+U264+S264+Q264+O264+M264+K264</f>
        <v>0</v>
      </c>
      <c r="AX264" s="319">
        <f>ROUND(AW264*$H264,2)</f>
        <v>0</v>
      </c>
      <c r="AY264" s="318">
        <f>G264-AW264</f>
        <v>10</v>
      </c>
      <c r="AZ264" s="319">
        <f>ROUND(AY264*$H264,2)</f>
        <v>55550</v>
      </c>
      <c r="BA264" s="530">
        <f t="shared" ref="BA264:BA265" si="1">AZ264/I264</f>
        <v>1</v>
      </c>
    </row>
    <row r="265" spans="1:67" s="1" customFormat="1" ht="39.9" customHeight="1" x14ac:dyDescent="0.2">
      <c r="A265" s="22"/>
      <c r="B265" s="2030">
        <v>32</v>
      </c>
      <c r="C265" s="268" t="s">
        <v>105</v>
      </c>
      <c r="D265" s="269" t="s">
        <v>344</v>
      </c>
      <c r="E265" s="275" t="s">
        <v>345</v>
      </c>
      <c r="F265" s="270" t="s">
        <v>346</v>
      </c>
      <c r="G265" s="271">
        <v>2</v>
      </c>
      <c r="H265" s="272">
        <v>10000</v>
      </c>
      <c r="I265" s="273">
        <f>ROUND(H265*G265,2)</f>
        <v>20000</v>
      </c>
      <c r="J265" s="255" t="s">
        <v>7</v>
      </c>
      <c r="K265" s="318"/>
      <c r="L265" s="319">
        <f>ROUND(K265*$H265,2)</f>
        <v>0</v>
      </c>
      <c r="M265" s="318"/>
      <c r="N265" s="319">
        <f>ROUND(M265*$H265,2)</f>
        <v>0</v>
      </c>
      <c r="O265" s="318"/>
      <c r="P265" s="319">
        <f>ROUND(O265*$H265,2)</f>
        <v>0</v>
      </c>
      <c r="Q265" s="318"/>
      <c r="R265" s="319">
        <f>ROUND(Q265*$H265,2)</f>
        <v>0</v>
      </c>
      <c r="S265" s="318"/>
      <c r="T265" s="319">
        <f>ROUND(S265*$H265,2)</f>
        <v>0</v>
      </c>
      <c r="U265" s="318"/>
      <c r="V265" s="319">
        <f>ROUND(U265*$H265,2)</f>
        <v>0</v>
      </c>
      <c r="W265" s="318"/>
      <c r="X265" s="319">
        <f>ROUND(W265*$H265,2)</f>
        <v>0</v>
      </c>
      <c r="Y265" s="1381">
        <v>1</v>
      </c>
      <c r="Z265" s="1382">
        <f>ROUND(Y265*$H265,2)</f>
        <v>10000</v>
      </c>
      <c r="AA265" s="1381">
        <v>1</v>
      </c>
      <c r="AB265" s="1382">
        <f>ROUND(AA265*$H265,2)</f>
        <v>10000</v>
      </c>
      <c r="AC265" s="1757"/>
      <c r="AD265" s="1382">
        <f>ROUND(AC265*$H265,2)</f>
        <v>0</v>
      </c>
      <c r="AE265" s="318"/>
      <c r="AF265" s="319">
        <f>ROUND(AE265*$H265,2)</f>
        <v>0</v>
      </c>
      <c r="AG265" s="1646"/>
      <c r="AH265" s="1583">
        <f>ROUND(AG265*$H265,2)</f>
        <v>0</v>
      </c>
      <c r="AI265" s="318"/>
      <c r="AJ265" s="319">
        <f>ROUND(AI265*$H265,2)</f>
        <v>0</v>
      </c>
      <c r="AK265" s="318"/>
      <c r="AL265" s="319">
        <f>ROUND(AK265*$H265,2)</f>
        <v>0</v>
      </c>
      <c r="AM265" s="318"/>
      <c r="AN265" s="319">
        <f>ROUND(AM265*$H265,2)</f>
        <v>0</v>
      </c>
      <c r="AO265" s="1603"/>
      <c r="AP265" s="1382">
        <f>ROUND(AO265*$H265,2)</f>
        <v>0</v>
      </c>
      <c r="AQ265" s="318"/>
      <c r="AR265" s="319">
        <f>ROUND(AQ265*$H265,2)</f>
        <v>0</v>
      </c>
      <c r="AS265" s="1381"/>
      <c r="AT265" s="1382">
        <f>ROUND(AS265*$H265,2)</f>
        <v>0</v>
      </c>
      <c r="AU265" s="2342"/>
      <c r="AV265" s="1908">
        <f>ROUND(AU265*$H265,2)</f>
        <v>0</v>
      </c>
      <c r="AW265" s="318">
        <f>AU265+AS265+AQ265+AO265+AM265+AK265+AI265+AG265+AE265+AC265+AA265+Y265+W265+U265+S265+Q265+O265+M265+K265</f>
        <v>2</v>
      </c>
      <c r="AX265" s="319">
        <f>ROUND(AW265*$H265,2)</f>
        <v>20000</v>
      </c>
      <c r="AY265" s="318">
        <f>G265-AW265</f>
        <v>0</v>
      </c>
      <c r="AZ265" s="319">
        <f>ROUND(AY265*$H265,2)</f>
        <v>0</v>
      </c>
      <c r="BA265" s="530">
        <f t="shared" si="1"/>
        <v>0</v>
      </c>
    </row>
    <row r="266" spans="1:67" s="10" customFormat="1" ht="30" customHeight="1" x14ac:dyDescent="0.2">
      <c r="B266" s="214"/>
      <c r="C266" s="207" t="s">
        <v>114</v>
      </c>
      <c r="D266" s="215" t="s">
        <v>7</v>
      </c>
      <c r="E266" s="290" t="s">
        <v>348</v>
      </c>
      <c r="F266" s="141"/>
      <c r="G266" s="217">
        <v>2</v>
      </c>
      <c r="H266" s="218"/>
      <c r="I266" s="219"/>
      <c r="J266" s="138"/>
      <c r="K266" s="316"/>
      <c r="L266" s="317"/>
      <c r="M266" s="316"/>
      <c r="N266" s="317"/>
      <c r="O266" s="316"/>
      <c r="P266" s="317"/>
      <c r="Q266" s="316"/>
      <c r="R266" s="317"/>
      <c r="S266" s="316"/>
      <c r="T266" s="317"/>
      <c r="U266" s="316"/>
      <c r="V266" s="317"/>
      <c r="W266" s="316"/>
      <c r="X266" s="317"/>
      <c r="Y266" s="1609"/>
      <c r="Z266" s="1610"/>
      <c r="AA266" s="1609"/>
      <c r="AB266" s="1610"/>
      <c r="AC266" s="1755"/>
      <c r="AD266" s="1610"/>
      <c r="AE266" s="316"/>
      <c r="AF266" s="317"/>
      <c r="AG266" s="1645"/>
      <c r="AH266" s="1582"/>
      <c r="AI266" s="316"/>
      <c r="AJ266" s="317"/>
      <c r="AK266" s="316"/>
      <c r="AL266" s="317"/>
      <c r="AM266" s="316"/>
      <c r="AN266" s="317"/>
      <c r="AO266" s="1609"/>
      <c r="AP266" s="1610"/>
      <c r="AQ266" s="316"/>
      <c r="AR266" s="317"/>
      <c r="AS266" s="1609"/>
      <c r="AT266" s="1610"/>
      <c r="AU266" s="2341"/>
      <c r="AV266" s="1906"/>
      <c r="AW266" s="316"/>
      <c r="AX266" s="317"/>
      <c r="AY266" s="316"/>
      <c r="AZ266" s="317"/>
      <c r="BA266" s="528"/>
    </row>
    <row r="267" spans="1:67" s="8" customFormat="1" ht="30" customHeight="1" x14ac:dyDescent="0.25">
      <c r="B267" s="233"/>
      <c r="C267" s="234"/>
      <c r="D267" s="234"/>
      <c r="E267" s="294"/>
      <c r="F267" s="234"/>
      <c r="G267" s="234"/>
      <c r="H267" s="234"/>
      <c r="I267" s="235"/>
      <c r="J267" s="107"/>
      <c r="K267" s="325"/>
      <c r="L267" s="326"/>
      <c r="M267" s="325"/>
      <c r="N267" s="326"/>
      <c r="O267" s="325"/>
      <c r="P267" s="326"/>
      <c r="Q267" s="325"/>
      <c r="R267" s="326"/>
      <c r="S267" s="325"/>
      <c r="T267" s="326"/>
      <c r="U267" s="325"/>
      <c r="V267" s="326"/>
      <c r="W267" s="325"/>
      <c r="X267" s="326"/>
      <c r="Y267" s="1616"/>
      <c r="Z267" s="1617"/>
      <c r="AA267" s="1616"/>
      <c r="AB267" s="1617"/>
      <c r="AC267" s="1766"/>
      <c r="AD267" s="1617"/>
      <c r="AE267" s="325"/>
      <c r="AF267" s="326"/>
      <c r="AG267" s="1651"/>
      <c r="AH267" s="1586"/>
      <c r="AI267" s="325"/>
      <c r="AJ267" s="326"/>
      <c r="AK267" s="325"/>
      <c r="AL267" s="326"/>
      <c r="AM267" s="325"/>
      <c r="AN267" s="326"/>
      <c r="AO267" s="1616"/>
      <c r="AP267" s="1617"/>
      <c r="AQ267" s="325"/>
      <c r="AR267" s="326"/>
      <c r="AS267" s="1616"/>
      <c r="AT267" s="1617"/>
      <c r="AU267" s="2346"/>
      <c r="AV267" s="1914"/>
      <c r="AW267" s="325"/>
      <c r="AX267" s="326"/>
      <c r="AY267" s="325"/>
      <c r="AZ267" s="326"/>
      <c r="BA267" s="532"/>
    </row>
    <row r="268" spans="1:67" s="1" customFormat="1" ht="30" customHeight="1" thickBot="1" x14ac:dyDescent="0.25">
      <c r="A268" s="22"/>
      <c r="B268" s="236"/>
      <c r="C268" s="174"/>
      <c r="D268" s="174"/>
      <c r="E268" s="295"/>
      <c r="F268" s="174"/>
      <c r="G268" s="174"/>
      <c r="H268" s="174"/>
      <c r="I268" s="237"/>
      <c r="J268" s="255" t="s">
        <v>109</v>
      </c>
      <c r="K268" s="312"/>
      <c r="L268" s="313"/>
      <c r="M268" s="312"/>
      <c r="N268" s="313"/>
      <c r="O268" s="312"/>
      <c r="P268" s="313"/>
      <c r="Q268" s="312"/>
      <c r="R268" s="313"/>
      <c r="S268" s="312"/>
      <c r="T268" s="313"/>
      <c r="U268" s="312"/>
      <c r="V268" s="313"/>
      <c r="W268" s="312"/>
      <c r="X268" s="313"/>
      <c r="Y268" s="1605"/>
      <c r="Z268" s="1606"/>
      <c r="AA268" s="1605"/>
      <c r="AB268" s="1606"/>
      <c r="AC268" s="1805"/>
      <c r="AD268" s="1606"/>
      <c r="AE268" s="312"/>
      <c r="AF268" s="313"/>
      <c r="AG268" s="1781"/>
      <c r="AH268" s="1580"/>
      <c r="AI268" s="312"/>
      <c r="AJ268" s="313"/>
      <c r="AK268" s="312"/>
      <c r="AL268" s="313"/>
      <c r="AM268" s="542"/>
      <c r="AN268" s="543"/>
      <c r="AO268" s="1605"/>
      <c r="AP268" s="1606"/>
      <c r="AQ268" s="542"/>
      <c r="AR268" s="543"/>
      <c r="AS268" s="1605"/>
      <c r="AT268" s="1606"/>
      <c r="AU268" s="2339"/>
      <c r="AV268" s="1902"/>
      <c r="AW268" s="312"/>
      <c r="AX268" s="313"/>
      <c r="AY268" s="312"/>
      <c r="AZ268" s="313"/>
      <c r="BA268" s="539"/>
    </row>
    <row r="269" spans="1:67" s="1" customFormat="1" ht="30" customHeight="1" thickBot="1" x14ac:dyDescent="0.25">
      <c r="A269" s="22"/>
      <c r="B269" s="236"/>
      <c r="C269" s="174"/>
      <c r="D269" s="174"/>
      <c r="E269" s="295"/>
      <c r="F269" s="174"/>
      <c r="G269" s="174"/>
      <c r="H269" s="174"/>
      <c r="I269" s="237"/>
      <c r="J269" s="24"/>
      <c r="K269" s="2275" t="s">
        <v>2482</v>
      </c>
      <c r="L269" s="2275"/>
      <c r="M269" s="2255" t="s">
        <v>2483</v>
      </c>
      <c r="N269" s="2266"/>
      <c r="O269" s="2255" t="s">
        <v>2484</v>
      </c>
      <c r="P269" s="2266"/>
      <c r="Q269" s="2255" t="s">
        <v>2485</v>
      </c>
      <c r="R269" s="2266"/>
      <c r="S269" s="2255" t="s">
        <v>2486</v>
      </c>
      <c r="T269" s="2266"/>
      <c r="U269" s="2255" t="s">
        <v>2487</v>
      </c>
      <c r="V269" s="2266"/>
      <c r="W269" s="2255" t="s">
        <v>2488</v>
      </c>
      <c r="X269" s="2266"/>
      <c r="Y269" s="2270" t="s">
        <v>2489</v>
      </c>
      <c r="Z269" s="2271"/>
      <c r="AA269" s="2270" t="s">
        <v>2490</v>
      </c>
      <c r="AB269" s="2271"/>
      <c r="AC269" s="2270" t="s">
        <v>2491</v>
      </c>
      <c r="AD269" s="2271"/>
      <c r="AE269" s="2255" t="s">
        <v>2492</v>
      </c>
      <c r="AF269" s="2266"/>
      <c r="AG269" s="2264" t="s">
        <v>2493</v>
      </c>
      <c r="AH269" s="2265"/>
      <c r="AI269" s="2255" t="s">
        <v>2494</v>
      </c>
      <c r="AJ269" s="2266"/>
      <c r="AK269" s="2255" t="s">
        <v>2495</v>
      </c>
      <c r="AL269" s="2266"/>
      <c r="AM269" s="2255" t="s">
        <v>2496</v>
      </c>
      <c r="AN269" s="2266"/>
      <c r="AO269" s="2270" t="s">
        <v>2497</v>
      </c>
      <c r="AP269" s="2271"/>
      <c r="AQ269" s="2255" t="s">
        <v>2498</v>
      </c>
      <c r="AR269" s="2266"/>
      <c r="AS269" s="2270" t="s">
        <v>2499</v>
      </c>
      <c r="AT269" s="2271"/>
      <c r="AU269" s="2272" t="s">
        <v>2504</v>
      </c>
      <c r="AV269" s="2273"/>
      <c r="AW269" s="2255" t="s">
        <v>2500</v>
      </c>
      <c r="AX269" s="2266"/>
      <c r="AY269" s="2255" t="s">
        <v>2501</v>
      </c>
      <c r="AZ269" s="2256"/>
      <c r="BA269" s="536" t="s">
        <v>2502</v>
      </c>
    </row>
    <row r="270" spans="1:67" s="10" customFormat="1" ht="30" customHeight="1" thickBot="1" x14ac:dyDescent="0.25">
      <c r="B270" s="238"/>
      <c r="C270" s="239"/>
      <c r="D270" s="239"/>
      <c r="E270" s="296"/>
      <c r="F270" s="239"/>
      <c r="G270" s="239"/>
      <c r="H270" s="239"/>
      <c r="I270" s="240"/>
      <c r="J270" s="138"/>
      <c r="K270" s="175" t="s">
        <v>91</v>
      </c>
      <c r="L270" s="177" t="s">
        <v>2503</v>
      </c>
      <c r="M270" s="175" t="s">
        <v>91</v>
      </c>
      <c r="N270" s="177" t="s">
        <v>2503</v>
      </c>
      <c r="O270" s="175" t="s">
        <v>91</v>
      </c>
      <c r="P270" s="177" t="s">
        <v>2503</v>
      </c>
      <c r="Q270" s="175" t="s">
        <v>91</v>
      </c>
      <c r="R270" s="177" t="s">
        <v>2503</v>
      </c>
      <c r="S270" s="175" t="s">
        <v>91</v>
      </c>
      <c r="T270" s="177" t="s">
        <v>2503</v>
      </c>
      <c r="U270" s="175" t="s">
        <v>91</v>
      </c>
      <c r="V270" s="177" t="s">
        <v>2503</v>
      </c>
      <c r="W270" s="175" t="s">
        <v>91</v>
      </c>
      <c r="X270" s="177" t="s">
        <v>2503</v>
      </c>
      <c r="Y270" s="1599" t="s">
        <v>91</v>
      </c>
      <c r="Z270" s="1600" t="s">
        <v>2503</v>
      </c>
      <c r="AA270" s="1599" t="s">
        <v>91</v>
      </c>
      <c r="AB270" s="1600" t="s">
        <v>2503</v>
      </c>
      <c r="AC270" s="1763" t="s">
        <v>91</v>
      </c>
      <c r="AD270" s="1600" t="s">
        <v>2503</v>
      </c>
      <c r="AE270" s="175" t="s">
        <v>91</v>
      </c>
      <c r="AF270" s="177" t="s">
        <v>2503</v>
      </c>
      <c r="AG270" s="1649" t="s">
        <v>91</v>
      </c>
      <c r="AH270" s="1576" t="s">
        <v>2503</v>
      </c>
      <c r="AI270" s="175" t="s">
        <v>91</v>
      </c>
      <c r="AJ270" s="177" t="s">
        <v>2503</v>
      </c>
      <c r="AK270" s="175" t="s">
        <v>91</v>
      </c>
      <c r="AL270" s="177" t="s">
        <v>2503</v>
      </c>
      <c r="AM270" s="175" t="s">
        <v>91</v>
      </c>
      <c r="AN270" s="177" t="s">
        <v>2503</v>
      </c>
      <c r="AO270" s="1599" t="s">
        <v>91</v>
      </c>
      <c r="AP270" s="1600" t="s">
        <v>2503</v>
      </c>
      <c r="AQ270" s="175" t="s">
        <v>91</v>
      </c>
      <c r="AR270" s="177" t="s">
        <v>2503</v>
      </c>
      <c r="AS270" s="1599" t="s">
        <v>91</v>
      </c>
      <c r="AT270" s="1600" t="s">
        <v>2503</v>
      </c>
      <c r="AU270" s="2168" t="s">
        <v>91</v>
      </c>
      <c r="AV270" s="1896" t="s">
        <v>2503</v>
      </c>
      <c r="AW270" s="175" t="s">
        <v>91</v>
      </c>
      <c r="AX270" s="177" t="s">
        <v>2503</v>
      </c>
      <c r="AY270" s="175" t="s">
        <v>91</v>
      </c>
      <c r="AZ270" s="177" t="s">
        <v>2503</v>
      </c>
      <c r="BA270" s="522" t="s">
        <v>91</v>
      </c>
    </row>
    <row r="271" spans="1:67" s="368" customFormat="1" ht="30" customHeight="1" thickBot="1" x14ac:dyDescent="0.35">
      <c r="A271" s="362"/>
      <c r="B271" s="363"/>
      <c r="C271" s="364" t="s">
        <v>43</v>
      </c>
      <c r="D271" s="2257" t="s">
        <v>349</v>
      </c>
      <c r="E271" s="2257" t="s">
        <v>349</v>
      </c>
      <c r="F271" s="2257"/>
      <c r="G271" s="2258"/>
      <c r="H271" s="365"/>
      <c r="I271" s="366">
        <f>BE693</f>
        <v>82546.649999999994</v>
      </c>
      <c r="J271" s="193"/>
      <c r="K271" s="404">
        <f t="shared" ref="K271:AZ271" si="2">K272+K278</f>
        <v>0</v>
      </c>
      <c r="L271" s="404">
        <f t="shared" si="2"/>
        <v>0</v>
      </c>
      <c r="M271" s="188">
        <f t="shared" si="2"/>
        <v>0</v>
      </c>
      <c r="N271" s="188">
        <f t="shared" si="2"/>
        <v>0</v>
      </c>
      <c r="O271" s="188"/>
      <c r="P271" s="188">
        <f t="shared" si="2"/>
        <v>17427.68</v>
      </c>
      <c r="Q271" s="188">
        <f t="shared" si="2"/>
        <v>0</v>
      </c>
      <c r="R271" s="188">
        <f t="shared" si="2"/>
        <v>0</v>
      </c>
      <c r="S271" s="188">
        <f t="shared" si="2"/>
        <v>5.6913999999999998</v>
      </c>
      <c r="T271" s="188">
        <f t="shared" si="2"/>
        <v>7006.83</v>
      </c>
      <c r="U271" s="188">
        <f t="shared" si="2"/>
        <v>7</v>
      </c>
      <c r="V271" s="188">
        <f t="shared" si="2"/>
        <v>6207.6</v>
      </c>
      <c r="W271" s="188">
        <f t="shared" si="2"/>
        <v>0</v>
      </c>
      <c r="X271" s="188">
        <f t="shared" si="2"/>
        <v>0</v>
      </c>
      <c r="Y271" s="1602">
        <f t="shared" si="2"/>
        <v>25.8096</v>
      </c>
      <c r="Z271" s="1602">
        <f t="shared" si="2"/>
        <v>24433.77</v>
      </c>
      <c r="AA271" s="1602">
        <f t="shared" si="2"/>
        <v>0.8</v>
      </c>
      <c r="AB271" s="1602">
        <f t="shared" si="2"/>
        <v>2277.1999999999998</v>
      </c>
      <c r="AC271" s="1765">
        <f t="shared" si="2"/>
        <v>0</v>
      </c>
      <c r="AD271" s="1602">
        <f t="shared" si="2"/>
        <v>0</v>
      </c>
      <c r="AE271" s="188">
        <f t="shared" si="2"/>
        <v>0</v>
      </c>
      <c r="AF271" s="188">
        <f t="shared" si="2"/>
        <v>0</v>
      </c>
      <c r="AG271" s="1650">
        <f t="shared" si="2"/>
        <v>0</v>
      </c>
      <c r="AH271" s="1578">
        <f t="shared" si="2"/>
        <v>0</v>
      </c>
      <c r="AI271" s="188">
        <f t="shared" si="2"/>
        <v>0</v>
      </c>
      <c r="AJ271" s="188">
        <f t="shared" si="2"/>
        <v>0</v>
      </c>
      <c r="AK271" s="188">
        <f t="shared" si="2"/>
        <v>0</v>
      </c>
      <c r="AL271" s="188">
        <f t="shared" si="2"/>
        <v>0</v>
      </c>
      <c r="AM271" s="188">
        <f t="shared" si="2"/>
        <v>0</v>
      </c>
      <c r="AN271" s="188">
        <f t="shared" si="2"/>
        <v>0</v>
      </c>
      <c r="AO271" s="1602">
        <f t="shared" si="2"/>
        <v>0.36099999999999999</v>
      </c>
      <c r="AP271" s="1602">
        <f t="shared" si="2"/>
        <v>1027.5899999999999</v>
      </c>
      <c r="AQ271" s="188">
        <f t="shared" si="2"/>
        <v>0</v>
      </c>
      <c r="AR271" s="188">
        <f t="shared" si="2"/>
        <v>0</v>
      </c>
      <c r="AS271" s="1602"/>
      <c r="AT271" s="1602">
        <f t="shared" si="2"/>
        <v>10641.6</v>
      </c>
      <c r="AU271" s="2170">
        <f t="shared" si="2"/>
        <v>0</v>
      </c>
      <c r="AV271" s="1898">
        <f t="shared" si="2"/>
        <v>0</v>
      </c>
      <c r="AW271" s="404"/>
      <c r="AX271" s="404">
        <f t="shared" si="2"/>
        <v>69022.259999999995</v>
      </c>
      <c r="AY271" s="404"/>
      <c r="AZ271" s="404">
        <f t="shared" si="2"/>
        <v>13524.390000000001</v>
      </c>
      <c r="BA271" s="538">
        <f>AZ271/I271</f>
        <v>0.16383935629126078</v>
      </c>
      <c r="BB271" s="367"/>
      <c r="BC271" s="367"/>
      <c r="BD271" s="367"/>
      <c r="BE271" s="367"/>
      <c r="BF271" s="367"/>
      <c r="BG271" s="367"/>
      <c r="BH271" s="367"/>
      <c r="BI271" s="367"/>
      <c r="BJ271" s="367"/>
      <c r="BK271" s="367"/>
      <c r="BL271" s="367"/>
      <c r="BM271" s="367"/>
      <c r="BN271" s="367"/>
      <c r="BO271" s="367"/>
    </row>
    <row r="272" spans="1:67" s="10" customFormat="1" ht="39.9" customHeight="1" x14ac:dyDescent="0.2">
      <c r="B272" s="2030">
        <v>33</v>
      </c>
      <c r="C272" s="268" t="s">
        <v>105</v>
      </c>
      <c r="D272" s="269" t="s">
        <v>351</v>
      </c>
      <c r="E272" s="275" t="s">
        <v>352</v>
      </c>
      <c r="F272" s="270" t="s">
        <v>194</v>
      </c>
      <c r="G272" s="271">
        <v>78.19</v>
      </c>
      <c r="H272" s="272">
        <v>886.8</v>
      </c>
      <c r="I272" s="273">
        <f>ROUND(H272*G272,2)</f>
        <v>69338.89</v>
      </c>
      <c r="J272" s="138"/>
      <c r="K272" s="327"/>
      <c r="L272" s="405">
        <f>ROUND(K272*$H272,2)</f>
        <v>0</v>
      </c>
      <c r="M272" s="327"/>
      <c r="N272" s="405">
        <f>ROUND(M272*$H272,2)</f>
        <v>0</v>
      </c>
      <c r="O272" s="327">
        <v>15.64</v>
      </c>
      <c r="P272" s="405">
        <f>ROUND(O272*$H272,2)</f>
        <v>13869.55</v>
      </c>
      <c r="Q272" s="327"/>
      <c r="R272" s="405">
        <f>ROUND(Q272*$H272,2)</f>
        <v>0</v>
      </c>
      <c r="S272" s="327">
        <f>G272*0.06</f>
        <v>4.6913999999999998</v>
      </c>
      <c r="T272" s="405">
        <f>ROUND(S272*$H272,2)</f>
        <v>4160.33</v>
      </c>
      <c r="U272" s="327">
        <v>7</v>
      </c>
      <c r="V272" s="405">
        <f>ROUND(U272*$H272,2)</f>
        <v>6207.6</v>
      </c>
      <c r="W272" s="327"/>
      <c r="X272" s="405">
        <f>ROUND(W272*$H272,2)</f>
        <v>0</v>
      </c>
      <c r="Y272" s="1618">
        <f>G272*0.32</f>
        <v>25.020800000000001</v>
      </c>
      <c r="Z272" s="1604">
        <f>ROUND(Y272*$H272,2)</f>
        <v>22188.45</v>
      </c>
      <c r="AA272" s="1618"/>
      <c r="AB272" s="1604">
        <f>ROUND(AA272*$H272,2)</f>
        <v>0</v>
      </c>
      <c r="AC272" s="1807"/>
      <c r="AD272" s="1604">
        <f>ROUND(AC272*$H272,2)</f>
        <v>0</v>
      </c>
      <c r="AE272" s="327"/>
      <c r="AF272" s="405">
        <f>ROUND(AE272*$H272,2)</f>
        <v>0</v>
      </c>
      <c r="AG272" s="1783"/>
      <c r="AH272" s="1579">
        <f>ROUND(AG272*$H272,2)</f>
        <v>0</v>
      </c>
      <c r="AI272" s="327"/>
      <c r="AJ272" s="405">
        <f>ROUND(AI272*$H272,2)</f>
        <v>0</v>
      </c>
      <c r="AK272" s="327"/>
      <c r="AL272" s="405">
        <f>ROUND(AK272*$H272,2)</f>
        <v>0</v>
      </c>
      <c r="AM272" s="327"/>
      <c r="AN272" s="405">
        <f>ROUND(AM272*$H272,2)</f>
        <v>0</v>
      </c>
      <c r="AO272" s="1618">
        <v>0</v>
      </c>
      <c r="AP272" s="1604">
        <f>ROUND(AO272*$H272,2)</f>
        <v>0</v>
      </c>
      <c r="AQ272" s="327"/>
      <c r="AR272" s="405">
        <f>ROUND(AQ272*$H272,2)</f>
        <v>0</v>
      </c>
      <c r="AS272" s="1618">
        <v>12</v>
      </c>
      <c r="AT272" s="1604">
        <f>ROUND(AS272*$H272,2)</f>
        <v>10641.6</v>
      </c>
      <c r="AU272" s="2347"/>
      <c r="AV272" s="1900">
        <f>ROUND(AU272*$H272,2)</f>
        <v>0</v>
      </c>
      <c r="AW272" s="335">
        <f>AU272+AS272+AQ272+AO272+AM272+AK272+AI272+AG272+AE272+AC272+AA272+Y272+W272+U272+S272+Q272+O272+M272+K272</f>
        <v>64.352200000000011</v>
      </c>
      <c r="AX272" s="2332">
        <f>ROUND(AW272*$H272,2)</f>
        <v>57067.53</v>
      </c>
      <c r="AY272" s="335">
        <f>G272-AW272</f>
        <v>13.837799999999987</v>
      </c>
      <c r="AZ272" s="2332">
        <f>ROUND(AY272*$H272,2)</f>
        <v>12271.36</v>
      </c>
      <c r="BA272" s="2056">
        <f>AZ272/I272</f>
        <v>0.17697658557845389</v>
      </c>
      <c r="BB272" s="12" t="s">
        <v>2611</v>
      </c>
    </row>
    <row r="273" spans="1:67" s="12" customFormat="1" ht="30" customHeight="1" x14ac:dyDescent="0.2">
      <c r="B273" s="201"/>
      <c r="C273" s="207" t="s">
        <v>112</v>
      </c>
      <c r="D273" s="33"/>
      <c r="E273" s="288" t="s">
        <v>354</v>
      </c>
      <c r="F273" s="33"/>
      <c r="G273" s="33"/>
      <c r="H273" s="202"/>
      <c r="I273" s="203"/>
      <c r="J273" s="152"/>
      <c r="K273" s="322"/>
      <c r="L273" s="323"/>
      <c r="M273" s="322"/>
      <c r="N273" s="323"/>
      <c r="O273" s="322"/>
      <c r="P273" s="323"/>
      <c r="Q273" s="322"/>
      <c r="R273" s="323"/>
      <c r="S273" s="322"/>
      <c r="T273" s="323"/>
      <c r="U273" s="322"/>
      <c r="V273" s="323"/>
      <c r="W273" s="322"/>
      <c r="X273" s="323"/>
      <c r="Y273" s="1613"/>
      <c r="Z273" s="1614"/>
      <c r="AA273" s="1613"/>
      <c r="AB273" s="1614"/>
      <c r="AC273" s="1761"/>
      <c r="AD273" s="1614"/>
      <c r="AE273" s="322"/>
      <c r="AF273" s="323"/>
      <c r="AG273" s="1648"/>
      <c r="AH273" s="1585"/>
      <c r="AI273" s="322"/>
      <c r="AJ273" s="323"/>
      <c r="AK273" s="322"/>
      <c r="AL273" s="323"/>
      <c r="AM273" s="322"/>
      <c r="AN273" s="323"/>
      <c r="AO273" s="1613"/>
      <c r="AP273" s="1614"/>
      <c r="AQ273" s="322"/>
      <c r="AR273" s="323"/>
      <c r="AS273" s="1613"/>
      <c r="AT273" s="1614"/>
      <c r="AU273" s="2344"/>
      <c r="AV273" s="1912"/>
      <c r="AW273" s="322"/>
      <c r="AX273" s="323"/>
      <c r="AY273" s="322"/>
      <c r="AZ273" s="323"/>
      <c r="BA273" s="529"/>
    </row>
    <row r="274" spans="1:67" s="1" customFormat="1" ht="30" customHeight="1" x14ac:dyDescent="0.2">
      <c r="A274" s="22"/>
      <c r="B274" s="214"/>
      <c r="C274" s="207" t="s">
        <v>114</v>
      </c>
      <c r="D274" s="215" t="s">
        <v>7</v>
      </c>
      <c r="E274" s="290" t="s">
        <v>355</v>
      </c>
      <c r="F274" s="141"/>
      <c r="G274" s="217">
        <v>52</v>
      </c>
      <c r="H274" s="218"/>
      <c r="I274" s="219"/>
      <c r="J274" s="255" t="s">
        <v>109</v>
      </c>
      <c r="K274" s="312"/>
      <c r="L274" s="313"/>
      <c r="M274" s="312"/>
      <c r="N274" s="313"/>
      <c r="O274" s="312"/>
      <c r="P274" s="313"/>
      <c r="Q274" s="312"/>
      <c r="R274" s="313"/>
      <c r="S274" s="312"/>
      <c r="T274" s="313"/>
      <c r="U274" s="312"/>
      <c r="V274" s="313"/>
      <c r="W274" s="312"/>
      <c r="X274" s="313"/>
      <c r="Y274" s="1605"/>
      <c r="Z274" s="1606"/>
      <c r="AA274" s="1605"/>
      <c r="AB274" s="1606"/>
      <c r="AC274" s="1805"/>
      <c r="AD274" s="1606"/>
      <c r="AE274" s="312"/>
      <c r="AF274" s="313"/>
      <c r="AG274" s="1781"/>
      <c r="AH274" s="1580"/>
      <c r="AI274" s="312"/>
      <c r="AJ274" s="313"/>
      <c r="AK274" s="312"/>
      <c r="AL274" s="313"/>
      <c r="AM274" s="542"/>
      <c r="AN274" s="543"/>
      <c r="AO274" s="1605"/>
      <c r="AP274" s="1606"/>
      <c r="AQ274" s="542"/>
      <c r="AR274" s="543"/>
      <c r="AS274" s="1605"/>
      <c r="AT274" s="1606"/>
      <c r="AU274" s="2339"/>
      <c r="AV274" s="1902"/>
      <c r="AW274" s="312"/>
      <c r="AX274" s="313"/>
      <c r="AY274" s="312"/>
      <c r="AZ274" s="313"/>
      <c r="BA274" s="539"/>
    </row>
    <row r="275" spans="1:67" s="1" customFormat="1" ht="30" customHeight="1" x14ac:dyDescent="0.2">
      <c r="A275" s="22"/>
      <c r="B275" s="214"/>
      <c r="C275" s="207" t="s">
        <v>114</v>
      </c>
      <c r="D275" s="215" t="s">
        <v>7</v>
      </c>
      <c r="E275" s="290" t="s">
        <v>356</v>
      </c>
      <c r="F275" s="141"/>
      <c r="G275" s="217">
        <v>6.94</v>
      </c>
      <c r="H275" s="218"/>
      <c r="I275" s="219"/>
      <c r="J275" s="24"/>
      <c r="K275" s="312"/>
      <c r="L275" s="313"/>
      <c r="M275" s="312"/>
      <c r="N275" s="313"/>
      <c r="O275" s="312"/>
      <c r="P275" s="313"/>
      <c r="Q275" s="312"/>
      <c r="R275" s="313"/>
      <c r="S275" s="312"/>
      <c r="T275" s="313"/>
      <c r="U275" s="312"/>
      <c r="V275" s="313"/>
      <c r="W275" s="312"/>
      <c r="X275" s="313"/>
      <c r="Y275" s="1605"/>
      <c r="Z275" s="1606"/>
      <c r="AA275" s="1605"/>
      <c r="AB275" s="1606"/>
      <c r="AC275" s="1805"/>
      <c r="AD275" s="1606"/>
      <c r="AE275" s="312"/>
      <c r="AF275" s="313"/>
      <c r="AG275" s="1781"/>
      <c r="AH275" s="1580"/>
      <c r="AI275" s="312"/>
      <c r="AJ275" s="313"/>
      <c r="AK275" s="312"/>
      <c r="AL275" s="313"/>
      <c r="AM275" s="542"/>
      <c r="AN275" s="543"/>
      <c r="AO275" s="1605"/>
      <c r="AP275" s="1606"/>
      <c r="AQ275" s="542"/>
      <c r="AR275" s="543"/>
      <c r="AS275" s="1605"/>
      <c r="AT275" s="1606"/>
      <c r="AU275" s="2339"/>
      <c r="AV275" s="1902"/>
      <c r="AW275" s="312"/>
      <c r="AX275" s="313"/>
      <c r="AY275" s="312"/>
      <c r="AZ275" s="313"/>
      <c r="BA275" s="539"/>
    </row>
    <row r="276" spans="1:67" s="10" customFormat="1" ht="30" customHeight="1" x14ac:dyDescent="0.2">
      <c r="B276" s="214"/>
      <c r="C276" s="207" t="s">
        <v>114</v>
      </c>
      <c r="D276" s="215" t="s">
        <v>7</v>
      </c>
      <c r="E276" s="290" t="s">
        <v>357</v>
      </c>
      <c r="F276" s="141"/>
      <c r="G276" s="217">
        <v>19.25</v>
      </c>
      <c r="H276" s="218"/>
      <c r="I276" s="219"/>
      <c r="J276" s="138"/>
      <c r="K276" s="316"/>
      <c r="L276" s="317"/>
      <c r="M276" s="316"/>
      <c r="N276" s="317"/>
      <c r="O276" s="316"/>
      <c r="P276" s="317"/>
      <c r="Q276" s="316"/>
      <c r="R276" s="317"/>
      <c r="S276" s="316"/>
      <c r="T276" s="317"/>
      <c r="U276" s="316"/>
      <c r="V276" s="317"/>
      <c r="W276" s="316"/>
      <c r="X276" s="317"/>
      <c r="Y276" s="1609"/>
      <c r="Z276" s="1610"/>
      <c r="AA276" s="1609"/>
      <c r="AB276" s="1610"/>
      <c r="AC276" s="1755"/>
      <c r="AD276" s="1610"/>
      <c r="AE276" s="316"/>
      <c r="AF276" s="317"/>
      <c r="AG276" s="1645"/>
      <c r="AH276" s="1582"/>
      <c r="AI276" s="316"/>
      <c r="AJ276" s="317"/>
      <c r="AK276" s="316"/>
      <c r="AL276" s="317"/>
      <c r="AM276" s="316"/>
      <c r="AN276" s="317"/>
      <c r="AO276" s="1609"/>
      <c r="AP276" s="1610"/>
      <c r="AQ276" s="316"/>
      <c r="AR276" s="317"/>
      <c r="AS276" s="1609"/>
      <c r="AT276" s="1610"/>
      <c r="AU276" s="2341"/>
      <c r="AV276" s="1906"/>
      <c r="AW276" s="316"/>
      <c r="AX276" s="317"/>
      <c r="AY276" s="316"/>
      <c r="AZ276" s="317"/>
      <c r="BA276" s="528"/>
    </row>
    <row r="277" spans="1:67" s="8" customFormat="1" ht="30" customHeight="1" x14ac:dyDescent="0.25">
      <c r="B277" s="226"/>
      <c r="C277" s="207" t="s">
        <v>114</v>
      </c>
      <c r="D277" s="227" t="s">
        <v>7</v>
      </c>
      <c r="E277" s="292" t="s">
        <v>132</v>
      </c>
      <c r="F277" s="155"/>
      <c r="G277" s="229">
        <v>78.19</v>
      </c>
      <c r="H277" s="230"/>
      <c r="I277" s="231"/>
      <c r="J277" s="107"/>
      <c r="K277" s="325"/>
      <c r="L277" s="326"/>
      <c r="M277" s="325"/>
      <c r="N277" s="326"/>
      <c r="O277" s="325"/>
      <c r="P277" s="326"/>
      <c r="Q277" s="325"/>
      <c r="R277" s="326"/>
      <c r="S277" s="325"/>
      <c r="T277" s="326"/>
      <c r="U277" s="325"/>
      <c r="V277" s="326"/>
      <c r="W277" s="325"/>
      <c r="X277" s="326"/>
      <c r="Y277" s="1616"/>
      <c r="Z277" s="1617"/>
      <c r="AA277" s="1616"/>
      <c r="AB277" s="1617"/>
      <c r="AC277" s="1766"/>
      <c r="AD277" s="1617"/>
      <c r="AE277" s="325"/>
      <c r="AF277" s="326"/>
      <c r="AG277" s="1651"/>
      <c r="AH277" s="1586"/>
      <c r="AI277" s="325"/>
      <c r="AJ277" s="326"/>
      <c r="AK277" s="325"/>
      <c r="AL277" s="326"/>
      <c r="AM277" s="325"/>
      <c r="AN277" s="326"/>
      <c r="AO277" s="1616"/>
      <c r="AP277" s="1617"/>
      <c r="AQ277" s="325"/>
      <c r="AR277" s="326"/>
      <c r="AS277" s="1616"/>
      <c r="AT277" s="1617"/>
      <c r="AU277" s="2346"/>
      <c r="AV277" s="1914"/>
      <c r="AW277" s="325"/>
      <c r="AX277" s="326"/>
      <c r="AY277" s="325"/>
      <c r="AZ277" s="326"/>
      <c r="BA277" s="532"/>
    </row>
    <row r="278" spans="1:67" s="1383" customFormat="1" ht="39.9" customHeight="1" x14ac:dyDescent="0.2">
      <c r="A278" s="1372"/>
      <c r="B278" s="2032">
        <v>34</v>
      </c>
      <c r="C278" s="1373" t="s">
        <v>105</v>
      </c>
      <c r="D278" s="1374" t="s">
        <v>359</v>
      </c>
      <c r="E278" s="1375" t="s">
        <v>360</v>
      </c>
      <c r="F278" s="1376" t="s">
        <v>194</v>
      </c>
      <c r="G278" s="1377">
        <v>4.6399999999999997</v>
      </c>
      <c r="H278" s="1378">
        <v>2846.5</v>
      </c>
      <c r="I278" s="1379">
        <f>ROUND(H278*G278,2)</f>
        <v>13207.76</v>
      </c>
      <c r="J278" s="1380" t="s">
        <v>109</v>
      </c>
      <c r="K278" s="1381"/>
      <c r="L278" s="1382">
        <f>ROUND(K278*$H278,2)</f>
        <v>0</v>
      </c>
      <c r="M278" s="1381"/>
      <c r="N278" s="1382">
        <f>ROUND(M278*$H278,2)</f>
        <v>0</v>
      </c>
      <c r="O278" s="1381">
        <v>1.25</v>
      </c>
      <c r="P278" s="1382">
        <f>ROUND(O278*$H278,2)</f>
        <v>3558.13</v>
      </c>
      <c r="Q278" s="1381"/>
      <c r="R278" s="1382">
        <f>ROUND(Q278*$H278,2)</f>
        <v>0</v>
      </c>
      <c r="S278" s="1381">
        <v>1</v>
      </c>
      <c r="T278" s="1382">
        <f>ROUND(S278*$H278,2)</f>
        <v>2846.5</v>
      </c>
      <c r="U278" s="1381"/>
      <c r="V278" s="1382">
        <f>ROUND(U278*$H278,2)</f>
        <v>0</v>
      </c>
      <c r="W278" s="1381"/>
      <c r="X278" s="1382">
        <f>ROUND(W278*$H278,2)</f>
        <v>0</v>
      </c>
      <c r="Y278" s="1381">
        <f>G278*0.17</f>
        <v>0.78880000000000006</v>
      </c>
      <c r="Z278" s="1382">
        <f>ROUND(Y278*$H278,2)</f>
        <v>2245.3200000000002</v>
      </c>
      <c r="AA278" s="1381">
        <v>0.8</v>
      </c>
      <c r="AB278" s="1382">
        <f>ROUND(AA278*$H278,2)</f>
        <v>2277.1999999999998</v>
      </c>
      <c r="AC278" s="1757"/>
      <c r="AD278" s="1382">
        <f>ROUND(AC278*$H278,2)</f>
        <v>0</v>
      </c>
      <c r="AE278" s="1381"/>
      <c r="AF278" s="1382">
        <f>ROUND(AE278*$H278,2)</f>
        <v>0</v>
      </c>
      <c r="AG278" s="1646"/>
      <c r="AH278" s="1583">
        <f>ROUND(AG278*$H278,2)</f>
        <v>0</v>
      </c>
      <c r="AI278" s="1381"/>
      <c r="AJ278" s="1382">
        <f>ROUND(AI278*$H278,2)</f>
        <v>0</v>
      </c>
      <c r="AK278" s="1381"/>
      <c r="AL278" s="1382">
        <f>ROUND(AK278*$H278,2)</f>
        <v>0</v>
      </c>
      <c r="AM278" s="1381"/>
      <c r="AN278" s="1382">
        <f>ROUND(AM278*$H278,2)</f>
        <v>0</v>
      </c>
      <c r="AO278" s="1381">
        <v>0.36099999999999999</v>
      </c>
      <c r="AP278" s="1382">
        <f>ROUND(AO278*$H278,2)</f>
        <v>1027.5899999999999</v>
      </c>
      <c r="AQ278" s="1381"/>
      <c r="AR278" s="1382">
        <f>ROUND(AQ278*$H278,2)</f>
        <v>0</v>
      </c>
      <c r="AS278" s="1381"/>
      <c r="AT278" s="1382">
        <f>ROUND(AS278*$H278,2)</f>
        <v>0</v>
      </c>
      <c r="AU278" s="2342"/>
      <c r="AV278" s="1908">
        <f>ROUND(AU278*$H278,2)</f>
        <v>0</v>
      </c>
      <c r="AW278" s="1631">
        <f>AU278+AS278+AQ278+AO278+AM278+AK278+AI278+AG278+AE278+AC278+AA278+Y278+W278+U278+S278+Q278+O278+M278+K278</f>
        <v>4.1997999999999998</v>
      </c>
      <c r="AX278" s="2331">
        <f>ROUND(AW278*$H278,2)</f>
        <v>11954.73</v>
      </c>
      <c r="AY278" s="1631">
        <f>G278-AW278</f>
        <v>0.44019999999999992</v>
      </c>
      <c r="AZ278" s="2331">
        <f>ROUND(AY278*$H278,2)</f>
        <v>1253.03</v>
      </c>
      <c r="BA278" s="2058">
        <f>AZ278/I278</f>
        <v>9.4870742654318371E-2</v>
      </c>
      <c r="BB278" s="2333" t="s">
        <v>2616</v>
      </c>
    </row>
    <row r="279" spans="1:67" s="9" customFormat="1" ht="30" customHeight="1" x14ac:dyDescent="0.2">
      <c r="B279" s="201"/>
      <c r="C279" s="207" t="s">
        <v>112</v>
      </c>
      <c r="D279" s="33"/>
      <c r="E279" s="288" t="s">
        <v>362</v>
      </c>
      <c r="F279" s="33"/>
      <c r="G279" s="33"/>
      <c r="H279" s="202"/>
      <c r="I279" s="203"/>
      <c r="J279" s="131"/>
      <c r="K279" s="314"/>
      <c r="L279" s="315"/>
      <c r="M279" s="314"/>
      <c r="N279" s="315"/>
      <c r="O279" s="314"/>
      <c r="P279" s="315"/>
      <c r="Q279" s="314"/>
      <c r="R279" s="315"/>
      <c r="S279" s="314"/>
      <c r="T279" s="315"/>
      <c r="U279" s="314"/>
      <c r="V279" s="315"/>
      <c r="W279" s="314"/>
      <c r="X279" s="315"/>
      <c r="Y279" s="1607"/>
      <c r="Z279" s="1608"/>
      <c r="AA279" s="1607"/>
      <c r="AB279" s="1608"/>
      <c r="AC279" s="1753"/>
      <c r="AD279" s="1608"/>
      <c r="AE279" s="314"/>
      <c r="AF279" s="315"/>
      <c r="AG279" s="1644"/>
      <c r="AH279" s="1581"/>
      <c r="AI279" s="314"/>
      <c r="AJ279" s="315"/>
      <c r="AK279" s="314"/>
      <c r="AL279" s="315"/>
      <c r="AM279" s="314"/>
      <c r="AN279" s="315"/>
      <c r="AO279" s="1607"/>
      <c r="AP279" s="1608"/>
      <c r="AQ279" s="314"/>
      <c r="AR279" s="315"/>
      <c r="AS279" s="1607"/>
      <c r="AT279" s="1608"/>
      <c r="AU279" s="2340"/>
      <c r="AV279" s="1904"/>
      <c r="AW279" s="314"/>
      <c r="AX279" s="315"/>
      <c r="AY279" s="314"/>
      <c r="AZ279" s="315"/>
      <c r="BA279" s="527"/>
    </row>
    <row r="280" spans="1:67" s="10" customFormat="1" ht="30" customHeight="1" thickBot="1" x14ac:dyDescent="0.25">
      <c r="B280" s="214"/>
      <c r="C280" s="207" t="s">
        <v>114</v>
      </c>
      <c r="D280" s="215" t="s">
        <v>7</v>
      </c>
      <c r="E280" s="290" t="s">
        <v>363</v>
      </c>
      <c r="F280" s="141"/>
      <c r="G280" s="217">
        <v>4.6399999999999997</v>
      </c>
      <c r="H280" s="218"/>
      <c r="I280" s="219"/>
      <c r="J280" s="138"/>
      <c r="K280" s="316"/>
      <c r="L280" s="317"/>
      <c r="M280" s="316"/>
      <c r="N280" s="317"/>
      <c r="O280" s="316"/>
      <c r="P280" s="317"/>
      <c r="Q280" s="316"/>
      <c r="R280" s="317"/>
      <c r="S280" s="316"/>
      <c r="T280" s="317"/>
      <c r="U280" s="316"/>
      <c r="V280" s="317"/>
      <c r="W280" s="316"/>
      <c r="X280" s="317"/>
      <c r="Y280" s="1609"/>
      <c r="Z280" s="1610"/>
      <c r="AA280" s="1609"/>
      <c r="AB280" s="1610"/>
      <c r="AC280" s="1755"/>
      <c r="AD280" s="1610"/>
      <c r="AE280" s="316"/>
      <c r="AF280" s="317"/>
      <c r="AG280" s="1645"/>
      <c r="AH280" s="1582"/>
      <c r="AI280" s="316"/>
      <c r="AJ280" s="317"/>
      <c r="AK280" s="316"/>
      <c r="AL280" s="317"/>
      <c r="AM280" s="316"/>
      <c r="AN280" s="317"/>
      <c r="AO280" s="1609"/>
      <c r="AP280" s="1610"/>
      <c r="AQ280" s="316"/>
      <c r="AR280" s="317"/>
      <c r="AS280" s="1609"/>
      <c r="AT280" s="1610"/>
      <c r="AU280" s="2341"/>
      <c r="AV280" s="1906"/>
      <c r="AW280" s="316"/>
      <c r="AX280" s="317"/>
      <c r="AY280" s="316"/>
      <c r="AZ280" s="317"/>
      <c r="BA280" s="528"/>
    </row>
    <row r="281" spans="1:67" s="10" customFormat="1" ht="30" customHeight="1" thickBot="1" x14ac:dyDescent="0.25">
      <c r="B281" s="238"/>
      <c r="C281" s="239"/>
      <c r="D281" s="239"/>
      <c r="E281" s="296"/>
      <c r="F281" s="239"/>
      <c r="G281" s="239"/>
      <c r="H281" s="239"/>
      <c r="I281" s="240"/>
      <c r="J281" s="138"/>
      <c r="K281" s="2275" t="s">
        <v>2482</v>
      </c>
      <c r="L281" s="2275"/>
      <c r="M281" s="2255" t="s">
        <v>2483</v>
      </c>
      <c r="N281" s="2266"/>
      <c r="O281" s="2255" t="s">
        <v>2484</v>
      </c>
      <c r="P281" s="2266"/>
      <c r="Q281" s="2255" t="s">
        <v>2485</v>
      </c>
      <c r="R281" s="2266"/>
      <c r="S281" s="2255" t="s">
        <v>2486</v>
      </c>
      <c r="T281" s="2266"/>
      <c r="U281" s="2255" t="s">
        <v>2487</v>
      </c>
      <c r="V281" s="2266"/>
      <c r="W281" s="2255" t="s">
        <v>2488</v>
      </c>
      <c r="X281" s="2266"/>
      <c r="Y281" s="2270" t="s">
        <v>2489</v>
      </c>
      <c r="Z281" s="2271"/>
      <c r="AA281" s="2270" t="s">
        <v>2490</v>
      </c>
      <c r="AB281" s="2271"/>
      <c r="AC281" s="2270" t="s">
        <v>2491</v>
      </c>
      <c r="AD281" s="2271"/>
      <c r="AE281" s="2255" t="s">
        <v>2492</v>
      </c>
      <c r="AF281" s="2266"/>
      <c r="AG281" s="2264" t="s">
        <v>2493</v>
      </c>
      <c r="AH281" s="2265"/>
      <c r="AI281" s="2255" t="s">
        <v>2494</v>
      </c>
      <c r="AJ281" s="2266"/>
      <c r="AK281" s="2255" t="s">
        <v>2495</v>
      </c>
      <c r="AL281" s="2266"/>
      <c r="AM281" s="2255" t="s">
        <v>2496</v>
      </c>
      <c r="AN281" s="2266"/>
      <c r="AO281" s="2270" t="s">
        <v>2497</v>
      </c>
      <c r="AP281" s="2271"/>
      <c r="AQ281" s="2255" t="s">
        <v>2498</v>
      </c>
      <c r="AR281" s="2266"/>
      <c r="AS281" s="2270" t="s">
        <v>2499</v>
      </c>
      <c r="AT281" s="2271"/>
      <c r="AU281" s="2272" t="s">
        <v>2504</v>
      </c>
      <c r="AV281" s="2273"/>
      <c r="AW281" s="2255" t="s">
        <v>2500</v>
      </c>
      <c r="AX281" s="2266"/>
      <c r="AY281" s="2255" t="s">
        <v>2501</v>
      </c>
      <c r="AZ281" s="2256"/>
      <c r="BA281" s="536" t="s">
        <v>2502</v>
      </c>
    </row>
    <row r="282" spans="1:67" s="12" customFormat="1" ht="30" customHeight="1" thickBot="1" x14ac:dyDescent="0.25">
      <c r="B282" s="241"/>
      <c r="C282" s="242"/>
      <c r="D282" s="242"/>
      <c r="E282" s="297"/>
      <c r="F282" s="242"/>
      <c r="G282" s="242"/>
      <c r="H282" s="242"/>
      <c r="I282" s="243"/>
      <c r="J282" s="152"/>
      <c r="K282" s="175" t="s">
        <v>91</v>
      </c>
      <c r="L282" s="177" t="s">
        <v>2503</v>
      </c>
      <c r="M282" s="175" t="s">
        <v>91</v>
      </c>
      <c r="N282" s="177" t="s">
        <v>2503</v>
      </c>
      <c r="O282" s="175" t="s">
        <v>91</v>
      </c>
      <c r="P282" s="177" t="s">
        <v>2503</v>
      </c>
      <c r="Q282" s="175" t="s">
        <v>91</v>
      </c>
      <c r="R282" s="177" t="s">
        <v>2503</v>
      </c>
      <c r="S282" s="175" t="s">
        <v>91</v>
      </c>
      <c r="T282" s="177" t="s">
        <v>2503</v>
      </c>
      <c r="U282" s="175" t="s">
        <v>91</v>
      </c>
      <c r="V282" s="177" t="s">
        <v>2503</v>
      </c>
      <c r="W282" s="175" t="s">
        <v>91</v>
      </c>
      <c r="X282" s="177" t="s">
        <v>2503</v>
      </c>
      <c r="Y282" s="1599" t="s">
        <v>91</v>
      </c>
      <c r="Z282" s="1600" t="s">
        <v>2503</v>
      </c>
      <c r="AA282" s="1599" t="s">
        <v>91</v>
      </c>
      <c r="AB282" s="1600" t="s">
        <v>2503</v>
      </c>
      <c r="AC282" s="1763" t="s">
        <v>91</v>
      </c>
      <c r="AD282" s="1600" t="s">
        <v>2503</v>
      </c>
      <c r="AE282" s="175" t="s">
        <v>91</v>
      </c>
      <c r="AF282" s="177" t="s">
        <v>2503</v>
      </c>
      <c r="AG282" s="1649" t="s">
        <v>91</v>
      </c>
      <c r="AH282" s="1576" t="s">
        <v>2503</v>
      </c>
      <c r="AI282" s="175" t="s">
        <v>91</v>
      </c>
      <c r="AJ282" s="177" t="s">
        <v>2503</v>
      </c>
      <c r="AK282" s="175" t="s">
        <v>91</v>
      </c>
      <c r="AL282" s="177" t="s">
        <v>2503</v>
      </c>
      <c r="AM282" s="175" t="s">
        <v>91</v>
      </c>
      <c r="AN282" s="177" t="s">
        <v>2503</v>
      </c>
      <c r="AO282" s="1599" t="s">
        <v>91</v>
      </c>
      <c r="AP282" s="1600" t="s">
        <v>2503</v>
      </c>
      <c r="AQ282" s="175" t="s">
        <v>91</v>
      </c>
      <c r="AR282" s="177" t="s">
        <v>2503</v>
      </c>
      <c r="AS282" s="1599" t="s">
        <v>91</v>
      </c>
      <c r="AT282" s="1600" t="s">
        <v>2503</v>
      </c>
      <c r="AU282" s="2168" t="s">
        <v>91</v>
      </c>
      <c r="AV282" s="1896" t="s">
        <v>2503</v>
      </c>
      <c r="AW282" s="175" t="s">
        <v>91</v>
      </c>
      <c r="AX282" s="177" t="s">
        <v>2503</v>
      </c>
      <c r="AY282" s="175" t="s">
        <v>91</v>
      </c>
      <c r="AZ282" s="177" t="s">
        <v>2503</v>
      </c>
      <c r="BA282" s="522" t="s">
        <v>91</v>
      </c>
    </row>
    <row r="283" spans="1:67" s="368" customFormat="1" ht="30" customHeight="1" thickBot="1" x14ac:dyDescent="0.35">
      <c r="A283" s="362"/>
      <c r="B283" s="363"/>
      <c r="C283" s="364" t="s">
        <v>43</v>
      </c>
      <c r="D283" s="2257" t="s">
        <v>364</v>
      </c>
      <c r="E283" s="2257" t="s">
        <v>364</v>
      </c>
      <c r="F283" s="2257"/>
      <c r="G283" s="2258"/>
      <c r="H283" s="365"/>
      <c r="I283" s="366">
        <f>BE703</f>
        <v>1089977.45</v>
      </c>
      <c r="J283" s="193" t="s">
        <v>109</v>
      </c>
      <c r="K283" s="404">
        <f t="shared" ref="K283:AZ283" si="3">K284+K289+K292+K296+K302+K306+K312+K315+K321+K319</f>
        <v>0</v>
      </c>
      <c r="L283" s="404">
        <f t="shared" si="3"/>
        <v>0</v>
      </c>
      <c r="M283" s="188">
        <f t="shared" si="3"/>
        <v>0</v>
      </c>
      <c r="N283" s="188">
        <f t="shared" si="3"/>
        <v>0</v>
      </c>
      <c r="O283" s="188">
        <f t="shared" si="3"/>
        <v>0</v>
      </c>
      <c r="P283" s="188">
        <f t="shared" si="3"/>
        <v>0</v>
      </c>
      <c r="Q283" s="188">
        <f t="shared" si="3"/>
        <v>0</v>
      </c>
      <c r="R283" s="188">
        <f t="shared" si="3"/>
        <v>0</v>
      </c>
      <c r="S283" s="188">
        <f t="shared" si="3"/>
        <v>0</v>
      </c>
      <c r="T283" s="188">
        <f t="shared" si="3"/>
        <v>0</v>
      </c>
      <c r="U283" s="188">
        <f t="shared" si="3"/>
        <v>0</v>
      </c>
      <c r="V283" s="188">
        <f t="shared" si="3"/>
        <v>0</v>
      </c>
      <c r="W283" s="188">
        <f t="shared" si="3"/>
        <v>96</v>
      </c>
      <c r="X283" s="188">
        <f t="shared" si="3"/>
        <v>13886.4</v>
      </c>
      <c r="Y283" s="1602">
        <f t="shared" si="3"/>
        <v>578.00699999999995</v>
      </c>
      <c r="Z283" s="1602">
        <f t="shared" si="3"/>
        <v>76061.180000000008</v>
      </c>
      <c r="AA283" s="1602">
        <f t="shared" si="3"/>
        <v>0</v>
      </c>
      <c r="AB283" s="1602">
        <f t="shared" si="3"/>
        <v>0</v>
      </c>
      <c r="AC283" s="1765">
        <f t="shared" si="3"/>
        <v>0</v>
      </c>
      <c r="AD283" s="1602">
        <f t="shared" si="3"/>
        <v>0</v>
      </c>
      <c r="AE283" s="188">
        <f t="shared" si="3"/>
        <v>0</v>
      </c>
      <c r="AF283" s="188">
        <f t="shared" si="3"/>
        <v>0</v>
      </c>
      <c r="AG283" s="1650">
        <f t="shared" si="3"/>
        <v>0</v>
      </c>
      <c r="AH283" s="1578">
        <f t="shared" si="3"/>
        <v>0</v>
      </c>
      <c r="AI283" s="188">
        <f t="shared" si="3"/>
        <v>0</v>
      </c>
      <c r="AJ283" s="188">
        <f t="shared" si="3"/>
        <v>0</v>
      </c>
      <c r="AK283" s="188">
        <f t="shared" si="3"/>
        <v>0</v>
      </c>
      <c r="AL283" s="188">
        <f t="shared" si="3"/>
        <v>0</v>
      </c>
      <c r="AM283" s="188">
        <f t="shared" si="3"/>
        <v>0</v>
      </c>
      <c r="AN283" s="188">
        <f t="shared" si="3"/>
        <v>0</v>
      </c>
      <c r="AO283" s="1602">
        <f t="shared" si="3"/>
        <v>228</v>
      </c>
      <c r="AP283" s="1602">
        <f t="shared" si="3"/>
        <v>32980.199999999997</v>
      </c>
      <c r="AQ283" s="188">
        <f t="shared" si="3"/>
        <v>295.30799999999999</v>
      </c>
      <c r="AR283" s="188">
        <f t="shared" si="3"/>
        <v>41919.39</v>
      </c>
      <c r="AS283" s="1602">
        <f t="shared" si="3"/>
        <v>0</v>
      </c>
      <c r="AT283" s="1602">
        <f t="shared" si="3"/>
        <v>0</v>
      </c>
      <c r="AU283" s="2170">
        <f t="shared" si="3"/>
        <v>468.52499999999998</v>
      </c>
      <c r="AV283" s="1898">
        <f t="shared" si="3"/>
        <v>98647.56</v>
      </c>
      <c r="AW283" s="404">
        <f t="shared" si="3"/>
        <v>1665.84</v>
      </c>
      <c r="AX283" s="404">
        <f t="shared" si="3"/>
        <v>263494.73</v>
      </c>
      <c r="AY283" s="404">
        <f t="shared" si="3"/>
        <v>3525.2599999999993</v>
      </c>
      <c r="AZ283" s="404">
        <f t="shared" si="3"/>
        <v>826482.7300000001</v>
      </c>
      <c r="BA283" s="538">
        <f>AZ283/I283</f>
        <v>0.75825672356799689</v>
      </c>
      <c r="BB283" s="367"/>
      <c r="BC283" s="367"/>
      <c r="BD283" s="367"/>
      <c r="BE283" s="367"/>
      <c r="BF283" s="367"/>
      <c r="BG283" s="367"/>
      <c r="BH283" s="367"/>
      <c r="BI283" s="367"/>
      <c r="BJ283" s="367"/>
      <c r="BK283" s="367"/>
      <c r="BL283" s="367"/>
      <c r="BM283" s="367"/>
      <c r="BN283" s="367"/>
      <c r="BO283" s="367"/>
    </row>
    <row r="284" spans="1:67" s="9" customFormat="1" ht="39.9" customHeight="1" x14ac:dyDescent="0.2">
      <c r="B284" s="2030">
        <v>35</v>
      </c>
      <c r="C284" s="268" t="s">
        <v>105</v>
      </c>
      <c r="D284" s="269" t="s">
        <v>366</v>
      </c>
      <c r="E284" s="275" t="s">
        <v>367</v>
      </c>
      <c r="F284" s="270" t="s">
        <v>108</v>
      </c>
      <c r="G284" s="271">
        <v>690.79</v>
      </c>
      <c r="H284" s="272">
        <v>133.5</v>
      </c>
      <c r="I284" s="273">
        <f>ROUND(H284*G284,2)</f>
        <v>92220.47</v>
      </c>
      <c r="J284" s="131"/>
      <c r="K284" s="328"/>
      <c r="L284" s="405">
        <f>ROUND(K284*$H284,2)</f>
        <v>0</v>
      </c>
      <c r="M284" s="328"/>
      <c r="N284" s="405">
        <f>ROUND(M284*$H284,2)</f>
        <v>0</v>
      </c>
      <c r="O284" s="328"/>
      <c r="P284" s="405">
        <f>ROUND(O284*$H284,2)</f>
        <v>0</v>
      </c>
      <c r="Q284" s="328"/>
      <c r="R284" s="405">
        <f>ROUND(Q284*$H284,2)</f>
        <v>0</v>
      </c>
      <c r="S284" s="328"/>
      <c r="T284" s="405">
        <f>ROUND(S284*$H284,2)</f>
        <v>0</v>
      </c>
      <c r="U284" s="328"/>
      <c r="V284" s="405">
        <f>ROUND(U284*$H284,2)</f>
        <v>0</v>
      </c>
      <c r="W284" s="328">
        <v>48</v>
      </c>
      <c r="X284" s="405">
        <f>ROUND(W284*$H284,2)</f>
        <v>6408</v>
      </c>
      <c r="Y284" s="1619">
        <f>G284*0.5</f>
        <v>345.39499999999998</v>
      </c>
      <c r="Z284" s="1604">
        <f>ROUND(Y284*$H284,2)</f>
        <v>46110.23</v>
      </c>
      <c r="AA284" s="1619"/>
      <c r="AB284" s="1604">
        <f>ROUND(AA284*$H284,2)</f>
        <v>0</v>
      </c>
      <c r="AC284" s="1808"/>
      <c r="AD284" s="1604">
        <f>ROUND(AC284*$H284,2)</f>
        <v>0</v>
      </c>
      <c r="AE284" s="328"/>
      <c r="AF284" s="405">
        <f>ROUND(AE284*$H284,2)</f>
        <v>0</v>
      </c>
      <c r="AG284" s="1784"/>
      <c r="AH284" s="1579">
        <f>ROUND(AG284*$H284,2)</f>
        <v>0</v>
      </c>
      <c r="AI284" s="328"/>
      <c r="AJ284" s="405">
        <f>ROUND(AI284*$H284,2)</f>
        <v>0</v>
      </c>
      <c r="AK284" s="328"/>
      <c r="AL284" s="405">
        <f>ROUND(AK284*$H284,2)</f>
        <v>0</v>
      </c>
      <c r="AM284" s="328"/>
      <c r="AN284" s="405">
        <f>ROUND(AM284*$H284,2)</f>
        <v>0</v>
      </c>
      <c r="AO284" s="1603">
        <v>114</v>
      </c>
      <c r="AP284" s="1604">
        <f>ROUND(AO284*$H284,2)</f>
        <v>15219</v>
      </c>
      <c r="AQ284" s="328">
        <v>183.39</v>
      </c>
      <c r="AR284" s="405">
        <f>ROUND(AQ284*$H284,2)</f>
        <v>24482.57</v>
      </c>
      <c r="AS284" s="1619"/>
      <c r="AT284" s="1604">
        <f>ROUND(AS284*$H284,2)</f>
        <v>0</v>
      </c>
      <c r="AU284" s="2348">
        <v>5.0000000000000001E-3</v>
      </c>
      <c r="AV284" s="1900">
        <f>ROUND(AU284*$H284,2)</f>
        <v>0.67</v>
      </c>
      <c r="AW284" s="334">
        <f>AU284+AS284+AQ284+AO284+AM284+AK284+AI284+AG284+AE284+AC284+AA284+Y284+W284+U284+S284+Q284+O284+M284+K284</f>
        <v>690.79</v>
      </c>
      <c r="AX284" s="405">
        <f>ROUND(AW284*$H284,2)</f>
        <v>92220.47</v>
      </c>
      <c r="AY284" s="334">
        <f>G284-AW284</f>
        <v>0</v>
      </c>
      <c r="AZ284" s="405">
        <f>ROUND(AY284*$H284,2)</f>
        <v>0</v>
      </c>
      <c r="BA284" s="530">
        <f>AZ284/I284</f>
        <v>0</v>
      </c>
    </row>
    <row r="285" spans="1:67" s="10" customFormat="1" ht="30" customHeight="1" x14ac:dyDescent="0.2">
      <c r="B285" s="209"/>
      <c r="C285" s="207" t="s">
        <v>114</v>
      </c>
      <c r="D285" s="210" t="s">
        <v>7</v>
      </c>
      <c r="E285" s="289" t="s">
        <v>369</v>
      </c>
      <c r="F285" s="134"/>
      <c r="G285" s="210" t="s">
        <v>7</v>
      </c>
      <c r="H285" s="212"/>
      <c r="I285" s="213"/>
      <c r="J285" s="138"/>
      <c r="K285" s="316"/>
      <c r="L285" s="317"/>
      <c r="M285" s="316"/>
      <c r="N285" s="317"/>
      <c r="O285" s="316"/>
      <c r="P285" s="317"/>
      <c r="Q285" s="316"/>
      <c r="R285" s="317"/>
      <c r="S285" s="316"/>
      <c r="T285" s="317"/>
      <c r="U285" s="316"/>
      <c r="V285" s="317"/>
      <c r="W285" s="316"/>
      <c r="X285" s="317"/>
      <c r="Y285" s="1609"/>
      <c r="Z285" s="1610"/>
      <c r="AA285" s="1609"/>
      <c r="AB285" s="1610"/>
      <c r="AC285" s="1755"/>
      <c r="AD285" s="1610"/>
      <c r="AE285" s="316"/>
      <c r="AF285" s="317"/>
      <c r="AG285" s="1645"/>
      <c r="AH285" s="1582"/>
      <c r="AI285" s="316"/>
      <c r="AJ285" s="317"/>
      <c r="AK285" s="316"/>
      <c r="AL285" s="317"/>
      <c r="AM285" s="316"/>
      <c r="AN285" s="317"/>
      <c r="AO285" s="1609"/>
      <c r="AP285" s="1610"/>
      <c r="AQ285" s="316"/>
      <c r="AR285" s="317"/>
      <c r="AS285" s="1609"/>
      <c r="AT285" s="1610"/>
      <c r="AU285" s="2341"/>
      <c r="AV285" s="1906"/>
      <c r="AW285" s="316"/>
      <c r="AX285" s="317"/>
      <c r="AY285" s="316"/>
      <c r="AZ285" s="317"/>
      <c r="BA285" s="528"/>
    </row>
    <row r="286" spans="1:67" s="1" customFormat="1" ht="30" customHeight="1" x14ac:dyDescent="0.2">
      <c r="A286" s="22"/>
      <c r="B286" s="214"/>
      <c r="C286" s="207" t="s">
        <v>114</v>
      </c>
      <c r="D286" s="215" t="s">
        <v>7</v>
      </c>
      <c r="E286" s="290" t="s">
        <v>370</v>
      </c>
      <c r="F286" s="141"/>
      <c r="G286" s="217">
        <v>456.53</v>
      </c>
      <c r="H286" s="218"/>
      <c r="I286" s="219"/>
      <c r="J286" s="255" t="s">
        <v>109</v>
      </c>
      <c r="K286" s="312"/>
      <c r="L286" s="313"/>
      <c r="M286" s="312"/>
      <c r="N286" s="313"/>
      <c r="O286" s="312"/>
      <c r="P286" s="313"/>
      <c r="Q286" s="312"/>
      <c r="R286" s="313"/>
      <c r="S286" s="312"/>
      <c r="T286" s="313"/>
      <c r="U286" s="312"/>
      <c r="V286" s="313"/>
      <c r="W286" s="312"/>
      <c r="X286" s="313"/>
      <c r="Y286" s="1605"/>
      <c r="Z286" s="1606"/>
      <c r="AA286" s="1605"/>
      <c r="AB286" s="1606"/>
      <c r="AC286" s="1805"/>
      <c r="AD286" s="1606"/>
      <c r="AE286" s="312"/>
      <c r="AF286" s="313"/>
      <c r="AG286" s="1781"/>
      <c r="AH286" s="1580"/>
      <c r="AI286" s="312"/>
      <c r="AJ286" s="313"/>
      <c r="AK286" s="312"/>
      <c r="AL286" s="313"/>
      <c r="AM286" s="542"/>
      <c r="AN286" s="543"/>
      <c r="AO286" s="1605"/>
      <c r="AP286" s="1606"/>
      <c r="AQ286" s="542"/>
      <c r="AR286" s="543"/>
      <c r="AS286" s="1605"/>
      <c r="AT286" s="1606"/>
      <c r="AU286" s="2339"/>
      <c r="AV286" s="1902"/>
      <c r="AW286" s="312"/>
      <c r="AX286" s="313"/>
      <c r="AY286" s="312"/>
      <c r="AZ286" s="313"/>
      <c r="BA286" s="539"/>
    </row>
    <row r="287" spans="1:67" s="1" customFormat="1" ht="30" customHeight="1" x14ac:dyDescent="0.2">
      <c r="A287" s="22"/>
      <c r="B287" s="214"/>
      <c r="C287" s="207" t="s">
        <v>114</v>
      </c>
      <c r="D287" s="215" t="s">
        <v>7</v>
      </c>
      <c r="E287" s="290" t="s">
        <v>371</v>
      </c>
      <c r="F287" s="141"/>
      <c r="G287" s="217">
        <v>234.26</v>
      </c>
      <c r="H287" s="218"/>
      <c r="I287" s="219"/>
      <c r="J287" s="24"/>
      <c r="K287" s="312"/>
      <c r="L287" s="313"/>
      <c r="M287" s="312"/>
      <c r="N287" s="313"/>
      <c r="O287" s="312"/>
      <c r="P287" s="313"/>
      <c r="Q287" s="312"/>
      <c r="R287" s="313"/>
      <c r="S287" s="312"/>
      <c r="T287" s="313"/>
      <c r="U287" s="312"/>
      <c r="V287" s="313"/>
      <c r="W287" s="312"/>
      <c r="X287" s="313"/>
      <c r="Y287" s="1605"/>
      <c r="Z287" s="1606"/>
      <c r="AA287" s="1605"/>
      <c r="AB287" s="1606"/>
      <c r="AC287" s="1805"/>
      <c r="AD287" s="1606"/>
      <c r="AE287" s="312"/>
      <c r="AF287" s="313"/>
      <c r="AG287" s="1781"/>
      <c r="AH287" s="1580"/>
      <c r="AI287" s="312"/>
      <c r="AJ287" s="313"/>
      <c r="AK287" s="312"/>
      <c r="AL287" s="313"/>
      <c r="AM287" s="542"/>
      <c r="AN287" s="543"/>
      <c r="AO287" s="1605"/>
      <c r="AP287" s="1606"/>
      <c r="AQ287" s="542"/>
      <c r="AR287" s="543"/>
      <c r="AS287" s="1605"/>
      <c r="AT287" s="1606"/>
      <c r="AU287" s="2339"/>
      <c r="AV287" s="1902"/>
      <c r="AW287" s="312"/>
      <c r="AX287" s="313"/>
      <c r="AY287" s="312"/>
      <c r="AZ287" s="313"/>
      <c r="BA287" s="539"/>
    </row>
    <row r="288" spans="1:67" s="9" customFormat="1" ht="30" customHeight="1" x14ac:dyDescent="0.2">
      <c r="B288" s="226"/>
      <c r="C288" s="207" t="s">
        <v>114</v>
      </c>
      <c r="D288" s="227" t="s">
        <v>7</v>
      </c>
      <c r="E288" s="292" t="s">
        <v>132</v>
      </c>
      <c r="F288" s="155"/>
      <c r="G288" s="229">
        <v>690.79</v>
      </c>
      <c r="H288" s="230"/>
      <c r="I288" s="231"/>
      <c r="J288" s="131"/>
      <c r="K288" s="314"/>
      <c r="L288" s="315"/>
      <c r="M288" s="314"/>
      <c r="N288" s="315"/>
      <c r="O288" s="314"/>
      <c r="P288" s="315"/>
      <c r="Q288" s="314"/>
      <c r="R288" s="315"/>
      <c r="S288" s="314"/>
      <c r="T288" s="315"/>
      <c r="U288" s="314"/>
      <c r="V288" s="315"/>
      <c r="W288" s="314"/>
      <c r="X288" s="315"/>
      <c r="Y288" s="1607"/>
      <c r="Z288" s="1608"/>
      <c r="AA288" s="1607"/>
      <c r="AB288" s="1608"/>
      <c r="AC288" s="1753"/>
      <c r="AD288" s="1608"/>
      <c r="AE288" s="314"/>
      <c r="AF288" s="315"/>
      <c r="AG288" s="1644"/>
      <c r="AH288" s="1581"/>
      <c r="AI288" s="314"/>
      <c r="AJ288" s="315"/>
      <c r="AK288" s="314"/>
      <c r="AL288" s="315"/>
      <c r="AM288" s="314"/>
      <c r="AN288" s="315"/>
      <c r="AO288" s="1607"/>
      <c r="AP288" s="1608"/>
      <c r="AQ288" s="314"/>
      <c r="AR288" s="315"/>
      <c r="AS288" s="1607"/>
      <c r="AT288" s="1608"/>
      <c r="AU288" s="2340"/>
      <c r="AV288" s="1904"/>
      <c r="AW288" s="314"/>
      <c r="AX288" s="315"/>
      <c r="AY288" s="314"/>
      <c r="AZ288" s="315"/>
      <c r="BA288" s="527"/>
    </row>
    <row r="289" spans="1:54" s="10" customFormat="1" ht="39.9" customHeight="1" x14ac:dyDescent="0.2">
      <c r="B289" s="2030">
        <v>36</v>
      </c>
      <c r="C289" s="268" t="s">
        <v>105</v>
      </c>
      <c r="D289" s="269" t="s">
        <v>373</v>
      </c>
      <c r="E289" s="275" t="s">
        <v>374</v>
      </c>
      <c r="F289" s="270" t="s">
        <v>108</v>
      </c>
      <c r="G289" s="271">
        <v>456.53</v>
      </c>
      <c r="H289" s="272">
        <v>155.80000000000001</v>
      </c>
      <c r="I289" s="273">
        <f>ROUND(H289*G289,2)</f>
        <v>71127.37</v>
      </c>
      <c r="J289" s="138"/>
      <c r="K289" s="329"/>
      <c r="L289" s="319">
        <f>ROUND(K289*$H289,2)</f>
        <v>0</v>
      </c>
      <c r="M289" s="329"/>
      <c r="N289" s="319">
        <f>ROUND(M289*$H289,2)</f>
        <v>0</v>
      </c>
      <c r="O289" s="329"/>
      <c r="P289" s="319">
        <f>ROUND(O289*$H289,2)</f>
        <v>0</v>
      </c>
      <c r="Q289" s="329"/>
      <c r="R289" s="319">
        <f>ROUND(Q289*$H289,2)</f>
        <v>0</v>
      </c>
      <c r="S289" s="329"/>
      <c r="T289" s="319">
        <f>ROUND(S289*$H289,2)</f>
        <v>0</v>
      </c>
      <c r="U289" s="329"/>
      <c r="V289" s="319">
        <f>ROUND(U289*$H289,2)</f>
        <v>0</v>
      </c>
      <c r="W289" s="329">
        <v>48</v>
      </c>
      <c r="X289" s="319">
        <f>ROUND(W289*$H289,2)</f>
        <v>7478.4</v>
      </c>
      <c r="Y289" s="1620">
        <f>G289*0.4</f>
        <v>182.61199999999999</v>
      </c>
      <c r="Z289" s="1382">
        <f>ROUND(Y289*$H289,2)</f>
        <v>28450.95</v>
      </c>
      <c r="AA289" s="1620"/>
      <c r="AB289" s="1382">
        <f>ROUND(AA289*$H289,2)</f>
        <v>0</v>
      </c>
      <c r="AC289" s="1809"/>
      <c r="AD289" s="1382">
        <f>ROUND(AC289*$H289,2)</f>
        <v>0</v>
      </c>
      <c r="AE289" s="329"/>
      <c r="AF289" s="319">
        <f>ROUND(AE289*$H289,2)</f>
        <v>0</v>
      </c>
      <c r="AG289" s="1785"/>
      <c r="AH289" s="1583">
        <f>ROUND(AG289*$H289,2)</f>
        <v>0</v>
      </c>
      <c r="AI289" s="329"/>
      <c r="AJ289" s="319">
        <f>ROUND(AI289*$H289,2)</f>
        <v>0</v>
      </c>
      <c r="AK289" s="329"/>
      <c r="AL289" s="319">
        <f>ROUND(AK289*$H289,2)</f>
        <v>0</v>
      </c>
      <c r="AM289" s="329"/>
      <c r="AN289" s="319">
        <f>ROUND(AM289*$H289,2)</f>
        <v>0</v>
      </c>
      <c r="AO289" s="1620">
        <v>114</v>
      </c>
      <c r="AP289" s="1382">
        <f>ROUND(AO289*$H289,2)</f>
        <v>17761.2</v>
      </c>
      <c r="AQ289" s="329">
        <v>111.91800000000001</v>
      </c>
      <c r="AR289" s="319">
        <f>ROUND(AQ289*$H289,2)</f>
        <v>17436.82</v>
      </c>
      <c r="AS289" s="1620"/>
      <c r="AT289" s="1382">
        <f>ROUND(AS289*$H289,2)</f>
        <v>0</v>
      </c>
      <c r="AU289" s="2349"/>
      <c r="AV289" s="1908">
        <f>ROUND(AU289*$H289,2)</f>
        <v>0</v>
      </c>
      <c r="AW289" s="318">
        <f>AU289+AS289+AQ289+AO289+AM289+AK289+AI289+AG289+AE289+AC289+AA289+Y289+W289+U289+S289+Q289+O289+M289+K289</f>
        <v>456.53</v>
      </c>
      <c r="AX289" s="319">
        <f>ROUND(AW289*$H289,2)</f>
        <v>71127.37</v>
      </c>
      <c r="AY289" s="318">
        <f>G289-AW289</f>
        <v>0</v>
      </c>
      <c r="AZ289" s="319">
        <f>ROUND(AY289*$H289,2)</f>
        <v>0</v>
      </c>
      <c r="BA289" s="530">
        <f>AZ289/I289</f>
        <v>0</v>
      </c>
    </row>
    <row r="290" spans="1:54" s="1" customFormat="1" ht="30" customHeight="1" x14ac:dyDescent="0.2">
      <c r="A290" s="22"/>
      <c r="B290" s="209"/>
      <c r="C290" s="207" t="s">
        <v>114</v>
      </c>
      <c r="D290" s="210" t="s">
        <v>7</v>
      </c>
      <c r="E290" s="289" t="s">
        <v>369</v>
      </c>
      <c r="F290" s="134"/>
      <c r="G290" s="210" t="s">
        <v>7</v>
      </c>
      <c r="H290" s="212"/>
      <c r="I290" s="213"/>
      <c r="J290" s="255" t="s">
        <v>109</v>
      </c>
      <c r="K290" s="312"/>
      <c r="L290" s="313"/>
      <c r="M290" s="312"/>
      <c r="N290" s="313"/>
      <c r="O290" s="312"/>
      <c r="P290" s="313"/>
      <c r="Q290" s="312"/>
      <c r="R290" s="313"/>
      <c r="S290" s="312"/>
      <c r="T290" s="313"/>
      <c r="U290" s="312"/>
      <c r="V290" s="313"/>
      <c r="W290" s="312"/>
      <c r="X290" s="313"/>
      <c r="Y290" s="1605"/>
      <c r="Z290" s="1606"/>
      <c r="AA290" s="1605"/>
      <c r="AB290" s="1606"/>
      <c r="AC290" s="1805"/>
      <c r="AD290" s="1606"/>
      <c r="AE290" s="312"/>
      <c r="AF290" s="313"/>
      <c r="AG290" s="1781"/>
      <c r="AH290" s="1580"/>
      <c r="AI290" s="312"/>
      <c r="AJ290" s="313"/>
      <c r="AK290" s="312"/>
      <c r="AL290" s="313"/>
      <c r="AM290" s="542"/>
      <c r="AN290" s="543"/>
      <c r="AO290" s="1605"/>
      <c r="AP290" s="1606"/>
      <c r="AQ290" s="542"/>
      <c r="AR290" s="543"/>
      <c r="AS290" s="1605"/>
      <c r="AT290" s="1606"/>
      <c r="AU290" s="2339"/>
      <c r="AV290" s="1902"/>
      <c r="AW290" s="312"/>
      <c r="AX290" s="313"/>
      <c r="AY290" s="312"/>
      <c r="AZ290" s="313"/>
      <c r="BA290" s="539"/>
    </row>
    <row r="291" spans="1:54" s="1" customFormat="1" ht="30" customHeight="1" x14ac:dyDescent="0.2">
      <c r="A291" s="22"/>
      <c r="B291" s="214"/>
      <c r="C291" s="207" t="s">
        <v>114</v>
      </c>
      <c r="D291" s="215" t="s">
        <v>7</v>
      </c>
      <c r="E291" s="290" t="s">
        <v>376</v>
      </c>
      <c r="F291" s="141"/>
      <c r="G291" s="217">
        <v>456.53</v>
      </c>
      <c r="H291" s="218"/>
      <c r="I291" s="219"/>
      <c r="J291" s="24"/>
      <c r="K291" s="312"/>
      <c r="L291" s="313"/>
      <c r="M291" s="312"/>
      <c r="N291" s="313"/>
      <c r="O291" s="312"/>
      <c r="P291" s="313"/>
      <c r="Q291" s="312"/>
      <c r="R291" s="313"/>
      <c r="S291" s="312"/>
      <c r="T291" s="313"/>
      <c r="U291" s="312"/>
      <c r="V291" s="313"/>
      <c r="W291" s="312"/>
      <c r="X291" s="313"/>
      <c r="Y291" s="1605"/>
      <c r="Z291" s="1606"/>
      <c r="AA291" s="1605"/>
      <c r="AB291" s="1606"/>
      <c r="AC291" s="1805"/>
      <c r="AD291" s="1606"/>
      <c r="AE291" s="312"/>
      <c r="AF291" s="313"/>
      <c r="AG291" s="1781"/>
      <c r="AH291" s="1580"/>
      <c r="AI291" s="312"/>
      <c r="AJ291" s="313"/>
      <c r="AK291" s="312"/>
      <c r="AL291" s="313"/>
      <c r="AM291" s="542"/>
      <c r="AN291" s="543"/>
      <c r="AO291" s="1605"/>
      <c r="AP291" s="1606"/>
      <c r="AQ291" s="542"/>
      <c r="AR291" s="543"/>
      <c r="AS291" s="1605"/>
      <c r="AT291" s="1606"/>
      <c r="AU291" s="2339"/>
      <c r="AV291" s="1902"/>
      <c r="AW291" s="312"/>
      <c r="AX291" s="313"/>
      <c r="AY291" s="312"/>
      <c r="AZ291" s="313"/>
      <c r="BA291" s="539"/>
    </row>
    <row r="292" spans="1:54" s="9" customFormat="1" ht="39.9" customHeight="1" x14ac:dyDescent="0.2">
      <c r="B292" s="2030">
        <v>37</v>
      </c>
      <c r="C292" s="268" t="s">
        <v>105</v>
      </c>
      <c r="D292" s="269" t="s">
        <v>378</v>
      </c>
      <c r="E292" s="275" t="s">
        <v>379</v>
      </c>
      <c r="F292" s="270" t="s">
        <v>108</v>
      </c>
      <c r="G292" s="271">
        <v>234.26</v>
      </c>
      <c r="H292" s="272">
        <v>354.4</v>
      </c>
      <c r="I292" s="273">
        <f>ROUND(H292*G292,2)</f>
        <v>83021.740000000005</v>
      </c>
      <c r="J292" s="131"/>
      <c r="K292" s="330"/>
      <c r="L292" s="319">
        <f>ROUND(K292*$H292,2)</f>
        <v>0</v>
      </c>
      <c r="M292" s="330"/>
      <c r="N292" s="319">
        <f>ROUND(M292*$H292,2)</f>
        <v>0</v>
      </c>
      <c r="O292" s="330"/>
      <c r="P292" s="319">
        <f>ROUND(O292*$H292,2)</f>
        <v>0</v>
      </c>
      <c r="Q292" s="330"/>
      <c r="R292" s="319">
        <f>ROUND(Q292*$H292,2)</f>
        <v>0</v>
      </c>
      <c r="S292" s="330"/>
      <c r="T292" s="319">
        <f>ROUND(S292*$H292,2)</f>
        <v>0</v>
      </c>
      <c r="U292" s="330"/>
      <c r="V292" s="319">
        <f>ROUND(U292*$H292,2)</f>
        <v>0</v>
      </c>
      <c r="W292" s="330"/>
      <c r="X292" s="319">
        <f>ROUND(W292*$H292,2)</f>
        <v>0</v>
      </c>
      <c r="Y292" s="1621"/>
      <c r="Z292" s="1382">
        <f>ROUND(Y292*$H292,2)</f>
        <v>0</v>
      </c>
      <c r="AA292" s="1621"/>
      <c r="AB292" s="1382">
        <f>ROUND(AA292*$H292,2)</f>
        <v>0</v>
      </c>
      <c r="AC292" s="1810"/>
      <c r="AD292" s="1382">
        <f>ROUND(AC292*$H292,2)</f>
        <v>0</v>
      </c>
      <c r="AE292" s="330"/>
      <c r="AF292" s="319">
        <f>ROUND(AE292*$H292,2)</f>
        <v>0</v>
      </c>
      <c r="AG292" s="1786"/>
      <c r="AH292" s="1583">
        <f>ROUND(AG292*$H292,2)</f>
        <v>0</v>
      </c>
      <c r="AI292" s="330"/>
      <c r="AJ292" s="319">
        <f>ROUND(AI292*$H292,2)</f>
        <v>0</v>
      </c>
      <c r="AK292" s="330"/>
      <c r="AL292" s="319">
        <f>ROUND(AK292*$H292,2)</f>
        <v>0</v>
      </c>
      <c r="AM292" s="330"/>
      <c r="AN292" s="319">
        <f>ROUND(AM292*$H292,2)</f>
        <v>0</v>
      </c>
      <c r="AO292" s="1621"/>
      <c r="AP292" s="1382">
        <f>ROUND(AO292*$H292,2)</f>
        <v>0</v>
      </c>
      <c r="AQ292" s="330"/>
      <c r="AR292" s="319">
        <f>ROUND(AQ292*$H292,2)</f>
        <v>0</v>
      </c>
      <c r="AS292" s="1621"/>
      <c r="AT292" s="1382">
        <f>ROUND(AS292*$H292,2)</f>
        <v>0</v>
      </c>
      <c r="AU292" s="2350"/>
      <c r="AV292" s="1908">
        <f>ROUND(AU292*$H292,2)</f>
        <v>0</v>
      </c>
      <c r="AW292" s="318">
        <f>AU292+AS292+AQ292+AO292+AM292+AK292+AI292+AG292+AE292+AC292+AA292+Y292+W292+U292+S292+Q292+O292+M292+K292</f>
        <v>0</v>
      </c>
      <c r="AX292" s="319">
        <f>ROUND(AW292*$H292,2)</f>
        <v>0</v>
      </c>
      <c r="AY292" s="332">
        <f>G292-AW292</f>
        <v>234.26</v>
      </c>
      <c r="AZ292" s="2330">
        <f>ROUND(AY292*$H292,2)</f>
        <v>83021.740000000005</v>
      </c>
      <c r="BA292" s="2056">
        <f>AZ292/I292</f>
        <v>1</v>
      </c>
      <c r="BB292" s="453" t="s">
        <v>2616</v>
      </c>
    </row>
    <row r="293" spans="1:54" s="10" customFormat="1" ht="30" customHeight="1" x14ac:dyDescent="0.2">
      <c r="B293" s="201"/>
      <c r="C293" s="207" t="s">
        <v>112</v>
      </c>
      <c r="D293" s="33"/>
      <c r="E293" s="288" t="s">
        <v>381</v>
      </c>
      <c r="F293" s="33"/>
      <c r="G293" s="33"/>
      <c r="H293" s="202"/>
      <c r="I293" s="203"/>
      <c r="J293" s="138"/>
      <c r="K293" s="316"/>
      <c r="L293" s="317"/>
      <c r="M293" s="316"/>
      <c r="N293" s="317"/>
      <c r="O293" s="316"/>
      <c r="P293" s="317"/>
      <c r="Q293" s="316"/>
      <c r="R293" s="317"/>
      <c r="S293" s="316"/>
      <c r="T293" s="317"/>
      <c r="U293" s="316"/>
      <c r="V293" s="317"/>
      <c r="W293" s="316"/>
      <c r="X293" s="317"/>
      <c r="Y293" s="1609"/>
      <c r="Z293" s="1610"/>
      <c r="AA293" s="1609"/>
      <c r="AB293" s="1610"/>
      <c r="AC293" s="1755"/>
      <c r="AD293" s="1610"/>
      <c r="AE293" s="316"/>
      <c r="AF293" s="317"/>
      <c r="AG293" s="1645"/>
      <c r="AH293" s="1582"/>
      <c r="AI293" s="316"/>
      <c r="AJ293" s="317"/>
      <c r="AK293" s="316"/>
      <c r="AL293" s="317"/>
      <c r="AM293" s="316"/>
      <c r="AN293" s="317"/>
      <c r="AO293" s="1609"/>
      <c r="AP293" s="1610"/>
      <c r="AQ293" s="316"/>
      <c r="AR293" s="317"/>
      <c r="AS293" s="1609"/>
      <c r="AT293" s="1610"/>
      <c r="AU293" s="2341"/>
      <c r="AV293" s="1906"/>
      <c r="AW293" s="316"/>
      <c r="AX293" s="317"/>
      <c r="AY293" s="316"/>
      <c r="AZ293" s="317"/>
      <c r="BA293" s="528"/>
    </row>
    <row r="294" spans="1:54" s="10" customFormat="1" ht="30" customHeight="1" x14ac:dyDescent="0.2">
      <c r="B294" s="209"/>
      <c r="C294" s="207" t="s">
        <v>114</v>
      </c>
      <c r="D294" s="210" t="s">
        <v>7</v>
      </c>
      <c r="E294" s="289" t="s">
        <v>382</v>
      </c>
      <c r="F294" s="134"/>
      <c r="G294" s="210" t="s">
        <v>7</v>
      </c>
      <c r="H294" s="212"/>
      <c r="I294" s="213"/>
      <c r="J294" s="138"/>
      <c r="K294" s="316"/>
      <c r="L294" s="317"/>
      <c r="M294" s="316"/>
      <c r="N294" s="317"/>
      <c r="O294" s="316"/>
      <c r="P294" s="317"/>
      <c r="Q294" s="316"/>
      <c r="R294" s="317"/>
      <c r="S294" s="316"/>
      <c r="T294" s="317"/>
      <c r="U294" s="316"/>
      <c r="V294" s="317"/>
      <c r="W294" s="316"/>
      <c r="X294" s="317"/>
      <c r="Y294" s="1609"/>
      <c r="Z294" s="1610"/>
      <c r="AA294" s="1609"/>
      <c r="AB294" s="1610"/>
      <c r="AC294" s="1755"/>
      <c r="AD294" s="1610"/>
      <c r="AE294" s="316"/>
      <c r="AF294" s="317"/>
      <c r="AG294" s="1645"/>
      <c r="AH294" s="1582"/>
      <c r="AI294" s="316"/>
      <c r="AJ294" s="317"/>
      <c r="AK294" s="316"/>
      <c r="AL294" s="317"/>
      <c r="AM294" s="316"/>
      <c r="AN294" s="317"/>
      <c r="AO294" s="1609"/>
      <c r="AP294" s="1610"/>
      <c r="AQ294" s="316"/>
      <c r="AR294" s="317"/>
      <c r="AS294" s="1609"/>
      <c r="AT294" s="1610"/>
      <c r="AU294" s="2341"/>
      <c r="AV294" s="1906"/>
      <c r="AW294" s="316"/>
      <c r="AX294" s="317"/>
      <c r="AY294" s="316"/>
      <c r="AZ294" s="317"/>
      <c r="BA294" s="528"/>
    </row>
    <row r="295" spans="1:54" s="12" customFormat="1" ht="30" customHeight="1" x14ac:dyDescent="0.2">
      <c r="B295" s="214"/>
      <c r="C295" s="207" t="s">
        <v>114</v>
      </c>
      <c r="D295" s="215" t="s">
        <v>7</v>
      </c>
      <c r="E295" s="290" t="s">
        <v>371</v>
      </c>
      <c r="F295" s="141"/>
      <c r="G295" s="217">
        <v>234.26</v>
      </c>
      <c r="H295" s="218"/>
      <c r="I295" s="219"/>
      <c r="J295" s="152"/>
      <c r="K295" s="322"/>
      <c r="L295" s="323"/>
      <c r="M295" s="322"/>
      <c r="N295" s="323"/>
      <c r="O295" s="322"/>
      <c r="P295" s="323"/>
      <c r="Q295" s="322"/>
      <c r="R295" s="323"/>
      <c r="S295" s="322"/>
      <c r="T295" s="323"/>
      <c r="U295" s="322"/>
      <c r="V295" s="323"/>
      <c r="W295" s="322"/>
      <c r="X295" s="323"/>
      <c r="Y295" s="1613"/>
      <c r="Z295" s="1614"/>
      <c r="AA295" s="1613"/>
      <c r="AB295" s="1614"/>
      <c r="AC295" s="1761"/>
      <c r="AD295" s="1614"/>
      <c r="AE295" s="322"/>
      <c r="AF295" s="323"/>
      <c r="AG295" s="1648"/>
      <c r="AH295" s="1585"/>
      <c r="AI295" s="322"/>
      <c r="AJ295" s="323"/>
      <c r="AK295" s="322"/>
      <c r="AL295" s="323"/>
      <c r="AM295" s="322"/>
      <c r="AN295" s="323"/>
      <c r="AO295" s="1613"/>
      <c r="AP295" s="1614"/>
      <c r="AQ295" s="322"/>
      <c r="AR295" s="323"/>
      <c r="AS295" s="1613"/>
      <c r="AT295" s="1614"/>
      <c r="AU295" s="2344"/>
      <c r="AV295" s="1912"/>
      <c r="AW295" s="322"/>
      <c r="AX295" s="323"/>
      <c r="AY295" s="322"/>
      <c r="AZ295" s="323"/>
      <c r="BA295" s="529"/>
    </row>
    <row r="296" spans="1:54" s="1" customFormat="1" ht="39.9" customHeight="1" x14ac:dyDescent="0.2">
      <c r="A296" s="22"/>
      <c r="B296" s="2030">
        <v>38</v>
      </c>
      <c r="C296" s="268" t="s">
        <v>105</v>
      </c>
      <c r="D296" s="269" t="s">
        <v>384</v>
      </c>
      <c r="E296" s="275" t="s">
        <v>385</v>
      </c>
      <c r="F296" s="270" t="s">
        <v>108</v>
      </c>
      <c r="G296" s="271">
        <v>690.79</v>
      </c>
      <c r="H296" s="272">
        <v>412.6</v>
      </c>
      <c r="I296" s="273">
        <f>ROUND(H296*G296,2)</f>
        <v>285019.95</v>
      </c>
      <c r="J296" s="255" t="s">
        <v>109</v>
      </c>
      <c r="K296" s="318"/>
      <c r="L296" s="319">
        <f>ROUND(K296*$H296,2)</f>
        <v>0</v>
      </c>
      <c r="M296" s="318"/>
      <c r="N296" s="319">
        <f>ROUND(M296*$H296,2)</f>
        <v>0</v>
      </c>
      <c r="O296" s="318"/>
      <c r="P296" s="319">
        <f>ROUND(O296*$H296,2)</f>
        <v>0</v>
      </c>
      <c r="Q296" s="318"/>
      <c r="R296" s="319">
        <f>ROUND(Q296*$H296,2)</f>
        <v>0</v>
      </c>
      <c r="S296" s="318"/>
      <c r="T296" s="319">
        <f>ROUND(S296*$H296,2)</f>
        <v>0</v>
      </c>
      <c r="U296" s="318"/>
      <c r="V296" s="319">
        <f>ROUND(U296*$H296,2)</f>
        <v>0</v>
      </c>
      <c r="W296" s="318"/>
      <c r="X296" s="319">
        <f>ROUND(W296*$H296,2)</f>
        <v>0</v>
      </c>
      <c r="Y296" s="1381"/>
      <c r="Z296" s="1382">
        <f>ROUND(Y296*$H296,2)</f>
        <v>0</v>
      </c>
      <c r="AA296" s="1381"/>
      <c r="AB296" s="1382">
        <f>ROUND(AA296*$H296,2)</f>
        <v>0</v>
      </c>
      <c r="AC296" s="1757"/>
      <c r="AD296" s="1382">
        <f>ROUND(AC296*$H296,2)</f>
        <v>0</v>
      </c>
      <c r="AE296" s="318"/>
      <c r="AF296" s="319">
        <f>ROUND(AE296*$H296,2)</f>
        <v>0</v>
      </c>
      <c r="AG296" s="1646"/>
      <c r="AH296" s="1583">
        <f>ROUND(AG296*$H296,2)</f>
        <v>0</v>
      </c>
      <c r="AI296" s="318"/>
      <c r="AJ296" s="319">
        <f>ROUND(AI296*$H296,2)</f>
        <v>0</v>
      </c>
      <c r="AK296" s="318"/>
      <c r="AL296" s="319">
        <f>ROUND(AK296*$H296,2)</f>
        <v>0</v>
      </c>
      <c r="AM296" s="318"/>
      <c r="AN296" s="319">
        <f>ROUND(AM296*$H296,2)</f>
        <v>0</v>
      </c>
      <c r="AO296" s="1381"/>
      <c r="AP296" s="1382">
        <f>ROUND(AO296*$H296,2)</f>
        <v>0</v>
      </c>
      <c r="AQ296" s="318"/>
      <c r="AR296" s="319">
        <f>ROUND(AQ296*$H296,2)</f>
        <v>0</v>
      </c>
      <c r="AS296" s="1381"/>
      <c r="AT296" s="1382">
        <f>ROUND(AS296*$H296,2)</f>
        <v>0</v>
      </c>
      <c r="AU296" s="2342">
        <v>234.26</v>
      </c>
      <c r="AV296" s="1908">
        <f>ROUND(AU296*$H296,2)</f>
        <v>96655.679999999993</v>
      </c>
      <c r="AW296" s="318">
        <f>AU296+AS296+AQ296+AO296+AM296+AK296+AI296+AG296+AE296+AC296+AA296+Y296+W296+U296+S296+Q296+O296+M296+K296</f>
        <v>234.26</v>
      </c>
      <c r="AX296" s="319">
        <f>ROUND(AW296*$H296,2)</f>
        <v>96655.679999999993</v>
      </c>
      <c r="AY296" s="318">
        <f>G296-AW296</f>
        <v>456.53</v>
      </c>
      <c r="AZ296" s="319">
        <f>ROUND(AY296*$H296,2)</f>
        <v>188364.28</v>
      </c>
      <c r="BA296" s="530">
        <f>AZ296/I296</f>
        <v>0.66088103657305386</v>
      </c>
    </row>
    <row r="297" spans="1:54" s="10" customFormat="1" ht="30" customHeight="1" x14ac:dyDescent="0.2">
      <c r="B297" s="201"/>
      <c r="C297" s="207" t="s">
        <v>112</v>
      </c>
      <c r="D297" s="33"/>
      <c r="E297" s="288" t="s">
        <v>381</v>
      </c>
      <c r="F297" s="33"/>
      <c r="G297" s="33"/>
      <c r="H297" s="202"/>
      <c r="I297" s="203"/>
      <c r="J297" s="138"/>
      <c r="K297" s="316"/>
      <c r="L297" s="317"/>
      <c r="M297" s="316"/>
      <c r="N297" s="317"/>
      <c r="O297" s="316"/>
      <c r="P297" s="317"/>
      <c r="Q297" s="316"/>
      <c r="R297" s="317"/>
      <c r="S297" s="316"/>
      <c r="T297" s="317"/>
      <c r="U297" s="316"/>
      <c r="V297" s="317"/>
      <c r="W297" s="316"/>
      <c r="X297" s="317"/>
      <c r="Y297" s="1609"/>
      <c r="Z297" s="1610"/>
      <c r="AA297" s="1609"/>
      <c r="AB297" s="1610"/>
      <c r="AC297" s="1755"/>
      <c r="AD297" s="1610"/>
      <c r="AE297" s="316"/>
      <c r="AF297" s="317"/>
      <c r="AG297" s="1645"/>
      <c r="AH297" s="1582"/>
      <c r="AI297" s="316"/>
      <c r="AJ297" s="317"/>
      <c r="AK297" s="316"/>
      <c r="AL297" s="317"/>
      <c r="AM297" s="316"/>
      <c r="AN297" s="317"/>
      <c r="AO297" s="1609"/>
      <c r="AP297" s="1610"/>
      <c r="AQ297" s="316"/>
      <c r="AR297" s="317"/>
      <c r="AS297" s="1609"/>
      <c r="AT297" s="1610"/>
      <c r="AU297" s="2341"/>
      <c r="AV297" s="1906"/>
      <c r="AW297" s="316"/>
      <c r="AX297" s="317"/>
      <c r="AY297" s="316"/>
      <c r="AZ297" s="317"/>
      <c r="BA297" s="528"/>
    </row>
    <row r="298" spans="1:54" s="10" customFormat="1" ht="30" customHeight="1" x14ac:dyDescent="0.2">
      <c r="B298" s="209"/>
      <c r="C298" s="207" t="s">
        <v>114</v>
      </c>
      <c r="D298" s="210" t="s">
        <v>7</v>
      </c>
      <c r="E298" s="289" t="s">
        <v>387</v>
      </c>
      <c r="F298" s="134"/>
      <c r="G298" s="210" t="s">
        <v>7</v>
      </c>
      <c r="H298" s="212"/>
      <c r="I298" s="213"/>
      <c r="J298" s="138"/>
      <c r="K298" s="316"/>
      <c r="L298" s="317"/>
      <c r="M298" s="316"/>
      <c r="N298" s="317"/>
      <c r="O298" s="316"/>
      <c r="P298" s="317"/>
      <c r="Q298" s="316"/>
      <c r="R298" s="317"/>
      <c r="S298" s="316"/>
      <c r="T298" s="317"/>
      <c r="U298" s="316"/>
      <c r="V298" s="317"/>
      <c r="W298" s="316"/>
      <c r="X298" s="317"/>
      <c r="Y298" s="1609"/>
      <c r="Z298" s="1610"/>
      <c r="AA298" s="1609"/>
      <c r="AB298" s="1610"/>
      <c r="AC298" s="1755"/>
      <c r="AD298" s="1610"/>
      <c r="AE298" s="316"/>
      <c r="AF298" s="317"/>
      <c r="AG298" s="1645"/>
      <c r="AH298" s="1582"/>
      <c r="AI298" s="316"/>
      <c r="AJ298" s="317"/>
      <c r="AK298" s="316"/>
      <c r="AL298" s="317"/>
      <c r="AM298" s="316"/>
      <c r="AN298" s="317"/>
      <c r="AO298" s="1609"/>
      <c r="AP298" s="1610"/>
      <c r="AQ298" s="316"/>
      <c r="AR298" s="317"/>
      <c r="AS298" s="1609"/>
      <c r="AT298" s="1610"/>
      <c r="AU298" s="2341"/>
      <c r="AV298" s="1906"/>
      <c r="AW298" s="316"/>
      <c r="AX298" s="317"/>
      <c r="AY298" s="316"/>
      <c r="AZ298" s="317"/>
      <c r="BA298" s="528"/>
    </row>
    <row r="299" spans="1:54" s="12" customFormat="1" ht="30" customHeight="1" x14ac:dyDescent="0.2">
      <c r="B299" s="214"/>
      <c r="C299" s="207" t="s">
        <v>114</v>
      </c>
      <c r="D299" s="215" t="s">
        <v>7</v>
      </c>
      <c r="E299" s="290" t="s">
        <v>370</v>
      </c>
      <c r="F299" s="141"/>
      <c r="G299" s="217">
        <v>456.53</v>
      </c>
      <c r="H299" s="218"/>
      <c r="I299" s="219"/>
      <c r="J299" s="152"/>
      <c r="K299" s="322"/>
      <c r="L299" s="323"/>
      <c r="M299" s="322"/>
      <c r="N299" s="323"/>
      <c r="O299" s="322"/>
      <c r="P299" s="323"/>
      <c r="Q299" s="322"/>
      <c r="R299" s="323"/>
      <c r="S299" s="322"/>
      <c r="T299" s="323"/>
      <c r="U299" s="322"/>
      <c r="V299" s="323"/>
      <c r="W299" s="322"/>
      <c r="X299" s="323"/>
      <c r="Y299" s="1613"/>
      <c r="Z299" s="1614"/>
      <c r="AA299" s="1613"/>
      <c r="AB299" s="1614"/>
      <c r="AC299" s="1761"/>
      <c r="AD299" s="1614"/>
      <c r="AE299" s="322"/>
      <c r="AF299" s="323"/>
      <c r="AG299" s="1648"/>
      <c r="AH299" s="1585"/>
      <c r="AI299" s="322"/>
      <c r="AJ299" s="323"/>
      <c r="AK299" s="322"/>
      <c r="AL299" s="323"/>
      <c r="AM299" s="322"/>
      <c r="AN299" s="323"/>
      <c r="AO299" s="1613"/>
      <c r="AP299" s="1614"/>
      <c r="AQ299" s="322"/>
      <c r="AR299" s="323"/>
      <c r="AS299" s="1613"/>
      <c r="AT299" s="1614"/>
      <c r="AU299" s="2344"/>
      <c r="AV299" s="1912"/>
      <c r="AW299" s="322"/>
      <c r="AX299" s="323"/>
      <c r="AY299" s="322"/>
      <c r="AZ299" s="323"/>
      <c r="BA299" s="529"/>
    </row>
    <row r="300" spans="1:54" s="1" customFormat="1" ht="30" customHeight="1" x14ac:dyDescent="0.2">
      <c r="A300" s="22"/>
      <c r="B300" s="214"/>
      <c r="C300" s="207" t="s">
        <v>114</v>
      </c>
      <c r="D300" s="215" t="s">
        <v>7</v>
      </c>
      <c r="E300" s="290" t="s">
        <v>371</v>
      </c>
      <c r="F300" s="141"/>
      <c r="G300" s="217">
        <v>234.26</v>
      </c>
      <c r="H300" s="218"/>
      <c r="I300" s="219"/>
      <c r="J300" s="255" t="s">
        <v>109</v>
      </c>
      <c r="K300" s="312"/>
      <c r="L300" s="313"/>
      <c r="M300" s="312"/>
      <c r="N300" s="313"/>
      <c r="O300" s="312"/>
      <c r="P300" s="313"/>
      <c r="Q300" s="312"/>
      <c r="R300" s="313"/>
      <c r="S300" s="312"/>
      <c r="T300" s="313"/>
      <c r="U300" s="312"/>
      <c r="V300" s="313"/>
      <c r="W300" s="312"/>
      <c r="X300" s="313"/>
      <c r="Y300" s="1605"/>
      <c r="Z300" s="1606"/>
      <c r="AA300" s="1605"/>
      <c r="AB300" s="1606"/>
      <c r="AC300" s="1805"/>
      <c r="AD300" s="1606"/>
      <c r="AE300" s="312"/>
      <c r="AF300" s="313"/>
      <c r="AG300" s="1781"/>
      <c r="AH300" s="1580"/>
      <c r="AI300" s="312"/>
      <c r="AJ300" s="313"/>
      <c r="AK300" s="312"/>
      <c r="AL300" s="313"/>
      <c r="AM300" s="542"/>
      <c r="AN300" s="543"/>
      <c r="AO300" s="1605"/>
      <c r="AP300" s="1606"/>
      <c r="AQ300" s="542"/>
      <c r="AR300" s="543"/>
      <c r="AS300" s="1605"/>
      <c r="AT300" s="1606"/>
      <c r="AU300" s="2339"/>
      <c r="AV300" s="1902"/>
      <c r="AW300" s="312"/>
      <c r="AX300" s="313"/>
      <c r="AY300" s="312"/>
      <c r="AZ300" s="313"/>
      <c r="BA300" s="539"/>
    </row>
    <row r="301" spans="1:54" s="1" customFormat="1" ht="30" customHeight="1" x14ac:dyDescent="0.2">
      <c r="A301" s="22"/>
      <c r="B301" s="226"/>
      <c r="C301" s="207" t="s">
        <v>114</v>
      </c>
      <c r="D301" s="227" t="s">
        <v>7</v>
      </c>
      <c r="E301" s="292" t="s">
        <v>132</v>
      </c>
      <c r="F301" s="155"/>
      <c r="G301" s="229">
        <v>690.79</v>
      </c>
      <c r="H301" s="230"/>
      <c r="I301" s="231"/>
      <c r="J301" s="24"/>
      <c r="K301" s="312"/>
      <c r="L301" s="313"/>
      <c r="M301" s="312"/>
      <c r="N301" s="313"/>
      <c r="O301" s="312"/>
      <c r="P301" s="313"/>
      <c r="Q301" s="312"/>
      <c r="R301" s="313"/>
      <c r="S301" s="312"/>
      <c r="T301" s="313"/>
      <c r="U301" s="312"/>
      <c r="V301" s="313"/>
      <c r="W301" s="312"/>
      <c r="X301" s="313"/>
      <c r="Y301" s="1605"/>
      <c r="Z301" s="1606"/>
      <c r="AA301" s="1605"/>
      <c r="AB301" s="1606"/>
      <c r="AC301" s="1805"/>
      <c r="AD301" s="1606"/>
      <c r="AE301" s="312"/>
      <c r="AF301" s="313"/>
      <c r="AG301" s="1781"/>
      <c r="AH301" s="1580"/>
      <c r="AI301" s="312"/>
      <c r="AJ301" s="313"/>
      <c r="AK301" s="312"/>
      <c r="AL301" s="313"/>
      <c r="AM301" s="542"/>
      <c r="AN301" s="543"/>
      <c r="AO301" s="1605"/>
      <c r="AP301" s="1606"/>
      <c r="AQ301" s="542"/>
      <c r="AR301" s="543"/>
      <c r="AS301" s="1605"/>
      <c r="AT301" s="1606"/>
      <c r="AU301" s="2339"/>
      <c r="AV301" s="1902"/>
      <c r="AW301" s="312"/>
      <c r="AX301" s="313"/>
      <c r="AY301" s="312"/>
      <c r="AZ301" s="313"/>
      <c r="BA301" s="539"/>
    </row>
    <row r="302" spans="1:54" s="9" customFormat="1" ht="39.9" customHeight="1" x14ac:dyDescent="0.2">
      <c r="B302" s="2030">
        <v>39</v>
      </c>
      <c r="C302" s="268" t="s">
        <v>105</v>
      </c>
      <c r="D302" s="269" t="s">
        <v>389</v>
      </c>
      <c r="E302" s="275" t="s">
        <v>390</v>
      </c>
      <c r="F302" s="270" t="s">
        <v>108</v>
      </c>
      <c r="G302" s="271">
        <v>1312.36</v>
      </c>
      <c r="H302" s="272">
        <v>8.5</v>
      </c>
      <c r="I302" s="273">
        <f>ROUND(H302*G302,2)</f>
        <v>11155.06</v>
      </c>
      <c r="J302" s="131"/>
      <c r="K302" s="330"/>
      <c r="L302" s="319">
        <f>ROUND(K302*$H302,2)</f>
        <v>0</v>
      </c>
      <c r="M302" s="330"/>
      <c r="N302" s="319">
        <f>ROUND(M302*$H302,2)</f>
        <v>0</v>
      </c>
      <c r="O302" s="330"/>
      <c r="P302" s="319">
        <f>ROUND(O302*$H302,2)</f>
        <v>0</v>
      </c>
      <c r="Q302" s="330"/>
      <c r="R302" s="319">
        <f>ROUND(Q302*$H302,2)</f>
        <v>0</v>
      </c>
      <c r="S302" s="330"/>
      <c r="T302" s="319">
        <f>ROUND(S302*$H302,2)</f>
        <v>0</v>
      </c>
      <c r="U302" s="330"/>
      <c r="V302" s="319">
        <f>ROUND(U302*$H302,2)</f>
        <v>0</v>
      </c>
      <c r="W302" s="330"/>
      <c r="X302" s="319">
        <f>ROUND(W302*$H302,2)</f>
        <v>0</v>
      </c>
      <c r="Y302" s="1621"/>
      <c r="Z302" s="1382">
        <f>ROUND(Y302*$H302,2)</f>
        <v>0</v>
      </c>
      <c r="AA302" s="1621"/>
      <c r="AB302" s="1382">
        <f>ROUND(AA302*$H302,2)</f>
        <v>0</v>
      </c>
      <c r="AC302" s="1810"/>
      <c r="AD302" s="1382">
        <f>ROUND(AC302*$H302,2)</f>
        <v>0</v>
      </c>
      <c r="AE302" s="330"/>
      <c r="AF302" s="319">
        <f>ROUND(AE302*$H302,2)</f>
        <v>0</v>
      </c>
      <c r="AG302" s="1786"/>
      <c r="AH302" s="1583">
        <f>ROUND(AG302*$H302,2)</f>
        <v>0</v>
      </c>
      <c r="AI302" s="330"/>
      <c r="AJ302" s="319">
        <f>ROUND(AI302*$H302,2)</f>
        <v>0</v>
      </c>
      <c r="AK302" s="330"/>
      <c r="AL302" s="319">
        <f>ROUND(AK302*$H302,2)</f>
        <v>0</v>
      </c>
      <c r="AM302" s="330"/>
      <c r="AN302" s="319">
        <f>ROUND(AM302*$H302,2)</f>
        <v>0</v>
      </c>
      <c r="AO302" s="1621"/>
      <c r="AP302" s="1382">
        <f>ROUND(AO302*$H302,2)</f>
        <v>0</v>
      </c>
      <c r="AQ302" s="330"/>
      <c r="AR302" s="319">
        <f>ROUND(AQ302*$H302,2)</f>
        <v>0</v>
      </c>
      <c r="AS302" s="1621"/>
      <c r="AT302" s="1382">
        <f>ROUND(AS302*$H302,2)</f>
        <v>0</v>
      </c>
      <c r="AU302" s="2350">
        <v>234.26</v>
      </c>
      <c r="AV302" s="1908">
        <f>ROUND(AU302*$H302,2)</f>
        <v>1991.21</v>
      </c>
      <c r="AW302" s="318">
        <f>AU302+AS302+AQ302+AO302+AM302+AK302+AI302+AG302+AE302+AC302+AA302+Y302+W302+U302+S302+Q302+O302+M302+K302</f>
        <v>234.26</v>
      </c>
      <c r="AX302" s="319">
        <f>ROUND(AW302*$H302,2)</f>
        <v>1991.21</v>
      </c>
      <c r="AY302" s="318">
        <f>G302-AW302</f>
        <v>1078.0999999999999</v>
      </c>
      <c r="AZ302" s="319">
        <f>ROUND(AY302*$H302,2)</f>
        <v>9163.85</v>
      </c>
      <c r="BA302" s="530">
        <f>AZ302/I302</f>
        <v>0.82149715017220892</v>
      </c>
    </row>
    <row r="303" spans="1:54" s="10" customFormat="1" ht="30" customHeight="1" x14ac:dyDescent="0.2">
      <c r="B303" s="214"/>
      <c r="C303" s="207" t="s">
        <v>114</v>
      </c>
      <c r="D303" s="215" t="s">
        <v>7</v>
      </c>
      <c r="E303" s="290" t="s">
        <v>392</v>
      </c>
      <c r="F303" s="141"/>
      <c r="G303" s="217">
        <v>1078.0999999999999</v>
      </c>
      <c r="H303" s="218"/>
      <c r="I303" s="219"/>
      <c r="J303" s="138"/>
      <c r="K303" s="316"/>
      <c r="L303" s="317"/>
      <c r="M303" s="316"/>
      <c r="N303" s="317"/>
      <c r="O303" s="316"/>
      <c r="P303" s="317"/>
      <c r="Q303" s="316"/>
      <c r="R303" s="317"/>
      <c r="S303" s="316"/>
      <c r="T303" s="317"/>
      <c r="U303" s="316"/>
      <c r="V303" s="317"/>
      <c r="W303" s="316"/>
      <c r="X303" s="317"/>
      <c r="Y303" s="1609"/>
      <c r="Z303" s="1610"/>
      <c r="AA303" s="1609"/>
      <c r="AB303" s="1610"/>
      <c r="AC303" s="1755"/>
      <c r="AD303" s="1610"/>
      <c r="AE303" s="316"/>
      <c r="AF303" s="317"/>
      <c r="AG303" s="1645"/>
      <c r="AH303" s="1582"/>
      <c r="AI303" s="316"/>
      <c r="AJ303" s="317"/>
      <c r="AK303" s="316"/>
      <c r="AL303" s="317"/>
      <c r="AM303" s="316"/>
      <c r="AN303" s="317"/>
      <c r="AO303" s="1609"/>
      <c r="AP303" s="1610"/>
      <c r="AQ303" s="316"/>
      <c r="AR303" s="317"/>
      <c r="AS303" s="1609"/>
      <c r="AT303" s="1610"/>
      <c r="AU303" s="2341"/>
      <c r="AV303" s="1906"/>
      <c r="AW303" s="316"/>
      <c r="AX303" s="317"/>
      <c r="AY303" s="316"/>
      <c r="AZ303" s="317"/>
      <c r="BA303" s="528"/>
    </row>
    <row r="304" spans="1:54" s="10" customFormat="1" ht="30" customHeight="1" x14ac:dyDescent="0.2">
      <c r="B304" s="214"/>
      <c r="C304" s="207" t="s">
        <v>114</v>
      </c>
      <c r="D304" s="215" t="s">
        <v>7</v>
      </c>
      <c r="E304" s="290" t="s">
        <v>393</v>
      </c>
      <c r="F304" s="141"/>
      <c r="G304" s="217">
        <v>234.26</v>
      </c>
      <c r="H304" s="218"/>
      <c r="I304" s="219"/>
      <c r="J304" s="138"/>
      <c r="K304" s="316"/>
      <c r="L304" s="317"/>
      <c r="M304" s="316"/>
      <c r="N304" s="317"/>
      <c r="O304" s="316"/>
      <c r="P304" s="317"/>
      <c r="Q304" s="316"/>
      <c r="R304" s="317"/>
      <c r="S304" s="316"/>
      <c r="T304" s="317"/>
      <c r="U304" s="316"/>
      <c r="V304" s="317"/>
      <c r="W304" s="316"/>
      <c r="X304" s="317"/>
      <c r="Y304" s="1609"/>
      <c r="Z304" s="1610"/>
      <c r="AA304" s="1609"/>
      <c r="AB304" s="1610"/>
      <c r="AC304" s="1755"/>
      <c r="AD304" s="1610"/>
      <c r="AE304" s="316"/>
      <c r="AF304" s="317"/>
      <c r="AG304" s="1645"/>
      <c r="AH304" s="1582"/>
      <c r="AI304" s="316"/>
      <c r="AJ304" s="317"/>
      <c r="AK304" s="316"/>
      <c r="AL304" s="317"/>
      <c r="AM304" s="316"/>
      <c r="AN304" s="317"/>
      <c r="AO304" s="1609"/>
      <c r="AP304" s="1610"/>
      <c r="AQ304" s="316"/>
      <c r="AR304" s="317"/>
      <c r="AS304" s="1609"/>
      <c r="AT304" s="1610"/>
      <c r="AU304" s="2341"/>
      <c r="AV304" s="1906"/>
      <c r="AW304" s="316"/>
      <c r="AX304" s="317"/>
      <c r="AY304" s="316"/>
      <c r="AZ304" s="317"/>
      <c r="BA304" s="528"/>
    </row>
    <row r="305" spans="1:54" s="12" customFormat="1" ht="30" customHeight="1" x14ac:dyDescent="0.2">
      <c r="B305" s="226"/>
      <c r="C305" s="207" t="s">
        <v>114</v>
      </c>
      <c r="D305" s="227" t="s">
        <v>7</v>
      </c>
      <c r="E305" s="292" t="s">
        <v>132</v>
      </c>
      <c r="F305" s="155"/>
      <c r="G305" s="229">
        <v>1312.36</v>
      </c>
      <c r="H305" s="230"/>
      <c r="I305" s="231"/>
      <c r="J305" s="152"/>
      <c r="K305" s="322"/>
      <c r="L305" s="323"/>
      <c r="M305" s="322"/>
      <c r="N305" s="323"/>
      <c r="O305" s="322"/>
      <c r="P305" s="323"/>
      <c r="Q305" s="322"/>
      <c r="R305" s="323"/>
      <c r="S305" s="322"/>
      <c r="T305" s="323"/>
      <c r="U305" s="322"/>
      <c r="V305" s="323"/>
      <c r="W305" s="322"/>
      <c r="X305" s="323"/>
      <c r="Y305" s="1613"/>
      <c r="Z305" s="1614"/>
      <c r="AA305" s="1613"/>
      <c r="AB305" s="1614"/>
      <c r="AC305" s="1761"/>
      <c r="AD305" s="1614"/>
      <c r="AE305" s="322"/>
      <c r="AF305" s="323"/>
      <c r="AG305" s="1648"/>
      <c r="AH305" s="1585"/>
      <c r="AI305" s="322"/>
      <c r="AJ305" s="323"/>
      <c r="AK305" s="322"/>
      <c r="AL305" s="323"/>
      <c r="AM305" s="322"/>
      <c r="AN305" s="323"/>
      <c r="AO305" s="1613"/>
      <c r="AP305" s="1614"/>
      <c r="AQ305" s="322"/>
      <c r="AR305" s="323"/>
      <c r="AS305" s="1613"/>
      <c r="AT305" s="1614"/>
      <c r="AU305" s="2344"/>
      <c r="AV305" s="1912"/>
      <c r="AW305" s="322"/>
      <c r="AX305" s="323"/>
      <c r="AY305" s="322"/>
      <c r="AZ305" s="323"/>
      <c r="BA305" s="529"/>
    </row>
    <row r="306" spans="1:54" s="1" customFormat="1" ht="39.9" customHeight="1" x14ac:dyDescent="0.2">
      <c r="A306" s="22"/>
      <c r="B306" s="2030">
        <v>40</v>
      </c>
      <c r="C306" s="268" t="s">
        <v>105</v>
      </c>
      <c r="D306" s="269" t="s">
        <v>395</v>
      </c>
      <c r="E306" s="275" t="s">
        <v>396</v>
      </c>
      <c r="F306" s="270" t="s">
        <v>108</v>
      </c>
      <c r="G306" s="271">
        <v>1708.1</v>
      </c>
      <c r="H306" s="272">
        <v>317.60000000000002</v>
      </c>
      <c r="I306" s="273">
        <f>ROUND(H306*G306,2)</f>
        <v>542492.56000000006</v>
      </c>
      <c r="J306" s="255" t="s">
        <v>109</v>
      </c>
      <c r="K306" s="318"/>
      <c r="L306" s="319">
        <f>ROUND(K306*$H306,2)</f>
        <v>0</v>
      </c>
      <c r="M306" s="318"/>
      <c r="N306" s="319">
        <f>ROUND(M306*$H306,2)</f>
        <v>0</v>
      </c>
      <c r="O306" s="318"/>
      <c r="P306" s="319">
        <f>ROUND(O306*$H306,2)</f>
        <v>0</v>
      </c>
      <c r="Q306" s="318"/>
      <c r="R306" s="319">
        <f>ROUND(Q306*$H306,2)</f>
        <v>0</v>
      </c>
      <c r="S306" s="318"/>
      <c r="T306" s="319">
        <f>ROUND(S306*$H306,2)</f>
        <v>0</v>
      </c>
      <c r="U306" s="318"/>
      <c r="V306" s="319">
        <f>ROUND(U306*$H306,2)</f>
        <v>0</v>
      </c>
      <c r="W306" s="318"/>
      <c r="X306" s="319">
        <f>ROUND(W306*$H306,2)</f>
        <v>0</v>
      </c>
      <c r="Y306" s="1381"/>
      <c r="Z306" s="1382">
        <f>ROUND(Y306*$H306,2)</f>
        <v>0</v>
      </c>
      <c r="AA306" s="1381"/>
      <c r="AB306" s="1382">
        <f>ROUND(AA306*$H306,2)</f>
        <v>0</v>
      </c>
      <c r="AC306" s="1757"/>
      <c r="AD306" s="1382">
        <f>ROUND(AC306*$H306,2)</f>
        <v>0</v>
      </c>
      <c r="AE306" s="318"/>
      <c r="AF306" s="319">
        <f>ROUND(AE306*$H306,2)</f>
        <v>0</v>
      </c>
      <c r="AG306" s="1646"/>
      <c r="AH306" s="1583">
        <f>ROUND(AG306*$H306,2)</f>
        <v>0</v>
      </c>
      <c r="AI306" s="318"/>
      <c r="AJ306" s="319">
        <f>ROUND(AI306*$H306,2)</f>
        <v>0</v>
      </c>
      <c r="AK306" s="318"/>
      <c r="AL306" s="319">
        <f>ROUND(AK306*$H306,2)</f>
        <v>0</v>
      </c>
      <c r="AM306" s="318"/>
      <c r="AN306" s="319">
        <f>ROUND(AM306*$H306,2)</f>
        <v>0</v>
      </c>
      <c r="AO306" s="1381"/>
      <c r="AP306" s="1382">
        <f>ROUND(AO306*$H306,2)</f>
        <v>0</v>
      </c>
      <c r="AQ306" s="318"/>
      <c r="AR306" s="319">
        <f>ROUND(AQ306*$H306,2)</f>
        <v>0</v>
      </c>
      <c r="AS306" s="1381"/>
      <c r="AT306" s="1382">
        <f>ROUND(AS306*$H306,2)</f>
        <v>0</v>
      </c>
      <c r="AU306" s="2342"/>
      <c r="AV306" s="1908">
        <f>ROUND(AU306*$H306,2)</f>
        <v>0</v>
      </c>
      <c r="AW306" s="318">
        <f>AU306+AS306+AQ306+AO306+AM306+AK306+AI306+AG306+AE306+AC306+AA306+Y306+W306+U306+S306+Q306+O306+M306+K306</f>
        <v>0</v>
      </c>
      <c r="AX306" s="319">
        <f>ROUND(AW306*$H306,2)</f>
        <v>0</v>
      </c>
      <c r="AY306" s="318">
        <f>G306-AW306</f>
        <v>1708.1</v>
      </c>
      <c r="AZ306" s="319">
        <f>ROUND(AY306*$H306,2)</f>
        <v>542492.56000000006</v>
      </c>
      <c r="BA306" s="530">
        <f>AZ306/I306</f>
        <v>1</v>
      </c>
    </row>
    <row r="307" spans="1:54" s="9" customFormat="1" ht="30" customHeight="1" x14ac:dyDescent="0.2">
      <c r="B307" s="201"/>
      <c r="C307" s="207" t="s">
        <v>112</v>
      </c>
      <c r="D307" s="33"/>
      <c r="E307" s="288" t="s">
        <v>398</v>
      </c>
      <c r="F307" s="33"/>
      <c r="G307" s="33"/>
      <c r="H307" s="202"/>
      <c r="I307" s="203"/>
      <c r="J307" s="131"/>
      <c r="K307" s="314"/>
      <c r="L307" s="315"/>
      <c r="M307" s="314"/>
      <c r="N307" s="315"/>
      <c r="O307" s="314"/>
      <c r="P307" s="315"/>
      <c r="Q307" s="314"/>
      <c r="R307" s="315"/>
      <c r="S307" s="314"/>
      <c r="T307" s="315"/>
      <c r="U307" s="314"/>
      <c r="V307" s="315"/>
      <c r="W307" s="314"/>
      <c r="X307" s="315"/>
      <c r="Y307" s="1607"/>
      <c r="Z307" s="1608"/>
      <c r="AA307" s="1607"/>
      <c r="AB307" s="1608"/>
      <c r="AC307" s="1753"/>
      <c r="AD307" s="1608"/>
      <c r="AE307" s="314"/>
      <c r="AF307" s="315"/>
      <c r="AG307" s="1644"/>
      <c r="AH307" s="1581"/>
      <c r="AI307" s="314"/>
      <c r="AJ307" s="315"/>
      <c r="AK307" s="314"/>
      <c r="AL307" s="315"/>
      <c r="AM307" s="314"/>
      <c r="AN307" s="315"/>
      <c r="AO307" s="1607"/>
      <c r="AP307" s="1608"/>
      <c r="AQ307" s="314"/>
      <c r="AR307" s="315"/>
      <c r="AS307" s="1607"/>
      <c r="AT307" s="1608"/>
      <c r="AU307" s="2340"/>
      <c r="AV307" s="1904"/>
      <c r="AW307" s="314"/>
      <c r="AX307" s="315"/>
      <c r="AY307" s="314"/>
      <c r="AZ307" s="315"/>
      <c r="BA307" s="527"/>
    </row>
    <row r="308" spans="1:54" s="10" customFormat="1" ht="30" customHeight="1" x14ac:dyDescent="0.2">
      <c r="B308" s="209"/>
      <c r="C308" s="207" t="s">
        <v>114</v>
      </c>
      <c r="D308" s="210" t="s">
        <v>7</v>
      </c>
      <c r="E308" s="289" t="s">
        <v>399</v>
      </c>
      <c r="F308" s="134"/>
      <c r="G308" s="210" t="s">
        <v>7</v>
      </c>
      <c r="H308" s="212"/>
      <c r="I308" s="213"/>
      <c r="J308" s="138"/>
      <c r="K308" s="316"/>
      <c r="L308" s="317"/>
      <c r="M308" s="316"/>
      <c r="N308" s="317"/>
      <c r="O308" s="316"/>
      <c r="P308" s="317"/>
      <c r="Q308" s="316"/>
      <c r="R308" s="317"/>
      <c r="S308" s="316"/>
      <c r="T308" s="317"/>
      <c r="U308" s="316"/>
      <c r="V308" s="317"/>
      <c r="W308" s="316"/>
      <c r="X308" s="317"/>
      <c r="Y308" s="1609"/>
      <c r="Z308" s="1610"/>
      <c r="AA308" s="1609"/>
      <c r="AB308" s="1610"/>
      <c r="AC308" s="1755"/>
      <c r="AD308" s="1610"/>
      <c r="AE308" s="316"/>
      <c r="AF308" s="317"/>
      <c r="AG308" s="1645"/>
      <c r="AH308" s="1582"/>
      <c r="AI308" s="316"/>
      <c r="AJ308" s="317"/>
      <c r="AK308" s="316"/>
      <c r="AL308" s="317"/>
      <c r="AM308" s="316"/>
      <c r="AN308" s="317"/>
      <c r="AO308" s="1609"/>
      <c r="AP308" s="1610"/>
      <c r="AQ308" s="316"/>
      <c r="AR308" s="317"/>
      <c r="AS308" s="1609"/>
      <c r="AT308" s="1610"/>
      <c r="AU308" s="2341"/>
      <c r="AV308" s="1906"/>
      <c r="AW308" s="316"/>
      <c r="AX308" s="317"/>
      <c r="AY308" s="316"/>
      <c r="AZ308" s="317"/>
      <c r="BA308" s="528"/>
    </row>
    <row r="309" spans="1:54" s="1" customFormat="1" ht="30" customHeight="1" x14ac:dyDescent="0.2">
      <c r="A309" s="22"/>
      <c r="B309" s="214"/>
      <c r="C309" s="207" t="s">
        <v>114</v>
      </c>
      <c r="D309" s="215" t="s">
        <v>7</v>
      </c>
      <c r="E309" s="290" t="s">
        <v>400</v>
      </c>
      <c r="F309" s="141"/>
      <c r="G309" s="217">
        <v>713.7</v>
      </c>
      <c r="H309" s="218"/>
      <c r="I309" s="219"/>
      <c r="J309" s="255" t="s">
        <v>109</v>
      </c>
      <c r="K309" s="312"/>
      <c r="L309" s="313"/>
      <c r="M309" s="312"/>
      <c r="N309" s="313"/>
      <c r="O309" s="312"/>
      <c r="P309" s="313"/>
      <c r="Q309" s="312"/>
      <c r="R309" s="313"/>
      <c r="S309" s="312"/>
      <c r="T309" s="313"/>
      <c r="U309" s="312"/>
      <c r="V309" s="313"/>
      <c r="W309" s="312"/>
      <c r="X309" s="313"/>
      <c r="Y309" s="1605"/>
      <c r="Z309" s="1606"/>
      <c r="AA309" s="1605"/>
      <c r="AB309" s="1606"/>
      <c r="AC309" s="1805"/>
      <c r="AD309" s="1606"/>
      <c r="AE309" s="312"/>
      <c r="AF309" s="313"/>
      <c r="AG309" s="1781"/>
      <c r="AH309" s="1580"/>
      <c r="AI309" s="312"/>
      <c r="AJ309" s="313"/>
      <c r="AK309" s="312"/>
      <c r="AL309" s="313"/>
      <c r="AM309" s="542"/>
      <c r="AN309" s="543"/>
      <c r="AO309" s="1605"/>
      <c r="AP309" s="1606"/>
      <c r="AQ309" s="542"/>
      <c r="AR309" s="543"/>
      <c r="AS309" s="1605"/>
      <c r="AT309" s="1606"/>
      <c r="AU309" s="2339"/>
      <c r="AV309" s="1902"/>
      <c r="AW309" s="312"/>
      <c r="AX309" s="313"/>
      <c r="AY309" s="312"/>
      <c r="AZ309" s="313"/>
      <c r="BA309" s="539"/>
    </row>
    <row r="310" spans="1:54" s="1" customFormat="1" ht="30" customHeight="1" x14ac:dyDescent="0.2">
      <c r="A310" s="22"/>
      <c r="B310" s="214"/>
      <c r="C310" s="207" t="s">
        <v>114</v>
      </c>
      <c r="D310" s="215" t="s">
        <v>7</v>
      </c>
      <c r="E310" s="292" t="s">
        <v>401</v>
      </c>
      <c r="F310" s="141"/>
      <c r="G310" s="229">
        <v>994.4</v>
      </c>
      <c r="H310" s="2388" t="s">
        <v>2618</v>
      </c>
      <c r="I310" s="219"/>
      <c r="J310" s="24"/>
      <c r="K310" s="312"/>
      <c r="L310" s="313"/>
      <c r="M310" s="312"/>
      <c r="N310" s="313"/>
      <c r="O310" s="312"/>
      <c r="P310" s="313"/>
      <c r="Q310" s="312"/>
      <c r="R310" s="313"/>
      <c r="S310" s="312"/>
      <c r="T310" s="313"/>
      <c r="U310" s="312"/>
      <c r="V310" s="313"/>
      <c r="W310" s="312"/>
      <c r="X310" s="313"/>
      <c r="Y310" s="1605"/>
      <c r="Z310" s="1606"/>
      <c r="AA310" s="1605"/>
      <c r="AB310" s="1606"/>
      <c r="AC310" s="1805"/>
      <c r="AD310" s="1606"/>
      <c r="AE310" s="312"/>
      <c r="AF310" s="313"/>
      <c r="AG310" s="1781"/>
      <c r="AH310" s="1580"/>
      <c r="AI310" s="312"/>
      <c r="AJ310" s="313"/>
      <c r="AK310" s="312"/>
      <c r="AL310" s="313"/>
      <c r="AM310" s="542"/>
      <c r="AN310" s="543"/>
      <c r="AO310" s="1605"/>
      <c r="AP310" s="1606"/>
      <c r="AQ310" s="542"/>
      <c r="AR310" s="543"/>
      <c r="AS310" s="1605"/>
      <c r="AT310" s="1606"/>
      <c r="AU310" s="2339"/>
      <c r="AV310" s="1902"/>
      <c r="AW310" s="312"/>
      <c r="AX310" s="313"/>
      <c r="AY310" s="312"/>
      <c r="AZ310" s="313"/>
      <c r="BA310" s="539"/>
      <c r="BB310" s="1975" t="s">
        <v>2617</v>
      </c>
    </row>
    <row r="311" spans="1:54" s="10" customFormat="1" ht="30" customHeight="1" x14ac:dyDescent="0.2">
      <c r="B311" s="226"/>
      <c r="C311" s="207" t="s">
        <v>114</v>
      </c>
      <c r="D311" s="227" t="s">
        <v>7</v>
      </c>
      <c r="E311" s="292" t="s">
        <v>132</v>
      </c>
      <c r="F311" s="155"/>
      <c r="G311" s="229">
        <v>1708.1</v>
      </c>
      <c r="H311" s="230"/>
      <c r="I311" s="231"/>
      <c r="J311" s="138"/>
      <c r="K311" s="316"/>
      <c r="L311" s="317"/>
      <c r="M311" s="316"/>
      <c r="N311" s="317"/>
      <c r="O311" s="316"/>
      <c r="P311" s="317"/>
      <c r="Q311" s="316"/>
      <c r="R311" s="317"/>
      <c r="S311" s="316"/>
      <c r="T311" s="317"/>
      <c r="U311" s="316"/>
      <c r="V311" s="317"/>
      <c r="W311" s="316"/>
      <c r="X311" s="317"/>
      <c r="Y311" s="1609"/>
      <c r="Z311" s="1610"/>
      <c r="AA311" s="1609"/>
      <c r="AB311" s="1610"/>
      <c r="AC311" s="1755"/>
      <c r="AD311" s="1610"/>
      <c r="AE311" s="316"/>
      <c r="AF311" s="317"/>
      <c r="AG311" s="1645"/>
      <c r="AH311" s="1582"/>
      <c r="AI311" s="316"/>
      <c r="AJ311" s="317"/>
      <c r="AK311" s="316"/>
      <c r="AL311" s="317"/>
      <c r="AM311" s="316"/>
      <c r="AN311" s="317"/>
      <c r="AO311" s="1609"/>
      <c r="AP311" s="1610"/>
      <c r="AQ311" s="316"/>
      <c r="AR311" s="317"/>
      <c r="AS311" s="1609"/>
      <c r="AT311" s="1610"/>
      <c r="AU311" s="2341"/>
      <c r="AV311" s="1906"/>
      <c r="AW311" s="316"/>
      <c r="AX311" s="317"/>
      <c r="AY311" s="316"/>
      <c r="AZ311" s="317"/>
      <c r="BA311" s="528"/>
    </row>
    <row r="312" spans="1:54" s="9" customFormat="1" ht="39.9" customHeight="1" x14ac:dyDescent="0.2">
      <c r="B312" s="2030">
        <v>41</v>
      </c>
      <c r="C312" s="268" t="s">
        <v>105</v>
      </c>
      <c r="D312" s="269" t="s">
        <v>403</v>
      </c>
      <c r="E312" s="275" t="s">
        <v>404</v>
      </c>
      <c r="F312" s="270" t="s">
        <v>108</v>
      </c>
      <c r="G312" s="271">
        <v>2.95</v>
      </c>
      <c r="H312" s="272">
        <v>141.4</v>
      </c>
      <c r="I312" s="273">
        <f>ROUND(H312*G312,2)</f>
        <v>417.13</v>
      </c>
      <c r="J312" s="131"/>
      <c r="K312" s="330"/>
      <c r="L312" s="319">
        <f>ROUND(K312*$H312,2)</f>
        <v>0</v>
      </c>
      <c r="M312" s="330"/>
      <c r="N312" s="319">
        <f>ROUND(M312*$H312,2)</f>
        <v>0</v>
      </c>
      <c r="O312" s="330"/>
      <c r="P312" s="319">
        <f>ROUND(O312*$H312,2)</f>
        <v>0</v>
      </c>
      <c r="Q312" s="330"/>
      <c r="R312" s="319">
        <f>ROUND(Q312*$H312,2)</f>
        <v>0</v>
      </c>
      <c r="S312" s="330"/>
      <c r="T312" s="319">
        <f>ROUND(S312*$H312,2)</f>
        <v>0</v>
      </c>
      <c r="U312" s="330"/>
      <c r="V312" s="319">
        <f>ROUND(U312*$H312,2)</f>
        <v>0</v>
      </c>
      <c r="W312" s="330"/>
      <c r="X312" s="319">
        <f>ROUND(W312*$H312,2)</f>
        <v>0</v>
      </c>
      <c r="Y312" s="1621"/>
      <c r="Z312" s="1382">
        <f>ROUND(Y312*$H312,2)</f>
        <v>0</v>
      </c>
      <c r="AA312" s="1621"/>
      <c r="AB312" s="1382">
        <f>ROUND(AA312*$H312,2)</f>
        <v>0</v>
      </c>
      <c r="AC312" s="1810"/>
      <c r="AD312" s="1382">
        <f>ROUND(AC312*$H312,2)</f>
        <v>0</v>
      </c>
      <c r="AE312" s="330"/>
      <c r="AF312" s="319">
        <f>ROUND(AE312*$H312,2)</f>
        <v>0</v>
      </c>
      <c r="AG312" s="1786"/>
      <c r="AH312" s="1583">
        <f>ROUND(AG312*$H312,2)</f>
        <v>0</v>
      </c>
      <c r="AI312" s="330"/>
      <c r="AJ312" s="319">
        <f>ROUND(AI312*$H312,2)</f>
        <v>0</v>
      </c>
      <c r="AK312" s="330"/>
      <c r="AL312" s="319">
        <f>ROUND(AK312*$H312,2)</f>
        <v>0</v>
      </c>
      <c r="AM312" s="330"/>
      <c r="AN312" s="319">
        <f>ROUND(AM312*$H312,2)</f>
        <v>0</v>
      </c>
      <c r="AO312" s="1621"/>
      <c r="AP312" s="1382">
        <f>ROUND(AO312*$H312,2)</f>
        <v>0</v>
      </c>
      <c r="AQ312" s="330"/>
      <c r="AR312" s="319">
        <f>ROUND(AQ312*$H312,2)</f>
        <v>0</v>
      </c>
      <c r="AS312" s="1621"/>
      <c r="AT312" s="1382">
        <f>ROUND(AS312*$H312,2)</f>
        <v>0</v>
      </c>
      <c r="AU312" s="2350"/>
      <c r="AV312" s="1908">
        <f>ROUND(AU312*$H312,2)</f>
        <v>0</v>
      </c>
      <c r="AW312" s="318">
        <f>AU312+AS312+AQ312+AO312+AM312+AK312+AI312+AG312+AE312+AC312+AA312+Y312+W312+U312+S312+Q312+O312+M312+K312</f>
        <v>0</v>
      </c>
      <c r="AX312" s="319">
        <f>ROUND(AW312*$H312,2)</f>
        <v>0</v>
      </c>
      <c r="AY312" s="318">
        <f>G312-AW312</f>
        <v>2.95</v>
      </c>
      <c r="AZ312" s="319">
        <f>ROUND(AY312*$H312,2)</f>
        <v>417.13</v>
      </c>
      <c r="BA312" s="530">
        <f>AZ312/I312</f>
        <v>1</v>
      </c>
    </row>
    <row r="313" spans="1:54" s="1" customFormat="1" ht="30" customHeight="1" x14ac:dyDescent="0.2">
      <c r="A313" s="22"/>
      <c r="B313" s="209"/>
      <c r="C313" s="207" t="s">
        <v>114</v>
      </c>
      <c r="D313" s="210" t="s">
        <v>7</v>
      </c>
      <c r="E313" s="289" t="s">
        <v>406</v>
      </c>
      <c r="F313" s="134"/>
      <c r="G313" s="210" t="s">
        <v>7</v>
      </c>
      <c r="H313" s="212"/>
      <c r="I313" s="213"/>
      <c r="J313" s="256" t="s">
        <v>109</v>
      </c>
      <c r="K313" s="324"/>
      <c r="L313" s="313"/>
      <c r="M313" s="324"/>
      <c r="N313" s="313"/>
      <c r="O313" s="324"/>
      <c r="P313" s="313"/>
      <c r="Q313" s="324"/>
      <c r="R313" s="313"/>
      <c r="S313" s="324"/>
      <c r="T313" s="313"/>
      <c r="U313" s="324"/>
      <c r="V313" s="313"/>
      <c r="W313" s="324"/>
      <c r="X313" s="313"/>
      <c r="Y313" s="1622"/>
      <c r="Z313" s="1606"/>
      <c r="AA313" s="1622"/>
      <c r="AB313" s="1606"/>
      <c r="AC313" s="1811"/>
      <c r="AD313" s="1606"/>
      <c r="AE313" s="324"/>
      <c r="AF313" s="313"/>
      <c r="AG313" s="1787"/>
      <c r="AH313" s="1580"/>
      <c r="AI313" s="324"/>
      <c r="AJ313" s="313"/>
      <c r="AK313" s="324"/>
      <c r="AL313" s="313"/>
      <c r="AM313" s="324"/>
      <c r="AN313" s="543"/>
      <c r="AO313" s="1622"/>
      <c r="AP313" s="1606"/>
      <c r="AQ313" s="324"/>
      <c r="AR313" s="543"/>
      <c r="AS313" s="1622"/>
      <c r="AT313" s="1606"/>
      <c r="AU313" s="2351"/>
      <c r="AV313" s="1902"/>
      <c r="AW313" s="324"/>
      <c r="AX313" s="313"/>
      <c r="AY313" s="324"/>
      <c r="AZ313" s="313"/>
      <c r="BA313" s="828"/>
    </row>
    <row r="314" spans="1:54" s="10" customFormat="1" ht="30" customHeight="1" x14ac:dyDescent="0.2">
      <c r="B314" s="214"/>
      <c r="C314" s="207" t="s">
        <v>114</v>
      </c>
      <c r="D314" s="215" t="s">
        <v>7</v>
      </c>
      <c r="E314" s="290" t="s">
        <v>407</v>
      </c>
      <c r="F314" s="141"/>
      <c r="G314" s="217">
        <v>2.95</v>
      </c>
      <c r="H314" s="218"/>
      <c r="I314" s="219"/>
      <c r="J314" s="138"/>
      <c r="K314" s="316"/>
      <c r="L314" s="317"/>
      <c r="M314" s="316"/>
      <c r="N314" s="317"/>
      <c r="O314" s="316"/>
      <c r="P314" s="317"/>
      <c r="Q314" s="316"/>
      <c r="R314" s="317"/>
      <c r="S314" s="316"/>
      <c r="T314" s="317"/>
      <c r="U314" s="316"/>
      <c r="V314" s="317"/>
      <c r="W314" s="316"/>
      <c r="X314" s="317"/>
      <c r="Y314" s="1609"/>
      <c r="Z314" s="1610"/>
      <c r="AA314" s="1609"/>
      <c r="AB314" s="1610"/>
      <c r="AC314" s="1755"/>
      <c r="AD314" s="1610"/>
      <c r="AE314" s="316"/>
      <c r="AF314" s="317"/>
      <c r="AG314" s="1645"/>
      <c r="AH314" s="1582"/>
      <c r="AI314" s="316"/>
      <c r="AJ314" s="317"/>
      <c r="AK314" s="316"/>
      <c r="AL314" s="317"/>
      <c r="AM314" s="316"/>
      <c r="AN314" s="317"/>
      <c r="AO314" s="1609"/>
      <c r="AP314" s="1610"/>
      <c r="AQ314" s="316"/>
      <c r="AR314" s="317"/>
      <c r="AS314" s="1609"/>
      <c r="AT314" s="1610"/>
      <c r="AU314" s="2341"/>
      <c r="AV314" s="1906"/>
      <c r="AW314" s="316"/>
      <c r="AX314" s="317"/>
      <c r="AY314" s="316"/>
      <c r="AZ314" s="317"/>
      <c r="BA314" s="528"/>
    </row>
    <row r="315" spans="1:54" s="1" customFormat="1" ht="39.9" customHeight="1" x14ac:dyDescent="0.2">
      <c r="A315" s="22"/>
      <c r="B315" s="2030">
        <v>42</v>
      </c>
      <c r="C315" s="268" t="s">
        <v>105</v>
      </c>
      <c r="D315" s="269" t="s">
        <v>409</v>
      </c>
      <c r="E315" s="275" t="s">
        <v>410</v>
      </c>
      <c r="F315" s="270" t="s">
        <v>108</v>
      </c>
      <c r="G315" s="271">
        <v>4.72</v>
      </c>
      <c r="H315" s="272">
        <v>336.9</v>
      </c>
      <c r="I315" s="273">
        <f>ROUND(H315*G315,2)</f>
        <v>1590.17</v>
      </c>
      <c r="J315" s="255" t="s">
        <v>109</v>
      </c>
      <c r="K315" s="318"/>
      <c r="L315" s="319">
        <f>ROUND(K315*$H315,2)</f>
        <v>0</v>
      </c>
      <c r="M315" s="318"/>
      <c r="N315" s="319">
        <f>ROUND(M315*$H315,2)</f>
        <v>0</v>
      </c>
      <c r="O315" s="318"/>
      <c r="P315" s="319">
        <f>ROUND(O315*$H315,2)</f>
        <v>0</v>
      </c>
      <c r="Q315" s="318"/>
      <c r="R315" s="319">
        <f>ROUND(Q315*$H315,2)</f>
        <v>0</v>
      </c>
      <c r="S315" s="318"/>
      <c r="T315" s="319">
        <f>ROUND(S315*$H315,2)</f>
        <v>0</v>
      </c>
      <c r="U315" s="318"/>
      <c r="V315" s="319">
        <f>ROUND(U315*$H315,2)</f>
        <v>0</v>
      </c>
      <c r="W315" s="318"/>
      <c r="X315" s="319">
        <f>ROUND(W315*$H315,2)</f>
        <v>0</v>
      </c>
      <c r="Y315" s="1381"/>
      <c r="Z315" s="1382">
        <f>ROUND(Y315*$H315,2)</f>
        <v>0</v>
      </c>
      <c r="AA315" s="1381"/>
      <c r="AB315" s="1382">
        <f>ROUND(AA315*$H315,2)</f>
        <v>0</v>
      </c>
      <c r="AC315" s="1757"/>
      <c r="AD315" s="1382">
        <f>ROUND(AC315*$H315,2)</f>
        <v>0</v>
      </c>
      <c r="AE315" s="318"/>
      <c r="AF315" s="319">
        <f>ROUND(AE315*$H315,2)</f>
        <v>0</v>
      </c>
      <c r="AG315" s="1646"/>
      <c r="AH315" s="1583">
        <f>ROUND(AG315*$H315,2)</f>
        <v>0</v>
      </c>
      <c r="AI315" s="318"/>
      <c r="AJ315" s="319">
        <f>ROUND(AI315*$H315,2)</f>
        <v>0</v>
      </c>
      <c r="AK315" s="318"/>
      <c r="AL315" s="319">
        <f>ROUND(AK315*$H315,2)</f>
        <v>0</v>
      </c>
      <c r="AM315" s="318"/>
      <c r="AN315" s="319">
        <f>ROUND(AM315*$H315,2)</f>
        <v>0</v>
      </c>
      <c r="AO315" s="1381"/>
      <c r="AP315" s="1382">
        <f>ROUND(AO315*$H315,2)</f>
        <v>0</v>
      </c>
      <c r="AQ315" s="318"/>
      <c r="AR315" s="319">
        <f>ROUND(AQ315*$H315,2)</f>
        <v>0</v>
      </c>
      <c r="AS315" s="1381"/>
      <c r="AT315" s="1382">
        <f>ROUND(AS315*$H315,2)</f>
        <v>0</v>
      </c>
      <c r="AU315" s="2342"/>
      <c r="AV315" s="1908">
        <f>ROUND(AU315*$H315,2)</f>
        <v>0</v>
      </c>
      <c r="AW315" s="318">
        <f>AU315+AS315+AQ315+AO315+AM315+AK315+AI315+AG315+AE315+AC315+AA315+Y315+W315+U315+S315+Q315+O315+M315+K315</f>
        <v>0</v>
      </c>
      <c r="AX315" s="319">
        <f>ROUND(AW315*$H315,2)</f>
        <v>0</v>
      </c>
      <c r="AY315" s="318">
        <f>G315-AW315</f>
        <v>4.72</v>
      </c>
      <c r="AZ315" s="319">
        <f>ROUND(AY315*$H315,2)</f>
        <v>1590.17</v>
      </c>
      <c r="BA315" s="530">
        <f>AZ315/I315</f>
        <v>1</v>
      </c>
    </row>
    <row r="316" spans="1:54" s="9" customFormat="1" ht="30" customHeight="1" x14ac:dyDescent="0.2">
      <c r="B316" s="201"/>
      <c r="C316" s="207" t="s">
        <v>112</v>
      </c>
      <c r="D316" s="33"/>
      <c r="E316" s="288" t="s">
        <v>412</v>
      </c>
      <c r="F316" s="33"/>
      <c r="G316" s="33"/>
      <c r="H316" s="202"/>
      <c r="I316" s="203"/>
      <c r="J316" s="131"/>
      <c r="K316" s="314"/>
      <c r="L316" s="315"/>
      <c r="M316" s="314"/>
      <c r="N316" s="315"/>
      <c r="O316" s="314"/>
      <c r="P316" s="315"/>
      <c r="Q316" s="314"/>
      <c r="R316" s="315"/>
      <c r="S316" s="314"/>
      <c r="T316" s="315"/>
      <c r="U316" s="314"/>
      <c r="V316" s="315"/>
      <c r="W316" s="314"/>
      <c r="X316" s="315"/>
      <c r="Y316" s="1607"/>
      <c r="Z316" s="1608"/>
      <c r="AA316" s="1607"/>
      <c r="AB316" s="1608"/>
      <c r="AC316" s="1753"/>
      <c r="AD316" s="1608"/>
      <c r="AE316" s="314"/>
      <c r="AF316" s="315"/>
      <c r="AG316" s="1644"/>
      <c r="AH316" s="1581"/>
      <c r="AI316" s="314"/>
      <c r="AJ316" s="315"/>
      <c r="AK316" s="314"/>
      <c r="AL316" s="315"/>
      <c r="AM316" s="314"/>
      <c r="AN316" s="315"/>
      <c r="AO316" s="1607"/>
      <c r="AP316" s="1608"/>
      <c r="AQ316" s="314"/>
      <c r="AR316" s="315"/>
      <c r="AS316" s="1607"/>
      <c r="AT316" s="1608"/>
      <c r="AU316" s="2340"/>
      <c r="AV316" s="1904"/>
      <c r="AW316" s="314"/>
      <c r="AX316" s="315"/>
      <c r="AY316" s="314"/>
      <c r="AZ316" s="315"/>
      <c r="BA316" s="527"/>
    </row>
    <row r="317" spans="1:54" s="10" customFormat="1" ht="30" customHeight="1" x14ac:dyDescent="0.2">
      <c r="B317" s="214"/>
      <c r="C317" s="207" t="s">
        <v>114</v>
      </c>
      <c r="D317" s="215" t="s">
        <v>7</v>
      </c>
      <c r="E317" s="290" t="s">
        <v>413</v>
      </c>
      <c r="F317" s="141"/>
      <c r="G317" s="217">
        <v>4.72</v>
      </c>
      <c r="H317" s="218"/>
      <c r="I317" s="219"/>
      <c r="J317" s="138"/>
      <c r="K317" s="316"/>
      <c r="L317" s="317"/>
      <c r="M317" s="316"/>
      <c r="N317" s="317"/>
      <c r="O317" s="316"/>
      <c r="P317" s="317"/>
      <c r="Q317" s="316"/>
      <c r="R317" s="317"/>
      <c r="S317" s="316"/>
      <c r="T317" s="317"/>
      <c r="U317" s="316"/>
      <c r="V317" s="317"/>
      <c r="W317" s="316"/>
      <c r="X317" s="317"/>
      <c r="Y317" s="1609"/>
      <c r="Z317" s="1610"/>
      <c r="AA317" s="1609"/>
      <c r="AB317" s="1610"/>
      <c r="AC317" s="1755"/>
      <c r="AD317" s="1610"/>
      <c r="AE317" s="316"/>
      <c r="AF317" s="317"/>
      <c r="AG317" s="1645"/>
      <c r="AH317" s="1582"/>
      <c r="AI317" s="316"/>
      <c r="AJ317" s="317"/>
      <c r="AK317" s="316"/>
      <c r="AL317" s="317"/>
      <c r="AM317" s="316"/>
      <c r="AN317" s="317"/>
      <c r="AO317" s="1609"/>
      <c r="AP317" s="1610"/>
      <c r="AQ317" s="316"/>
      <c r="AR317" s="317"/>
      <c r="AS317" s="1609"/>
      <c r="AT317" s="1610"/>
      <c r="AU317" s="2341"/>
      <c r="AV317" s="1906"/>
      <c r="AW317" s="316"/>
      <c r="AX317" s="317"/>
      <c r="AY317" s="316"/>
      <c r="AZ317" s="317"/>
      <c r="BA317" s="528"/>
    </row>
    <row r="318" spans="1:54" s="8" customFormat="1" ht="30" customHeight="1" x14ac:dyDescent="0.25">
      <c r="B318" s="209"/>
      <c r="C318" s="207" t="s">
        <v>114</v>
      </c>
      <c r="D318" s="210" t="s">
        <v>7</v>
      </c>
      <c r="E318" s="289" t="s">
        <v>414</v>
      </c>
      <c r="F318" s="134"/>
      <c r="G318" s="210" t="s">
        <v>7</v>
      </c>
      <c r="H318" s="212"/>
      <c r="I318" s="213"/>
      <c r="J318" s="107"/>
      <c r="K318" s="325"/>
      <c r="L318" s="326"/>
      <c r="M318" s="325"/>
      <c r="N318" s="326"/>
      <c r="O318" s="325"/>
      <c r="P318" s="326"/>
      <c r="Q318" s="325"/>
      <c r="R318" s="326"/>
      <c r="S318" s="325"/>
      <c r="T318" s="326"/>
      <c r="U318" s="325"/>
      <c r="V318" s="326"/>
      <c r="W318" s="325"/>
      <c r="X318" s="326"/>
      <c r="Y318" s="1616"/>
      <c r="Z318" s="1617"/>
      <c r="AA318" s="1616"/>
      <c r="AB318" s="1617"/>
      <c r="AC318" s="1766"/>
      <c r="AD318" s="1617"/>
      <c r="AE318" s="325"/>
      <c r="AF318" s="326"/>
      <c r="AG318" s="1651"/>
      <c r="AH318" s="1586"/>
      <c r="AI318" s="325"/>
      <c r="AJ318" s="326"/>
      <c r="AK318" s="325"/>
      <c r="AL318" s="326"/>
      <c r="AM318" s="325"/>
      <c r="AN318" s="326"/>
      <c r="AO318" s="1616"/>
      <c r="AP318" s="1617"/>
      <c r="AQ318" s="325"/>
      <c r="AR318" s="326"/>
      <c r="AS318" s="1616"/>
      <c r="AT318" s="1617"/>
      <c r="AU318" s="2346"/>
      <c r="AV318" s="1914"/>
      <c r="AW318" s="325"/>
      <c r="AX318" s="326"/>
      <c r="AY318" s="325"/>
      <c r="AZ318" s="326"/>
      <c r="BA318" s="532"/>
    </row>
    <row r="319" spans="1:54" s="1" customFormat="1" ht="30" customHeight="1" x14ac:dyDescent="0.2">
      <c r="A319" s="22"/>
      <c r="B319" s="2031">
        <v>43</v>
      </c>
      <c r="C319" s="158" t="s">
        <v>238</v>
      </c>
      <c r="D319" s="159" t="s">
        <v>416</v>
      </c>
      <c r="E319" s="293" t="s">
        <v>417</v>
      </c>
      <c r="F319" s="160" t="s">
        <v>108</v>
      </c>
      <c r="G319" s="161">
        <v>1</v>
      </c>
      <c r="H319" s="162">
        <v>245</v>
      </c>
      <c r="I319" s="232">
        <f>ROUND(H319*G319,2)</f>
        <v>245</v>
      </c>
      <c r="J319" s="255" t="s">
        <v>109</v>
      </c>
      <c r="K319" s="356"/>
      <c r="L319" s="319">
        <f>ROUND(K319*$H319,2)</f>
        <v>0</v>
      </c>
      <c r="M319" s="356"/>
      <c r="N319" s="319">
        <f>ROUND(M319*$H319,2)</f>
        <v>0</v>
      </c>
      <c r="O319" s="356"/>
      <c r="P319" s="319">
        <f>ROUND(O319*$H319,2)</f>
        <v>0</v>
      </c>
      <c r="Q319" s="356"/>
      <c r="R319" s="319">
        <f>ROUND(Q319*$H319,2)</f>
        <v>0</v>
      </c>
      <c r="S319" s="356"/>
      <c r="T319" s="319">
        <f>ROUND(S319*$H319,2)</f>
        <v>0</v>
      </c>
      <c r="U319" s="356"/>
      <c r="V319" s="319">
        <f>ROUND(U319*$H319,2)</f>
        <v>0</v>
      </c>
      <c r="W319" s="356"/>
      <c r="X319" s="319">
        <f>ROUND(W319*$H319,2)</f>
        <v>0</v>
      </c>
      <c r="Y319" s="1623"/>
      <c r="Z319" s="1382">
        <f>ROUND(Y319*$H319,2)</f>
        <v>0</v>
      </c>
      <c r="AA319" s="1623"/>
      <c r="AB319" s="1382">
        <f>ROUND(AA319*$H319,2)</f>
        <v>0</v>
      </c>
      <c r="AC319" s="1812"/>
      <c r="AD319" s="1382">
        <f>ROUND(AC319*$H319,2)</f>
        <v>0</v>
      </c>
      <c r="AE319" s="356"/>
      <c r="AF319" s="319">
        <f>ROUND(AE319*$H319,2)</f>
        <v>0</v>
      </c>
      <c r="AG319" s="1788"/>
      <c r="AH319" s="1583">
        <f>ROUND(AG319*$H319,2)</f>
        <v>0</v>
      </c>
      <c r="AI319" s="356"/>
      <c r="AJ319" s="319">
        <f>ROUND(AI319*$H319,2)</f>
        <v>0</v>
      </c>
      <c r="AK319" s="356"/>
      <c r="AL319" s="319">
        <f>ROUND(AK319*$H319,2)</f>
        <v>0</v>
      </c>
      <c r="AM319" s="356"/>
      <c r="AN319" s="319">
        <f>ROUND(AM319*$H319,2)</f>
        <v>0</v>
      </c>
      <c r="AO319" s="1623"/>
      <c r="AP319" s="1382">
        <f>ROUND(AO319*$H319,2)</f>
        <v>0</v>
      </c>
      <c r="AQ319" s="356"/>
      <c r="AR319" s="319">
        <f>ROUND(AQ319*$H319,2)</f>
        <v>0</v>
      </c>
      <c r="AS319" s="1623"/>
      <c r="AT319" s="1382">
        <f>ROUND(AS319*$H319,2)</f>
        <v>0</v>
      </c>
      <c r="AU319" s="2352"/>
      <c r="AV319" s="1908">
        <f>ROUND(AU319*$H319,2)</f>
        <v>0</v>
      </c>
      <c r="AW319" s="318">
        <f>AU319+AS319+AQ319+AO319+AM319+AK319+AI319+AG319+AE319+AC319+AA319+Y319+W319+U319+S319+Q319+O319+M319+K319</f>
        <v>0</v>
      </c>
      <c r="AX319" s="319">
        <f>ROUND(AW319*$H319,2)</f>
        <v>0</v>
      </c>
      <c r="AY319" s="318">
        <f>G319-AW319</f>
        <v>1</v>
      </c>
      <c r="AZ319" s="319">
        <f>ROUND(AY319*$H319,2)</f>
        <v>245</v>
      </c>
      <c r="BA319" s="530">
        <f>AZ319/I319</f>
        <v>1</v>
      </c>
    </row>
    <row r="320" spans="1:54" s="1" customFormat="1" ht="30" customHeight="1" x14ac:dyDescent="0.2">
      <c r="A320" s="22"/>
      <c r="B320" s="214"/>
      <c r="C320" s="207" t="s">
        <v>114</v>
      </c>
      <c r="D320" s="215" t="s">
        <v>7</v>
      </c>
      <c r="E320" s="290" t="s">
        <v>419</v>
      </c>
      <c r="F320" s="141"/>
      <c r="G320" s="217">
        <v>1</v>
      </c>
      <c r="H320" s="218"/>
      <c r="I320" s="219"/>
      <c r="J320" s="24"/>
      <c r="K320" s="312"/>
      <c r="L320" s="313"/>
      <c r="M320" s="312"/>
      <c r="N320" s="313"/>
      <c r="O320" s="312"/>
      <c r="P320" s="313"/>
      <c r="Q320" s="312"/>
      <c r="R320" s="313"/>
      <c r="S320" s="312"/>
      <c r="T320" s="313"/>
      <c r="U320" s="312"/>
      <c r="V320" s="313"/>
      <c r="W320" s="312"/>
      <c r="X320" s="313"/>
      <c r="Y320" s="1605"/>
      <c r="Z320" s="1606"/>
      <c r="AA320" s="1605"/>
      <c r="AB320" s="1606"/>
      <c r="AC320" s="1805"/>
      <c r="AD320" s="1606"/>
      <c r="AE320" s="312"/>
      <c r="AF320" s="313"/>
      <c r="AG320" s="1781"/>
      <c r="AH320" s="1580"/>
      <c r="AI320" s="312"/>
      <c r="AJ320" s="313"/>
      <c r="AK320" s="312"/>
      <c r="AL320" s="313"/>
      <c r="AM320" s="542"/>
      <c r="AN320" s="543"/>
      <c r="AO320" s="1605"/>
      <c r="AP320" s="1606"/>
      <c r="AQ320" s="542"/>
      <c r="AR320" s="543"/>
      <c r="AS320" s="1605"/>
      <c r="AT320" s="1606"/>
      <c r="AU320" s="2339"/>
      <c r="AV320" s="1902"/>
      <c r="AW320" s="312"/>
      <c r="AX320" s="313"/>
      <c r="AY320" s="312"/>
      <c r="AZ320" s="313"/>
      <c r="BA320" s="539"/>
    </row>
    <row r="321" spans="1:67" s="9" customFormat="1" ht="39.9" customHeight="1" x14ac:dyDescent="0.2">
      <c r="B321" s="2030">
        <v>44</v>
      </c>
      <c r="C321" s="268" t="s">
        <v>105</v>
      </c>
      <c r="D321" s="269" t="s">
        <v>421</v>
      </c>
      <c r="E321" s="275" t="s">
        <v>422</v>
      </c>
      <c r="F321" s="270" t="s">
        <v>108</v>
      </c>
      <c r="G321" s="271">
        <v>89.6</v>
      </c>
      <c r="H321" s="272">
        <v>30</v>
      </c>
      <c r="I321" s="273">
        <f>ROUND(H321*G321,2)</f>
        <v>2688</v>
      </c>
      <c r="J321" s="131"/>
      <c r="K321" s="330"/>
      <c r="L321" s="319">
        <f>ROUND(K321*$H321,2)</f>
        <v>0</v>
      </c>
      <c r="M321" s="330"/>
      <c r="N321" s="319">
        <f>ROUND(M321*$H321,2)</f>
        <v>0</v>
      </c>
      <c r="O321" s="330"/>
      <c r="P321" s="319">
        <f>ROUND(O321*$H321,2)</f>
        <v>0</v>
      </c>
      <c r="Q321" s="330"/>
      <c r="R321" s="319">
        <f>ROUND(Q321*$H321,2)</f>
        <v>0</v>
      </c>
      <c r="S321" s="330"/>
      <c r="T321" s="319">
        <f>ROUND(S321*$H321,2)</f>
        <v>0</v>
      </c>
      <c r="U321" s="330"/>
      <c r="V321" s="319">
        <f>ROUND(U321*$H321,2)</f>
        <v>0</v>
      </c>
      <c r="W321" s="330"/>
      <c r="X321" s="319">
        <f>ROUND(W321*$H321,2)</f>
        <v>0</v>
      </c>
      <c r="Y321" s="1621">
        <v>50</v>
      </c>
      <c r="Z321" s="1382">
        <f>ROUND(Y321*$H321,2)</f>
        <v>1500</v>
      </c>
      <c r="AA321" s="1621"/>
      <c r="AB321" s="1382">
        <f>ROUND(AA321*$H321,2)</f>
        <v>0</v>
      </c>
      <c r="AC321" s="1810"/>
      <c r="AD321" s="1382">
        <f>ROUND(AC321*$H321,2)</f>
        <v>0</v>
      </c>
      <c r="AE321" s="330"/>
      <c r="AF321" s="319">
        <f>ROUND(AE321*$H321,2)</f>
        <v>0</v>
      </c>
      <c r="AG321" s="1786"/>
      <c r="AH321" s="1583">
        <f>ROUND(AG321*$H321,2)</f>
        <v>0</v>
      </c>
      <c r="AI321" s="330"/>
      <c r="AJ321" s="319">
        <f>ROUND(AI321*$H321,2)</f>
        <v>0</v>
      </c>
      <c r="AK321" s="330"/>
      <c r="AL321" s="319">
        <f>ROUND(AK321*$H321,2)</f>
        <v>0</v>
      </c>
      <c r="AM321" s="330"/>
      <c r="AN321" s="319">
        <f>ROUND(AM321*$H321,2)</f>
        <v>0</v>
      </c>
      <c r="AO321" s="1621"/>
      <c r="AP321" s="1382">
        <f>ROUND(AO321*$H321,2)</f>
        <v>0</v>
      </c>
      <c r="AQ321" s="330"/>
      <c r="AR321" s="319">
        <f>ROUND(AQ321*$H321,2)</f>
        <v>0</v>
      </c>
      <c r="AS321" s="1621"/>
      <c r="AT321" s="1382">
        <f>ROUND(AS321*$H321,2)</f>
        <v>0</v>
      </c>
      <c r="AU321" s="2350"/>
      <c r="AV321" s="1908">
        <f>ROUND(AU321*$H321,2)</f>
        <v>0</v>
      </c>
      <c r="AW321" s="318">
        <f>AU321+AS321+AQ321+AO321+AM321+AK321+AI321+AG321+AE321+AC321+AA321+Y321+W321+U321+S321+Q321+O321+M321+K321</f>
        <v>50</v>
      </c>
      <c r="AX321" s="319">
        <f>ROUND(AW321*$H321,2)</f>
        <v>1500</v>
      </c>
      <c r="AY321" s="318">
        <f>G321-AW321</f>
        <v>39.599999999999994</v>
      </c>
      <c r="AZ321" s="319">
        <f>ROUND(AY321*$H321,2)</f>
        <v>1188</v>
      </c>
      <c r="BA321" s="530">
        <f>AZ321/I321</f>
        <v>0.4419642857142857</v>
      </c>
    </row>
    <row r="322" spans="1:67" s="10" customFormat="1" ht="30" customHeight="1" x14ac:dyDescent="0.2">
      <c r="B322" s="209"/>
      <c r="C322" s="207" t="s">
        <v>114</v>
      </c>
      <c r="D322" s="210" t="s">
        <v>7</v>
      </c>
      <c r="E322" s="289" t="s">
        <v>115</v>
      </c>
      <c r="F322" s="134"/>
      <c r="G322" s="210" t="s">
        <v>7</v>
      </c>
      <c r="H322" s="212"/>
      <c r="I322" s="213"/>
      <c r="J322" s="138"/>
      <c r="K322" s="316"/>
      <c r="L322" s="317"/>
      <c r="M322" s="316"/>
      <c r="N322" s="317"/>
      <c r="O322" s="316"/>
      <c r="P322" s="317"/>
      <c r="Q322" s="316"/>
      <c r="R322" s="317"/>
      <c r="S322" s="316"/>
      <c r="T322" s="317"/>
      <c r="U322" s="316"/>
      <c r="V322" s="317"/>
      <c r="W322" s="316"/>
      <c r="X322" s="317"/>
      <c r="Y322" s="1609"/>
      <c r="Z322" s="1610"/>
      <c r="AA322" s="1609"/>
      <c r="AB322" s="1610"/>
      <c r="AC322" s="1755"/>
      <c r="AD322" s="1610"/>
      <c r="AE322" s="316"/>
      <c r="AF322" s="317"/>
      <c r="AG322" s="1645"/>
      <c r="AH322" s="1582"/>
      <c r="AI322" s="316"/>
      <c r="AJ322" s="317"/>
      <c r="AK322" s="316"/>
      <c r="AL322" s="317"/>
      <c r="AM322" s="316"/>
      <c r="AN322" s="317"/>
      <c r="AO322" s="1609"/>
      <c r="AP322" s="1610"/>
      <c r="AQ322" s="316"/>
      <c r="AR322" s="317"/>
      <c r="AS322" s="1609"/>
      <c r="AT322" s="1610"/>
      <c r="AU322" s="2341"/>
      <c r="AV322" s="1906"/>
      <c r="AW322" s="316"/>
      <c r="AX322" s="317"/>
      <c r="AY322" s="316"/>
      <c r="AZ322" s="317"/>
      <c r="BA322" s="528"/>
    </row>
    <row r="323" spans="1:67" s="1" customFormat="1" ht="30" customHeight="1" thickBot="1" x14ac:dyDescent="0.25">
      <c r="A323" s="22"/>
      <c r="B323" s="214"/>
      <c r="C323" s="207" t="s">
        <v>114</v>
      </c>
      <c r="D323" s="215" t="s">
        <v>7</v>
      </c>
      <c r="E323" s="290" t="s">
        <v>424</v>
      </c>
      <c r="F323" s="141"/>
      <c r="G323" s="217">
        <v>89.6</v>
      </c>
      <c r="H323" s="218"/>
      <c r="I323" s="219"/>
      <c r="J323" s="255" t="s">
        <v>109</v>
      </c>
      <c r="K323" s="312"/>
      <c r="L323" s="313"/>
      <c r="M323" s="312"/>
      <c r="N323" s="313"/>
      <c r="O323" s="312"/>
      <c r="P323" s="313"/>
      <c r="Q323" s="312"/>
      <c r="R323" s="313"/>
      <c r="S323" s="312"/>
      <c r="T323" s="313"/>
      <c r="U323" s="312"/>
      <c r="V323" s="313"/>
      <c r="W323" s="312"/>
      <c r="X323" s="313"/>
      <c r="Y323" s="1605"/>
      <c r="Z323" s="1606"/>
      <c r="AA323" s="1605"/>
      <c r="AB323" s="1606"/>
      <c r="AC323" s="1805"/>
      <c r="AD323" s="1606"/>
      <c r="AE323" s="312"/>
      <c r="AF323" s="313"/>
      <c r="AG323" s="1781"/>
      <c r="AH323" s="1580"/>
      <c r="AI323" s="312"/>
      <c r="AJ323" s="313"/>
      <c r="AK323" s="312"/>
      <c r="AL323" s="313"/>
      <c r="AM323" s="542"/>
      <c r="AN323" s="543"/>
      <c r="AO323" s="1605"/>
      <c r="AP323" s="1606"/>
      <c r="AQ323" s="542"/>
      <c r="AR323" s="543"/>
      <c r="AS323" s="1605"/>
      <c r="AT323" s="1606"/>
      <c r="AU323" s="2339"/>
      <c r="AV323" s="1902"/>
      <c r="AW323" s="312"/>
      <c r="AX323" s="313"/>
      <c r="AY323" s="312"/>
      <c r="AZ323" s="313"/>
      <c r="BA323" s="539"/>
    </row>
    <row r="324" spans="1:67" s="1" customFormat="1" ht="30" customHeight="1" thickBot="1" x14ac:dyDescent="0.25">
      <c r="A324" s="22"/>
      <c r="B324" s="236"/>
      <c r="C324" s="174"/>
      <c r="D324" s="174"/>
      <c r="E324" s="295"/>
      <c r="F324" s="174"/>
      <c r="G324" s="174"/>
      <c r="H324" s="174"/>
      <c r="I324" s="237"/>
      <c r="J324" s="24"/>
      <c r="K324" s="2275" t="s">
        <v>2482</v>
      </c>
      <c r="L324" s="2275"/>
      <c r="M324" s="2255" t="s">
        <v>2483</v>
      </c>
      <c r="N324" s="2266"/>
      <c r="O324" s="2255" t="s">
        <v>2484</v>
      </c>
      <c r="P324" s="2266"/>
      <c r="Q324" s="2255" t="s">
        <v>2485</v>
      </c>
      <c r="R324" s="2266"/>
      <c r="S324" s="2255" t="s">
        <v>2486</v>
      </c>
      <c r="T324" s="2266"/>
      <c r="U324" s="2255" t="s">
        <v>2487</v>
      </c>
      <c r="V324" s="2266"/>
      <c r="W324" s="2255" t="s">
        <v>2488</v>
      </c>
      <c r="X324" s="2266"/>
      <c r="Y324" s="2270" t="s">
        <v>2489</v>
      </c>
      <c r="Z324" s="2271"/>
      <c r="AA324" s="2270" t="s">
        <v>2490</v>
      </c>
      <c r="AB324" s="2271"/>
      <c r="AC324" s="2270" t="s">
        <v>2491</v>
      </c>
      <c r="AD324" s="2271"/>
      <c r="AE324" s="2255" t="s">
        <v>2492</v>
      </c>
      <c r="AF324" s="2266"/>
      <c r="AG324" s="2264" t="s">
        <v>2493</v>
      </c>
      <c r="AH324" s="2265"/>
      <c r="AI324" s="2255" t="s">
        <v>2494</v>
      </c>
      <c r="AJ324" s="2266"/>
      <c r="AK324" s="2255" t="s">
        <v>2495</v>
      </c>
      <c r="AL324" s="2266"/>
      <c r="AM324" s="2255" t="s">
        <v>2496</v>
      </c>
      <c r="AN324" s="2266"/>
      <c r="AO324" s="2270" t="s">
        <v>2497</v>
      </c>
      <c r="AP324" s="2271"/>
      <c r="AQ324" s="2255" t="s">
        <v>2498</v>
      </c>
      <c r="AR324" s="2266"/>
      <c r="AS324" s="2270" t="s">
        <v>2499</v>
      </c>
      <c r="AT324" s="2271"/>
      <c r="AU324" s="2272" t="s">
        <v>2504</v>
      </c>
      <c r="AV324" s="2273"/>
      <c r="AW324" s="2255" t="s">
        <v>2500</v>
      </c>
      <c r="AX324" s="2266"/>
      <c r="AY324" s="2255" t="s">
        <v>2501</v>
      </c>
      <c r="AZ324" s="2256"/>
      <c r="BA324" s="536" t="s">
        <v>2502</v>
      </c>
    </row>
    <row r="325" spans="1:67" s="10" customFormat="1" ht="30" customHeight="1" thickBot="1" x14ac:dyDescent="0.25">
      <c r="B325" s="238"/>
      <c r="C325" s="239"/>
      <c r="D325" s="239"/>
      <c r="E325" s="296"/>
      <c r="F325" s="239"/>
      <c r="G325" s="239"/>
      <c r="H325" s="239"/>
      <c r="I325" s="240"/>
      <c r="J325" s="138"/>
      <c r="K325" s="175" t="s">
        <v>91</v>
      </c>
      <c r="L325" s="177" t="s">
        <v>2503</v>
      </c>
      <c r="M325" s="175" t="s">
        <v>91</v>
      </c>
      <c r="N325" s="177" t="s">
        <v>2503</v>
      </c>
      <c r="O325" s="175" t="s">
        <v>91</v>
      </c>
      <c r="P325" s="177" t="s">
        <v>2503</v>
      </c>
      <c r="Q325" s="175" t="s">
        <v>91</v>
      </c>
      <c r="R325" s="177" t="s">
        <v>2503</v>
      </c>
      <c r="S325" s="175" t="s">
        <v>91</v>
      </c>
      <c r="T325" s="177" t="s">
        <v>2503</v>
      </c>
      <c r="U325" s="175" t="s">
        <v>91</v>
      </c>
      <c r="V325" s="177" t="s">
        <v>2503</v>
      </c>
      <c r="W325" s="175" t="s">
        <v>91</v>
      </c>
      <c r="X325" s="177" t="s">
        <v>2503</v>
      </c>
      <c r="Y325" s="1599" t="s">
        <v>91</v>
      </c>
      <c r="Z325" s="1600" t="s">
        <v>2503</v>
      </c>
      <c r="AA325" s="1599" t="s">
        <v>91</v>
      </c>
      <c r="AB325" s="1600" t="s">
        <v>2503</v>
      </c>
      <c r="AC325" s="1763" t="s">
        <v>91</v>
      </c>
      <c r="AD325" s="1600" t="s">
        <v>2503</v>
      </c>
      <c r="AE325" s="175" t="s">
        <v>91</v>
      </c>
      <c r="AF325" s="177" t="s">
        <v>2503</v>
      </c>
      <c r="AG325" s="1649" t="s">
        <v>91</v>
      </c>
      <c r="AH325" s="1576" t="s">
        <v>2503</v>
      </c>
      <c r="AI325" s="175" t="s">
        <v>91</v>
      </c>
      <c r="AJ325" s="177" t="s">
        <v>2503</v>
      </c>
      <c r="AK325" s="175" t="s">
        <v>91</v>
      </c>
      <c r="AL325" s="177" t="s">
        <v>2503</v>
      </c>
      <c r="AM325" s="175" t="s">
        <v>91</v>
      </c>
      <c r="AN325" s="177" t="s">
        <v>2503</v>
      </c>
      <c r="AO325" s="1599" t="s">
        <v>91</v>
      </c>
      <c r="AP325" s="1600" t="s">
        <v>2503</v>
      </c>
      <c r="AQ325" s="175" t="s">
        <v>91</v>
      </c>
      <c r="AR325" s="177" t="s">
        <v>2503</v>
      </c>
      <c r="AS325" s="1599" t="s">
        <v>91</v>
      </c>
      <c r="AT325" s="1600" t="s">
        <v>2503</v>
      </c>
      <c r="AU325" s="2168" t="s">
        <v>91</v>
      </c>
      <c r="AV325" s="1896" t="s">
        <v>2503</v>
      </c>
      <c r="AW325" s="175" t="s">
        <v>91</v>
      </c>
      <c r="AX325" s="177" t="s">
        <v>2503</v>
      </c>
      <c r="AY325" s="175" t="s">
        <v>91</v>
      </c>
      <c r="AZ325" s="177" t="s">
        <v>2503</v>
      </c>
      <c r="BA325" s="522" t="s">
        <v>91</v>
      </c>
    </row>
    <row r="326" spans="1:67" s="368" customFormat="1" ht="30" customHeight="1" thickBot="1" x14ac:dyDescent="0.35">
      <c r="A326" s="362"/>
      <c r="B326" s="363"/>
      <c r="C326" s="364" t="s">
        <v>43</v>
      </c>
      <c r="D326" s="2257" t="s">
        <v>425</v>
      </c>
      <c r="E326" s="2257" t="s">
        <v>425</v>
      </c>
      <c r="F326" s="2257"/>
      <c r="G326" s="2258"/>
      <c r="H326" s="365"/>
      <c r="I326" s="366">
        <f>BE744</f>
        <v>1419686.8900000001</v>
      </c>
      <c r="J326" s="193" t="s">
        <v>7</v>
      </c>
      <c r="K326" s="404">
        <f t="shared" ref="K326:AZ326" si="4">K327+K331+K336+K341+K349+K353+K357+K405+K420+K427+K429+K431+K434+K436+K439+K334+K339+K347+K348+K352+K356+K361+K363+K367+K371+K373+K375+K379+K381+K383+K385+K387+K389+K391+K393+K399+K402+K410+K414+K416+K418+K423+K425</f>
        <v>0</v>
      </c>
      <c r="L326" s="404">
        <f t="shared" si="4"/>
        <v>0</v>
      </c>
      <c r="M326" s="188">
        <f t="shared" si="4"/>
        <v>0</v>
      </c>
      <c r="N326" s="188">
        <f t="shared" si="4"/>
        <v>0</v>
      </c>
      <c r="O326" s="188">
        <f t="shared" si="4"/>
        <v>274</v>
      </c>
      <c r="P326" s="188">
        <f t="shared" si="4"/>
        <v>183971.6</v>
      </c>
      <c r="Q326" s="188">
        <f t="shared" si="4"/>
        <v>0</v>
      </c>
      <c r="R326" s="188">
        <f t="shared" si="4"/>
        <v>0</v>
      </c>
      <c r="S326" s="188">
        <f t="shared" si="4"/>
        <v>113</v>
      </c>
      <c r="T326" s="188">
        <f t="shared" si="4"/>
        <v>114743.6</v>
      </c>
      <c r="U326" s="188">
        <f t="shared" si="4"/>
        <v>279</v>
      </c>
      <c r="V326" s="188">
        <f t="shared" si="4"/>
        <v>195359.60000000003</v>
      </c>
      <c r="W326" s="188">
        <f t="shared" si="4"/>
        <v>227</v>
      </c>
      <c r="X326" s="188">
        <f t="shared" si="4"/>
        <v>139412.20000000001</v>
      </c>
      <c r="Y326" s="1602">
        <f t="shared" si="4"/>
        <v>408</v>
      </c>
      <c r="Z326" s="1602">
        <f t="shared" si="4"/>
        <v>222166.19999999995</v>
      </c>
      <c r="AA326" s="1602">
        <f t="shared" si="4"/>
        <v>0</v>
      </c>
      <c r="AB326" s="1602">
        <f t="shared" si="4"/>
        <v>0</v>
      </c>
      <c r="AC326" s="1765">
        <f t="shared" si="4"/>
        <v>0</v>
      </c>
      <c r="AD326" s="1602">
        <f t="shared" si="4"/>
        <v>0</v>
      </c>
      <c r="AE326" s="188">
        <f t="shared" si="4"/>
        <v>0</v>
      </c>
      <c r="AF326" s="188">
        <f t="shared" si="4"/>
        <v>0</v>
      </c>
      <c r="AG326" s="1650">
        <f t="shared" si="4"/>
        <v>196</v>
      </c>
      <c r="AH326" s="1578">
        <f t="shared" si="4"/>
        <v>119117.5</v>
      </c>
      <c r="AI326" s="188">
        <f t="shared" si="4"/>
        <v>0</v>
      </c>
      <c r="AJ326" s="188">
        <f t="shared" si="4"/>
        <v>0</v>
      </c>
      <c r="AK326" s="188">
        <f t="shared" si="4"/>
        <v>0</v>
      </c>
      <c r="AL326" s="188">
        <f t="shared" si="4"/>
        <v>0</v>
      </c>
      <c r="AM326" s="188">
        <f t="shared" si="4"/>
        <v>0</v>
      </c>
      <c r="AN326" s="188">
        <f t="shared" si="4"/>
        <v>0</v>
      </c>
      <c r="AO326" s="1602">
        <f t="shared" si="4"/>
        <v>183</v>
      </c>
      <c r="AP326" s="1602">
        <f t="shared" si="4"/>
        <v>183725.9</v>
      </c>
      <c r="AQ326" s="188">
        <f t="shared" si="4"/>
        <v>575.75</v>
      </c>
      <c r="AR326" s="188">
        <f t="shared" si="4"/>
        <v>119112.15000000001</v>
      </c>
      <c r="AS326" s="1602"/>
      <c r="AT326" s="1602">
        <f t="shared" si="4"/>
        <v>162.29000000000008</v>
      </c>
      <c r="AU326" s="2170">
        <f t="shared" si="4"/>
        <v>6</v>
      </c>
      <c r="AV326" s="1898">
        <f t="shared" si="4"/>
        <v>672</v>
      </c>
      <c r="AW326" s="404">
        <f t="shared" si="4"/>
        <v>2258.09</v>
      </c>
      <c r="AX326" s="404">
        <f t="shared" si="4"/>
        <v>1277993.04</v>
      </c>
      <c r="AY326" s="404">
        <f t="shared" si="4"/>
        <v>539.44999999999982</v>
      </c>
      <c r="AZ326" s="404">
        <f t="shared" si="4"/>
        <v>141693.84999999998</v>
      </c>
      <c r="BA326" s="538">
        <f>AZ326/I326</f>
        <v>9.9806408721573786E-2</v>
      </c>
      <c r="BB326" s="367"/>
      <c r="BC326" s="367"/>
      <c r="BD326" s="367"/>
      <c r="BE326" s="367"/>
      <c r="BF326" s="367"/>
      <c r="BG326" s="367"/>
      <c r="BH326" s="367"/>
      <c r="BI326" s="367"/>
      <c r="BJ326" s="367"/>
      <c r="BK326" s="367"/>
      <c r="BL326" s="367"/>
      <c r="BM326" s="367"/>
      <c r="BN326" s="367"/>
      <c r="BO326" s="367"/>
    </row>
    <row r="327" spans="1:67" s="10" customFormat="1" ht="39.9" customHeight="1" x14ac:dyDescent="0.2">
      <c r="B327" s="2030">
        <v>45</v>
      </c>
      <c r="C327" s="268" t="s">
        <v>105</v>
      </c>
      <c r="D327" s="269" t="s">
        <v>427</v>
      </c>
      <c r="E327" s="275" t="s">
        <v>428</v>
      </c>
      <c r="F327" s="270" t="s">
        <v>153</v>
      </c>
      <c r="G327" s="271">
        <v>179.9</v>
      </c>
      <c r="H327" s="272">
        <v>433.3</v>
      </c>
      <c r="I327" s="273">
        <f>ROUND(H327*G327,2)</f>
        <v>77950.67</v>
      </c>
      <c r="J327" s="138"/>
      <c r="K327" s="327"/>
      <c r="L327" s="405">
        <f>ROUND(K327*$H327,2)</f>
        <v>0</v>
      </c>
      <c r="M327" s="327"/>
      <c r="N327" s="405">
        <f>ROUND(M327*$H327,2)</f>
        <v>0</v>
      </c>
      <c r="O327" s="327"/>
      <c r="P327" s="405">
        <f>ROUND(O327*$H327,2)</f>
        <v>0</v>
      </c>
      <c r="Q327" s="327"/>
      <c r="R327" s="405">
        <f>ROUND(Q327*$H327,2)</f>
        <v>0</v>
      </c>
      <c r="S327" s="327"/>
      <c r="T327" s="405">
        <f>ROUND(S327*$H327,2)</f>
        <v>0</v>
      </c>
      <c r="U327" s="327"/>
      <c r="V327" s="405">
        <f>ROUND(U327*$H327,2)</f>
        <v>0</v>
      </c>
      <c r="W327" s="327"/>
      <c r="X327" s="405">
        <f>ROUND(W327*$H327,2)</f>
        <v>0</v>
      </c>
      <c r="Y327" s="1618">
        <v>50</v>
      </c>
      <c r="Z327" s="1604">
        <f>ROUND(Y327*$H327,2)</f>
        <v>21665</v>
      </c>
      <c r="AA327" s="1618"/>
      <c r="AB327" s="1604">
        <f>ROUND(AA327*$H327,2)</f>
        <v>0</v>
      </c>
      <c r="AC327" s="1807"/>
      <c r="AD327" s="1604">
        <f>ROUND(AC327*$H327,2)</f>
        <v>0</v>
      </c>
      <c r="AE327" s="327"/>
      <c r="AF327" s="405">
        <f>ROUND(AE327*$H327,2)</f>
        <v>0</v>
      </c>
      <c r="AG327" s="1783"/>
      <c r="AH327" s="1579">
        <f>ROUND(AG327*$H327,2)</f>
        <v>0</v>
      </c>
      <c r="AI327" s="327"/>
      <c r="AJ327" s="405">
        <f>ROUND(AI327*$H327,2)</f>
        <v>0</v>
      </c>
      <c r="AK327" s="327"/>
      <c r="AL327" s="405">
        <f>ROUND(AK327*$H327,2)</f>
        <v>0</v>
      </c>
      <c r="AM327" s="327"/>
      <c r="AN327" s="405">
        <f>ROUND(AM327*$H327,2)</f>
        <v>0</v>
      </c>
      <c r="AO327" s="1618"/>
      <c r="AP327" s="1604">
        <f>ROUND(AO327*$H327,2)</f>
        <v>0</v>
      </c>
      <c r="AQ327" s="327">
        <v>12</v>
      </c>
      <c r="AR327" s="405">
        <f>ROUND(AQ327*$H327,2)</f>
        <v>5199.6000000000004</v>
      </c>
      <c r="AS327" s="1618"/>
      <c r="AT327" s="1604">
        <f>ROUND(AS327*$H327,2)</f>
        <v>0</v>
      </c>
      <c r="AU327" s="2347"/>
      <c r="AV327" s="1900">
        <f>ROUND(AU327*$H327,2)</f>
        <v>0</v>
      </c>
      <c r="AW327" s="334">
        <f>AU327+AS327+AQ327+AO327+AM327+AK327+AI327+AG327+AE327+AC327+AA327+Y327+W327+U327+S327+Q327+O327+M327+K327</f>
        <v>62</v>
      </c>
      <c r="AX327" s="405">
        <f>ROUND(AW327*$H327,2)</f>
        <v>26864.6</v>
      </c>
      <c r="AY327" s="334">
        <f>G327-AW327</f>
        <v>117.9</v>
      </c>
      <c r="AZ327" s="405">
        <f>ROUND(AY327*$H327,2)</f>
        <v>51086.07</v>
      </c>
      <c r="BA327" s="530">
        <f>AZ327/I327</f>
        <v>0.65536409116175653</v>
      </c>
      <c r="BC327" s="2147"/>
    </row>
    <row r="328" spans="1:67" s="1" customFormat="1" ht="30" customHeight="1" x14ac:dyDescent="0.2">
      <c r="A328" s="22"/>
      <c r="B328" s="201"/>
      <c r="C328" s="207" t="s">
        <v>112</v>
      </c>
      <c r="D328" s="33"/>
      <c r="E328" s="288" t="s">
        <v>430</v>
      </c>
      <c r="F328" s="33"/>
      <c r="G328" s="33"/>
      <c r="H328" s="202"/>
      <c r="I328" s="203"/>
      <c r="J328" s="255" t="s">
        <v>109</v>
      </c>
      <c r="K328" s="312"/>
      <c r="L328" s="313"/>
      <c r="M328" s="312"/>
      <c r="N328" s="313"/>
      <c r="O328" s="312"/>
      <c r="P328" s="313"/>
      <c r="Q328" s="312"/>
      <c r="R328" s="313"/>
      <c r="S328" s="312"/>
      <c r="T328" s="313"/>
      <c r="U328" s="312"/>
      <c r="V328" s="313"/>
      <c r="W328" s="312"/>
      <c r="X328" s="313"/>
      <c r="Y328" s="1605"/>
      <c r="Z328" s="1606"/>
      <c r="AA328" s="1605"/>
      <c r="AB328" s="1606"/>
      <c r="AC328" s="1805"/>
      <c r="AD328" s="1606"/>
      <c r="AE328" s="312"/>
      <c r="AF328" s="313"/>
      <c r="AG328" s="1781"/>
      <c r="AH328" s="1580"/>
      <c r="AI328" s="312"/>
      <c r="AJ328" s="313"/>
      <c r="AK328" s="312"/>
      <c r="AL328" s="313"/>
      <c r="AM328" s="542"/>
      <c r="AN328" s="543"/>
      <c r="AO328" s="1605"/>
      <c r="AP328" s="1606"/>
      <c r="AQ328" s="542"/>
      <c r="AR328" s="543"/>
      <c r="AS328" s="1605"/>
      <c r="AT328" s="1606"/>
      <c r="AU328" s="2339"/>
      <c r="AV328" s="1902"/>
      <c r="AW328" s="312"/>
      <c r="AX328" s="313"/>
      <c r="AY328" s="312"/>
      <c r="AZ328" s="313"/>
      <c r="BA328" s="539"/>
      <c r="BC328" s="2147"/>
    </row>
    <row r="329" spans="1:67" s="1" customFormat="1" ht="30" customHeight="1" x14ac:dyDescent="0.2">
      <c r="A329" s="22"/>
      <c r="B329" s="209"/>
      <c r="C329" s="207" t="s">
        <v>114</v>
      </c>
      <c r="D329" s="210" t="s">
        <v>7</v>
      </c>
      <c r="E329" s="289" t="s">
        <v>431</v>
      </c>
      <c r="F329" s="134"/>
      <c r="G329" s="210" t="s">
        <v>7</v>
      </c>
      <c r="H329" s="212"/>
      <c r="I329" s="213"/>
      <c r="J329" s="24"/>
      <c r="K329" s="312"/>
      <c r="L329" s="313"/>
      <c r="M329" s="312"/>
      <c r="N329" s="313"/>
      <c r="O329" s="312"/>
      <c r="P329" s="313"/>
      <c r="Q329" s="312"/>
      <c r="R329" s="313"/>
      <c r="S329" s="312"/>
      <c r="T329" s="313"/>
      <c r="U329" s="312"/>
      <c r="V329" s="313"/>
      <c r="W329" s="312"/>
      <c r="X329" s="313"/>
      <c r="Y329" s="1605"/>
      <c r="Z329" s="1606"/>
      <c r="AA329" s="1605"/>
      <c r="AB329" s="1606"/>
      <c r="AC329" s="1805"/>
      <c r="AD329" s="1606"/>
      <c r="AE329" s="312"/>
      <c r="AF329" s="313"/>
      <c r="AG329" s="1781"/>
      <c r="AH329" s="1580"/>
      <c r="AI329" s="312"/>
      <c r="AJ329" s="313"/>
      <c r="AK329" s="312"/>
      <c r="AL329" s="313"/>
      <c r="AM329" s="542"/>
      <c r="AN329" s="543"/>
      <c r="AO329" s="1605"/>
      <c r="AP329" s="1606"/>
      <c r="AQ329" s="542"/>
      <c r="AR329" s="543"/>
      <c r="AS329" s="1605"/>
      <c r="AT329" s="1606"/>
      <c r="AU329" s="2339"/>
      <c r="AV329" s="1902"/>
      <c r="AW329" s="312"/>
      <c r="AX329" s="313"/>
      <c r="AY329" s="312"/>
      <c r="AZ329" s="313"/>
      <c r="BA329" s="539"/>
      <c r="BC329" s="2147"/>
    </row>
    <row r="330" spans="1:67" s="10" customFormat="1" ht="30" customHeight="1" x14ac:dyDescent="0.2">
      <c r="B330" s="214"/>
      <c r="C330" s="207" t="s">
        <v>114</v>
      </c>
      <c r="D330" s="215" t="s">
        <v>7</v>
      </c>
      <c r="E330" s="290" t="s">
        <v>432</v>
      </c>
      <c r="F330" s="141"/>
      <c r="G330" s="217">
        <v>179.9</v>
      </c>
      <c r="H330" s="218"/>
      <c r="I330" s="219"/>
      <c r="J330" s="138"/>
      <c r="K330" s="316"/>
      <c r="L330" s="317"/>
      <c r="M330" s="316"/>
      <c r="N330" s="317"/>
      <c r="O330" s="316"/>
      <c r="P330" s="317"/>
      <c r="Q330" s="316"/>
      <c r="R330" s="317"/>
      <c r="S330" s="316"/>
      <c r="T330" s="317"/>
      <c r="U330" s="316"/>
      <c r="V330" s="317"/>
      <c r="W330" s="316"/>
      <c r="X330" s="317"/>
      <c r="Y330" s="1609"/>
      <c r="Z330" s="1610"/>
      <c r="AA330" s="1609"/>
      <c r="AB330" s="1610"/>
      <c r="AC330" s="1755"/>
      <c r="AD330" s="1610"/>
      <c r="AE330" s="316"/>
      <c r="AF330" s="317"/>
      <c r="AG330" s="1645"/>
      <c r="AH330" s="1582"/>
      <c r="AI330" s="316"/>
      <c r="AJ330" s="317"/>
      <c r="AK330" s="316"/>
      <c r="AL330" s="317"/>
      <c r="AM330" s="316"/>
      <c r="AN330" s="317"/>
      <c r="AO330" s="1609"/>
      <c r="AP330" s="1610"/>
      <c r="AQ330" s="316"/>
      <c r="AR330" s="317"/>
      <c r="AS330" s="1609"/>
      <c r="AT330" s="1610"/>
      <c r="AU330" s="2341"/>
      <c r="AV330" s="1906"/>
      <c r="AW330" s="316"/>
      <c r="AX330" s="317"/>
      <c r="AY330" s="316"/>
      <c r="AZ330" s="317"/>
      <c r="BA330" s="528"/>
      <c r="BC330" s="2147"/>
    </row>
    <row r="331" spans="1:67" s="1" customFormat="1" ht="39.9" customHeight="1" x14ac:dyDescent="0.2">
      <c r="A331" s="22"/>
      <c r="B331" s="2030">
        <v>46</v>
      </c>
      <c r="C331" s="268" t="s">
        <v>105</v>
      </c>
      <c r="D331" s="269" t="s">
        <v>434</v>
      </c>
      <c r="E331" s="275" t="s">
        <v>435</v>
      </c>
      <c r="F331" s="270" t="s">
        <v>153</v>
      </c>
      <c r="G331" s="271">
        <v>360</v>
      </c>
      <c r="H331" s="272">
        <v>111</v>
      </c>
      <c r="I331" s="273">
        <f>ROUND(H331*G331,2)</f>
        <v>39960</v>
      </c>
      <c r="J331" s="256" t="s">
        <v>7</v>
      </c>
      <c r="K331" s="331"/>
      <c r="L331" s="319">
        <f>ROUND(K331*$H331,2)</f>
        <v>0</v>
      </c>
      <c r="M331" s="331"/>
      <c r="N331" s="319">
        <f>ROUND(M331*$H331,2)</f>
        <v>0</v>
      </c>
      <c r="O331" s="331">
        <v>104</v>
      </c>
      <c r="P331" s="319">
        <f>ROUND(O331*$H331,2)</f>
        <v>11544</v>
      </c>
      <c r="Q331" s="331"/>
      <c r="R331" s="319">
        <f>ROUND(Q331*$H331,2)</f>
        <v>0</v>
      </c>
      <c r="S331" s="331">
        <v>30</v>
      </c>
      <c r="T331" s="319">
        <f>ROUND(S331*$H331,2)</f>
        <v>3330</v>
      </c>
      <c r="U331" s="331">
        <v>70</v>
      </c>
      <c r="V331" s="319">
        <f>ROUND(U331*$H331,2)</f>
        <v>7770</v>
      </c>
      <c r="W331" s="331">
        <v>60</v>
      </c>
      <c r="X331" s="319">
        <f>ROUND(W331*$H331,2)</f>
        <v>6660</v>
      </c>
      <c r="Y331" s="1624">
        <v>26</v>
      </c>
      <c r="Z331" s="1382">
        <f>ROUND(Y331*$H331,2)</f>
        <v>2886</v>
      </c>
      <c r="AA331" s="1624"/>
      <c r="AB331" s="1382">
        <f>ROUND(AA331*$H331,2)</f>
        <v>0</v>
      </c>
      <c r="AC331" s="1813"/>
      <c r="AD331" s="1382">
        <f>ROUND(AC331*$H331,2)</f>
        <v>0</v>
      </c>
      <c r="AE331" s="331"/>
      <c r="AF331" s="319">
        <f>ROUND(AE331*$H331,2)</f>
        <v>0</v>
      </c>
      <c r="AG331" s="1789">
        <v>11.5</v>
      </c>
      <c r="AH331" s="1583">
        <f>ROUND(AG331*$H331,2)</f>
        <v>1276.5</v>
      </c>
      <c r="AI331" s="331"/>
      <c r="AJ331" s="319">
        <f>ROUND(AI331*$H331,2)</f>
        <v>0</v>
      </c>
      <c r="AK331" s="331"/>
      <c r="AL331" s="319">
        <f>ROUND(AK331*$H331,2)</f>
        <v>0</v>
      </c>
      <c r="AM331" s="331"/>
      <c r="AN331" s="319">
        <f>ROUND(AM331*$H331,2)</f>
        <v>0</v>
      </c>
      <c r="AO331" s="1620">
        <v>42</v>
      </c>
      <c r="AP331" s="1382">
        <f>ROUND(AO331*$H331,2)</f>
        <v>4662</v>
      </c>
      <c r="AQ331" s="331">
        <v>6.5</v>
      </c>
      <c r="AR331" s="319">
        <f>ROUND(AQ331*$H331,2)</f>
        <v>721.5</v>
      </c>
      <c r="AS331" s="1624">
        <v>1.67</v>
      </c>
      <c r="AT331" s="1382">
        <f>ROUND(AS331*$H331,2)</f>
        <v>185.37</v>
      </c>
      <c r="AU331" s="2353"/>
      <c r="AV331" s="1908">
        <f>ROUND(AU331*$H331,2)</f>
        <v>0</v>
      </c>
      <c r="AW331" s="318">
        <f>AU331+AS331+AQ331+AO331+AM331+AK331+AI331+AG331+AE331+AC331+AA331+Y331+W331+U331+S331+Q331+O331+M331+K331</f>
        <v>351.67</v>
      </c>
      <c r="AX331" s="319">
        <f>ROUND(AW331*$H331,2)</f>
        <v>39035.370000000003</v>
      </c>
      <c r="AY331" s="318">
        <f>G331-AW331</f>
        <v>8.3299999999999841</v>
      </c>
      <c r="AZ331" s="319">
        <f>ROUND(AY331*$H331,2)</f>
        <v>924.63</v>
      </c>
      <c r="BA331" s="530">
        <f>AZ331/I331</f>
        <v>2.3138888888888889E-2</v>
      </c>
      <c r="BC331" s="2147"/>
    </row>
    <row r="332" spans="1:67" s="10" customFormat="1" ht="30" customHeight="1" x14ac:dyDescent="0.2">
      <c r="B332" s="201"/>
      <c r="C332" s="207" t="s">
        <v>112</v>
      </c>
      <c r="D332" s="33"/>
      <c r="E332" s="288" t="s">
        <v>437</v>
      </c>
      <c r="F332" s="33"/>
      <c r="G332" s="33"/>
      <c r="H332" s="202"/>
      <c r="I332" s="203"/>
      <c r="J332" s="138"/>
      <c r="K332" s="316"/>
      <c r="L332" s="317"/>
      <c r="M332" s="316"/>
      <c r="N332" s="317"/>
      <c r="O332" s="316"/>
      <c r="P332" s="317"/>
      <c r="Q332" s="316"/>
      <c r="R332" s="317"/>
      <c r="S332" s="316"/>
      <c r="T332" s="317"/>
      <c r="U332" s="316"/>
      <c r="V332" s="317"/>
      <c r="W332" s="316"/>
      <c r="X332" s="317"/>
      <c r="Y332" s="1609"/>
      <c r="Z332" s="1610"/>
      <c r="AA332" s="1609"/>
      <c r="AB332" s="1610"/>
      <c r="AC332" s="1755"/>
      <c r="AD332" s="1610"/>
      <c r="AE332" s="316"/>
      <c r="AF332" s="317"/>
      <c r="AG332" s="1645"/>
      <c r="AH332" s="1582"/>
      <c r="AI332" s="316"/>
      <c r="AJ332" s="317"/>
      <c r="AK332" s="316"/>
      <c r="AL332" s="317"/>
      <c r="AM332" s="316"/>
      <c r="AN332" s="317"/>
      <c r="AO332" s="1609"/>
      <c r="AP332" s="1610"/>
      <c r="AQ332" s="316"/>
      <c r="AR332" s="317"/>
      <c r="AS332" s="1609"/>
      <c r="AT332" s="1610"/>
      <c r="AU332" s="2341"/>
      <c r="AV332" s="1906"/>
      <c r="AW332" s="316"/>
      <c r="AX332" s="317"/>
      <c r="AY332" s="316"/>
      <c r="AZ332" s="317"/>
      <c r="BA332" s="528"/>
      <c r="BC332" s="2147"/>
    </row>
    <row r="333" spans="1:67" s="1" customFormat="1" ht="30" customHeight="1" x14ac:dyDescent="0.2">
      <c r="A333" s="22"/>
      <c r="B333" s="214"/>
      <c r="C333" s="207" t="s">
        <v>114</v>
      </c>
      <c r="D333" s="215" t="s">
        <v>7</v>
      </c>
      <c r="E333" s="290" t="s">
        <v>438</v>
      </c>
      <c r="F333" s="141"/>
      <c r="G333" s="217">
        <v>360</v>
      </c>
      <c r="H333" s="218"/>
      <c r="I333" s="219"/>
      <c r="J333" s="255" t="s">
        <v>109</v>
      </c>
      <c r="K333" s="312"/>
      <c r="L333" s="313"/>
      <c r="M333" s="312"/>
      <c r="N333" s="313"/>
      <c r="O333" s="312"/>
      <c r="P333" s="313"/>
      <c r="Q333" s="312"/>
      <c r="R333" s="313"/>
      <c r="S333" s="312"/>
      <c r="T333" s="313"/>
      <c r="U333" s="312"/>
      <c r="V333" s="313"/>
      <c r="W333" s="312"/>
      <c r="X333" s="313"/>
      <c r="Y333" s="1605"/>
      <c r="Z333" s="1606"/>
      <c r="AA333" s="1605"/>
      <c r="AB333" s="1606"/>
      <c r="AC333" s="1805"/>
      <c r="AD333" s="1606"/>
      <c r="AE333" s="312"/>
      <c r="AF333" s="313"/>
      <c r="AG333" s="1781"/>
      <c r="AH333" s="1580"/>
      <c r="AI333" s="312"/>
      <c r="AJ333" s="313"/>
      <c r="AK333" s="312"/>
      <c r="AL333" s="313"/>
      <c r="AM333" s="542"/>
      <c r="AN333" s="543"/>
      <c r="AO333" s="1605"/>
      <c r="AP333" s="1606"/>
      <c r="AQ333" s="542"/>
      <c r="AR333" s="543"/>
      <c r="AS333" s="1605"/>
      <c r="AT333" s="1606"/>
      <c r="AU333" s="2339"/>
      <c r="AV333" s="1902"/>
      <c r="AW333" s="312"/>
      <c r="AX333" s="313"/>
      <c r="AY333" s="312"/>
      <c r="AZ333" s="313"/>
      <c r="BA333" s="539"/>
      <c r="BC333" s="2147"/>
    </row>
    <row r="334" spans="1:67" s="1" customFormat="1" ht="30" customHeight="1" x14ac:dyDescent="0.2">
      <c r="A334" s="22"/>
      <c r="B334" s="2031">
        <v>47</v>
      </c>
      <c r="C334" s="158" t="s">
        <v>238</v>
      </c>
      <c r="D334" s="159" t="s">
        <v>440</v>
      </c>
      <c r="E334" s="293" t="s">
        <v>441</v>
      </c>
      <c r="F334" s="160" t="s">
        <v>153</v>
      </c>
      <c r="G334" s="161">
        <v>370.8</v>
      </c>
      <c r="H334" s="162">
        <v>676</v>
      </c>
      <c r="I334" s="232">
        <f>ROUND(H334*G334,2)</f>
        <v>250660.8</v>
      </c>
      <c r="J334" s="24"/>
      <c r="K334" s="356"/>
      <c r="L334" s="319">
        <f>ROUND(K334*$H334,2)</f>
        <v>0</v>
      </c>
      <c r="M334" s="356"/>
      <c r="N334" s="319">
        <f>ROUND(M334*$H334,2)</f>
        <v>0</v>
      </c>
      <c r="O334" s="318">
        <v>104</v>
      </c>
      <c r="P334" s="319">
        <f>ROUND(O334*$H334,2)</f>
        <v>70304</v>
      </c>
      <c r="Q334" s="356"/>
      <c r="R334" s="319">
        <f>ROUND(Q334*$H334,2)</f>
        <v>0</v>
      </c>
      <c r="S334" s="356">
        <v>30</v>
      </c>
      <c r="T334" s="319">
        <f>ROUND(S334*$H334,2)</f>
        <v>20280</v>
      </c>
      <c r="U334" s="356">
        <v>70</v>
      </c>
      <c r="V334" s="319">
        <f>ROUND(U334*$H334,2)</f>
        <v>47320</v>
      </c>
      <c r="W334" s="356">
        <v>60</v>
      </c>
      <c r="X334" s="319">
        <f>ROUND(W334*$H334,2)</f>
        <v>40560</v>
      </c>
      <c r="Y334" s="1623">
        <v>30</v>
      </c>
      <c r="Z334" s="1382">
        <f>ROUND(Y334*$H334,2)</f>
        <v>20280</v>
      </c>
      <c r="AA334" s="1623"/>
      <c r="AB334" s="1382">
        <f>ROUND(AA334*$H334,2)</f>
        <v>0</v>
      </c>
      <c r="AC334" s="1812"/>
      <c r="AD334" s="1382">
        <f>ROUND(AC334*$H334,2)</f>
        <v>0</v>
      </c>
      <c r="AE334" s="356"/>
      <c r="AF334" s="319">
        <f>ROUND(AE334*$H334,2)</f>
        <v>0</v>
      </c>
      <c r="AG334" s="1788">
        <v>7.5</v>
      </c>
      <c r="AH334" s="1583">
        <f>ROUND(AG334*$H334,2)</f>
        <v>5070</v>
      </c>
      <c r="AI334" s="356"/>
      <c r="AJ334" s="319">
        <f>ROUND(AI334*$H334,2)</f>
        <v>0</v>
      </c>
      <c r="AK334" s="356"/>
      <c r="AL334" s="319">
        <f>ROUND(AK334*$H334,2)</f>
        <v>0</v>
      </c>
      <c r="AM334" s="356"/>
      <c r="AN334" s="319">
        <f>ROUND(AM334*$H334,2)</f>
        <v>0</v>
      </c>
      <c r="AO334" s="1623">
        <v>42</v>
      </c>
      <c r="AP334" s="1382">
        <f>ROUND(AO334*$H334,2)</f>
        <v>28392</v>
      </c>
      <c r="AQ334" s="356">
        <v>17.3</v>
      </c>
      <c r="AR334" s="319">
        <f>ROUND(AQ334*$H334,2)</f>
        <v>11694.8</v>
      </c>
      <c r="AS334" s="1623">
        <v>1.67</v>
      </c>
      <c r="AT334" s="1382">
        <f>ROUND(AS334*$H334,2)</f>
        <v>1128.92</v>
      </c>
      <c r="AU334" s="2352"/>
      <c r="AV334" s="1908">
        <f>ROUND(AU334*$H334,2)</f>
        <v>0</v>
      </c>
      <c r="AW334" s="318">
        <f>AU334+AS334+AQ334+AO334+AM334+AK334+AI334+AG334+AE334+AC334+AA334+Y334+W334+U334+S334+Q334+O334+M334+K334</f>
        <v>362.47</v>
      </c>
      <c r="AX334" s="319">
        <f>ROUND(AW334*$H334,2)</f>
        <v>245029.72</v>
      </c>
      <c r="AY334" s="318">
        <f>G334-AW334</f>
        <v>8.3299999999999841</v>
      </c>
      <c r="AZ334" s="319">
        <f>ROUND(AY334*$H334,2)</f>
        <v>5631.08</v>
      </c>
      <c r="BA334" s="530">
        <f>AZ334/I334</f>
        <v>2.2464940668824165E-2</v>
      </c>
      <c r="BC334" s="2147"/>
    </row>
    <row r="335" spans="1:67" s="9" customFormat="1" ht="30" customHeight="1" x14ac:dyDescent="0.2">
      <c r="B335" s="214"/>
      <c r="C335" s="207" t="s">
        <v>114</v>
      </c>
      <c r="D335" s="215" t="s">
        <v>7</v>
      </c>
      <c r="E335" s="290" t="s">
        <v>443</v>
      </c>
      <c r="F335" s="141"/>
      <c r="G335" s="217">
        <v>370.8</v>
      </c>
      <c r="H335" s="218"/>
      <c r="I335" s="219"/>
      <c r="J335" s="131"/>
      <c r="K335" s="314"/>
      <c r="L335" s="315"/>
      <c r="M335" s="314"/>
      <c r="N335" s="315"/>
      <c r="O335" s="314"/>
      <c r="P335" s="315"/>
      <c r="Q335" s="314"/>
      <c r="R335" s="315"/>
      <c r="S335" s="314"/>
      <c r="T335" s="315"/>
      <c r="U335" s="314"/>
      <c r="V335" s="315"/>
      <c r="W335" s="314"/>
      <c r="X335" s="315"/>
      <c r="Y335" s="1607"/>
      <c r="Z335" s="1608"/>
      <c r="AA335" s="1607"/>
      <c r="AB335" s="1608"/>
      <c r="AC335" s="1753"/>
      <c r="AD335" s="1608"/>
      <c r="AE335" s="314"/>
      <c r="AF335" s="315"/>
      <c r="AG335" s="1644"/>
      <c r="AH335" s="1581"/>
      <c r="AI335" s="314"/>
      <c r="AJ335" s="315"/>
      <c r="AK335" s="314"/>
      <c r="AL335" s="315"/>
      <c r="AM335" s="314"/>
      <c r="AN335" s="315"/>
      <c r="AO335" s="1607"/>
      <c r="AP335" s="1608"/>
      <c r="AQ335" s="314"/>
      <c r="AR335" s="315"/>
      <c r="AS335" s="1607"/>
      <c r="AT335" s="1608"/>
      <c r="AU335" s="2340"/>
      <c r="AV335" s="1904"/>
      <c r="AW335" s="314"/>
      <c r="AX335" s="315"/>
      <c r="AY335" s="314"/>
      <c r="AZ335" s="315"/>
      <c r="BA335" s="527"/>
      <c r="BC335" s="2147"/>
    </row>
    <row r="336" spans="1:67" s="10" customFormat="1" ht="39.9" customHeight="1" x14ac:dyDescent="0.2">
      <c r="B336" s="2030">
        <v>48</v>
      </c>
      <c r="C336" s="268" t="s">
        <v>105</v>
      </c>
      <c r="D336" s="269" t="s">
        <v>445</v>
      </c>
      <c r="E336" s="275" t="s">
        <v>446</v>
      </c>
      <c r="F336" s="270" t="s">
        <v>153</v>
      </c>
      <c r="G336" s="271">
        <v>168</v>
      </c>
      <c r="H336" s="272">
        <v>111</v>
      </c>
      <c r="I336" s="273">
        <f>ROUND(H336*G336,2)</f>
        <v>18648</v>
      </c>
      <c r="J336" s="138"/>
      <c r="K336" s="329"/>
      <c r="L336" s="319">
        <f>ROUND(K336*$H336,2)</f>
        <v>0</v>
      </c>
      <c r="M336" s="329"/>
      <c r="N336" s="319">
        <f>ROUND(M336*$H336,2)</f>
        <v>0</v>
      </c>
      <c r="O336" s="329"/>
      <c r="P336" s="319">
        <f>ROUND(O336*$H336,2)</f>
        <v>0</v>
      </c>
      <c r="Q336" s="329"/>
      <c r="R336" s="319">
        <f>ROUND(Q336*$H336,2)</f>
        <v>0</v>
      </c>
      <c r="S336" s="329"/>
      <c r="T336" s="319">
        <f>ROUND(S336*$H336,2)</f>
        <v>0</v>
      </c>
      <c r="U336" s="329"/>
      <c r="V336" s="319">
        <f>ROUND(U336*$H336,2)</f>
        <v>0</v>
      </c>
      <c r="W336" s="329"/>
      <c r="X336" s="319">
        <f>ROUND(W336*$H336,2)</f>
        <v>0</v>
      </c>
      <c r="Y336" s="1620">
        <v>41</v>
      </c>
      <c r="Z336" s="1382">
        <f>ROUND(Y336*$H336,2)</f>
        <v>4551</v>
      </c>
      <c r="AA336" s="1620"/>
      <c r="AB336" s="1382">
        <f>ROUND(AA336*$H336,2)</f>
        <v>0</v>
      </c>
      <c r="AC336" s="1809"/>
      <c r="AD336" s="1382">
        <f>ROUND(AC336*$H336,2)</f>
        <v>0</v>
      </c>
      <c r="AE336" s="329"/>
      <c r="AF336" s="319">
        <f>ROUND(AE336*$H336,2)</f>
        <v>0</v>
      </c>
      <c r="AG336" s="1785">
        <v>77</v>
      </c>
      <c r="AH336" s="1583">
        <f>ROUND(AG336*$H336,2)</f>
        <v>8547</v>
      </c>
      <c r="AI336" s="329"/>
      <c r="AJ336" s="319">
        <f>ROUND(AI336*$H336,2)</f>
        <v>0</v>
      </c>
      <c r="AK336" s="329"/>
      <c r="AL336" s="319">
        <f>ROUND(AK336*$H336,2)</f>
        <v>0</v>
      </c>
      <c r="AM336" s="329"/>
      <c r="AN336" s="319">
        <f>ROUND(AM336*$H336,2)</f>
        <v>0</v>
      </c>
      <c r="AO336" s="1620">
        <v>20</v>
      </c>
      <c r="AP336" s="1382">
        <f>ROUND(AO336*$H336,2)</f>
        <v>2220</v>
      </c>
      <c r="AQ336" s="329">
        <v>20</v>
      </c>
      <c r="AR336" s="319">
        <f>ROUND(AQ336*$H336,2)</f>
        <v>2220</v>
      </c>
      <c r="AS336" s="1620"/>
      <c r="AT336" s="1382">
        <f>ROUND(AS336*$H336,2)</f>
        <v>0</v>
      </c>
      <c r="AU336" s="2349"/>
      <c r="AV336" s="1908">
        <f>ROUND(AU336*$H336,2)</f>
        <v>0</v>
      </c>
      <c r="AW336" s="318">
        <f>AU336+AS336+AQ336+AO336+AM336+AK336+AI336+AG336+AE336+AC336+AA336+Y336+W336+U336+S336+Q336+O336+M336+K336</f>
        <v>158</v>
      </c>
      <c r="AX336" s="319">
        <f>ROUND(AW336*$H336,2)</f>
        <v>17538</v>
      </c>
      <c r="AY336" s="318">
        <f>G336-AW336</f>
        <v>10</v>
      </c>
      <c r="AZ336" s="319">
        <f>ROUND(AY336*$H336,2)</f>
        <v>1110</v>
      </c>
      <c r="BA336" s="530">
        <f>AZ336/I336</f>
        <v>5.9523809523809521E-2</v>
      </c>
      <c r="BC336" s="2147"/>
    </row>
    <row r="337" spans="1:55" s="10" customFormat="1" ht="30" customHeight="1" x14ac:dyDescent="0.2">
      <c r="B337" s="201"/>
      <c r="C337" s="207" t="s">
        <v>112</v>
      </c>
      <c r="D337" s="33"/>
      <c r="E337" s="288" t="s">
        <v>437</v>
      </c>
      <c r="F337" s="33"/>
      <c r="G337" s="33"/>
      <c r="H337" s="202"/>
      <c r="I337" s="203"/>
      <c r="J337" s="138"/>
      <c r="K337" s="316"/>
      <c r="L337" s="317"/>
      <c r="M337" s="316"/>
      <c r="N337" s="317"/>
      <c r="O337" s="316"/>
      <c r="P337" s="317"/>
      <c r="Q337" s="316"/>
      <c r="R337" s="317"/>
      <c r="S337" s="316"/>
      <c r="T337" s="317"/>
      <c r="U337" s="316"/>
      <c r="V337" s="317"/>
      <c r="W337" s="316"/>
      <c r="X337" s="317"/>
      <c r="Y337" s="1609"/>
      <c r="Z337" s="1610"/>
      <c r="AA337" s="1609"/>
      <c r="AB337" s="1610"/>
      <c r="AC337" s="1755"/>
      <c r="AD337" s="1610"/>
      <c r="AE337" s="316"/>
      <c r="AF337" s="317"/>
      <c r="AG337" s="1645"/>
      <c r="AH337" s="1582"/>
      <c r="AI337" s="316"/>
      <c r="AJ337" s="317"/>
      <c r="AK337" s="316"/>
      <c r="AL337" s="317"/>
      <c r="AM337" s="316"/>
      <c r="AN337" s="317"/>
      <c r="AO337" s="1609"/>
      <c r="AP337" s="1610"/>
      <c r="AQ337" s="316"/>
      <c r="AR337" s="317"/>
      <c r="AS337" s="1609"/>
      <c r="AT337" s="1610"/>
      <c r="AU337" s="2341"/>
      <c r="AV337" s="1906"/>
      <c r="AW337" s="316"/>
      <c r="AX337" s="317"/>
      <c r="AY337" s="316"/>
      <c r="AZ337" s="317"/>
      <c r="BA337" s="528"/>
      <c r="BC337" s="2147"/>
    </row>
    <row r="338" spans="1:55" s="12" customFormat="1" ht="30" customHeight="1" x14ac:dyDescent="0.2">
      <c r="B338" s="214"/>
      <c r="C338" s="207" t="s">
        <v>114</v>
      </c>
      <c r="D338" s="215" t="s">
        <v>7</v>
      </c>
      <c r="E338" s="290" t="s">
        <v>448</v>
      </c>
      <c r="F338" s="141"/>
      <c r="G338" s="217">
        <v>168</v>
      </c>
      <c r="H338" s="218"/>
      <c r="I338" s="219"/>
      <c r="J338" s="152"/>
      <c r="K338" s="322"/>
      <c r="L338" s="323"/>
      <c r="M338" s="322"/>
      <c r="N338" s="323"/>
      <c r="O338" s="322"/>
      <c r="P338" s="323"/>
      <c r="Q338" s="322"/>
      <c r="R338" s="323"/>
      <c r="S338" s="322"/>
      <c r="T338" s="323"/>
      <c r="U338" s="322"/>
      <c r="V338" s="323"/>
      <c r="W338" s="322"/>
      <c r="X338" s="323"/>
      <c r="Y338" s="1613"/>
      <c r="Z338" s="1614"/>
      <c r="AA338" s="1613"/>
      <c r="AB338" s="1614"/>
      <c r="AC338" s="1761"/>
      <c r="AD338" s="1614"/>
      <c r="AE338" s="322"/>
      <c r="AF338" s="323"/>
      <c r="AG338" s="1648"/>
      <c r="AH338" s="1585"/>
      <c r="AI338" s="322"/>
      <c r="AJ338" s="323"/>
      <c r="AK338" s="322"/>
      <c r="AL338" s="323"/>
      <c r="AM338" s="322"/>
      <c r="AN338" s="323"/>
      <c r="AO338" s="1613"/>
      <c r="AP338" s="1614"/>
      <c r="AQ338" s="322"/>
      <c r="AR338" s="323"/>
      <c r="AS338" s="1613"/>
      <c r="AT338" s="1614"/>
      <c r="AU338" s="2344"/>
      <c r="AV338" s="1912"/>
      <c r="AW338" s="322"/>
      <c r="AX338" s="323"/>
      <c r="AY338" s="322"/>
      <c r="AZ338" s="323"/>
      <c r="BA338" s="529"/>
      <c r="BC338" s="2147"/>
    </row>
    <row r="339" spans="1:55" s="1" customFormat="1" ht="30" customHeight="1" x14ac:dyDescent="0.2">
      <c r="A339" s="22"/>
      <c r="B339" s="2031">
        <v>49</v>
      </c>
      <c r="C339" s="158" t="s">
        <v>238</v>
      </c>
      <c r="D339" s="159" t="s">
        <v>450</v>
      </c>
      <c r="E339" s="293" t="s">
        <v>451</v>
      </c>
      <c r="F339" s="160" t="s">
        <v>153</v>
      </c>
      <c r="G339" s="161">
        <v>173.04</v>
      </c>
      <c r="H339" s="162">
        <v>894</v>
      </c>
      <c r="I339" s="232">
        <f>ROUND(H339*G339,2)</f>
        <v>154697.76</v>
      </c>
      <c r="J339" s="256" t="s">
        <v>109</v>
      </c>
      <c r="K339" s="355"/>
      <c r="L339" s="319">
        <f>ROUND(K339*$H339,2)</f>
        <v>0</v>
      </c>
      <c r="M339" s="355"/>
      <c r="N339" s="319">
        <f>ROUND(M339*$H339,2)</f>
        <v>0</v>
      </c>
      <c r="O339" s="355"/>
      <c r="P339" s="319">
        <f>ROUND(O339*$H339,2)</f>
        <v>0</v>
      </c>
      <c r="Q339" s="355"/>
      <c r="R339" s="319">
        <f>ROUND(Q339*$H339,2)</f>
        <v>0</v>
      </c>
      <c r="S339" s="355"/>
      <c r="T339" s="319">
        <f>ROUND(S339*$H339,2)</f>
        <v>0</v>
      </c>
      <c r="U339" s="355"/>
      <c r="V339" s="319">
        <f>ROUND(U339*$H339,2)</f>
        <v>0</v>
      </c>
      <c r="W339" s="355"/>
      <c r="X339" s="319">
        <f>ROUND(W339*$H339,2)</f>
        <v>0</v>
      </c>
      <c r="Y339" s="1615">
        <v>43</v>
      </c>
      <c r="Z339" s="1382">
        <f>ROUND(Y339*$H339,2)</f>
        <v>38442</v>
      </c>
      <c r="AA339" s="1615"/>
      <c r="AB339" s="1382">
        <f>ROUND(AA339*$H339,2)</f>
        <v>0</v>
      </c>
      <c r="AC339" s="1806"/>
      <c r="AD339" s="1382">
        <f>ROUND(AC339*$H339,2)</f>
        <v>0</v>
      </c>
      <c r="AE339" s="355"/>
      <c r="AF339" s="319">
        <f>ROUND(AE339*$H339,2)</f>
        <v>0</v>
      </c>
      <c r="AG339" s="1782">
        <v>75</v>
      </c>
      <c r="AH339" s="1583">
        <f>ROUND(AG339*$H339,2)</f>
        <v>67050</v>
      </c>
      <c r="AI339" s="355"/>
      <c r="AJ339" s="319">
        <f>ROUND(AI339*$H339,2)</f>
        <v>0</v>
      </c>
      <c r="AK339" s="355"/>
      <c r="AL339" s="319">
        <f>ROUND(AK339*$H339,2)</f>
        <v>0</v>
      </c>
      <c r="AM339" s="355"/>
      <c r="AN339" s="319">
        <f>ROUND(AM339*$H339,2)</f>
        <v>0</v>
      </c>
      <c r="AO339" s="1615">
        <v>50</v>
      </c>
      <c r="AP339" s="1382">
        <f>ROUND(AO339*$H339,2)</f>
        <v>44700</v>
      </c>
      <c r="AQ339" s="355"/>
      <c r="AR339" s="319">
        <f>ROUND(AQ339*$H339,2)</f>
        <v>0</v>
      </c>
      <c r="AS339" s="1615"/>
      <c r="AT339" s="1382">
        <f>ROUND(AS339*$H339,2)</f>
        <v>0</v>
      </c>
      <c r="AU339" s="2345"/>
      <c r="AV339" s="1908">
        <f>ROUND(AU339*$H339,2)</f>
        <v>0</v>
      </c>
      <c r="AW339" s="318">
        <f>AU339+AS339+AQ339+AO339+AM339+AK339+AI339+AG339+AE339+AC339+AA339+Y339+W339+U339+S339+Q339+O339+M339+K339</f>
        <v>168</v>
      </c>
      <c r="AX339" s="319">
        <f>ROUND(AW339*$H339,2)</f>
        <v>150192</v>
      </c>
      <c r="AY339" s="318">
        <f>G339-AW339</f>
        <v>5.039999999999992</v>
      </c>
      <c r="AZ339" s="319">
        <f>ROUND(AY339*$H339,2)</f>
        <v>4505.76</v>
      </c>
      <c r="BA339" s="530">
        <f>AZ339/I339</f>
        <v>2.9126213592233011E-2</v>
      </c>
      <c r="BC339" s="2147"/>
    </row>
    <row r="340" spans="1:55" s="1" customFormat="1" ht="30" customHeight="1" x14ac:dyDescent="0.2">
      <c r="A340" s="22"/>
      <c r="B340" s="214"/>
      <c r="C340" s="207" t="s">
        <v>114</v>
      </c>
      <c r="D340" s="215" t="s">
        <v>7</v>
      </c>
      <c r="E340" s="290" t="s">
        <v>453</v>
      </c>
      <c r="F340" s="141"/>
      <c r="G340" s="217">
        <v>173.04</v>
      </c>
      <c r="H340" s="218"/>
      <c r="I340" s="219"/>
      <c r="J340" s="256" t="s">
        <v>109</v>
      </c>
      <c r="K340" s="324"/>
      <c r="L340" s="313"/>
      <c r="M340" s="324"/>
      <c r="N340" s="313"/>
      <c r="O340" s="324"/>
      <c r="P340" s="313"/>
      <c r="Q340" s="324"/>
      <c r="R340" s="313"/>
      <c r="S340" s="324"/>
      <c r="T340" s="313"/>
      <c r="U340" s="324"/>
      <c r="V340" s="313"/>
      <c r="W340" s="324"/>
      <c r="X340" s="313"/>
      <c r="Y340" s="1622"/>
      <c r="Z340" s="1606"/>
      <c r="AA340" s="1622"/>
      <c r="AB340" s="1606"/>
      <c r="AC340" s="1811"/>
      <c r="AD340" s="1606"/>
      <c r="AE340" s="324"/>
      <c r="AF340" s="313"/>
      <c r="AG340" s="1787"/>
      <c r="AH340" s="1580"/>
      <c r="AI340" s="324"/>
      <c r="AJ340" s="313"/>
      <c r="AK340" s="324"/>
      <c r="AL340" s="313"/>
      <c r="AM340" s="324"/>
      <c r="AN340" s="543"/>
      <c r="AO340" s="1622"/>
      <c r="AP340" s="1606"/>
      <c r="AQ340" s="324"/>
      <c r="AR340" s="543"/>
      <c r="AS340" s="1622"/>
      <c r="AT340" s="1606"/>
      <c r="AU340" s="2351"/>
      <c r="AV340" s="1902"/>
      <c r="AW340" s="324"/>
      <c r="AX340" s="313"/>
      <c r="AY340" s="324"/>
      <c r="AZ340" s="313"/>
      <c r="BA340" s="828"/>
      <c r="BC340" s="2147"/>
    </row>
    <row r="341" spans="1:55" s="1" customFormat="1" ht="39.9" customHeight="1" x14ac:dyDescent="0.2">
      <c r="A341" s="22"/>
      <c r="B341" s="2030">
        <v>50</v>
      </c>
      <c r="C341" s="268" t="s">
        <v>105</v>
      </c>
      <c r="D341" s="269" t="s">
        <v>455</v>
      </c>
      <c r="E341" s="275" t="s">
        <v>456</v>
      </c>
      <c r="F341" s="270" t="s">
        <v>341</v>
      </c>
      <c r="G341" s="271">
        <v>36</v>
      </c>
      <c r="H341" s="272">
        <v>106.4</v>
      </c>
      <c r="I341" s="273">
        <f>ROUND(H341*G341,2)</f>
        <v>3830.4</v>
      </c>
      <c r="J341" s="255" t="s">
        <v>109</v>
      </c>
      <c r="K341" s="318"/>
      <c r="L341" s="319">
        <f>ROUND(K341*$H341,2)</f>
        <v>0</v>
      </c>
      <c r="M341" s="318"/>
      <c r="N341" s="319">
        <f>ROUND(M341*$H341,2)</f>
        <v>0</v>
      </c>
      <c r="O341" s="318">
        <v>6</v>
      </c>
      <c r="P341" s="319">
        <f>ROUND(O341*$H341,2)</f>
        <v>638.4</v>
      </c>
      <c r="Q341" s="318"/>
      <c r="R341" s="319">
        <f>ROUND(Q341*$H341,2)</f>
        <v>0</v>
      </c>
      <c r="S341" s="318">
        <v>6</v>
      </c>
      <c r="T341" s="319">
        <f>ROUND(S341*$H341,2)</f>
        <v>638.4</v>
      </c>
      <c r="U341" s="318"/>
      <c r="V341" s="319">
        <f>ROUND(U341*$H341,2)</f>
        <v>0</v>
      </c>
      <c r="W341" s="318"/>
      <c r="X341" s="319">
        <f>ROUND(W341*$H341,2)</f>
        <v>0</v>
      </c>
      <c r="Y341" s="1381">
        <v>10</v>
      </c>
      <c r="Z341" s="1382">
        <f>ROUND(Y341*$H341,2)</f>
        <v>1064</v>
      </c>
      <c r="AA341" s="1381"/>
      <c r="AB341" s="1382">
        <f>ROUND(AA341*$H341,2)</f>
        <v>0</v>
      </c>
      <c r="AC341" s="1757"/>
      <c r="AD341" s="1382">
        <f>ROUND(AC341*$H341,2)</f>
        <v>0</v>
      </c>
      <c r="AE341" s="318"/>
      <c r="AF341" s="319">
        <f>ROUND(AE341*$H341,2)</f>
        <v>0</v>
      </c>
      <c r="AG341" s="1646">
        <v>11</v>
      </c>
      <c r="AH341" s="1583">
        <f>ROUND(AG341*$H341,2)</f>
        <v>1170.4000000000001</v>
      </c>
      <c r="AI341" s="318"/>
      <c r="AJ341" s="319">
        <f>ROUND(AI341*$H341,2)</f>
        <v>0</v>
      </c>
      <c r="AK341" s="318"/>
      <c r="AL341" s="319">
        <f>ROUND(AK341*$H341,2)</f>
        <v>0</v>
      </c>
      <c r="AM341" s="318"/>
      <c r="AN341" s="319">
        <f>ROUND(AM341*$H341,2)</f>
        <v>0</v>
      </c>
      <c r="AO341" s="1381">
        <v>3</v>
      </c>
      <c r="AP341" s="1382">
        <f>ROUND(AO341*$H341,2)</f>
        <v>319.2</v>
      </c>
      <c r="AQ341" s="318"/>
      <c r="AR341" s="319">
        <f>ROUND(AQ341*$H341,2)</f>
        <v>0</v>
      </c>
      <c r="AS341" s="1381"/>
      <c r="AT341" s="1382">
        <f>ROUND(AS341*$H341,2)</f>
        <v>0</v>
      </c>
      <c r="AU341" s="2342"/>
      <c r="AV341" s="1908">
        <f>ROUND(AU341*$H341,2)</f>
        <v>0</v>
      </c>
      <c r="AW341" s="318">
        <f>AU341+AS341+AQ341+AO341+AM341+AK341+AI341+AG341+AE341+AC341+AA341+Y341+W341+U341+S341+Q341+O341+M341+K341</f>
        <v>36</v>
      </c>
      <c r="AX341" s="319">
        <f>ROUND(AW341*$H341,2)</f>
        <v>3830.4</v>
      </c>
      <c r="AY341" s="318">
        <f>G341-AW341</f>
        <v>0</v>
      </c>
      <c r="AZ341" s="319">
        <f>ROUND(AY341*$H341,2)</f>
        <v>0</v>
      </c>
      <c r="BA341" s="530">
        <f>AZ341/I341</f>
        <v>0</v>
      </c>
      <c r="BC341" s="2147"/>
    </row>
    <row r="342" spans="1:55" s="1" customFormat="1" ht="30" customHeight="1" x14ac:dyDescent="0.2">
      <c r="A342" s="22"/>
      <c r="B342" s="201"/>
      <c r="C342" s="207" t="s">
        <v>112</v>
      </c>
      <c r="D342" s="33"/>
      <c r="E342" s="288" t="s">
        <v>458</v>
      </c>
      <c r="F342" s="33"/>
      <c r="G342" s="33"/>
      <c r="H342" s="202"/>
      <c r="I342" s="203"/>
      <c r="J342" s="24"/>
      <c r="K342" s="312"/>
      <c r="L342" s="313"/>
      <c r="M342" s="312"/>
      <c r="N342" s="313"/>
      <c r="O342" s="312"/>
      <c r="P342" s="313"/>
      <c r="Q342" s="312"/>
      <c r="R342" s="313"/>
      <c r="S342" s="312"/>
      <c r="T342" s="313"/>
      <c r="U342" s="312"/>
      <c r="V342" s="313"/>
      <c r="W342" s="312"/>
      <c r="X342" s="313"/>
      <c r="Y342" s="1605"/>
      <c r="Z342" s="1606"/>
      <c r="AA342" s="1605"/>
      <c r="AB342" s="1606"/>
      <c r="AC342" s="1805"/>
      <c r="AD342" s="1606"/>
      <c r="AE342" s="312"/>
      <c r="AF342" s="313"/>
      <c r="AG342" s="1781"/>
      <c r="AH342" s="1580"/>
      <c r="AI342" s="312"/>
      <c r="AJ342" s="313"/>
      <c r="AK342" s="312"/>
      <c r="AL342" s="313"/>
      <c r="AM342" s="542"/>
      <c r="AN342" s="543"/>
      <c r="AO342" s="1605"/>
      <c r="AP342" s="1606"/>
      <c r="AQ342" s="542"/>
      <c r="AR342" s="543"/>
      <c r="AS342" s="1605"/>
      <c r="AT342" s="1606"/>
      <c r="AU342" s="2339"/>
      <c r="AV342" s="1902"/>
      <c r="AW342" s="312"/>
      <c r="AX342" s="313"/>
      <c r="AY342" s="312"/>
      <c r="AZ342" s="313"/>
      <c r="BA342" s="539"/>
      <c r="BC342" s="2147"/>
    </row>
    <row r="343" spans="1:55" s="10" customFormat="1" ht="30" customHeight="1" x14ac:dyDescent="0.2">
      <c r="B343" s="209"/>
      <c r="C343" s="207" t="s">
        <v>114</v>
      </c>
      <c r="D343" s="210" t="s">
        <v>7</v>
      </c>
      <c r="E343" s="289" t="s">
        <v>459</v>
      </c>
      <c r="F343" s="134"/>
      <c r="G343" s="210" t="s">
        <v>7</v>
      </c>
      <c r="H343" s="212"/>
      <c r="I343" s="213"/>
      <c r="J343" s="138"/>
      <c r="K343" s="316"/>
      <c r="L343" s="317"/>
      <c r="M343" s="316"/>
      <c r="N343" s="317"/>
      <c r="O343" s="316"/>
      <c r="P343" s="317"/>
      <c r="Q343" s="316"/>
      <c r="R343" s="317"/>
      <c r="S343" s="316"/>
      <c r="T343" s="317"/>
      <c r="U343" s="316"/>
      <c r="V343" s="317"/>
      <c r="W343" s="316"/>
      <c r="X343" s="317"/>
      <c r="Y343" s="1609"/>
      <c r="Z343" s="1610"/>
      <c r="AA343" s="1609"/>
      <c r="AB343" s="1610"/>
      <c r="AC343" s="1755"/>
      <c r="AD343" s="1610"/>
      <c r="AE343" s="316"/>
      <c r="AF343" s="317"/>
      <c r="AG343" s="1645"/>
      <c r="AH343" s="1582"/>
      <c r="AI343" s="316"/>
      <c r="AJ343" s="317"/>
      <c r="AK343" s="316"/>
      <c r="AL343" s="317"/>
      <c r="AM343" s="316"/>
      <c r="AN343" s="317"/>
      <c r="AO343" s="1609"/>
      <c r="AP343" s="1610"/>
      <c r="AQ343" s="316"/>
      <c r="AR343" s="317"/>
      <c r="AS343" s="1609"/>
      <c r="AT343" s="1610"/>
      <c r="AU343" s="2341"/>
      <c r="AV343" s="1906"/>
      <c r="AW343" s="316"/>
      <c r="AX343" s="317"/>
      <c r="AY343" s="316"/>
      <c r="AZ343" s="317"/>
      <c r="BA343" s="528"/>
      <c r="BC343" s="2147"/>
    </row>
    <row r="344" spans="1:55" s="1" customFormat="1" ht="30" customHeight="1" x14ac:dyDescent="0.2">
      <c r="A344" s="22"/>
      <c r="B344" s="214"/>
      <c r="C344" s="207" t="s">
        <v>114</v>
      </c>
      <c r="D344" s="215" t="s">
        <v>7</v>
      </c>
      <c r="E344" s="290" t="s">
        <v>460</v>
      </c>
      <c r="F344" s="141"/>
      <c r="G344" s="217">
        <v>18</v>
      </c>
      <c r="H344" s="218"/>
      <c r="I344" s="219"/>
      <c r="J344" s="256" t="s">
        <v>109</v>
      </c>
      <c r="K344" s="324"/>
      <c r="L344" s="313"/>
      <c r="M344" s="324"/>
      <c r="N344" s="313"/>
      <c r="O344" s="324"/>
      <c r="P344" s="313"/>
      <c r="Q344" s="324"/>
      <c r="R344" s="313"/>
      <c r="S344" s="324"/>
      <c r="T344" s="313"/>
      <c r="U344" s="324"/>
      <c r="V344" s="313"/>
      <c r="W344" s="324"/>
      <c r="X344" s="313"/>
      <c r="Y344" s="1622"/>
      <c r="Z344" s="1606"/>
      <c r="AA344" s="1622"/>
      <c r="AB344" s="1606"/>
      <c r="AC344" s="1811"/>
      <c r="AD344" s="1606"/>
      <c r="AE344" s="324"/>
      <c r="AF344" s="313"/>
      <c r="AG344" s="1787"/>
      <c r="AH344" s="1580"/>
      <c r="AI344" s="324"/>
      <c r="AJ344" s="313"/>
      <c r="AK344" s="324"/>
      <c r="AL344" s="313"/>
      <c r="AM344" s="324"/>
      <c r="AN344" s="543"/>
      <c r="AO344" s="1622"/>
      <c r="AP344" s="1606"/>
      <c r="AQ344" s="324"/>
      <c r="AR344" s="543"/>
      <c r="AS344" s="1622"/>
      <c r="AT344" s="1606"/>
      <c r="AU344" s="2351"/>
      <c r="AV344" s="1902"/>
      <c r="AW344" s="324"/>
      <c r="AX344" s="313"/>
      <c r="AY344" s="324"/>
      <c r="AZ344" s="313"/>
      <c r="BA344" s="828"/>
      <c r="BC344" s="2147"/>
    </row>
    <row r="345" spans="1:55" s="1" customFormat="1" ht="30" customHeight="1" x14ac:dyDescent="0.2">
      <c r="A345" s="22"/>
      <c r="B345" s="214"/>
      <c r="C345" s="207" t="s">
        <v>114</v>
      </c>
      <c r="D345" s="215" t="s">
        <v>7</v>
      </c>
      <c r="E345" s="290" t="s">
        <v>461</v>
      </c>
      <c r="F345" s="141"/>
      <c r="G345" s="217">
        <v>18</v>
      </c>
      <c r="H345" s="218"/>
      <c r="I345" s="219"/>
      <c r="J345" s="255" t="s">
        <v>109</v>
      </c>
      <c r="K345" s="312"/>
      <c r="L345" s="313"/>
      <c r="M345" s="312"/>
      <c r="N345" s="313"/>
      <c r="O345" s="312"/>
      <c r="P345" s="313"/>
      <c r="Q345" s="312"/>
      <c r="R345" s="313"/>
      <c r="S345" s="312"/>
      <c r="T345" s="313"/>
      <c r="U345" s="312"/>
      <c r="V345" s="313"/>
      <c r="W345" s="312"/>
      <c r="X345" s="313"/>
      <c r="Y345" s="1605"/>
      <c r="Z345" s="1606"/>
      <c r="AA345" s="1605"/>
      <c r="AB345" s="1606"/>
      <c r="AC345" s="1805"/>
      <c r="AD345" s="1606"/>
      <c r="AE345" s="312"/>
      <c r="AF345" s="313"/>
      <c r="AG345" s="1781"/>
      <c r="AH345" s="1580"/>
      <c r="AI345" s="312"/>
      <c r="AJ345" s="313"/>
      <c r="AK345" s="312"/>
      <c r="AL345" s="313"/>
      <c r="AM345" s="542"/>
      <c r="AN345" s="543"/>
      <c r="AO345" s="1605"/>
      <c r="AP345" s="1606"/>
      <c r="AQ345" s="542"/>
      <c r="AR345" s="543"/>
      <c r="AS345" s="1605"/>
      <c r="AT345" s="1606"/>
      <c r="AU345" s="2339"/>
      <c r="AV345" s="1902"/>
      <c r="AW345" s="312"/>
      <c r="AX345" s="313"/>
      <c r="AY345" s="312"/>
      <c r="AZ345" s="313"/>
      <c r="BA345" s="539"/>
      <c r="BC345" s="2147"/>
    </row>
    <row r="346" spans="1:55" s="1" customFormat="1" ht="30" customHeight="1" x14ac:dyDescent="0.2">
      <c r="A346" s="22"/>
      <c r="B346" s="226"/>
      <c r="C346" s="207" t="s">
        <v>114</v>
      </c>
      <c r="D346" s="227" t="s">
        <v>7</v>
      </c>
      <c r="E346" s="292" t="s">
        <v>132</v>
      </c>
      <c r="F346" s="155"/>
      <c r="G346" s="229">
        <v>36</v>
      </c>
      <c r="H346" s="230"/>
      <c r="I346" s="231"/>
      <c r="J346" s="24"/>
      <c r="K346" s="312"/>
      <c r="L346" s="313"/>
      <c r="M346" s="312"/>
      <c r="N346" s="313"/>
      <c r="O346" s="312"/>
      <c r="P346" s="313"/>
      <c r="Q346" s="312"/>
      <c r="R346" s="313"/>
      <c r="S346" s="312"/>
      <c r="T346" s="313"/>
      <c r="U346" s="312"/>
      <c r="V346" s="313"/>
      <c r="W346" s="312"/>
      <c r="X346" s="313"/>
      <c r="Y346" s="1605"/>
      <c r="Z346" s="1606"/>
      <c r="AA346" s="1605"/>
      <c r="AB346" s="1606"/>
      <c r="AC346" s="1805"/>
      <c r="AD346" s="1606"/>
      <c r="AE346" s="312"/>
      <c r="AF346" s="313"/>
      <c r="AG346" s="1781"/>
      <c r="AH346" s="1580"/>
      <c r="AI346" s="312"/>
      <c r="AJ346" s="313"/>
      <c r="AK346" s="312"/>
      <c r="AL346" s="313"/>
      <c r="AM346" s="542"/>
      <c r="AN346" s="543"/>
      <c r="AO346" s="1605"/>
      <c r="AP346" s="1606"/>
      <c r="AQ346" s="542"/>
      <c r="AR346" s="543"/>
      <c r="AS346" s="1605"/>
      <c r="AT346" s="1606"/>
      <c r="AU346" s="2339"/>
      <c r="AV346" s="1902"/>
      <c r="AW346" s="312"/>
      <c r="AX346" s="313"/>
      <c r="AY346" s="312"/>
      <c r="AZ346" s="313"/>
      <c r="BA346" s="539"/>
      <c r="BC346" s="2147"/>
    </row>
    <row r="347" spans="1:55" s="10" customFormat="1" ht="30" customHeight="1" x14ac:dyDescent="0.2">
      <c r="B347" s="2031">
        <v>51</v>
      </c>
      <c r="C347" s="158" t="s">
        <v>238</v>
      </c>
      <c r="D347" s="159" t="s">
        <v>463</v>
      </c>
      <c r="E347" s="293" t="s">
        <v>464</v>
      </c>
      <c r="F347" s="160" t="s">
        <v>341</v>
      </c>
      <c r="G347" s="161">
        <v>18</v>
      </c>
      <c r="H347" s="162">
        <v>112</v>
      </c>
      <c r="I347" s="232">
        <f>ROUND(H347*G347,2)</f>
        <v>2016</v>
      </c>
      <c r="J347" s="138"/>
      <c r="K347" s="361"/>
      <c r="L347" s="319">
        <f>ROUND(K347*$H347,2)</f>
        <v>0</v>
      </c>
      <c r="M347" s="361"/>
      <c r="N347" s="319">
        <f>ROUND(M347*$H347,2)</f>
        <v>0</v>
      </c>
      <c r="O347" s="361"/>
      <c r="P347" s="319">
        <f>ROUND(O347*$H347,2)</f>
        <v>0</v>
      </c>
      <c r="Q347" s="361"/>
      <c r="R347" s="319">
        <f>ROUND(Q347*$H347,2)</f>
        <v>0</v>
      </c>
      <c r="S347" s="361"/>
      <c r="T347" s="319">
        <f>ROUND(S347*$H347,2)</f>
        <v>0</v>
      </c>
      <c r="U347" s="361"/>
      <c r="V347" s="319">
        <f>ROUND(U347*$H347,2)</f>
        <v>0</v>
      </c>
      <c r="W347" s="361"/>
      <c r="X347" s="319">
        <f>ROUND(W347*$H347,2)</f>
        <v>0</v>
      </c>
      <c r="Y347" s="1625">
        <v>10</v>
      </c>
      <c r="Z347" s="1382">
        <f>ROUND(Y347*$H347,2)</f>
        <v>1120</v>
      </c>
      <c r="AA347" s="1625"/>
      <c r="AB347" s="1382">
        <f>ROUND(AA347*$H347,2)</f>
        <v>0</v>
      </c>
      <c r="AC347" s="1809"/>
      <c r="AD347" s="1382">
        <f>ROUND(AC347*$H347,2)</f>
        <v>0</v>
      </c>
      <c r="AE347" s="361"/>
      <c r="AF347" s="319">
        <f>ROUND(AE347*$H347,2)</f>
        <v>0</v>
      </c>
      <c r="AG347" s="1785"/>
      <c r="AH347" s="1583">
        <f>ROUND(AG347*$H347,2)</f>
        <v>0</v>
      </c>
      <c r="AI347" s="361"/>
      <c r="AJ347" s="319">
        <f>ROUND(AI347*$H347,2)</f>
        <v>0</v>
      </c>
      <c r="AK347" s="361"/>
      <c r="AL347" s="319">
        <f>ROUND(AK347*$H347,2)</f>
        <v>0</v>
      </c>
      <c r="AM347" s="361"/>
      <c r="AN347" s="319">
        <f>ROUND(AM347*$H347,2)</f>
        <v>0</v>
      </c>
      <c r="AO347" s="1625"/>
      <c r="AP347" s="1382">
        <f>ROUND(AO347*$H347,2)</f>
        <v>0</v>
      </c>
      <c r="AQ347" s="361">
        <v>2</v>
      </c>
      <c r="AR347" s="319">
        <f>ROUND(AQ347*$H347,2)</f>
        <v>224</v>
      </c>
      <c r="AS347" s="1625"/>
      <c r="AT347" s="1382">
        <f>ROUND(AS347*$H347,2)</f>
        <v>0</v>
      </c>
      <c r="AU347" s="2349">
        <v>6</v>
      </c>
      <c r="AV347" s="1908">
        <f>ROUND(AU347*$H347,2)</f>
        <v>672</v>
      </c>
      <c r="AW347" s="318">
        <f>AU347+AS347+AQ347+AO347+AM347+AK347+AI347+AG347+AE347+AC347+AA347+Y347+W347+U347+S347+Q347+O347+M347+K347</f>
        <v>18</v>
      </c>
      <c r="AX347" s="319">
        <f>ROUND(AW347*$H347,2)</f>
        <v>2016</v>
      </c>
      <c r="AY347" s="318">
        <f>G347-AW347</f>
        <v>0</v>
      </c>
      <c r="AZ347" s="319">
        <f>ROUND(AY347*$H347,2)</f>
        <v>0</v>
      </c>
      <c r="BA347" s="530">
        <f t="shared" ref="BA347:BA349" si="5">AZ347/I347</f>
        <v>0</v>
      </c>
      <c r="BC347" s="2147"/>
    </row>
    <row r="348" spans="1:55" s="1" customFormat="1" ht="30" customHeight="1" x14ac:dyDescent="0.2">
      <c r="A348" s="22"/>
      <c r="B348" s="2031">
        <v>52</v>
      </c>
      <c r="C348" s="158" t="s">
        <v>238</v>
      </c>
      <c r="D348" s="159" t="s">
        <v>467</v>
      </c>
      <c r="E348" s="293" t="s">
        <v>468</v>
      </c>
      <c r="F348" s="160" t="s">
        <v>341</v>
      </c>
      <c r="G348" s="161">
        <v>18</v>
      </c>
      <c r="H348" s="162">
        <v>48</v>
      </c>
      <c r="I348" s="232">
        <f>ROUND(H348*G348,2)</f>
        <v>864</v>
      </c>
      <c r="J348" s="256" t="s">
        <v>109</v>
      </c>
      <c r="K348" s="360"/>
      <c r="L348" s="319">
        <f>ROUND(K348*$H348,2)</f>
        <v>0</v>
      </c>
      <c r="M348" s="360"/>
      <c r="N348" s="319">
        <f>ROUND(M348*$H348,2)</f>
        <v>0</v>
      </c>
      <c r="O348" s="360">
        <v>6</v>
      </c>
      <c r="P348" s="319">
        <f>ROUND(O348*$H348,2)</f>
        <v>288</v>
      </c>
      <c r="Q348" s="360"/>
      <c r="R348" s="319">
        <f>ROUND(Q348*$H348,2)</f>
        <v>0</v>
      </c>
      <c r="S348" s="360">
        <v>6</v>
      </c>
      <c r="T348" s="319">
        <f>ROUND(S348*$H348,2)</f>
        <v>288</v>
      </c>
      <c r="U348" s="360">
        <v>3</v>
      </c>
      <c r="V348" s="319">
        <f>ROUND(U348*$H348,2)</f>
        <v>144</v>
      </c>
      <c r="W348" s="360">
        <v>2</v>
      </c>
      <c r="X348" s="319">
        <f>ROUND(W348*$H348,2)</f>
        <v>96</v>
      </c>
      <c r="Y348" s="1626"/>
      <c r="Z348" s="1382">
        <f>ROUND(Y348*$H348,2)</f>
        <v>0</v>
      </c>
      <c r="AA348" s="1626"/>
      <c r="AB348" s="1382">
        <f>ROUND(AA348*$H348,2)</f>
        <v>0</v>
      </c>
      <c r="AC348" s="1813"/>
      <c r="AD348" s="1382">
        <f>ROUND(AC348*$H348,2)</f>
        <v>0</v>
      </c>
      <c r="AE348" s="360"/>
      <c r="AF348" s="319">
        <f>ROUND(AE348*$H348,2)</f>
        <v>0</v>
      </c>
      <c r="AG348" s="1789"/>
      <c r="AH348" s="1583">
        <f>ROUND(AG348*$H348,2)</f>
        <v>0</v>
      </c>
      <c r="AI348" s="360"/>
      <c r="AJ348" s="319">
        <f>ROUND(AI348*$H348,2)</f>
        <v>0</v>
      </c>
      <c r="AK348" s="360"/>
      <c r="AL348" s="319">
        <f>ROUND(AK348*$H348,2)</f>
        <v>0</v>
      </c>
      <c r="AM348" s="360"/>
      <c r="AN348" s="319">
        <f>ROUND(AM348*$H348,2)</f>
        <v>0</v>
      </c>
      <c r="AO348" s="1626"/>
      <c r="AP348" s="1382">
        <f>ROUND(AO348*$H348,2)</f>
        <v>0</v>
      </c>
      <c r="AQ348" s="360">
        <v>1</v>
      </c>
      <c r="AR348" s="319">
        <f>ROUND(AQ348*$H348,2)</f>
        <v>48</v>
      </c>
      <c r="AS348" s="1626"/>
      <c r="AT348" s="1382">
        <f>ROUND(AS348*$H348,2)</f>
        <v>0</v>
      </c>
      <c r="AU348" s="2353"/>
      <c r="AV348" s="1908">
        <f>ROUND(AU348*$H348,2)</f>
        <v>0</v>
      </c>
      <c r="AW348" s="318">
        <f>AU348+AS348+AQ348+AO348+AM348+AK348+AI348+AG348+AE348+AC348+AA348+Y348+W348+U348+S348+Q348+O348+M348+K348</f>
        <v>18</v>
      </c>
      <c r="AX348" s="319">
        <f>ROUND(AW348*$H348,2)</f>
        <v>864</v>
      </c>
      <c r="AY348" s="318">
        <f>G348-AW348</f>
        <v>0</v>
      </c>
      <c r="AZ348" s="319">
        <f>ROUND(AY348*$H348,2)</f>
        <v>0</v>
      </c>
      <c r="BA348" s="530">
        <f t="shared" si="5"/>
        <v>0</v>
      </c>
      <c r="BC348" s="2147"/>
    </row>
    <row r="349" spans="1:55" s="1" customFormat="1" ht="39.9" customHeight="1" x14ac:dyDescent="0.2">
      <c r="A349" s="22"/>
      <c r="B349" s="2030">
        <v>53</v>
      </c>
      <c r="C349" s="268" t="s">
        <v>105</v>
      </c>
      <c r="D349" s="269" t="s">
        <v>471</v>
      </c>
      <c r="E349" s="275" t="s">
        <v>472</v>
      </c>
      <c r="F349" s="270" t="s">
        <v>341</v>
      </c>
      <c r="G349" s="271">
        <v>15</v>
      </c>
      <c r="H349" s="272">
        <v>230.4</v>
      </c>
      <c r="I349" s="273">
        <f>ROUND(H349*G349,2)</f>
        <v>3456</v>
      </c>
      <c r="J349" s="255" t="s">
        <v>7</v>
      </c>
      <c r="K349" s="318"/>
      <c r="L349" s="319">
        <f>ROUND(K349*$H349,2)</f>
        <v>0</v>
      </c>
      <c r="M349" s="318"/>
      <c r="N349" s="319">
        <f>ROUND(M349*$H349,2)</f>
        <v>0</v>
      </c>
      <c r="O349" s="318">
        <v>6</v>
      </c>
      <c r="P349" s="319">
        <f>ROUND(O349*$H349,2)</f>
        <v>1382.4</v>
      </c>
      <c r="Q349" s="318"/>
      <c r="R349" s="319">
        <f>ROUND(Q349*$H349,2)</f>
        <v>0</v>
      </c>
      <c r="S349" s="318">
        <v>6</v>
      </c>
      <c r="T349" s="319">
        <f>ROUND(S349*$H349,2)</f>
        <v>1382.4</v>
      </c>
      <c r="U349" s="318">
        <v>3</v>
      </c>
      <c r="V349" s="319">
        <f>ROUND(U349*$H349,2)</f>
        <v>691.2</v>
      </c>
      <c r="W349" s="318">
        <v>2</v>
      </c>
      <c r="X349" s="319">
        <f>ROUND(W349*$H349,2)</f>
        <v>460.8</v>
      </c>
      <c r="Y349" s="1381"/>
      <c r="Z349" s="1382">
        <f>ROUND(Y349*$H349,2)</f>
        <v>0</v>
      </c>
      <c r="AA349" s="1381"/>
      <c r="AB349" s="1382">
        <f>ROUND(AA349*$H349,2)</f>
        <v>0</v>
      </c>
      <c r="AC349" s="1757"/>
      <c r="AD349" s="1382">
        <f>ROUND(AC349*$H349,2)</f>
        <v>0</v>
      </c>
      <c r="AE349" s="318"/>
      <c r="AF349" s="319">
        <f>ROUND(AE349*$H349,2)</f>
        <v>0</v>
      </c>
      <c r="AG349" s="1646"/>
      <c r="AH349" s="1583">
        <f>ROUND(AG349*$H349,2)</f>
        <v>0</v>
      </c>
      <c r="AI349" s="318"/>
      <c r="AJ349" s="319">
        <f>ROUND(AI349*$H349,2)</f>
        <v>0</v>
      </c>
      <c r="AK349" s="318"/>
      <c r="AL349" s="319">
        <f>ROUND(AK349*$H349,2)</f>
        <v>0</v>
      </c>
      <c r="AM349" s="318"/>
      <c r="AN349" s="319">
        <f>ROUND(AM349*$H349,2)</f>
        <v>0</v>
      </c>
      <c r="AO349" s="1381">
        <v>3</v>
      </c>
      <c r="AP349" s="1382">
        <f>ROUND(AO349*$H349,2)</f>
        <v>691.2</v>
      </c>
      <c r="AQ349" s="318"/>
      <c r="AR349" s="319">
        <f>ROUND(AQ349*$H349,2)</f>
        <v>0</v>
      </c>
      <c r="AS349" s="1381">
        <v>-5</v>
      </c>
      <c r="AT349" s="1382">
        <f>ROUND(AS349*$H349,2)</f>
        <v>-1152</v>
      </c>
      <c r="AU349" s="2342"/>
      <c r="AV349" s="1908">
        <f>ROUND(AU349*$H349,2)</f>
        <v>0</v>
      </c>
      <c r="AW349" s="318">
        <f>AU349+AS349+AQ349+AO349+AM349+AK349+AI349+AG349+AE349+AC349+AA349+Y349+W349+U349+S349+Q349+O349+M349+K349</f>
        <v>15</v>
      </c>
      <c r="AX349" s="319">
        <f>ROUND(AW349*$H349,2)</f>
        <v>3456</v>
      </c>
      <c r="AY349" s="318">
        <f>G349-AW349</f>
        <v>0</v>
      </c>
      <c r="AZ349" s="1570">
        <f>ROUND(AY349*$H349,2)</f>
        <v>0</v>
      </c>
      <c r="BA349" s="530">
        <f t="shared" si="5"/>
        <v>0</v>
      </c>
      <c r="BC349" s="2147"/>
    </row>
    <row r="350" spans="1:55" s="10" customFormat="1" ht="30" customHeight="1" x14ac:dyDescent="0.2">
      <c r="B350" s="201"/>
      <c r="C350" s="207" t="s">
        <v>112</v>
      </c>
      <c r="D350" s="33"/>
      <c r="E350" s="288" t="s">
        <v>474</v>
      </c>
      <c r="F350" s="33"/>
      <c r="G350" s="33"/>
      <c r="H350" s="202"/>
      <c r="I350" s="203"/>
      <c r="J350" s="138"/>
      <c r="K350" s="316"/>
      <c r="L350" s="317"/>
      <c r="M350" s="316"/>
      <c r="N350" s="317"/>
      <c r="O350" s="316"/>
      <c r="P350" s="317"/>
      <c r="Q350" s="316"/>
      <c r="R350" s="317"/>
      <c r="S350" s="316"/>
      <c r="T350" s="317"/>
      <c r="U350" s="316"/>
      <c r="V350" s="317"/>
      <c r="W350" s="316"/>
      <c r="X350" s="317"/>
      <c r="Y350" s="1609"/>
      <c r="Z350" s="1610"/>
      <c r="AA350" s="1609"/>
      <c r="AB350" s="1610"/>
      <c r="AC350" s="1755"/>
      <c r="AD350" s="1610"/>
      <c r="AE350" s="316"/>
      <c r="AF350" s="317"/>
      <c r="AG350" s="1645"/>
      <c r="AH350" s="1582"/>
      <c r="AI350" s="316"/>
      <c r="AJ350" s="317"/>
      <c r="AK350" s="316"/>
      <c r="AL350" s="317"/>
      <c r="AM350" s="316"/>
      <c r="AN350" s="317"/>
      <c r="AO350" s="1609"/>
      <c r="AP350" s="1610"/>
      <c r="AQ350" s="316"/>
      <c r="AR350" s="317"/>
      <c r="AS350" s="1609"/>
      <c r="AT350" s="1610"/>
      <c r="AU350" s="2341"/>
      <c r="AV350" s="1906"/>
      <c r="AW350" s="316"/>
      <c r="AX350" s="317"/>
      <c r="AY350" s="316"/>
      <c r="AZ350" s="317"/>
      <c r="BA350" s="528"/>
      <c r="BC350" s="2147"/>
    </row>
    <row r="351" spans="1:55" s="10" customFormat="1" ht="30" customHeight="1" x14ac:dyDescent="0.2">
      <c r="B351" s="214"/>
      <c r="C351" s="207" t="s">
        <v>114</v>
      </c>
      <c r="D351" s="215" t="s">
        <v>7</v>
      </c>
      <c r="E351" s="290" t="s">
        <v>475</v>
      </c>
      <c r="F351" s="141"/>
      <c r="G351" s="217">
        <v>15</v>
      </c>
      <c r="H351" s="218"/>
      <c r="I351" s="219"/>
      <c r="J351" s="138"/>
      <c r="K351" s="316"/>
      <c r="L351" s="317"/>
      <c r="M351" s="316"/>
      <c r="N351" s="317"/>
      <c r="O351" s="316"/>
      <c r="P351" s="317"/>
      <c r="Q351" s="316"/>
      <c r="R351" s="317"/>
      <c r="S351" s="316"/>
      <c r="T351" s="317"/>
      <c r="U351" s="316"/>
      <c r="V351" s="317"/>
      <c r="W351" s="316"/>
      <c r="X351" s="317"/>
      <c r="Y351" s="1609"/>
      <c r="Z351" s="1610"/>
      <c r="AA351" s="1609"/>
      <c r="AB351" s="1610"/>
      <c r="AC351" s="1755"/>
      <c r="AD351" s="1610"/>
      <c r="AE351" s="316"/>
      <c r="AF351" s="317"/>
      <c r="AG351" s="1645"/>
      <c r="AH351" s="1582"/>
      <c r="AI351" s="316"/>
      <c r="AJ351" s="317"/>
      <c r="AK351" s="316"/>
      <c r="AL351" s="317"/>
      <c r="AM351" s="316"/>
      <c r="AN351" s="317"/>
      <c r="AO351" s="1609"/>
      <c r="AP351" s="1610"/>
      <c r="AQ351" s="316"/>
      <c r="AR351" s="317"/>
      <c r="AS351" s="1609"/>
      <c r="AT351" s="1610"/>
      <c r="AU351" s="2341"/>
      <c r="AV351" s="1906"/>
      <c r="AW351" s="316"/>
      <c r="AX351" s="317"/>
      <c r="AY351" s="316"/>
      <c r="AZ351" s="317"/>
      <c r="BA351" s="528"/>
      <c r="BC351" s="2147"/>
    </row>
    <row r="352" spans="1:55" s="12" customFormat="1" ht="30" customHeight="1" x14ac:dyDescent="0.2">
      <c r="B352" s="2031">
        <v>54</v>
      </c>
      <c r="C352" s="158" t="s">
        <v>238</v>
      </c>
      <c r="D352" s="159" t="s">
        <v>477</v>
      </c>
      <c r="E352" s="293" t="s">
        <v>478</v>
      </c>
      <c r="F352" s="160" t="s">
        <v>341</v>
      </c>
      <c r="G352" s="161">
        <v>15</v>
      </c>
      <c r="H352" s="162">
        <v>970</v>
      </c>
      <c r="I352" s="232">
        <f>ROUND(H352*G352,2)</f>
        <v>14550</v>
      </c>
      <c r="J352" s="152"/>
      <c r="K352" s="357"/>
      <c r="L352" s="319">
        <f>ROUND(K352*$H352,2)</f>
        <v>0</v>
      </c>
      <c r="M352" s="357"/>
      <c r="N352" s="319">
        <f>ROUND(M352*$H352,2)</f>
        <v>0</v>
      </c>
      <c r="O352" s="360">
        <v>6</v>
      </c>
      <c r="P352" s="319">
        <f>ROUND(O352*$H352,2)</f>
        <v>5820</v>
      </c>
      <c r="Q352" s="357"/>
      <c r="R352" s="319">
        <f>ROUND(Q352*$H352,2)</f>
        <v>0</v>
      </c>
      <c r="S352" s="355">
        <v>2</v>
      </c>
      <c r="T352" s="319">
        <f>ROUND(S352*$H352,2)</f>
        <v>1940</v>
      </c>
      <c r="U352" s="357">
        <v>3</v>
      </c>
      <c r="V352" s="319">
        <f>ROUND(U352*$H352,2)</f>
        <v>2910</v>
      </c>
      <c r="W352" s="357">
        <v>2</v>
      </c>
      <c r="X352" s="319">
        <f>ROUND(W352*$H352,2)</f>
        <v>1940</v>
      </c>
      <c r="Y352" s="1627"/>
      <c r="Z352" s="1382">
        <f>ROUND(Y352*$H352,2)</f>
        <v>0</v>
      </c>
      <c r="AA352" s="1627"/>
      <c r="AB352" s="1382">
        <f>ROUND(AA352*$H352,2)</f>
        <v>0</v>
      </c>
      <c r="AC352" s="1814"/>
      <c r="AD352" s="1382">
        <f>ROUND(AC352*$H352,2)</f>
        <v>0</v>
      </c>
      <c r="AE352" s="357"/>
      <c r="AF352" s="319">
        <f>ROUND(AE352*$H352,2)</f>
        <v>0</v>
      </c>
      <c r="AG352" s="1790"/>
      <c r="AH352" s="1583">
        <f>ROUND(AG352*$H352,2)</f>
        <v>0</v>
      </c>
      <c r="AI352" s="357"/>
      <c r="AJ352" s="319">
        <f>ROUND(AI352*$H352,2)</f>
        <v>0</v>
      </c>
      <c r="AK352" s="357"/>
      <c r="AL352" s="319">
        <f>ROUND(AK352*$H352,2)</f>
        <v>0</v>
      </c>
      <c r="AM352" s="357"/>
      <c r="AN352" s="319">
        <f>ROUND(AM352*$H352,2)</f>
        <v>0</v>
      </c>
      <c r="AO352" s="1624">
        <v>2</v>
      </c>
      <c r="AP352" s="1382">
        <f>ROUND(AO352*$H352,2)</f>
        <v>1940</v>
      </c>
      <c r="AQ352" s="357"/>
      <c r="AR352" s="319">
        <f>ROUND(AQ352*$H352,2)</f>
        <v>0</v>
      </c>
      <c r="AS352" s="1627"/>
      <c r="AT352" s="1382">
        <f>ROUND(AS352*$H352,2)</f>
        <v>0</v>
      </c>
      <c r="AU352" s="2354"/>
      <c r="AV352" s="1908">
        <f>ROUND(AU352*$H352,2)</f>
        <v>0</v>
      </c>
      <c r="AW352" s="318">
        <f>AU352+AS352+AQ352+AO352+AM352+AK352+AI352+AG352+AE352+AC352+AA352+Y352+W352+U352+S352+Q352+O352+M352+K352</f>
        <v>15</v>
      </c>
      <c r="AX352" s="319">
        <f>ROUND(AW352*$H352,2)</f>
        <v>14550</v>
      </c>
      <c r="AY352" s="318">
        <f>G352-AW352</f>
        <v>0</v>
      </c>
      <c r="AZ352" s="319">
        <f>ROUND(AY352*$H352,2)</f>
        <v>0</v>
      </c>
      <c r="BA352" s="530">
        <f t="shared" ref="BA352:BA353" si="6">AZ352/I352</f>
        <v>0</v>
      </c>
      <c r="BC352" s="2147"/>
    </row>
    <row r="353" spans="1:55" s="1" customFormat="1" ht="39.9" customHeight="1" x14ac:dyDescent="0.2">
      <c r="A353" s="22"/>
      <c r="B353" s="2030">
        <v>55</v>
      </c>
      <c r="C353" s="268" t="s">
        <v>105</v>
      </c>
      <c r="D353" s="269" t="s">
        <v>481</v>
      </c>
      <c r="E353" s="275" t="s">
        <v>482</v>
      </c>
      <c r="F353" s="270" t="s">
        <v>341</v>
      </c>
      <c r="G353" s="271">
        <v>2</v>
      </c>
      <c r="H353" s="272">
        <v>230.4</v>
      </c>
      <c r="I353" s="273">
        <f>ROUND(H353*G353,2)</f>
        <v>460.8</v>
      </c>
      <c r="J353" s="256" t="s">
        <v>7</v>
      </c>
      <c r="K353" s="331"/>
      <c r="L353" s="319">
        <f>ROUND(K353*$H353,2)</f>
        <v>0</v>
      </c>
      <c r="M353" s="331"/>
      <c r="N353" s="319">
        <f>ROUND(M353*$H353,2)</f>
        <v>0</v>
      </c>
      <c r="O353" s="331"/>
      <c r="P353" s="319">
        <f>ROUND(O353*$H353,2)</f>
        <v>0</v>
      </c>
      <c r="Q353" s="331"/>
      <c r="R353" s="319">
        <f>ROUND(Q353*$H353,2)</f>
        <v>0</v>
      </c>
      <c r="S353" s="331"/>
      <c r="T353" s="319">
        <f>ROUND(S353*$H353,2)</f>
        <v>0</v>
      </c>
      <c r="U353" s="331"/>
      <c r="V353" s="319">
        <f>ROUND(U353*$H353,2)</f>
        <v>0</v>
      </c>
      <c r="W353" s="331"/>
      <c r="X353" s="319">
        <f>ROUND(W353*$H353,2)</f>
        <v>0</v>
      </c>
      <c r="Y353" s="1624"/>
      <c r="Z353" s="1382">
        <f>ROUND(Y353*$H353,2)</f>
        <v>0</v>
      </c>
      <c r="AA353" s="1624"/>
      <c r="AB353" s="1382">
        <f>ROUND(AA353*$H353,2)</f>
        <v>0</v>
      </c>
      <c r="AC353" s="1813"/>
      <c r="AD353" s="1382">
        <f>ROUND(AC353*$H353,2)</f>
        <v>0</v>
      </c>
      <c r="AE353" s="331"/>
      <c r="AF353" s="319">
        <f>ROUND(AE353*$H353,2)</f>
        <v>0</v>
      </c>
      <c r="AG353" s="1789"/>
      <c r="AH353" s="1583">
        <f>ROUND(AG353*$H353,2)</f>
        <v>0</v>
      </c>
      <c r="AI353" s="331"/>
      <c r="AJ353" s="319">
        <f>ROUND(AI353*$H353,2)</f>
        <v>0</v>
      </c>
      <c r="AK353" s="331"/>
      <c r="AL353" s="319">
        <f>ROUND(AK353*$H353,2)</f>
        <v>0</v>
      </c>
      <c r="AM353" s="331"/>
      <c r="AN353" s="319">
        <f>ROUND(AM353*$H353,2)</f>
        <v>0</v>
      </c>
      <c r="AO353" s="1624">
        <v>2</v>
      </c>
      <c r="AP353" s="1382">
        <f>ROUND(AO353*$H353,2)</f>
        <v>460.8</v>
      </c>
      <c r="AQ353" s="331"/>
      <c r="AR353" s="319">
        <f>ROUND(AQ353*$H353,2)</f>
        <v>0</v>
      </c>
      <c r="AS353" s="1624"/>
      <c r="AT353" s="1382">
        <f>ROUND(AS353*$H353,2)</f>
        <v>0</v>
      </c>
      <c r="AU353" s="2353"/>
      <c r="AV353" s="1908">
        <f>ROUND(AU353*$H353,2)</f>
        <v>0</v>
      </c>
      <c r="AW353" s="318">
        <f>AU353+AS353+AQ353+AO353+AM353+AK353+AI353+AG353+AE353+AC353+AA353+Y353+W353+U353+S353+Q353+O353+M353+K353</f>
        <v>2</v>
      </c>
      <c r="AX353" s="319">
        <f>ROUND(AW353*$H353,2)</f>
        <v>460.8</v>
      </c>
      <c r="AY353" s="318">
        <f>G353-AW353</f>
        <v>0</v>
      </c>
      <c r="AZ353" s="319">
        <f>ROUND(AY353*$H353,2)</f>
        <v>0</v>
      </c>
      <c r="BA353" s="530">
        <f t="shared" si="6"/>
        <v>0</v>
      </c>
      <c r="BC353" s="2147"/>
    </row>
    <row r="354" spans="1:55" s="10" customFormat="1" ht="30" customHeight="1" x14ac:dyDescent="0.2">
      <c r="B354" s="201"/>
      <c r="C354" s="207" t="s">
        <v>112</v>
      </c>
      <c r="D354" s="33"/>
      <c r="E354" s="288" t="s">
        <v>474</v>
      </c>
      <c r="F354" s="33"/>
      <c r="G354" s="33"/>
      <c r="H354" s="202"/>
      <c r="I354" s="203"/>
      <c r="J354" s="138"/>
      <c r="K354" s="316"/>
      <c r="L354" s="317"/>
      <c r="M354" s="316"/>
      <c r="N354" s="317"/>
      <c r="O354" s="316"/>
      <c r="P354" s="317"/>
      <c r="Q354" s="316"/>
      <c r="R354" s="317"/>
      <c r="S354" s="316"/>
      <c r="T354" s="317"/>
      <c r="U354" s="316"/>
      <c r="V354" s="317"/>
      <c r="W354" s="316"/>
      <c r="X354" s="317"/>
      <c r="Y354" s="1609"/>
      <c r="Z354" s="1610"/>
      <c r="AA354" s="1609"/>
      <c r="AB354" s="1610"/>
      <c r="AC354" s="1755"/>
      <c r="AD354" s="1610"/>
      <c r="AE354" s="316"/>
      <c r="AF354" s="317"/>
      <c r="AG354" s="1645"/>
      <c r="AH354" s="1582"/>
      <c r="AI354" s="316"/>
      <c r="AJ354" s="317"/>
      <c r="AK354" s="316"/>
      <c r="AL354" s="317"/>
      <c r="AM354" s="316"/>
      <c r="AN354" s="317"/>
      <c r="AO354" s="1609"/>
      <c r="AP354" s="1610"/>
      <c r="AQ354" s="316"/>
      <c r="AR354" s="317"/>
      <c r="AS354" s="1609"/>
      <c r="AT354" s="1610"/>
      <c r="AU354" s="2341"/>
      <c r="AV354" s="1906"/>
      <c r="AW354" s="316"/>
      <c r="AX354" s="317"/>
      <c r="AY354" s="316"/>
      <c r="AZ354" s="317"/>
      <c r="BA354" s="528"/>
      <c r="BC354" s="2147"/>
    </row>
    <row r="355" spans="1:55" s="1" customFormat="1" ht="30" customHeight="1" x14ac:dyDescent="0.2">
      <c r="A355" s="22"/>
      <c r="B355" s="214"/>
      <c r="C355" s="207" t="s">
        <v>114</v>
      </c>
      <c r="D355" s="215" t="s">
        <v>7</v>
      </c>
      <c r="E355" s="290" t="s">
        <v>484</v>
      </c>
      <c r="F355" s="141"/>
      <c r="G355" s="217">
        <v>2</v>
      </c>
      <c r="H355" s="218"/>
      <c r="I355" s="219"/>
      <c r="J355" s="256" t="s">
        <v>109</v>
      </c>
      <c r="K355" s="324"/>
      <c r="L355" s="313"/>
      <c r="M355" s="324"/>
      <c r="N355" s="313"/>
      <c r="O355" s="324"/>
      <c r="P355" s="313"/>
      <c r="Q355" s="324"/>
      <c r="R355" s="313"/>
      <c r="S355" s="324"/>
      <c r="T355" s="313"/>
      <c r="U355" s="324"/>
      <c r="V355" s="313"/>
      <c r="W355" s="324"/>
      <c r="X355" s="313"/>
      <c r="Y355" s="1622"/>
      <c r="Z355" s="1606"/>
      <c r="AA355" s="1622"/>
      <c r="AB355" s="1606"/>
      <c r="AC355" s="1811"/>
      <c r="AD355" s="1606"/>
      <c r="AE355" s="324"/>
      <c r="AF355" s="313"/>
      <c r="AG355" s="1787"/>
      <c r="AH355" s="1580"/>
      <c r="AI355" s="324"/>
      <c r="AJ355" s="313"/>
      <c r="AK355" s="324"/>
      <c r="AL355" s="313"/>
      <c r="AM355" s="324"/>
      <c r="AN355" s="543"/>
      <c r="AO355" s="1622"/>
      <c r="AP355" s="1606"/>
      <c r="AQ355" s="324"/>
      <c r="AR355" s="543"/>
      <c r="AS355" s="1622"/>
      <c r="AT355" s="1606"/>
      <c r="AU355" s="2351"/>
      <c r="AV355" s="1902"/>
      <c r="AW355" s="324"/>
      <c r="AX355" s="313"/>
      <c r="AY355" s="324"/>
      <c r="AZ355" s="313"/>
      <c r="BA355" s="828"/>
      <c r="BC355" s="2147"/>
    </row>
    <row r="356" spans="1:55" s="10" customFormat="1" ht="30" customHeight="1" x14ac:dyDescent="0.2">
      <c r="B356" s="2031">
        <v>56</v>
      </c>
      <c r="C356" s="158" t="s">
        <v>238</v>
      </c>
      <c r="D356" s="159" t="s">
        <v>486</v>
      </c>
      <c r="E356" s="293" t="s">
        <v>487</v>
      </c>
      <c r="F356" s="160" t="s">
        <v>341</v>
      </c>
      <c r="G356" s="161">
        <v>2</v>
      </c>
      <c r="H356" s="162">
        <v>1320</v>
      </c>
      <c r="I356" s="232">
        <f>ROUND(H356*G356,2)</f>
        <v>2640</v>
      </c>
      <c r="J356" s="138"/>
      <c r="K356" s="358"/>
      <c r="L356" s="319">
        <f>ROUND(K356*$H356,2)</f>
        <v>0</v>
      </c>
      <c r="M356" s="358"/>
      <c r="N356" s="319">
        <f>ROUND(M356*$H356,2)</f>
        <v>0</v>
      </c>
      <c r="O356" s="358"/>
      <c r="P356" s="319">
        <f>ROUND(O356*$H356,2)</f>
        <v>0</v>
      </c>
      <c r="Q356" s="358"/>
      <c r="R356" s="319">
        <f>ROUND(Q356*$H356,2)</f>
        <v>0</v>
      </c>
      <c r="S356" s="358"/>
      <c r="T356" s="319">
        <f>ROUND(S356*$H356,2)</f>
        <v>0</v>
      </c>
      <c r="U356" s="358"/>
      <c r="V356" s="319">
        <f>ROUND(U356*$H356,2)</f>
        <v>0</v>
      </c>
      <c r="W356" s="358"/>
      <c r="X356" s="319">
        <f>ROUND(W356*$H356,2)</f>
        <v>0</v>
      </c>
      <c r="Y356" s="1628"/>
      <c r="Z356" s="1382">
        <f>ROUND(Y356*$H356,2)</f>
        <v>0</v>
      </c>
      <c r="AA356" s="1628"/>
      <c r="AB356" s="1382">
        <f>ROUND(AA356*$H356,2)</f>
        <v>0</v>
      </c>
      <c r="AC356" s="1815"/>
      <c r="AD356" s="1382">
        <f>ROUND(AC356*$H356,2)</f>
        <v>0</v>
      </c>
      <c r="AE356" s="358"/>
      <c r="AF356" s="319">
        <f>ROUND(AE356*$H356,2)</f>
        <v>0</v>
      </c>
      <c r="AG356" s="1791"/>
      <c r="AH356" s="1583">
        <f>ROUND(AG356*$H356,2)</f>
        <v>0</v>
      </c>
      <c r="AI356" s="358"/>
      <c r="AJ356" s="319">
        <f>ROUND(AI356*$H356,2)</f>
        <v>0</v>
      </c>
      <c r="AK356" s="358"/>
      <c r="AL356" s="319">
        <f>ROUND(AK356*$H356,2)</f>
        <v>0</v>
      </c>
      <c r="AM356" s="358"/>
      <c r="AN356" s="319">
        <f>ROUND(AM356*$H356,2)</f>
        <v>0</v>
      </c>
      <c r="AO356" s="1628">
        <v>2</v>
      </c>
      <c r="AP356" s="1382">
        <f>ROUND(AO356*$H356,2)</f>
        <v>2640</v>
      </c>
      <c r="AQ356" s="358"/>
      <c r="AR356" s="319">
        <f>ROUND(AQ356*$H356,2)</f>
        <v>0</v>
      </c>
      <c r="AS356" s="1628"/>
      <c r="AT356" s="1382">
        <f>ROUND(AS356*$H356,2)</f>
        <v>0</v>
      </c>
      <c r="AU356" s="2355"/>
      <c r="AV356" s="1908">
        <f>ROUND(AU356*$H356,2)</f>
        <v>0</v>
      </c>
      <c r="AW356" s="318">
        <f>AU356+AS356+AQ356+AO356+AM356+AK356+AI356+AG356+AE356+AC356+AA356+Y356+W356+U356+S356+Q356+O356+M356+K356</f>
        <v>2</v>
      </c>
      <c r="AX356" s="319">
        <f>ROUND(AW356*$H356,2)</f>
        <v>2640</v>
      </c>
      <c r="AY356" s="318">
        <f>G356-AW356</f>
        <v>0</v>
      </c>
      <c r="AZ356" s="319">
        <f>ROUND(AY356*$H356,2)</f>
        <v>0</v>
      </c>
      <c r="BA356" s="530">
        <f t="shared" ref="BA356:BA357" si="7">AZ356/I356</f>
        <v>0</v>
      </c>
      <c r="BC356" s="2147"/>
    </row>
    <row r="357" spans="1:55" s="10" customFormat="1" ht="39.9" customHeight="1" x14ac:dyDescent="0.2">
      <c r="B357" s="2030">
        <v>57</v>
      </c>
      <c r="C357" s="268" t="s">
        <v>105</v>
      </c>
      <c r="D357" s="269" t="s">
        <v>490</v>
      </c>
      <c r="E357" s="275" t="s">
        <v>491</v>
      </c>
      <c r="F357" s="270" t="s">
        <v>341</v>
      </c>
      <c r="G357" s="271">
        <v>20</v>
      </c>
      <c r="H357" s="272">
        <v>12141.6</v>
      </c>
      <c r="I357" s="273">
        <f>ROUND(H357*G357,2)</f>
        <v>242832</v>
      </c>
      <c r="J357" s="138"/>
      <c r="K357" s="329"/>
      <c r="L357" s="319">
        <f>ROUND(K357*$H357,2)</f>
        <v>0</v>
      </c>
      <c r="M357" s="329"/>
      <c r="N357" s="319">
        <f>ROUND(M357*$H357,2)</f>
        <v>0</v>
      </c>
      <c r="O357" s="329">
        <v>3</v>
      </c>
      <c r="P357" s="319">
        <f>ROUND(O357*$H357,2)</f>
        <v>36424.800000000003</v>
      </c>
      <c r="Q357" s="329"/>
      <c r="R357" s="319">
        <f>ROUND(Q357*$H357,2)</f>
        <v>0</v>
      </c>
      <c r="S357" s="329">
        <v>3</v>
      </c>
      <c r="T357" s="319">
        <f>ROUND(S357*$H357,2)</f>
        <v>36424.800000000003</v>
      </c>
      <c r="U357" s="329">
        <v>4</v>
      </c>
      <c r="V357" s="319">
        <f>ROUND(U357*$H357,2)</f>
        <v>48566.400000000001</v>
      </c>
      <c r="W357" s="329">
        <v>3</v>
      </c>
      <c r="X357" s="319">
        <f>ROUND(W357*$H357,2)</f>
        <v>36424.800000000003</v>
      </c>
      <c r="Y357" s="1620">
        <v>3</v>
      </c>
      <c r="Z357" s="1382">
        <f>ROUND(Y357*$H357,2)</f>
        <v>36424.800000000003</v>
      </c>
      <c r="AA357" s="1620"/>
      <c r="AB357" s="1382">
        <f>ROUND(AA357*$H357,2)</f>
        <v>0</v>
      </c>
      <c r="AC357" s="1809"/>
      <c r="AD357" s="1382">
        <f>ROUND(AC357*$H357,2)</f>
        <v>0</v>
      </c>
      <c r="AE357" s="329"/>
      <c r="AF357" s="319">
        <f>ROUND(AE357*$H357,2)</f>
        <v>0</v>
      </c>
      <c r="AG357" s="1785"/>
      <c r="AH357" s="1583">
        <f>ROUND(AG357*$H357,2)</f>
        <v>0</v>
      </c>
      <c r="AI357" s="329"/>
      <c r="AJ357" s="319">
        <f>ROUND(AI357*$H357,2)</f>
        <v>0</v>
      </c>
      <c r="AK357" s="329"/>
      <c r="AL357" s="319">
        <f>ROUND(AK357*$H357,2)</f>
        <v>0</v>
      </c>
      <c r="AM357" s="329"/>
      <c r="AN357" s="319">
        <f>ROUND(AM357*$H357,2)</f>
        <v>0</v>
      </c>
      <c r="AO357" s="1620">
        <v>2</v>
      </c>
      <c r="AP357" s="1382">
        <f>ROUND(AO357*$H357,2)</f>
        <v>24283.200000000001</v>
      </c>
      <c r="AQ357" s="329">
        <v>1</v>
      </c>
      <c r="AR357" s="319">
        <f>ROUND(AQ357*$H357,2)</f>
        <v>12141.6</v>
      </c>
      <c r="AS357" s="1620"/>
      <c r="AT357" s="1382">
        <f>ROUND(AS357*$H357,2)</f>
        <v>0</v>
      </c>
      <c r="AU357" s="2349"/>
      <c r="AV357" s="1908">
        <f>ROUND(AU357*$H357,2)</f>
        <v>0</v>
      </c>
      <c r="AW357" s="318">
        <f>AU357+AS357+AQ357+AO357+AM357+AK357+AI357+AG357+AE357+AC357+AA357+Y357+W357+U357+S357+Q357+O357+M357+K357</f>
        <v>19</v>
      </c>
      <c r="AX357" s="319">
        <f>ROUND(AW357*$H357,2)</f>
        <v>230690.4</v>
      </c>
      <c r="AY357" s="318">
        <f>G357-AW357</f>
        <v>1</v>
      </c>
      <c r="AZ357" s="319">
        <f>ROUND(AY357*$H357,2)</f>
        <v>12141.6</v>
      </c>
      <c r="BA357" s="530">
        <f t="shared" si="7"/>
        <v>0.05</v>
      </c>
      <c r="BC357" s="2147"/>
    </row>
    <row r="358" spans="1:55" s="12" customFormat="1" ht="30" customHeight="1" x14ac:dyDescent="0.2">
      <c r="B358" s="214"/>
      <c r="C358" s="207" t="s">
        <v>114</v>
      </c>
      <c r="D358" s="215" t="s">
        <v>7</v>
      </c>
      <c r="E358" s="290" t="s">
        <v>493</v>
      </c>
      <c r="F358" s="141"/>
      <c r="G358" s="217">
        <v>1</v>
      </c>
      <c r="H358" s="218"/>
      <c r="I358" s="219"/>
      <c r="J358" s="152"/>
      <c r="K358" s="322"/>
      <c r="L358" s="323"/>
      <c r="M358" s="322"/>
      <c r="N358" s="323"/>
      <c r="O358" s="322"/>
      <c r="P358" s="323"/>
      <c r="Q358" s="322"/>
      <c r="R358" s="323"/>
      <c r="S358" s="322"/>
      <c r="T358" s="323"/>
      <c r="U358" s="322"/>
      <c r="V358" s="323"/>
      <c r="W358" s="322"/>
      <c r="X358" s="323"/>
      <c r="Y358" s="1613"/>
      <c r="Z358" s="1614"/>
      <c r="AA358" s="1613"/>
      <c r="AB358" s="1614"/>
      <c r="AC358" s="1761"/>
      <c r="AD358" s="1614"/>
      <c r="AE358" s="322"/>
      <c r="AF358" s="323"/>
      <c r="AG358" s="1648"/>
      <c r="AH358" s="1585"/>
      <c r="AI358" s="322"/>
      <c r="AJ358" s="323"/>
      <c r="AK358" s="322"/>
      <c r="AL358" s="323"/>
      <c r="AM358" s="322"/>
      <c r="AN358" s="323"/>
      <c r="AO358" s="1613"/>
      <c r="AP358" s="1614"/>
      <c r="AQ358" s="322"/>
      <c r="AR358" s="323"/>
      <c r="AS358" s="1613"/>
      <c r="AT358" s="1614"/>
      <c r="AU358" s="2344"/>
      <c r="AV358" s="1912"/>
      <c r="AW358" s="322"/>
      <c r="AX358" s="323"/>
      <c r="AY358" s="322"/>
      <c r="AZ358" s="323"/>
      <c r="BA358" s="529"/>
      <c r="BC358" s="2147"/>
    </row>
    <row r="359" spans="1:55" s="1" customFormat="1" ht="30" customHeight="1" x14ac:dyDescent="0.2">
      <c r="A359" s="22"/>
      <c r="B359" s="214"/>
      <c r="C359" s="207" t="s">
        <v>114</v>
      </c>
      <c r="D359" s="215" t="s">
        <v>7</v>
      </c>
      <c r="E359" s="290" t="s">
        <v>494</v>
      </c>
      <c r="F359" s="141"/>
      <c r="G359" s="217">
        <v>19</v>
      </c>
      <c r="H359" s="218"/>
      <c r="I359" s="219"/>
      <c r="J359" s="256" t="s">
        <v>109</v>
      </c>
      <c r="K359" s="324"/>
      <c r="L359" s="313"/>
      <c r="M359" s="324"/>
      <c r="N359" s="313"/>
      <c r="O359" s="324"/>
      <c r="P359" s="313"/>
      <c r="Q359" s="324"/>
      <c r="R359" s="313"/>
      <c r="S359" s="324"/>
      <c r="T359" s="313"/>
      <c r="U359" s="324"/>
      <c r="V359" s="313"/>
      <c r="W359" s="324"/>
      <c r="X359" s="313"/>
      <c r="Y359" s="1622"/>
      <c r="Z359" s="1606"/>
      <c r="AA359" s="1622"/>
      <c r="AB359" s="1606"/>
      <c r="AC359" s="1811"/>
      <c r="AD359" s="1606"/>
      <c r="AE359" s="324"/>
      <c r="AF359" s="313"/>
      <c r="AG359" s="1787"/>
      <c r="AH359" s="1580"/>
      <c r="AI359" s="324"/>
      <c r="AJ359" s="313"/>
      <c r="AK359" s="324"/>
      <c r="AL359" s="313"/>
      <c r="AM359" s="324"/>
      <c r="AN359" s="543"/>
      <c r="AO359" s="1622"/>
      <c r="AP359" s="1606"/>
      <c r="AQ359" s="324"/>
      <c r="AR359" s="543"/>
      <c r="AS359" s="1622"/>
      <c r="AT359" s="1606"/>
      <c r="AU359" s="2351"/>
      <c r="AV359" s="1902"/>
      <c r="AW359" s="324"/>
      <c r="AX359" s="313"/>
      <c r="AY359" s="324"/>
      <c r="AZ359" s="313"/>
      <c r="BA359" s="828"/>
      <c r="BC359" s="2147"/>
    </row>
    <row r="360" spans="1:55" s="10" customFormat="1" ht="30" customHeight="1" x14ac:dyDescent="0.2">
      <c r="B360" s="226"/>
      <c r="C360" s="207" t="s">
        <v>114</v>
      </c>
      <c r="D360" s="227" t="s">
        <v>7</v>
      </c>
      <c r="E360" s="292" t="s">
        <v>132</v>
      </c>
      <c r="F360" s="155"/>
      <c r="G360" s="229">
        <v>20</v>
      </c>
      <c r="H360" s="230"/>
      <c r="I360" s="231"/>
      <c r="J360" s="138"/>
      <c r="K360" s="316"/>
      <c r="L360" s="317"/>
      <c r="M360" s="316"/>
      <c r="N360" s="317"/>
      <c r="O360" s="316"/>
      <c r="P360" s="317"/>
      <c r="Q360" s="316"/>
      <c r="R360" s="317"/>
      <c r="S360" s="316"/>
      <c r="T360" s="317"/>
      <c r="U360" s="316"/>
      <c r="V360" s="317"/>
      <c r="W360" s="316"/>
      <c r="X360" s="317"/>
      <c r="Y360" s="1609"/>
      <c r="Z360" s="1610"/>
      <c r="AA360" s="1609"/>
      <c r="AB360" s="1610"/>
      <c r="AC360" s="1755"/>
      <c r="AD360" s="1610"/>
      <c r="AE360" s="316"/>
      <c r="AF360" s="317"/>
      <c r="AG360" s="1645"/>
      <c r="AH360" s="1582"/>
      <c r="AI360" s="316"/>
      <c r="AJ360" s="317"/>
      <c r="AK360" s="316"/>
      <c r="AL360" s="317"/>
      <c r="AM360" s="316"/>
      <c r="AN360" s="317"/>
      <c r="AO360" s="1609"/>
      <c r="AP360" s="1610"/>
      <c r="AQ360" s="316"/>
      <c r="AR360" s="317"/>
      <c r="AS360" s="1609"/>
      <c r="AT360" s="1610"/>
      <c r="AU360" s="2341"/>
      <c r="AV360" s="1906"/>
      <c r="AW360" s="316"/>
      <c r="AX360" s="317"/>
      <c r="AY360" s="316"/>
      <c r="AZ360" s="317"/>
      <c r="BA360" s="528"/>
      <c r="BC360" s="2147"/>
    </row>
    <row r="361" spans="1:55" s="10" customFormat="1" ht="30" customHeight="1" x14ac:dyDescent="0.2">
      <c r="B361" s="2031">
        <v>58</v>
      </c>
      <c r="C361" s="158" t="s">
        <v>238</v>
      </c>
      <c r="D361" s="159" t="s">
        <v>496</v>
      </c>
      <c r="E361" s="293" t="s">
        <v>497</v>
      </c>
      <c r="F361" s="160" t="s">
        <v>341</v>
      </c>
      <c r="G361" s="161">
        <v>4</v>
      </c>
      <c r="H361" s="162">
        <v>225</v>
      </c>
      <c r="I361" s="232">
        <f>ROUND(H361*G361,2)</f>
        <v>900</v>
      </c>
      <c r="J361" s="138"/>
      <c r="K361" s="358"/>
      <c r="L361" s="319">
        <f>ROUND(K361*$H361,2)</f>
        <v>0</v>
      </c>
      <c r="M361" s="358"/>
      <c r="N361" s="319">
        <f>ROUND(M361*$H361,2)</f>
        <v>0</v>
      </c>
      <c r="O361" s="358">
        <v>6</v>
      </c>
      <c r="P361" s="319">
        <f>ROUND(O361*$H361,2)</f>
        <v>1350</v>
      </c>
      <c r="Q361" s="358"/>
      <c r="R361" s="319">
        <f>ROUND(Q361*$H361,2)</f>
        <v>0</v>
      </c>
      <c r="S361" s="358"/>
      <c r="T361" s="319">
        <f>ROUND(S361*$H361,2)</f>
        <v>0</v>
      </c>
      <c r="U361" s="358"/>
      <c r="V361" s="319">
        <f>ROUND(U361*$H361,2)</f>
        <v>0</v>
      </c>
      <c r="W361" s="358"/>
      <c r="X361" s="319">
        <f>ROUND(W361*$H361,2)</f>
        <v>0</v>
      </c>
      <c r="Y361" s="1628"/>
      <c r="Z361" s="1382">
        <f>ROUND(Y361*$H361,2)</f>
        <v>0</v>
      </c>
      <c r="AA361" s="1628"/>
      <c r="AB361" s="1382">
        <f>ROUND(AA361*$H361,2)</f>
        <v>0</v>
      </c>
      <c r="AC361" s="1815"/>
      <c r="AD361" s="1382">
        <f>ROUND(AC361*$H361,2)</f>
        <v>0</v>
      </c>
      <c r="AE361" s="358"/>
      <c r="AF361" s="319">
        <f>ROUND(AE361*$H361,2)</f>
        <v>0</v>
      </c>
      <c r="AG361" s="1791"/>
      <c r="AH361" s="1583">
        <f>ROUND(AG361*$H361,2)</f>
        <v>0</v>
      </c>
      <c r="AI361" s="358"/>
      <c r="AJ361" s="319">
        <f>ROUND(AI361*$H361,2)</f>
        <v>0</v>
      </c>
      <c r="AK361" s="358"/>
      <c r="AL361" s="319">
        <f>ROUND(AK361*$H361,2)</f>
        <v>0</v>
      </c>
      <c r="AM361" s="358"/>
      <c r="AN361" s="319">
        <f>ROUND(AM361*$H361,2)</f>
        <v>0</v>
      </c>
      <c r="AO361" s="1628"/>
      <c r="AP361" s="1382">
        <f>ROUND(AO361*$H361,2)</f>
        <v>0</v>
      </c>
      <c r="AQ361" s="358"/>
      <c r="AR361" s="319">
        <f>ROUND(AQ361*$H361,2)</f>
        <v>0</v>
      </c>
      <c r="AS361" s="1628"/>
      <c r="AT361" s="1382">
        <f>ROUND(AS361*$H361,2)</f>
        <v>0</v>
      </c>
      <c r="AU361" s="2355"/>
      <c r="AV361" s="1908">
        <f>ROUND(AU361*$H361,2)</f>
        <v>0</v>
      </c>
      <c r="AW361" s="318">
        <v>4</v>
      </c>
      <c r="AX361" s="319">
        <f>ROUND(AW361*$H361,2)</f>
        <v>900</v>
      </c>
      <c r="AY361" s="318"/>
      <c r="AZ361" s="319">
        <f>ROUND(AY361*$H361,2)</f>
        <v>0</v>
      </c>
      <c r="BA361" s="530">
        <v>0</v>
      </c>
      <c r="BC361" s="2147"/>
    </row>
    <row r="362" spans="1:55" s="12" customFormat="1" ht="30" customHeight="1" x14ac:dyDescent="0.2">
      <c r="B362" s="214"/>
      <c r="C362" s="207" t="s">
        <v>114</v>
      </c>
      <c r="D362" s="215" t="s">
        <v>7</v>
      </c>
      <c r="E362" s="290" t="s">
        <v>499</v>
      </c>
      <c r="F362" s="141"/>
      <c r="G362" s="217">
        <v>4</v>
      </c>
      <c r="H362" s="218"/>
      <c r="I362" s="219"/>
      <c r="J362" s="152"/>
      <c r="K362" s="322"/>
      <c r="L362" s="323"/>
      <c r="M362" s="322"/>
      <c r="N362" s="323"/>
      <c r="O362" s="322"/>
      <c r="P362" s="323"/>
      <c r="Q362" s="322"/>
      <c r="R362" s="323"/>
      <c r="S362" s="322"/>
      <c r="T362" s="323"/>
      <c r="U362" s="322"/>
      <c r="V362" s="323"/>
      <c r="W362" s="322"/>
      <c r="X362" s="323"/>
      <c r="Y362" s="1613"/>
      <c r="Z362" s="1614"/>
      <c r="AA362" s="1613"/>
      <c r="AB362" s="1614"/>
      <c r="AC362" s="1761"/>
      <c r="AD362" s="1614"/>
      <c r="AE362" s="322"/>
      <c r="AF362" s="323"/>
      <c r="AG362" s="1648"/>
      <c r="AH362" s="1585"/>
      <c r="AI362" s="322"/>
      <c r="AJ362" s="323"/>
      <c r="AK362" s="322"/>
      <c r="AL362" s="323"/>
      <c r="AM362" s="322"/>
      <c r="AN362" s="323"/>
      <c r="AO362" s="1613"/>
      <c r="AP362" s="1614"/>
      <c r="AQ362" s="322"/>
      <c r="AR362" s="323"/>
      <c r="AS362" s="1613"/>
      <c r="AT362" s="1614"/>
      <c r="AU362" s="2344"/>
      <c r="AV362" s="1912"/>
      <c r="AW362" s="322"/>
      <c r="AX362" s="323"/>
      <c r="AY362" s="322"/>
      <c r="AZ362" s="323"/>
      <c r="BA362" s="529"/>
      <c r="BC362" s="2147"/>
    </row>
    <row r="363" spans="1:55" s="1" customFormat="1" ht="30" customHeight="1" x14ac:dyDescent="0.2">
      <c r="A363" s="22"/>
      <c r="B363" s="2031">
        <v>59</v>
      </c>
      <c r="C363" s="158" t="s">
        <v>238</v>
      </c>
      <c r="D363" s="159" t="s">
        <v>501</v>
      </c>
      <c r="E363" s="293" t="s">
        <v>502</v>
      </c>
      <c r="F363" s="160" t="s">
        <v>341</v>
      </c>
      <c r="G363" s="161">
        <v>4</v>
      </c>
      <c r="H363" s="162">
        <v>250</v>
      </c>
      <c r="I363" s="232">
        <f>ROUND(H363*G363,2)</f>
        <v>1000</v>
      </c>
      <c r="J363" s="256" t="s">
        <v>109</v>
      </c>
      <c r="K363" s="355"/>
      <c r="L363" s="319">
        <f>ROUND(K363*$H363,2)</f>
        <v>0</v>
      </c>
      <c r="M363" s="355"/>
      <c r="N363" s="319">
        <f>ROUND(M363*$H363,2)</f>
        <v>0</v>
      </c>
      <c r="O363" s="355"/>
      <c r="P363" s="319">
        <f>ROUND(O363*$H363,2)</f>
        <v>0</v>
      </c>
      <c r="Q363" s="355"/>
      <c r="R363" s="319">
        <f>ROUND(Q363*$H363,2)</f>
        <v>0</v>
      </c>
      <c r="S363" s="355"/>
      <c r="T363" s="319">
        <f>ROUND(S363*$H363,2)</f>
        <v>0</v>
      </c>
      <c r="U363" s="355">
        <v>4</v>
      </c>
      <c r="V363" s="319">
        <f>ROUND(U363*$H363,2)</f>
        <v>1000</v>
      </c>
      <c r="W363" s="355"/>
      <c r="X363" s="319">
        <f>ROUND(W363*$H363,2)</f>
        <v>0</v>
      </c>
      <c r="Y363" s="1615"/>
      <c r="Z363" s="1382">
        <f>ROUND(Y363*$H363,2)</f>
        <v>0</v>
      </c>
      <c r="AA363" s="1615"/>
      <c r="AB363" s="1382">
        <f>ROUND(AA363*$H363,2)</f>
        <v>0</v>
      </c>
      <c r="AC363" s="1806"/>
      <c r="AD363" s="1382">
        <f>ROUND(AC363*$H363,2)</f>
        <v>0</v>
      </c>
      <c r="AE363" s="355"/>
      <c r="AF363" s="319">
        <f>ROUND(AE363*$H363,2)</f>
        <v>0</v>
      </c>
      <c r="AG363" s="1782"/>
      <c r="AH363" s="1583">
        <f>ROUND(AG363*$H363,2)</f>
        <v>0</v>
      </c>
      <c r="AI363" s="355"/>
      <c r="AJ363" s="319">
        <f>ROUND(AI363*$H363,2)</f>
        <v>0</v>
      </c>
      <c r="AK363" s="355"/>
      <c r="AL363" s="319">
        <f>ROUND(AK363*$H363,2)</f>
        <v>0</v>
      </c>
      <c r="AM363" s="355"/>
      <c r="AN363" s="319">
        <f>ROUND(AM363*$H363,2)</f>
        <v>0</v>
      </c>
      <c r="AO363" s="1615"/>
      <c r="AP363" s="1382">
        <f>ROUND(AO363*$H363,2)</f>
        <v>0</v>
      </c>
      <c r="AQ363" s="355"/>
      <c r="AR363" s="319">
        <f>ROUND(AQ363*$H363,2)</f>
        <v>0</v>
      </c>
      <c r="AS363" s="1615"/>
      <c r="AT363" s="1382">
        <f>ROUND(AS363*$H363,2)</f>
        <v>0</v>
      </c>
      <c r="AU363" s="2345"/>
      <c r="AV363" s="1908">
        <f>ROUND(AU363*$H363,2)</f>
        <v>0</v>
      </c>
      <c r="AW363" s="318">
        <f>AU363+AS363+AQ363+AO363+AM363+AK363+AI363+AG363+AE363+AC363+AA363+Y363+W363+U363+S363+Q363+O363+M363+K363</f>
        <v>4</v>
      </c>
      <c r="AX363" s="319">
        <f>ROUND(AW363*$H363,2)</f>
        <v>1000</v>
      </c>
      <c r="AY363" s="318">
        <f>G363-AW363</f>
        <v>0</v>
      </c>
      <c r="AZ363" s="319">
        <f>ROUND(AY363*$H363,2)</f>
        <v>0</v>
      </c>
      <c r="BA363" s="530">
        <f>AZ363/I363</f>
        <v>0</v>
      </c>
      <c r="BC363" s="2147"/>
    </row>
    <row r="364" spans="1:55" s="10" customFormat="1" ht="30" customHeight="1" x14ac:dyDescent="0.2">
      <c r="B364" s="214"/>
      <c r="C364" s="207" t="s">
        <v>114</v>
      </c>
      <c r="D364" s="215" t="s">
        <v>7</v>
      </c>
      <c r="E364" s="290" t="s">
        <v>493</v>
      </c>
      <c r="F364" s="141"/>
      <c r="G364" s="217">
        <v>1</v>
      </c>
      <c r="H364" s="218"/>
      <c r="I364" s="219"/>
      <c r="J364" s="138"/>
      <c r="K364" s="316"/>
      <c r="L364" s="317"/>
      <c r="M364" s="316"/>
      <c r="N364" s="317"/>
      <c r="O364" s="316"/>
      <c r="P364" s="317"/>
      <c r="Q364" s="316"/>
      <c r="R364" s="317"/>
      <c r="S364" s="316"/>
      <c r="T364" s="317"/>
      <c r="U364" s="316"/>
      <c r="V364" s="317"/>
      <c r="W364" s="316"/>
      <c r="X364" s="317"/>
      <c r="Y364" s="1609"/>
      <c r="Z364" s="1610"/>
      <c r="AA364" s="1609"/>
      <c r="AB364" s="1610"/>
      <c r="AC364" s="1755"/>
      <c r="AD364" s="1610"/>
      <c r="AE364" s="316"/>
      <c r="AF364" s="317"/>
      <c r="AG364" s="1645"/>
      <c r="AH364" s="1582"/>
      <c r="AI364" s="316"/>
      <c r="AJ364" s="317"/>
      <c r="AK364" s="316"/>
      <c r="AL364" s="317"/>
      <c r="AM364" s="316"/>
      <c r="AN364" s="317"/>
      <c r="AO364" s="1609"/>
      <c r="AP364" s="1610"/>
      <c r="AQ364" s="316"/>
      <c r="AR364" s="317"/>
      <c r="AS364" s="1609"/>
      <c r="AT364" s="1610"/>
      <c r="AU364" s="2341"/>
      <c r="AV364" s="1906"/>
      <c r="AW364" s="316"/>
      <c r="AX364" s="317"/>
      <c r="AY364" s="316"/>
      <c r="AZ364" s="317"/>
      <c r="BA364" s="528"/>
      <c r="BC364" s="2147"/>
    </row>
    <row r="365" spans="1:55" s="1" customFormat="1" ht="30" customHeight="1" x14ac:dyDescent="0.2">
      <c r="A365" s="22"/>
      <c r="B365" s="214"/>
      <c r="C365" s="207" t="s">
        <v>114</v>
      </c>
      <c r="D365" s="215" t="s">
        <v>7</v>
      </c>
      <c r="E365" s="290" t="s">
        <v>504</v>
      </c>
      <c r="F365" s="141"/>
      <c r="G365" s="217">
        <v>3</v>
      </c>
      <c r="H365" s="218"/>
      <c r="I365" s="219"/>
      <c r="J365" s="256" t="s">
        <v>7</v>
      </c>
      <c r="K365" s="324"/>
      <c r="L365" s="313"/>
      <c r="M365" s="324"/>
      <c r="N365" s="313"/>
      <c r="O365" s="324"/>
      <c r="P365" s="313"/>
      <c r="Q365" s="324"/>
      <c r="R365" s="313"/>
      <c r="S365" s="324"/>
      <c r="T365" s="313"/>
      <c r="U365" s="324"/>
      <c r="V365" s="313"/>
      <c r="W365" s="324"/>
      <c r="X365" s="313"/>
      <c r="Y365" s="1622"/>
      <c r="Z365" s="1606"/>
      <c r="AA365" s="1622"/>
      <c r="AB365" s="1606"/>
      <c r="AC365" s="1811"/>
      <c r="AD365" s="1606"/>
      <c r="AE365" s="324"/>
      <c r="AF365" s="313"/>
      <c r="AG365" s="1787"/>
      <c r="AH365" s="1580"/>
      <c r="AI365" s="324"/>
      <c r="AJ365" s="313"/>
      <c r="AK365" s="324"/>
      <c r="AL365" s="313"/>
      <c r="AM365" s="324"/>
      <c r="AN365" s="543"/>
      <c r="AO365" s="1622"/>
      <c r="AP365" s="1606"/>
      <c r="AQ365" s="324"/>
      <c r="AR365" s="543"/>
      <c r="AS365" s="1622"/>
      <c r="AT365" s="1606"/>
      <c r="AU365" s="2351"/>
      <c r="AV365" s="1902"/>
      <c r="AW365" s="324"/>
      <c r="AX365" s="313"/>
      <c r="AY365" s="324"/>
      <c r="AZ365" s="313"/>
      <c r="BA365" s="828"/>
      <c r="BC365" s="2147"/>
    </row>
    <row r="366" spans="1:55" s="10" customFormat="1" ht="30" customHeight="1" x14ac:dyDescent="0.2">
      <c r="B366" s="226"/>
      <c r="C366" s="207" t="s">
        <v>114</v>
      </c>
      <c r="D366" s="227" t="s">
        <v>7</v>
      </c>
      <c r="E366" s="292" t="s">
        <v>132</v>
      </c>
      <c r="F366" s="155"/>
      <c r="G366" s="229">
        <v>4</v>
      </c>
      <c r="H366" s="230"/>
      <c r="I366" s="231"/>
      <c r="J366" s="138"/>
      <c r="K366" s="316"/>
      <c r="L366" s="317"/>
      <c r="M366" s="316"/>
      <c r="N366" s="317"/>
      <c r="O366" s="316"/>
      <c r="P366" s="317"/>
      <c r="Q366" s="316"/>
      <c r="R366" s="317"/>
      <c r="S366" s="316"/>
      <c r="T366" s="317"/>
      <c r="U366" s="316"/>
      <c r="V366" s="317"/>
      <c r="W366" s="316"/>
      <c r="X366" s="317"/>
      <c r="Y366" s="1609"/>
      <c r="Z366" s="1610"/>
      <c r="AA366" s="1609"/>
      <c r="AB366" s="1610"/>
      <c r="AC366" s="1755"/>
      <c r="AD366" s="1610"/>
      <c r="AE366" s="316"/>
      <c r="AF366" s="317"/>
      <c r="AG366" s="1645"/>
      <c r="AH366" s="1582"/>
      <c r="AI366" s="316"/>
      <c r="AJ366" s="317"/>
      <c r="AK366" s="316"/>
      <c r="AL366" s="317"/>
      <c r="AM366" s="316"/>
      <c r="AN366" s="317"/>
      <c r="AO366" s="1609"/>
      <c r="AP366" s="1610"/>
      <c r="AQ366" s="316"/>
      <c r="AR366" s="317"/>
      <c r="AS366" s="1609"/>
      <c r="AT366" s="1610"/>
      <c r="AU366" s="2341"/>
      <c r="AV366" s="1906"/>
      <c r="AW366" s="316"/>
      <c r="AX366" s="317"/>
      <c r="AY366" s="316"/>
      <c r="AZ366" s="317"/>
      <c r="BA366" s="528"/>
      <c r="BC366" s="2147"/>
    </row>
    <row r="367" spans="1:55" s="1" customFormat="1" ht="30" customHeight="1" x14ac:dyDescent="0.2">
      <c r="A367" s="22"/>
      <c r="B367" s="2031">
        <v>60</v>
      </c>
      <c r="C367" s="158" t="s">
        <v>238</v>
      </c>
      <c r="D367" s="159" t="s">
        <v>506</v>
      </c>
      <c r="E367" s="293" t="s">
        <v>507</v>
      </c>
      <c r="F367" s="160" t="s">
        <v>341</v>
      </c>
      <c r="G367" s="161">
        <v>5</v>
      </c>
      <c r="H367" s="162">
        <v>275</v>
      </c>
      <c r="I367" s="232">
        <f>ROUND(H367*G367,2)</f>
        <v>1375</v>
      </c>
      <c r="J367" s="256" t="s">
        <v>109</v>
      </c>
      <c r="K367" s="355"/>
      <c r="L367" s="319">
        <f>ROUND(K367*$H367,2)</f>
        <v>0</v>
      </c>
      <c r="M367" s="355"/>
      <c r="N367" s="319">
        <f>ROUND(M367*$H367,2)</f>
        <v>0</v>
      </c>
      <c r="O367" s="355"/>
      <c r="P367" s="319">
        <f>ROUND(O367*$H367,2)</f>
        <v>0</v>
      </c>
      <c r="Q367" s="355"/>
      <c r="R367" s="319">
        <f>ROUND(Q367*$H367,2)</f>
        <v>0</v>
      </c>
      <c r="S367" s="355"/>
      <c r="T367" s="319">
        <f>ROUND(S367*$H367,2)</f>
        <v>0</v>
      </c>
      <c r="U367" s="355"/>
      <c r="V367" s="319">
        <f>ROUND(U367*$H367,2)</f>
        <v>0</v>
      </c>
      <c r="W367" s="355">
        <v>2</v>
      </c>
      <c r="X367" s="319">
        <f>ROUND(W367*$H367,2)</f>
        <v>550</v>
      </c>
      <c r="Y367" s="1615"/>
      <c r="Z367" s="1382">
        <f>ROUND(Y367*$H367,2)</f>
        <v>0</v>
      </c>
      <c r="AA367" s="1615"/>
      <c r="AB367" s="1382">
        <f>ROUND(AA367*$H367,2)</f>
        <v>0</v>
      </c>
      <c r="AC367" s="1806"/>
      <c r="AD367" s="1382">
        <f>ROUND(AC367*$H367,2)</f>
        <v>0</v>
      </c>
      <c r="AE367" s="355"/>
      <c r="AF367" s="319">
        <f>ROUND(AE367*$H367,2)</f>
        <v>0</v>
      </c>
      <c r="AG367" s="1782"/>
      <c r="AH367" s="1583">
        <f>ROUND(AG367*$H367,2)</f>
        <v>0</v>
      </c>
      <c r="AI367" s="355"/>
      <c r="AJ367" s="319">
        <f>ROUND(AI367*$H367,2)</f>
        <v>0</v>
      </c>
      <c r="AK367" s="355"/>
      <c r="AL367" s="319">
        <f>ROUND(AK367*$H367,2)</f>
        <v>0</v>
      </c>
      <c r="AM367" s="355"/>
      <c r="AN367" s="319">
        <f>ROUND(AM367*$H367,2)</f>
        <v>0</v>
      </c>
      <c r="AO367" s="1615"/>
      <c r="AP367" s="1382">
        <f>ROUND(AO367*$H367,2)</f>
        <v>0</v>
      </c>
      <c r="AQ367" s="355">
        <v>3</v>
      </c>
      <c r="AR367" s="319">
        <f>ROUND(AQ367*$H367,2)</f>
        <v>825</v>
      </c>
      <c r="AS367" s="1615"/>
      <c r="AT367" s="1382">
        <f>ROUND(AS367*$H367,2)</f>
        <v>0</v>
      </c>
      <c r="AU367" s="2345"/>
      <c r="AV367" s="1908">
        <f>ROUND(AU367*$H367,2)</f>
        <v>0</v>
      </c>
      <c r="AW367" s="318">
        <f>AU367+AS367+AQ367+AO367+AM367+AK367+AI367+AG367+AE367+AC367+AA367+Y367+W367+U367+S367+Q367+O367+M367+K367</f>
        <v>5</v>
      </c>
      <c r="AX367" s="319">
        <f>ROUND(AW367*$H367,2)</f>
        <v>1375</v>
      </c>
      <c r="AY367" s="318">
        <f>G367-AW367</f>
        <v>0</v>
      </c>
      <c r="AZ367" s="319">
        <f>ROUND(AY367*$H367,2)</f>
        <v>0</v>
      </c>
      <c r="BA367" s="530">
        <f>AZ367/I367</f>
        <v>0</v>
      </c>
      <c r="BC367" s="2147"/>
    </row>
    <row r="368" spans="1:55" s="10" customFormat="1" ht="30" customHeight="1" x14ac:dyDescent="0.2">
      <c r="B368" s="214"/>
      <c r="C368" s="207" t="s">
        <v>114</v>
      </c>
      <c r="D368" s="215" t="s">
        <v>7</v>
      </c>
      <c r="E368" s="290" t="s">
        <v>493</v>
      </c>
      <c r="F368" s="141"/>
      <c r="G368" s="217">
        <v>1</v>
      </c>
      <c r="H368" s="218"/>
      <c r="I368" s="219"/>
      <c r="J368" s="138"/>
      <c r="K368" s="316"/>
      <c r="L368" s="317"/>
      <c r="M368" s="316"/>
      <c r="N368" s="317"/>
      <c r="O368" s="316"/>
      <c r="P368" s="317"/>
      <c r="Q368" s="316"/>
      <c r="R368" s="317"/>
      <c r="S368" s="316"/>
      <c r="T368" s="317"/>
      <c r="U368" s="316"/>
      <c r="V368" s="317"/>
      <c r="W368" s="316"/>
      <c r="X368" s="317"/>
      <c r="Y368" s="1609"/>
      <c r="Z368" s="1610"/>
      <c r="AA368" s="1609"/>
      <c r="AB368" s="1610"/>
      <c r="AC368" s="1755"/>
      <c r="AD368" s="1610"/>
      <c r="AE368" s="316"/>
      <c r="AF368" s="317"/>
      <c r="AG368" s="1645"/>
      <c r="AH368" s="1582"/>
      <c r="AI368" s="316"/>
      <c r="AJ368" s="317"/>
      <c r="AK368" s="316"/>
      <c r="AL368" s="317"/>
      <c r="AM368" s="316"/>
      <c r="AN368" s="317"/>
      <c r="AO368" s="1609"/>
      <c r="AP368" s="1610"/>
      <c r="AQ368" s="316"/>
      <c r="AR368" s="317"/>
      <c r="AS368" s="1609"/>
      <c r="AT368" s="1610"/>
      <c r="AU368" s="2341"/>
      <c r="AV368" s="1906"/>
      <c r="AW368" s="316"/>
      <c r="AX368" s="317"/>
      <c r="AY368" s="316"/>
      <c r="AZ368" s="317"/>
      <c r="BA368" s="528"/>
      <c r="BC368" s="2147"/>
    </row>
    <row r="369" spans="1:55" s="10" customFormat="1" ht="30" customHeight="1" x14ac:dyDescent="0.2">
      <c r="B369" s="214"/>
      <c r="C369" s="207" t="s">
        <v>114</v>
      </c>
      <c r="D369" s="215" t="s">
        <v>7</v>
      </c>
      <c r="E369" s="290" t="s">
        <v>499</v>
      </c>
      <c r="F369" s="141"/>
      <c r="G369" s="217">
        <v>4</v>
      </c>
      <c r="H369" s="218"/>
      <c r="I369" s="219"/>
      <c r="J369" s="138"/>
      <c r="K369" s="316"/>
      <c r="L369" s="317"/>
      <c r="M369" s="316"/>
      <c r="N369" s="317"/>
      <c r="O369" s="316"/>
      <c r="P369" s="317"/>
      <c r="Q369" s="316"/>
      <c r="R369" s="317"/>
      <c r="S369" s="316"/>
      <c r="T369" s="317"/>
      <c r="U369" s="316"/>
      <c r="V369" s="317"/>
      <c r="W369" s="316"/>
      <c r="X369" s="317"/>
      <c r="Y369" s="1609"/>
      <c r="Z369" s="1610"/>
      <c r="AA369" s="1609"/>
      <c r="AB369" s="1610"/>
      <c r="AC369" s="1755"/>
      <c r="AD369" s="1610"/>
      <c r="AE369" s="316"/>
      <c r="AF369" s="317"/>
      <c r="AG369" s="1645"/>
      <c r="AH369" s="1582"/>
      <c r="AI369" s="316"/>
      <c r="AJ369" s="317"/>
      <c r="AK369" s="316"/>
      <c r="AL369" s="317"/>
      <c r="AM369" s="316"/>
      <c r="AN369" s="317"/>
      <c r="AO369" s="1609"/>
      <c r="AP369" s="1610"/>
      <c r="AQ369" s="316"/>
      <c r="AR369" s="317"/>
      <c r="AS369" s="1609"/>
      <c r="AT369" s="1610"/>
      <c r="AU369" s="2341"/>
      <c r="AV369" s="1906"/>
      <c r="AW369" s="316"/>
      <c r="AX369" s="317"/>
      <c r="AY369" s="316"/>
      <c r="AZ369" s="317"/>
      <c r="BA369" s="528"/>
      <c r="BC369" s="2147"/>
    </row>
    <row r="370" spans="1:55" s="12" customFormat="1" ht="30" customHeight="1" x14ac:dyDescent="0.2">
      <c r="B370" s="226"/>
      <c r="C370" s="207" t="s">
        <v>114</v>
      </c>
      <c r="D370" s="227" t="s">
        <v>7</v>
      </c>
      <c r="E370" s="292" t="s">
        <v>132</v>
      </c>
      <c r="F370" s="155"/>
      <c r="G370" s="229">
        <v>5</v>
      </c>
      <c r="H370" s="230"/>
      <c r="I370" s="231"/>
      <c r="J370" s="152"/>
      <c r="K370" s="322"/>
      <c r="L370" s="323"/>
      <c r="M370" s="322"/>
      <c r="N370" s="323"/>
      <c r="O370" s="322"/>
      <c r="P370" s="323"/>
      <c r="Q370" s="322"/>
      <c r="R370" s="323"/>
      <c r="S370" s="322"/>
      <c r="T370" s="323"/>
      <c r="U370" s="322"/>
      <c r="V370" s="323"/>
      <c r="W370" s="322"/>
      <c r="X370" s="323"/>
      <c r="Y370" s="1613"/>
      <c r="Z370" s="1614"/>
      <c r="AA370" s="1613"/>
      <c r="AB370" s="1614"/>
      <c r="AC370" s="1761"/>
      <c r="AD370" s="1614"/>
      <c r="AE370" s="322"/>
      <c r="AF370" s="323"/>
      <c r="AG370" s="1648"/>
      <c r="AH370" s="1585"/>
      <c r="AI370" s="322"/>
      <c r="AJ370" s="323"/>
      <c r="AK370" s="322"/>
      <c r="AL370" s="323"/>
      <c r="AM370" s="322"/>
      <c r="AN370" s="323"/>
      <c r="AO370" s="1613"/>
      <c r="AP370" s="1614"/>
      <c r="AQ370" s="322"/>
      <c r="AR370" s="323"/>
      <c r="AS370" s="1613"/>
      <c r="AT370" s="1614"/>
      <c r="AU370" s="2344"/>
      <c r="AV370" s="1912"/>
      <c r="AW370" s="322"/>
      <c r="AX370" s="323"/>
      <c r="AY370" s="322"/>
      <c r="AZ370" s="323"/>
      <c r="BA370" s="529"/>
      <c r="BC370" s="2147"/>
    </row>
    <row r="371" spans="1:55" s="1" customFormat="1" ht="30" customHeight="1" x14ac:dyDescent="0.2">
      <c r="A371" s="22"/>
      <c r="B371" s="2031">
        <v>61</v>
      </c>
      <c r="C371" s="158" t="s">
        <v>238</v>
      </c>
      <c r="D371" s="159" t="s">
        <v>510</v>
      </c>
      <c r="E371" s="293" t="s">
        <v>511</v>
      </c>
      <c r="F371" s="160" t="s">
        <v>341</v>
      </c>
      <c r="G371" s="161">
        <v>13</v>
      </c>
      <c r="H371" s="162">
        <v>300</v>
      </c>
      <c r="I371" s="232">
        <f>ROUND(H371*G371,2)</f>
        <v>3900</v>
      </c>
      <c r="J371" s="256" t="s">
        <v>109</v>
      </c>
      <c r="K371" s="355"/>
      <c r="L371" s="319">
        <f>ROUND(K371*$H371,2)</f>
        <v>0</v>
      </c>
      <c r="M371" s="355"/>
      <c r="N371" s="319">
        <f>ROUND(M371*$H371,2)</f>
        <v>0</v>
      </c>
      <c r="O371" s="355"/>
      <c r="P371" s="319">
        <f>ROUND(O371*$H371,2)</f>
        <v>0</v>
      </c>
      <c r="Q371" s="355"/>
      <c r="R371" s="319">
        <f>ROUND(Q371*$H371,2)</f>
        <v>0</v>
      </c>
      <c r="S371" s="355"/>
      <c r="T371" s="319">
        <f>ROUND(S371*$H371,2)</f>
        <v>0</v>
      </c>
      <c r="U371" s="355"/>
      <c r="V371" s="319">
        <f>ROUND(U371*$H371,2)</f>
        <v>0</v>
      </c>
      <c r="W371" s="355">
        <v>10</v>
      </c>
      <c r="X371" s="319">
        <f>ROUND(W371*$H371,2)</f>
        <v>3000</v>
      </c>
      <c r="Y371" s="1615">
        <v>1</v>
      </c>
      <c r="Z371" s="1382">
        <f>ROUND(Y371*$H371,2)</f>
        <v>300</v>
      </c>
      <c r="AA371" s="1615"/>
      <c r="AB371" s="1382">
        <f>ROUND(AA371*$H371,2)</f>
        <v>0</v>
      </c>
      <c r="AC371" s="1806"/>
      <c r="AD371" s="1382">
        <f>ROUND(AC371*$H371,2)</f>
        <v>0</v>
      </c>
      <c r="AE371" s="355"/>
      <c r="AF371" s="319">
        <f>ROUND(AE371*$H371,2)</f>
        <v>0</v>
      </c>
      <c r="AG371" s="1782"/>
      <c r="AH371" s="1583">
        <f>ROUND(AG371*$H371,2)</f>
        <v>0</v>
      </c>
      <c r="AI371" s="355"/>
      <c r="AJ371" s="319">
        <f>ROUND(AI371*$H371,2)</f>
        <v>0</v>
      </c>
      <c r="AK371" s="355"/>
      <c r="AL371" s="319">
        <f>ROUND(AK371*$H371,2)</f>
        <v>0</v>
      </c>
      <c r="AM371" s="355"/>
      <c r="AN371" s="319">
        <f>ROUND(AM371*$H371,2)</f>
        <v>0</v>
      </c>
      <c r="AO371" s="1615"/>
      <c r="AP371" s="1382">
        <f>ROUND(AO371*$H371,2)</f>
        <v>0</v>
      </c>
      <c r="AQ371" s="355">
        <v>2</v>
      </c>
      <c r="AR371" s="319">
        <f>ROUND(AQ371*$H371,2)</f>
        <v>600</v>
      </c>
      <c r="AS371" s="1615"/>
      <c r="AT371" s="1382">
        <f>ROUND(AS371*$H371,2)</f>
        <v>0</v>
      </c>
      <c r="AU371" s="2345"/>
      <c r="AV371" s="1908">
        <f>ROUND(AU371*$H371,2)</f>
        <v>0</v>
      </c>
      <c r="AW371" s="318">
        <f>AU371+AS371+AQ371+AO371+AM371+AK371+AI371+AG371+AE371+AC371+AA371+Y371+W371+U371+S371+Q371+O371+M371+K371</f>
        <v>13</v>
      </c>
      <c r="AX371" s="319">
        <f>ROUND(AW371*$H371,2)</f>
        <v>3900</v>
      </c>
      <c r="AY371" s="318">
        <f>G371-AW371</f>
        <v>0</v>
      </c>
      <c r="AZ371" s="319">
        <f>ROUND(AY371*$H371,2)</f>
        <v>0</v>
      </c>
      <c r="BA371" s="530">
        <f>AZ371/I371</f>
        <v>0</v>
      </c>
      <c r="BC371" s="2147"/>
    </row>
    <row r="372" spans="1:55" s="10" customFormat="1" ht="30" customHeight="1" x14ac:dyDescent="0.2">
      <c r="B372" s="214"/>
      <c r="C372" s="207" t="s">
        <v>114</v>
      </c>
      <c r="D372" s="215" t="s">
        <v>7</v>
      </c>
      <c r="E372" s="290" t="s">
        <v>513</v>
      </c>
      <c r="F372" s="141"/>
      <c r="G372" s="217">
        <v>13</v>
      </c>
      <c r="H372" s="218"/>
      <c r="I372" s="219"/>
      <c r="J372" s="138"/>
      <c r="K372" s="316"/>
      <c r="L372" s="317"/>
      <c r="M372" s="316"/>
      <c r="N372" s="317"/>
      <c r="O372" s="316"/>
      <c r="P372" s="317"/>
      <c r="Q372" s="316"/>
      <c r="R372" s="317"/>
      <c r="S372" s="316"/>
      <c r="T372" s="317"/>
      <c r="U372" s="316"/>
      <c r="V372" s="317"/>
      <c r="W372" s="316"/>
      <c r="X372" s="317"/>
      <c r="Y372" s="1609"/>
      <c r="Z372" s="1610"/>
      <c r="AA372" s="1609"/>
      <c r="AB372" s="1610"/>
      <c r="AC372" s="1755"/>
      <c r="AD372" s="1610"/>
      <c r="AE372" s="316"/>
      <c r="AF372" s="317"/>
      <c r="AG372" s="1645"/>
      <c r="AH372" s="1582"/>
      <c r="AI372" s="316"/>
      <c r="AJ372" s="317"/>
      <c r="AK372" s="316"/>
      <c r="AL372" s="317"/>
      <c r="AM372" s="316"/>
      <c r="AN372" s="317"/>
      <c r="AO372" s="1609"/>
      <c r="AP372" s="1610"/>
      <c r="AQ372" s="316"/>
      <c r="AR372" s="317"/>
      <c r="AS372" s="1609"/>
      <c r="AT372" s="1610"/>
      <c r="AU372" s="2341"/>
      <c r="AV372" s="1906"/>
      <c r="AW372" s="316"/>
      <c r="AX372" s="317"/>
      <c r="AY372" s="316"/>
      <c r="AZ372" s="317"/>
      <c r="BA372" s="528"/>
      <c r="BC372" s="2147"/>
    </row>
    <row r="373" spans="1:55" s="1" customFormat="1" ht="30" customHeight="1" x14ac:dyDescent="0.2">
      <c r="A373" s="22"/>
      <c r="B373" s="2031">
        <v>62</v>
      </c>
      <c r="C373" s="158" t="s">
        <v>238</v>
      </c>
      <c r="D373" s="159" t="s">
        <v>515</v>
      </c>
      <c r="E373" s="293" t="s">
        <v>516</v>
      </c>
      <c r="F373" s="160" t="s">
        <v>341</v>
      </c>
      <c r="G373" s="161">
        <v>8</v>
      </c>
      <c r="H373" s="162">
        <v>325</v>
      </c>
      <c r="I373" s="232">
        <f>ROUND(H373*G373,2)</f>
        <v>2600</v>
      </c>
      <c r="J373" s="256" t="s">
        <v>109</v>
      </c>
      <c r="K373" s="355"/>
      <c r="L373" s="319">
        <f>ROUND(K373*$H373,2)</f>
        <v>0</v>
      </c>
      <c r="M373" s="355"/>
      <c r="N373" s="319">
        <f>ROUND(M373*$H373,2)</f>
        <v>0</v>
      </c>
      <c r="O373" s="355"/>
      <c r="P373" s="319">
        <f>ROUND(O373*$H373,2)</f>
        <v>0</v>
      </c>
      <c r="Q373" s="355"/>
      <c r="R373" s="319">
        <f>ROUND(Q373*$H373,2)</f>
        <v>0</v>
      </c>
      <c r="S373" s="355"/>
      <c r="T373" s="319">
        <f>ROUND(S373*$H373,2)</f>
        <v>0</v>
      </c>
      <c r="U373" s="355"/>
      <c r="V373" s="319">
        <f>ROUND(U373*$H373,2)</f>
        <v>0</v>
      </c>
      <c r="W373" s="355"/>
      <c r="X373" s="319">
        <f>ROUND(W373*$H373,2)</f>
        <v>0</v>
      </c>
      <c r="Y373" s="1615">
        <v>4</v>
      </c>
      <c r="Z373" s="1382">
        <f>ROUND(Y373*$H373,2)</f>
        <v>1300</v>
      </c>
      <c r="AA373" s="1615"/>
      <c r="AB373" s="1382">
        <f>ROUND(AA373*$H373,2)</f>
        <v>0</v>
      </c>
      <c r="AC373" s="1806"/>
      <c r="AD373" s="1382">
        <f>ROUND(AC373*$H373,2)</f>
        <v>0</v>
      </c>
      <c r="AE373" s="355"/>
      <c r="AF373" s="319">
        <f>ROUND(AE373*$H373,2)</f>
        <v>0</v>
      </c>
      <c r="AG373" s="1782"/>
      <c r="AH373" s="1583">
        <f>ROUND(AG373*$H373,2)</f>
        <v>0</v>
      </c>
      <c r="AI373" s="355"/>
      <c r="AJ373" s="319">
        <f>ROUND(AI373*$H373,2)</f>
        <v>0</v>
      </c>
      <c r="AK373" s="355"/>
      <c r="AL373" s="319">
        <f>ROUND(AK373*$H373,2)</f>
        <v>0</v>
      </c>
      <c r="AM373" s="355"/>
      <c r="AN373" s="319">
        <f>ROUND(AM373*$H373,2)</f>
        <v>0</v>
      </c>
      <c r="AO373" s="1615"/>
      <c r="AP373" s="1382">
        <f>ROUND(AO373*$H373,2)</f>
        <v>0</v>
      </c>
      <c r="AQ373" s="355">
        <v>4</v>
      </c>
      <c r="AR373" s="319">
        <f>ROUND(AQ373*$H373,2)</f>
        <v>1300</v>
      </c>
      <c r="AS373" s="1615"/>
      <c r="AT373" s="1382">
        <f>ROUND(AS373*$H373,2)</f>
        <v>0</v>
      </c>
      <c r="AU373" s="2345"/>
      <c r="AV373" s="1908">
        <f>ROUND(AU373*$H373,2)</f>
        <v>0</v>
      </c>
      <c r="AW373" s="318">
        <f>AU373+AS373+AQ373+AO373+AM373+AK373+AI373+AG373+AE373+AC373+AA373+Y373+W373+U373+S373+Q373+O373+M373+K373</f>
        <v>8</v>
      </c>
      <c r="AX373" s="319">
        <f>ROUND(AW373*$H373,2)</f>
        <v>2600</v>
      </c>
      <c r="AY373" s="318">
        <f>G373-AW373</f>
        <v>0</v>
      </c>
      <c r="AZ373" s="319">
        <f>ROUND(AY373*$H373,2)</f>
        <v>0</v>
      </c>
      <c r="BA373" s="530">
        <f>AZ373/I373</f>
        <v>0</v>
      </c>
      <c r="BC373" s="2147"/>
    </row>
    <row r="374" spans="1:55" s="10" customFormat="1" ht="30" customHeight="1" x14ac:dyDescent="0.2">
      <c r="B374" s="214"/>
      <c r="C374" s="207" t="s">
        <v>114</v>
      </c>
      <c r="D374" s="215" t="s">
        <v>7</v>
      </c>
      <c r="E374" s="290" t="s">
        <v>518</v>
      </c>
      <c r="F374" s="141"/>
      <c r="G374" s="217">
        <v>8</v>
      </c>
      <c r="H374" s="218"/>
      <c r="I374" s="219"/>
      <c r="J374" s="138"/>
      <c r="K374" s="316"/>
      <c r="L374" s="317"/>
      <c r="M374" s="316"/>
      <c r="N374" s="317"/>
      <c r="O374" s="316"/>
      <c r="P374" s="317"/>
      <c r="Q374" s="316"/>
      <c r="R374" s="317"/>
      <c r="S374" s="316"/>
      <c r="T374" s="317"/>
      <c r="U374" s="316"/>
      <c r="V374" s="317"/>
      <c r="W374" s="316"/>
      <c r="X374" s="317"/>
      <c r="Y374" s="1609"/>
      <c r="Z374" s="1610"/>
      <c r="AA374" s="1609"/>
      <c r="AB374" s="1610"/>
      <c r="AC374" s="1755"/>
      <c r="AD374" s="1610"/>
      <c r="AE374" s="316"/>
      <c r="AF374" s="317"/>
      <c r="AG374" s="1645"/>
      <c r="AH374" s="1582"/>
      <c r="AI374" s="316"/>
      <c r="AJ374" s="317"/>
      <c r="AK374" s="316"/>
      <c r="AL374" s="317"/>
      <c r="AM374" s="316"/>
      <c r="AN374" s="317"/>
      <c r="AO374" s="1609"/>
      <c r="AP374" s="1610"/>
      <c r="AQ374" s="316"/>
      <c r="AR374" s="317"/>
      <c r="AS374" s="1609"/>
      <c r="AT374" s="1610"/>
      <c r="AU374" s="2341"/>
      <c r="AV374" s="1906"/>
      <c r="AW374" s="316"/>
      <c r="AX374" s="317"/>
      <c r="AY374" s="316"/>
      <c r="AZ374" s="317"/>
      <c r="BA374" s="528"/>
      <c r="BC374" s="2147"/>
    </row>
    <row r="375" spans="1:55" s="1" customFormat="1" ht="30" customHeight="1" x14ac:dyDescent="0.2">
      <c r="A375" s="22"/>
      <c r="B375" s="2031">
        <v>63</v>
      </c>
      <c r="C375" s="158" t="s">
        <v>238</v>
      </c>
      <c r="D375" s="159" t="s">
        <v>520</v>
      </c>
      <c r="E375" s="293" t="s">
        <v>521</v>
      </c>
      <c r="F375" s="160" t="s">
        <v>341</v>
      </c>
      <c r="G375" s="161">
        <v>20</v>
      </c>
      <c r="H375" s="162">
        <v>1920</v>
      </c>
      <c r="I375" s="232">
        <f>ROUND(H375*G375,2)</f>
        <v>38400</v>
      </c>
      <c r="J375" s="256" t="s">
        <v>109</v>
      </c>
      <c r="K375" s="355"/>
      <c r="L375" s="319">
        <f>ROUND(K375*$H375,2)</f>
        <v>0</v>
      </c>
      <c r="M375" s="355"/>
      <c r="N375" s="319">
        <f>ROUND(M375*$H375,2)</f>
        <v>0</v>
      </c>
      <c r="O375" s="355">
        <v>3</v>
      </c>
      <c r="P375" s="319">
        <f>ROUND(O375*$H375,2)</f>
        <v>5760</v>
      </c>
      <c r="Q375" s="355"/>
      <c r="R375" s="319">
        <f>ROUND(Q375*$H375,2)</f>
        <v>0</v>
      </c>
      <c r="S375" s="355"/>
      <c r="T375" s="319">
        <f>ROUND(S375*$H375,2)</f>
        <v>0</v>
      </c>
      <c r="U375" s="355">
        <v>4</v>
      </c>
      <c r="V375" s="319">
        <f>ROUND(U375*$H375,2)</f>
        <v>7680</v>
      </c>
      <c r="W375" s="355">
        <v>4</v>
      </c>
      <c r="X375" s="319">
        <f>ROUND(W375*$H375,2)</f>
        <v>7680</v>
      </c>
      <c r="Y375" s="1615">
        <v>2</v>
      </c>
      <c r="Z375" s="1382">
        <f>ROUND(Y375*$H375,2)</f>
        <v>3840</v>
      </c>
      <c r="AA375" s="1615"/>
      <c r="AB375" s="1382">
        <f>ROUND(AA375*$H375,2)</f>
        <v>0</v>
      </c>
      <c r="AC375" s="1806"/>
      <c r="AD375" s="1382">
        <f>ROUND(AC375*$H375,2)</f>
        <v>0</v>
      </c>
      <c r="AE375" s="355"/>
      <c r="AF375" s="319">
        <f>ROUND(AE375*$H375,2)</f>
        <v>0</v>
      </c>
      <c r="AG375" s="1782"/>
      <c r="AH375" s="1583">
        <f>ROUND(AG375*$H375,2)</f>
        <v>0</v>
      </c>
      <c r="AI375" s="355"/>
      <c r="AJ375" s="319">
        <f>ROUND(AI375*$H375,2)</f>
        <v>0</v>
      </c>
      <c r="AK375" s="355"/>
      <c r="AL375" s="319">
        <f>ROUND(AK375*$H375,2)</f>
        <v>0</v>
      </c>
      <c r="AM375" s="355"/>
      <c r="AN375" s="319">
        <f>ROUND(AM375*$H375,2)</f>
        <v>0</v>
      </c>
      <c r="AO375" s="1615">
        <v>4</v>
      </c>
      <c r="AP375" s="1382">
        <f>ROUND(AO375*$H375,2)</f>
        <v>7680</v>
      </c>
      <c r="AQ375" s="355">
        <v>2</v>
      </c>
      <c r="AR375" s="319">
        <f>ROUND(AQ375*$H375,2)</f>
        <v>3840</v>
      </c>
      <c r="AS375" s="1615"/>
      <c r="AT375" s="1382">
        <f>ROUND(AS375*$H375,2)</f>
        <v>0</v>
      </c>
      <c r="AU375" s="2345"/>
      <c r="AV375" s="1908">
        <f>ROUND(AU375*$H375,2)</f>
        <v>0</v>
      </c>
      <c r="AW375" s="318">
        <f>AU375+AS375+AQ375+AO375+AM375+AK375+AI375+AG375+AE375+AC375+AA375+Y375+W375+U375+S375+Q375+O375+M375+K375</f>
        <v>19</v>
      </c>
      <c r="AX375" s="319">
        <f>ROUND(AW375*$H375,2)</f>
        <v>36480</v>
      </c>
      <c r="AY375" s="332">
        <f>G375-AW375</f>
        <v>1</v>
      </c>
      <c r="AZ375" s="2330">
        <f>ROUND(AY375*$H375,2)</f>
        <v>1920</v>
      </c>
      <c r="BA375" s="2056">
        <f>AZ375/I375</f>
        <v>0.05</v>
      </c>
      <c r="BB375" s="12" t="s">
        <v>2616</v>
      </c>
      <c r="BC375" s="2147"/>
    </row>
    <row r="376" spans="1:55" s="10" customFormat="1" ht="30" customHeight="1" x14ac:dyDescent="0.2">
      <c r="B376" s="214"/>
      <c r="C376" s="207" t="s">
        <v>114</v>
      </c>
      <c r="D376" s="215" t="s">
        <v>7</v>
      </c>
      <c r="E376" s="290" t="s">
        <v>493</v>
      </c>
      <c r="F376" s="141"/>
      <c r="G376" s="217">
        <v>1</v>
      </c>
      <c r="H376" s="218"/>
      <c r="I376" s="219"/>
      <c r="J376" s="138"/>
      <c r="K376" s="316"/>
      <c r="L376" s="317"/>
      <c r="M376" s="316"/>
      <c r="N376" s="317"/>
      <c r="O376" s="316"/>
      <c r="P376" s="317"/>
      <c r="Q376" s="316"/>
      <c r="R376" s="317"/>
      <c r="S376" s="316"/>
      <c r="T376" s="317"/>
      <c r="U376" s="316"/>
      <c r="V376" s="317"/>
      <c r="W376" s="316"/>
      <c r="X376" s="317"/>
      <c r="Y376" s="1609"/>
      <c r="Z376" s="1610"/>
      <c r="AA376" s="1609"/>
      <c r="AB376" s="1610"/>
      <c r="AC376" s="1755"/>
      <c r="AD376" s="1610"/>
      <c r="AE376" s="316"/>
      <c r="AF376" s="317"/>
      <c r="AG376" s="1645"/>
      <c r="AH376" s="1582"/>
      <c r="AI376" s="316"/>
      <c r="AJ376" s="317"/>
      <c r="AK376" s="316"/>
      <c r="AL376" s="317"/>
      <c r="AM376" s="316"/>
      <c r="AN376" s="317"/>
      <c r="AO376" s="1609"/>
      <c r="AP376" s="1610"/>
      <c r="AQ376" s="316"/>
      <c r="AR376" s="317"/>
      <c r="AS376" s="1609"/>
      <c r="AT376" s="1610"/>
      <c r="AU376" s="2341"/>
      <c r="AV376" s="1906"/>
      <c r="AW376" s="316"/>
      <c r="AX376" s="317"/>
      <c r="AY376" s="316"/>
      <c r="AZ376" s="317"/>
      <c r="BA376" s="528"/>
      <c r="BC376" s="2147"/>
    </row>
    <row r="377" spans="1:55" s="1" customFormat="1" ht="30" customHeight="1" x14ac:dyDescent="0.2">
      <c r="A377" s="22"/>
      <c r="B377" s="214"/>
      <c r="C377" s="207" t="s">
        <v>114</v>
      </c>
      <c r="D377" s="215" t="s">
        <v>7</v>
      </c>
      <c r="E377" s="290" t="s">
        <v>494</v>
      </c>
      <c r="F377" s="141"/>
      <c r="G377" s="217">
        <v>19</v>
      </c>
      <c r="H377" s="218"/>
      <c r="I377" s="219"/>
      <c r="J377" s="256" t="s">
        <v>7</v>
      </c>
      <c r="K377" s="324"/>
      <c r="L377" s="313"/>
      <c r="M377" s="324"/>
      <c r="N377" s="313"/>
      <c r="O377" s="324"/>
      <c r="P377" s="313"/>
      <c r="Q377" s="324"/>
      <c r="R377" s="313"/>
      <c r="S377" s="324"/>
      <c r="T377" s="313"/>
      <c r="U377" s="324"/>
      <c r="V377" s="313"/>
      <c r="W377" s="324"/>
      <c r="X377" s="313"/>
      <c r="Y377" s="1622"/>
      <c r="Z377" s="1606"/>
      <c r="AA377" s="1622"/>
      <c r="AB377" s="1606"/>
      <c r="AC377" s="1811"/>
      <c r="AD377" s="1606"/>
      <c r="AE377" s="324"/>
      <c r="AF377" s="313"/>
      <c r="AG377" s="1787"/>
      <c r="AH377" s="1580"/>
      <c r="AI377" s="324"/>
      <c r="AJ377" s="313"/>
      <c r="AK377" s="324"/>
      <c r="AL377" s="313"/>
      <c r="AM377" s="324"/>
      <c r="AN377" s="543"/>
      <c r="AO377" s="1622"/>
      <c r="AP377" s="1606"/>
      <c r="AQ377" s="324"/>
      <c r="AR377" s="543"/>
      <c r="AS377" s="1622"/>
      <c r="AT377" s="1606"/>
      <c r="AU377" s="2351"/>
      <c r="AV377" s="1902"/>
      <c r="AW377" s="324"/>
      <c r="AX377" s="313"/>
      <c r="AY377" s="324"/>
      <c r="AZ377" s="313"/>
      <c r="BA377" s="828"/>
      <c r="BC377" s="2147"/>
    </row>
    <row r="378" spans="1:55" s="10" customFormat="1" ht="30" customHeight="1" x14ac:dyDescent="0.2">
      <c r="B378" s="226"/>
      <c r="C378" s="207" t="s">
        <v>114</v>
      </c>
      <c r="D378" s="227" t="s">
        <v>7</v>
      </c>
      <c r="E378" s="292" t="s">
        <v>132</v>
      </c>
      <c r="F378" s="155"/>
      <c r="G378" s="229">
        <v>20</v>
      </c>
      <c r="H378" s="230"/>
      <c r="I378" s="231"/>
      <c r="J378" s="138"/>
      <c r="K378" s="316"/>
      <c r="L378" s="317"/>
      <c r="M378" s="316"/>
      <c r="N378" s="317"/>
      <c r="O378" s="316"/>
      <c r="P378" s="317"/>
      <c r="Q378" s="316"/>
      <c r="R378" s="317"/>
      <c r="S378" s="316"/>
      <c r="T378" s="317"/>
      <c r="U378" s="316"/>
      <c r="V378" s="317"/>
      <c r="W378" s="316"/>
      <c r="X378" s="317"/>
      <c r="Y378" s="1609"/>
      <c r="Z378" s="1610"/>
      <c r="AA378" s="1609"/>
      <c r="AB378" s="1610"/>
      <c r="AC378" s="1755"/>
      <c r="AD378" s="1610"/>
      <c r="AE378" s="316"/>
      <c r="AF378" s="317"/>
      <c r="AG378" s="1645"/>
      <c r="AH378" s="1582"/>
      <c r="AI378" s="316"/>
      <c r="AJ378" s="317"/>
      <c r="AK378" s="316"/>
      <c r="AL378" s="317"/>
      <c r="AM378" s="316"/>
      <c r="AN378" s="317"/>
      <c r="AO378" s="1609"/>
      <c r="AP378" s="1610"/>
      <c r="AQ378" s="316"/>
      <c r="AR378" s="317"/>
      <c r="AS378" s="1609"/>
      <c r="AT378" s="1610"/>
      <c r="AU378" s="2341"/>
      <c r="AV378" s="1906"/>
      <c r="AW378" s="316"/>
      <c r="AX378" s="317"/>
      <c r="AY378" s="316"/>
      <c r="AZ378" s="317"/>
      <c r="BA378" s="528"/>
      <c r="BC378" s="2147"/>
    </row>
    <row r="379" spans="1:55" s="1" customFormat="1" ht="30" customHeight="1" x14ac:dyDescent="0.2">
      <c r="A379" s="22"/>
      <c r="B379" s="2031">
        <v>64</v>
      </c>
      <c r="C379" s="158" t="s">
        <v>238</v>
      </c>
      <c r="D379" s="159" t="s">
        <v>524</v>
      </c>
      <c r="E379" s="293" t="s">
        <v>525</v>
      </c>
      <c r="F379" s="160" t="s">
        <v>341</v>
      </c>
      <c r="G379" s="161">
        <v>14</v>
      </c>
      <c r="H379" s="162">
        <v>985</v>
      </c>
      <c r="I379" s="232">
        <f>ROUND(H379*G379,2)</f>
        <v>13790</v>
      </c>
      <c r="J379" s="256" t="s">
        <v>7</v>
      </c>
      <c r="K379" s="355"/>
      <c r="L379" s="319">
        <f>ROUND(K379*$H379,2)</f>
        <v>0</v>
      </c>
      <c r="M379" s="355"/>
      <c r="N379" s="319">
        <f>ROUND(M379*$H379,2)</f>
        <v>0</v>
      </c>
      <c r="O379" s="355">
        <v>3</v>
      </c>
      <c r="P379" s="319">
        <f>ROUND(O379*$H379,2)</f>
        <v>2955</v>
      </c>
      <c r="Q379" s="355"/>
      <c r="R379" s="319">
        <f>ROUND(Q379*$H379,2)</f>
        <v>0</v>
      </c>
      <c r="S379" s="355">
        <v>3</v>
      </c>
      <c r="T379" s="319">
        <f>ROUND(S379*$H379,2)</f>
        <v>2955</v>
      </c>
      <c r="U379" s="355">
        <v>6</v>
      </c>
      <c r="V379" s="319">
        <f>ROUND(U379*$H379,2)</f>
        <v>5910</v>
      </c>
      <c r="W379" s="355">
        <v>0</v>
      </c>
      <c r="X379" s="319">
        <f>ROUND(W379*$H379,2)</f>
        <v>0</v>
      </c>
      <c r="Y379" s="1615">
        <v>1</v>
      </c>
      <c r="Z379" s="1382">
        <f>ROUND(Y379*$H379,2)</f>
        <v>985</v>
      </c>
      <c r="AA379" s="1615"/>
      <c r="AB379" s="1382">
        <f>ROUND(AA379*$H379,2)</f>
        <v>0</v>
      </c>
      <c r="AC379" s="1806"/>
      <c r="AD379" s="1382">
        <f>ROUND(AC379*$H379,2)</f>
        <v>0</v>
      </c>
      <c r="AE379" s="355"/>
      <c r="AF379" s="319">
        <f>ROUND(AE379*$H379,2)</f>
        <v>0</v>
      </c>
      <c r="AG379" s="1782"/>
      <c r="AH379" s="1583">
        <f>ROUND(AG379*$H379,2)</f>
        <v>0</v>
      </c>
      <c r="AI379" s="355"/>
      <c r="AJ379" s="319">
        <f>ROUND(AI379*$H379,2)</f>
        <v>0</v>
      </c>
      <c r="AK379" s="355"/>
      <c r="AL379" s="319">
        <f>ROUND(AK379*$H379,2)</f>
        <v>0</v>
      </c>
      <c r="AM379" s="355"/>
      <c r="AN379" s="319">
        <f>ROUND(AM379*$H379,2)</f>
        <v>0</v>
      </c>
      <c r="AO379" s="1615"/>
      <c r="AP379" s="1382">
        <f>ROUND(AO379*$H379,2)</f>
        <v>0</v>
      </c>
      <c r="AQ379" s="355"/>
      <c r="AR379" s="319">
        <f>ROUND(AQ379*$H379,2)</f>
        <v>0</v>
      </c>
      <c r="AS379" s="1615"/>
      <c r="AT379" s="1382">
        <f>ROUND(AS379*$H379,2)</f>
        <v>0</v>
      </c>
      <c r="AU379" s="2345"/>
      <c r="AV379" s="1908">
        <f>ROUND(AU379*$H379,2)</f>
        <v>0</v>
      </c>
      <c r="AW379" s="318">
        <f>AU379+AS379+AQ379+AO379+AM379+AK379+AI379+AG379+AE379+AC379+AA379+Y379+W379+U379+S379+Q379+O379+M379+K379</f>
        <v>13</v>
      </c>
      <c r="AX379" s="319">
        <f>ROUND(AW379*$H379,2)</f>
        <v>12805</v>
      </c>
      <c r="AY379" s="332">
        <f>G379-AW379</f>
        <v>1</v>
      </c>
      <c r="AZ379" s="2330">
        <f>ROUND(AY379*$H379,2)</f>
        <v>985</v>
      </c>
      <c r="BA379" s="2056">
        <f>AZ379/I379</f>
        <v>7.1428571428571425E-2</v>
      </c>
      <c r="BB379" s="12" t="s">
        <v>2616</v>
      </c>
      <c r="BC379" s="2147"/>
    </row>
    <row r="380" spans="1:55" s="10" customFormat="1" ht="30" customHeight="1" x14ac:dyDescent="0.2">
      <c r="B380" s="214"/>
      <c r="C380" s="207" t="s">
        <v>114</v>
      </c>
      <c r="D380" s="215" t="s">
        <v>7</v>
      </c>
      <c r="E380" s="290" t="s">
        <v>527</v>
      </c>
      <c r="F380" s="141"/>
      <c r="G380" s="217">
        <v>14</v>
      </c>
      <c r="H380" s="218"/>
      <c r="I380" s="219"/>
      <c r="J380" s="138"/>
      <c r="K380" s="316"/>
      <c r="L380" s="317"/>
      <c r="M380" s="316"/>
      <c r="N380" s="317"/>
      <c r="O380" s="316"/>
      <c r="P380" s="317"/>
      <c r="Q380" s="316"/>
      <c r="R380" s="317"/>
      <c r="S380" s="316"/>
      <c r="T380" s="317"/>
      <c r="U380" s="316"/>
      <c r="V380" s="317"/>
      <c r="W380" s="316"/>
      <c r="X380" s="317"/>
      <c r="Y380" s="1609"/>
      <c r="Z380" s="1610"/>
      <c r="AA380" s="1609"/>
      <c r="AB380" s="1610"/>
      <c r="AC380" s="1755"/>
      <c r="AD380" s="1610"/>
      <c r="AE380" s="316"/>
      <c r="AF380" s="317"/>
      <c r="AG380" s="1645"/>
      <c r="AH380" s="1582"/>
      <c r="AI380" s="316"/>
      <c r="AJ380" s="317"/>
      <c r="AK380" s="316"/>
      <c r="AL380" s="317"/>
      <c r="AM380" s="316"/>
      <c r="AN380" s="317"/>
      <c r="AO380" s="1609"/>
      <c r="AP380" s="1610"/>
      <c r="AQ380" s="316"/>
      <c r="AR380" s="317"/>
      <c r="AS380" s="1609"/>
      <c r="AT380" s="1610"/>
      <c r="AU380" s="2341"/>
      <c r="AV380" s="1906"/>
      <c r="AW380" s="316"/>
      <c r="AX380" s="317"/>
      <c r="AY380" s="316"/>
      <c r="AZ380" s="317"/>
      <c r="BA380" s="528"/>
      <c r="BC380" s="2147"/>
    </row>
    <row r="381" spans="1:55" s="1" customFormat="1" ht="30" customHeight="1" x14ac:dyDescent="0.2">
      <c r="A381" s="22"/>
      <c r="B381" s="2031">
        <v>65</v>
      </c>
      <c r="C381" s="158" t="s">
        <v>238</v>
      </c>
      <c r="D381" s="159" t="s">
        <v>529</v>
      </c>
      <c r="E381" s="293" t="s">
        <v>530</v>
      </c>
      <c r="F381" s="160" t="s">
        <v>341</v>
      </c>
      <c r="G381" s="161">
        <v>13</v>
      </c>
      <c r="H381" s="162">
        <v>1545</v>
      </c>
      <c r="I381" s="232">
        <f>ROUND(H381*G381,2)</f>
        <v>20085</v>
      </c>
      <c r="J381" s="256" t="s">
        <v>7</v>
      </c>
      <c r="K381" s="355"/>
      <c r="L381" s="319">
        <f>ROUND(K381*$H381,2)</f>
        <v>0</v>
      </c>
      <c r="M381" s="355"/>
      <c r="N381" s="319">
        <f>ROUND(M381*$H381,2)</f>
        <v>0</v>
      </c>
      <c r="O381" s="355">
        <v>3</v>
      </c>
      <c r="P381" s="319">
        <f>ROUND(O381*$H381,2)</f>
        <v>4635</v>
      </c>
      <c r="Q381" s="355"/>
      <c r="R381" s="319">
        <f>ROUND(Q381*$H381,2)</f>
        <v>0</v>
      </c>
      <c r="S381" s="355">
        <v>3</v>
      </c>
      <c r="T381" s="319">
        <f>ROUND(S381*$H381,2)</f>
        <v>4635</v>
      </c>
      <c r="U381" s="355">
        <v>2</v>
      </c>
      <c r="V381" s="319">
        <f>ROUND(U381*$H381,2)</f>
        <v>3090</v>
      </c>
      <c r="W381" s="355">
        <v>2</v>
      </c>
      <c r="X381" s="319">
        <f>ROUND(W381*$H381,2)</f>
        <v>3090</v>
      </c>
      <c r="Y381" s="1615">
        <v>1</v>
      </c>
      <c r="Z381" s="1382">
        <f>ROUND(Y381*$H381,2)</f>
        <v>1545</v>
      </c>
      <c r="AA381" s="1615"/>
      <c r="AB381" s="1382">
        <f>ROUND(AA381*$H381,2)</f>
        <v>0</v>
      </c>
      <c r="AC381" s="1806"/>
      <c r="AD381" s="1382">
        <f>ROUND(AC381*$H381,2)</f>
        <v>0</v>
      </c>
      <c r="AE381" s="355"/>
      <c r="AF381" s="319">
        <f>ROUND(AE381*$H381,2)</f>
        <v>0</v>
      </c>
      <c r="AG381" s="1782"/>
      <c r="AH381" s="1583">
        <f>ROUND(AG381*$H381,2)</f>
        <v>0</v>
      </c>
      <c r="AI381" s="355"/>
      <c r="AJ381" s="319">
        <f>ROUND(AI381*$H381,2)</f>
        <v>0</v>
      </c>
      <c r="AK381" s="355"/>
      <c r="AL381" s="319">
        <f>ROUND(AK381*$H381,2)</f>
        <v>0</v>
      </c>
      <c r="AM381" s="355"/>
      <c r="AN381" s="319">
        <f>ROUND(AM381*$H381,2)</f>
        <v>0</v>
      </c>
      <c r="AO381" s="1615"/>
      <c r="AP381" s="1382">
        <f>ROUND(AO381*$H381,2)</f>
        <v>0</v>
      </c>
      <c r="AQ381" s="355">
        <v>1</v>
      </c>
      <c r="AR381" s="319">
        <f>ROUND(AQ381*$H381,2)</f>
        <v>1545</v>
      </c>
      <c r="AS381" s="1615"/>
      <c r="AT381" s="1382">
        <f>ROUND(AS381*$H381,2)</f>
        <v>0</v>
      </c>
      <c r="AU381" s="2345"/>
      <c r="AV381" s="1908">
        <f>ROUND(AU381*$H381,2)</f>
        <v>0</v>
      </c>
      <c r="AW381" s="318">
        <f>AU381+AS381+AQ381+AO381+AM381+AK381+AI381+AG381+AE381+AC381+AA381+Y381+W381+U381+S381+Q381+O381+M381+K381</f>
        <v>12</v>
      </c>
      <c r="AX381" s="319">
        <f>ROUND(AW381*$H381,2)</f>
        <v>18540</v>
      </c>
      <c r="AY381" s="332">
        <f>G381-AW381</f>
        <v>1</v>
      </c>
      <c r="AZ381" s="2330">
        <f>ROUND(AY381*$H381,2)</f>
        <v>1545</v>
      </c>
      <c r="BA381" s="2056">
        <f>AZ381/I381</f>
        <v>7.6923076923076927E-2</v>
      </c>
      <c r="BB381" s="12" t="s">
        <v>2616</v>
      </c>
      <c r="BC381" s="2147"/>
    </row>
    <row r="382" spans="1:55" s="10" customFormat="1" ht="30" customHeight="1" x14ac:dyDescent="0.2">
      <c r="B382" s="214"/>
      <c r="C382" s="207" t="s">
        <v>114</v>
      </c>
      <c r="D382" s="215" t="s">
        <v>7</v>
      </c>
      <c r="E382" s="290" t="s">
        <v>513</v>
      </c>
      <c r="F382" s="141"/>
      <c r="G382" s="217">
        <v>13</v>
      </c>
      <c r="H382" s="218"/>
      <c r="I382" s="219"/>
      <c r="J382" s="138"/>
      <c r="K382" s="316"/>
      <c r="L382" s="317"/>
      <c r="M382" s="316"/>
      <c r="N382" s="317"/>
      <c r="O382" s="316"/>
      <c r="P382" s="317"/>
      <c r="Q382" s="316"/>
      <c r="R382" s="317"/>
      <c r="S382" s="316"/>
      <c r="T382" s="317"/>
      <c r="U382" s="316"/>
      <c r="V382" s="317"/>
      <c r="W382" s="316"/>
      <c r="X382" s="317"/>
      <c r="Y382" s="1609"/>
      <c r="Z382" s="1610"/>
      <c r="AA382" s="1609"/>
      <c r="AB382" s="1610"/>
      <c r="AC382" s="1755"/>
      <c r="AD382" s="1610"/>
      <c r="AE382" s="316"/>
      <c r="AF382" s="317"/>
      <c r="AG382" s="1645"/>
      <c r="AH382" s="1582"/>
      <c r="AI382" s="316"/>
      <c r="AJ382" s="317"/>
      <c r="AK382" s="316"/>
      <c r="AL382" s="317"/>
      <c r="AM382" s="316"/>
      <c r="AN382" s="317"/>
      <c r="AO382" s="1609"/>
      <c r="AP382" s="1610"/>
      <c r="AQ382" s="316"/>
      <c r="AR382" s="317"/>
      <c r="AS382" s="1609"/>
      <c r="AT382" s="1610"/>
      <c r="AU382" s="2341"/>
      <c r="AV382" s="1906"/>
      <c r="AW382" s="316"/>
      <c r="AX382" s="317"/>
      <c r="AY382" s="316"/>
      <c r="AZ382" s="317"/>
      <c r="BA382" s="528"/>
      <c r="BC382" s="2147"/>
    </row>
    <row r="383" spans="1:55" s="1" customFormat="1" ht="30" customHeight="1" x14ac:dyDescent="0.2">
      <c r="A383" s="22"/>
      <c r="B383" s="2031">
        <v>66</v>
      </c>
      <c r="C383" s="158" t="s">
        <v>238</v>
      </c>
      <c r="D383" s="159" t="s">
        <v>533</v>
      </c>
      <c r="E383" s="293" t="s">
        <v>534</v>
      </c>
      <c r="F383" s="160" t="s">
        <v>341</v>
      </c>
      <c r="G383" s="161">
        <v>7</v>
      </c>
      <c r="H383" s="162">
        <v>2620</v>
      </c>
      <c r="I383" s="232">
        <f>ROUND(H383*G383,2)</f>
        <v>18340</v>
      </c>
      <c r="J383" s="256" t="s">
        <v>109</v>
      </c>
      <c r="K383" s="355"/>
      <c r="L383" s="319">
        <f>ROUND(K383*$H383,2)</f>
        <v>0</v>
      </c>
      <c r="M383" s="355"/>
      <c r="N383" s="319">
        <f>ROUND(M383*$H383,2)</f>
        <v>0</v>
      </c>
      <c r="O383" s="355"/>
      <c r="P383" s="319">
        <f>ROUND(O383*$H383,2)</f>
        <v>0</v>
      </c>
      <c r="Q383" s="355"/>
      <c r="R383" s="319">
        <f>ROUND(Q383*$H383,2)</f>
        <v>0</v>
      </c>
      <c r="S383" s="355"/>
      <c r="T383" s="319">
        <f>ROUND(S383*$H383,2)</f>
        <v>0</v>
      </c>
      <c r="U383" s="355">
        <v>4</v>
      </c>
      <c r="V383" s="319">
        <f>ROUND(U383*$H383,2)</f>
        <v>10480</v>
      </c>
      <c r="W383" s="355">
        <v>1</v>
      </c>
      <c r="X383" s="319">
        <f>ROUND(W383*$H383,2)</f>
        <v>2620</v>
      </c>
      <c r="Y383" s="1615">
        <v>1</v>
      </c>
      <c r="Z383" s="1382">
        <f>ROUND(Y383*$H383,2)</f>
        <v>2620</v>
      </c>
      <c r="AA383" s="1615"/>
      <c r="AB383" s="1382">
        <f>ROUND(AA383*$H383,2)</f>
        <v>0</v>
      </c>
      <c r="AC383" s="1806"/>
      <c r="AD383" s="1382">
        <f>ROUND(AC383*$H383,2)</f>
        <v>0</v>
      </c>
      <c r="AE383" s="355"/>
      <c r="AF383" s="319">
        <f>ROUND(AE383*$H383,2)</f>
        <v>0</v>
      </c>
      <c r="AG383" s="1782"/>
      <c r="AH383" s="1583">
        <f>ROUND(AG383*$H383,2)</f>
        <v>0</v>
      </c>
      <c r="AI383" s="355"/>
      <c r="AJ383" s="319">
        <f>ROUND(AI383*$H383,2)</f>
        <v>0</v>
      </c>
      <c r="AK383" s="355"/>
      <c r="AL383" s="319">
        <f>ROUND(AK383*$H383,2)</f>
        <v>0</v>
      </c>
      <c r="AM383" s="355"/>
      <c r="AN383" s="319">
        <f>ROUND(AM383*$H383,2)</f>
        <v>0</v>
      </c>
      <c r="AO383" s="1615"/>
      <c r="AP383" s="1382">
        <f>ROUND(AO383*$H383,2)</f>
        <v>0</v>
      </c>
      <c r="AQ383" s="355"/>
      <c r="AR383" s="319">
        <f>ROUND(AQ383*$H383,2)</f>
        <v>0</v>
      </c>
      <c r="AS383" s="1615"/>
      <c r="AT383" s="1382">
        <f>ROUND(AS383*$H383,2)</f>
        <v>0</v>
      </c>
      <c r="AU383" s="2345"/>
      <c r="AV383" s="1908">
        <f>ROUND(AU383*$H383,2)</f>
        <v>0</v>
      </c>
      <c r="AW383" s="318">
        <f>AU383+AS383+AQ383+AO383+AM383+AK383+AI383+AG383+AE383+AC383+AA383+Y383+W383+U383+S383+Q383+O383+M383+K383</f>
        <v>6</v>
      </c>
      <c r="AX383" s="319">
        <f>ROUND(AW383*$H383,2)</f>
        <v>15720</v>
      </c>
      <c r="AY383" s="332">
        <f>G383-AW383</f>
        <v>1</v>
      </c>
      <c r="AZ383" s="2330">
        <f>ROUND(AY383*$H383,2)</f>
        <v>2620</v>
      </c>
      <c r="BA383" s="2056">
        <f>AZ383/I383</f>
        <v>0.14285714285714285</v>
      </c>
      <c r="BB383" s="12" t="s">
        <v>2616</v>
      </c>
      <c r="BC383" s="2147"/>
    </row>
    <row r="384" spans="1:55" s="10" customFormat="1" ht="30" customHeight="1" x14ac:dyDescent="0.2">
      <c r="B384" s="214"/>
      <c r="C384" s="207" t="s">
        <v>114</v>
      </c>
      <c r="D384" s="215" t="s">
        <v>7</v>
      </c>
      <c r="E384" s="290" t="s">
        <v>536</v>
      </c>
      <c r="F384" s="141"/>
      <c r="G384" s="217">
        <v>7</v>
      </c>
      <c r="H384" s="218"/>
      <c r="I384" s="219"/>
      <c r="J384" s="138"/>
      <c r="K384" s="316"/>
      <c r="L384" s="317"/>
      <c r="M384" s="316"/>
      <c r="N384" s="317"/>
      <c r="O384" s="316"/>
      <c r="P384" s="317"/>
      <c r="Q384" s="316"/>
      <c r="R384" s="317"/>
      <c r="S384" s="316"/>
      <c r="T384" s="317"/>
      <c r="U384" s="316"/>
      <c r="V384" s="317"/>
      <c r="W384" s="316"/>
      <c r="X384" s="317"/>
      <c r="Y384" s="1609"/>
      <c r="Z384" s="1610"/>
      <c r="AA384" s="1609"/>
      <c r="AB384" s="1610"/>
      <c r="AC384" s="1755"/>
      <c r="AD384" s="1610"/>
      <c r="AE384" s="316"/>
      <c r="AF384" s="317"/>
      <c r="AG384" s="1645"/>
      <c r="AH384" s="1582"/>
      <c r="AI384" s="316"/>
      <c r="AJ384" s="317"/>
      <c r="AK384" s="316"/>
      <c r="AL384" s="317"/>
      <c r="AM384" s="316"/>
      <c r="AN384" s="317"/>
      <c r="AO384" s="1609"/>
      <c r="AP384" s="1610"/>
      <c r="AQ384" s="316"/>
      <c r="AR384" s="317"/>
      <c r="AS384" s="1609"/>
      <c r="AT384" s="1610"/>
      <c r="AU384" s="2341"/>
      <c r="AV384" s="1906"/>
      <c r="AW384" s="316"/>
      <c r="AX384" s="317"/>
      <c r="AY384" s="316"/>
      <c r="AZ384" s="317"/>
      <c r="BA384" s="528"/>
      <c r="BC384" s="2147"/>
    </row>
    <row r="385" spans="1:55" s="1" customFormat="1" ht="30" customHeight="1" x14ac:dyDescent="0.2">
      <c r="A385" s="22"/>
      <c r="B385" s="2031">
        <v>67</v>
      </c>
      <c r="C385" s="158" t="s">
        <v>238</v>
      </c>
      <c r="D385" s="159" t="s">
        <v>538</v>
      </c>
      <c r="E385" s="293" t="s">
        <v>539</v>
      </c>
      <c r="F385" s="160" t="s">
        <v>341</v>
      </c>
      <c r="G385" s="161">
        <v>19</v>
      </c>
      <c r="H385" s="162">
        <v>7450</v>
      </c>
      <c r="I385" s="232">
        <f>ROUND(H385*G385,2)</f>
        <v>141550</v>
      </c>
      <c r="J385" s="256" t="s">
        <v>7</v>
      </c>
      <c r="K385" s="355"/>
      <c r="L385" s="319">
        <f>ROUND(K385*$H385,2)</f>
        <v>0</v>
      </c>
      <c r="M385" s="355"/>
      <c r="N385" s="319">
        <f>ROUND(M385*$H385,2)</f>
        <v>0</v>
      </c>
      <c r="O385" s="355">
        <v>3</v>
      </c>
      <c r="P385" s="319">
        <f>ROUND(O385*$H385,2)</f>
        <v>22350</v>
      </c>
      <c r="Q385" s="355"/>
      <c r="R385" s="319">
        <f>ROUND(Q385*$H385,2)</f>
        <v>0</v>
      </c>
      <c r="S385" s="355">
        <v>3</v>
      </c>
      <c r="T385" s="319">
        <f>ROUND(S385*$H385,2)</f>
        <v>22350</v>
      </c>
      <c r="U385" s="355">
        <v>4</v>
      </c>
      <c r="V385" s="319">
        <f>ROUND(U385*$H385,2)</f>
        <v>29800</v>
      </c>
      <c r="W385" s="355">
        <v>3</v>
      </c>
      <c r="X385" s="319">
        <f>ROUND(W385*$H385,2)</f>
        <v>22350</v>
      </c>
      <c r="Y385" s="1629">
        <v>1</v>
      </c>
      <c r="Z385" s="1382">
        <f>ROUND(Y385*$H385,2)</f>
        <v>7450</v>
      </c>
      <c r="AA385" s="1615"/>
      <c r="AB385" s="1382">
        <f>ROUND(AA385*$H385,2)</f>
        <v>0</v>
      </c>
      <c r="AC385" s="1806"/>
      <c r="AD385" s="1382">
        <f>ROUND(AC385*$H385,2)</f>
        <v>0</v>
      </c>
      <c r="AE385" s="355"/>
      <c r="AF385" s="319">
        <f>ROUND(AE385*$H385,2)</f>
        <v>0</v>
      </c>
      <c r="AG385" s="1782">
        <v>3</v>
      </c>
      <c r="AH385" s="1583">
        <f>ROUND(AG385*$H385,2)</f>
        <v>22350</v>
      </c>
      <c r="AI385" s="355"/>
      <c r="AJ385" s="319">
        <f>ROUND(AI385*$H385,2)</f>
        <v>0</v>
      </c>
      <c r="AK385" s="355"/>
      <c r="AL385" s="319">
        <f>ROUND(AK385*$H385,2)</f>
        <v>0</v>
      </c>
      <c r="AM385" s="355"/>
      <c r="AN385" s="319">
        <f>ROUND(AM385*$H385,2)</f>
        <v>0</v>
      </c>
      <c r="AO385" s="1615"/>
      <c r="AP385" s="1382">
        <f>ROUND(AO385*$H385,2)</f>
        <v>0</v>
      </c>
      <c r="AQ385" s="355">
        <v>1</v>
      </c>
      <c r="AR385" s="319">
        <f>ROUND(AQ385*$H385,2)</f>
        <v>7450</v>
      </c>
      <c r="AS385" s="1615"/>
      <c r="AT385" s="1382">
        <f>ROUND(AS385*$H385,2)</f>
        <v>0</v>
      </c>
      <c r="AU385" s="2345"/>
      <c r="AV385" s="1908">
        <f>ROUND(AU385*$H385,2)</f>
        <v>0</v>
      </c>
      <c r="AW385" s="318">
        <f>AU385+AS385+AQ385+AO385+AM385+AK385+AI385+AG385+AE385+AC385+AA385+Y385+W385+U385+S385+Q385+O385+M385+K385</f>
        <v>18</v>
      </c>
      <c r="AX385" s="319">
        <f>ROUND(AW385*$H385,2)</f>
        <v>134100</v>
      </c>
      <c r="AY385" s="332">
        <f>G385-AW385</f>
        <v>1</v>
      </c>
      <c r="AZ385" s="2330">
        <f>ROUND(AY385*$H385,2)</f>
        <v>7450</v>
      </c>
      <c r="BA385" s="2056">
        <f>AZ385/I385</f>
        <v>5.2631578947368418E-2</v>
      </c>
      <c r="BB385" s="12" t="s">
        <v>2616</v>
      </c>
      <c r="BC385" s="2147"/>
    </row>
    <row r="386" spans="1:55" s="10" customFormat="1" ht="30" customHeight="1" x14ac:dyDescent="0.2">
      <c r="B386" s="214"/>
      <c r="C386" s="207" t="s">
        <v>114</v>
      </c>
      <c r="D386" s="215" t="s">
        <v>7</v>
      </c>
      <c r="E386" s="290" t="s">
        <v>494</v>
      </c>
      <c r="F386" s="141"/>
      <c r="G386" s="217">
        <v>19</v>
      </c>
      <c r="H386" s="218"/>
      <c r="I386" s="219"/>
      <c r="J386" s="138"/>
      <c r="K386" s="316"/>
      <c r="L386" s="317"/>
      <c r="M386" s="316"/>
      <c r="N386" s="317"/>
      <c r="O386" s="316"/>
      <c r="P386" s="317"/>
      <c r="Q386" s="316"/>
      <c r="R386" s="317"/>
      <c r="S386" s="316"/>
      <c r="T386" s="317"/>
      <c r="U386" s="316"/>
      <c r="V386" s="317"/>
      <c r="W386" s="316"/>
      <c r="X386" s="317"/>
      <c r="Y386" s="1609"/>
      <c r="Z386" s="1610"/>
      <c r="AA386" s="1609"/>
      <c r="AB386" s="1610"/>
      <c r="AC386" s="1755"/>
      <c r="AD386" s="1610"/>
      <c r="AE386" s="316"/>
      <c r="AF386" s="317"/>
      <c r="AG386" s="1645"/>
      <c r="AH386" s="1582"/>
      <c r="AI386" s="316"/>
      <c r="AJ386" s="317"/>
      <c r="AK386" s="316"/>
      <c r="AL386" s="317"/>
      <c r="AM386" s="316"/>
      <c r="AN386" s="317"/>
      <c r="AO386" s="1609"/>
      <c r="AP386" s="1610"/>
      <c r="AQ386" s="316"/>
      <c r="AR386" s="317"/>
      <c r="AS386" s="1609"/>
      <c r="AT386" s="1610"/>
      <c r="AU386" s="2341"/>
      <c r="AV386" s="1906"/>
      <c r="AW386" s="316"/>
      <c r="AX386" s="317"/>
      <c r="AY386" s="316"/>
      <c r="AZ386" s="317"/>
      <c r="BA386" s="528"/>
      <c r="BC386" s="2147"/>
    </row>
    <row r="387" spans="1:55" s="10" customFormat="1" ht="30" customHeight="1" x14ac:dyDescent="0.2">
      <c r="B387" s="2031">
        <v>68</v>
      </c>
      <c r="C387" s="158" t="s">
        <v>238</v>
      </c>
      <c r="D387" s="159" t="s">
        <v>542</v>
      </c>
      <c r="E387" s="293" t="s">
        <v>543</v>
      </c>
      <c r="F387" s="160" t="s">
        <v>341</v>
      </c>
      <c r="G387" s="161">
        <v>1</v>
      </c>
      <c r="H387" s="162">
        <v>51700</v>
      </c>
      <c r="I387" s="232">
        <f>ROUND(H387*G387,2)</f>
        <v>51700</v>
      </c>
      <c r="J387" s="138"/>
      <c r="K387" s="358"/>
      <c r="L387" s="319">
        <f>ROUND(K387*$H387,2)</f>
        <v>0</v>
      </c>
      <c r="M387" s="358"/>
      <c r="N387" s="319">
        <f>ROUND(M387*$H387,2)</f>
        <v>0</v>
      </c>
      <c r="O387" s="358"/>
      <c r="P387" s="319">
        <f>ROUND(O387*$H387,2)</f>
        <v>0</v>
      </c>
      <c r="Q387" s="358"/>
      <c r="R387" s="319">
        <f>ROUND(Q387*$H387,2)</f>
        <v>0</v>
      </c>
      <c r="S387" s="358"/>
      <c r="T387" s="319">
        <f>ROUND(S387*$H387,2)</f>
        <v>0</v>
      </c>
      <c r="U387" s="358"/>
      <c r="V387" s="319">
        <f>ROUND(U387*$H387,2)</f>
        <v>0</v>
      </c>
      <c r="W387" s="358"/>
      <c r="X387" s="319">
        <f>ROUND(W387*$H387,2)</f>
        <v>0</v>
      </c>
      <c r="Y387" s="1628"/>
      <c r="Z387" s="1382">
        <f>ROUND(Y387*$H387,2)</f>
        <v>0</v>
      </c>
      <c r="AA387" s="1628"/>
      <c r="AB387" s="1382">
        <f>ROUND(AA387*$H387,2)</f>
        <v>0</v>
      </c>
      <c r="AC387" s="1815"/>
      <c r="AD387" s="1382">
        <f>ROUND(AC387*$H387,2)</f>
        <v>0</v>
      </c>
      <c r="AE387" s="358"/>
      <c r="AF387" s="319">
        <f>ROUND(AE387*$H387,2)</f>
        <v>0</v>
      </c>
      <c r="AG387" s="1791"/>
      <c r="AH387" s="1583">
        <f>ROUND(AG387*$H387,2)</f>
        <v>0</v>
      </c>
      <c r="AI387" s="358"/>
      <c r="AJ387" s="319">
        <f>ROUND(AI387*$H387,2)</f>
        <v>0</v>
      </c>
      <c r="AK387" s="358"/>
      <c r="AL387" s="319">
        <f>ROUND(AK387*$H387,2)</f>
        <v>0</v>
      </c>
      <c r="AM387" s="358"/>
      <c r="AN387" s="319">
        <f>ROUND(AM387*$H387,2)</f>
        <v>0</v>
      </c>
      <c r="AO387" s="2047">
        <v>1</v>
      </c>
      <c r="AP387" s="1382">
        <f>ROUND(AO387*$H387,2)</f>
        <v>51700</v>
      </c>
      <c r="AQ387" s="358"/>
      <c r="AR387" s="319">
        <f>ROUND(AQ387*$H387,2)</f>
        <v>0</v>
      </c>
      <c r="AS387" s="1628"/>
      <c r="AT387" s="1382">
        <f>ROUND(AS387*$H387,2)</f>
        <v>0</v>
      </c>
      <c r="AU387" s="2355"/>
      <c r="AV387" s="1908">
        <f>ROUND(AU387*$H387,2)</f>
        <v>0</v>
      </c>
      <c r="AW387" s="318">
        <f>AU387+AS387+AQ387+AO387+AM387+AK387+AI387+AG387+AE387+AC387+AA387+Y387+W387+U387+S387+Q387+O387+M387+K387</f>
        <v>1</v>
      </c>
      <c r="AX387" s="319">
        <f>ROUND(AW387*$H387,2)</f>
        <v>51700</v>
      </c>
      <c r="AY387" s="318">
        <f>G387-AW387</f>
        <v>0</v>
      </c>
      <c r="AZ387" s="319">
        <f>ROUND(AY387*$H387,2)</f>
        <v>0</v>
      </c>
      <c r="BA387" s="530">
        <f>AZ387/I387</f>
        <v>0</v>
      </c>
      <c r="BC387" s="2147"/>
    </row>
    <row r="388" spans="1:55" s="12" customFormat="1" ht="30" customHeight="1" x14ac:dyDescent="0.2">
      <c r="B388" s="214"/>
      <c r="C388" s="207" t="s">
        <v>114</v>
      </c>
      <c r="D388" s="215" t="s">
        <v>7</v>
      </c>
      <c r="E388" s="290" t="s">
        <v>545</v>
      </c>
      <c r="F388" s="141"/>
      <c r="G388" s="217">
        <v>1</v>
      </c>
      <c r="H388" s="218"/>
      <c r="I388" s="219"/>
      <c r="J388" s="152"/>
      <c r="K388" s="322"/>
      <c r="L388" s="323"/>
      <c r="M388" s="322"/>
      <c r="N388" s="323"/>
      <c r="O388" s="322"/>
      <c r="P388" s="323"/>
      <c r="Q388" s="322"/>
      <c r="R388" s="323"/>
      <c r="S388" s="322"/>
      <c r="T388" s="323"/>
      <c r="U388" s="322"/>
      <c r="V388" s="323"/>
      <c r="W388" s="322"/>
      <c r="X388" s="323"/>
      <c r="Y388" s="1613"/>
      <c r="Z388" s="1614"/>
      <c r="AA388" s="1613"/>
      <c r="AB388" s="1614"/>
      <c r="AC388" s="1761"/>
      <c r="AD388" s="1614"/>
      <c r="AE388" s="322"/>
      <c r="AF388" s="323"/>
      <c r="AG388" s="1648"/>
      <c r="AH388" s="1585"/>
      <c r="AI388" s="322"/>
      <c r="AJ388" s="323"/>
      <c r="AK388" s="322"/>
      <c r="AL388" s="323"/>
      <c r="AM388" s="322"/>
      <c r="AN388" s="323"/>
      <c r="AO388" s="1613"/>
      <c r="AP388" s="1614"/>
      <c r="AQ388" s="322"/>
      <c r="AR388" s="323"/>
      <c r="AS388" s="1613"/>
      <c r="AT388" s="1614"/>
      <c r="AU388" s="2344"/>
      <c r="AV388" s="1912"/>
      <c r="AW388" s="322"/>
      <c r="AX388" s="323"/>
      <c r="AY388" s="322"/>
      <c r="AZ388" s="323"/>
      <c r="BA388" s="529"/>
      <c r="BC388" s="2147"/>
    </row>
    <row r="389" spans="1:55" s="9" customFormat="1" ht="30" customHeight="1" x14ac:dyDescent="0.2">
      <c r="B389" s="2031">
        <v>69</v>
      </c>
      <c r="C389" s="158" t="s">
        <v>238</v>
      </c>
      <c r="D389" s="159" t="s">
        <v>547</v>
      </c>
      <c r="E389" s="293" t="s">
        <v>548</v>
      </c>
      <c r="F389" s="160" t="s">
        <v>341</v>
      </c>
      <c r="G389" s="161">
        <v>1</v>
      </c>
      <c r="H389" s="162">
        <v>4850</v>
      </c>
      <c r="I389" s="232">
        <f>ROUND(H389*G389,2)</f>
        <v>4850</v>
      </c>
      <c r="J389" s="131"/>
      <c r="K389" s="359"/>
      <c r="L389" s="319">
        <f>ROUND(K389*$H389,2)</f>
        <v>0</v>
      </c>
      <c r="M389" s="359"/>
      <c r="N389" s="319">
        <f>ROUND(M389*$H389,2)</f>
        <v>0</v>
      </c>
      <c r="O389" s="359"/>
      <c r="P389" s="319">
        <f>ROUND(O389*$H389,2)</f>
        <v>0</v>
      </c>
      <c r="Q389" s="359"/>
      <c r="R389" s="319">
        <f>ROUND(Q389*$H389,2)</f>
        <v>0</v>
      </c>
      <c r="S389" s="359"/>
      <c r="T389" s="319">
        <f>ROUND(S389*$H389,2)</f>
        <v>0</v>
      </c>
      <c r="U389" s="359"/>
      <c r="V389" s="319">
        <f>ROUND(U389*$H389,2)</f>
        <v>0</v>
      </c>
      <c r="W389" s="359"/>
      <c r="X389" s="319">
        <f>ROUND(W389*$H389,2)</f>
        <v>0</v>
      </c>
      <c r="Y389" s="1630"/>
      <c r="Z389" s="1382">
        <f>ROUND(Y389*$H389,2)</f>
        <v>0</v>
      </c>
      <c r="AA389" s="1630"/>
      <c r="AB389" s="1382">
        <f>ROUND(AA389*$H389,2)</f>
        <v>0</v>
      </c>
      <c r="AC389" s="1816"/>
      <c r="AD389" s="1382">
        <f>ROUND(AC389*$H389,2)</f>
        <v>0</v>
      </c>
      <c r="AE389" s="359"/>
      <c r="AF389" s="319">
        <f>ROUND(AE389*$H389,2)</f>
        <v>0</v>
      </c>
      <c r="AG389" s="1792"/>
      <c r="AH389" s="1583">
        <f>ROUND(AG389*$H389,2)</f>
        <v>0</v>
      </c>
      <c r="AI389" s="359"/>
      <c r="AJ389" s="319">
        <f>ROUND(AI389*$H389,2)</f>
        <v>0</v>
      </c>
      <c r="AK389" s="359"/>
      <c r="AL389" s="319">
        <f>ROUND(AK389*$H389,2)</f>
        <v>0</v>
      </c>
      <c r="AM389" s="359"/>
      <c r="AN389" s="319">
        <f>ROUND(AM389*$H389,2)</f>
        <v>0</v>
      </c>
      <c r="AO389" s="2047">
        <v>1</v>
      </c>
      <c r="AP389" s="1382">
        <f>ROUND(AO389*$H389,2)</f>
        <v>4850</v>
      </c>
      <c r="AQ389" s="359"/>
      <c r="AR389" s="319">
        <f>ROUND(AQ389*$H389,2)</f>
        <v>0</v>
      </c>
      <c r="AS389" s="1630"/>
      <c r="AT389" s="1382">
        <f>ROUND(AS389*$H389,2)</f>
        <v>0</v>
      </c>
      <c r="AU389" s="2356"/>
      <c r="AV389" s="1908">
        <f>ROUND(AU389*$H389,2)</f>
        <v>0</v>
      </c>
      <c r="AW389" s="318">
        <f>AU389+AS389+AQ389+AO389+AM389+AK389+AI389+AG389+AE389+AC389+AA389+Y389+W389+U389+S389+Q389+O389+M389+K389</f>
        <v>1</v>
      </c>
      <c r="AX389" s="319">
        <f>ROUND(AW389*$H389,2)</f>
        <v>4850</v>
      </c>
      <c r="AY389" s="318">
        <f>G389-AW389</f>
        <v>0</v>
      </c>
      <c r="AZ389" s="319">
        <f>ROUND(AY389*$H389,2)</f>
        <v>0</v>
      </c>
      <c r="BA389" s="530">
        <f>AZ389/I389</f>
        <v>0</v>
      </c>
      <c r="BC389" s="2147"/>
    </row>
    <row r="390" spans="1:55" s="9" customFormat="1" ht="30" customHeight="1" x14ac:dyDescent="0.2">
      <c r="B390" s="214"/>
      <c r="C390" s="207" t="s">
        <v>114</v>
      </c>
      <c r="D390" s="215" t="s">
        <v>7</v>
      </c>
      <c r="E390" s="290" t="s">
        <v>545</v>
      </c>
      <c r="F390" s="141"/>
      <c r="G390" s="217">
        <v>1</v>
      </c>
      <c r="H390" s="218"/>
      <c r="I390" s="219"/>
      <c r="J390" s="131"/>
      <c r="K390" s="314"/>
      <c r="L390" s="315"/>
      <c r="M390" s="314"/>
      <c r="N390" s="315"/>
      <c r="O390" s="314"/>
      <c r="P390" s="315"/>
      <c r="Q390" s="314"/>
      <c r="R390" s="315"/>
      <c r="S390" s="314"/>
      <c r="T390" s="315"/>
      <c r="U390" s="314"/>
      <c r="V390" s="315"/>
      <c r="W390" s="314"/>
      <c r="X390" s="315"/>
      <c r="Y390" s="1607"/>
      <c r="Z390" s="1608"/>
      <c r="AA390" s="1607"/>
      <c r="AB390" s="1608"/>
      <c r="AC390" s="1753"/>
      <c r="AD390" s="1608"/>
      <c r="AE390" s="314"/>
      <c r="AF390" s="315"/>
      <c r="AG390" s="1644"/>
      <c r="AH390" s="1581"/>
      <c r="AI390" s="314"/>
      <c r="AJ390" s="315"/>
      <c r="AK390" s="314"/>
      <c r="AL390" s="315"/>
      <c r="AM390" s="314"/>
      <c r="AN390" s="315"/>
      <c r="AO390" s="1607"/>
      <c r="AP390" s="1608"/>
      <c r="AQ390" s="314"/>
      <c r="AR390" s="315"/>
      <c r="AS390" s="1607"/>
      <c r="AT390" s="1608"/>
      <c r="AU390" s="2340"/>
      <c r="AV390" s="1904"/>
      <c r="AW390" s="314"/>
      <c r="AX390" s="315"/>
      <c r="AY390" s="314"/>
      <c r="AZ390" s="315"/>
      <c r="BA390" s="527"/>
      <c r="BC390" s="2147"/>
    </row>
    <row r="391" spans="1:55" s="1" customFormat="1" ht="30" customHeight="1" x14ac:dyDescent="0.2">
      <c r="A391" s="22"/>
      <c r="B391" s="2031">
        <v>70</v>
      </c>
      <c r="C391" s="158" t="s">
        <v>238</v>
      </c>
      <c r="D391" s="159" t="s">
        <v>551</v>
      </c>
      <c r="E391" s="293" t="s">
        <v>552</v>
      </c>
      <c r="F391" s="160" t="s">
        <v>341</v>
      </c>
      <c r="G391" s="161">
        <v>54</v>
      </c>
      <c r="H391" s="162">
        <v>215</v>
      </c>
      <c r="I391" s="232">
        <f>ROUND(H391*G391,2)</f>
        <v>11610</v>
      </c>
      <c r="J391" s="256" t="s">
        <v>7</v>
      </c>
      <c r="K391" s="355"/>
      <c r="L391" s="319">
        <f>ROUND(K391*$H391,2)</f>
        <v>0</v>
      </c>
      <c r="M391" s="355"/>
      <c r="N391" s="319">
        <f>ROUND(M391*$H391,2)</f>
        <v>0</v>
      </c>
      <c r="O391" s="355">
        <v>9</v>
      </c>
      <c r="P391" s="319">
        <f>ROUND(O391*$H391,2)</f>
        <v>1935</v>
      </c>
      <c r="Q391" s="355"/>
      <c r="R391" s="319">
        <f>ROUND(Q391*$H391,2)</f>
        <v>0</v>
      </c>
      <c r="S391" s="355">
        <v>9</v>
      </c>
      <c r="T391" s="319">
        <f>ROUND(S391*$H391,2)</f>
        <v>1935</v>
      </c>
      <c r="U391" s="355">
        <v>16</v>
      </c>
      <c r="V391" s="319">
        <f>ROUND(U391*$H391,2)</f>
        <v>3440</v>
      </c>
      <c r="W391" s="355">
        <v>6</v>
      </c>
      <c r="X391" s="319">
        <f>ROUND(W391*$H391,2)</f>
        <v>1290</v>
      </c>
      <c r="Y391" s="1615">
        <v>4</v>
      </c>
      <c r="Z391" s="1382">
        <f>ROUND(Y391*$H391,2)</f>
        <v>860</v>
      </c>
      <c r="AA391" s="1615"/>
      <c r="AB391" s="1382">
        <f>ROUND(AA391*$H391,2)</f>
        <v>0</v>
      </c>
      <c r="AC391" s="1806"/>
      <c r="AD391" s="1382">
        <f>ROUND(AC391*$H391,2)</f>
        <v>0</v>
      </c>
      <c r="AE391" s="355"/>
      <c r="AF391" s="319">
        <f>ROUND(AE391*$H391,2)</f>
        <v>0</v>
      </c>
      <c r="AG391" s="1782"/>
      <c r="AH391" s="1583">
        <f>ROUND(AG391*$H391,2)</f>
        <v>0</v>
      </c>
      <c r="AI391" s="355"/>
      <c r="AJ391" s="319">
        <f>ROUND(AI391*$H391,2)</f>
        <v>0</v>
      </c>
      <c r="AK391" s="355"/>
      <c r="AL391" s="319">
        <f>ROUND(AK391*$H391,2)</f>
        <v>0</v>
      </c>
      <c r="AM391" s="355"/>
      <c r="AN391" s="319">
        <f>ROUND(AM391*$H391,2)</f>
        <v>0</v>
      </c>
      <c r="AO391" s="1615">
        <v>5</v>
      </c>
      <c r="AP391" s="1382">
        <f>ROUND(AO391*$H391,2)</f>
        <v>1075</v>
      </c>
      <c r="AQ391" s="355">
        <v>3</v>
      </c>
      <c r="AR391" s="319">
        <f>ROUND(AQ391*$H391,2)</f>
        <v>645</v>
      </c>
      <c r="AS391" s="1615"/>
      <c r="AT391" s="1382">
        <f>ROUND(AS391*$H391,2)</f>
        <v>0</v>
      </c>
      <c r="AU391" s="2345"/>
      <c r="AV391" s="1908">
        <f>ROUND(AU391*$H391,2)</f>
        <v>0</v>
      </c>
      <c r="AW391" s="318">
        <f>AU391+AS391+AQ391+AO391+AM391+AK391+AI391+AG391+AE391+AC391+AA391+Y391+W391+U391+S391+Q391+O391+M391+K391</f>
        <v>52</v>
      </c>
      <c r="AX391" s="319">
        <f>ROUND(AW391*$H391,2)</f>
        <v>11180</v>
      </c>
      <c r="AY391" s="332">
        <f>G391-AW391</f>
        <v>2</v>
      </c>
      <c r="AZ391" s="2330">
        <f>ROUND(AY391*$H391,2)</f>
        <v>430</v>
      </c>
      <c r="BA391" s="2056">
        <f>AZ391/I391</f>
        <v>3.7037037037037035E-2</v>
      </c>
      <c r="BB391" s="12" t="s">
        <v>2616</v>
      </c>
      <c r="BC391" s="2147"/>
    </row>
    <row r="392" spans="1:55" s="10" customFormat="1" ht="30" customHeight="1" x14ac:dyDescent="0.2">
      <c r="B392" s="214"/>
      <c r="C392" s="207" t="s">
        <v>114</v>
      </c>
      <c r="D392" s="215" t="s">
        <v>7</v>
      </c>
      <c r="E392" s="290" t="s">
        <v>554</v>
      </c>
      <c r="F392" s="141"/>
      <c r="G392" s="217">
        <v>54</v>
      </c>
      <c r="H392" s="218"/>
      <c r="I392" s="219"/>
      <c r="J392" s="138"/>
      <c r="K392" s="316"/>
      <c r="L392" s="317"/>
      <c r="M392" s="316"/>
      <c r="N392" s="317"/>
      <c r="O392" s="316"/>
      <c r="P392" s="317"/>
      <c r="Q392" s="316"/>
      <c r="R392" s="317"/>
      <c r="S392" s="316"/>
      <c r="T392" s="317"/>
      <c r="U392" s="316"/>
      <c r="V392" s="317"/>
      <c r="W392" s="316"/>
      <c r="X392" s="317"/>
      <c r="Y392" s="1609"/>
      <c r="Z392" s="1610"/>
      <c r="AA392" s="1609"/>
      <c r="AB392" s="1610"/>
      <c r="AC392" s="1755"/>
      <c r="AD392" s="1610"/>
      <c r="AE392" s="316"/>
      <c r="AF392" s="317"/>
      <c r="AG392" s="1645"/>
      <c r="AH392" s="1582"/>
      <c r="AI392" s="316"/>
      <c r="AJ392" s="317"/>
      <c r="AK392" s="316"/>
      <c r="AL392" s="317"/>
      <c r="AM392" s="316"/>
      <c r="AN392" s="317"/>
      <c r="AO392" s="1609"/>
      <c r="AP392" s="1610"/>
      <c r="AQ392" s="316"/>
      <c r="AR392" s="317"/>
      <c r="AS392" s="1609"/>
      <c r="AT392" s="1610"/>
      <c r="AU392" s="2341"/>
      <c r="AV392" s="1906"/>
      <c r="AW392" s="316"/>
      <c r="AX392" s="317"/>
      <c r="AY392" s="316"/>
      <c r="AZ392" s="317"/>
      <c r="BA392" s="528"/>
      <c r="BC392" s="2147"/>
    </row>
    <row r="393" spans="1:55" s="9" customFormat="1" ht="30" customHeight="1" x14ac:dyDescent="0.2">
      <c r="B393" s="2031">
        <v>71</v>
      </c>
      <c r="C393" s="158" t="s">
        <v>238</v>
      </c>
      <c r="D393" s="159" t="s">
        <v>556</v>
      </c>
      <c r="E393" s="293" t="s">
        <v>557</v>
      </c>
      <c r="F393" s="160" t="s">
        <v>341</v>
      </c>
      <c r="G393" s="161">
        <v>15</v>
      </c>
      <c r="H393" s="162">
        <v>1312.5</v>
      </c>
      <c r="I393" s="232">
        <f>ROUND(H393*G393,2)</f>
        <v>19687.5</v>
      </c>
      <c r="J393" s="131"/>
      <c r="K393" s="359"/>
      <c r="L393" s="319">
        <f>ROUND(K393*$H393,2)</f>
        <v>0</v>
      </c>
      <c r="M393" s="359"/>
      <c r="N393" s="319">
        <f>ROUND(M393*$H393,2)</f>
        <v>0</v>
      </c>
      <c r="O393" s="359"/>
      <c r="P393" s="319">
        <f>ROUND(O393*$H393,2)</f>
        <v>0</v>
      </c>
      <c r="Q393" s="359"/>
      <c r="R393" s="319">
        <f>ROUND(Q393*$H393,2)</f>
        <v>0</v>
      </c>
      <c r="S393" s="359"/>
      <c r="T393" s="319">
        <f>ROUND(S393*$H393,2)</f>
        <v>0</v>
      </c>
      <c r="U393" s="359"/>
      <c r="V393" s="319">
        <f>ROUND(U393*$H393,2)</f>
        <v>0</v>
      </c>
      <c r="W393" s="359"/>
      <c r="X393" s="319">
        <f>ROUND(W393*$H393,2)</f>
        <v>0</v>
      </c>
      <c r="Y393" s="1630">
        <v>8</v>
      </c>
      <c r="Z393" s="1382">
        <f>ROUND(Y393*$H393,2)</f>
        <v>10500</v>
      </c>
      <c r="AA393" s="1630"/>
      <c r="AB393" s="1382">
        <f>ROUND(AA393*$H393,2)</f>
        <v>0</v>
      </c>
      <c r="AC393" s="1816"/>
      <c r="AD393" s="1382">
        <f>ROUND(AC393*$H393,2)</f>
        <v>0</v>
      </c>
      <c r="AE393" s="359"/>
      <c r="AF393" s="319">
        <f>ROUND(AE393*$H393,2)</f>
        <v>0</v>
      </c>
      <c r="AG393" s="1792">
        <v>5</v>
      </c>
      <c r="AH393" s="1583">
        <f>ROUND(AG393*$H393,2)</f>
        <v>6562.5</v>
      </c>
      <c r="AI393" s="359"/>
      <c r="AJ393" s="319">
        <f>ROUND(AI393*$H393,2)</f>
        <v>0</v>
      </c>
      <c r="AK393" s="359"/>
      <c r="AL393" s="319">
        <f>ROUND(AK393*$H393,2)</f>
        <v>0</v>
      </c>
      <c r="AM393" s="359"/>
      <c r="AN393" s="319">
        <f>ROUND(AM393*$H393,2)</f>
        <v>0</v>
      </c>
      <c r="AO393" s="1630">
        <v>2</v>
      </c>
      <c r="AP393" s="1382">
        <f>ROUND(AO393*$H393,2)</f>
        <v>2625</v>
      </c>
      <c r="AQ393" s="359"/>
      <c r="AR393" s="319">
        <f>ROUND(AQ393*$H393,2)</f>
        <v>0</v>
      </c>
      <c r="AS393" s="1630"/>
      <c r="AT393" s="1382">
        <f>ROUND(AS393*$H393,2)</f>
        <v>0</v>
      </c>
      <c r="AU393" s="2356"/>
      <c r="AV393" s="1908">
        <f>ROUND(AU393*$H393,2)</f>
        <v>0</v>
      </c>
      <c r="AW393" s="318">
        <f>AU393+AS393+AQ393+AO393+AM393+AK393+AI393+AG393+AE393+AC393+AA393+Y393+W393+U393+S393+Q393+O393+M393+K393</f>
        <v>15</v>
      </c>
      <c r="AX393" s="319">
        <f>ROUND(AW393*$H393,2)</f>
        <v>19687.5</v>
      </c>
      <c r="AY393" s="318">
        <f>G393-AW393</f>
        <v>0</v>
      </c>
      <c r="AZ393" s="319">
        <f>ROUND(AY393*$H393,2)</f>
        <v>0</v>
      </c>
      <c r="BA393" s="530">
        <f>AZ393/I393</f>
        <v>0</v>
      </c>
      <c r="BC393" s="2147"/>
    </row>
    <row r="394" spans="1:55" s="1" customFormat="1" ht="30" customHeight="1" x14ac:dyDescent="0.2">
      <c r="A394" s="22"/>
      <c r="B394" s="214"/>
      <c r="C394" s="207" t="s">
        <v>114</v>
      </c>
      <c r="D394" s="215" t="s">
        <v>7</v>
      </c>
      <c r="E394" s="290" t="s">
        <v>559</v>
      </c>
      <c r="F394" s="141"/>
      <c r="G394" s="217">
        <v>2</v>
      </c>
      <c r="H394" s="218"/>
      <c r="I394" s="219"/>
      <c r="J394" s="256" t="s">
        <v>109</v>
      </c>
      <c r="K394" s="324"/>
      <c r="L394" s="313"/>
      <c r="M394" s="324"/>
      <c r="N394" s="313"/>
      <c r="O394" s="324"/>
      <c r="P394" s="313"/>
      <c r="Q394" s="324"/>
      <c r="R394" s="313"/>
      <c r="S394" s="324"/>
      <c r="T394" s="313"/>
      <c r="U394" s="324"/>
      <c r="V394" s="313"/>
      <c r="W394" s="324"/>
      <c r="X394" s="313"/>
      <c r="Y394" s="1622"/>
      <c r="Z394" s="1606"/>
      <c r="AA394" s="1622"/>
      <c r="AB394" s="1606"/>
      <c r="AC394" s="1811"/>
      <c r="AD394" s="1606"/>
      <c r="AE394" s="324"/>
      <c r="AF394" s="313"/>
      <c r="AG394" s="1787"/>
      <c r="AH394" s="1580"/>
      <c r="AI394" s="324"/>
      <c r="AJ394" s="313"/>
      <c r="AK394" s="324"/>
      <c r="AL394" s="313"/>
      <c r="AM394" s="324"/>
      <c r="AN394" s="543"/>
      <c r="AO394" s="1622"/>
      <c r="AP394" s="1606"/>
      <c r="AQ394" s="324"/>
      <c r="AR394" s="543"/>
      <c r="AS394" s="1622"/>
      <c r="AT394" s="1606"/>
      <c r="AU394" s="2351"/>
      <c r="AV394" s="1902"/>
      <c r="AW394" s="324"/>
      <c r="AX394" s="313"/>
      <c r="AY394" s="324"/>
      <c r="AZ394" s="313"/>
      <c r="BA394" s="828"/>
      <c r="BC394" s="2147"/>
    </row>
    <row r="395" spans="1:55" s="10" customFormat="1" ht="30" customHeight="1" x14ac:dyDescent="0.2">
      <c r="B395" s="214"/>
      <c r="C395" s="207" t="s">
        <v>114</v>
      </c>
      <c r="D395" s="215" t="s">
        <v>7</v>
      </c>
      <c r="E395" s="290" t="s">
        <v>513</v>
      </c>
      <c r="F395" s="141"/>
      <c r="G395" s="217">
        <v>13</v>
      </c>
      <c r="H395" s="218"/>
      <c r="I395" s="219"/>
      <c r="J395" s="138"/>
      <c r="K395" s="316"/>
      <c r="L395" s="317"/>
      <c r="M395" s="316"/>
      <c r="N395" s="317"/>
      <c r="O395" s="316"/>
      <c r="P395" s="317"/>
      <c r="Q395" s="316"/>
      <c r="R395" s="317"/>
      <c r="S395" s="316"/>
      <c r="T395" s="317"/>
      <c r="U395" s="316"/>
      <c r="V395" s="317"/>
      <c r="W395" s="316"/>
      <c r="X395" s="317"/>
      <c r="Y395" s="1609"/>
      <c r="Z395" s="1610"/>
      <c r="AA395" s="1609"/>
      <c r="AB395" s="1610"/>
      <c r="AC395" s="1755"/>
      <c r="AD395" s="1610"/>
      <c r="AE395" s="316"/>
      <c r="AF395" s="317"/>
      <c r="AG395" s="1645"/>
      <c r="AH395" s="1582"/>
      <c r="AI395" s="316"/>
      <c r="AJ395" s="317"/>
      <c r="AK395" s="316"/>
      <c r="AL395" s="317"/>
      <c r="AM395" s="316"/>
      <c r="AN395" s="317"/>
      <c r="AO395" s="1609"/>
      <c r="AP395" s="1610"/>
      <c r="AQ395" s="316"/>
      <c r="AR395" s="317"/>
      <c r="AS395" s="1609"/>
      <c r="AT395" s="1610"/>
      <c r="AU395" s="2341"/>
      <c r="AV395" s="1906"/>
      <c r="AW395" s="316"/>
      <c r="AX395" s="317"/>
      <c r="AY395" s="316"/>
      <c r="AZ395" s="317"/>
      <c r="BA395" s="528"/>
      <c r="BC395" s="2147"/>
    </row>
    <row r="396" spans="1:55" s="9" customFormat="1" ht="30" customHeight="1" x14ac:dyDescent="0.2">
      <c r="B396" s="226"/>
      <c r="C396" s="207" t="s">
        <v>114</v>
      </c>
      <c r="D396" s="227" t="s">
        <v>7</v>
      </c>
      <c r="E396" s="292" t="s">
        <v>132</v>
      </c>
      <c r="F396" s="155"/>
      <c r="G396" s="229">
        <v>15</v>
      </c>
      <c r="H396" s="230"/>
      <c r="I396" s="231"/>
      <c r="J396" s="131"/>
      <c r="K396" s="314"/>
      <c r="L396" s="315"/>
      <c r="M396" s="314"/>
      <c r="N396" s="315"/>
      <c r="O396" s="314"/>
      <c r="P396" s="315"/>
      <c r="Q396" s="314"/>
      <c r="R396" s="315"/>
      <c r="S396" s="314"/>
      <c r="T396" s="315"/>
      <c r="U396" s="314"/>
      <c r="V396" s="315"/>
      <c r="W396" s="314"/>
      <c r="X396" s="315"/>
      <c r="Y396" s="1607"/>
      <c r="Z396" s="1608"/>
      <c r="AA396" s="1607"/>
      <c r="AB396" s="1608"/>
      <c r="AC396" s="1753"/>
      <c r="AD396" s="1608"/>
      <c r="AE396" s="314"/>
      <c r="AF396" s="315"/>
      <c r="AG396" s="1644"/>
      <c r="AH396" s="1581"/>
      <c r="AI396" s="314"/>
      <c r="AJ396" s="315"/>
      <c r="AK396" s="314"/>
      <c r="AL396" s="315"/>
      <c r="AM396" s="314"/>
      <c r="AN396" s="315"/>
      <c r="AO396" s="1607"/>
      <c r="AP396" s="1608"/>
      <c r="AQ396" s="314"/>
      <c r="AR396" s="315"/>
      <c r="AS396" s="1607"/>
      <c r="AT396" s="1608"/>
      <c r="AU396" s="2340"/>
      <c r="AV396" s="1904"/>
      <c r="AW396" s="314"/>
      <c r="AX396" s="315"/>
      <c r="AY396" s="314"/>
      <c r="AZ396" s="315"/>
      <c r="BA396" s="527"/>
      <c r="BC396" s="2147"/>
    </row>
    <row r="397" spans="1:55" s="1" customFormat="1" ht="30" customHeight="1" x14ac:dyDescent="0.2">
      <c r="A397" s="22"/>
      <c r="B397" s="209"/>
      <c r="C397" s="207" t="s">
        <v>114</v>
      </c>
      <c r="D397" s="210" t="s">
        <v>7</v>
      </c>
      <c r="E397" s="289" t="s">
        <v>225</v>
      </c>
      <c r="F397" s="134"/>
      <c r="G397" s="210" t="s">
        <v>7</v>
      </c>
      <c r="H397" s="212"/>
      <c r="I397" s="213"/>
      <c r="J397" s="255" t="s">
        <v>109</v>
      </c>
      <c r="K397" s="312"/>
      <c r="L397" s="313"/>
      <c r="M397" s="312"/>
      <c r="N397" s="313"/>
      <c r="O397" s="312"/>
      <c r="P397" s="313"/>
      <c r="Q397" s="312"/>
      <c r="R397" s="313"/>
      <c r="S397" s="312"/>
      <c r="T397" s="313"/>
      <c r="U397" s="312"/>
      <c r="V397" s="313"/>
      <c r="W397" s="312"/>
      <c r="X397" s="313"/>
      <c r="Y397" s="1605"/>
      <c r="Z397" s="1606"/>
      <c r="AA397" s="1605"/>
      <c r="AB397" s="1606"/>
      <c r="AC397" s="1805"/>
      <c r="AD397" s="1606"/>
      <c r="AE397" s="312"/>
      <c r="AF397" s="313"/>
      <c r="AG397" s="1781"/>
      <c r="AH397" s="1580"/>
      <c r="AI397" s="312"/>
      <c r="AJ397" s="313"/>
      <c r="AK397" s="312"/>
      <c r="AL397" s="313"/>
      <c r="AM397" s="542"/>
      <c r="AN397" s="543"/>
      <c r="AO397" s="1605"/>
      <c r="AP397" s="1606"/>
      <c r="AQ397" s="542"/>
      <c r="AR397" s="543"/>
      <c r="AS397" s="1605"/>
      <c r="AT397" s="1606"/>
      <c r="AU397" s="2339"/>
      <c r="AV397" s="1902"/>
      <c r="AW397" s="312"/>
      <c r="AX397" s="313"/>
      <c r="AY397" s="312"/>
      <c r="AZ397" s="313"/>
      <c r="BA397" s="539"/>
      <c r="BC397" s="2147"/>
    </row>
    <row r="398" spans="1:55" s="1" customFormat="1" ht="30" customHeight="1" x14ac:dyDescent="0.2">
      <c r="A398" s="22"/>
      <c r="B398" s="209"/>
      <c r="C398" s="207" t="s">
        <v>114</v>
      </c>
      <c r="D398" s="210" t="s">
        <v>7</v>
      </c>
      <c r="E398" s="289" t="s">
        <v>560</v>
      </c>
      <c r="F398" s="134"/>
      <c r="G398" s="210" t="s">
        <v>7</v>
      </c>
      <c r="H398" s="212"/>
      <c r="I398" s="213"/>
      <c r="J398" s="24"/>
      <c r="K398" s="312"/>
      <c r="L398" s="313"/>
      <c r="M398" s="312"/>
      <c r="N398" s="313"/>
      <c r="O398" s="312"/>
      <c r="P398" s="313"/>
      <c r="Q398" s="312"/>
      <c r="R398" s="313"/>
      <c r="S398" s="312"/>
      <c r="T398" s="313"/>
      <c r="U398" s="312"/>
      <c r="V398" s="313"/>
      <c r="W398" s="312"/>
      <c r="X398" s="313"/>
      <c r="Y398" s="1605"/>
      <c r="Z398" s="1606"/>
      <c r="AA398" s="1605"/>
      <c r="AB398" s="1606"/>
      <c r="AC398" s="1805"/>
      <c r="AD398" s="1606"/>
      <c r="AE398" s="312"/>
      <c r="AF398" s="313"/>
      <c r="AG398" s="1781"/>
      <c r="AH398" s="1580"/>
      <c r="AI398" s="312"/>
      <c r="AJ398" s="313"/>
      <c r="AK398" s="312"/>
      <c r="AL398" s="313"/>
      <c r="AM398" s="542"/>
      <c r="AN398" s="543"/>
      <c r="AO398" s="1605"/>
      <c r="AP398" s="1606"/>
      <c r="AQ398" s="542"/>
      <c r="AR398" s="543"/>
      <c r="AS398" s="1605"/>
      <c r="AT398" s="1606"/>
      <c r="AU398" s="2339"/>
      <c r="AV398" s="1902"/>
      <c r="AW398" s="312"/>
      <c r="AX398" s="313"/>
      <c r="AY398" s="312"/>
      <c r="AZ398" s="313"/>
      <c r="BA398" s="539"/>
      <c r="BC398" s="2147"/>
    </row>
    <row r="399" spans="1:55" s="10" customFormat="1" ht="30" customHeight="1" x14ac:dyDescent="0.2">
      <c r="B399" s="2031">
        <v>72</v>
      </c>
      <c r="C399" s="158" t="s">
        <v>238</v>
      </c>
      <c r="D399" s="159" t="s">
        <v>562</v>
      </c>
      <c r="E399" s="293" t="s">
        <v>563</v>
      </c>
      <c r="F399" s="160" t="s">
        <v>341</v>
      </c>
      <c r="G399" s="161">
        <v>31</v>
      </c>
      <c r="H399" s="162">
        <v>1187.5</v>
      </c>
      <c r="I399" s="232">
        <f>ROUND(H399*G399,2)</f>
        <v>36812.5</v>
      </c>
      <c r="J399" s="138"/>
      <c r="K399" s="358"/>
      <c r="L399" s="319">
        <f>ROUND(K399*$H399,2)</f>
        <v>0</v>
      </c>
      <c r="M399" s="358"/>
      <c r="N399" s="319">
        <f>ROUND(M399*$H399,2)</f>
        <v>0</v>
      </c>
      <c r="O399" s="358">
        <v>6</v>
      </c>
      <c r="P399" s="319">
        <f>ROUND(O399*$H399,2)</f>
        <v>7125</v>
      </c>
      <c r="Q399" s="358"/>
      <c r="R399" s="319">
        <f>ROUND(Q399*$H399,2)</f>
        <v>0</v>
      </c>
      <c r="S399" s="358">
        <v>6</v>
      </c>
      <c r="T399" s="319">
        <f>ROUND(S399*$H399,2)</f>
        <v>7125</v>
      </c>
      <c r="U399" s="358">
        <v>8</v>
      </c>
      <c r="V399" s="319">
        <f>ROUND(U399*$H399,2)</f>
        <v>9500</v>
      </c>
      <c r="W399" s="358">
        <v>6</v>
      </c>
      <c r="X399" s="319">
        <f>ROUND(W399*$H399,2)</f>
        <v>7125</v>
      </c>
      <c r="Y399" s="1628"/>
      <c r="Z399" s="1382">
        <f>ROUND(Y399*$H399,2)</f>
        <v>0</v>
      </c>
      <c r="AA399" s="1628"/>
      <c r="AB399" s="1382">
        <f>ROUND(AA399*$H399,2)</f>
        <v>0</v>
      </c>
      <c r="AC399" s="1815"/>
      <c r="AD399" s="1382">
        <f>ROUND(AC399*$H399,2)</f>
        <v>0</v>
      </c>
      <c r="AE399" s="358"/>
      <c r="AF399" s="319">
        <f>ROUND(AE399*$H399,2)</f>
        <v>0</v>
      </c>
      <c r="AG399" s="1791">
        <v>3</v>
      </c>
      <c r="AH399" s="1583">
        <f>ROUND(AG399*$H399,2)</f>
        <v>3562.5</v>
      </c>
      <c r="AI399" s="358"/>
      <c r="AJ399" s="319">
        <f>ROUND(AI399*$H399,2)</f>
        <v>0</v>
      </c>
      <c r="AK399" s="358"/>
      <c r="AL399" s="319">
        <f>ROUND(AK399*$H399,2)</f>
        <v>0</v>
      </c>
      <c r="AM399" s="358"/>
      <c r="AN399" s="319">
        <f>ROUND(AM399*$H399,2)</f>
        <v>0</v>
      </c>
      <c r="AO399" s="1628">
        <v>1</v>
      </c>
      <c r="AP399" s="1382">
        <f>ROUND(AO399*$H399,2)</f>
        <v>1187.5</v>
      </c>
      <c r="AQ399" s="358">
        <v>1</v>
      </c>
      <c r="AR399" s="319">
        <f>ROUND(AQ399*$H399,2)</f>
        <v>1187.5</v>
      </c>
      <c r="AS399" s="1628"/>
      <c r="AT399" s="1382">
        <f>ROUND(AS399*$H399,2)</f>
        <v>0</v>
      </c>
      <c r="AU399" s="2355"/>
      <c r="AV399" s="1908">
        <f>ROUND(AU399*$H399,2)</f>
        <v>0</v>
      </c>
      <c r="AW399" s="318">
        <f>AU399+AS399+AQ399+AO399+AM399+AK399+AI399+AG399+AE399+AC399+AA399+Y399+W399+U399+S399+Q399+O399+M399+K399</f>
        <v>31</v>
      </c>
      <c r="AX399" s="319">
        <f>ROUND(AW399*$H399,2)</f>
        <v>36812.5</v>
      </c>
      <c r="AY399" s="318">
        <f>G399-AW399</f>
        <v>0</v>
      </c>
      <c r="AZ399" s="319">
        <f>ROUND(AY399*$H399,2)</f>
        <v>0</v>
      </c>
      <c r="BA399" s="530">
        <f>AZ399/I399</f>
        <v>0</v>
      </c>
      <c r="BC399" s="2147"/>
    </row>
    <row r="400" spans="1:55" s="10" customFormat="1" ht="30" customHeight="1" x14ac:dyDescent="0.2">
      <c r="B400" s="214"/>
      <c r="C400" s="207" t="s">
        <v>114</v>
      </c>
      <c r="D400" s="215" t="s">
        <v>7</v>
      </c>
      <c r="E400" s="290" t="s">
        <v>565</v>
      </c>
      <c r="F400" s="141"/>
      <c r="G400" s="217">
        <v>31</v>
      </c>
      <c r="H400" s="218"/>
      <c r="I400" s="219"/>
      <c r="J400" s="138"/>
      <c r="K400" s="316"/>
      <c r="L400" s="317"/>
      <c r="M400" s="316"/>
      <c r="N400" s="317"/>
      <c r="O400" s="316"/>
      <c r="P400" s="317"/>
      <c r="Q400" s="316"/>
      <c r="R400" s="317"/>
      <c r="S400" s="316"/>
      <c r="T400" s="317"/>
      <c r="U400" s="316"/>
      <c r="V400" s="317"/>
      <c r="W400" s="316"/>
      <c r="X400" s="317"/>
      <c r="Y400" s="1609"/>
      <c r="Z400" s="1610"/>
      <c r="AA400" s="1609"/>
      <c r="AB400" s="1610"/>
      <c r="AC400" s="1755"/>
      <c r="AD400" s="1610"/>
      <c r="AE400" s="316"/>
      <c r="AF400" s="317"/>
      <c r="AG400" s="1645"/>
      <c r="AH400" s="1582"/>
      <c r="AI400" s="316"/>
      <c r="AJ400" s="317"/>
      <c r="AK400" s="316"/>
      <c r="AL400" s="317"/>
      <c r="AM400" s="316"/>
      <c r="AN400" s="317"/>
      <c r="AO400" s="1609"/>
      <c r="AP400" s="1610"/>
      <c r="AQ400" s="316"/>
      <c r="AR400" s="317"/>
      <c r="AS400" s="1609"/>
      <c r="AT400" s="1610"/>
      <c r="AU400" s="2341"/>
      <c r="AV400" s="1906"/>
      <c r="AW400" s="316"/>
      <c r="AX400" s="317"/>
      <c r="AY400" s="316"/>
      <c r="AZ400" s="317"/>
      <c r="BA400" s="528"/>
      <c r="BC400" s="2147"/>
    </row>
    <row r="401" spans="1:55" s="12" customFormat="1" ht="30" customHeight="1" x14ac:dyDescent="0.2">
      <c r="B401" s="209"/>
      <c r="C401" s="207" t="s">
        <v>114</v>
      </c>
      <c r="D401" s="210" t="s">
        <v>7</v>
      </c>
      <c r="E401" s="289" t="s">
        <v>560</v>
      </c>
      <c r="F401" s="134"/>
      <c r="G401" s="210" t="s">
        <v>7</v>
      </c>
      <c r="H401" s="212"/>
      <c r="I401" s="213"/>
      <c r="J401" s="152"/>
      <c r="K401" s="322"/>
      <c r="L401" s="323"/>
      <c r="M401" s="322"/>
      <c r="N401" s="323"/>
      <c r="O401" s="322"/>
      <c r="P401" s="323"/>
      <c r="Q401" s="322"/>
      <c r="R401" s="323"/>
      <c r="S401" s="322"/>
      <c r="T401" s="323"/>
      <c r="U401" s="322"/>
      <c r="V401" s="323"/>
      <c r="W401" s="322"/>
      <c r="X401" s="323"/>
      <c r="Y401" s="1613"/>
      <c r="Z401" s="1614"/>
      <c r="AA401" s="1613"/>
      <c r="AB401" s="1614"/>
      <c r="AC401" s="1761"/>
      <c r="AD401" s="1614"/>
      <c r="AE401" s="322"/>
      <c r="AF401" s="323"/>
      <c r="AG401" s="1648"/>
      <c r="AH401" s="1585"/>
      <c r="AI401" s="322"/>
      <c r="AJ401" s="323"/>
      <c r="AK401" s="322"/>
      <c r="AL401" s="323"/>
      <c r="AM401" s="322"/>
      <c r="AN401" s="323"/>
      <c r="AO401" s="1613"/>
      <c r="AP401" s="1614"/>
      <c r="AQ401" s="322"/>
      <c r="AR401" s="323"/>
      <c r="AS401" s="1613"/>
      <c r="AT401" s="1614"/>
      <c r="AU401" s="2344"/>
      <c r="AV401" s="1912"/>
      <c r="AW401" s="322"/>
      <c r="AX401" s="323"/>
      <c r="AY401" s="322"/>
      <c r="AZ401" s="323"/>
      <c r="BA401" s="529"/>
      <c r="BC401" s="2147"/>
    </row>
    <row r="402" spans="1:55" s="1" customFormat="1" ht="30" customHeight="1" x14ac:dyDescent="0.2">
      <c r="A402" s="22"/>
      <c r="B402" s="2031">
        <v>73</v>
      </c>
      <c r="C402" s="158" t="s">
        <v>238</v>
      </c>
      <c r="D402" s="159" t="s">
        <v>567</v>
      </c>
      <c r="E402" s="293" t="s">
        <v>568</v>
      </c>
      <c r="F402" s="160" t="s">
        <v>341</v>
      </c>
      <c r="G402" s="161">
        <v>1</v>
      </c>
      <c r="H402" s="162">
        <v>513</v>
      </c>
      <c r="I402" s="232">
        <f>ROUND(H402*G402,2)</f>
        <v>513</v>
      </c>
      <c r="J402" s="256" t="s">
        <v>7</v>
      </c>
      <c r="K402" s="355"/>
      <c r="L402" s="319">
        <f>ROUND(K402*$H402,2)</f>
        <v>0</v>
      </c>
      <c r="M402" s="355"/>
      <c r="N402" s="319">
        <f>ROUND(M402*$H402,2)</f>
        <v>0</v>
      </c>
      <c r="O402" s="355"/>
      <c r="P402" s="319">
        <f>ROUND(O402*$H402,2)</f>
        <v>0</v>
      </c>
      <c r="Q402" s="355"/>
      <c r="R402" s="319">
        <f>ROUND(Q402*$H402,2)</f>
        <v>0</v>
      </c>
      <c r="S402" s="355"/>
      <c r="T402" s="319">
        <f>ROUND(S402*$H402,2)</f>
        <v>0</v>
      </c>
      <c r="U402" s="355"/>
      <c r="V402" s="319">
        <f>ROUND(U402*$H402,2)</f>
        <v>0</v>
      </c>
      <c r="W402" s="355">
        <v>1</v>
      </c>
      <c r="X402" s="319">
        <f>ROUND(W402*$H402,2)</f>
        <v>513</v>
      </c>
      <c r="Y402" s="1615"/>
      <c r="Z402" s="1382">
        <f>ROUND(Y402*$H402,2)</f>
        <v>0</v>
      </c>
      <c r="AA402" s="1615"/>
      <c r="AB402" s="1382">
        <f>ROUND(AA402*$H402,2)</f>
        <v>0</v>
      </c>
      <c r="AC402" s="1806"/>
      <c r="AD402" s="1382">
        <f>ROUND(AC402*$H402,2)</f>
        <v>0</v>
      </c>
      <c r="AE402" s="355"/>
      <c r="AF402" s="319">
        <f>ROUND(AE402*$H402,2)</f>
        <v>0</v>
      </c>
      <c r="AG402" s="1782"/>
      <c r="AH402" s="1583">
        <f>ROUND(AG402*$H402,2)</f>
        <v>0</v>
      </c>
      <c r="AI402" s="355"/>
      <c r="AJ402" s="319">
        <f>ROUND(AI402*$H402,2)</f>
        <v>0</v>
      </c>
      <c r="AK402" s="355"/>
      <c r="AL402" s="319">
        <f>ROUND(AK402*$H402,2)</f>
        <v>0</v>
      </c>
      <c r="AM402" s="355"/>
      <c r="AN402" s="319">
        <f>ROUND(AM402*$H402,2)</f>
        <v>0</v>
      </c>
      <c r="AO402" s="1615"/>
      <c r="AP402" s="1382">
        <f>ROUND(AO402*$H402,2)</f>
        <v>0</v>
      </c>
      <c r="AQ402" s="355"/>
      <c r="AR402" s="319">
        <f>ROUND(AQ402*$H402,2)</f>
        <v>0</v>
      </c>
      <c r="AS402" s="1615"/>
      <c r="AT402" s="1382">
        <f>ROUND(AS402*$H402,2)</f>
        <v>0</v>
      </c>
      <c r="AU402" s="2345"/>
      <c r="AV402" s="1908">
        <f>ROUND(AU402*$H402,2)</f>
        <v>0</v>
      </c>
      <c r="AW402" s="318">
        <f>AU402+AS402+AQ402+AO402+AM402+AK402+AI402+AG402+AE402+AC402+AA402+Y402+W402+U402+S402+Q402+O402+M402+K402</f>
        <v>1</v>
      </c>
      <c r="AX402" s="319">
        <f>ROUND(AW402*$H402,2)</f>
        <v>513</v>
      </c>
      <c r="AY402" s="318">
        <f>G402-AW402</f>
        <v>0</v>
      </c>
      <c r="AZ402" s="319">
        <f>ROUND(AY402*$H402,2)</f>
        <v>0</v>
      </c>
      <c r="BA402" s="530">
        <f>AZ402/I402</f>
        <v>0</v>
      </c>
      <c r="BC402" s="2147"/>
    </row>
    <row r="403" spans="1:55" s="10" customFormat="1" ht="30" customHeight="1" x14ac:dyDescent="0.2">
      <c r="B403" s="214"/>
      <c r="C403" s="207" t="s">
        <v>114</v>
      </c>
      <c r="D403" s="215" t="s">
        <v>7</v>
      </c>
      <c r="E403" s="290" t="s">
        <v>570</v>
      </c>
      <c r="F403" s="141"/>
      <c r="G403" s="217">
        <v>1</v>
      </c>
      <c r="H403" s="218"/>
      <c r="I403" s="219"/>
      <c r="J403" s="138"/>
      <c r="K403" s="316"/>
      <c r="L403" s="317"/>
      <c r="M403" s="316"/>
      <c r="N403" s="317"/>
      <c r="O403" s="316"/>
      <c r="P403" s="317"/>
      <c r="Q403" s="316"/>
      <c r="R403" s="317"/>
      <c r="S403" s="316"/>
      <c r="T403" s="317"/>
      <c r="U403" s="316"/>
      <c r="V403" s="317"/>
      <c r="W403" s="316"/>
      <c r="X403" s="317"/>
      <c r="Y403" s="1609"/>
      <c r="Z403" s="1610"/>
      <c r="AA403" s="1609"/>
      <c r="AB403" s="1610"/>
      <c r="AC403" s="1755"/>
      <c r="AD403" s="1610"/>
      <c r="AE403" s="316"/>
      <c r="AF403" s="317"/>
      <c r="AG403" s="1645"/>
      <c r="AH403" s="1582"/>
      <c r="AI403" s="316"/>
      <c r="AJ403" s="317"/>
      <c r="AK403" s="316"/>
      <c r="AL403" s="317"/>
      <c r="AM403" s="316"/>
      <c r="AN403" s="317"/>
      <c r="AO403" s="1609"/>
      <c r="AP403" s="1610"/>
      <c r="AQ403" s="316"/>
      <c r="AR403" s="317"/>
      <c r="AS403" s="1609"/>
      <c r="AT403" s="1610"/>
      <c r="AU403" s="2341"/>
      <c r="AV403" s="1906"/>
      <c r="AW403" s="316"/>
      <c r="AX403" s="317"/>
      <c r="AY403" s="316"/>
      <c r="AZ403" s="317"/>
      <c r="BA403" s="528"/>
      <c r="BC403" s="2147"/>
    </row>
    <row r="404" spans="1:55" s="10" customFormat="1" ht="30" customHeight="1" x14ac:dyDescent="0.2">
      <c r="B404" s="209"/>
      <c r="C404" s="207" t="s">
        <v>114</v>
      </c>
      <c r="D404" s="210" t="s">
        <v>7</v>
      </c>
      <c r="E404" s="289" t="s">
        <v>560</v>
      </c>
      <c r="F404" s="134"/>
      <c r="G404" s="210" t="s">
        <v>7</v>
      </c>
      <c r="H404" s="212"/>
      <c r="I404" s="213"/>
      <c r="J404" s="138"/>
      <c r="K404" s="316"/>
      <c r="L404" s="317"/>
      <c r="M404" s="316"/>
      <c r="N404" s="317"/>
      <c r="O404" s="316"/>
      <c r="P404" s="317"/>
      <c r="Q404" s="316"/>
      <c r="R404" s="317"/>
      <c r="S404" s="316"/>
      <c r="T404" s="317"/>
      <c r="U404" s="316"/>
      <c r="V404" s="317"/>
      <c r="W404" s="316"/>
      <c r="X404" s="317"/>
      <c r="Y404" s="1609"/>
      <c r="Z404" s="1610"/>
      <c r="AA404" s="1609"/>
      <c r="AB404" s="1610"/>
      <c r="AC404" s="1755"/>
      <c r="AD404" s="1610"/>
      <c r="AE404" s="316"/>
      <c r="AF404" s="317"/>
      <c r="AG404" s="1645"/>
      <c r="AH404" s="1582"/>
      <c r="AI404" s="316"/>
      <c r="AJ404" s="317"/>
      <c r="AK404" s="316"/>
      <c r="AL404" s="317"/>
      <c r="AM404" s="316"/>
      <c r="AN404" s="317"/>
      <c r="AO404" s="1609"/>
      <c r="AP404" s="1610"/>
      <c r="AQ404" s="316"/>
      <c r="AR404" s="317"/>
      <c r="AS404" s="1609"/>
      <c r="AT404" s="1610"/>
      <c r="AU404" s="2341"/>
      <c r="AV404" s="1906"/>
      <c r="AW404" s="316"/>
      <c r="AX404" s="317"/>
      <c r="AY404" s="316"/>
      <c r="AZ404" s="317"/>
      <c r="BA404" s="528"/>
      <c r="BC404" s="2147"/>
    </row>
    <row r="405" spans="1:55" s="12" customFormat="1" ht="39.9" customHeight="1" x14ac:dyDescent="0.2">
      <c r="B405" s="2030">
        <v>74</v>
      </c>
      <c r="C405" s="268" t="s">
        <v>105</v>
      </c>
      <c r="D405" s="269" t="s">
        <v>572</v>
      </c>
      <c r="E405" s="275" t="s">
        <v>573</v>
      </c>
      <c r="F405" s="270" t="s">
        <v>341</v>
      </c>
      <c r="G405" s="271">
        <v>20</v>
      </c>
      <c r="H405" s="272">
        <v>1176.2</v>
      </c>
      <c r="I405" s="273">
        <f>ROUND(H405*G405,2)</f>
        <v>23524</v>
      </c>
      <c r="J405" s="152"/>
      <c r="K405" s="332"/>
      <c r="L405" s="319">
        <f>ROUND(K405*$H405,2)</f>
        <v>0</v>
      </c>
      <c r="M405" s="332"/>
      <c r="N405" s="319">
        <f>ROUND(M405*$H405,2)</f>
        <v>0</v>
      </c>
      <c r="O405" s="355">
        <v>3</v>
      </c>
      <c r="P405" s="319">
        <f>ROUND(O405*$H405,2)</f>
        <v>3528.6</v>
      </c>
      <c r="Q405" s="332"/>
      <c r="R405" s="319">
        <f>ROUND(Q405*$H405,2)</f>
        <v>0</v>
      </c>
      <c r="S405" s="355">
        <v>3</v>
      </c>
      <c r="T405" s="319">
        <f>ROUND(S405*$H405,2)</f>
        <v>3528.6</v>
      </c>
      <c r="U405" s="332">
        <v>4</v>
      </c>
      <c r="V405" s="319">
        <f>ROUND(U405*$H405,2)</f>
        <v>4704.8</v>
      </c>
      <c r="W405" s="332">
        <v>3</v>
      </c>
      <c r="X405" s="319">
        <f>ROUND(W405*$H405,2)</f>
        <v>3528.6</v>
      </c>
      <c r="Y405" s="1631">
        <v>2</v>
      </c>
      <c r="Z405" s="1382">
        <f>ROUND(Y405*$H405,2)</f>
        <v>2352.4</v>
      </c>
      <c r="AA405" s="1631"/>
      <c r="AB405" s="1382">
        <f>ROUND(AA405*$H405,2)</f>
        <v>0</v>
      </c>
      <c r="AC405" s="1817"/>
      <c r="AD405" s="1382">
        <f>ROUND(AC405*$H405,2)</f>
        <v>0</v>
      </c>
      <c r="AE405" s="332"/>
      <c r="AF405" s="319">
        <f>ROUND(AE405*$H405,2)</f>
        <v>0</v>
      </c>
      <c r="AG405" s="1646">
        <v>3</v>
      </c>
      <c r="AH405" s="1583">
        <f>ROUND(AG405*$H405,2)</f>
        <v>3528.6</v>
      </c>
      <c r="AI405" s="332"/>
      <c r="AJ405" s="319">
        <f>ROUND(AI405*$H405,2)</f>
        <v>0</v>
      </c>
      <c r="AK405" s="332"/>
      <c r="AL405" s="319">
        <f>ROUND(AK405*$H405,2)</f>
        <v>0</v>
      </c>
      <c r="AM405" s="332"/>
      <c r="AN405" s="319">
        <f>ROUND(AM405*$H405,2)</f>
        <v>0</v>
      </c>
      <c r="AO405" s="1631"/>
      <c r="AP405" s="1382">
        <f>ROUND(AO405*$H405,2)</f>
        <v>0</v>
      </c>
      <c r="AQ405" s="332">
        <v>2</v>
      </c>
      <c r="AR405" s="319">
        <f>ROUND(AQ405*$H405,2)</f>
        <v>2352.4</v>
      </c>
      <c r="AS405" s="1631"/>
      <c r="AT405" s="1382">
        <f>ROUND(AS405*$H405,2)</f>
        <v>0</v>
      </c>
      <c r="AU405" s="2357"/>
      <c r="AV405" s="1908">
        <f>ROUND(AU405*$H405,2)</f>
        <v>0</v>
      </c>
      <c r="AW405" s="318">
        <f>AU405+AS405+AQ405+AO405+AM405+AK405+AI405+AG405+AE405+AC405+AA405+Y405+W405+U405+S405+Q405+O405+M405+K405</f>
        <v>20</v>
      </c>
      <c r="AX405" s="319">
        <f>ROUND(AW405*$H405,2)</f>
        <v>23524</v>
      </c>
      <c r="AY405" s="318">
        <f>G405-AW405</f>
        <v>0</v>
      </c>
      <c r="AZ405" s="319">
        <f>ROUND(AY405*$H405,2)</f>
        <v>0</v>
      </c>
      <c r="BA405" s="530">
        <f>AZ405/I405</f>
        <v>0</v>
      </c>
      <c r="BC405" s="2147"/>
    </row>
    <row r="406" spans="1:55" s="1" customFormat="1" ht="30" customHeight="1" x14ac:dyDescent="0.2">
      <c r="A406" s="22"/>
      <c r="B406" s="201"/>
      <c r="C406" s="207" t="s">
        <v>112</v>
      </c>
      <c r="D406" s="33"/>
      <c r="E406" s="288" t="s">
        <v>575</v>
      </c>
      <c r="F406" s="33"/>
      <c r="G406" s="33"/>
      <c r="H406" s="202"/>
      <c r="I406" s="203"/>
      <c r="J406" s="256" t="s">
        <v>7</v>
      </c>
      <c r="K406" s="324"/>
      <c r="L406" s="313"/>
      <c r="M406" s="324"/>
      <c r="N406" s="313"/>
      <c r="O406" s="324"/>
      <c r="P406" s="313"/>
      <c r="Q406" s="324"/>
      <c r="R406" s="313"/>
      <c r="S406" s="324"/>
      <c r="T406" s="313"/>
      <c r="U406" s="324"/>
      <c r="V406" s="313"/>
      <c r="W406" s="324"/>
      <c r="X406" s="313"/>
      <c r="Y406" s="1622"/>
      <c r="Z406" s="1606"/>
      <c r="AA406" s="1622"/>
      <c r="AB406" s="1606"/>
      <c r="AC406" s="1811"/>
      <c r="AD406" s="1606"/>
      <c r="AE406" s="324"/>
      <c r="AF406" s="313"/>
      <c r="AG406" s="1787"/>
      <c r="AH406" s="1580"/>
      <c r="AI406" s="324"/>
      <c r="AJ406" s="313"/>
      <c r="AK406" s="324"/>
      <c r="AL406" s="313"/>
      <c r="AM406" s="324"/>
      <c r="AN406" s="543"/>
      <c r="AO406" s="1622"/>
      <c r="AP406" s="1606"/>
      <c r="AQ406" s="324"/>
      <c r="AR406" s="543"/>
      <c r="AS406" s="1622"/>
      <c r="AT406" s="1606"/>
      <c r="AU406" s="2351"/>
      <c r="AV406" s="1902"/>
      <c r="AW406" s="324"/>
      <c r="AX406" s="313"/>
      <c r="AY406" s="324"/>
      <c r="AZ406" s="313"/>
      <c r="BA406" s="828"/>
      <c r="BC406" s="2147"/>
    </row>
    <row r="407" spans="1:55" s="10" customFormat="1" ht="30" customHeight="1" x14ac:dyDescent="0.2">
      <c r="B407" s="214"/>
      <c r="C407" s="207" t="s">
        <v>114</v>
      </c>
      <c r="D407" s="215" t="s">
        <v>7</v>
      </c>
      <c r="E407" s="290" t="s">
        <v>493</v>
      </c>
      <c r="F407" s="141"/>
      <c r="G407" s="217">
        <v>1</v>
      </c>
      <c r="H407" s="218"/>
      <c r="I407" s="219"/>
      <c r="J407" s="138"/>
      <c r="K407" s="316"/>
      <c r="L407" s="317"/>
      <c r="M407" s="316"/>
      <c r="N407" s="317"/>
      <c r="O407" s="316"/>
      <c r="P407" s="317"/>
      <c r="Q407" s="316"/>
      <c r="R407" s="317"/>
      <c r="S407" s="316"/>
      <c r="T407" s="317"/>
      <c r="U407" s="316"/>
      <c r="V407" s="317"/>
      <c r="W407" s="316"/>
      <c r="X407" s="317"/>
      <c r="Y407" s="1609"/>
      <c r="Z407" s="1610"/>
      <c r="AA407" s="1609"/>
      <c r="AB407" s="1610"/>
      <c r="AC407" s="1755"/>
      <c r="AD407" s="1610"/>
      <c r="AE407" s="316"/>
      <c r="AF407" s="317"/>
      <c r="AG407" s="1645"/>
      <c r="AH407" s="1582"/>
      <c r="AI407" s="316"/>
      <c r="AJ407" s="317"/>
      <c r="AK407" s="316"/>
      <c r="AL407" s="317"/>
      <c r="AM407" s="316"/>
      <c r="AN407" s="317"/>
      <c r="AO407" s="1609"/>
      <c r="AP407" s="1610"/>
      <c r="AQ407" s="316"/>
      <c r="AR407" s="317"/>
      <c r="AS407" s="1609"/>
      <c r="AT407" s="1610"/>
      <c r="AU407" s="2341"/>
      <c r="AV407" s="1906"/>
      <c r="AW407" s="316"/>
      <c r="AX407" s="317"/>
      <c r="AY407" s="316"/>
      <c r="AZ407" s="317"/>
      <c r="BA407" s="528"/>
      <c r="BC407" s="2147"/>
    </row>
    <row r="408" spans="1:55" s="1" customFormat="1" ht="30" customHeight="1" x14ac:dyDescent="0.2">
      <c r="A408" s="22"/>
      <c r="B408" s="214"/>
      <c r="C408" s="207" t="s">
        <v>114</v>
      </c>
      <c r="D408" s="215" t="s">
        <v>7</v>
      </c>
      <c r="E408" s="290" t="s">
        <v>576</v>
      </c>
      <c r="F408" s="141"/>
      <c r="G408" s="217">
        <v>19</v>
      </c>
      <c r="H408" s="218"/>
      <c r="I408" s="219"/>
      <c r="J408" s="256" t="s">
        <v>7</v>
      </c>
      <c r="K408" s="324"/>
      <c r="L408" s="313"/>
      <c r="M408" s="324"/>
      <c r="N408" s="313"/>
      <c r="O408" s="324"/>
      <c r="P408" s="313"/>
      <c r="Q408" s="324"/>
      <c r="R408" s="313"/>
      <c r="S408" s="324"/>
      <c r="T408" s="313"/>
      <c r="U408" s="324"/>
      <c r="V408" s="313"/>
      <c r="W408" s="324"/>
      <c r="X408" s="313"/>
      <c r="Y408" s="1622"/>
      <c r="Z408" s="1606"/>
      <c r="AA408" s="1622"/>
      <c r="AB408" s="1606"/>
      <c r="AC408" s="1811"/>
      <c r="AD408" s="1606"/>
      <c r="AE408" s="324"/>
      <c r="AF408" s="313"/>
      <c r="AG408" s="1787"/>
      <c r="AH408" s="1580"/>
      <c r="AI408" s="324"/>
      <c r="AJ408" s="313"/>
      <c r="AK408" s="324"/>
      <c r="AL408" s="313"/>
      <c r="AM408" s="324"/>
      <c r="AN408" s="543"/>
      <c r="AO408" s="1622"/>
      <c r="AP408" s="1606"/>
      <c r="AQ408" s="324"/>
      <c r="AR408" s="543"/>
      <c r="AS408" s="1622"/>
      <c r="AT408" s="1606"/>
      <c r="AU408" s="2351"/>
      <c r="AV408" s="1902"/>
      <c r="AW408" s="324"/>
      <c r="AX408" s="313"/>
      <c r="AY408" s="324"/>
      <c r="AZ408" s="313"/>
      <c r="BA408" s="828"/>
      <c r="BC408" s="2147"/>
    </row>
    <row r="409" spans="1:55" s="10" customFormat="1" ht="30" customHeight="1" x14ac:dyDescent="0.2">
      <c r="B409" s="226"/>
      <c r="C409" s="207" t="s">
        <v>114</v>
      </c>
      <c r="D409" s="227" t="s">
        <v>7</v>
      </c>
      <c r="E409" s="292" t="s">
        <v>132</v>
      </c>
      <c r="F409" s="155"/>
      <c r="G409" s="229">
        <v>20</v>
      </c>
      <c r="H409" s="230"/>
      <c r="I409" s="231"/>
      <c r="J409" s="138"/>
      <c r="K409" s="316"/>
      <c r="L409" s="317"/>
      <c r="M409" s="316"/>
      <c r="N409" s="317"/>
      <c r="O409" s="316"/>
      <c r="P409" s="317"/>
      <c r="Q409" s="316"/>
      <c r="R409" s="317"/>
      <c r="S409" s="316"/>
      <c r="T409" s="317"/>
      <c r="U409" s="316"/>
      <c r="V409" s="317"/>
      <c r="W409" s="316"/>
      <c r="X409" s="317"/>
      <c r="Y409" s="1609"/>
      <c r="Z409" s="1610"/>
      <c r="AA409" s="1609"/>
      <c r="AB409" s="1610"/>
      <c r="AC409" s="1755"/>
      <c r="AD409" s="1610"/>
      <c r="AE409" s="316"/>
      <c r="AF409" s="317"/>
      <c r="AG409" s="1645"/>
      <c r="AH409" s="1582"/>
      <c r="AI409" s="316"/>
      <c r="AJ409" s="317"/>
      <c r="AK409" s="316"/>
      <c r="AL409" s="317"/>
      <c r="AM409" s="316"/>
      <c r="AN409" s="317"/>
      <c r="AO409" s="1609"/>
      <c r="AP409" s="1610"/>
      <c r="AQ409" s="316"/>
      <c r="AR409" s="317"/>
      <c r="AS409" s="1609"/>
      <c r="AT409" s="1610"/>
      <c r="AU409" s="2341"/>
      <c r="AV409" s="1906"/>
      <c r="AW409" s="316"/>
      <c r="AX409" s="317"/>
      <c r="AY409" s="316"/>
      <c r="AZ409" s="317"/>
      <c r="BA409" s="528"/>
      <c r="BC409" s="2147"/>
    </row>
    <row r="410" spans="1:55" s="1" customFormat="1" ht="30" customHeight="1" x14ac:dyDescent="0.2">
      <c r="A410" s="22"/>
      <c r="B410" s="2031">
        <v>75</v>
      </c>
      <c r="C410" s="158" t="s">
        <v>238</v>
      </c>
      <c r="D410" s="159" t="s">
        <v>578</v>
      </c>
      <c r="E410" s="293" t="s">
        <v>579</v>
      </c>
      <c r="F410" s="160" t="s">
        <v>341</v>
      </c>
      <c r="G410" s="161">
        <v>12</v>
      </c>
      <c r="H410" s="162">
        <v>2643.8</v>
      </c>
      <c r="I410" s="232">
        <f>ROUND(H410*G410,2)</f>
        <v>31725.599999999999</v>
      </c>
      <c r="J410" s="256" t="s">
        <v>7</v>
      </c>
      <c r="K410" s="355"/>
      <c r="L410" s="319">
        <f>ROUND(K410*$H410,2)</f>
        <v>0</v>
      </c>
      <c r="M410" s="355"/>
      <c r="N410" s="319">
        <f>ROUND(M410*$H410,2)</f>
        <v>0</v>
      </c>
      <c r="O410" s="355">
        <v>3</v>
      </c>
      <c r="P410" s="319">
        <f>ROUND(O410*$H410,2)</f>
        <v>7931.4</v>
      </c>
      <c r="Q410" s="355"/>
      <c r="R410" s="319">
        <f>ROUND(Q410*$H410,2)</f>
        <v>0</v>
      </c>
      <c r="S410" s="355">
        <v>3</v>
      </c>
      <c r="T410" s="319">
        <f>ROUND(S410*$H410,2)</f>
        <v>7931.4</v>
      </c>
      <c r="U410" s="355">
        <v>4</v>
      </c>
      <c r="V410" s="319">
        <f>ROUND(U410*$H410,2)</f>
        <v>10575.2</v>
      </c>
      <c r="W410" s="355"/>
      <c r="X410" s="319">
        <f>ROUND(W410*$H410,2)</f>
        <v>0</v>
      </c>
      <c r="Y410" s="1615">
        <v>1</v>
      </c>
      <c r="Z410" s="1382">
        <f>ROUND(Y410*$H410,2)</f>
        <v>2643.8</v>
      </c>
      <c r="AA410" s="1615"/>
      <c r="AB410" s="1382">
        <f>ROUND(AA410*$H410,2)</f>
        <v>0</v>
      </c>
      <c r="AC410" s="1806"/>
      <c r="AD410" s="1382">
        <f>ROUND(AC410*$H410,2)</f>
        <v>0</v>
      </c>
      <c r="AE410" s="355"/>
      <c r="AF410" s="319">
        <f>ROUND(AE410*$H410,2)</f>
        <v>0</v>
      </c>
      <c r="AG410" s="1782"/>
      <c r="AH410" s="1583">
        <f>ROUND(AG410*$H410,2)</f>
        <v>0</v>
      </c>
      <c r="AI410" s="355"/>
      <c r="AJ410" s="319">
        <f>ROUND(AI410*$H410,2)</f>
        <v>0</v>
      </c>
      <c r="AK410" s="355"/>
      <c r="AL410" s="319">
        <f>ROUND(AK410*$H410,2)</f>
        <v>0</v>
      </c>
      <c r="AM410" s="355"/>
      <c r="AN410" s="319">
        <f>ROUND(AM410*$H410,2)</f>
        <v>0</v>
      </c>
      <c r="AO410" s="1615"/>
      <c r="AP410" s="1382">
        <f>ROUND(AO410*$H410,2)</f>
        <v>0</v>
      </c>
      <c r="AQ410" s="355">
        <v>1</v>
      </c>
      <c r="AR410" s="319">
        <f>ROUND(AQ410*$H410,2)</f>
        <v>2643.8</v>
      </c>
      <c r="AS410" s="1615"/>
      <c r="AT410" s="1382">
        <f>ROUND(AS410*$H410,2)</f>
        <v>0</v>
      </c>
      <c r="AU410" s="2345"/>
      <c r="AV410" s="1908">
        <f>ROUND(AU410*$H410,2)</f>
        <v>0</v>
      </c>
      <c r="AW410" s="318">
        <f>AU410+AS410+AQ410+AO410+AM410+AK410+AI410+AG410+AE410+AC410+AA410+Y410+W410+U410+S410+Q410+O410+M410+K410</f>
        <v>12</v>
      </c>
      <c r="AX410" s="319">
        <f>ROUND(AW410*$H410,2)</f>
        <v>31725.599999999999</v>
      </c>
      <c r="AY410" s="318">
        <f>G410-AW410</f>
        <v>0</v>
      </c>
      <c r="AZ410" s="319">
        <f>ROUND(AY410*$H410,2)</f>
        <v>0</v>
      </c>
      <c r="BA410" s="530">
        <f>AZ410/I410</f>
        <v>0</v>
      </c>
      <c r="BC410" s="2147"/>
    </row>
    <row r="411" spans="1:55" s="10" customFormat="1" ht="30" customHeight="1" x14ac:dyDescent="0.2">
      <c r="B411" s="214"/>
      <c r="C411" s="207" t="s">
        <v>114</v>
      </c>
      <c r="D411" s="215" t="s">
        <v>7</v>
      </c>
      <c r="E411" s="290" t="s">
        <v>493</v>
      </c>
      <c r="F411" s="141"/>
      <c r="G411" s="217">
        <v>1</v>
      </c>
      <c r="H411" s="218"/>
      <c r="I411" s="219"/>
      <c r="J411" s="138"/>
      <c r="K411" s="316"/>
      <c r="L411" s="317"/>
      <c r="M411" s="316"/>
      <c r="N411" s="317"/>
      <c r="O411" s="316"/>
      <c r="P411" s="317"/>
      <c r="Q411" s="316"/>
      <c r="R411" s="317"/>
      <c r="S411" s="316"/>
      <c r="T411" s="317"/>
      <c r="U411" s="316"/>
      <c r="V411" s="317"/>
      <c r="W411" s="316"/>
      <c r="X411" s="317"/>
      <c r="Y411" s="1609"/>
      <c r="Z411" s="1610"/>
      <c r="AA411" s="1609"/>
      <c r="AB411" s="1610"/>
      <c r="AC411" s="1755"/>
      <c r="AD411" s="1610"/>
      <c r="AE411" s="316"/>
      <c r="AF411" s="317"/>
      <c r="AG411" s="1645"/>
      <c r="AH411" s="1582"/>
      <c r="AI411" s="316"/>
      <c r="AJ411" s="317"/>
      <c r="AK411" s="316"/>
      <c r="AL411" s="317"/>
      <c r="AM411" s="316"/>
      <c r="AN411" s="317"/>
      <c r="AO411" s="1609"/>
      <c r="AP411" s="1610"/>
      <c r="AQ411" s="316"/>
      <c r="AR411" s="317"/>
      <c r="AS411" s="1609"/>
      <c r="AT411" s="1610"/>
      <c r="AU411" s="2341"/>
      <c r="AV411" s="1906"/>
      <c r="AW411" s="316"/>
      <c r="AX411" s="317"/>
      <c r="AY411" s="316"/>
      <c r="AZ411" s="317"/>
      <c r="BA411" s="528"/>
      <c r="BC411" s="2147"/>
    </row>
    <row r="412" spans="1:55" s="1" customFormat="1" ht="30" customHeight="1" x14ac:dyDescent="0.2">
      <c r="A412" s="22"/>
      <c r="B412" s="214"/>
      <c r="C412" s="207" t="s">
        <v>114</v>
      </c>
      <c r="D412" s="215" t="s">
        <v>7</v>
      </c>
      <c r="E412" s="290" t="s">
        <v>581</v>
      </c>
      <c r="F412" s="141"/>
      <c r="G412" s="217">
        <v>11</v>
      </c>
      <c r="H412" s="218"/>
      <c r="I412" s="219"/>
      <c r="J412" s="255" t="s">
        <v>109</v>
      </c>
      <c r="K412" s="312"/>
      <c r="L412" s="313"/>
      <c r="M412" s="312"/>
      <c r="N412" s="313"/>
      <c r="O412" s="312"/>
      <c r="P412" s="313"/>
      <c r="Q412" s="312"/>
      <c r="R412" s="313"/>
      <c r="S412" s="312"/>
      <c r="T412" s="313"/>
      <c r="U412" s="312"/>
      <c r="V412" s="313"/>
      <c r="W412" s="312"/>
      <c r="X412" s="313"/>
      <c r="Y412" s="1605"/>
      <c r="Z412" s="1606"/>
      <c r="AA412" s="1605"/>
      <c r="AB412" s="1606"/>
      <c r="AC412" s="1805"/>
      <c r="AD412" s="1606"/>
      <c r="AE412" s="312"/>
      <c r="AF412" s="313"/>
      <c r="AG412" s="1781"/>
      <c r="AH412" s="1580"/>
      <c r="AI412" s="312"/>
      <c r="AJ412" s="313"/>
      <c r="AK412" s="312"/>
      <c r="AL412" s="313"/>
      <c r="AM412" s="542"/>
      <c r="AN412" s="543"/>
      <c r="AO412" s="1605"/>
      <c r="AP412" s="1606"/>
      <c r="AQ412" s="542"/>
      <c r="AR412" s="543"/>
      <c r="AS412" s="1605"/>
      <c r="AT412" s="1606"/>
      <c r="AU412" s="2339"/>
      <c r="AV412" s="1902"/>
      <c r="AW412" s="312"/>
      <c r="AX412" s="313"/>
      <c r="AY412" s="312"/>
      <c r="AZ412" s="313"/>
      <c r="BA412" s="539"/>
      <c r="BC412" s="2147"/>
    </row>
    <row r="413" spans="1:55" s="1" customFormat="1" ht="30" customHeight="1" x14ac:dyDescent="0.2">
      <c r="A413" s="22"/>
      <c r="B413" s="226"/>
      <c r="C413" s="207" t="s">
        <v>114</v>
      </c>
      <c r="D413" s="227" t="s">
        <v>7</v>
      </c>
      <c r="E413" s="292" t="s">
        <v>132</v>
      </c>
      <c r="F413" s="155"/>
      <c r="G413" s="229">
        <v>12</v>
      </c>
      <c r="H413" s="230"/>
      <c r="I413" s="231"/>
      <c r="J413" s="24"/>
      <c r="K413" s="312"/>
      <c r="L413" s="313"/>
      <c r="M413" s="312"/>
      <c r="N413" s="313"/>
      <c r="O413" s="312"/>
      <c r="P413" s="313"/>
      <c r="Q413" s="312"/>
      <c r="R413" s="313"/>
      <c r="S413" s="312"/>
      <c r="T413" s="313"/>
      <c r="U413" s="312"/>
      <c r="V413" s="313"/>
      <c r="W413" s="312"/>
      <c r="X413" s="313"/>
      <c r="Y413" s="1605"/>
      <c r="Z413" s="1606"/>
      <c r="AA413" s="1605"/>
      <c r="AB413" s="1606"/>
      <c r="AC413" s="1805"/>
      <c r="AD413" s="1606"/>
      <c r="AE413" s="312"/>
      <c r="AF413" s="313"/>
      <c r="AG413" s="1781"/>
      <c r="AH413" s="1580"/>
      <c r="AI413" s="312"/>
      <c r="AJ413" s="313"/>
      <c r="AK413" s="312"/>
      <c r="AL413" s="313"/>
      <c r="AM413" s="542"/>
      <c r="AN413" s="543"/>
      <c r="AO413" s="1605"/>
      <c r="AP413" s="1606"/>
      <c r="AQ413" s="542"/>
      <c r="AR413" s="543"/>
      <c r="AS413" s="1605"/>
      <c r="AT413" s="1606"/>
      <c r="AU413" s="2339"/>
      <c r="AV413" s="1902"/>
      <c r="AW413" s="312"/>
      <c r="AX413" s="313"/>
      <c r="AY413" s="312"/>
      <c r="AZ413" s="313"/>
      <c r="BA413" s="539"/>
      <c r="BC413" s="2147"/>
    </row>
    <row r="414" spans="1:55" s="10" customFormat="1" ht="30" customHeight="1" x14ac:dyDescent="0.2">
      <c r="B414" s="2031">
        <v>76</v>
      </c>
      <c r="C414" s="158" t="s">
        <v>238</v>
      </c>
      <c r="D414" s="159" t="s">
        <v>583</v>
      </c>
      <c r="E414" s="293" t="s">
        <v>584</v>
      </c>
      <c r="F414" s="160" t="s">
        <v>341</v>
      </c>
      <c r="G414" s="161">
        <v>3</v>
      </c>
      <c r="H414" s="162">
        <v>2628.8</v>
      </c>
      <c r="I414" s="232">
        <f>ROUND(H414*G414,2)</f>
        <v>7886.4</v>
      </c>
      <c r="J414" s="138"/>
      <c r="K414" s="358"/>
      <c r="L414" s="319">
        <f>ROUND(K414*$H414,2)</f>
        <v>0</v>
      </c>
      <c r="M414" s="358"/>
      <c r="N414" s="319">
        <f>ROUND(M414*$H414,2)</f>
        <v>0</v>
      </c>
      <c r="O414" s="358"/>
      <c r="P414" s="319">
        <f>ROUND(O414*$H414,2)</f>
        <v>0</v>
      </c>
      <c r="Q414" s="358"/>
      <c r="R414" s="319">
        <f>ROUND(Q414*$H414,2)</f>
        <v>0</v>
      </c>
      <c r="S414" s="358"/>
      <c r="T414" s="319">
        <f>ROUND(S414*$H414,2)</f>
        <v>0</v>
      </c>
      <c r="U414" s="358"/>
      <c r="V414" s="319">
        <f>ROUND(U414*$H414,2)</f>
        <v>0</v>
      </c>
      <c r="W414" s="358"/>
      <c r="X414" s="319">
        <f>ROUND(W414*$H414,2)</f>
        <v>0</v>
      </c>
      <c r="Y414" s="1628">
        <v>1</v>
      </c>
      <c r="Z414" s="1382">
        <f>ROUND(Y414*$H414,2)</f>
        <v>2628.8</v>
      </c>
      <c r="AA414" s="1628"/>
      <c r="AB414" s="1382">
        <f>ROUND(AA414*$H414,2)</f>
        <v>0</v>
      </c>
      <c r="AC414" s="1815"/>
      <c r="AD414" s="1382">
        <f>ROUND(AC414*$H414,2)</f>
        <v>0</v>
      </c>
      <c r="AE414" s="358"/>
      <c r="AF414" s="319">
        <f>ROUND(AE414*$H414,2)</f>
        <v>0</v>
      </c>
      <c r="AG414" s="1791"/>
      <c r="AH414" s="1583">
        <f>ROUND(AG414*$H414,2)</f>
        <v>0</v>
      </c>
      <c r="AI414" s="358"/>
      <c r="AJ414" s="319">
        <f>ROUND(AI414*$H414,2)</f>
        <v>0</v>
      </c>
      <c r="AK414" s="358"/>
      <c r="AL414" s="319">
        <f>ROUND(AK414*$H414,2)</f>
        <v>0</v>
      </c>
      <c r="AM414" s="358"/>
      <c r="AN414" s="319">
        <f>ROUND(AM414*$H414,2)</f>
        <v>0</v>
      </c>
      <c r="AO414" s="1628"/>
      <c r="AP414" s="1382">
        <f>ROUND(AO414*$H414,2)</f>
        <v>0</v>
      </c>
      <c r="AQ414" s="358">
        <v>2</v>
      </c>
      <c r="AR414" s="319">
        <f>ROUND(AQ414*$H414,2)</f>
        <v>5257.6</v>
      </c>
      <c r="AS414" s="1628"/>
      <c r="AT414" s="1382">
        <f>ROUND(AS414*$H414,2)</f>
        <v>0</v>
      </c>
      <c r="AU414" s="2355"/>
      <c r="AV414" s="1908">
        <f>ROUND(AU414*$H414,2)</f>
        <v>0</v>
      </c>
      <c r="AW414" s="318">
        <f>AU414+AS414+AQ414+AO414+AM414+AK414+AI414+AG414+AE414+AC414+AA414+Y414+W414+U414+S414+Q414+O414+M414+K414</f>
        <v>3</v>
      </c>
      <c r="AX414" s="319">
        <f>ROUND(AW414*$H414,2)</f>
        <v>7886.4</v>
      </c>
      <c r="AY414" s="318">
        <f>G414-AW414</f>
        <v>0</v>
      </c>
      <c r="AZ414" s="319">
        <f>ROUND(AY414*$H414,2)</f>
        <v>0</v>
      </c>
      <c r="BA414" s="530">
        <f>AZ414/I414</f>
        <v>0</v>
      </c>
      <c r="BC414" s="2147"/>
    </row>
    <row r="415" spans="1:55" s="1" customFormat="1" ht="30" customHeight="1" x14ac:dyDescent="0.2">
      <c r="A415" s="22"/>
      <c r="B415" s="214"/>
      <c r="C415" s="207" t="s">
        <v>114</v>
      </c>
      <c r="D415" s="215" t="s">
        <v>7</v>
      </c>
      <c r="E415" s="290" t="s">
        <v>504</v>
      </c>
      <c r="F415" s="141"/>
      <c r="G415" s="217">
        <v>3</v>
      </c>
      <c r="H415" s="218"/>
      <c r="I415" s="219"/>
      <c r="J415" s="256" t="s">
        <v>109</v>
      </c>
      <c r="K415" s="324"/>
      <c r="L415" s="313"/>
      <c r="M415" s="324"/>
      <c r="N415" s="313"/>
      <c r="O415" s="324"/>
      <c r="P415" s="313"/>
      <c r="Q415" s="324"/>
      <c r="R415" s="313"/>
      <c r="S415" s="324"/>
      <c r="T415" s="313"/>
      <c r="U415" s="324"/>
      <c r="V415" s="313"/>
      <c r="W415" s="324"/>
      <c r="X415" s="313"/>
      <c r="Y415" s="1622"/>
      <c r="Z415" s="1606"/>
      <c r="AA415" s="1622"/>
      <c r="AB415" s="1606"/>
      <c r="AC415" s="1811"/>
      <c r="AD415" s="1606"/>
      <c r="AE415" s="324"/>
      <c r="AF415" s="313"/>
      <c r="AG415" s="1787"/>
      <c r="AH415" s="1580"/>
      <c r="AI415" s="324"/>
      <c r="AJ415" s="313"/>
      <c r="AK415" s="324"/>
      <c r="AL415" s="313"/>
      <c r="AM415" s="324"/>
      <c r="AN415" s="543"/>
      <c r="AO415" s="1622"/>
      <c r="AP415" s="1606"/>
      <c r="AQ415" s="324"/>
      <c r="AR415" s="543"/>
      <c r="AS415" s="1622"/>
      <c r="AT415" s="1606"/>
      <c r="AU415" s="2351"/>
      <c r="AV415" s="1902"/>
      <c r="AW415" s="324"/>
      <c r="AX415" s="313"/>
      <c r="AY415" s="324"/>
      <c r="AZ415" s="313"/>
      <c r="BA415" s="828"/>
      <c r="BC415" s="2147"/>
    </row>
    <row r="416" spans="1:55" s="10" customFormat="1" ht="30" customHeight="1" x14ac:dyDescent="0.2">
      <c r="B416" s="2031">
        <v>77</v>
      </c>
      <c r="C416" s="158" t="s">
        <v>238</v>
      </c>
      <c r="D416" s="159" t="s">
        <v>587</v>
      </c>
      <c r="E416" s="293" t="s">
        <v>588</v>
      </c>
      <c r="F416" s="160" t="s">
        <v>341</v>
      </c>
      <c r="G416" s="161">
        <v>2</v>
      </c>
      <c r="H416" s="162">
        <v>4316.3</v>
      </c>
      <c r="I416" s="232">
        <f>ROUND(H416*G416,2)</f>
        <v>8632.6</v>
      </c>
      <c r="J416" s="138"/>
      <c r="K416" s="358"/>
      <c r="L416" s="319">
        <f>ROUND(K416*$H416,2)</f>
        <v>0</v>
      </c>
      <c r="M416" s="358"/>
      <c r="N416" s="319">
        <f>ROUND(M416*$H416,2)</f>
        <v>0</v>
      </c>
      <c r="O416" s="358"/>
      <c r="P416" s="319">
        <f>ROUND(O416*$H416,2)</f>
        <v>0</v>
      </c>
      <c r="Q416" s="358"/>
      <c r="R416" s="319">
        <f>ROUND(Q416*$H416,2)</f>
        <v>0</v>
      </c>
      <c r="S416" s="358"/>
      <c r="T416" s="319">
        <f>ROUND(S416*$H416,2)</f>
        <v>0</v>
      </c>
      <c r="U416" s="358"/>
      <c r="V416" s="319">
        <f>ROUND(U416*$H416,2)</f>
        <v>0</v>
      </c>
      <c r="W416" s="358"/>
      <c r="X416" s="319">
        <f>ROUND(W416*$H416,2)</f>
        <v>0</v>
      </c>
      <c r="Y416" s="1628"/>
      <c r="Z416" s="1382">
        <f>ROUND(Y416*$H416,2)</f>
        <v>0</v>
      </c>
      <c r="AA416" s="1628"/>
      <c r="AB416" s="1382">
        <f>ROUND(AA416*$H416,2)</f>
        <v>0</v>
      </c>
      <c r="AC416" s="1815"/>
      <c r="AD416" s="1382">
        <f>ROUND(AC416*$H416,2)</f>
        <v>0</v>
      </c>
      <c r="AE416" s="358"/>
      <c r="AF416" s="319">
        <f>ROUND(AE416*$H416,2)</f>
        <v>0</v>
      </c>
      <c r="AG416" s="1791"/>
      <c r="AH416" s="1583">
        <f>ROUND(AG416*$H416,2)</f>
        <v>0</v>
      </c>
      <c r="AI416" s="358"/>
      <c r="AJ416" s="319">
        <f>ROUND(AI416*$H416,2)</f>
        <v>0</v>
      </c>
      <c r="AK416" s="358"/>
      <c r="AL416" s="319">
        <f>ROUND(AK416*$H416,2)</f>
        <v>0</v>
      </c>
      <c r="AM416" s="358"/>
      <c r="AN416" s="319">
        <f>ROUND(AM416*$H416,2)</f>
        <v>0</v>
      </c>
      <c r="AO416" s="1628"/>
      <c r="AP416" s="1382">
        <f>ROUND(AO416*$H416,2)</f>
        <v>0</v>
      </c>
      <c r="AQ416" s="358">
        <v>2</v>
      </c>
      <c r="AR416" s="319">
        <f>ROUND(AQ416*$H416,2)</f>
        <v>8632.6</v>
      </c>
      <c r="AS416" s="1628"/>
      <c r="AT416" s="1382">
        <f>ROUND(AS416*$H416,2)</f>
        <v>0</v>
      </c>
      <c r="AU416" s="2355"/>
      <c r="AV416" s="1908">
        <f>ROUND(AU416*$H416,2)</f>
        <v>0</v>
      </c>
      <c r="AW416" s="318">
        <f>AU416+AS416+AQ416+AO416+AM416+AK416+AI416+AG416+AE416+AC416+AA416+Y416+W416+U416+S416+Q416+O416+M416+K416</f>
        <v>2</v>
      </c>
      <c r="AX416" s="319">
        <f>ROUND(AW416*$H416,2)</f>
        <v>8632.6</v>
      </c>
      <c r="AY416" s="318">
        <f>G416-AW416</f>
        <v>0</v>
      </c>
      <c r="AZ416" s="319">
        <f>ROUND(AY416*$H416,2)</f>
        <v>0</v>
      </c>
      <c r="BA416" s="530">
        <f>AZ416/I416</f>
        <v>0</v>
      </c>
      <c r="BC416" s="2147"/>
    </row>
    <row r="417" spans="1:55" s="1" customFormat="1" ht="30" customHeight="1" x14ac:dyDescent="0.2">
      <c r="A417" s="22"/>
      <c r="B417" s="214"/>
      <c r="C417" s="207" t="s">
        <v>114</v>
      </c>
      <c r="D417" s="215" t="s">
        <v>7</v>
      </c>
      <c r="E417" s="290" t="s">
        <v>590</v>
      </c>
      <c r="F417" s="141"/>
      <c r="G417" s="217">
        <v>2</v>
      </c>
      <c r="H417" s="218"/>
      <c r="I417" s="219"/>
      <c r="J417" s="256" t="s">
        <v>7</v>
      </c>
      <c r="K417" s="324"/>
      <c r="L417" s="313"/>
      <c r="M417" s="324"/>
      <c r="N417" s="313"/>
      <c r="O417" s="324"/>
      <c r="P417" s="313"/>
      <c r="Q417" s="324"/>
      <c r="R417" s="313"/>
      <c r="S417" s="324"/>
      <c r="T417" s="313"/>
      <c r="U417" s="324"/>
      <c r="V417" s="313"/>
      <c r="W417" s="324"/>
      <c r="X417" s="313"/>
      <c r="Y417" s="1622"/>
      <c r="Z417" s="1606"/>
      <c r="AA417" s="1622"/>
      <c r="AB417" s="1606"/>
      <c r="AC417" s="1811"/>
      <c r="AD417" s="1606"/>
      <c r="AE417" s="324"/>
      <c r="AF417" s="313"/>
      <c r="AG417" s="1787"/>
      <c r="AH417" s="1580"/>
      <c r="AI417" s="324"/>
      <c r="AJ417" s="313"/>
      <c r="AK417" s="324"/>
      <c r="AL417" s="313"/>
      <c r="AM417" s="324"/>
      <c r="AN417" s="543"/>
      <c r="AO417" s="1622"/>
      <c r="AP417" s="1606"/>
      <c r="AQ417" s="324"/>
      <c r="AR417" s="543"/>
      <c r="AS417" s="1622"/>
      <c r="AT417" s="1606"/>
      <c r="AU417" s="2351"/>
      <c r="AV417" s="1902"/>
      <c r="AW417" s="324"/>
      <c r="AX417" s="313"/>
      <c r="AY417" s="324"/>
      <c r="AZ417" s="313"/>
      <c r="BA417" s="828"/>
      <c r="BC417" s="2147"/>
    </row>
    <row r="418" spans="1:55" s="10" customFormat="1" ht="30" customHeight="1" x14ac:dyDescent="0.2">
      <c r="B418" s="2031">
        <v>78</v>
      </c>
      <c r="C418" s="158" t="s">
        <v>238</v>
      </c>
      <c r="D418" s="159" t="s">
        <v>592</v>
      </c>
      <c r="E418" s="293" t="s">
        <v>593</v>
      </c>
      <c r="F418" s="160" t="s">
        <v>341</v>
      </c>
      <c r="G418" s="161">
        <v>3</v>
      </c>
      <c r="H418" s="162">
        <v>4300</v>
      </c>
      <c r="I418" s="232">
        <f>ROUND(H418*G418,2)</f>
        <v>12900</v>
      </c>
      <c r="J418" s="138"/>
      <c r="K418" s="358"/>
      <c r="L418" s="319">
        <f>ROUND(K418*$H418,2)</f>
        <v>0</v>
      </c>
      <c r="M418" s="358"/>
      <c r="N418" s="319">
        <f>ROUND(M418*$H418,2)</f>
        <v>0</v>
      </c>
      <c r="O418" s="358"/>
      <c r="P418" s="319">
        <f>ROUND(O418*$H418,2)</f>
        <v>0</v>
      </c>
      <c r="Q418" s="358"/>
      <c r="R418" s="319">
        <f>ROUND(Q418*$H418,2)</f>
        <v>0</v>
      </c>
      <c r="S418" s="358"/>
      <c r="T418" s="319">
        <f>ROUND(S418*$H418,2)</f>
        <v>0</v>
      </c>
      <c r="U418" s="358"/>
      <c r="V418" s="319">
        <f>ROUND(U418*$H418,2)</f>
        <v>0</v>
      </c>
      <c r="W418" s="358"/>
      <c r="X418" s="319">
        <f>ROUND(W418*$H418,2)</f>
        <v>0</v>
      </c>
      <c r="Y418" s="1628"/>
      <c r="Z418" s="1382">
        <f>ROUND(Y418*$H418,2)</f>
        <v>0</v>
      </c>
      <c r="AA418" s="1628"/>
      <c r="AB418" s="1382">
        <f>ROUND(AA418*$H418,2)</f>
        <v>0</v>
      </c>
      <c r="AC418" s="1815"/>
      <c r="AD418" s="1382">
        <f>ROUND(AC418*$H418,2)</f>
        <v>0</v>
      </c>
      <c r="AE418" s="358"/>
      <c r="AF418" s="319">
        <f>ROUND(AE418*$H418,2)</f>
        <v>0</v>
      </c>
      <c r="AG418" s="1791"/>
      <c r="AH418" s="1583">
        <f>ROUND(AG418*$H418,2)</f>
        <v>0</v>
      </c>
      <c r="AI418" s="358"/>
      <c r="AJ418" s="319">
        <f>ROUND(AI418*$H418,2)</f>
        <v>0</v>
      </c>
      <c r="AK418" s="358"/>
      <c r="AL418" s="319">
        <f>ROUND(AK418*$H418,2)</f>
        <v>0</v>
      </c>
      <c r="AM418" s="358"/>
      <c r="AN418" s="319">
        <f>ROUND(AM418*$H418,2)</f>
        <v>0</v>
      </c>
      <c r="AO418" s="1628">
        <v>1</v>
      </c>
      <c r="AP418" s="1382">
        <f>ROUND(AO418*$H418,2)</f>
        <v>4300</v>
      </c>
      <c r="AQ418" s="358">
        <v>2</v>
      </c>
      <c r="AR418" s="319">
        <f>ROUND(AQ418*$H418,2)</f>
        <v>8600</v>
      </c>
      <c r="AS418" s="1628"/>
      <c r="AT418" s="1382">
        <f>ROUND(AS418*$H418,2)</f>
        <v>0</v>
      </c>
      <c r="AU418" s="2355"/>
      <c r="AV418" s="1908">
        <f>ROUND(AU418*$H418,2)</f>
        <v>0</v>
      </c>
      <c r="AW418" s="318">
        <f>AU418+AS418+AQ418+AO418+AM418+AK418+AI418+AG418+AE418+AC418+AA418+Y418+W418+U418+S418+Q418+O418+M418+K418</f>
        <v>3</v>
      </c>
      <c r="AX418" s="319">
        <f>ROUND(AW418*$H418,2)</f>
        <v>12900</v>
      </c>
      <c r="AY418" s="318">
        <f>G418-AW418</f>
        <v>0</v>
      </c>
      <c r="AZ418" s="319">
        <f>ROUND(AY418*$H418,2)</f>
        <v>0</v>
      </c>
      <c r="BA418" s="530">
        <f>AZ418/I418</f>
        <v>0</v>
      </c>
      <c r="BC418" s="2147"/>
    </row>
    <row r="419" spans="1:55" s="1" customFormat="1" ht="30" customHeight="1" x14ac:dyDescent="0.2">
      <c r="A419" s="22"/>
      <c r="B419" s="214"/>
      <c r="C419" s="207" t="s">
        <v>114</v>
      </c>
      <c r="D419" s="215" t="s">
        <v>7</v>
      </c>
      <c r="E419" s="290" t="s">
        <v>504</v>
      </c>
      <c r="F419" s="141"/>
      <c r="G419" s="217">
        <v>3</v>
      </c>
      <c r="H419" s="218"/>
      <c r="I419" s="219"/>
      <c r="J419" s="255" t="s">
        <v>109</v>
      </c>
      <c r="K419" s="312"/>
      <c r="L419" s="313"/>
      <c r="M419" s="312"/>
      <c r="N419" s="313"/>
      <c r="O419" s="312"/>
      <c r="P419" s="313"/>
      <c r="Q419" s="312"/>
      <c r="R419" s="313"/>
      <c r="S419" s="312"/>
      <c r="T419" s="313"/>
      <c r="U419" s="312"/>
      <c r="V419" s="313"/>
      <c r="W419" s="312"/>
      <c r="X419" s="313"/>
      <c r="Y419" s="1605"/>
      <c r="Z419" s="1606"/>
      <c r="AA419" s="1605"/>
      <c r="AB419" s="1606"/>
      <c r="AC419" s="1805"/>
      <c r="AD419" s="1606"/>
      <c r="AE419" s="312"/>
      <c r="AF419" s="313"/>
      <c r="AG419" s="1781"/>
      <c r="AH419" s="1580"/>
      <c r="AI419" s="312"/>
      <c r="AJ419" s="313"/>
      <c r="AK419" s="312"/>
      <c r="AL419" s="313"/>
      <c r="AM419" s="542"/>
      <c r="AN419" s="543"/>
      <c r="AO419" s="1605"/>
      <c r="AP419" s="1606"/>
      <c r="AQ419" s="542"/>
      <c r="AR419" s="543"/>
      <c r="AS419" s="1605"/>
      <c r="AT419" s="1606"/>
      <c r="AU419" s="2339"/>
      <c r="AV419" s="1902"/>
      <c r="AW419" s="312"/>
      <c r="AX419" s="313"/>
      <c r="AY419" s="312"/>
      <c r="AZ419" s="313"/>
      <c r="BA419" s="539"/>
      <c r="BC419" s="2147"/>
    </row>
    <row r="420" spans="1:55" s="1" customFormat="1" ht="39.9" customHeight="1" x14ac:dyDescent="0.2">
      <c r="A420" s="22"/>
      <c r="B420" s="2030">
        <v>79</v>
      </c>
      <c r="C420" s="268" t="s">
        <v>105</v>
      </c>
      <c r="D420" s="269" t="s">
        <v>596</v>
      </c>
      <c r="E420" s="275" t="s">
        <v>597</v>
      </c>
      <c r="F420" s="270" t="s">
        <v>341</v>
      </c>
      <c r="G420" s="271">
        <v>1</v>
      </c>
      <c r="H420" s="272">
        <v>399.3</v>
      </c>
      <c r="I420" s="273">
        <f>ROUND(H420*G420,2)</f>
        <v>399.3</v>
      </c>
      <c r="J420" s="24"/>
      <c r="K420" s="318"/>
      <c r="L420" s="319">
        <f>ROUND(K420*$H420,2)</f>
        <v>0</v>
      </c>
      <c r="M420" s="318"/>
      <c r="N420" s="319">
        <f>ROUND(M420*$H420,2)</f>
        <v>0</v>
      </c>
      <c r="O420" s="318"/>
      <c r="P420" s="319">
        <f>ROUND(O420*$H420,2)</f>
        <v>0</v>
      </c>
      <c r="Q420" s="318"/>
      <c r="R420" s="319">
        <f>ROUND(Q420*$H420,2)</f>
        <v>0</v>
      </c>
      <c r="S420" s="318"/>
      <c r="T420" s="319">
        <f>ROUND(S420*$H420,2)</f>
        <v>0</v>
      </c>
      <c r="U420" s="318"/>
      <c r="V420" s="319">
        <f>ROUND(U420*$H420,2)</f>
        <v>0</v>
      </c>
      <c r="W420" s="318"/>
      <c r="X420" s="319">
        <f>ROUND(W420*$H420,2)</f>
        <v>0</v>
      </c>
      <c r="Y420" s="1381"/>
      <c r="Z420" s="1382">
        <f>ROUND(Y420*$H420,2)</f>
        <v>0</v>
      </c>
      <c r="AA420" s="1381"/>
      <c r="AB420" s="1382">
        <f>ROUND(AA420*$H420,2)</f>
        <v>0</v>
      </c>
      <c r="AC420" s="1757"/>
      <c r="AD420" s="1382">
        <f>ROUND(AC420*$H420,2)</f>
        <v>0</v>
      </c>
      <c r="AE420" s="318"/>
      <c r="AF420" s="319">
        <f>ROUND(AE420*$H420,2)</f>
        <v>0</v>
      </c>
      <c r="AG420" s="1646"/>
      <c r="AH420" s="1583">
        <f>ROUND(AG420*$H420,2)</f>
        <v>0</v>
      </c>
      <c r="AI420" s="318"/>
      <c r="AJ420" s="319">
        <f>ROUND(AI420*$H420,2)</f>
        <v>0</v>
      </c>
      <c r="AK420" s="318"/>
      <c r="AL420" s="319">
        <f>ROUND(AK420*$H420,2)</f>
        <v>0</v>
      </c>
      <c r="AM420" s="318"/>
      <c r="AN420" s="319">
        <f>ROUND(AM420*$H420,2)</f>
        <v>0</v>
      </c>
      <c r="AO420" s="1381"/>
      <c r="AP420" s="1382">
        <f>ROUND(AO420*$H420,2)</f>
        <v>0</v>
      </c>
      <c r="AQ420" s="318"/>
      <c r="AR420" s="319">
        <f>ROUND(AQ420*$H420,2)</f>
        <v>0</v>
      </c>
      <c r="AS420" s="1381"/>
      <c r="AT420" s="1382">
        <f>ROUND(AS420*$H420,2)</f>
        <v>0</v>
      </c>
      <c r="AU420" s="2342"/>
      <c r="AV420" s="1908">
        <f>ROUND(AU420*$H420,2)</f>
        <v>0</v>
      </c>
      <c r="AW420" s="318">
        <f>AU420+AS420+AQ420+AO420+AM420+AK420+AI420+AG420+AE420+AC420+AA420+Y420+W420+U420+S420+Q420+O420+M420+K420</f>
        <v>0</v>
      </c>
      <c r="AX420" s="319">
        <f>ROUND(AW420*$H420,2)</f>
        <v>0</v>
      </c>
      <c r="AY420" s="318">
        <f>G420-AW420</f>
        <v>1</v>
      </c>
      <c r="AZ420" s="319">
        <f>ROUND(AY420*$H420,2)</f>
        <v>399.3</v>
      </c>
      <c r="BA420" s="530">
        <f>AZ420/I420</f>
        <v>1</v>
      </c>
      <c r="BC420" s="2147"/>
    </row>
    <row r="421" spans="1:55" s="1" customFormat="1" ht="30" customHeight="1" x14ac:dyDescent="0.2">
      <c r="A421" s="22"/>
      <c r="B421" s="201"/>
      <c r="C421" s="207" t="s">
        <v>112</v>
      </c>
      <c r="D421" s="33"/>
      <c r="E421" s="288" t="s">
        <v>599</v>
      </c>
      <c r="F421" s="33"/>
      <c r="G421" s="33"/>
      <c r="H421" s="202"/>
      <c r="I421" s="203"/>
      <c r="J421" s="255" t="s">
        <v>109</v>
      </c>
      <c r="K421" s="312"/>
      <c r="L421" s="313"/>
      <c r="M421" s="312"/>
      <c r="N421" s="313"/>
      <c r="O421" s="312"/>
      <c r="P421" s="313"/>
      <c r="Q421" s="312"/>
      <c r="R421" s="313"/>
      <c r="S421" s="312"/>
      <c r="T421" s="313"/>
      <c r="U421" s="312"/>
      <c r="V421" s="313"/>
      <c r="W421" s="312"/>
      <c r="X421" s="313"/>
      <c r="Y421" s="1605"/>
      <c r="Z421" s="1606"/>
      <c r="AA421" s="1605"/>
      <c r="AB421" s="1606"/>
      <c r="AC421" s="1805"/>
      <c r="AD421" s="1606"/>
      <c r="AE421" s="312"/>
      <c r="AF421" s="313"/>
      <c r="AG421" s="1781"/>
      <c r="AH421" s="1580"/>
      <c r="AI421" s="312"/>
      <c r="AJ421" s="313"/>
      <c r="AK421" s="312"/>
      <c r="AL421" s="313"/>
      <c r="AM421" s="542"/>
      <c r="AN421" s="543"/>
      <c r="AO421" s="1605"/>
      <c r="AP421" s="1606"/>
      <c r="AQ421" s="542"/>
      <c r="AR421" s="543"/>
      <c r="AS421" s="1605"/>
      <c r="AT421" s="1606"/>
      <c r="AU421" s="2339"/>
      <c r="AV421" s="1902"/>
      <c r="AW421" s="312"/>
      <c r="AX421" s="313"/>
      <c r="AY421" s="312"/>
      <c r="AZ421" s="313"/>
      <c r="BA421" s="539"/>
      <c r="BC421" s="2147"/>
    </row>
    <row r="422" spans="1:55" s="1" customFormat="1" ht="30" customHeight="1" x14ac:dyDescent="0.2">
      <c r="A422" s="22"/>
      <c r="B422" s="214"/>
      <c r="C422" s="207" t="s">
        <v>114</v>
      </c>
      <c r="D422" s="215" t="s">
        <v>7</v>
      </c>
      <c r="E422" s="290" t="s">
        <v>493</v>
      </c>
      <c r="F422" s="141"/>
      <c r="G422" s="217">
        <v>1</v>
      </c>
      <c r="H422" s="218"/>
      <c r="I422" s="219"/>
      <c r="J422" s="24"/>
      <c r="K422" s="312"/>
      <c r="L422" s="313"/>
      <c r="M422" s="312"/>
      <c r="N422" s="313"/>
      <c r="O422" s="312"/>
      <c r="P422" s="313"/>
      <c r="Q422" s="312"/>
      <c r="R422" s="313"/>
      <c r="S422" s="312"/>
      <c r="T422" s="313"/>
      <c r="U422" s="312"/>
      <c r="V422" s="313"/>
      <c r="W422" s="312"/>
      <c r="X422" s="313"/>
      <c r="Y422" s="1605"/>
      <c r="Z422" s="1606"/>
      <c r="AA422" s="1605"/>
      <c r="AB422" s="1606"/>
      <c r="AC422" s="1805"/>
      <c r="AD422" s="1606"/>
      <c r="AE422" s="312"/>
      <c r="AF422" s="313"/>
      <c r="AG422" s="1781"/>
      <c r="AH422" s="1580"/>
      <c r="AI422" s="312"/>
      <c r="AJ422" s="313"/>
      <c r="AK422" s="312"/>
      <c r="AL422" s="313"/>
      <c r="AM422" s="542"/>
      <c r="AN422" s="543"/>
      <c r="AO422" s="1605"/>
      <c r="AP422" s="1606"/>
      <c r="AQ422" s="542"/>
      <c r="AR422" s="543"/>
      <c r="AS422" s="1605"/>
      <c r="AT422" s="1606"/>
      <c r="AU422" s="2339"/>
      <c r="AV422" s="1902"/>
      <c r="AW422" s="312"/>
      <c r="AX422" s="313"/>
      <c r="AY422" s="312"/>
      <c r="AZ422" s="313"/>
      <c r="BA422" s="539"/>
      <c r="BC422" s="2147"/>
    </row>
    <row r="423" spans="1:55" s="1" customFormat="1" ht="30" customHeight="1" x14ac:dyDescent="0.2">
      <c r="A423" s="22"/>
      <c r="B423" s="2031">
        <v>80</v>
      </c>
      <c r="C423" s="158" t="s">
        <v>238</v>
      </c>
      <c r="D423" s="159" t="s">
        <v>601</v>
      </c>
      <c r="E423" s="293" t="s">
        <v>602</v>
      </c>
      <c r="F423" s="160" t="s">
        <v>341</v>
      </c>
      <c r="G423" s="161">
        <v>1</v>
      </c>
      <c r="H423" s="162">
        <v>690</v>
      </c>
      <c r="I423" s="232">
        <f>ROUND(H423*G423,2)</f>
        <v>690</v>
      </c>
      <c r="J423" s="255" t="s">
        <v>109</v>
      </c>
      <c r="K423" s="356"/>
      <c r="L423" s="319">
        <f>ROUND(K423*$H423,2)</f>
        <v>0</v>
      </c>
      <c r="M423" s="356"/>
      <c r="N423" s="319">
        <f>ROUND(M423*$H423,2)</f>
        <v>0</v>
      </c>
      <c r="O423" s="356"/>
      <c r="P423" s="319">
        <f>ROUND(O423*$H423,2)</f>
        <v>0</v>
      </c>
      <c r="Q423" s="356"/>
      <c r="R423" s="319">
        <f>ROUND(Q423*$H423,2)</f>
        <v>0</v>
      </c>
      <c r="S423" s="356"/>
      <c r="T423" s="319">
        <f>ROUND(S423*$H423,2)</f>
        <v>0</v>
      </c>
      <c r="U423" s="356"/>
      <c r="V423" s="319">
        <f>ROUND(U423*$H423,2)</f>
        <v>0</v>
      </c>
      <c r="W423" s="356"/>
      <c r="X423" s="319">
        <f>ROUND(W423*$H423,2)</f>
        <v>0</v>
      </c>
      <c r="Y423" s="1623"/>
      <c r="Z423" s="1382">
        <f>ROUND(Y423*$H423,2)</f>
        <v>0</v>
      </c>
      <c r="AA423" s="1623"/>
      <c r="AB423" s="1382">
        <f>ROUND(AA423*$H423,2)</f>
        <v>0</v>
      </c>
      <c r="AC423" s="1812"/>
      <c r="AD423" s="1382">
        <f>ROUND(AC423*$H423,2)</f>
        <v>0</v>
      </c>
      <c r="AE423" s="356"/>
      <c r="AF423" s="319">
        <f>ROUND(AE423*$H423,2)</f>
        <v>0</v>
      </c>
      <c r="AG423" s="1788"/>
      <c r="AH423" s="1583">
        <f>ROUND(AG423*$H423,2)</f>
        <v>0</v>
      </c>
      <c r="AI423" s="356"/>
      <c r="AJ423" s="319">
        <f>ROUND(AI423*$H423,2)</f>
        <v>0</v>
      </c>
      <c r="AK423" s="356"/>
      <c r="AL423" s="319">
        <f>ROUND(AK423*$H423,2)</f>
        <v>0</v>
      </c>
      <c r="AM423" s="356"/>
      <c r="AN423" s="319">
        <f>ROUND(AM423*$H423,2)</f>
        <v>0</v>
      </c>
      <c r="AO423" s="1623"/>
      <c r="AP423" s="1382">
        <f>ROUND(AO423*$H423,2)</f>
        <v>0</v>
      </c>
      <c r="AQ423" s="356"/>
      <c r="AR423" s="319">
        <f>ROUND(AQ423*$H423,2)</f>
        <v>0</v>
      </c>
      <c r="AS423" s="1623"/>
      <c r="AT423" s="1382">
        <f>ROUND(AS423*$H423,2)</f>
        <v>0</v>
      </c>
      <c r="AU423" s="2352"/>
      <c r="AV423" s="1908">
        <f>ROUND(AU423*$H423,2)</f>
        <v>0</v>
      </c>
      <c r="AW423" s="318">
        <f>AU423+AS423+AQ423+AO423+AM423+AK423+AI423+AG423+AE423+AC423+AA423+Y423+W423+U423+S423+Q423+O423+M423+K423</f>
        <v>0</v>
      </c>
      <c r="AX423" s="319">
        <f>ROUND(AW423*$H423,2)</f>
        <v>0</v>
      </c>
      <c r="AY423" s="318">
        <f>G423-AW423</f>
        <v>1</v>
      </c>
      <c r="AZ423" s="319">
        <f>ROUND(AY423*$H423,2)</f>
        <v>690</v>
      </c>
      <c r="BA423" s="530">
        <f>AZ423/I423</f>
        <v>1</v>
      </c>
      <c r="BC423" s="2147"/>
    </row>
    <row r="424" spans="1:55" s="1" customFormat="1" ht="30" customHeight="1" x14ac:dyDescent="0.2">
      <c r="A424" s="22"/>
      <c r="B424" s="214"/>
      <c r="C424" s="207" t="s">
        <v>114</v>
      </c>
      <c r="D424" s="215" t="s">
        <v>7</v>
      </c>
      <c r="E424" s="290" t="s">
        <v>493</v>
      </c>
      <c r="F424" s="141"/>
      <c r="G424" s="217">
        <v>1</v>
      </c>
      <c r="H424" s="218"/>
      <c r="I424" s="219"/>
      <c r="J424" s="24"/>
      <c r="K424" s="312"/>
      <c r="L424" s="313"/>
      <c r="M424" s="312"/>
      <c r="N424" s="313"/>
      <c r="O424" s="312"/>
      <c r="P424" s="313"/>
      <c r="Q424" s="312"/>
      <c r="R424" s="313"/>
      <c r="S424" s="312"/>
      <c r="T424" s="313"/>
      <c r="U424" s="312"/>
      <c r="V424" s="313"/>
      <c r="W424" s="312"/>
      <c r="X424" s="313"/>
      <c r="Y424" s="1605"/>
      <c r="Z424" s="1606"/>
      <c r="AA424" s="1605"/>
      <c r="AB424" s="1606"/>
      <c r="AC424" s="1805"/>
      <c r="AD424" s="1606"/>
      <c r="AE424" s="312"/>
      <c r="AF424" s="313"/>
      <c r="AG424" s="1781"/>
      <c r="AH424" s="1580"/>
      <c r="AI424" s="312"/>
      <c r="AJ424" s="313"/>
      <c r="AK424" s="312"/>
      <c r="AL424" s="313"/>
      <c r="AM424" s="542"/>
      <c r="AN424" s="543"/>
      <c r="AO424" s="1605"/>
      <c r="AP424" s="1606"/>
      <c r="AQ424" s="542"/>
      <c r="AR424" s="543"/>
      <c r="AS424" s="1605"/>
      <c r="AT424" s="1606"/>
      <c r="AU424" s="2339"/>
      <c r="AV424" s="1902"/>
      <c r="AW424" s="312"/>
      <c r="AX424" s="313"/>
      <c r="AY424" s="312"/>
      <c r="AZ424" s="313"/>
      <c r="BA424" s="539"/>
      <c r="BC424" s="2147"/>
    </row>
    <row r="425" spans="1:55" s="10" customFormat="1" ht="30" customHeight="1" x14ac:dyDescent="0.2">
      <c r="B425" s="2031">
        <v>81</v>
      </c>
      <c r="C425" s="158" t="s">
        <v>238</v>
      </c>
      <c r="D425" s="159" t="s">
        <v>605</v>
      </c>
      <c r="E425" s="293" t="s">
        <v>606</v>
      </c>
      <c r="F425" s="160" t="s">
        <v>341</v>
      </c>
      <c r="G425" s="161">
        <v>1</v>
      </c>
      <c r="H425" s="162">
        <v>182</v>
      </c>
      <c r="I425" s="232">
        <f>ROUND(H425*G425,2)</f>
        <v>182</v>
      </c>
      <c r="J425" s="138"/>
      <c r="K425" s="358"/>
      <c r="L425" s="319">
        <f>ROUND(K425*$H425,2)</f>
        <v>0</v>
      </c>
      <c r="M425" s="358"/>
      <c r="N425" s="319">
        <f>ROUND(M425*$H425,2)</f>
        <v>0</v>
      </c>
      <c r="O425" s="358"/>
      <c r="P425" s="319">
        <f>ROUND(O425*$H425,2)</f>
        <v>0</v>
      </c>
      <c r="Q425" s="358"/>
      <c r="R425" s="319">
        <f>ROUND(Q425*$H425,2)</f>
        <v>0</v>
      </c>
      <c r="S425" s="358"/>
      <c r="T425" s="319">
        <f>ROUND(S425*$H425,2)</f>
        <v>0</v>
      </c>
      <c r="U425" s="358"/>
      <c r="V425" s="319">
        <f>ROUND(U425*$H425,2)</f>
        <v>0</v>
      </c>
      <c r="W425" s="358"/>
      <c r="X425" s="319">
        <f>ROUND(W425*$H425,2)</f>
        <v>0</v>
      </c>
      <c r="Y425" s="1628"/>
      <c r="Z425" s="1382">
        <f>ROUND(Y425*$H425,2)</f>
        <v>0</v>
      </c>
      <c r="AA425" s="1628"/>
      <c r="AB425" s="1382">
        <f>ROUND(AA425*$H425,2)</f>
        <v>0</v>
      </c>
      <c r="AC425" s="1815"/>
      <c r="AD425" s="1382">
        <f>ROUND(AC425*$H425,2)</f>
        <v>0</v>
      </c>
      <c r="AE425" s="358"/>
      <c r="AF425" s="319">
        <f>ROUND(AE425*$H425,2)</f>
        <v>0</v>
      </c>
      <c r="AG425" s="1791"/>
      <c r="AH425" s="1583">
        <f>ROUND(AG425*$H425,2)</f>
        <v>0</v>
      </c>
      <c r="AI425" s="358"/>
      <c r="AJ425" s="319">
        <f>ROUND(AI425*$H425,2)</f>
        <v>0</v>
      </c>
      <c r="AK425" s="358"/>
      <c r="AL425" s="319">
        <f>ROUND(AK425*$H425,2)</f>
        <v>0</v>
      </c>
      <c r="AM425" s="358"/>
      <c r="AN425" s="319">
        <f>ROUND(AM425*$H425,2)</f>
        <v>0</v>
      </c>
      <c r="AO425" s="1628"/>
      <c r="AP425" s="1382">
        <f>ROUND(AO425*$H425,2)</f>
        <v>0</v>
      </c>
      <c r="AQ425" s="358"/>
      <c r="AR425" s="319">
        <f>ROUND(AQ425*$H425,2)</f>
        <v>0</v>
      </c>
      <c r="AS425" s="1628"/>
      <c r="AT425" s="1382">
        <f>ROUND(AS425*$H425,2)</f>
        <v>0</v>
      </c>
      <c r="AU425" s="2355"/>
      <c r="AV425" s="1908">
        <f>ROUND(AU425*$H425,2)</f>
        <v>0</v>
      </c>
      <c r="AW425" s="318">
        <f>AU425+AS425+AQ425+AO425+AM425+AK425+AI425+AG425+AE425+AC425+AA425+Y425+W425+U425+S425+Q425+O425+M425+K425</f>
        <v>0</v>
      </c>
      <c r="AX425" s="319">
        <f>ROUND(AW425*$H425,2)</f>
        <v>0</v>
      </c>
      <c r="AY425" s="318">
        <f>G425-AW425</f>
        <v>1</v>
      </c>
      <c r="AZ425" s="319">
        <f>ROUND(AY425*$H425,2)</f>
        <v>182</v>
      </c>
      <c r="BA425" s="530">
        <f>AZ425/I425</f>
        <v>1</v>
      </c>
      <c r="BC425" s="2147"/>
    </row>
    <row r="426" spans="1:55" s="1" customFormat="1" ht="30" customHeight="1" x14ac:dyDescent="0.2">
      <c r="A426" s="22"/>
      <c r="B426" s="214"/>
      <c r="C426" s="207" t="s">
        <v>114</v>
      </c>
      <c r="D426" s="215" t="s">
        <v>7</v>
      </c>
      <c r="E426" s="290" t="s">
        <v>608</v>
      </c>
      <c r="F426" s="141"/>
      <c r="G426" s="217">
        <v>1</v>
      </c>
      <c r="H426" s="218"/>
      <c r="I426" s="219"/>
      <c r="J426" s="255" t="s">
        <v>109</v>
      </c>
      <c r="K426" s="312"/>
      <c r="L426" s="313"/>
      <c r="M426" s="312"/>
      <c r="N426" s="313"/>
      <c r="O426" s="312"/>
      <c r="P426" s="313"/>
      <c r="Q426" s="312"/>
      <c r="R426" s="313"/>
      <c r="S426" s="312"/>
      <c r="T426" s="313"/>
      <c r="U426" s="312"/>
      <c r="V426" s="313"/>
      <c r="W426" s="312"/>
      <c r="X426" s="313"/>
      <c r="Y426" s="1605"/>
      <c r="Z426" s="1606"/>
      <c r="AA426" s="1605"/>
      <c r="AB426" s="1606"/>
      <c r="AC426" s="1805"/>
      <c r="AD426" s="1606"/>
      <c r="AE426" s="312"/>
      <c r="AF426" s="313"/>
      <c r="AG426" s="1781"/>
      <c r="AH426" s="1580"/>
      <c r="AI426" s="312"/>
      <c r="AJ426" s="313"/>
      <c r="AK426" s="312"/>
      <c r="AL426" s="313"/>
      <c r="AM426" s="542"/>
      <c r="AN426" s="543"/>
      <c r="AO426" s="1605"/>
      <c r="AP426" s="1606"/>
      <c r="AQ426" s="542"/>
      <c r="AR426" s="543"/>
      <c r="AS426" s="1605"/>
      <c r="AT426" s="1606"/>
      <c r="AU426" s="2339"/>
      <c r="AV426" s="1902"/>
      <c r="AW426" s="312"/>
      <c r="AX426" s="313"/>
      <c r="AY426" s="312"/>
      <c r="AZ426" s="313"/>
      <c r="BA426" s="539"/>
      <c r="BC426" s="2147"/>
    </row>
    <row r="427" spans="1:55" s="10" customFormat="1" ht="39.9" customHeight="1" x14ac:dyDescent="0.2">
      <c r="B427" s="2030">
        <v>82</v>
      </c>
      <c r="C427" s="268" t="s">
        <v>105</v>
      </c>
      <c r="D427" s="269" t="s">
        <v>610</v>
      </c>
      <c r="E427" s="275" t="s">
        <v>611</v>
      </c>
      <c r="F427" s="270" t="s">
        <v>612</v>
      </c>
      <c r="G427" s="271">
        <v>13</v>
      </c>
      <c r="H427" s="272">
        <v>1838.4</v>
      </c>
      <c r="I427" s="273">
        <f>ROUND(H427*G427,2)</f>
        <v>23899.200000000001</v>
      </c>
      <c r="J427" s="138"/>
      <c r="K427" s="329"/>
      <c r="L427" s="319">
        <f>ROUND(K427*$H427,2)</f>
        <v>0</v>
      </c>
      <c r="M427" s="329"/>
      <c r="N427" s="319">
        <f>ROUND(M427*$H427,2)</f>
        <v>0</v>
      </c>
      <c r="O427" s="329"/>
      <c r="P427" s="319">
        <f>ROUND(O427*$H427,2)</f>
        <v>0</v>
      </c>
      <c r="Q427" s="329"/>
      <c r="R427" s="319">
        <f>ROUND(Q427*$H427,2)</f>
        <v>0</v>
      </c>
      <c r="S427" s="329"/>
      <c r="T427" s="319">
        <f>ROUND(S427*$H427,2)</f>
        <v>0</v>
      </c>
      <c r="U427" s="329"/>
      <c r="V427" s="319">
        <f>ROUND(U427*$H427,2)</f>
        <v>0</v>
      </c>
      <c r="W427" s="329"/>
      <c r="X427" s="319">
        <f>ROUND(W427*$H427,2)</f>
        <v>0</v>
      </c>
      <c r="Y427" s="1620"/>
      <c r="Z427" s="1382">
        <f>ROUND(Y427*$H427,2)</f>
        <v>0</v>
      </c>
      <c r="AA427" s="1620"/>
      <c r="AB427" s="1382">
        <f>ROUND(AA427*$H427,2)</f>
        <v>0</v>
      </c>
      <c r="AC427" s="1809"/>
      <c r="AD427" s="1382">
        <f>ROUND(AC427*$H427,2)</f>
        <v>0</v>
      </c>
      <c r="AE427" s="329"/>
      <c r="AF427" s="319">
        <f>ROUND(AE427*$H427,2)</f>
        <v>0</v>
      </c>
      <c r="AG427" s="1785"/>
      <c r="AH427" s="1583">
        <f>ROUND(AG427*$H427,2)</f>
        <v>0</v>
      </c>
      <c r="AI427" s="329"/>
      <c r="AJ427" s="319">
        <f>ROUND(AI427*$H427,2)</f>
        <v>0</v>
      </c>
      <c r="AK427" s="329"/>
      <c r="AL427" s="319">
        <f>ROUND(AK427*$H427,2)</f>
        <v>0</v>
      </c>
      <c r="AM427" s="329"/>
      <c r="AN427" s="319">
        <f>ROUND(AM427*$H427,2)</f>
        <v>0</v>
      </c>
      <c r="AO427" s="1620"/>
      <c r="AP427" s="1382">
        <f>ROUND(AO427*$H427,2)</f>
        <v>0</v>
      </c>
      <c r="AQ427" s="329">
        <v>7</v>
      </c>
      <c r="AR427" s="319">
        <f>ROUND(AQ427*$H427,2)</f>
        <v>12868.8</v>
      </c>
      <c r="AS427" s="1620"/>
      <c r="AT427" s="1382">
        <f>ROUND(AS427*$H427,2)</f>
        <v>0</v>
      </c>
      <c r="AU427" s="2349"/>
      <c r="AV427" s="1908">
        <f>ROUND(AU427*$H427,2)</f>
        <v>0</v>
      </c>
      <c r="AW427" s="318">
        <f>AU427+AS427+AQ427+AO427+AM427+AK427+AI427+AG427+AE427+AC427+AA427+Y427+W427+U427+S427+Q427+O427+M427+K427</f>
        <v>7</v>
      </c>
      <c r="AX427" s="319">
        <f>ROUND(AW427*$H427,2)</f>
        <v>12868.8</v>
      </c>
      <c r="AY427" s="318">
        <f>G427-AW427</f>
        <v>6</v>
      </c>
      <c r="AZ427" s="319">
        <f>ROUND(AY427*$H427,2)</f>
        <v>11030.4</v>
      </c>
      <c r="BA427" s="530">
        <f>AZ427/I427</f>
        <v>0.46153846153846151</v>
      </c>
      <c r="BC427" s="2147"/>
    </row>
    <row r="428" spans="1:55" s="1" customFormat="1" ht="30" customHeight="1" x14ac:dyDescent="0.2">
      <c r="A428" s="22"/>
      <c r="B428" s="201"/>
      <c r="C428" s="207" t="s">
        <v>112</v>
      </c>
      <c r="D428" s="33"/>
      <c r="E428" s="288" t="s">
        <v>614</v>
      </c>
      <c r="F428" s="33"/>
      <c r="G428" s="33"/>
      <c r="H428" s="202"/>
      <c r="I428" s="203"/>
      <c r="J428" s="255" t="s">
        <v>7</v>
      </c>
      <c r="K428" s="312"/>
      <c r="L428" s="313"/>
      <c r="M428" s="312"/>
      <c r="N428" s="313"/>
      <c r="O428" s="312"/>
      <c r="P428" s="313"/>
      <c r="Q428" s="312"/>
      <c r="R428" s="313"/>
      <c r="S428" s="312"/>
      <c r="T428" s="313"/>
      <c r="U428" s="312"/>
      <c r="V428" s="313"/>
      <c r="W428" s="312"/>
      <c r="X428" s="313"/>
      <c r="Y428" s="1605"/>
      <c r="Z428" s="1606"/>
      <c r="AA428" s="1605"/>
      <c r="AB428" s="1606"/>
      <c r="AC428" s="1805"/>
      <c r="AD428" s="1606"/>
      <c r="AE428" s="312"/>
      <c r="AF428" s="313"/>
      <c r="AG428" s="1781"/>
      <c r="AH428" s="1580"/>
      <c r="AI428" s="312"/>
      <c r="AJ428" s="313"/>
      <c r="AK428" s="312"/>
      <c r="AL428" s="313"/>
      <c r="AM428" s="542"/>
      <c r="AN428" s="543"/>
      <c r="AO428" s="1605"/>
      <c r="AP428" s="1606"/>
      <c r="AQ428" s="542"/>
      <c r="AR428" s="543"/>
      <c r="AS428" s="1605"/>
      <c r="AT428" s="1606"/>
      <c r="AU428" s="2339"/>
      <c r="AV428" s="1902"/>
      <c r="AW428" s="312"/>
      <c r="AX428" s="313"/>
      <c r="AY428" s="312"/>
      <c r="AZ428" s="313"/>
      <c r="BA428" s="539"/>
      <c r="BC428" s="2147"/>
    </row>
    <row r="429" spans="1:55" s="9" customFormat="1" ht="39.9" customHeight="1" x14ac:dyDescent="0.2">
      <c r="B429" s="2030">
        <v>83</v>
      </c>
      <c r="C429" s="268" t="s">
        <v>105</v>
      </c>
      <c r="D429" s="269" t="s">
        <v>616</v>
      </c>
      <c r="E429" s="275" t="s">
        <v>617</v>
      </c>
      <c r="F429" s="270" t="s">
        <v>612</v>
      </c>
      <c r="G429" s="271">
        <v>7</v>
      </c>
      <c r="H429" s="272">
        <v>1843.2</v>
      </c>
      <c r="I429" s="273">
        <f>ROUND(H429*G429,2)</f>
        <v>12902.4</v>
      </c>
      <c r="J429" s="131"/>
      <c r="K429" s="330"/>
      <c r="L429" s="319">
        <f>ROUND(K429*$H429,2)</f>
        <v>0</v>
      </c>
      <c r="M429" s="330"/>
      <c r="N429" s="319">
        <f>ROUND(M429*$H429,2)</f>
        <v>0</v>
      </c>
      <c r="O429" s="330"/>
      <c r="P429" s="319">
        <f>ROUND(O429*$H429,2)</f>
        <v>0</v>
      </c>
      <c r="Q429" s="330"/>
      <c r="R429" s="319">
        <f>ROUND(Q429*$H429,2)</f>
        <v>0</v>
      </c>
      <c r="S429" s="330"/>
      <c r="T429" s="319">
        <f>ROUND(S429*$H429,2)</f>
        <v>0</v>
      </c>
      <c r="U429" s="330"/>
      <c r="V429" s="319">
        <f>ROUND(U429*$H429,2)</f>
        <v>0</v>
      </c>
      <c r="W429" s="330"/>
      <c r="X429" s="319">
        <f>ROUND(W429*$H429,2)</f>
        <v>0</v>
      </c>
      <c r="Y429" s="1621"/>
      <c r="Z429" s="1382">
        <f>ROUND(Y429*$H429,2)</f>
        <v>0</v>
      </c>
      <c r="AA429" s="1621"/>
      <c r="AB429" s="1382">
        <f>ROUND(AA429*$H429,2)</f>
        <v>0</v>
      </c>
      <c r="AC429" s="1810"/>
      <c r="AD429" s="1382">
        <f>ROUND(AC429*$H429,2)</f>
        <v>0</v>
      </c>
      <c r="AE429" s="330"/>
      <c r="AF429" s="319">
        <f>ROUND(AE429*$H429,2)</f>
        <v>0</v>
      </c>
      <c r="AG429" s="1786"/>
      <c r="AH429" s="1583">
        <f>ROUND(AG429*$H429,2)</f>
        <v>0</v>
      </c>
      <c r="AI429" s="330"/>
      <c r="AJ429" s="319">
        <f>ROUND(AI429*$H429,2)</f>
        <v>0</v>
      </c>
      <c r="AK429" s="330"/>
      <c r="AL429" s="319">
        <f>ROUND(AK429*$H429,2)</f>
        <v>0</v>
      </c>
      <c r="AM429" s="330"/>
      <c r="AN429" s="319">
        <f>ROUND(AM429*$H429,2)</f>
        <v>0</v>
      </c>
      <c r="AO429" s="1621"/>
      <c r="AP429" s="1382">
        <f>ROUND(AO429*$H429,2)</f>
        <v>0</v>
      </c>
      <c r="AQ429" s="330"/>
      <c r="AR429" s="319">
        <f>ROUND(AQ429*$H429,2)</f>
        <v>0</v>
      </c>
      <c r="AS429" s="1621"/>
      <c r="AT429" s="1382">
        <f>ROUND(AS429*$H429,2)</f>
        <v>0</v>
      </c>
      <c r="AU429" s="2350"/>
      <c r="AV429" s="1908">
        <f>ROUND(AU429*$H429,2)</f>
        <v>0</v>
      </c>
      <c r="AW429" s="318">
        <f>AU429+AS429+AQ429+AO429+AM429+AK429+AI429+AG429+AE429+AC429+AA429+Y429+W429+U429+S429+Q429+O429+M429+K429</f>
        <v>0</v>
      </c>
      <c r="AX429" s="319">
        <f>ROUND(AW429*$H429,2)</f>
        <v>0</v>
      </c>
      <c r="AY429" s="318">
        <f>G429-AW429</f>
        <v>7</v>
      </c>
      <c r="AZ429" s="319">
        <f>ROUND(AY429*$H429,2)</f>
        <v>12902.4</v>
      </c>
      <c r="BA429" s="530">
        <f>AZ429/I429</f>
        <v>1</v>
      </c>
      <c r="BC429" s="2147"/>
    </row>
    <row r="430" spans="1:55" s="10" customFormat="1" ht="30" customHeight="1" x14ac:dyDescent="0.2">
      <c r="B430" s="201"/>
      <c r="C430" s="207" t="s">
        <v>112</v>
      </c>
      <c r="D430" s="33"/>
      <c r="E430" s="288" t="s">
        <v>614</v>
      </c>
      <c r="F430" s="33"/>
      <c r="G430" s="33"/>
      <c r="H430" s="202"/>
      <c r="I430" s="203"/>
      <c r="J430" s="138"/>
      <c r="K430" s="316"/>
      <c r="L430" s="317"/>
      <c r="M430" s="316"/>
      <c r="N430" s="317"/>
      <c r="O430" s="316"/>
      <c r="P430" s="317"/>
      <c r="Q430" s="316"/>
      <c r="R430" s="317"/>
      <c r="S430" s="316"/>
      <c r="T430" s="317"/>
      <c r="U430" s="316"/>
      <c r="V430" s="317"/>
      <c r="W430" s="316"/>
      <c r="X430" s="317"/>
      <c r="Y430" s="1609"/>
      <c r="Z430" s="1610"/>
      <c r="AA430" s="1609"/>
      <c r="AB430" s="1610"/>
      <c r="AC430" s="1755"/>
      <c r="AD430" s="1610"/>
      <c r="AE430" s="316"/>
      <c r="AF430" s="317"/>
      <c r="AG430" s="1645"/>
      <c r="AH430" s="1582"/>
      <c r="AI430" s="316"/>
      <c r="AJ430" s="317"/>
      <c r="AK430" s="316"/>
      <c r="AL430" s="317"/>
      <c r="AM430" s="316"/>
      <c r="AN430" s="317"/>
      <c r="AO430" s="1609"/>
      <c r="AP430" s="1610"/>
      <c r="AQ430" s="316"/>
      <c r="AR430" s="317"/>
      <c r="AS430" s="1609"/>
      <c r="AT430" s="1610"/>
      <c r="AU430" s="2341"/>
      <c r="AV430" s="1906"/>
      <c r="AW430" s="316"/>
      <c r="AX430" s="317"/>
      <c r="AY430" s="316"/>
      <c r="AZ430" s="317"/>
      <c r="BA430" s="528"/>
      <c r="BC430" s="2147"/>
    </row>
    <row r="431" spans="1:55" s="1" customFormat="1" ht="39.9" customHeight="1" x14ac:dyDescent="0.2">
      <c r="A431" s="22"/>
      <c r="B431" s="2030">
        <v>84</v>
      </c>
      <c r="C431" s="268" t="s">
        <v>105</v>
      </c>
      <c r="D431" s="269" t="s">
        <v>620</v>
      </c>
      <c r="E431" s="275" t="s">
        <v>621</v>
      </c>
      <c r="F431" s="270" t="s">
        <v>153</v>
      </c>
      <c r="G431" s="271">
        <v>707.9</v>
      </c>
      <c r="H431" s="272">
        <v>73</v>
      </c>
      <c r="I431" s="273">
        <f>ROUND(H431*G431,2)</f>
        <v>51676.7</v>
      </c>
      <c r="J431" s="255" t="s">
        <v>7</v>
      </c>
      <c r="K431" s="318"/>
      <c r="L431" s="319">
        <f>ROUND(K431*$H431,2)</f>
        <v>0</v>
      </c>
      <c r="M431" s="318"/>
      <c r="N431" s="319">
        <f>ROUND(M431*$H431,2)</f>
        <v>0</v>
      </c>
      <c r="O431" s="318"/>
      <c r="P431" s="319">
        <f>ROUND(O431*$H431,2)</f>
        <v>0</v>
      </c>
      <c r="Q431" s="318"/>
      <c r="R431" s="319">
        <f>ROUND(Q431*$H431,2)</f>
        <v>0</v>
      </c>
      <c r="S431" s="318"/>
      <c r="T431" s="319">
        <f>ROUND(S431*$H431,2)</f>
        <v>0</v>
      </c>
      <c r="U431" s="318"/>
      <c r="V431" s="319">
        <f>ROUND(U431*$H431,2)</f>
        <v>0</v>
      </c>
      <c r="W431" s="318"/>
      <c r="X431" s="319">
        <f>ROUND(W431*$H431,2)</f>
        <v>0</v>
      </c>
      <c r="Y431" s="1381"/>
      <c r="Z431" s="1382">
        <f>ROUND(Y431*$H431,2)</f>
        <v>0</v>
      </c>
      <c r="AA431" s="1381"/>
      <c r="AB431" s="1382">
        <f>ROUND(AA431*$H431,2)</f>
        <v>0</v>
      </c>
      <c r="AC431" s="1757"/>
      <c r="AD431" s="1382">
        <f>ROUND(AC431*$H431,2)</f>
        <v>0</v>
      </c>
      <c r="AE431" s="318"/>
      <c r="AF431" s="319">
        <f>ROUND(AE431*$H431,2)</f>
        <v>0</v>
      </c>
      <c r="AG431" s="1646"/>
      <c r="AH431" s="1583">
        <f>ROUND(AG431*$H431,2)</f>
        <v>0</v>
      </c>
      <c r="AI431" s="318"/>
      <c r="AJ431" s="319">
        <f>ROUND(AI431*$H431,2)</f>
        <v>0</v>
      </c>
      <c r="AK431" s="318"/>
      <c r="AL431" s="319">
        <f>ROUND(AK431*$H431,2)</f>
        <v>0</v>
      </c>
      <c r="AM431" s="318"/>
      <c r="AN431" s="319">
        <f>ROUND(AM431*$H431,2)</f>
        <v>0</v>
      </c>
      <c r="AO431" s="1381">
        <v>0</v>
      </c>
      <c r="AP431" s="1382">
        <f>ROUND(AO431*$H431,2)</f>
        <v>0</v>
      </c>
      <c r="AQ431" s="318">
        <f>G431/2</f>
        <v>353.95</v>
      </c>
      <c r="AR431" s="319">
        <f>ROUND(AQ431*$H431,2)</f>
        <v>25838.35</v>
      </c>
      <c r="AS431" s="1381"/>
      <c r="AT431" s="1382">
        <f>ROUND(AS431*$H431,2)</f>
        <v>0</v>
      </c>
      <c r="AU431" s="2342"/>
      <c r="AV431" s="1908">
        <f>ROUND(AU431*$H431,2)</f>
        <v>0</v>
      </c>
      <c r="AW431" s="318">
        <f>AU431+AS431+AQ431+AO431+AM431+AK431+AI431+AG431+AE431+AC431+AA431+Y431+W431+U431+S431+Q431+O431+M431+K431</f>
        <v>353.95</v>
      </c>
      <c r="AX431" s="319">
        <f>ROUND(AW431*$H431,2)</f>
        <v>25838.35</v>
      </c>
      <c r="AY431" s="332">
        <f>G431-AW431</f>
        <v>353.95</v>
      </c>
      <c r="AZ431" s="2330">
        <f>ROUND(AY431*$H431,2)</f>
        <v>25838.35</v>
      </c>
      <c r="BA431" s="2056">
        <f>AZ431/I431</f>
        <v>0.5</v>
      </c>
      <c r="BB431" s="1975" t="s">
        <v>2621</v>
      </c>
      <c r="BC431" s="2147"/>
    </row>
    <row r="432" spans="1:55" s="1" customFormat="1" ht="30" customHeight="1" x14ac:dyDescent="0.2">
      <c r="A432" s="22"/>
      <c r="B432" s="201"/>
      <c r="C432" s="207" t="s">
        <v>112</v>
      </c>
      <c r="D432" s="33"/>
      <c r="E432" s="288" t="s">
        <v>623</v>
      </c>
      <c r="F432" s="33"/>
      <c r="G432" s="33"/>
      <c r="H432" s="202"/>
      <c r="I432" s="203"/>
      <c r="J432" s="24"/>
      <c r="K432" s="312"/>
      <c r="L432" s="313"/>
      <c r="M432" s="312"/>
      <c r="N432" s="313"/>
      <c r="O432" s="312"/>
      <c r="P432" s="313"/>
      <c r="Q432" s="312"/>
      <c r="R432" s="313"/>
      <c r="S432" s="312"/>
      <c r="T432" s="313"/>
      <c r="U432" s="312"/>
      <c r="V432" s="313"/>
      <c r="W432" s="312"/>
      <c r="X432" s="313"/>
      <c r="Y432" s="1605"/>
      <c r="Z432" s="1606"/>
      <c r="AA432" s="1605"/>
      <c r="AB432" s="1606"/>
      <c r="AC432" s="1805"/>
      <c r="AD432" s="1606"/>
      <c r="AE432" s="312"/>
      <c r="AF432" s="313"/>
      <c r="AG432" s="1781"/>
      <c r="AH432" s="1580"/>
      <c r="AI432" s="312"/>
      <c r="AJ432" s="313"/>
      <c r="AK432" s="312"/>
      <c r="AL432" s="313"/>
      <c r="AM432" s="542"/>
      <c r="AN432" s="543"/>
      <c r="AO432" s="1605"/>
      <c r="AP432" s="1606"/>
      <c r="AQ432" s="542"/>
      <c r="AR432" s="543"/>
      <c r="AS432" s="1605"/>
      <c r="AT432" s="1606"/>
      <c r="AU432" s="2339"/>
      <c r="AV432" s="1902"/>
      <c r="AW432" s="312"/>
      <c r="AX432" s="313"/>
      <c r="AY432" s="312"/>
      <c r="AZ432" s="313"/>
      <c r="BA432" s="539"/>
      <c r="BC432" s="2147"/>
    </row>
    <row r="433" spans="1:67" s="10" customFormat="1" ht="30" customHeight="1" x14ac:dyDescent="0.2">
      <c r="B433" s="214"/>
      <c r="C433" s="207" t="s">
        <v>114</v>
      </c>
      <c r="D433" s="215" t="s">
        <v>7</v>
      </c>
      <c r="E433" s="290" t="s">
        <v>624</v>
      </c>
      <c r="F433" s="141"/>
      <c r="G433" s="217">
        <v>707.9</v>
      </c>
      <c r="H433" s="218"/>
      <c r="I433" s="219"/>
      <c r="J433" s="138"/>
      <c r="K433" s="316"/>
      <c r="L433" s="317"/>
      <c r="M433" s="316"/>
      <c r="N433" s="317"/>
      <c r="O433" s="316"/>
      <c r="P433" s="317"/>
      <c r="Q433" s="316"/>
      <c r="R433" s="317"/>
      <c r="S433" s="316"/>
      <c r="T433" s="317"/>
      <c r="U433" s="316"/>
      <c r="V433" s="317"/>
      <c r="W433" s="316"/>
      <c r="X433" s="317"/>
      <c r="Y433" s="1609"/>
      <c r="Z433" s="1610"/>
      <c r="AA433" s="1609"/>
      <c r="AB433" s="1610"/>
      <c r="AC433" s="1755"/>
      <c r="AD433" s="1610"/>
      <c r="AE433" s="316"/>
      <c r="AF433" s="317"/>
      <c r="AG433" s="1645"/>
      <c r="AH433" s="1582"/>
      <c r="AI433" s="316"/>
      <c r="AJ433" s="317"/>
      <c r="AK433" s="316"/>
      <c r="AL433" s="317"/>
      <c r="AM433" s="316"/>
      <c r="AN433" s="317"/>
      <c r="AO433" s="1609"/>
      <c r="AP433" s="1610"/>
      <c r="AQ433" s="316"/>
      <c r="AR433" s="317"/>
      <c r="AS433" s="1609"/>
      <c r="AT433" s="1610"/>
      <c r="AU433" s="2341"/>
      <c r="AV433" s="1906"/>
      <c r="AW433" s="316"/>
      <c r="AX433" s="317"/>
      <c r="AY433" s="316"/>
      <c r="AZ433" s="317"/>
      <c r="BA433" s="528"/>
      <c r="BC433" s="2147"/>
    </row>
    <row r="434" spans="1:67" s="8" customFormat="1" ht="39.9" customHeight="1" x14ac:dyDescent="0.25">
      <c r="B434" s="2030">
        <v>85</v>
      </c>
      <c r="C434" s="268" t="s">
        <v>105</v>
      </c>
      <c r="D434" s="269" t="s">
        <v>626</v>
      </c>
      <c r="E434" s="275" t="s">
        <v>627</v>
      </c>
      <c r="F434" s="270" t="s">
        <v>153</v>
      </c>
      <c r="G434" s="271">
        <v>416.9</v>
      </c>
      <c r="H434" s="272">
        <v>25.4</v>
      </c>
      <c r="I434" s="273">
        <f>ROUND(H434*G434,2)</f>
        <v>10589.26</v>
      </c>
      <c r="J434" s="107"/>
      <c r="K434" s="333"/>
      <c r="L434" s="319">
        <f>ROUND(K434*$H434,2)</f>
        <v>0</v>
      </c>
      <c r="M434" s="333"/>
      <c r="N434" s="319">
        <f>ROUND(M434*$H434,2)</f>
        <v>0</v>
      </c>
      <c r="O434" s="333"/>
      <c r="P434" s="319">
        <f>ROUND(O434*$H434,2)</f>
        <v>0</v>
      </c>
      <c r="Q434" s="333"/>
      <c r="R434" s="319">
        <f>ROUND(Q434*$H434,2)</f>
        <v>0</v>
      </c>
      <c r="S434" s="333"/>
      <c r="T434" s="319">
        <f>ROUND(S434*$H434,2)</f>
        <v>0</v>
      </c>
      <c r="U434" s="333">
        <v>70</v>
      </c>
      <c r="V434" s="319">
        <f>ROUND(U434*$H434,2)</f>
        <v>1778</v>
      </c>
      <c r="W434" s="333">
        <v>60</v>
      </c>
      <c r="X434" s="319">
        <f>ROUND(W434*$H434,2)</f>
        <v>1524</v>
      </c>
      <c r="Y434" s="1632">
        <v>146</v>
      </c>
      <c r="Z434" s="1382">
        <f>ROUND(Y434*$H434,2)</f>
        <v>3708.4</v>
      </c>
      <c r="AA434" s="1743"/>
      <c r="AB434" s="1382">
        <f>ROUND(AA434*$H434,2)</f>
        <v>0</v>
      </c>
      <c r="AC434" s="1818"/>
      <c r="AD434" s="1382">
        <f>ROUND(AC434*$H434,2)</f>
        <v>0</v>
      </c>
      <c r="AE434" s="333"/>
      <c r="AF434" s="319">
        <f>ROUND(AE434*$H434,2)</f>
        <v>0</v>
      </c>
      <c r="AG434" s="1794"/>
      <c r="AH434" s="1583">
        <f>ROUND(AG434*$H434,2)</f>
        <v>0</v>
      </c>
      <c r="AI434" s="333"/>
      <c r="AJ434" s="319">
        <f>ROUND(AI434*$H434,2)</f>
        <v>0</v>
      </c>
      <c r="AK434" s="333"/>
      <c r="AL434" s="319">
        <f>ROUND(AK434*$H434,2)</f>
        <v>0</v>
      </c>
      <c r="AM434" s="333"/>
      <c r="AN434" s="319">
        <f>ROUND(AM434*$H434,2)</f>
        <v>0</v>
      </c>
      <c r="AO434" s="1743"/>
      <c r="AP434" s="1382">
        <f>ROUND(AO434*$H434,2)</f>
        <v>0</v>
      </c>
      <c r="AQ434" s="333">
        <v>129</v>
      </c>
      <c r="AR434" s="319">
        <f>ROUND(AQ434*$H434,2)</f>
        <v>3276.6</v>
      </c>
      <c r="AS434" s="1743"/>
      <c r="AT434" s="1382">
        <f>ROUND(AS434*$H434,2)</f>
        <v>0</v>
      </c>
      <c r="AU434" s="2358"/>
      <c r="AV434" s="1908">
        <f>ROUND(AU434*$H434,2)</f>
        <v>0</v>
      </c>
      <c r="AW434" s="318">
        <f>AU434+AS434+AQ434+AO434+AM434+AK434+AI434+AG434+AE434+AC434+AA434+Y434+W434+U434+S434+Q434+O434+M434+K434</f>
        <v>405</v>
      </c>
      <c r="AX434" s="319">
        <f>ROUND(AW434*$H434,2)</f>
        <v>10287</v>
      </c>
      <c r="AY434" s="318">
        <f>G434-AW434</f>
        <v>11.899999999999977</v>
      </c>
      <c r="AZ434" s="319">
        <f>ROUND(AY434*$H434,2)</f>
        <v>302.26</v>
      </c>
      <c r="BA434" s="530">
        <f>AZ434/I434</f>
        <v>2.8544015351403211E-2</v>
      </c>
      <c r="BC434" s="2147"/>
    </row>
    <row r="435" spans="1:67" s="1" customFormat="1" ht="30" customHeight="1" x14ac:dyDescent="0.2">
      <c r="A435" s="22"/>
      <c r="B435" s="214"/>
      <c r="C435" s="207" t="s">
        <v>114</v>
      </c>
      <c r="D435" s="215" t="s">
        <v>7</v>
      </c>
      <c r="E435" s="290" t="s">
        <v>629</v>
      </c>
      <c r="F435" s="141"/>
      <c r="G435" s="217">
        <v>416.9</v>
      </c>
      <c r="H435" s="218"/>
      <c r="I435" s="219"/>
      <c r="J435" s="255" t="s">
        <v>7</v>
      </c>
      <c r="K435" s="312"/>
      <c r="L435" s="313"/>
      <c r="M435" s="312"/>
      <c r="N435" s="313"/>
      <c r="O435" s="312"/>
      <c r="P435" s="313"/>
      <c r="Q435" s="312"/>
      <c r="R435" s="313"/>
      <c r="S435" s="312"/>
      <c r="T435" s="313"/>
      <c r="U435" s="312"/>
      <c r="V435" s="313"/>
      <c r="W435" s="312"/>
      <c r="X435" s="313"/>
      <c r="Y435" s="1605"/>
      <c r="Z435" s="1606"/>
      <c r="AA435" s="1605"/>
      <c r="AB435" s="1606"/>
      <c r="AC435" s="1805"/>
      <c r="AD435" s="1606"/>
      <c r="AE435" s="312"/>
      <c r="AF435" s="313"/>
      <c r="AG435" s="1781"/>
      <c r="AH435" s="1580"/>
      <c r="AI435" s="312"/>
      <c r="AJ435" s="313"/>
      <c r="AK435" s="312"/>
      <c r="AL435" s="313"/>
      <c r="AM435" s="542"/>
      <c r="AN435" s="543"/>
      <c r="AO435" s="1605"/>
      <c r="AP435" s="1606"/>
      <c r="AQ435" s="542"/>
      <c r="AR435" s="543"/>
      <c r="AS435" s="1605"/>
      <c r="AT435" s="1606"/>
      <c r="AU435" s="2339"/>
      <c r="AV435" s="1902"/>
      <c r="AW435" s="312"/>
      <c r="AX435" s="313"/>
      <c r="AY435" s="312"/>
      <c r="AZ435" s="313"/>
      <c r="BA435" s="539"/>
      <c r="BC435" s="2147"/>
    </row>
    <row r="436" spans="1:67" s="10" customFormat="1" ht="39.9" customHeight="1" x14ac:dyDescent="0.2">
      <c r="B436" s="2030">
        <v>86</v>
      </c>
      <c r="C436" s="268" t="s">
        <v>105</v>
      </c>
      <c r="D436" s="269" t="s">
        <v>631</v>
      </c>
      <c r="E436" s="275" t="s">
        <v>632</v>
      </c>
      <c r="F436" s="270" t="s">
        <v>341</v>
      </c>
      <c r="G436" s="271">
        <v>18</v>
      </c>
      <c r="H436" s="272">
        <v>2250</v>
      </c>
      <c r="I436" s="273">
        <f>ROUND(H436*G436,2)</f>
        <v>40500</v>
      </c>
      <c r="J436" s="138"/>
      <c r="K436" s="329"/>
      <c r="L436" s="319">
        <f>ROUND(K436*$H436,2)</f>
        <v>0</v>
      </c>
      <c r="M436" s="329"/>
      <c r="N436" s="319">
        <f>ROUND(M436*$H436,2)</f>
        <v>0</v>
      </c>
      <c r="O436" s="329"/>
      <c r="P436" s="319">
        <f>ROUND(O436*$H436,2)</f>
        <v>0</v>
      </c>
      <c r="Q436" s="329"/>
      <c r="R436" s="319">
        <f>ROUND(Q436*$H436,2)</f>
        <v>0</v>
      </c>
      <c r="S436" s="329"/>
      <c r="T436" s="319">
        <f>ROUND(S436*$H436,2)</f>
        <v>0</v>
      </c>
      <c r="U436" s="329"/>
      <c r="V436" s="319">
        <f>ROUND(U436*$H436,2)</f>
        <v>0</v>
      </c>
      <c r="W436" s="329"/>
      <c r="X436" s="319">
        <f>ROUND(W436*$H436,2)</f>
        <v>0</v>
      </c>
      <c r="Y436" s="1620">
        <v>18</v>
      </c>
      <c r="Z436" s="1382">
        <f>ROUND(Y436*$H436,2)</f>
        <v>40500</v>
      </c>
      <c r="AA436" s="1620"/>
      <c r="AB436" s="1382">
        <f>ROUND(AA436*$H436,2)</f>
        <v>0</v>
      </c>
      <c r="AC436" s="1809"/>
      <c r="AD436" s="1382">
        <f>ROUND(AC436*$H436,2)</f>
        <v>0</v>
      </c>
      <c r="AE436" s="329"/>
      <c r="AF436" s="319">
        <f>ROUND(AE436*$H436,2)</f>
        <v>0</v>
      </c>
      <c r="AG436" s="1785"/>
      <c r="AH436" s="1583">
        <f>ROUND(AG436*$H436,2)</f>
        <v>0</v>
      </c>
      <c r="AI436" s="329"/>
      <c r="AJ436" s="319">
        <f>ROUND(AI436*$H436,2)</f>
        <v>0</v>
      </c>
      <c r="AK436" s="329"/>
      <c r="AL436" s="319">
        <f>ROUND(AK436*$H436,2)</f>
        <v>0</v>
      </c>
      <c r="AM436" s="329"/>
      <c r="AN436" s="319">
        <f>ROUND(AM436*$H436,2)</f>
        <v>0</v>
      </c>
      <c r="AO436" s="1620"/>
      <c r="AP436" s="1382">
        <f>ROUND(AO436*$H436,2)</f>
        <v>0</v>
      </c>
      <c r="AQ436" s="329"/>
      <c r="AR436" s="319">
        <f>ROUND(AQ436*$H436,2)</f>
        <v>0</v>
      </c>
      <c r="AS436" s="1620"/>
      <c r="AT436" s="1382">
        <f>ROUND(AS436*$H436,2)</f>
        <v>0</v>
      </c>
      <c r="AU436" s="2349"/>
      <c r="AV436" s="1908">
        <f>ROUND(AU436*$H436,2)</f>
        <v>0</v>
      </c>
      <c r="AW436" s="318">
        <f>AU436+AS436+AQ436+AO436+AM436+AK436+AI436+AG436+AE436+AC436+AA436+Y436+W436+U436+S436+Q436+O436+M436+K436</f>
        <v>18</v>
      </c>
      <c r="AX436" s="319">
        <f>ROUND(AW436*$H436,2)</f>
        <v>40500</v>
      </c>
      <c r="AY436" s="318">
        <f>G436-AW436</f>
        <v>0</v>
      </c>
      <c r="AZ436" s="319">
        <f>ROUND(AY436*$H436,2)</f>
        <v>0</v>
      </c>
      <c r="BA436" s="530">
        <f>AZ436/I436</f>
        <v>0</v>
      </c>
      <c r="BC436" s="2147"/>
    </row>
    <row r="437" spans="1:67" s="1" customFormat="1" ht="30" customHeight="1" x14ac:dyDescent="0.2">
      <c r="A437" s="22"/>
      <c r="B437" s="209"/>
      <c r="C437" s="207" t="s">
        <v>114</v>
      </c>
      <c r="D437" s="210" t="s">
        <v>7</v>
      </c>
      <c r="E437" s="289" t="s">
        <v>634</v>
      </c>
      <c r="F437" s="134"/>
      <c r="G437" s="210" t="s">
        <v>7</v>
      </c>
      <c r="H437" s="212"/>
      <c r="I437" s="213"/>
      <c r="J437" s="255" t="s">
        <v>7</v>
      </c>
      <c r="K437" s="312"/>
      <c r="L437" s="313"/>
      <c r="M437" s="312"/>
      <c r="N437" s="313"/>
      <c r="O437" s="312"/>
      <c r="P437" s="313"/>
      <c r="Q437" s="312"/>
      <c r="R437" s="313"/>
      <c r="S437" s="312"/>
      <c r="T437" s="313"/>
      <c r="U437" s="312"/>
      <c r="V437" s="313"/>
      <c r="W437" s="312"/>
      <c r="X437" s="313"/>
      <c r="Y437" s="1605"/>
      <c r="Z437" s="1606"/>
      <c r="AA437" s="1605"/>
      <c r="AB437" s="1606"/>
      <c r="AC437" s="1805"/>
      <c r="AD437" s="1606"/>
      <c r="AE437" s="312"/>
      <c r="AF437" s="313"/>
      <c r="AG437" s="1781"/>
      <c r="AH437" s="1580"/>
      <c r="AI437" s="312"/>
      <c r="AJ437" s="313"/>
      <c r="AK437" s="312"/>
      <c r="AL437" s="313"/>
      <c r="AM437" s="542"/>
      <c r="AN437" s="543"/>
      <c r="AO437" s="1605"/>
      <c r="AP437" s="1606"/>
      <c r="AQ437" s="542"/>
      <c r="AR437" s="543"/>
      <c r="AS437" s="1605"/>
      <c r="AT437" s="1606"/>
      <c r="AU437" s="2339"/>
      <c r="AV437" s="1902"/>
      <c r="AW437" s="312"/>
      <c r="AX437" s="313"/>
      <c r="AY437" s="312"/>
      <c r="AZ437" s="313"/>
      <c r="BA437" s="539"/>
      <c r="BC437" s="2147"/>
    </row>
    <row r="438" spans="1:67" s="1" customFormat="1" ht="30" customHeight="1" x14ac:dyDescent="0.2">
      <c r="A438" s="22"/>
      <c r="B438" s="214"/>
      <c r="C438" s="207" t="s">
        <v>114</v>
      </c>
      <c r="D438" s="215" t="s">
        <v>7</v>
      </c>
      <c r="E438" s="290" t="s">
        <v>635</v>
      </c>
      <c r="F438" s="141"/>
      <c r="G438" s="217">
        <v>18</v>
      </c>
      <c r="H438" s="218"/>
      <c r="I438" s="219"/>
      <c r="J438" s="24"/>
      <c r="K438" s="312"/>
      <c r="L438" s="313"/>
      <c r="M438" s="312"/>
      <c r="N438" s="313"/>
      <c r="O438" s="312"/>
      <c r="P438" s="313"/>
      <c r="Q438" s="312"/>
      <c r="R438" s="313"/>
      <c r="S438" s="312"/>
      <c r="T438" s="313"/>
      <c r="U438" s="312"/>
      <c r="V438" s="313"/>
      <c r="W438" s="312"/>
      <c r="X438" s="313"/>
      <c r="Y438" s="1605"/>
      <c r="Z438" s="1606"/>
      <c r="AA438" s="1605"/>
      <c r="AB438" s="1606"/>
      <c r="AC438" s="1805"/>
      <c r="AD438" s="1606"/>
      <c r="AE438" s="312"/>
      <c r="AF438" s="313"/>
      <c r="AG438" s="1781"/>
      <c r="AH438" s="1580"/>
      <c r="AI438" s="312"/>
      <c r="AJ438" s="313"/>
      <c r="AK438" s="312"/>
      <c r="AL438" s="313"/>
      <c r="AM438" s="542"/>
      <c r="AN438" s="543"/>
      <c r="AO438" s="1605"/>
      <c r="AP438" s="1606"/>
      <c r="AQ438" s="542"/>
      <c r="AR438" s="543"/>
      <c r="AS438" s="1605"/>
      <c r="AT438" s="1606"/>
      <c r="AU438" s="2339"/>
      <c r="AV438" s="1902"/>
      <c r="AW438" s="312"/>
      <c r="AX438" s="313"/>
      <c r="AY438" s="312"/>
      <c r="AZ438" s="313"/>
      <c r="BA438" s="539"/>
      <c r="BC438" s="2147"/>
    </row>
    <row r="439" spans="1:67" s="10" customFormat="1" ht="39.9" customHeight="1" x14ac:dyDescent="0.2">
      <c r="B439" s="2030">
        <v>87</v>
      </c>
      <c r="C439" s="268" t="s">
        <v>105</v>
      </c>
      <c r="D439" s="269" t="s">
        <v>637</v>
      </c>
      <c r="E439" s="275" t="s">
        <v>638</v>
      </c>
      <c r="F439" s="270" t="s">
        <v>341</v>
      </c>
      <c r="G439" s="271">
        <v>4</v>
      </c>
      <c r="H439" s="272">
        <v>3625</v>
      </c>
      <c r="I439" s="273">
        <f>ROUND(H439*G439,2)</f>
        <v>14500</v>
      </c>
      <c r="J439" s="138"/>
      <c r="K439" s="329"/>
      <c r="L439" s="319">
        <f>ROUND(K439*$H439,2)</f>
        <v>0</v>
      </c>
      <c r="M439" s="329"/>
      <c r="N439" s="319">
        <f>ROUND(M439*$H439,2)</f>
        <v>0</v>
      </c>
      <c r="O439" s="329"/>
      <c r="P439" s="319">
        <f>ROUND(O439*$H439,2)</f>
        <v>0</v>
      </c>
      <c r="Q439" s="329"/>
      <c r="R439" s="319">
        <f>ROUND(Q439*$H439,2)</f>
        <v>0</v>
      </c>
      <c r="S439" s="329"/>
      <c r="T439" s="319">
        <f>ROUND(S439*$H439,2)</f>
        <v>0</v>
      </c>
      <c r="U439" s="329"/>
      <c r="V439" s="319">
        <f>ROUND(U439*$H439,2)</f>
        <v>0</v>
      </c>
      <c r="W439" s="329"/>
      <c r="X439" s="319">
        <f>ROUND(W439*$H439,2)</f>
        <v>0</v>
      </c>
      <c r="Y439" s="1620">
        <v>4</v>
      </c>
      <c r="Z439" s="1382">
        <f>ROUND(Y439*$H439,2)</f>
        <v>14500</v>
      </c>
      <c r="AA439" s="1620"/>
      <c r="AB439" s="1382">
        <f>ROUND(AA439*$H439,2)</f>
        <v>0</v>
      </c>
      <c r="AC439" s="1809"/>
      <c r="AD439" s="1382">
        <f>ROUND(AC439*$H439,2)</f>
        <v>0</v>
      </c>
      <c r="AE439" s="329"/>
      <c r="AF439" s="319">
        <f>ROUND(AE439*$H439,2)</f>
        <v>0</v>
      </c>
      <c r="AG439" s="1785"/>
      <c r="AH439" s="1583">
        <f>ROUND(AG439*$H439,2)</f>
        <v>0</v>
      </c>
      <c r="AI439" s="329"/>
      <c r="AJ439" s="319">
        <f>ROUND(AI439*$H439,2)</f>
        <v>0</v>
      </c>
      <c r="AK439" s="329"/>
      <c r="AL439" s="319">
        <f>ROUND(AK439*$H439,2)</f>
        <v>0</v>
      </c>
      <c r="AM439" s="329"/>
      <c r="AN439" s="319">
        <f>ROUND(AM439*$H439,2)</f>
        <v>0</v>
      </c>
      <c r="AO439" s="1620"/>
      <c r="AP439" s="1382">
        <f>ROUND(AO439*$H439,2)</f>
        <v>0</v>
      </c>
      <c r="AQ439" s="329"/>
      <c r="AR439" s="319">
        <f>ROUND(AQ439*$H439,2)</f>
        <v>0</v>
      </c>
      <c r="AS439" s="1620"/>
      <c r="AT439" s="1382">
        <f>ROUND(AS439*$H439,2)</f>
        <v>0</v>
      </c>
      <c r="AU439" s="2349"/>
      <c r="AV439" s="1908">
        <f>ROUND(AU439*$H439,2)</f>
        <v>0</v>
      </c>
      <c r="AW439" s="318">
        <f>AU439+AS439+AQ439+AO439+AM439+AK439+AI439+AG439+AE439+AC439+AA439+Y439+W439+U439+S439+Q439+O439+M439+K439</f>
        <v>4</v>
      </c>
      <c r="AX439" s="319">
        <f>ROUND(AW439*$H439,2)</f>
        <v>14500</v>
      </c>
      <c r="AY439" s="318">
        <f>G439-AW439</f>
        <v>0</v>
      </c>
      <c r="AZ439" s="319">
        <f>ROUND(AY439*$H439,2)</f>
        <v>0</v>
      </c>
      <c r="BA439" s="530">
        <f>AZ439/I439</f>
        <v>0</v>
      </c>
      <c r="BC439" s="2147"/>
    </row>
    <row r="440" spans="1:67" s="1" customFormat="1" ht="30" customHeight="1" x14ac:dyDescent="0.2">
      <c r="A440" s="22"/>
      <c r="B440" s="201"/>
      <c r="C440" s="207" t="s">
        <v>112</v>
      </c>
      <c r="D440" s="33"/>
      <c r="E440" s="288" t="s">
        <v>640</v>
      </c>
      <c r="F440" s="33"/>
      <c r="G440" s="33"/>
      <c r="H440" s="202"/>
      <c r="I440" s="203"/>
      <c r="J440" s="255" t="s">
        <v>109</v>
      </c>
      <c r="K440" s="312"/>
      <c r="L440" s="313"/>
      <c r="M440" s="312"/>
      <c r="N440" s="313"/>
      <c r="O440" s="312"/>
      <c r="P440" s="313"/>
      <c r="Q440" s="312"/>
      <c r="R440" s="313"/>
      <c r="S440" s="312"/>
      <c r="T440" s="313"/>
      <c r="U440" s="312"/>
      <c r="V440" s="313"/>
      <c r="W440" s="312"/>
      <c r="X440" s="313"/>
      <c r="Y440" s="1605"/>
      <c r="Z440" s="1606"/>
      <c r="AA440" s="1605"/>
      <c r="AB440" s="1606"/>
      <c r="AC440" s="1805"/>
      <c r="AD440" s="1606"/>
      <c r="AE440" s="312"/>
      <c r="AF440" s="313"/>
      <c r="AG440" s="1781"/>
      <c r="AH440" s="1580"/>
      <c r="AI440" s="312"/>
      <c r="AJ440" s="313"/>
      <c r="AK440" s="312"/>
      <c r="AL440" s="313"/>
      <c r="AM440" s="542"/>
      <c r="AN440" s="543"/>
      <c r="AO440" s="1605"/>
      <c r="AP440" s="1606"/>
      <c r="AQ440" s="542"/>
      <c r="AR440" s="543"/>
      <c r="AS440" s="1605"/>
      <c r="AT440" s="1606"/>
      <c r="AU440" s="2339"/>
      <c r="AV440" s="1902"/>
      <c r="AW440" s="312"/>
      <c r="AX440" s="313"/>
      <c r="AY440" s="312"/>
      <c r="AZ440" s="313"/>
      <c r="BA440" s="539"/>
    </row>
    <row r="441" spans="1:67" s="1" customFormat="1" ht="30" customHeight="1" thickBot="1" x14ac:dyDescent="0.25">
      <c r="A441" s="22"/>
      <c r="B441" s="214"/>
      <c r="C441" s="207" t="s">
        <v>114</v>
      </c>
      <c r="D441" s="215" t="s">
        <v>7</v>
      </c>
      <c r="E441" s="290" t="s">
        <v>641</v>
      </c>
      <c r="F441" s="141"/>
      <c r="G441" s="217">
        <v>4</v>
      </c>
      <c r="H441" s="218"/>
      <c r="I441" s="219"/>
      <c r="J441" s="24"/>
      <c r="K441" s="312"/>
      <c r="L441" s="313"/>
      <c r="M441" s="312"/>
      <c r="N441" s="313"/>
      <c r="O441" s="312"/>
      <c r="P441" s="313"/>
      <c r="Q441" s="312"/>
      <c r="R441" s="313"/>
      <c r="S441" s="312"/>
      <c r="T441" s="313"/>
      <c r="U441" s="312"/>
      <c r="V441" s="313"/>
      <c r="W441" s="312"/>
      <c r="X441" s="313"/>
      <c r="Y441" s="1605"/>
      <c r="Z441" s="1606"/>
      <c r="AA441" s="1605"/>
      <c r="AB441" s="1606"/>
      <c r="AC441" s="1805"/>
      <c r="AD441" s="1606"/>
      <c r="AE441" s="312"/>
      <c r="AF441" s="313"/>
      <c r="AG441" s="1781"/>
      <c r="AH441" s="1580"/>
      <c r="AI441" s="312"/>
      <c r="AJ441" s="313"/>
      <c r="AK441" s="312"/>
      <c r="AL441" s="313"/>
      <c r="AM441" s="542"/>
      <c r="AN441" s="543"/>
      <c r="AO441" s="1605"/>
      <c r="AP441" s="1606"/>
      <c r="AQ441" s="542"/>
      <c r="AR441" s="543"/>
      <c r="AS441" s="1605"/>
      <c r="AT441" s="1606"/>
      <c r="AU441" s="2339"/>
      <c r="AV441" s="1902"/>
      <c r="AW441" s="312"/>
      <c r="AX441" s="313"/>
      <c r="AY441" s="312"/>
      <c r="AZ441" s="313"/>
      <c r="BA441" s="539"/>
    </row>
    <row r="442" spans="1:67" s="10" customFormat="1" ht="30" customHeight="1" thickBot="1" x14ac:dyDescent="0.25">
      <c r="B442" s="238"/>
      <c r="C442" s="239"/>
      <c r="D442" s="239"/>
      <c r="E442" s="296"/>
      <c r="F442" s="239"/>
      <c r="G442" s="239"/>
      <c r="H442" s="239"/>
      <c r="I442" s="240"/>
      <c r="J442" s="138"/>
      <c r="K442" s="2275" t="s">
        <v>2482</v>
      </c>
      <c r="L442" s="2275"/>
      <c r="M442" s="2255" t="s">
        <v>2483</v>
      </c>
      <c r="N442" s="2266"/>
      <c r="O442" s="2255" t="s">
        <v>2484</v>
      </c>
      <c r="P442" s="2266"/>
      <c r="Q442" s="2255" t="s">
        <v>2485</v>
      </c>
      <c r="R442" s="2266"/>
      <c r="S442" s="2255" t="s">
        <v>2486</v>
      </c>
      <c r="T442" s="2266"/>
      <c r="U442" s="2255" t="s">
        <v>2487</v>
      </c>
      <c r="V442" s="2266"/>
      <c r="W442" s="2255" t="s">
        <v>2488</v>
      </c>
      <c r="X442" s="2266"/>
      <c r="Y442" s="2270" t="s">
        <v>2489</v>
      </c>
      <c r="Z442" s="2271"/>
      <c r="AA442" s="2270" t="s">
        <v>2490</v>
      </c>
      <c r="AB442" s="2271"/>
      <c r="AC442" s="2270" t="s">
        <v>2491</v>
      </c>
      <c r="AD442" s="2271"/>
      <c r="AE442" s="2255" t="s">
        <v>2492</v>
      </c>
      <c r="AF442" s="2266"/>
      <c r="AG442" s="2264" t="s">
        <v>2493</v>
      </c>
      <c r="AH442" s="2265"/>
      <c r="AI442" s="2255" t="s">
        <v>2494</v>
      </c>
      <c r="AJ442" s="2266"/>
      <c r="AK442" s="2255" t="s">
        <v>2495</v>
      </c>
      <c r="AL442" s="2266"/>
      <c r="AM442" s="2255" t="s">
        <v>2496</v>
      </c>
      <c r="AN442" s="2266"/>
      <c r="AO442" s="2270" t="s">
        <v>2497</v>
      </c>
      <c r="AP442" s="2271"/>
      <c r="AQ442" s="2255" t="s">
        <v>2498</v>
      </c>
      <c r="AR442" s="2266"/>
      <c r="AS442" s="2270" t="s">
        <v>2499</v>
      </c>
      <c r="AT442" s="2271"/>
      <c r="AU442" s="2272" t="s">
        <v>2504</v>
      </c>
      <c r="AV442" s="2273"/>
      <c r="AW442" s="2255" t="s">
        <v>2500</v>
      </c>
      <c r="AX442" s="2266"/>
      <c r="AY442" s="2255" t="s">
        <v>2501</v>
      </c>
      <c r="AZ442" s="2256"/>
      <c r="BA442" s="536" t="s">
        <v>2502</v>
      </c>
    </row>
    <row r="443" spans="1:67" s="1" customFormat="1" ht="30" customHeight="1" thickBot="1" x14ac:dyDescent="0.25">
      <c r="A443" s="22"/>
      <c r="B443" s="236"/>
      <c r="C443" s="174"/>
      <c r="D443" s="174"/>
      <c r="E443" s="295"/>
      <c r="F443" s="174"/>
      <c r="G443" s="174"/>
      <c r="H443" s="174"/>
      <c r="I443" s="237"/>
      <c r="J443" s="256" t="s">
        <v>109</v>
      </c>
      <c r="K443" s="175" t="s">
        <v>91</v>
      </c>
      <c r="L443" s="177" t="s">
        <v>2503</v>
      </c>
      <c r="M443" s="175" t="s">
        <v>91</v>
      </c>
      <c r="N443" s="177" t="s">
        <v>2503</v>
      </c>
      <c r="O443" s="175" t="s">
        <v>91</v>
      </c>
      <c r="P443" s="177" t="s">
        <v>2503</v>
      </c>
      <c r="Q443" s="175" t="s">
        <v>91</v>
      </c>
      <c r="R443" s="177" t="s">
        <v>2503</v>
      </c>
      <c r="S443" s="175" t="s">
        <v>91</v>
      </c>
      <c r="T443" s="177" t="s">
        <v>2503</v>
      </c>
      <c r="U443" s="175" t="s">
        <v>91</v>
      </c>
      <c r="V443" s="177" t="s">
        <v>2503</v>
      </c>
      <c r="W443" s="175" t="s">
        <v>91</v>
      </c>
      <c r="X443" s="177" t="s">
        <v>2503</v>
      </c>
      <c r="Y443" s="1599" t="s">
        <v>91</v>
      </c>
      <c r="Z443" s="1600" t="s">
        <v>2503</v>
      </c>
      <c r="AA443" s="1599" t="s">
        <v>91</v>
      </c>
      <c r="AB443" s="1600" t="s">
        <v>2503</v>
      </c>
      <c r="AC443" s="1763" t="s">
        <v>91</v>
      </c>
      <c r="AD443" s="1600" t="s">
        <v>2503</v>
      </c>
      <c r="AE443" s="175" t="s">
        <v>91</v>
      </c>
      <c r="AF443" s="177" t="s">
        <v>2503</v>
      </c>
      <c r="AG443" s="1649" t="s">
        <v>91</v>
      </c>
      <c r="AH443" s="1576" t="s">
        <v>2503</v>
      </c>
      <c r="AI443" s="175" t="s">
        <v>91</v>
      </c>
      <c r="AJ443" s="177" t="s">
        <v>2503</v>
      </c>
      <c r="AK443" s="175" t="s">
        <v>91</v>
      </c>
      <c r="AL443" s="177" t="s">
        <v>2503</v>
      </c>
      <c r="AM443" s="175" t="s">
        <v>91</v>
      </c>
      <c r="AN443" s="177" t="s">
        <v>2503</v>
      </c>
      <c r="AO443" s="1599" t="s">
        <v>91</v>
      </c>
      <c r="AP443" s="1600" t="s">
        <v>2503</v>
      </c>
      <c r="AQ443" s="175" t="s">
        <v>91</v>
      </c>
      <c r="AR443" s="177" t="s">
        <v>2503</v>
      </c>
      <c r="AS443" s="1599" t="s">
        <v>91</v>
      </c>
      <c r="AT443" s="1600" t="s">
        <v>2503</v>
      </c>
      <c r="AU443" s="2168" t="s">
        <v>91</v>
      </c>
      <c r="AV443" s="1896" t="s">
        <v>2503</v>
      </c>
      <c r="AW443" s="175" t="s">
        <v>91</v>
      </c>
      <c r="AX443" s="177" t="s">
        <v>2503</v>
      </c>
      <c r="AY443" s="175" t="s">
        <v>91</v>
      </c>
      <c r="AZ443" s="177" t="s">
        <v>2503</v>
      </c>
      <c r="BA443" s="522" t="s">
        <v>91</v>
      </c>
    </row>
    <row r="444" spans="1:67" s="368" customFormat="1" ht="30" customHeight="1" thickBot="1" x14ac:dyDescent="0.35">
      <c r="A444" s="362"/>
      <c r="B444" s="363"/>
      <c r="C444" s="364" t="s">
        <v>43</v>
      </c>
      <c r="D444" s="2257" t="s">
        <v>642</v>
      </c>
      <c r="E444" s="2257" t="s">
        <v>642</v>
      </c>
      <c r="F444" s="2257"/>
      <c r="G444" s="2258"/>
      <c r="H444" s="365"/>
      <c r="I444" s="366">
        <f>BE860</f>
        <v>227647.86</v>
      </c>
      <c r="J444" s="193"/>
      <c r="K444" s="404">
        <f t="shared" ref="K444:AZ444" si="8">K445+K447+K450+K455+K458+K463+K453</f>
        <v>0</v>
      </c>
      <c r="L444" s="404">
        <f t="shared" si="8"/>
        <v>0</v>
      </c>
      <c r="M444" s="188">
        <f t="shared" si="8"/>
        <v>0</v>
      </c>
      <c r="N444" s="188">
        <f t="shared" si="8"/>
        <v>0</v>
      </c>
      <c r="O444" s="188"/>
      <c r="P444" s="188">
        <f t="shared" si="8"/>
        <v>24048.02</v>
      </c>
      <c r="Q444" s="188">
        <f t="shared" si="8"/>
        <v>0</v>
      </c>
      <c r="R444" s="188">
        <f t="shared" si="8"/>
        <v>0</v>
      </c>
      <c r="S444" s="188">
        <f t="shared" si="8"/>
        <v>0</v>
      </c>
      <c r="T444" s="188">
        <f t="shared" si="8"/>
        <v>0</v>
      </c>
      <c r="U444" s="188">
        <f t="shared" si="8"/>
        <v>60</v>
      </c>
      <c r="V444" s="188">
        <f t="shared" si="8"/>
        <v>6084</v>
      </c>
      <c r="W444" s="188">
        <f t="shared" si="8"/>
        <v>0</v>
      </c>
      <c r="X444" s="188">
        <f t="shared" si="8"/>
        <v>0</v>
      </c>
      <c r="Y444" s="1602">
        <f t="shared" si="8"/>
        <v>596.89</v>
      </c>
      <c r="Z444" s="1602">
        <f t="shared" si="8"/>
        <v>60737.05</v>
      </c>
      <c r="AA444" s="1602">
        <f t="shared" si="8"/>
        <v>150</v>
      </c>
      <c r="AB444" s="1602">
        <f t="shared" si="8"/>
        <v>15210</v>
      </c>
      <c r="AC444" s="1765">
        <f t="shared" si="8"/>
        <v>0</v>
      </c>
      <c r="AD444" s="1602">
        <f t="shared" si="8"/>
        <v>0</v>
      </c>
      <c r="AE444" s="188">
        <f t="shared" si="8"/>
        <v>0</v>
      </c>
      <c r="AF444" s="188">
        <f t="shared" si="8"/>
        <v>0</v>
      </c>
      <c r="AG444" s="1650">
        <f t="shared" si="8"/>
        <v>0</v>
      </c>
      <c r="AH444" s="1578">
        <f t="shared" si="8"/>
        <v>0</v>
      </c>
      <c r="AI444" s="188">
        <f t="shared" si="8"/>
        <v>0</v>
      </c>
      <c r="AJ444" s="188">
        <f t="shared" si="8"/>
        <v>0</v>
      </c>
      <c r="AK444" s="188">
        <f t="shared" si="8"/>
        <v>0</v>
      </c>
      <c r="AL444" s="188">
        <f t="shared" si="8"/>
        <v>0</v>
      </c>
      <c r="AM444" s="188">
        <f t="shared" si="8"/>
        <v>0</v>
      </c>
      <c r="AN444" s="188">
        <f t="shared" si="8"/>
        <v>0</v>
      </c>
      <c r="AO444" s="1602">
        <f t="shared" si="8"/>
        <v>145.73000000000002</v>
      </c>
      <c r="AP444" s="1602">
        <f t="shared" si="8"/>
        <v>14777.02</v>
      </c>
      <c r="AQ444" s="188">
        <f t="shared" si="8"/>
        <v>0</v>
      </c>
      <c r="AR444" s="188">
        <f t="shared" si="8"/>
        <v>0</v>
      </c>
      <c r="AS444" s="1602">
        <f t="shared" si="8"/>
        <v>0</v>
      </c>
      <c r="AT444" s="1602">
        <f t="shared" si="8"/>
        <v>0</v>
      </c>
      <c r="AU444" s="2170">
        <f t="shared" si="8"/>
        <v>28.3</v>
      </c>
      <c r="AV444" s="1898">
        <f t="shared" si="8"/>
        <v>1516.88</v>
      </c>
      <c r="AW444" s="404"/>
      <c r="AX444" s="404">
        <f t="shared" si="8"/>
        <v>122372.97</v>
      </c>
      <c r="AY444" s="404"/>
      <c r="AZ444" s="404">
        <f t="shared" si="8"/>
        <v>105274.89</v>
      </c>
      <c r="BA444" s="538">
        <f>I444/AZ444</f>
        <v>2.1624136581857267</v>
      </c>
      <c r="BB444" s="367"/>
      <c r="BC444" s="367"/>
      <c r="BD444" s="367"/>
      <c r="BE444" s="367"/>
      <c r="BF444" s="367"/>
      <c r="BG444" s="367"/>
      <c r="BH444" s="367"/>
      <c r="BI444" s="367"/>
      <c r="BJ444" s="367"/>
      <c r="BK444" s="367"/>
      <c r="BL444" s="367"/>
      <c r="BM444" s="367"/>
      <c r="BN444" s="367"/>
      <c r="BO444" s="367"/>
    </row>
    <row r="445" spans="1:67" s="1" customFormat="1" ht="39.9" customHeight="1" x14ac:dyDescent="0.2">
      <c r="A445" s="22"/>
      <c r="B445" s="2030">
        <v>88</v>
      </c>
      <c r="C445" s="268" t="s">
        <v>105</v>
      </c>
      <c r="D445" s="269" t="s">
        <v>644</v>
      </c>
      <c r="E445" s="275" t="s">
        <v>645</v>
      </c>
      <c r="F445" s="270" t="s">
        <v>108</v>
      </c>
      <c r="G445" s="271">
        <v>4.72</v>
      </c>
      <c r="H445" s="272">
        <v>197.4</v>
      </c>
      <c r="I445" s="273">
        <f>ROUND(H445*G445,2)</f>
        <v>931.73</v>
      </c>
      <c r="J445" s="255" t="s">
        <v>7</v>
      </c>
      <c r="K445" s="334"/>
      <c r="L445" s="405">
        <f>ROUND(K445*$H445,2)</f>
        <v>0</v>
      </c>
      <c r="M445" s="334"/>
      <c r="N445" s="405">
        <f>ROUND(M445*$H445,2)</f>
        <v>0</v>
      </c>
      <c r="O445" s="334"/>
      <c r="P445" s="405">
        <f>ROUND(O445*$H445,2)</f>
        <v>0</v>
      </c>
      <c r="Q445" s="334"/>
      <c r="R445" s="405">
        <f>ROUND(Q445*$H445,2)</f>
        <v>0</v>
      </c>
      <c r="S445" s="334"/>
      <c r="T445" s="405">
        <f>ROUND(S445*$H445,2)</f>
        <v>0</v>
      </c>
      <c r="U445" s="334"/>
      <c r="V445" s="405">
        <f>ROUND(U445*$H445,2)</f>
        <v>0</v>
      </c>
      <c r="W445" s="334"/>
      <c r="X445" s="405">
        <f>ROUND(W445*$H445,2)</f>
        <v>0</v>
      </c>
      <c r="Y445" s="1603">
        <v>2</v>
      </c>
      <c r="Z445" s="1604">
        <f>ROUND(Y445*$H445,2)</f>
        <v>394.8</v>
      </c>
      <c r="AA445" s="1603"/>
      <c r="AB445" s="1604">
        <f>ROUND(AA445*$H445,2)</f>
        <v>0</v>
      </c>
      <c r="AC445" s="1804"/>
      <c r="AD445" s="1604">
        <f>ROUND(AC445*$H445,2)</f>
        <v>0</v>
      </c>
      <c r="AE445" s="334"/>
      <c r="AF445" s="405">
        <f>ROUND(AE445*$H445,2)</f>
        <v>0</v>
      </c>
      <c r="AG445" s="1780"/>
      <c r="AH445" s="1579">
        <f>ROUND(AG445*$H445,2)</f>
        <v>0</v>
      </c>
      <c r="AI445" s="334"/>
      <c r="AJ445" s="405">
        <f>ROUND(AI445*$H445,2)</f>
        <v>0</v>
      </c>
      <c r="AK445" s="334"/>
      <c r="AL445" s="405">
        <f>ROUND(AK445*$H445,2)</f>
        <v>0</v>
      </c>
      <c r="AM445" s="334"/>
      <c r="AN445" s="405">
        <f>ROUND(AM445*$H445,2)</f>
        <v>0</v>
      </c>
      <c r="AO445" s="1603"/>
      <c r="AP445" s="1604">
        <f>ROUND(AO445*$H445,2)</f>
        <v>0</v>
      </c>
      <c r="AQ445" s="334"/>
      <c r="AR445" s="405">
        <f>ROUND(AQ445*$H445,2)</f>
        <v>0</v>
      </c>
      <c r="AS445" s="1603"/>
      <c r="AT445" s="1604">
        <f>ROUND(AS445*$H445,2)</f>
        <v>0</v>
      </c>
      <c r="AU445" s="2338"/>
      <c r="AV445" s="1900">
        <f>ROUND(AU445*$H445,2)</f>
        <v>0</v>
      </c>
      <c r="AW445" s="334">
        <f>AU445+AS445+AQ445+AO445+AM445+AK445+AI445+AG445+AE445+AC445+AA445+Y445+W445+U445+S445+Q445+O445+M445+K445</f>
        <v>2</v>
      </c>
      <c r="AX445" s="405">
        <f>ROUND(AW445*$H445,2)</f>
        <v>394.8</v>
      </c>
      <c r="AY445" s="334">
        <f>G445-AW445</f>
        <v>2.7199999999999998</v>
      </c>
      <c r="AZ445" s="405">
        <f>ROUND(AY445*$H445,2)</f>
        <v>536.92999999999995</v>
      </c>
      <c r="BA445" s="530">
        <f>AZ445/I445</f>
        <v>0.5762720959934744</v>
      </c>
    </row>
    <row r="446" spans="1:67" s="1" customFormat="1" ht="30" customHeight="1" x14ac:dyDescent="0.2">
      <c r="A446" s="22"/>
      <c r="B446" s="214"/>
      <c r="C446" s="207" t="s">
        <v>114</v>
      </c>
      <c r="D446" s="215" t="s">
        <v>7</v>
      </c>
      <c r="E446" s="290" t="s">
        <v>647</v>
      </c>
      <c r="F446" s="141"/>
      <c r="G446" s="217">
        <v>4.72</v>
      </c>
      <c r="H446" s="218"/>
      <c r="I446" s="219"/>
      <c r="J446" s="24"/>
      <c r="K446" s="312"/>
      <c r="L446" s="313"/>
      <c r="M446" s="312"/>
      <c r="N446" s="313"/>
      <c r="O446" s="312"/>
      <c r="P446" s="313"/>
      <c r="Q446" s="312"/>
      <c r="R446" s="313"/>
      <c r="S446" s="312"/>
      <c r="T446" s="313"/>
      <c r="U446" s="312"/>
      <c r="V446" s="313"/>
      <c r="W446" s="312"/>
      <c r="X446" s="313"/>
      <c r="Y446" s="1605"/>
      <c r="Z446" s="1606"/>
      <c r="AA446" s="1605"/>
      <c r="AB446" s="1606"/>
      <c r="AC446" s="1805"/>
      <c r="AD446" s="1606"/>
      <c r="AE446" s="312"/>
      <c r="AF446" s="313"/>
      <c r="AG446" s="1781"/>
      <c r="AH446" s="1580"/>
      <c r="AI446" s="312"/>
      <c r="AJ446" s="313"/>
      <c r="AK446" s="312"/>
      <c r="AL446" s="313"/>
      <c r="AM446" s="542"/>
      <c r="AN446" s="543"/>
      <c r="AO446" s="1605"/>
      <c r="AP446" s="1606"/>
      <c r="AQ446" s="542"/>
      <c r="AR446" s="543"/>
      <c r="AS446" s="1605"/>
      <c r="AT446" s="1606"/>
      <c r="AU446" s="2339"/>
      <c r="AV446" s="1902"/>
      <c r="AW446" s="312"/>
      <c r="AX446" s="313"/>
      <c r="AY446" s="312"/>
      <c r="AZ446" s="313"/>
      <c r="BA446" s="539"/>
    </row>
    <row r="447" spans="1:67" s="10" customFormat="1" ht="39.9" customHeight="1" x14ac:dyDescent="0.2">
      <c r="B447" s="2030">
        <v>89</v>
      </c>
      <c r="C447" s="268" t="s">
        <v>105</v>
      </c>
      <c r="D447" s="269" t="s">
        <v>649</v>
      </c>
      <c r="E447" s="275" t="s">
        <v>650</v>
      </c>
      <c r="F447" s="270" t="s">
        <v>153</v>
      </c>
      <c r="G447" s="271">
        <v>4</v>
      </c>
      <c r="H447" s="272">
        <v>111.6</v>
      </c>
      <c r="I447" s="273">
        <f>ROUND(H447*G447,2)</f>
        <v>446.4</v>
      </c>
      <c r="J447" s="138"/>
      <c r="K447" s="329"/>
      <c r="L447" s="319">
        <f>ROUND(K447*$H447,2)</f>
        <v>0</v>
      </c>
      <c r="M447" s="329"/>
      <c r="N447" s="319">
        <f>ROUND(M447*$H447,2)</f>
        <v>0</v>
      </c>
      <c r="O447" s="329"/>
      <c r="P447" s="319">
        <f>ROUND(O447*$H447,2)</f>
        <v>0</v>
      </c>
      <c r="Q447" s="329"/>
      <c r="R447" s="319">
        <f>ROUND(Q447*$H447,2)</f>
        <v>0</v>
      </c>
      <c r="S447" s="329"/>
      <c r="T447" s="319">
        <f>ROUND(S447*$H447,2)</f>
        <v>0</v>
      </c>
      <c r="U447" s="329"/>
      <c r="V447" s="319">
        <f>ROUND(U447*$H447,2)</f>
        <v>0</v>
      </c>
      <c r="W447" s="329"/>
      <c r="X447" s="319">
        <f>ROUND(W447*$H447,2)</f>
        <v>0</v>
      </c>
      <c r="Y447" s="1620">
        <v>2</v>
      </c>
      <c r="Z447" s="1382">
        <f>ROUND(Y447*$H447,2)</f>
        <v>223.2</v>
      </c>
      <c r="AA447" s="1620"/>
      <c r="AB447" s="1382">
        <f>ROUND(AA447*$H447,2)</f>
        <v>0</v>
      </c>
      <c r="AC447" s="1809"/>
      <c r="AD447" s="1382">
        <f>ROUND(AC447*$H447,2)</f>
        <v>0</v>
      </c>
      <c r="AE447" s="329"/>
      <c r="AF447" s="319">
        <f>ROUND(AE447*$H447,2)</f>
        <v>0</v>
      </c>
      <c r="AG447" s="1785"/>
      <c r="AH447" s="1583">
        <f>ROUND(AG447*$H447,2)</f>
        <v>0</v>
      </c>
      <c r="AI447" s="329"/>
      <c r="AJ447" s="319">
        <f>ROUND(AI447*$H447,2)</f>
        <v>0</v>
      </c>
      <c r="AK447" s="329"/>
      <c r="AL447" s="319">
        <f>ROUND(AK447*$H447,2)</f>
        <v>0</v>
      </c>
      <c r="AM447" s="329"/>
      <c r="AN447" s="319">
        <f>ROUND(AM447*$H447,2)</f>
        <v>0</v>
      </c>
      <c r="AO447" s="1620"/>
      <c r="AP447" s="1382">
        <f>ROUND(AO447*$H447,2)</f>
        <v>0</v>
      </c>
      <c r="AQ447" s="329"/>
      <c r="AR447" s="319">
        <f>ROUND(AQ447*$H447,2)</f>
        <v>0</v>
      </c>
      <c r="AS447" s="1620"/>
      <c r="AT447" s="1382">
        <f>ROUND(AS447*$H447,2)</f>
        <v>0</v>
      </c>
      <c r="AU447" s="2349"/>
      <c r="AV447" s="1908">
        <f>ROUND(AU447*$H447,2)</f>
        <v>0</v>
      </c>
      <c r="AW447" s="318">
        <f>AU447+AS447+AQ447+AO447+AM447+AK447+AI447+AG447+AE447+AC447+AA447+Y447+W447+U447+S447+Q447+O447+M447+K447</f>
        <v>2</v>
      </c>
      <c r="AX447" s="319">
        <f>ROUND(AW447*$H447,2)</f>
        <v>223.2</v>
      </c>
      <c r="AY447" s="318">
        <f>G447-AW447</f>
        <v>2</v>
      </c>
      <c r="AZ447" s="319">
        <f>ROUND(AY447*$H447,2)</f>
        <v>223.2</v>
      </c>
      <c r="BA447" s="530">
        <f>AZ447/I447</f>
        <v>0.5</v>
      </c>
    </row>
    <row r="448" spans="1:67" s="1" customFormat="1" ht="30" customHeight="1" x14ac:dyDescent="0.2">
      <c r="A448" s="22"/>
      <c r="B448" s="201"/>
      <c r="C448" s="207" t="s">
        <v>112</v>
      </c>
      <c r="D448" s="33"/>
      <c r="E448" s="288" t="s">
        <v>652</v>
      </c>
      <c r="F448" s="33"/>
      <c r="G448" s="33"/>
      <c r="H448" s="202"/>
      <c r="I448" s="203"/>
      <c r="J448" s="255" t="s">
        <v>109</v>
      </c>
      <c r="K448" s="312"/>
      <c r="L448" s="313"/>
      <c r="M448" s="312"/>
      <c r="N448" s="313"/>
      <c r="O448" s="312"/>
      <c r="P448" s="313"/>
      <c r="Q448" s="312"/>
      <c r="R448" s="313"/>
      <c r="S448" s="312"/>
      <c r="T448" s="313"/>
      <c r="U448" s="312"/>
      <c r="V448" s="313"/>
      <c r="W448" s="312"/>
      <c r="X448" s="313"/>
      <c r="Y448" s="1605"/>
      <c r="Z448" s="1606"/>
      <c r="AA448" s="1605"/>
      <c r="AB448" s="1606"/>
      <c r="AC448" s="1805"/>
      <c r="AD448" s="1606"/>
      <c r="AE448" s="312"/>
      <c r="AF448" s="313"/>
      <c r="AG448" s="1781"/>
      <c r="AH448" s="1580"/>
      <c r="AI448" s="312"/>
      <c r="AJ448" s="313"/>
      <c r="AK448" s="312"/>
      <c r="AL448" s="313"/>
      <c r="AM448" s="542"/>
      <c r="AN448" s="543"/>
      <c r="AO448" s="1605"/>
      <c r="AP448" s="1606"/>
      <c r="AQ448" s="542"/>
      <c r="AR448" s="543"/>
      <c r="AS448" s="1605"/>
      <c r="AT448" s="1606"/>
      <c r="AU448" s="2339"/>
      <c r="AV448" s="1902"/>
      <c r="AW448" s="312"/>
      <c r="AX448" s="313"/>
      <c r="AY448" s="312"/>
      <c r="AZ448" s="313"/>
      <c r="BA448" s="539"/>
    </row>
    <row r="449" spans="1:53" s="1" customFormat="1" ht="30" customHeight="1" x14ac:dyDescent="0.2">
      <c r="A449" s="22"/>
      <c r="B449" s="214"/>
      <c r="C449" s="207" t="s">
        <v>114</v>
      </c>
      <c r="D449" s="215" t="s">
        <v>7</v>
      </c>
      <c r="E449" s="290" t="s">
        <v>653</v>
      </c>
      <c r="F449" s="141"/>
      <c r="G449" s="217">
        <v>4</v>
      </c>
      <c r="H449" s="218"/>
      <c r="I449" s="219"/>
      <c r="J449" s="24"/>
      <c r="K449" s="312"/>
      <c r="L449" s="313"/>
      <c r="M449" s="312"/>
      <c r="N449" s="313"/>
      <c r="O449" s="312"/>
      <c r="P449" s="313"/>
      <c r="Q449" s="312"/>
      <c r="R449" s="313"/>
      <c r="S449" s="312"/>
      <c r="T449" s="313"/>
      <c r="U449" s="312"/>
      <c r="V449" s="313"/>
      <c r="W449" s="312"/>
      <c r="X449" s="313"/>
      <c r="Y449" s="1605"/>
      <c r="Z449" s="1606"/>
      <c r="AA449" s="1605"/>
      <c r="AB449" s="1606"/>
      <c r="AC449" s="1805"/>
      <c r="AD449" s="1606"/>
      <c r="AE449" s="312"/>
      <c r="AF449" s="313"/>
      <c r="AG449" s="1781"/>
      <c r="AH449" s="1580"/>
      <c r="AI449" s="312"/>
      <c r="AJ449" s="313"/>
      <c r="AK449" s="312"/>
      <c r="AL449" s="313"/>
      <c r="AM449" s="542"/>
      <c r="AN449" s="543"/>
      <c r="AO449" s="1605"/>
      <c r="AP449" s="1606"/>
      <c r="AQ449" s="542"/>
      <c r="AR449" s="543"/>
      <c r="AS449" s="1605"/>
      <c r="AT449" s="1606"/>
      <c r="AU449" s="2339"/>
      <c r="AV449" s="1902"/>
      <c r="AW449" s="312"/>
      <c r="AX449" s="313"/>
      <c r="AY449" s="312"/>
      <c r="AZ449" s="313"/>
      <c r="BA449" s="539"/>
    </row>
    <row r="450" spans="1:53" s="10" customFormat="1" ht="39.9" customHeight="1" x14ac:dyDescent="0.2">
      <c r="B450" s="2030">
        <v>90</v>
      </c>
      <c r="C450" s="268" t="s">
        <v>105</v>
      </c>
      <c r="D450" s="269" t="s">
        <v>655</v>
      </c>
      <c r="E450" s="275" t="s">
        <v>656</v>
      </c>
      <c r="F450" s="270" t="s">
        <v>153</v>
      </c>
      <c r="G450" s="271">
        <v>4</v>
      </c>
      <c r="H450" s="272">
        <v>276.3</v>
      </c>
      <c r="I450" s="273">
        <f>ROUND(H450*G450,2)</f>
        <v>1105.2</v>
      </c>
      <c r="J450" s="138"/>
      <c r="K450" s="329"/>
      <c r="L450" s="319">
        <f>ROUND(K450*$H450,2)</f>
        <v>0</v>
      </c>
      <c r="M450" s="329"/>
      <c r="N450" s="319">
        <f>ROUND(M450*$H450,2)</f>
        <v>0</v>
      </c>
      <c r="O450" s="329"/>
      <c r="P450" s="319">
        <f>ROUND(O450*$H450,2)</f>
        <v>0</v>
      </c>
      <c r="Q450" s="329"/>
      <c r="R450" s="319">
        <f>ROUND(Q450*$H450,2)</f>
        <v>0</v>
      </c>
      <c r="S450" s="329"/>
      <c r="T450" s="319">
        <f>ROUND(S450*$H450,2)</f>
        <v>0</v>
      </c>
      <c r="U450" s="329"/>
      <c r="V450" s="319">
        <f>ROUND(U450*$H450,2)</f>
        <v>0</v>
      </c>
      <c r="W450" s="329"/>
      <c r="X450" s="319">
        <f>ROUND(W450*$H450,2)</f>
        <v>0</v>
      </c>
      <c r="Y450" s="1620"/>
      <c r="Z450" s="1382">
        <f>ROUND(Y450*$H450,2)</f>
        <v>0</v>
      </c>
      <c r="AA450" s="1620"/>
      <c r="AB450" s="1382">
        <f>ROUND(AA450*$H450,2)</f>
        <v>0</v>
      </c>
      <c r="AC450" s="1809"/>
      <c r="AD450" s="1382">
        <f>ROUND(AC450*$H450,2)</f>
        <v>0</v>
      </c>
      <c r="AE450" s="329"/>
      <c r="AF450" s="319">
        <f>ROUND(AE450*$H450,2)</f>
        <v>0</v>
      </c>
      <c r="AG450" s="1785"/>
      <c r="AH450" s="1583">
        <f>ROUND(AG450*$H450,2)</f>
        <v>0</v>
      </c>
      <c r="AI450" s="329"/>
      <c r="AJ450" s="319">
        <f>ROUND(AI450*$H450,2)</f>
        <v>0</v>
      </c>
      <c r="AK450" s="329"/>
      <c r="AL450" s="319">
        <f>ROUND(AK450*$H450,2)</f>
        <v>0</v>
      </c>
      <c r="AM450" s="329"/>
      <c r="AN450" s="319">
        <f>ROUND(AM450*$H450,2)</f>
        <v>0</v>
      </c>
      <c r="AO450" s="1620"/>
      <c r="AP450" s="1382">
        <f>ROUND(AO450*$H450,2)</f>
        <v>0</v>
      </c>
      <c r="AQ450" s="329"/>
      <c r="AR450" s="319">
        <f>ROUND(AQ450*$H450,2)</f>
        <v>0</v>
      </c>
      <c r="AS450" s="1620"/>
      <c r="AT450" s="1382">
        <f>ROUND(AS450*$H450,2)</f>
        <v>0</v>
      </c>
      <c r="AU450" s="2349"/>
      <c r="AV450" s="1908">
        <f>ROUND(AU450*$H450,2)</f>
        <v>0</v>
      </c>
      <c r="AW450" s="318">
        <f>AU450+AS450+AQ450+AO450+AM450+AK450+AI450+AG450+AE450+AC450+AA450+Y450+W450+U450+S450+Q450+O450+M450+K450</f>
        <v>0</v>
      </c>
      <c r="AX450" s="319">
        <f>ROUND(AW450*$H450,2)</f>
        <v>0</v>
      </c>
      <c r="AY450" s="318">
        <f>G450-AW450</f>
        <v>4</v>
      </c>
      <c r="AZ450" s="319">
        <f>ROUND(AY450*$H450,2)</f>
        <v>1105.2</v>
      </c>
      <c r="BA450" s="530">
        <f>AZ450/I450</f>
        <v>1</v>
      </c>
    </row>
    <row r="451" spans="1:53" s="10" customFormat="1" ht="30" customHeight="1" x14ac:dyDescent="0.2">
      <c r="B451" s="201"/>
      <c r="C451" s="207" t="s">
        <v>112</v>
      </c>
      <c r="D451" s="33"/>
      <c r="E451" s="288" t="s">
        <v>658</v>
      </c>
      <c r="F451" s="33"/>
      <c r="G451" s="33"/>
      <c r="H451" s="202"/>
      <c r="I451" s="203"/>
      <c r="J451" s="138"/>
      <c r="K451" s="316"/>
      <c r="L451" s="317"/>
      <c r="M451" s="316"/>
      <c r="N451" s="317"/>
      <c r="O451" s="316"/>
      <c r="P451" s="317"/>
      <c r="Q451" s="316"/>
      <c r="R451" s="317"/>
      <c r="S451" s="316"/>
      <c r="T451" s="317"/>
      <c r="U451" s="316"/>
      <c r="V451" s="317"/>
      <c r="W451" s="316"/>
      <c r="X451" s="317"/>
      <c r="Y451" s="1609"/>
      <c r="Z451" s="1610"/>
      <c r="AA451" s="1609"/>
      <c r="AB451" s="1610"/>
      <c r="AC451" s="1755"/>
      <c r="AD451" s="1610"/>
      <c r="AE451" s="316"/>
      <c r="AF451" s="317"/>
      <c r="AG451" s="1645"/>
      <c r="AH451" s="1582"/>
      <c r="AI451" s="316"/>
      <c r="AJ451" s="317"/>
      <c r="AK451" s="316"/>
      <c r="AL451" s="317"/>
      <c r="AM451" s="316"/>
      <c r="AN451" s="317"/>
      <c r="AO451" s="1609"/>
      <c r="AP451" s="1610"/>
      <c r="AQ451" s="316"/>
      <c r="AR451" s="317"/>
      <c r="AS451" s="1609"/>
      <c r="AT451" s="1610"/>
      <c r="AU451" s="2341"/>
      <c r="AV451" s="1906"/>
      <c r="AW451" s="316"/>
      <c r="AX451" s="317"/>
      <c r="AY451" s="316"/>
      <c r="AZ451" s="317"/>
      <c r="BA451" s="528"/>
    </row>
    <row r="452" spans="1:53" s="12" customFormat="1" ht="30" customHeight="1" x14ac:dyDescent="0.2">
      <c r="B452" s="214"/>
      <c r="C452" s="207" t="s">
        <v>114</v>
      </c>
      <c r="D452" s="215" t="s">
        <v>7</v>
      </c>
      <c r="E452" s="290" t="s">
        <v>659</v>
      </c>
      <c r="F452" s="141"/>
      <c r="G452" s="217">
        <v>4</v>
      </c>
      <c r="H452" s="218"/>
      <c r="I452" s="219"/>
      <c r="J452" s="152"/>
      <c r="K452" s="322"/>
      <c r="L452" s="323"/>
      <c r="M452" s="322"/>
      <c r="N452" s="323"/>
      <c r="O452" s="322"/>
      <c r="P452" s="323"/>
      <c r="Q452" s="322"/>
      <c r="R452" s="323"/>
      <c r="S452" s="322"/>
      <c r="T452" s="323"/>
      <c r="U452" s="322"/>
      <c r="V452" s="323"/>
      <c r="W452" s="322"/>
      <c r="X452" s="323"/>
      <c r="Y452" s="1613"/>
      <c r="Z452" s="1614"/>
      <c r="AA452" s="1613"/>
      <c r="AB452" s="1614"/>
      <c r="AC452" s="1761"/>
      <c r="AD452" s="1614"/>
      <c r="AE452" s="322"/>
      <c r="AF452" s="323"/>
      <c r="AG452" s="1648"/>
      <c r="AH452" s="1585"/>
      <c r="AI452" s="322"/>
      <c r="AJ452" s="323"/>
      <c r="AK452" s="322"/>
      <c r="AL452" s="323"/>
      <c r="AM452" s="322"/>
      <c r="AN452" s="323"/>
      <c r="AO452" s="1613"/>
      <c r="AP452" s="1614"/>
      <c r="AQ452" s="322"/>
      <c r="AR452" s="323"/>
      <c r="AS452" s="1613"/>
      <c r="AT452" s="1614"/>
      <c r="AU452" s="2344"/>
      <c r="AV452" s="1912"/>
      <c r="AW452" s="322"/>
      <c r="AX452" s="323"/>
      <c r="AY452" s="322"/>
      <c r="AZ452" s="323"/>
      <c r="BA452" s="529"/>
    </row>
    <row r="453" spans="1:53" s="1" customFormat="1" ht="30" customHeight="1" x14ac:dyDescent="0.2">
      <c r="A453" s="22"/>
      <c r="B453" s="2031">
        <v>91</v>
      </c>
      <c r="C453" s="158" t="s">
        <v>238</v>
      </c>
      <c r="D453" s="159" t="s">
        <v>661</v>
      </c>
      <c r="E453" s="293" t="s">
        <v>662</v>
      </c>
      <c r="F453" s="160" t="s">
        <v>341</v>
      </c>
      <c r="G453" s="161">
        <v>1</v>
      </c>
      <c r="H453" s="162">
        <v>139</v>
      </c>
      <c r="I453" s="232">
        <f>ROUND(H453*G453,2)</f>
        <v>139</v>
      </c>
      <c r="J453" s="255" t="s">
        <v>109</v>
      </c>
      <c r="K453" s="356"/>
      <c r="L453" s="319">
        <f>ROUND(K453*$H453,2)</f>
        <v>0</v>
      </c>
      <c r="M453" s="356"/>
      <c r="N453" s="319">
        <f>ROUND(M453*$H453,2)</f>
        <v>0</v>
      </c>
      <c r="O453" s="356"/>
      <c r="P453" s="319">
        <f>ROUND(O453*$H453,2)</f>
        <v>0</v>
      </c>
      <c r="Q453" s="356"/>
      <c r="R453" s="319">
        <f>ROUND(Q453*$H453,2)</f>
        <v>0</v>
      </c>
      <c r="S453" s="356"/>
      <c r="T453" s="319">
        <f>ROUND(S453*$H453,2)</f>
        <v>0</v>
      </c>
      <c r="U453" s="356"/>
      <c r="V453" s="319">
        <f>ROUND(U453*$H453,2)</f>
        <v>0</v>
      </c>
      <c r="W453" s="356"/>
      <c r="X453" s="319">
        <f>ROUND(W453*$H453,2)</f>
        <v>0</v>
      </c>
      <c r="Y453" s="1623"/>
      <c r="Z453" s="1382">
        <f>ROUND(Y453*$H453,2)</f>
        <v>0</v>
      </c>
      <c r="AA453" s="1623"/>
      <c r="AB453" s="1382">
        <f>ROUND(AA453*$H453,2)</f>
        <v>0</v>
      </c>
      <c r="AC453" s="1812"/>
      <c r="AD453" s="1382">
        <f>ROUND(AC453*$H453,2)</f>
        <v>0</v>
      </c>
      <c r="AE453" s="356"/>
      <c r="AF453" s="319">
        <f>ROUND(AE453*$H453,2)</f>
        <v>0</v>
      </c>
      <c r="AG453" s="1788"/>
      <c r="AH453" s="1583">
        <f>ROUND(AG453*$H453,2)</f>
        <v>0</v>
      </c>
      <c r="AI453" s="356"/>
      <c r="AJ453" s="319">
        <f>ROUND(AI453*$H453,2)</f>
        <v>0</v>
      </c>
      <c r="AK453" s="356"/>
      <c r="AL453" s="319">
        <f>ROUND(AK453*$H453,2)</f>
        <v>0</v>
      </c>
      <c r="AM453" s="356"/>
      <c r="AN453" s="319">
        <f>ROUND(AM453*$H453,2)</f>
        <v>0</v>
      </c>
      <c r="AO453" s="1623"/>
      <c r="AP453" s="1382">
        <f>ROUND(AO453*$H453,2)</f>
        <v>0</v>
      </c>
      <c r="AQ453" s="356"/>
      <c r="AR453" s="319">
        <f>ROUND(AQ453*$H453,2)</f>
        <v>0</v>
      </c>
      <c r="AS453" s="1623"/>
      <c r="AT453" s="1382">
        <f>ROUND(AS453*$H453,2)</f>
        <v>0</v>
      </c>
      <c r="AU453" s="2352"/>
      <c r="AV453" s="1908">
        <f>ROUND(AU453*$H453,2)</f>
        <v>0</v>
      </c>
      <c r="AW453" s="318">
        <f>AU453+AS453+AQ453+AO453+AM453+AK453+AI453+AG453+AE453+AC453+AA453+Y453+W453+U453+S453+Q453+O453+M453+K453</f>
        <v>0</v>
      </c>
      <c r="AX453" s="319">
        <f>ROUND(AW453*$H453,2)</f>
        <v>0</v>
      </c>
      <c r="AY453" s="318">
        <f>G453-AW453</f>
        <v>1</v>
      </c>
      <c r="AZ453" s="319">
        <f>ROUND(AY453*$H453,2)</f>
        <v>139</v>
      </c>
      <c r="BA453" s="530">
        <f>AZ453/I453</f>
        <v>1</v>
      </c>
    </row>
    <row r="454" spans="1:53" s="1" customFormat="1" ht="30" customHeight="1" x14ac:dyDescent="0.2">
      <c r="A454" s="22"/>
      <c r="B454" s="214"/>
      <c r="C454" s="207" t="s">
        <v>114</v>
      </c>
      <c r="D454" s="215" t="s">
        <v>7</v>
      </c>
      <c r="E454" s="290" t="s">
        <v>664</v>
      </c>
      <c r="F454" s="141"/>
      <c r="G454" s="217">
        <v>1</v>
      </c>
      <c r="H454" s="218"/>
      <c r="I454" s="219"/>
      <c r="J454" s="24"/>
      <c r="K454" s="312"/>
      <c r="L454" s="313"/>
      <c r="M454" s="312"/>
      <c r="N454" s="313"/>
      <c r="O454" s="312"/>
      <c r="P454" s="313"/>
      <c r="Q454" s="312"/>
      <c r="R454" s="313"/>
      <c r="S454" s="312"/>
      <c r="T454" s="313"/>
      <c r="U454" s="312"/>
      <c r="V454" s="313"/>
      <c r="W454" s="312"/>
      <c r="X454" s="313"/>
      <c r="Y454" s="1605"/>
      <c r="Z454" s="1606"/>
      <c r="AA454" s="1605"/>
      <c r="AB454" s="1606"/>
      <c r="AC454" s="1805"/>
      <c r="AD454" s="1606"/>
      <c r="AE454" s="312"/>
      <c r="AF454" s="313"/>
      <c r="AG454" s="1781"/>
      <c r="AH454" s="1580"/>
      <c r="AI454" s="312"/>
      <c r="AJ454" s="313"/>
      <c r="AK454" s="312"/>
      <c r="AL454" s="313"/>
      <c r="AM454" s="542"/>
      <c r="AN454" s="543"/>
      <c r="AO454" s="1605"/>
      <c r="AP454" s="1606"/>
      <c r="AQ454" s="542"/>
      <c r="AR454" s="543"/>
      <c r="AS454" s="1605"/>
      <c r="AT454" s="1606"/>
      <c r="AU454" s="2339"/>
      <c r="AV454" s="1902"/>
      <c r="AW454" s="312"/>
      <c r="AX454" s="313"/>
      <c r="AY454" s="312"/>
      <c r="AZ454" s="313"/>
      <c r="BA454" s="539"/>
    </row>
    <row r="455" spans="1:53" s="10" customFormat="1" ht="39.9" customHeight="1" x14ac:dyDescent="0.2">
      <c r="B455" s="2030">
        <v>92</v>
      </c>
      <c r="C455" s="268" t="s">
        <v>105</v>
      </c>
      <c r="D455" s="269" t="s">
        <v>666</v>
      </c>
      <c r="E455" s="275" t="s">
        <v>667</v>
      </c>
      <c r="F455" s="270" t="s">
        <v>153</v>
      </c>
      <c r="G455" s="271">
        <v>845.06</v>
      </c>
      <c r="H455" s="272">
        <v>70.400000000000006</v>
      </c>
      <c r="I455" s="273">
        <f>ROUND(H455*G455,2)</f>
        <v>59492.22</v>
      </c>
      <c r="J455" s="138"/>
      <c r="K455" s="329"/>
      <c r="L455" s="319">
        <f>ROUND(K455*$H455,2)</f>
        <v>0</v>
      </c>
      <c r="M455" s="329"/>
      <c r="N455" s="319">
        <f>ROUND(M455*$H455,2)</f>
        <v>0</v>
      </c>
      <c r="O455" s="329"/>
      <c r="P455" s="319">
        <f>ROUND(O455*$H455,2)</f>
        <v>0</v>
      </c>
      <c r="Q455" s="329"/>
      <c r="R455" s="319">
        <f>ROUND(Q455*$H455,2)</f>
        <v>0</v>
      </c>
      <c r="S455" s="329"/>
      <c r="T455" s="319">
        <f>ROUND(S455*$H455,2)</f>
        <v>0</v>
      </c>
      <c r="U455" s="329"/>
      <c r="V455" s="319">
        <f>ROUND(U455*$H455,2)</f>
        <v>0</v>
      </c>
      <c r="W455" s="329"/>
      <c r="X455" s="319">
        <f>ROUND(W455*$H455,2)</f>
        <v>0</v>
      </c>
      <c r="Y455" s="1620"/>
      <c r="Z455" s="1382">
        <f>ROUND(Y455*$H455,2)</f>
        <v>0</v>
      </c>
      <c r="AA455" s="1620"/>
      <c r="AB455" s="1382">
        <f>ROUND(AA455*$H455,2)</f>
        <v>0</v>
      </c>
      <c r="AC455" s="1809"/>
      <c r="AD455" s="1382">
        <f>ROUND(AC455*$H455,2)</f>
        <v>0</v>
      </c>
      <c r="AE455" s="329"/>
      <c r="AF455" s="319">
        <f>ROUND(AE455*$H455,2)</f>
        <v>0</v>
      </c>
      <c r="AG455" s="1785"/>
      <c r="AH455" s="1583">
        <f>ROUND(AG455*$H455,2)</f>
        <v>0</v>
      </c>
      <c r="AI455" s="329"/>
      <c r="AJ455" s="319">
        <f>ROUND(AI455*$H455,2)</f>
        <v>0</v>
      </c>
      <c r="AK455" s="329"/>
      <c r="AL455" s="319">
        <f>ROUND(AK455*$H455,2)</f>
        <v>0</v>
      </c>
      <c r="AM455" s="329"/>
      <c r="AN455" s="319">
        <f>ROUND(AM455*$H455,2)</f>
        <v>0</v>
      </c>
      <c r="AO455" s="1620"/>
      <c r="AP455" s="1382">
        <f>ROUND(AO455*$H455,2)</f>
        <v>0</v>
      </c>
      <c r="AQ455" s="329"/>
      <c r="AR455" s="319">
        <f>ROUND(AQ455*$H455,2)</f>
        <v>0</v>
      </c>
      <c r="AS455" s="1620"/>
      <c r="AT455" s="1382">
        <f>ROUND(AS455*$H455,2)</f>
        <v>0</v>
      </c>
      <c r="AU455" s="2349"/>
      <c r="AV455" s="1908">
        <f>ROUND(AU455*$H455,2)</f>
        <v>0</v>
      </c>
      <c r="AW455" s="318">
        <f>AU455+AS455+AQ455+AO455+AM455+AK455+AI455+AG455+AE455+AC455+AA455+Y455+W455+U455+S455+Q455+O455+M455+K455</f>
        <v>0</v>
      </c>
      <c r="AX455" s="319">
        <f>ROUND(AW455*$H455,2)</f>
        <v>0</v>
      </c>
      <c r="AY455" s="318">
        <f>G455-AW455</f>
        <v>845.06</v>
      </c>
      <c r="AZ455" s="319">
        <f>ROUND(AY455*$H455,2)</f>
        <v>59492.22</v>
      </c>
      <c r="BA455" s="530">
        <f>AZ455/I455</f>
        <v>1</v>
      </c>
    </row>
    <row r="456" spans="1:53" s="8" customFormat="1" ht="30" customHeight="1" x14ac:dyDescent="0.25">
      <c r="B456" s="201"/>
      <c r="C456" s="207" t="s">
        <v>112</v>
      </c>
      <c r="D456" s="33"/>
      <c r="E456" s="288" t="s">
        <v>669</v>
      </c>
      <c r="F456" s="33"/>
      <c r="G456" s="33"/>
      <c r="H456" s="202"/>
      <c r="I456" s="203"/>
      <c r="J456" s="107"/>
      <c r="K456" s="325"/>
      <c r="L456" s="326"/>
      <c r="M456" s="325"/>
      <c r="N456" s="326"/>
      <c r="O456" s="325"/>
      <c r="P456" s="326"/>
      <c r="Q456" s="325"/>
      <c r="R456" s="326"/>
      <c r="S456" s="325"/>
      <c r="T456" s="326"/>
      <c r="U456" s="325"/>
      <c r="V456" s="326"/>
      <c r="W456" s="325"/>
      <c r="X456" s="326"/>
      <c r="Y456" s="1616"/>
      <c r="Z456" s="1617"/>
      <c r="AA456" s="1616"/>
      <c r="AB456" s="1617"/>
      <c r="AC456" s="1766"/>
      <c r="AD456" s="1617"/>
      <c r="AE456" s="325"/>
      <c r="AF456" s="326"/>
      <c r="AG456" s="1651"/>
      <c r="AH456" s="1586"/>
      <c r="AI456" s="325"/>
      <c r="AJ456" s="326"/>
      <c r="AK456" s="325"/>
      <c r="AL456" s="326"/>
      <c r="AM456" s="325"/>
      <c r="AN456" s="326"/>
      <c r="AO456" s="1616"/>
      <c r="AP456" s="1617"/>
      <c r="AQ456" s="325"/>
      <c r="AR456" s="326"/>
      <c r="AS456" s="1616"/>
      <c r="AT456" s="1617"/>
      <c r="AU456" s="2346"/>
      <c r="AV456" s="1914"/>
      <c r="AW456" s="325"/>
      <c r="AX456" s="326"/>
      <c r="AY456" s="325"/>
      <c r="AZ456" s="326"/>
      <c r="BA456" s="532"/>
    </row>
    <row r="457" spans="1:53" s="1" customFormat="1" ht="30" customHeight="1" x14ac:dyDescent="0.2">
      <c r="A457" s="22"/>
      <c r="B457" s="214"/>
      <c r="C457" s="207" t="s">
        <v>114</v>
      </c>
      <c r="D457" s="215" t="s">
        <v>7</v>
      </c>
      <c r="E457" s="290" t="s">
        <v>670</v>
      </c>
      <c r="F457" s="141"/>
      <c r="G457" s="217">
        <v>845.06</v>
      </c>
      <c r="H457" s="218"/>
      <c r="I457" s="219"/>
      <c r="J457" s="255" t="s">
        <v>109</v>
      </c>
      <c r="K457" s="312"/>
      <c r="L457" s="313"/>
      <c r="M457" s="312"/>
      <c r="N457" s="313"/>
      <c r="O457" s="312"/>
      <c r="P457" s="313"/>
      <c r="Q457" s="312"/>
      <c r="R457" s="313"/>
      <c r="S457" s="312"/>
      <c r="T457" s="313"/>
      <c r="U457" s="312"/>
      <c r="V457" s="313"/>
      <c r="W457" s="312"/>
      <c r="X457" s="313"/>
      <c r="Y457" s="1605"/>
      <c r="Z457" s="1606"/>
      <c r="AA457" s="1605"/>
      <c r="AB457" s="1606"/>
      <c r="AC457" s="1805"/>
      <c r="AD457" s="1606"/>
      <c r="AE457" s="312"/>
      <c r="AF457" s="313"/>
      <c r="AG457" s="1781"/>
      <c r="AH457" s="1580"/>
      <c r="AI457" s="312"/>
      <c r="AJ457" s="313"/>
      <c r="AK457" s="312"/>
      <c r="AL457" s="313"/>
      <c r="AM457" s="542"/>
      <c r="AN457" s="543"/>
      <c r="AO457" s="1605"/>
      <c r="AP457" s="1606"/>
      <c r="AQ457" s="542"/>
      <c r="AR457" s="543"/>
      <c r="AS457" s="1605"/>
      <c r="AT457" s="1606"/>
      <c r="AU457" s="2339"/>
      <c r="AV457" s="1902"/>
      <c r="AW457" s="312"/>
      <c r="AX457" s="313"/>
      <c r="AY457" s="312"/>
      <c r="AZ457" s="313"/>
      <c r="BA457" s="539"/>
    </row>
    <row r="458" spans="1:53" s="1" customFormat="1" ht="39.9" customHeight="1" x14ac:dyDescent="0.2">
      <c r="A458" s="22"/>
      <c r="B458" s="2030">
        <v>93</v>
      </c>
      <c r="C458" s="268" t="s">
        <v>105</v>
      </c>
      <c r="D458" s="269" t="s">
        <v>671</v>
      </c>
      <c r="E458" s="275" t="s">
        <v>672</v>
      </c>
      <c r="F458" s="270" t="s">
        <v>153</v>
      </c>
      <c r="G458" s="271">
        <v>845.06</v>
      </c>
      <c r="H458" s="272">
        <v>53.6</v>
      </c>
      <c r="I458" s="273">
        <f>ROUND(H458*G458,2)</f>
        <v>45295.22</v>
      </c>
      <c r="J458" s="24"/>
      <c r="K458" s="318"/>
      <c r="L458" s="319">
        <f>ROUND(K458*$H458,2)</f>
        <v>0</v>
      </c>
      <c r="M458" s="318"/>
      <c r="N458" s="319">
        <f>ROUND(M458*$H458,2)</f>
        <v>0</v>
      </c>
      <c r="O458" s="318"/>
      <c r="P458" s="319">
        <f>ROUND(O458*$H458,2)</f>
        <v>0</v>
      </c>
      <c r="Q458" s="318"/>
      <c r="R458" s="319">
        <f>ROUND(Q458*$H458,2)</f>
        <v>0</v>
      </c>
      <c r="S458" s="318"/>
      <c r="T458" s="319">
        <f>ROUND(S458*$H458,2)</f>
        <v>0</v>
      </c>
      <c r="U458" s="318"/>
      <c r="V458" s="319">
        <f>ROUND(U458*$H458,2)</f>
        <v>0</v>
      </c>
      <c r="W458" s="318"/>
      <c r="X458" s="319">
        <f>ROUND(W458*$H458,2)</f>
        <v>0</v>
      </c>
      <c r="Y458" s="1381"/>
      <c r="Z458" s="1382">
        <f>ROUND(Y458*$H458,2)</f>
        <v>0</v>
      </c>
      <c r="AA458" s="1381"/>
      <c r="AB458" s="1382">
        <f>ROUND(AA458*$H458,2)</f>
        <v>0</v>
      </c>
      <c r="AC458" s="1757"/>
      <c r="AD458" s="1382">
        <f>ROUND(AC458*$H458,2)</f>
        <v>0</v>
      </c>
      <c r="AE458" s="318"/>
      <c r="AF458" s="319">
        <f>ROUND(AE458*$H458,2)</f>
        <v>0</v>
      </c>
      <c r="AG458" s="1646"/>
      <c r="AH458" s="1583">
        <f>ROUND(AG458*$H458,2)</f>
        <v>0</v>
      </c>
      <c r="AI458" s="318"/>
      <c r="AJ458" s="319">
        <f>ROUND(AI458*$H458,2)</f>
        <v>0</v>
      </c>
      <c r="AK458" s="318"/>
      <c r="AL458" s="319">
        <f>ROUND(AK458*$H458,2)</f>
        <v>0</v>
      </c>
      <c r="AM458" s="318"/>
      <c r="AN458" s="319">
        <f>ROUND(AM458*$H458,2)</f>
        <v>0</v>
      </c>
      <c r="AO458" s="1381"/>
      <c r="AP458" s="1382">
        <f>ROUND(AO458*$H458,2)</f>
        <v>0</v>
      </c>
      <c r="AQ458" s="318"/>
      <c r="AR458" s="319">
        <f>ROUND(AQ458*$H458,2)</f>
        <v>0</v>
      </c>
      <c r="AS458" s="1381"/>
      <c r="AT458" s="1382">
        <f>ROUND(AS458*$H458,2)</f>
        <v>0</v>
      </c>
      <c r="AU458" s="2342">
        <v>28.3</v>
      </c>
      <c r="AV458" s="1908">
        <f>ROUND(AU458*$H458,2)</f>
        <v>1516.88</v>
      </c>
      <c r="AW458" s="318">
        <f>AU458+AS458+AQ458+AO458+AM458+AK458+AI458+AG458+AE458+AC458+AA458+Y458+W458+U458+S458+Q458+O458+M458+K458</f>
        <v>28.3</v>
      </c>
      <c r="AX458" s="319">
        <f>ROUND(AW458*$H458,2)</f>
        <v>1516.88</v>
      </c>
      <c r="AY458" s="318">
        <f>G458-AW458</f>
        <v>816.76</v>
      </c>
      <c r="AZ458" s="319">
        <f>ROUND(AY458*$H458,2)</f>
        <v>43778.34</v>
      </c>
      <c r="BA458" s="530">
        <f>AZ458/I458</f>
        <v>0.96651125659617054</v>
      </c>
    </row>
    <row r="459" spans="1:53" s="9" customFormat="1" ht="30" customHeight="1" x14ac:dyDescent="0.2">
      <c r="B459" s="201"/>
      <c r="C459" s="207" t="s">
        <v>112</v>
      </c>
      <c r="D459" s="33"/>
      <c r="E459" s="288" t="s">
        <v>674</v>
      </c>
      <c r="F459" s="33"/>
      <c r="G459" s="33"/>
      <c r="H459" s="202"/>
      <c r="I459" s="203"/>
      <c r="J459" s="131"/>
      <c r="K459" s="314"/>
      <c r="L459" s="315"/>
      <c r="M459" s="314"/>
      <c r="N459" s="315"/>
      <c r="O459" s="314"/>
      <c r="P459" s="315"/>
      <c r="Q459" s="314"/>
      <c r="R459" s="315"/>
      <c r="S459" s="314"/>
      <c r="T459" s="315"/>
      <c r="U459" s="314"/>
      <c r="V459" s="315"/>
      <c r="W459" s="314"/>
      <c r="X459" s="315"/>
      <c r="Y459" s="1607"/>
      <c r="Z459" s="1608"/>
      <c r="AA459" s="1607"/>
      <c r="AB459" s="1608"/>
      <c r="AC459" s="1753"/>
      <c r="AD459" s="1608"/>
      <c r="AE459" s="314"/>
      <c r="AF459" s="315"/>
      <c r="AG459" s="1644"/>
      <c r="AH459" s="1581"/>
      <c r="AI459" s="314"/>
      <c r="AJ459" s="315"/>
      <c r="AK459" s="314"/>
      <c r="AL459" s="315"/>
      <c r="AM459" s="314"/>
      <c r="AN459" s="315"/>
      <c r="AO459" s="1607"/>
      <c r="AP459" s="1608"/>
      <c r="AQ459" s="314"/>
      <c r="AR459" s="315"/>
      <c r="AS459" s="1607"/>
      <c r="AT459" s="1608"/>
      <c r="AU459" s="2340"/>
      <c r="AV459" s="1904"/>
      <c r="AW459" s="314"/>
      <c r="AX459" s="315"/>
      <c r="AY459" s="314"/>
      <c r="AZ459" s="315"/>
      <c r="BA459" s="527"/>
    </row>
    <row r="460" spans="1:53" s="10" customFormat="1" ht="30" customHeight="1" x14ac:dyDescent="0.2">
      <c r="B460" s="214"/>
      <c r="C460" s="207" t="s">
        <v>114</v>
      </c>
      <c r="D460" s="215" t="s">
        <v>7</v>
      </c>
      <c r="E460" s="290" t="s">
        <v>675</v>
      </c>
      <c r="F460" s="141"/>
      <c r="G460" s="217">
        <v>816.76</v>
      </c>
      <c r="H460" s="218"/>
      <c r="I460" s="219"/>
      <c r="J460" s="138"/>
      <c r="K460" s="316"/>
      <c r="L460" s="317"/>
      <c r="M460" s="316"/>
      <c r="N460" s="317"/>
      <c r="O460" s="316"/>
      <c r="P460" s="317"/>
      <c r="Q460" s="316"/>
      <c r="R460" s="317"/>
      <c r="S460" s="316"/>
      <c r="T460" s="317"/>
      <c r="U460" s="316"/>
      <c r="V460" s="317"/>
      <c r="W460" s="316"/>
      <c r="X460" s="317"/>
      <c r="Y460" s="1609"/>
      <c r="Z460" s="1610"/>
      <c r="AA460" s="1609"/>
      <c r="AB460" s="1610"/>
      <c r="AC460" s="1755"/>
      <c r="AD460" s="1610"/>
      <c r="AE460" s="316"/>
      <c r="AF460" s="317"/>
      <c r="AG460" s="1645"/>
      <c r="AH460" s="1582"/>
      <c r="AI460" s="316"/>
      <c r="AJ460" s="317"/>
      <c r="AK460" s="316"/>
      <c r="AL460" s="317"/>
      <c r="AM460" s="316"/>
      <c r="AN460" s="317"/>
      <c r="AO460" s="1609"/>
      <c r="AP460" s="1610"/>
      <c r="AQ460" s="316"/>
      <c r="AR460" s="317"/>
      <c r="AS460" s="1609"/>
      <c r="AT460" s="1610"/>
      <c r="AU460" s="2341"/>
      <c r="AV460" s="1906"/>
      <c r="AW460" s="316"/>
      <c r="AX460" s="317"/>
      <c r="AY460" s="316"/>
      <c r="AZ460" s="317"/>
      <c r="BA460" s="528"/>
    </row>
    <row r="461" spans="1:53" s="9" customFormat="1" ht="30" customHeight="1" x14ac:dyDescent="0.2">
      <c r="B461" s="214"/>
      <c r="C461" s="207" t="s">
        <v>114</v>
      </c>
      <c r="D461" s="215" t="s">
        <v>7</v>
      </c>
      <c r="E461" s="290" t="s">
        <v>676</v>
      </c>
      <c r="F461" s="141"/>
      <c r="G461" s="217">
        <v>28.3</v>
      </c>
      <c r="H461" s="218"/>
      <c r="I461" s="219"/>
      <c r="J461" s="131"/>
      <c r="K461" s="314"/>
      <c r="L461" s="315"/>
      <c r="M461" s="314"/>
      <c r="N461" s="315"/>
      <c r="O461" s="314"/>
      <c r="P461" s="315"/>
      <c r="Q461" s="314"/>
      <c r="R461" s="315"/>
      <c r="S461" s="314"/>
      <c r="T461" s="315"/>
      <c r="U461" s="314"/>
      <c r="V461" s="315"/>
      <c r="W461" s="314"/>
      <c r="X461" s="315"/>
      <c r="Y461" s="1607"/>
      <c r="Z461" s="1608"/>
      <c r="AA461" s="1607"/>
      <c r="AB461" s="1608"/>
      <c r="AC461" s="1753"/>
      <c r="AD461" s="1608"/>
      <c r="AE461" s="314"/>
      <c r="AF461" s="315"/>
      <c r="AG461" s="1644"/>
      <c r="AH461" s="1581"/>
      <c r="AI461" s="314"/>
      <c r="AJ461" s="315"/>
      <c r="AK461" s="314"/>
      <c r="AL461" s="315"/>
      <c r="AM461" s="314"/>
      <c r="AN461" s="315"/>
      <c r="AO461" s="1607"/>
      <c r="AP461" s="1608"/>
      <c r="AQ461" s="314"/>
      <c r="AR461" s="315"/>
      <c r="AS461" s="1607"/>
      <c r="AT461" s="1608"/>
      <c r="AU461" s="2340"/>
      <c r="AV461" s="1904"/>
      <c r="AW461" s="314"/>
      <c r="AX461" s="315"/>
      <c r="AY461" s="314"/>
      <c r="AZ461" s="315"/>
      <c r="BA461" s="527"/>
    </row>
    <row r="462" spans="1:53" s="10" customFormat="1" ht="30" customHeight="1" x14ac:dyDescent="0.2">
      <c r="B462" s="226"/>
      <c r="C462" s="207" t="s">
        <v>114</v>
      </c>
      <c r="D462" s="227" t="s">
        <v>7</v>
      </c>
      <c r="E462" s="292" t="s">
        <v>132</v>
      </c>
      <c r="F462" s="155"/>
      <c r="G462" s="229">
        <v>845.06</v>
      </c>
      <c r="H462" s="230"/>
      <c r="I462" s="231"/>
      <c r="J462" s="138"/>
      <c r="K462" s="316"/>
      <c r="L462" s="317"/>
      <c r="M462" s="316"/>
      <c r="N462" s="317"/>
      <c r="O462" s="316"/>
      <c r="P462" s="317"/>
      <c r="Q462" s="316"/>
      <c r="R462" s="317"/>
      <c r="S462" s="316"/>
      <c r="T462" s="317"/>
      <c r="U462" s="316"/>
      <c r="V462" s="317"/>
      <c r="W462" s="316"/>
      <c r="X462" s="317"/>
      <c r="Y462" s="1609"/>
      <c r="Z462" s="1610"/>
      <c r="AA462" s="1609"/>
      <c r="AB462" s="1610"/>
      <c r="AC462" s="1755"/>
      <c r="AD462" s="1610"/>
      <c r="AE462" s="316"/>
      <c r="AF462" s="317"/>
      <c r="AG462" s="1645"/>
      <c r="AH462" s="1582"/>
      <c r="AI462" s="316"/>
      <c r="AJ462" s="317"/>
      <c r="AK462" s="316"/>
      <c r="AL462" s="317"/>
      <c r="AM462" s="316"/>
      <c r="AN462" s="317"/>
      <c r="AO462" s="1609"/>
      <c r="AP462" s="1610"/>
      <c r="AQ462" s="316"/>
      <c r="AR462" s="317"/>
      <c r="AS462" s="1609"/>
      <c r="AT462" s="1610"/>
      <c r="AU462" s="2341"/>
      <c r="AV462" s="1906"/>
      <c r="AW462" s="316"/>
      <c r="AX462" s="317"/>
      <c r="AY462" s="316"/>
      <c r="AZ462" s="317"/>
      <c r="BA462" s="528"/>
    </row>
    <row r="463" spans="1:53" s="12" customFormat="1" ht="39.9" customHeight="1" x14ac:dyDescent="0.2">
      <c r="B463" s="2030">
        <v>94</v>
      </c>
      <c r="C463" s="268" t="s">
        <v>105</v>
      </c>
      <c r="D463" s="269" t="s">
        <v>677</v>
      </c>
      <c r="E463" s="275" t="s">
        <v>678</v>
      </c>
      <c r="F463" s="270" t="s">
        <v>153</v>
      </c>
      <c r="G463" s="271">
        <v>1185.78</v>
      </c>
      <c r="H463" s="272">
        <v>101.4</v>
      </c>
      <c r="I463" s="273">
        <f>ROUND(H463*G463,2)</f>
        <v>120238.09</v>
      </c>
      <c r="J463" s="152"/>
      <c r="K463" s="332"/>
      <c r="L463" s="319">
        <f>ROUND(K463*$H463,2)</f>
        <v>0</v>
      </c>
      <c r="M463" s="332"/>
      <c r="N463" s="319">
        <f>ROUND(M463*$H463,2)</f>
        <v>0</v>
      </c>
      <c r="O463" s="318">
        <v>237.16</v>
      </c>
      <c r="P463" s="319">
        <f>ROUND(O463*$H463,2)</f>
        <v>24048.02</v>
      </c>
      <c r="Q463" s="332"/>
      <c r="R463" s="319">
        <f>ROUND(Q463*$H463,2)</f>
        <v>0</v>
      </c>
      <c r="S463" s="332"/>
      <c r="T463" s="319">
        <f>ROUND(S463*$H463,2)</f>
        <v>0</v>
      </c>
      <c r="U463" s="332">
        <v>60</v>
      </c>
      <c r="V463" s="319">
        <f>ROUND(U463*$H463,2)</f>
        <v>6084</v>
      </c>
      <c r="W463" s="332"/>
      <c r="X463" s="319">
        <f>ROUND(W463*$H463,2)</f>
        <v>0</v>
      </c>
      <c r="Y463" s="1381">
        <f>G463*0.5</f>
        <v>592.89</v>
      </c>
      <c r="Z463" s="1382">
        <f>ROUND(Y463*$H463,2)</f>
        <v>60119.05</v>
      </c>
      <c r="AA463" s="1381">
        <v>150</v>
      </c>
      <c r="AB463" s="1382">
        <f>ROUND(AA463*$H463,2)</f>
        <v>15210</v>
      </c>
      <c r="AC463" s="1817"/>
      <c r="AD463" s="1382">
        <f>ROUND(AC463*$H463,2)</f>
        <v>0</v>
      </c>
      <c r="AE463" s="332"/>
      <c r="AF463" s="319">
        <f>ROUND(AE463*$H463,2)</f>
        <v>0</v>
      </c>
      <c r="AG463" s="1793"/>
      <c r="AH463" s="1583">
        <f>ROUND(AG463*$H463,2)</f>
        <v>0</v>
      </c>
      <c r="AI463" s="332"/>
      <c r="AJ463" s="319">
        <f>ROUND(AI463*$H463,2)</f>
        <v>0</v>
      </c>
      <c r="AK463" s="332"/>
      <c r="AL463" s="319">
        <f>ROUND(AK463*$H463,2)</f>
        <v>0</v>
      </c>
      <c r="AM463" s="332"/>
      <c r="AN463" s="319">
        <f>ROUND(AM463*$H463,2)</f>
        <v>0</v>
      </c>
      <c r="AO463" s="1381">
        <v>145.73000000000002</v>
      </c>
      <c r="AP463" s="1382">
        <f>ROUND(AO463*$H463,2)</f>
        <v>14777.02</v>
      </c>
      <c r="AQ463" s="332"/>
      <c r="AR463" s="319">
        <f>ROUND(AQ463*$H463,2)</f>
        <v>0</v>
      </c>
      <c r="AS463" s="1631"/>
      <c r="AT463" s="1382">
        <f>ROUND(AS463*$H463,2)</f>
        <v>0</v>
      </c>
      <c r="AU463" s="2357"/>
      <c r="AV463" s="1908">
        <f>ROUND(AU463*$H463,2)</f>
        <v>0</v>
      </c>
      <c r="AW463" s="318">
        <f>AU463+AS463+AQ463+AO463+AM463+AK463+AI463+AG463+AE463+AC463+AA463+Y463+W463+U463+S463+Q463+O463+M463+K463</f>
        <v>1185.78</v>
      </c>
      <c r="AX463" s="319">
        <f>ROUND(AW463*$H463,2)</f>
        <v>120238.09</v>
      </c>
      <c r="AY463" s="318">
        <f>G463-AW463</f>
        <v>0</v>
      </c>
      <c r="AZ463" s="319">
        <f>ROUND(AY463*$H463,2)</f>
        <v>0</v>
      </c>
      <c r="BA463" s="530">
        <f>AZ463/I463</f>
        <v>0</v>
      </c>
    </row>
    <row r="464" spans="1:53" s="1" customFormat="1" ht="30" customHeight="1" x14ac:dyDescent="0.2">
      <c r="A464" s="22"/>
      <c r="B464" s="201"/>
      <c r="C464" s="207" t="s">
        <v>112</v>
      </c>
      <c r="D464" s="33"/>
      <c r="E464" s="288" t="s">
        <v>680</v>
      </c>
      <c r="F464" s="33"/>
      <c r="G464" s="33"/>
      <c r="H464" s="202"/>
      <c r="I464" s="203"/>
      <c r="J464" s="255" t="s">
        <v>109</v>
      </c>
      <c r="K464" s="312"/>
      <c r="L464" s="313"/>
      <c r="M464" s="312"/>
      <c r="N464" s="313"/>
      <c r="O464" s="312"/>
      <c r="P464" s="313"/>
      <c r="Q464" s="312"/>
      <c r="R464" s="313"/>
      <c r="S464" s="312"/>
      <c r="T464" s="313"/>
      <c r="U464" s="312"/>
      <c r="V464" s="313"/>
      <c r="W464" s="312"/>
      <c r="X464" s="313"/>
      <c r="Y464" s="1605"/>
      <c r="Z464" s="1606"/>
      <c r="AA464" s="1605"/>
      <c r="AB464" s="1606"/>
      <c r="AC464" s="1805"/>
      <c r="AD464" s="1606"/>
      <c r="AE464" s="312"/>
      <c r="AF464" s="313"/>
      <c r="AG464" s="1781"/>
      <c r="AH464" s="1580"/>
      <c r="AI464" s="312"/>
      <c r="AJ464" s="313"/>
      <c r="AK464" s="312"/>
      <c r="AL464" s="313"/>
      <c r="AM464" s="542"/>
      <c r="AN464" s="543"/>
      <c r="AO464" s="1605"/>
      <c r="AP464" s="1606"/>
      <c r="AQ464" s="542"/>
      <c r="AR464" s="543"/>
      <c r="AS464" s="1605"/>
      <c r="AT464" s="1606"/>
      <c r="AU464" s="2339"/>
      <c r="AV464" s="1902"/>
      <c r="AW464" s="312"/>
      <c r="AX464" s="313"/>
      <c r="AY464" s="312"/>
      <c r="AZ464" s="313"/>
      <c r="BA464" s="539"/>
    </row>
    <row r="465" spans="1:67" s="1" customFormat="1" ht="30" customHeight="1" thickBot="1" x14ac:dyDescent="0.25">
      <c r="A465" s="22"/>
      <c r="B465" s="214"/>
      <c r="C465" s="207" t="s">
        <v>114</v>
      </c>
      <c r="D465" s="215" t="s">
        <v>7</v>
      </c>
      <c r="E465" s="290" t="s">
        <v>681</v>
      </c>
      <c r="F465" s="141"/>
      <c r="G465" s="217">
        <v>1185.78</v>
      </c>
      <c r="H465" s="218"/>
      <c r="I465" s="219"/>
      <c r="J465" s="24"/>
      <c r="K465" s="312"/>
      <c r="L465" s="313"/>
      <c r="M465" s="312"/>
      <c r="N465" s="313"/>
      <c r="O465" s="312"/>
      <c r="P465" s="313"/>
      <c r="Q465" s="312"/>
      <c r="R465" s="313"/>
      <c r="S465" s="312"/>
      <c r="T465" s="313"/>
      <c r="U465" s="312"/>
      <c r="V465" s="313"/>
      <c r="W465" s="312"/>
      <c r="X465" s="313"/>
      <c r="Y465" s="1605"/>
      <c r="Z465" s="1606"/>
      <c r="AA465" s="1605"/>
      <c r="AB465" s="1606"/>
      <c r="AC465" s="1805"/>
      <c r="AD465" s="1606"/>
      <c r="AE465" s="312"/>
      <c r="AF465" s="313"/>
      <c r="AG465" s="1781"/>
      <c r="AH465" s="1580"/>
      <c r="AI465" s="312"/>
      <c r="AJ465" s="313"/>
      <c r="AK465" s="312"/>
      <c r="AL465" s="313"/>
      <c r="AM465" s="542"/>
      <c r="AN465" s="543"/>
      <c r="AO465" s="1605"/>
      <c r="AP465" s="1606"/>
      <c r="AQ465" s="542"/>
      <c r="AR465" s="543"/>
      <c r="AS465" s="1605"/>
      <c r="AT465" s="1606"/>
      <c r="AU465" s="2339"/>
      <c r="AV465" s="1902"/>
      <c r="AW465" s="312"/>
      <c r="AX465" s="313"/>
      <c r="AY465" s="312"/>
      <c r="AZ465" s="313"/>
      <c r="BA465" s="539"/>
    </row>
    <row r="466" spans="1:67" s="9" customFormat="1" ht="30" customHeight="1" thickBot="1" x14ac:dyDescent="0.25">
      <c r="B466" s="244"/>
      <c r="C466" s="245"/>
      <c r="D466" s="245"/>
      <c r="E466" s="298"/>
      <c r="F466" s="245"/>
      <c r="G466" s="245"/>
      <c r="H466" s="245"/>
      <c r="I466" s="246"/>
      <c r="J466" s="131"/>
      <c r="K466" s="2275" t="s">
        <v>2482</v>
      </c>
      <c r="L466" s="2275"/>
      <c r="M466" s="2255" t="s">
        <v>2483</v>
      </c>
      <c r="N466" s="2266"/>
      <c r="O466" s="2255" t="s">
        <v>2484</v>
      </c>
      <c r="P466" s="2266"/>
      <c r="Q466" s="2255" t="s">
        <v>2485</v>
      </c>
      <c r="R466" s="2266"/>
      <c r="S466" s="2255" t="s">
        <v>2486</v>
      </c>
      <c r="T466" s="2266"/>
      <c r="U466" s="2255" t="s">
        <v>2487</v>
      </c>
      <c r="V466" s="2266"/>
      <c r="W466" s="2255" t="s">
        <v>2488</v>
      </c>
      <c r="X466" s="2266"/>
      <c r="Y466" s="2270" t="s">
        <v>2489</v>
      </c>
      <c r="Z466" s="2271"/>
      <c r="AA466" s="2270" t="s">
        <v>2490</v>
      </c>
      <c r="AB466" s="2271"/>
      <c r="AC466" s="2270" t="s">
        <v>2491</v>
      </c>
      <c r="AD466" s="2271"/>
      <c r="AE466" s="2255" t="s">
        <v>2492</v>
      </c>
      <c r="AF466" s="2266"/>
      <c r="AG466" s="2264" t="s">
        <v>2493</v>
      </c>
      <c r="AH466" s="2265"/>
      <c r="AI466" s="2255" t="s">
        <v>2494</v>
      </c>
      <c r="AJ466" s="2266"/>
      <c r="AK466" s="2255" t="s">
        <v>2495</v>
      </c>
      <c r="AL466" s="2266"/>
      <c r="AM466" s="2255" t="s">
        <v>2496</v>
      </c>
      <c r="AN466" s="2266"/>
      <c r="AO466" s="2270" t="s">
        <v>2497</v>
      </c>
      <c r="AP466" s="2271"/>
      <c r="AQ466" s="2255" t="s">
        <v>2498</v>
      </c>
      <c r="AR466" s="2266"/>
      <c r="AS466" s="2270" t="s">
        <v>2499</v>
      </c>
      <c r="AT466" s="2271"/>
      <c r="AU466" s="2272" t="s">
        <v>2504</v>
      </c>
      <c r="AV466" s="2273"/>
      <c r="AW466" s="2255" t="s">
        <v>2500</v>
      </c>
      <c r="AX466" s="2266"/>
      <c r="AY466" s="2255" t="s">
        <v>2501</v>
      </c>
      <c r="AZ466" s="2256"/>
      <c r="BA466" s="536" t="s">
        <v>2502</v>
      </c>
    </row>
    <row r="467" spans="1:67" s="10" customFormat="1" ht="30" customHeight="1" thickBot="1" x14ac:dyDescent="0.25">
      <c r="B467" s="238"/>
      <c r="C467" s="239"/>
      <c r="D467" s="239"/>
      <c r="E467" s="296"/>
      <c r="F467" s="239"/>
      <c r="G467" s="239"/>
      <c r="H467" s="239"/>
      <c r="I467" s="240"/>
      <c r="J467" s="138"/>
      <c r="K467" s="175" t="s">
        <v>91</v>
      </c>
      <c r="L467" s="177" t="s">
        <v>2503</v>
      </c>
      <c r="M467" s="175" t="s">
        <v>91</v>
      </c>
      <c r="N467" s="177" t="s">
        <v>2503</v>
      </c>
      <c r="O467" s="175" t="s">
        <v>91</v>
      </c>
      <c r="P467" s="177" t="s">
        <v>2503</v>
      </c>
      <c r="Q467" s="175" t="s">
        <v>91</v>
      </c>
      <c r="R467" s="177" t="s">
        <v>2503</v>
      </c>
      <c r="S467" s="175" t="s">
        <v>91</v>
      </c>
      <c r="T467" s="177" t="s">
        <v>2503</v>
      </c>
      <c r="U467" s="175" t="s">
        <v>91</v>
      </c>
      <c r="V467" s="177" t="s">
        <v>2503</v>
      </c>
      <c r="W467" s="175" t="s">
        <v>91</v>
      </c>
      <c r="X467" s="177" t="s">
        <v>2503</v>
      </c>
      <c r="Y467" s="1599" t="s">
        <v>91</v>
      </c>
      <c r="Z467" s="1600" t="s">
        <v>2503</v>
      </c>
      <c r="AA467" s="1599" t="s">
        <v>91</v>
      </c>
      <c r="AB467" s="1600" t="s">
        <v>2503</v>
      </c>
      <c r="AC467" s="1763" t="s">
        <v>91</v>
      </c>
      <c r="AD467" s="1600" t="s">
        <v>2503</v>
      </c>
      <c r="AE467" s="175" t="s">
        <v>91</v>
      </c>
      <c r="AF467" s="177" t="s">
        <v>2503</v>
      </c>
      <c r="AG467" s="1649" t="s">
        <v>91</v>
      </c>
      <c r="AH467" s="1576" t="s">
        <v>2503</v>
      </c>
      <c r="AI467" s="175" t="s">
        <v>91</v>
      </c>
      <c r="AJ467" s="177" t="s">
        <v>2503</v>
      </c>
      <c r="AK467" s="175" t="s">
        <v>91</v>
      </c>
      <c r="AL467" s="177" t="s">
        <v>2503</v>
      </c>
      <c r="AM467" s="175" t="s">
        <v>91</v>
      </c>
      <c r="AN467" s="177" t="s">
        <v>2503</v>
      </c>
      <c r="AO467" s="1599" t="s">
        <v>91</v>
      </c>
      <c r="AP467" s="1600" t="s">
        <v>2503</v>
      </c>
      <c r="AQ467" s="175" t="s">
        <v>91</v>
      </c>
      <c r="AR467" s="177" t="s">
        <v>2503</v>
      </c>
      <c r="AS467" s="1599" t="s">
        <v>91</v>
      </c>
      <c r="AT467" s="1600" t="s">
        <v>2503</v>
      </c>
      <c r="AU467" s="2168" t="s">
        <v>91</v>
      </c>
      <c r="AV467" s="1896" t="s">
        <v>2503</v>
      </c>
      <c r="AW467" s="175" t="s">
        <v>91</v>
      </c>
      <c r="AX467" s="177" t="s">
        <v>2503</v>
      </c>
      <c r="AY467" s="175" t="s">
        <v>91</v>
      </c>
      <c r="AZ467" s="177" t="s">
        <v>2503</v>
      </c>
      <c r="BA467" s="522" t="s">
        <v>91</v>
      </c>
    </row>
    <row r="468" spans="1:67" s="368" customFormat="1" ht="30" customHeight="1" thickBot="1" x14ac:dyDescent="0.35">
      <c r="A468" s="362"/>
      <c r="B468" s="363"/>
      <c r="C468" s="364" t="s">
        <v>43</v>
      </c>
      <c r="D468" s="2257" t="s">
        <v>683</v>
      </c>
      <c r="E468" s="2257" t="s">
        <v>683</v>
      </c>
      <c r="F468" s="2257"/>
      <c r="G468" s="2258"/>
      <c r="H468" s="365"/>
      <c r="I468" s="366">
        <f>BE882</f>
        <v>351211.23</v>
      </c>
      <c r="J468" s="193"/>
      <c r="K468" s="404">
        <f t="shared" ref="K468:AZ468" si="9">K469+K476+K482+K485</f>
        <v>0</v>
      </c>
      <c r="L468" s="404">
        <f t="shared" si="9"/>
        <v>0</v>
      </c>
      <c r="M468" s="188">
        <f t="shared" si="9"/>
        <v>0</v>
      </c>
      <c r="N468" s="188">
        <f t="shared" si="9"/>
        <v>0</v>
      </c>
      <c r="O468" s="188">
        <f t="shared" si="9"/>
        <v>0</v>
      </c>
      <c r="P468" s="188">
        <f t="shared" si="9"/>
        <v>0</v>
      </c>
      <c r="Q468" s="188">
        <f t="shared" si="9"/>
        <v>0</v>
      </c>
      <c r="R468" s="188">
        <f t="shared" si="9"/>
        <v>0</v>
      </c>
      <c r="S468" s="188">
        <f t="shared" si="9"/>
        <v>0</v>
      </c>
      <c r="T468" s="188">
        <f t="shared" si="9"/>
        <v>0</v>
      </c>
      <c r="U468" s="188">
        <f t="shared" si="9"/>
        <v>0</v>
      </c>
      <c r="V468" s="188">
        <f t="shared" si="9"/>
        <v>0</v>
      </c>
      <c r="W468" s="188">
        <f t="shared" si="9"/>
        <v>0</v>
      </c>
      <c r="X468" s="188">
        <f t="shared" si="9"/>
        <v>0</v>
      </c>
      <c r="Y468" s="1602">
        <f t="shared" si="9"/>
        <v>7406.8098000000009</v>
      </c>
      <c r="Z468" s="1602">
        <f t="shared" si="9"/>
        <v>91109.19</v>
      </c>
      <c r="AA468" s="1602">
        <f t="shared" si="9"/>
        <v>120</v>
      </c>
      <c r="AB468" s="1602">
        <f t="shared" si="9"/>
        <v>10932</v>
      </c>
      <c r="AC468" s="1765">
        <f t="shared" si="9"/>
        <v>0</v>
      </c>
      <c r="AD468" s="1602">
        <f t="shared" si="9"/>
        <v>0</v>
      </c>
      <c r="AE468" s="188">
        <f t="shared" si="9"/>
        <v>0</v>
      </c>
      <c r="AF468" s="188">
        <f t="shared" si="9"/>
        <v>0</v>
      </c>
      <c r="AG468" s="1650">
        <f t="shared" si="9"/>
        <v>0</v>
      </c>
      <c r="AH468" s="1578">
        <f t="shared" si="9"/>
        <v>0</v>
      </c>
      <c r="AI468" s="188">
        <f t="shared" si="9"/>
        <v>0</v>
      </c>
      <c r="AJ468" s="188">
        <f t="shared" si="9"/>
        <v>0</v>
      </c>
      <c r="AK468" s="188">
        <f t="shared" si="9"/>
        <v>0</v>
      </c>
      <c r="AL468" s="188">
        <f t="shared" si="9"/>
        <v>0</v>
      </c>
      <c r="AM468" s="188">
        <f t="shared" si="9"/>
        <v>0</v>
      </c>
      <c r="AN468" s="188">
        <f t="shared" si="9"/>
        <v>0</v>
      </c>
      <c r="AO468" s="1602">
        <f t="shared" si="9"/>
        <v>44.8</v>
      </c>
      <c r="AP468" s="1602">
        <f t="shared" si="9"/>
        <v>4081.28</v>
      </c>
      <c r="AQ468" s="188">
        <f t="shared" si="9"/>
        <v>0</v>
      </c>
      <c r="AR468" s="188">
        <f t="shared" si="9"/>
        <v>0</v>
      </c>
      <c r="AS468" s="1602">
        <f t="shared" si="9"/>
        <v>25.4</v>
      </c>
      <c r="AT468" s="1602">
        <f t="shared" si="9"/>
        <v>3530.6</v>
      </c>
      <c r="AU468" s="2170">
        <f t="shared" si="9"/>
        <v>0</v>
      </c>
      <c r="AV468" s="1898">
        <f t="shared" si="9"/>
        <v>0</v>
      </c>
      <c r="AW468" s="404">
        <f t="shared" si="9"/>
        <v>7597.0098000000007</v>
      </c>
      <c r="AX468" s="404">
        <f t="shared" si="9"/>
        <v>109653.07</v>
      </c>
      <c r="AY468" s="404"/>
      <c r="AZ468" s="404">
        <f t="shared" si="9"/>
        <v>241558.15000000002</v>
      </c>
      <c r="BA468" s="538">
        <f>I468/AZ468</f>
        <v>1.4539407177940382</v>
      </c>
      <c r="BB468" s="367"/>
      <c r="BC468" s="367"/>
      <c r="BD468" s="367"/>
      <c r="BE468" s="367"/>
      <c r="BF468" s="367"/>
      <c r="BG468" s="367"/>
      <c r="BH468" s="367"/>
      <c r="BI468" s="367"/>
      <c r="BJ468" s="367"/>
      <c r="BK468" s="367"/>
      <c r="BL468" s="367"/>
      <c r="BM468" s="367"/>
      <c r="BN468" s="367"/>
      <c r="BO468" s="367"/>
    </row>
    <row r="469" spans="1:67" s="12" customFormat="1" ht="39.9" customHeight="1" x14ac:dyDescent="0.2">
      <c r="B469" s="2030">
        <v>95</v>
      </c>
      <c r="C469" s="268" t="s">
        <v>105</v>
      </c>
      <c r="D469" s="269" t="s">
        <v>684</v>
      </c>
      <c r="E469" s="275" t="s">
        <v>685</v>
      </c>
      <c r="F469" s="270" t="s">
        <v>283</v>
      </c>
      <c r="G469" s="271">
        <v>684.45</v>
      </c>
      <c r="H469" s="272">
        <v>91.1</v>
      </c>
      <c r="I469" s="273">
        <f>ROUND(H469*G469,2)</f>
        <v>62353.4</v>
      </c>
      <c r="J469" s="152"/>
      <c r="K469" s="335"/>
      <c r="L469" s="405">
        <f>ROUND(K469*$H469,2)</f>
        <v>0</v>
      </c>
      <c r="M469" s="335"/>
      <c r="N469" s="405">
        <f>ROUND(M469*$H469,2)</f>
        <v>0</v>
      </c>
      <c r="O469" s="335"/>
      <c r="P469" s="405">
        <f>ROUND(O469*$H469,2)</f>
        <v>0</v>
      </c>
      <c r="Q469" s="335"/>
      <c r="R469" s="405">
        <f>ROUND(Q469*$H469,2)</f>
        <v>0</v>
      </c>
      <c r="S469" s="335"/>
      <c r="T469" s="405">
        <f>ROUND(S469*$H469,2)</f>
        <v>0</v>
      </c>
      <c r="U469" s="335"/>
      <c r="V469" s="405">
        <f>ROUND(U469*$H469,2)</f>
        <v>0</v>
      </c>
      <c r="W469" s="335"/>
      <c r="X469" s="405">
        <f>ROUND(W469*$H469,2)</f>
        <v>0</v>
      </c>
      <c r="Y469" s="1603">
        <f>G469*0.67</f>
        <v>458.58150000000006</v>
      </c>
      <c r="Z469" s="1604">
        <f>ROUND(Y469*$H469,2)</f>
        <v>41776.769999999997</v>
      </c>
      <c r="AA469" s="1603">
        <v>120</v>
      </c>
      <c r="AB469" s="1604">
        <f>ROUND(AA469*$H469,2)</f>
        <v>10932</v>
      </c>
      <c r="AC469" s="1819"/>
      <c r="AD469" s="1604">
        <f>ROUND(AC469*$H469,2)</f>
        <v>0</v>
      </c>
      <c r="AE469" s="335"/>
      <c r="AF469" s="405">
        <f>ROUND(AE469*$H469,2)</f>
        <v>0</v>
      </c>
      <c r="AG469" s="1795"/>
      <c r="AH469" s="1579">
        <f>ROUND(AG469*$H469,2)</f>
        <v>0</v>
      </c>
      <c r="AI469" s="335"/>
      <c r="AJ469" s="405">
        <f>ROUND(AI469*$H469,2)</f>
        <v>0</v>
      </c>
      <c r="AK469" s="335"/>
      <c r="AL469" s="405">
        <f>ROUND(AK469*$H469,2)</f>
        <v>0</v>
      </c>
      <c r="AM469" s="335"/>
      <c r="AN469" s="405">
        <f>ROUND(AM469*$H469,2)</f>
        <v>0</v>
      </c>
      <c r="AO469" s="1603">
        <v>44.8</v>
      </c>
      <c r="AP469" s="1604">
        <f>ROUND(AO469*$H469,2)</f>
        <v>4081.28</v>
      </c>
      <c r="AQ469" s="335"/>
      <c r="AR469" s="405">
        <f>ROUND(AQ469*$H469,2)</f>
        <v>0</v>
      </c>
      <c r="AS469" s="2328"/>
      <c r="AT469" s="1604">
        <f>ROUND(AS469*$H469,2)</f>
        <v>0</v>
      </c>
      <c r="AU469" s="2359"/>
      <c r="AV469" s="1900">
        <f>ROUND(AU469*$H469,2)</f>
        <v>0</v>
      </c>
      <c r="AW469" s="334">
        <f>AU469+AS469+AQ469+AO469+AM469+AK469+AI469+AG469+AE469+AC469+AA469+Y469+W469+U469+S469+Q469+O469+M469+K469</f>
        <v>623.38150000000007</v>
      </c>
      <c r="AX469" s="405">
        <f>ROUND(AW469*$H469,2)</f>
        <v>56790.05</v>
      </c>
      <c r="AY469" s="334">
        <f>G469-AW469</f>
        <v>61.068499999999972</v>
      </c>
      <c r="AZ469" s="405">
        <f>ROUND(AY469*$H469,2)</f>
        <v>5563.34</v>
      </c>
      <c r="BA469" s="530">
        <f>AZ469/I469</f>
        <v>8.9222720813941184E-2</v>
      </c>
    </row>
    <row r="470" spans="1:67" s="1" customFormat="1" ht="30" customHeight="1" x14ac:dyDescent="0.2">
      <c r="A470" s="22"/>
      <c r="B470" s="201"/>
      <c r="C470" s="207" t="s">
        <v>112</v>
      </c>
      <c r="D470" s="33"/>
      <c r="E470" s="288" t="s">
        <v>687</v>
      </c>
      <c r="F470" s="33"/>
      <c r="G470" s="33"/>
      <c r="H470" s="202"/>
      <c r="I470" s="203"/>
      <c r="J470" s="255" t="s">
        <v>7</v>
      </c>
      <c r="K470" s="312"/>
      <c r="L470" s="313"/>
      <c r="M470" s="312"/>
      <c r="N470" s="313"/>
      <c r="O470" s="312"/>
      <c r="P470" s="313"/>
      <c r="Q470" s="312"/>
      <c r="R470" s="313"/>
      <c r="S470" s="312"/>
      <c r="T470" s="313"/>
      <c r="U470" s="312"/>
      <c r="V470" s="313"/>
      <c r="W470" s="312"/>
      <c r="X470" s="313"/>
      <c r="Y470" s="1605"/>
      <c r="Z470" s="1606"/>
      <c r="AA470" s="1605"/>
      <c r="AB470" s="1606"/>
      <c r="AC470" s="1805"/>
      <c r="AD470" s="1606"/>
      <c r="AE470" s="312"/>
      <c r="AF470" s="313"/>
      <c r="AG470" s="1781"/>
      <c r="AH470" s="1580"/>
      <c r="AI470" s="312"/>
      <c r="AJ470" s="313"/>
      <c r="AK470" s="312"/>
      <c r="AL470" s="313"/>
      <c r="AM470" s="542"/>
      <c r="AN470" s="543"/>
      <c r="AO470" s="1605"/>
      <c r="AP470" s="1606"/>
      <c r="AQ470" s="542"/>
      <c r="AR470" s="543"/>
      <c r="AS470" s="1605"/>
      <c r="AT470" s="1606"/>
      <c r="AU470" s="2339"/>
      <c r="AV470" s="1902"/>
      <c r="AW470" s="312"/>
      <c r="AX470" s="313"/>
      <c r="AY470" s="312"/>
      <c r="AZ470" s="313"/>
      <c r="BA470" s="539"/>
    </row>
    <row r="471" spans="1:67" s="1" customFormat="1" ht="30" customHeight="1" x14ac:dyDescent="0.2">
      <c r="A471" s="22"/>
      <c r="B471" s="209"/>
      <c r="C471" s="207" t="s">
        <v>114</v>
      </c>
      <c r="D471" s="210" t="s">
        <v>7</v>
      </c>
      <c r="E471" s="289" t="s">
        <v>688</v>
      </c>
      <c r="F471" s="134"/>
      <c r="G471" s="210" t="s">
        <v>7</v>
      </c>
      <c r="H471" s="212"/>
      <c r="I471" s="213"/>
      <c r="J471" s="24"/>
      <c r="K471" s="312"/>
      <c r="L471" s="313"/>
      <c r="M471" s="312"/>
      <c r="N471" s="313"/>
      <c r="O471" s="312"/>
      <c r="P471" s="313"/>
      <c r="Q471" s="312"/>
      <c r="R471" s="313"/>
      <c r="S471" s="312"/>
      <c r="T471" s="313"/>
      <c r="U471" s="312"/>
      <c r="V471" s="313"/>
      <c r="W471" s="312"/>
      <c r="X471" s="313"/>
      <c r="Y471" s="1605"/>
      <c r="Z471" s="1606"/>
      <c r="AA471" s="1605"/>
      <c r="AB471" s="1606"/>
      <c r="AC471" s="1805"/>
      <c r="AD471" s="1606"/>
      <c r="AE471" s="312"/>
      <c r="AF471" s="313"/>
      <c r="AG471" s="1781"/>
      <c r="AH471" s="1580"/>
      <c r="AI471" s="312"/>
      <c r="AJ471" s="313"/>
      <c r="AK471" s="312"/>
      <c r="AL471" s="313"/>
      <c r="AM471" s="542"/>
      <c r="AN471" s="543"/>
      <c r="AO471" s="1605"/>
      <c r="AP471" s="1606"/>
      <c r="AQ471" s="542"/>
      <c r="AR471" s="543"/>
      <c r="AS471" s="1605"/>
      <c r="AT471" s="1606"/>
      <c r="AU471" s="2339"/>
      <c r="AV471" s="1902"/>
      <c r="AW471" s="312"/>
      <c r="AX471" s="313"/>
      <c r="AY471" s="312"/>
      <c r="AZ471" s="313"/>
      <c r="BA471" s="539"/>
    </row>
    <row r="472" spans="1:67" s="10" customFormat="1" ht="30" customHeight="1" x14ac:dyDescent="0.2">
      <c r="B472" s="214"/>
      <c r="C472" s="207" t="s">
        <v>114</v>
      </c>
      <c r="D472" s="215" t="s">
        <v>7</v>
      </c>
      <c r="E472" s="290" t="s">
        <v>689</v>
      </c>
      <c r="F472" s="141"/>
      <c r="G472" s="217">
        <v>333.58</v>
      </c>
      <c r="H472" s="218"/>
      <c r="I472" s="219"/>
      <c r="J472" s="138"/>
      <c r="K472" s="316"/>
      <c r="L472" s="317"/>
      <c r="M472" s="316"/>
      <c r="N472" s="317"/>
      <c r="O472" s="316"/>
      <c r="P472" s="317"/>
      <c r="Q472" s="316"/>
      <c r="R472" s="317"/>
      <c r="S472" s="316"/>
      <c r="T472" s="317"/>
      <c r="U472" s="316"/>
      <c r="V472" s="317"/>
      <c r="W472" s="316"/>
      <c r="X472" s="317"/>
      <c r="Y472" s="1609"/>
      <c r="Z472" s="1610"/>
      <c r="AA472" s="1609"/>
      <c r="AB472" s="1610"/>
      <c r="AC472" s="1755"/>
      <c r="AD472" s="1610"/>
      <c r="AE472" s="316"/>
      <c r="AF472" s="317"/>
      <c r="AG472" s="1645"/>
      <c r="AH472" s="1582"/>
      <c r="AI472" s="316"/>
      <c r="AJ472" s="317"/>
      <c r="AK472" s="316"/>
      <c r="AL472" s="317"/>
      <c r="AM472" s="316"/>
      <c r="AN472" s="317"/>
      <c r="AO472" s="1609"/>
      <c r="AP472" s="1610"/>
      <c r="AQ472" s="316"/>
      <c r="AR472" s="317"/>
      <c r="AS472" s="1609"/>
      <c r="AT472" s="1610"/>
      <c r="AU472" s="2341"/>
      <c r="AV472" s="1906"/>
      <c r="AW472" s="316"/>
      <c r="AX472" s="317"/>
      <c r="AY472" s="316"/>
      <c r="AZ472" s="317"/>
      <c r="BA472" s="528"/>
    </row>
    <row r="473" spans="1:67" s="1" customFormat="1" ht="30" customHeight="1" x14ac:dyDescent="0.2">
      <c r="A473" s="22"/>
      <c r="B473" s="209"/>
      <c r="C473" s="207" t="s">
        <v>114</v>
      </c>
      <c r="D473" s="210" t="s">
        <v>7</v>
      </c>
      <c r="E473" s="289" t="s">
        <v>690</v>
      </c>
      <c r="F473" s="134"/>
      <c r="G473" s="210" t="s">
        <v>7</v>
      </c>
      <c r="H473" s="212"/>
      <c r="I473" s="213"/>
      <c r="J473" s="255" t="s">
        <v>109</v>
      </c>
      <c r="K473" s="312"/>
      <c r="L473" s="313"/>
      <c r="M473" s="312"/>
      <c r="N473" s="313"/>
      <c r="O473" s="312"/>
      <c r="P473" s="313"/>
      <c r="Q473" s="312"/>
      <c r="R473" s="313"/>
      <c r="S473" s="312"/>
      <c r="T473" s="313"/>
      <c r="U473" s="312"/>
      <c r="V473" s="313"/>
      <c r="W473" s="312"/>
      <c r="X473" s="313"/>
      <c r="Y473" s="1605"/>
      <c r="Z473" s="1606"/>
      <c r="AA473" s="1605"/>
      <c r="AB473" s="1606"/>
      <c r="AC473" s="1805"/>
      <c r="AD473" s="1606"/>
      <c r="AE473" s="312"/>
      <c r="AF473" s="313"/>
      <c r="AG473" s="1781"/>
      <c r="AH473" s="1580"/>
      <c r="AI473" s="312"/>
      <c r="AJ473" s="313"/>
      <c r="AK473" s="312"/>
      <c r="AL473" s="313"/>
      <c r="AM473" s="542"/>
      <c r="AN473" s="543"/>
      <c r="AO473" s="1605"/>
      <c r="AP473" s="1606"/>
      <c r="AQ473" s="542"/>
      <c r="AR473" s="543"/>
      <c r="AS473" s="1605"/>
      <c r="AT473" s="1606"/>
      <c r="AU473" s="2339"/>
      <c r="AV473" s="1902"/>
      <c r="AW473" s="312"/>
      <c r="AX473" s="313"/>
      <c r="AY473" s="312"/>
      <c r="AZ473" s="313"/>
      <c r="BA473" s="539"/>
    </row>
    <row r="474" spans="1:67" s="1" customFormat="1" ht="30" customHeight="1" x14ac:dyDescent="0.2">
      <c r="A474" s="22"/>
      <c r="B474" s="214"/>
      <c r="C474" s="207" t="s">
        <v>114</v>
      </c>
      <c r="D474" s="215" t="s">
        <v>7</v>
      </c>
      <c r="E474" s="290" t="s">
        <v>691</v>
      </c>
      <c r="F474" s="141"/>
      <c r="G474" s="217">
        <v>350.87</v>
      </c>
      <c r="H474" s="218"/>
      <c r="I474" s="219"/>
      <c r="J474" s="24"/>
      <c r="K474" s="312"/>
      <c r="L474" s="313"/>
      <c r="M474" s="312"/>
      <c r="N474" s="313"/>
      <c r="O474" s="312"/>
      <c r="P474" s="313"/>
      <c r="Q474" s="312"/>
      <c r="R474" s="313"/>
      <c r="S474" s="312"/>
      <c r="T474" s="313"/>
      <c r="U474" s="312"/>
      <c r="V474" s="313"/>
      <c r="W474" s="312"/>
      <c r="X474" s="313"/>
      <c r="Y474" s="1605"/>
      <c r="Z474" s="1606"/>
      <c r="AA474" s="1605"/>
      <c r="AB474" s="1606"/>
      <c r="AC474" s="1805"/>
      <c r="AD474" s="1606"/>
      <c r="AE474" s="312"/>
      <c r="AF474" s="313"/>
      <c r="AG474" s="1781"/>
      <c r="AH474" s="1580"/>
      <c r="AI474" s="312"/>
      <c r="AJ474" s="313"/>
      <c r="AK474" s="312"/>
      <c r="AL474" s="313"/>
      <c r="AM474" s="542"/>
      <c r="AN474" s="543"/>
      <c r="AO474" s="1605"/>
      <c r="AP474" s="1606"/>
      <c r="AQ474" s="542"/>
      <c r="AR474" s="543"/>
      <c r="AS474" s="1605"/>
      <c r="AT474" s="1606"/>
      <c r="AU474" s="2339"/>
      <c r="AV474" s="1902"/>
      <c r="AW474" s="312"/>
      <c r="AX474" s="313"/>
      <c r="AY474" s="312"/>
      <c r="AZ474" s="313"/>
      <c r="BA474" s="539"/>
    </row>
    <row r="475" spans="1:67" s="10" customFormat="1" ht="30" customHeight="1" x14ac:dyDescent="0.2">
      <c r="B475" s="226"/>
      <c r="C475" s="207" t="s">
        <v>114</v>
      </c>
      <c r="D475" s="227" t="s">
        <v>7</v>
      </c>
      <c r="E475" s="292" t="s">
        <v>132</v>
      </c>
      <c r="F475" s="155"/>
      <c r="G475" s="229">
        <v>684.45</v>
      </c>
      <c r="H475" s="230"/>
      <c r="I475" s="231"/>
      <c r="J475" s="138"/>
      <c r="K475" s="316"/>
      <c r="L475" s="317"/>
      <c r="M475" s="316"/>
      <c r="N475" s="317"/>
      <c r="O475" s="316"/>
      <c r="P475" s="317"/>
      <c r="Q475" s="316"/>
      <c r="R475" s="317"/>
      <c r="S475" s="316"/>
      <c r="T475" s="317"/>
      <c r="U475" s="316"/>
      <c r="V475" s="317"/>
      <c r="W475" s="316"/>
      <c r="X475" s="317"/>
      <c r="Y475" s="1609"/>
      <c r="Z475" s="1610"/>
      <c r="AA475" s="1609"/>
      <c r="AB475" s="1610"/>
      <c r="AC475" s="1755"/>
      <c r="AD475" s="1610"/>
      <c r="AE475" s="316"/>
      <c r="AF475" s="317"/>
      <c r="AG475" s="1645"/>
      <c r="AH475" s="1582"/>
      <c r="AI475" s="316"/>
      <c r="AJ475" s="317"/>
      <c r="AK475" s="316"/>
      <c r="AL475" s="317"/>
      <c r="AM475" s="316"/>
      <c r="AN475" s="317"/>
      <c r="AO475" s="1609"/>
      <c r="AP475" s="1610"/>
      <c r="AQ475" s="316"/>
      <c r="AR475" s="317"/>
      <c r="AS475" s="1609"/>
      <c r="AT475" s="1610"/>
      <c r="AU475" s="2341"/>
      <c r="AV475" s="1906"/>
      <c r="AW475" s="316"/>
      <c r="AX475" s="317"/>
      <c r="AY475" s="316"/>
      <c r="AZ475" s="317"/>
      <c r="BA475" s="528"/>
    </row>
    <row r="476" spans="1:67" s="8" customFormat="1" ht="39.9" customHeight="1" x14ac:dyDescent="0.25">
      <c r="B476" s="2033">
        <v>96</v>
      </c>
      <c r="C476" s="1637" t="s">
        <v>105</v>
      </c>
      <c r="D476" s="1638" t="s">
        <v>692</v>
      </c>
      <c r="E476" s="1639" t="s">
        <v>693</v>
      </c>
      <c r="F476" s="1640" t="s">
        <v>283</v>
      </c>
      <c r="G476" s="1641">
        <v>10370.49</v>
      </c>
      <c r="H476" s="1642">
        <v>7.1</v>
      </c>
      <c r="I476" s="1643">
        <f>ROUND(H476*G476,2)</f>
        <v>73630.48</v>
      </c>
      <c r="J476" s="2037"/>
      <c r="K476" s="2038"/>
      <c r="L476" s="1931">
        <f>ROUND(K476*$H476,2)</f>
        <v>0</v>
      </c>
      <c r="M476" s="2038"/>
      <c r="N476" s="1931">
        <f>ROUND(M476*$H476,2)</f>
        <v>0</v>
      </c>
      <c r="O476" s="2038"/>
      <c r="P476" s="1931">
        <f>ROUND(O476*$H476,2)</f>
        <v>0</v>
      </c>
      <c r="Q476" s="2038"/>
      <c r="R476" s="1931">
        <f>ROUND(Q476*$H476,2)</f>
        <v>0</v>
      </c>
      <c r="S476" s="2038"/>
      <c r="T476" s="1931">
        <f>ROUND(S476*$H476,2)</f>
        <v>0</v>
      </c>
      <c r="U476" s="2038"/>
      <c r="V476" s="1931">
        <f>ROUND(U476*$H476,2)</f>
        <v>0</v>
      </c>
      <c r="W476" s="2038"/>
      <c r="X476" s="1931">
        <f>ROUND(W476*$H476,2)</f>
        <v>0</v>
      </c>
      <c r="Y476" s="2039">
        <f>G476*0.67</f>
        <v>6948.2283000000007</v>
      </c>
      <c r="Z476" s="1931">
        <f>ROUND(Y476*$H476,2)</f>
        <v>49332.42</v>
      </c>
      <c r="AA476" s="2038"/>
      <c r="AB476" s="1931">
        <f>ROUND(AA476*$H476,2)</f>
        <v>0</v>
      </c>
      <c r="AC476" s="2040"/>
      <c r="AD476" s="1931">
        <f>ROUND(AC476*$H476,2)</f>
        <v>0</v>
      </c>
      <c r="AE476" s="2038"/>
      <c r="AF476" s="1931">
        <f>ROUND(AE476*$H476,2)</f>
        <v>0</v>
      </c>
      <c r="AG476" s="2040"/>
      <c r="AH476" s="1931">
        <f>ROUND(AG476*$H476,2)</f>
        <v>0</v>
      </c>
      <c r="AI476" s="2038"/>
      <c r="AJ476" s="1931">
        <f>ROUND(AI476*$H476,2)</f>
        <v>0</v>
      </c>
      <c r="AK476" s="2038"/>
      <c r="AL476" s="1931">
        <f>ROUND(AK476*$H476,2)</f>
        <v>0</v>
      </c>
      <c r="AM476" s="2038"/>
      <c r="AN476" s="1931">
        <f>ROUND(AM476*$H476,2)</f>
        <v>0</v>
      </c>
      <c r="AO476" s="1743"/>
      <c r="AP476" s="1382">
        <f>ROUND(AO476*$H476,2)</f>
        <v>0</v>
      </c>
      <c r="AQ476" s="2038"/>
      <c r="AR476" s="1931">
        <f>ROUND(AQ476*$H476,2)</f>
        <v>0</v>
      </c>
      <c r="AS476" s="1743"/>
      <c r="AT476" s="1382">
        <f>ROUND(AS476*$H476,2)</f>
        <v>0</v>
      </c>
      <c r="AU476" s="2358"/>
      <c r="AV476" s="1908">
        <f>ROUND(AU476*$H476,2)</f>
        <v>0</v>
      </c>
      <c r="AW476" s="1930">
        <f>AU476+AS476+AQ476+AO476+AM476+AK476+AI476+AG476+AE476+AC476+AA476+Y476+W476+U476+S476+Q476+O476+M476+K476</f>
        <v>6948.2283000000007</v>
      </c>
      <c r="AX476" s="1931">
        <f>ROUND(AW476*$H476,2)</f>
        <v>49332.42</v>
      </c>
      <c r="AY476" s="1930">
        <f>G476-AW476</f>
        <v>3422.2616999999991</v>
      </c>
      <c r="AZ476" s="1931">
        <f>ROUND(AY476*$H476,2)</f>
        <v>24298.06</v>
      </c>
      <c r="BA476" s="1932">
        <f>AZ476/I476</f>
        <v>0.33000002173013138</v>
      </c>
    </row>
    <row r="477" spans="1:67" s="1" customFormat="1" ht="30" customHeight="1" x14ac:dyDescent="0.2">
      <c r="A477" s="22"/>
      <c r="B477" s="201"/>
      <c r="C477" s="207" t="s">
        <v>112</v>
      </c>
      <c r="D477" s="33"/>
      <c r="E477" s="288" t="s">
        <v>687</v>
      </c>
      <c r="F477" s="33"/>
      <c r="G477" s="33"/>
      <c r="H477" s="202"/>
      <c r="I477" s="203"/>
      <c r="J477" s="255" t="s">
        <v>109</v>
      </c>
      <c r="K477" s="312"/>
      <c r="L477" s="313"/>
      <c r="M477" s="312"/>
      <c r="N477" s="313"/>
      <c r="O477" s="312"/>
      <c r="P477" s="313"/>
      <c r="Q477" s="312"/>
      <c r="R477" s="313"/>
      <c r="S477" s="312"/>
      <c r="T477" s="313"/>
      <c r="U477" s="312"/>
      <c r="V477" s="313"/>
      <c r="W477" s="312"/>
      <c r="X477" s="313"/>
      <c r="Y477" s="1605"/>
      <c r="Z477" s="1606"/>
      <c r="AA477" s="1605"/>
      <c r="AB477" s="1606"/>
      <c r="AC477" s="1805"/>
      <c r="AD477" s="1606"/>
      <c r="AE477" s="312"/>
      <c r="AF477" s="313"/>
      <c r="AG477" s="1781"/>
      <c r="AH477" s="1580"/>
      <c r="AI477" s="312"/>
      <c r="AJ477" s="313"/>
      <c r="AK477" s="312"/>
      <c r="AL477" s="313"/>
      <c r="AM477" s="542"/>
      <c r="AN477" s="543"/>
      <c r="AO477" s="1605"/>
      <c r="AP477" s="1606"/>
      <c r="AQ477" s="542"/>
      <c r="AR477" s="543"/>
      <c r="AS477" s="1605"/>
      <c r="AT477" s="1606"/>
      <c r="AU477" s="2339"/>
      <c r="AV477" s="1902"/>
      <c r="AW477" s="312"/>
      <c r="AX477" s="313"/>
      <c r="AY477" s="312"/>
      <c r="AZ477" s="313"/>
      <c r="BA477" s="539"/>
    </row>
    <row r="478" spans="1:67" s="1" customFormat="1" ht="30" customHeight="1" x14ac:dyDescent="0.2">
      <c r="A478" s="22"/>
      <c r="B478" s="209"/>
      <c r="C478" s="207" t="s">
        <v>114</v>
      </c>
      <c r="D478" s="210" t="s">
        <v>7</v>
      </c>
      <c r="E478" s="289" t="s">
        <v>695</v>
      </c>
      <c r="F478" s="134"/>
      <c r="G478" s="210" t="s">
        <v>7</v>
      </c>
      <c r="H478" s="212"/>
      <c r="I478" s="213"/>
      <c r="J478" s="24"/>
      <c r="K478" s="312"/>
      <c r="L478" s="313"/>
      <c r="M478" s="312"/>
      <c r="N478" s="313"/>
      <c r="O478" s="312"/>
      <c r="P478" s="313"/>
      <c r="Q478" s="312"/>
      <c r="R478" s="313"/>
      <c r="S478" s="312"/>
      <c r="T478" s="313"/>
      <c r="U478" s="312"/>
      <c r="V478" s="313"/>
      <c r="W478" s="312"/>
      <c r="X478" s="313"/>
      <c r="Y478" s="1605"/>
      <c r="Z478" s="1606"/>
      <c r="AA478" s="1605"/>
      <c r="AB478" s="1606"/>
      <c r="AC478" s="1805"/>
      <c r="AD478" s="1606"/>
      <c r="AE478" s="312"/>
      <c r="AF478" s="313"/>
      <c r="AG478" s="1781"/>
      <c r="AH478" s="1580"/>
      <c r="AI478" s="312"/>
      <c r="AJ478" s="313"/>
      <c r="AK478" s="312"/>
      <c r="AL478" s="313"/>
      <c r="AM478" s="542"/>
      <c r="AN478" s="543"/>
      <c r="AO478" s="1605"/>
      <c r="AP478" s="1606"/>
      <c r="AQ478" s="542"/>
      <c r="AR478" s="543"/>
      <c r="AS478" s="1605"/>
      <c r="AT478" s="1606"/>
      <c r="AU478" s="2339"/>
      <c r="AV478" s="1902"/>
      <c r="AW478" s="312"/>
      <c r="AX478" s="313"/>
      <c r="AY478" s="312"/>
      <c r="AZ478" s="313"/>
      <c r="BA478" s="539"/>
    </row>
    <row r="479" spans="1:67" s="1" customFormat="1" ht="30" customHeight="1" x14ac:dyDescent="0.2">
      <c r="A479" s="22"/>
      <c r="B479" s="214"/>
      <c r="C479" s="207" t="s">
        <v>114</v>
      </c>
      <c r="D479" s="215" t="s">
        <v>7</v>
      </c>
      <c r="E479" s="290" t="s">
        <v>696</v>
      </c>
      <c r="F479" s="141"/>
      <c r="G479" s="217">
        <v>3002.22</v>
      </c>
      <c r="H479" s="218"/>
      <c r="I479" s="219"/>
      <c r="J479" s="27"/>
      <c r="K479" s="312"/>
      <c r="L479" s="313"/>
      <c r="M479" s="312"/>
      <c r="N479" s="313"/>
      <c r="O479" s="312"/>
      <c r="P479" s="313"/>
      <c r="Q479" s="312"/>
      <c r="R479" s="313"/>
      <c r="S479" s="312"/>
      <c r="T479" s="313"/>
      <c r="U479" s="312"/>
      <c r="V479" s="313"/>
      <c r="W479" s="312"/>
      <c r="X479" s="313"/>
      <c r="Y479" s="1605"/>
      <c r="Z479" s="1606"/>
      <c r="AA479" s="1605"/>
      <c r="AB479" s="1606"/>
      <c r="AC479" s="1805"/>
      <c r="AD479" s="1606"/>
      <c r="AE479" s="312"/>
      <c r="AF479" s="313"/>
      <c r="AG479" s="1781"/>
      <c r="AH479" s="1580"/>
      <c r="AI479" s="312"/>
      <c r="AJ479" s="313"/>
      <c r="AK479" s="312"/>
      <c r="AL479" s="313"/>
      <c r="AM479" s="542"/>
      <c r="AN479" s="543"/>
      <c r="AO479" s="1605"/>
      <c r="AP479" s="1606"/>
      <c r="AQ479" s="542"/>
      <c r="AR479" s="543"/>
      <c r="AS479" s="1605"/>
      <c r="AT479" s="1606"/>
      <c r="AU479" s="2339"/>
      <c r="AV479" s="1902"/>
      <c r="AW479" s="312"/>
      <c r="AX479" s="313"/>
      <c r="AY479" s="312"/>
      <c r="AZ479" s="313"/>
      <c r="BA479" s="539"/>
    </row>
    <row r="480" spans="1:67" ht="30" customHeight="1" x14ac:dyDescent="0.25">
      <c r="B480" s="214"/>
      <c r="C480" s="207" t="s">
        <v>114</v>
      </c>
      <c r="D480" s="215" t="s">
        <v>7</v>
      </c>
      <c r="E480" s="290" t="s">
        <v>697</v>
      </c>
      <c r="F480" s="141"/>
      <c r="G480" s="217">
        <v>7368.27</v>
      </c>
      <c r="H480" s="218"/>
      <c r="I480" s="219"/>
      <c r="K480" s="336"/>
      <c r="L480" s="337"/>
      <c r="M480" s="336"/>
      <c r="N480" s="337"/>
      <c r="O480" s="336"/>
      <c r="P480" s="337"/>
      <c r="Q480" s="336"/>
      <c r="R480" s="337"/>
      <c r="S480" s="336"/>
      <c r="T480" s="337"/>
      <c r="U480" s="336"/>
      <c r="V480" s="337"/>
      <c r="W480" s="336"/>
      <c r="X480" s="337"/>
      <c r="Y480" s="1633"/>
      <c r="Z480" s="1634"/>
      <c r="AA480" s="1633"/>
      <c r="AB480" s="1634"/>
      <c r="AC480" s="1820"/>
      <c r="AD480" s="1634"/>
      <c r="AE480" s="336"/>
      <c r="AF480" s="337"/>
      <c r="AG480" s="1796"/>
      <c r="AH480" s="1587"/>
      <c r="AI480" s="336"/>
      <c r="AJ480" s="337"/>
      <c r="AK480" s="336"/>
      <c r="AL480" s="337"/>
      <c r="AM480" s="544"/>
      <c r="AN480" s="545"/>
      <c r="AO480" s="1633"/>
      <c r="AP480" s="1634"/>
      <c r="AQ480" s="544"/>
      <c r="AR480" s="545"/>
      <c r="AS480" s="1633"/>
      <c r="AT480" s="1634"/>
      <c r="AU480" s="2360"/>
      <c r="AV480" s="1921"/>
      <c r="AW480" s="336"/>
      <c r="AX480" s="337"/>
      <c r="AY480" s="336"/>
      <c r="AZ480" s="337"/>
      <c r="BA480" s="540"/>
    </row>
    <row r="481" spans="1:67" ht="30" customHeight="1" x14ac:dyDescent="0.25">
      <c r="B481" s="226"/>
      <c r="C481" s="207" t="s">
        <v>114</v>
      </c>
      <c r="D481" s="227" t="s">
        <v>7</v>
      </c>
      <c r="E481" s="292" t="s">
        <v>132</v>
      </c>
      <c r="F481" s="155"/>
      <c r="G481" s="229">
        <v>10370.49</v>
      </c>
      <c r="H481" s="230"/>
      <c r="I481" s="231"/>
      <c r="K481" s="336"/>
      <c r="L481" s="337"/>
      <c r="M481" s="336"/>
      <c r="N481" s="337"/>
      <c r="O481" s="336"/>
      <c r="P481" s="337"/>
      <c r="Q481" s="336"/>
      <c r="R481" s="337"/>
      <c r="S481" s="336"/>
      <c r="T481" s="337"/>
      <c r="U481" s="336"/>
      <c r="V481" s="337"/>
      <c r="W481" s="336"/>
      <c r="X481" s="337"/>
      <c r="Y481" s="1633"/>
      <c r="Z481" s="1634"/>
      <c r="AA481" s="1633"/>
      <c r="AB481" s="1634"/>
      <c r="AC481" s="1820"/>
      <c r="AD481" s="1634"/>
      <c r="AE481" s="336"/>
      <c r="AF481" s="337"/>
      <c r="AG481" s="1796"/>
      <c r="AH481" s="1587"/>
      <c r="AI481" s="336"/>
      <c r="AJ481" s="337"/>
      <c r="AK481" s="336"/>
      <c r="AL481" s="337"/>
      <c r="AM481" s="544"/>
      <c r="AN481" s="545"/>
      <c r="AO481" s="1633"/>
      <c r="AP481" s="1634"/>
      <c r="AQ481" s="544"/>
      <c r="AR481" s="545"/>
      <c r="AS481" s="1633"/>
      <c r="AT481" s="1634"/>
      <c r="AU481" s="2360"/>
      <c r="AV481" s="1921"/>
      <c r="AW481" s="336"/>
      <c r="AX481" s="337"/>
      <c r="AY481" s="336"/>
      <c r="AZ481" s="337"/>
      <c r="BA481" s="540"/>
    </row>
    <row r="482" spans="1:67" ht="39.9" customHeight="1" x14ac:dyDescent="0.25">
      <c r="B482" s="2033">
        <v>97</v>
      </c>
      <c r="C482" s="1637" t="s">
        <v>105</v>
      </c>
      <c r="D482" s="1638" t="s">
        <v>698</v>
      </c>
      <c r="E482" s="1639" t="s">
        <v>699</v>
      </c>
      <c r="F482" s="1640" t="s">
        <v>283</v>
      </c>
      <c r="G482" s="1641">
        <v>350.87</v>
      </c>
      <c r="H482" s="1642">
        <v>139</v>
      </c>
      <c r="I482" s="1643">
        <f>ROUND(H482*G482,2)</f>
        <v>48770.93</v>
      </c>
      <c r="J482" s="2041"/>
      <c r="K482" s="2042"/>
      <c r="L482" s="1931">
        <f>ROUND(K482*$H482,2)</f>
        <v>0</v>
      </c>
      <c r="M482" s="2042"/>
      <c r="N482" s="1931">
        <f>ROUND(M482*$H482,2)</f>
        <v>0</v>
      </c>
      <c r="O482" s="2042"/>
      <c r="P482" s="1931">
        <f>ROUND(O482*$H482,2)</f>
        <v>0</v>
      </c>
      <c r="Q482" s="2042"/>
      <c r="R482" s="1931">
        <f>ROUND(Q482*$H482,2)</f>
        <v>0</v>
      </c>
      <c r="S482" s="2042"/>
      <c r="T482" s="1931">
        <f>ROUND(S482*$H482,2)</f>
        <v>0</v>
      </c>
      <c r="U482" s="2042"/>
      <c r="V482" s="1931">
        <f>ROUND(U482*$H482,2)</f>
        <v>0</v>
      </c>
      <c r="W482" s="2042"/>
      <c r="X482" s="1931">
        <f>ROUND(W482*$H482,2)</f>
        <v>0</v>
      </c>
      <c r="Y482" s="2042"/>
      <c r="Z482" s="1931">
        <f>ROUND(Y482*$H482,2)</f>
        <v>0</v>
      </c>
      <c r="AA482" s="2042"/>
      <c r="AB482" s="1931">
        <f>ROUND(AA482*$H482,2)</f>
        <v>0</v>
      </c>
      <c r="AC482" s="2043"/>
      <c r="AD482" s="1931">
        <f>ROUND(AC482*$H482,2)</f>
        <v>0</v>
      </c>
      <c r="AE482" s="2042"/>
      <c r="AF482" s="1931">
        <f>ROUND(AE482*$H482,2)</f>
        <v>0</v>
      </c>
      <c r="AG482" s="2043"/>
      <c r="AH482" s="1931">
        <f>ROUND(AG482*$H482,2)</f>
        <v>0</v>
      </c>
      <c r="AI482" s="2042"/>
      <c r="AJ482" s="1931">
        <f>ROUND(AI482*$H482,2)</f>
        <v>0</v>
      </c>
      <c r="AK482" s="2042"/>
      <c r="AL482" s="1931">
        <f>ROUND(AK482*$H482,2)</f>
        <v>0</v>
      </c>
      <c r="AM482" s="2042"/>
      <c r="AN482" s="1931">
        <f>ROUND(AM482*$H482,2)</f>
        <v>0</v>
      </c>
      <c r="AO482" s="2048"/>
      <c r="AP482" s="1382">
        <f>ROUND(AO482*$H482,2)</f>
        <v>0</v>
      </c>
      <c r="AQ482" s="1930"/>
      <c r="AR482" s="1931">
        <f>ROUND(AQ482*$H482,2)</f>
        <v>0</v>
      </c>
      <c r="AS482" s="1381">
        <v>25.4</v>
      </c>
      <c r="AT482" s="1382">
        <f>ROUND(AS482*$H482,2)</f>
        <v>3530.6</v>
      </c>
      <c r="AU482" s="2361"/>
      <c r="AV482" s="1908">
        <f>ROUND(AU482*$H482,2)</f>
        <v>0</v>
      </c>
      <c r="AW482" s="1930">
        <f>AU482+AS482+AQ482+AO482+AM482+AK482+AI482+AG482+AE482+AC482+AA482+Y482+W482+U482+S482+Q482+O482+M482+K482</f>
        <v>25.4</v>
      </c>
      <c r="AX482" s="1931">
        <f>ROUND(AW482*$H482,2)</f>
        <v>3530.6</v>
      </c>
      <c r="AY482" s="1930">
        <f>G482-AW482</f>
        <v>325.47000000000003</v>
      </c>
      <c r="AZ482" s="1931">
        <f>ROUND(AY482*$H482,2)</f>
        <v>45240.33</v>
      </c>
      <c r="BA482" s="1932">
        <f>AZ482/I482</f>
        <v>0.9276085159745775</v>
      </c>
    </row>
    <row r="483" spans="1:67" ht="30" customHeight="1" x14ac:dyDescent="0.25">
      <c r="B483" s="201"/>
      <c r="C483" s="207" t="s">
        <v>112</v>
      </c>
      <c r="D483" s="33"/>
      <c r="E483" s="288" t="s">
        <v>701</v>
      </c>
      <c r="F483" s="33"/>
      <c r="G483" s="33"/>
      <c r="H483" s="202"/>
      <c r="I483" s="203"/>
      <c r="K483" s="336"/>
      <c r="L483" s="337"/>
      <c r="M483" s="336"/>
      <c r="N483" s="337"/>
      <c r="O483" s="336"/>
      <c r="P483" s="337"/>
      <c r="Q483" s="336"/>
      <c r="R483" s="337"/>
      <c r="S483" s="336"/>
      <c r="T483" s="337"/>
      <c r="U483" s="336"/>
      <c r="V483" s="337"/>
      <c r="W483" s="336"/>
      <c r="X483" s="337"/>
      <c r="Y483" s="1633"/>
      <c r="Z483" s="1634"/>
      <c r="AA483" s="1633"/>
      <c r="AB483" s="1634"/>
      <c r="AC483" s="1820"/>
      <c r="AD483" s="1634"/>
      <c r="AE483" s="336"/>
      <c r="AF483" s="337"/>
      <c r="AG483" s="1796"/>
      <c r="AH483" s="1587"/>
      <c r="AI483" s="336"/>
      <c r="AJ483" s="337"/>
      <c r="AK483" s="336"/>
      <c r="AL483" s="337"/>
      <c r="AM483" s="544"/>
      <c r="AN483" s="545"/>
      <c r="AO483" s="1633"/>
      <c r="AP483" s="1634"/>
      <c r="AQ483" s="544"/>
      <c r="AR483" s="545"/>
      <c r="AS483" s="1633"/>
      <c r="AT483" s="1634"/>
      <c r="AU483" s="2360"/>
      <c r="AV483" s="1921"/>
      <c r="AW483" s="336"/>
      <c r="AX483" s="337"/>
      <c r="AY483" s="336"/>
      <c r="AZ483" s="337"/>
      <c r="BA483" s="540"/>
    </row>
    <row r="484" spans="1:67" ht="30" customHeight="1" x14ac:dyDescent="0.25">
      <c r="B484" s="214"/>
      <c r="C484" s="207" t="s">
        <v>114</v>
      </c>
      <c r="D484" s="215" t="s">
        <v>7</v>
      </c>
      <c r="E484" s="290" t="s">
        <v>702</v>
      </c>
      <c r="F484" s="141"/>
      <c r="G484" s="217">
        <v>350.87</v>
      </c>
      <c r="H484" s="218"/>
      <c r="I484" s="219"/>
      <c r="K484" s="336"/>
      <c r="L484" s="337"/>
      <c r="M484" s="336"/>
      <c r="N484" s="337"/>
      <c r="O484" s="336"/>
      <c r="P484" s="337"/>
      <c r="Q484" s="336"/>
      <c r="R484" s="337"/>
      <c r="S484" s="336"/>
      <c r="T484" s="337"/>
      <c r="U484" s="336"/>
      <c r="V484" s="337"/>
      <c r="W484" s="336"/>
      <c r="X484" s="337"/>
      <c r="Y484" s="1633"/>
      <c r="Z484" s="1634"/>
      <c r="AA484" s="1633"/>
      <c r="AB484" s="1634"/>
      <c r="AC484" s="1820"/>
      <c r="AD484" s="1634"/>
      <c r="AE484" s="336"/>
      <c r="AF484" s="337"/>
      <c r="AG484" s="1796"/>
      <c r="AH484" s="1587"/>
      <c r="AI484" s="336"/>
      <c r="AJ484" s="337"/>
      <c r="AK484" s="336"/>
      <c r="AL484" s="337"/>
      <c r="AM484" s="544"/>
      <c r="AN484" s="545"/>
      <c r="AO484" s="1633"/>
      <c r="AP484" s="1634"/>
      <c r="AQ484" s="544"/>
      <c r="AR484" s="545"/>
      <c r="AS484" s="1633"/>
      <c r="AT484" s="1634"/>
      <c r="AU484" s="2360"/>
      <c r="AV484" s="1921"/>
      <c r="AW484" s="336"/>
      <c r="AX484" s="337"/>
      <c r="AY484" s="336"/>
      <c r="AZ484" s="337"/>
      <c r="BA484" s="540"/>
    </row>
    <row r="485" spans="1:67" ht="39.9" customHeight="1" x14ac:dyDescent="0.25">
      <c r="B485" s="2033">
        <v>98</v>
      </c>
      <c r="C485" s="1637" t="s">
        <v>105</v>
      </c>
      <c r="D485" s="1638" t="s">
        <v>703</v>
      </c>
      <c r="E485" s="1639" t="s">
        <v>704</v>
      </c>
      <c r="F485" s="1640" t="s">
        <v>283</v>
      </c>
      <c r="G485" s="1641">
        <v>333.58</v>
      </c>
      <c r="H485" s="1642">
        <v>499</v>
      </c>
      <c r="I485" s="1643">
        <f>ROUND(H485*G485,2)</f>
        <v>166456.42000000001</v>
      </c>
      <c r="J485" s="2041"/>
      <c r="K485" s="2042"/>
      <c r="L485" s="1931">
        <f>ROUND(K485*$H485,2)</f>
        <v>0</v>
      </c>
      <c r="M485" s="2042"/>
      <c r="N485" s="1931">
        <f>ROUND(M485*$H485,2)</f>
        <v>0</v>
      </c>
      <c r="O485" s="2042"/>
      <c r="P485" s="1931">
        <f>ROUND(O485*$H485,2)</f>
        <v>0</v>
      </c>
      <c r="Q485" s="2042"/>
      <c r="R485" s="1931">
        <f>ROUND(Q485*$H485,2)</f>
        <v>0</v>
      </c>
      <c r="S485" s="2042"/>
      <c r="T485" s="1931">
        <f>ROUND(S485*$H485,2)</f>
        <v>0</v>
      </c>
      <c r="U485" s="2042"/>
      <c r="V485" s="1931">
        <f>ROUND(U485*$H485,2)</f>
        <v>0</v>
      </c>
      <c r="W485" s="2042"/>
      <c r="X485" s="1931">
        <f>ROUND(W485*$H485,2)</f>
        <v>0</v>
      </c>
      <c r="Y485" s="2042"/>
      <c r="Z485" s="1931">
        <f>ROUND(Y485*$H485,2)</f>
        <v>0</v>
      </c>
      <c r="AA485" s="2042"/>
      <c r="AB485" s="1931">
        <f>ROUND(AA485*$H485,2)</f>
        <v>0</v>
      </c>
      <c r="AC485" s="2043"/>
      <c r="AD485" s="1931">
        <f>ROUND(AC485*$H485,2)</f>
        <v>0</v>
      </c>
      <c r="AE485" s="2042"/>
      <c r="AF485" s="1931">
        <f>ROUND(AE485*$H485,2)</f>
        <v>0</v>
      </c>
      <c r="AG485" s="2043"/>
      <c r="AH485" s="1931">
        <f>ROUND(AG485*$H485,2)</f>
        <v>0</v>
      </c>
      <c r="AI485" s="2042"/>
      <c r="AJ485" s="1931">
        <f>ROUND(AI485*$H485,2)</f>
        <v>0</v>
      </c>
      <c r="AK485" s="2042"/>
      <c r="AL485" s="1931">
        <f>ROUND(AK485*$H485,2)</f>
        <v>0</v>
      </c>
      <c r="AM485" s="2042"/>
      <c r="AN485" s="1931">
        <f>ROUND(AM485*$H485,2)</f>
        <v>0</v>
      </c>
      <c r="AO485" s="2048"/>
      <c r="AP485" s="1382">
        <f>ROUND(AO485*$H485,2)</f>
        <v>0</v>
      </c>
      <c r="AQ485" s="2042"/>
      <c r="AR485" s="1931">
        <f>ROUND(AQ485*$H485,2)</f>
        <v>0</v>
      </c>
      <c r="AS485" s="2048"/>
      <c r="AT485" s="1382">
        <f>ROUND(AS485*$H485,2)</f>
        <v>0</v>
      </c>
      <c r="AU485" s="2361"/>
      <c r="AV485" s="1908">
        <f>ROUND(AU485*$H485,2)</f>
        <v>0</v>
      </c>
      <c r="AW485" s="1930">
        <f>AU485+AS485+AQ485+AO485+AM485+AK485+AI485+AG485+AE485+AC485+AA485+Y485+W485+U485+S485+Q485+O485+M485+K485</f>
        <v>0</v>
      </c>
      <c r="AX485" s="1931">
        <f>ROUND(AW485*$H485,2)</f>
        <v>0</v>
      </c>
      <c r="AY485" s="1930">
        <f>G485-AW485</f>
        <v>333.58</v>
      </c>
      <c r="AZ485" s="1931">
        <f>ROUND(AY485*$H485,2)</f>
        <v>166456.42000000001</v>
      </c>
      <c r="BA485" s="1932">
        <f>AZ485/I485</f>
        <v>1</v>
      </c>
    </row>
    <row r="486" spans="1:67" ht="30" customHeight="1" x14ac:dyDescent="0.25">
      <c r="B486" s="201"/>
      <c r="C486" s="207" t="s">
        <v>112</v>
      </c>
      <c r="D486" s="33"/>
      <c r="E486" s="288" t="s">
        <v>701</v>
      </c>
      <c r="F486" s="33"/>
      <c r="G486" s="33"/>
      <c r="H486" s="202"/>
      <c r="I486" s="203"/>
      <c r="K486" s="336"/>
      <c r="L486" s="337"/>
      <c r="M486" s="336"/>
      <c r="N486" s="337"/>
      <c r="O486" s="336"/>
      <c r="P486" s="337"/>
      <c r="Q486" s="336"/>
      <c r="R486" s="337"/>
      <c r="S486" s="336"/>
      <c r="T486" s="337"/>
      <c r="U486" s="336"/>
      <c r="V486" s="337"/>
      <c r="W486" s="336"/>
      <c r="X486" s="337"/>
      <c r="Y486" s="1633"/>
      <c r="Z486" s="1634"/>
      <c r="AA486" s="1633"/>
      <c r="AB486" s="1634"/>
      <c r="AC486" s="1820"/>
      <c r="AD486" s="1634"/>
      <c r="AE486" s="336"/>
      <c r="AF486" s="337"/>
      <c r="AG486" s="1796"/>
      <c r="AH486" s="1587"/>
      <c r="AI486" s="336"/>
      <c r="AJ486" s="337"/>
      <c r="AK486" s="336"/>
      <c r="AL486" s="337"/>
      <c r="AM486" s="544"/>
      <c r="AN486" s="545"/>
      <c r="AO486" s="1633"/>
      <c r="AP486" s="1634"/>
      <c r="AQ486" s="544"/>
      <c r="AR486" s="545"/>
      <c r="AS486" s="1633"/>
      <c r="AT486" s="1634"/>
      <c r="AU486" s="2360"/>
      <c r="AV486" s="1921"/>
      <c r="AW486" s="336"/>
      <c r="AX486" s="337"/>
      <c r="AY486" s="336"/>
      <c r="AZ486" s="337"/>
      <c r="BA486" s="540"/>
    </row>
    <row r="487" spans="1:67" ht="30" customHeight="1" thickBot="1" x14ac:dyDescent="0.3">
      <c r="B487" s="214"/>
      <c r="C487" s="207" t="s">
        <v>114</v>
      </c>
      <c r="D487" s="215" t="s">
        <v>7</v>
      </c>
      <c r="E487" s="290" t="s">
        <v>706</v>
      </c>
      <c r="F487" s="141"/>
      <c r="G487" s="217">
        <v>333.58</v>
      </c>
      <c r="H487" s="218"/>
      <c r="I487" s="219"/>
      <c r="K487" s="336"/>
      <c r="L487" s="337"/>
      <c r="M487" s="336"/>
      <c r="N487" s="337"/>
      <c r="O487" s="336"/>
      <c r="P487" s="337"/>
      <c r="Q487" s="336"/>
      <c r="R487" s="337"/>
      <c r="S487" s="336"/>
      <c r="T487" s="337"/>
      <c r="U487" s="336"/>
      <c r="V487" s="337"/>
      <c r="W487" s="336"/>
      <c r="X487" s="337"/>
      <c r="Y487" s="1633"/>
      <c r="Z487" s="1634"/>
      <c r="AA487" s="1633"/>
      <c r="AB487" s="1634"/>
      <c r="AC487" s="1820"/>
      <c r="AD487" s="1634"/>
      <c r="AE487" s="336"/>
      <c r="AF487" s="337"/>
      <c r="AG487" s="1796"/>
      <c r="AH487" s="1587"/>
      <c r="AI487" s="336"/>
      <c r="AJ487" s="337"/>
      <c r="AK487" s="336"/>
      <c r="AL487" s="337"/>
      <c r="AM487" s="544"/>
      <c r="AN487" s="545"/>
      <c r="AO487" s="1633"/>
      <c r="AP487" s="1634"/>
      <c r="AQ487" s="544"/>
      <c r="AR487" s="545"/>
      <c r="AS487" s="1633"/>
      <c r="AT487" s="1634"/>
      <c r="AU487" s="2360"/>
      <c r="AV487" s="1921"/>
      <c r="AW487" s="336"/>
      <c r="AX487" s="337"/>
      <c r="AY487" s="336"/>
      <c r="AZ487" s="337"/>
      <c r="BA487" s="540"/>
    </row>
    <row r="488" spans="1:67" ht="30" customHeight="1" thickBot="1" x14ac:dyDescent="0.3">
      <c r="B488" s="247"/>
      <c r="C488" s="248"/>
      <c r="D488" s="248"/>
      <c r="E488" s="299"/>
      <c r="F488" s="248"/>
      <c r="G488" s="248"/>
      <c r="H488" s="249"/>
      <c r="I488" s="250"/>
      <c r="K488" s="2275" t="s">
        <v>2482</v>
      </c>
      <c r="L488" s="2275"/>
      <c r="M488" s="2255" t="s">
        <v>2483</v>
      </c>
      <c r="N488" s="2266"/>
      <c r="O488" s="2255" t="s">
        <v>2484</v>
      </c>
      <c r="P488" s="2266"/>
      <c r="Q488" s="2255" t="s">
        <v>2485</v>
      </c>
      <c r="R488" s="2266"/>
      <c r="S488" s="2255" t="s">
        <v>2486</v>
      </c>
      <c r="T488" s="2266"/>
      <c r="U488" s="2255" t="s">
        <v>2487</v>
      </c>
      <c r="V488" s="2266"/>
      <c r="W488" s="2255" t="s">
        <v>2488</v>
      </c>
      <c r="X488" s="2266"/>
      <c r="Y488" s="2270" t="s">
        <v>2489</v>
      </c>
      <c r="Z488" s="2271"/>
      <c r="AA488" s="2270" t="s">
        <v>2490</v>
      </c>
      <c r="AB488" s="2271"/>
      <c r="AC488" s="2270" t="s">
        <v>2491</v>
      </c>
      <c r="AD488" s="2271"/>
      <c r="AE488" s="2255" t="s">
        <v>2492</v>
      </c>
      <c r="AF488" s="2266"/>
      <c r="AG488" s="2264" t="s">
        <v>2493</v>
      </c>
      <c r="AH488" s="2265"/>
      <c r="AI488" s="2255" t="s">
        <v>2494</v>
      </c>
      <c r="AJ488" s="2266"/>
      <c r="AK488" s="2255" t="s">
        <v>2495</v>
      </c>
      <c r="AL488" s="2266"/>
      <c r="AM488" s="2255" t="s">
        <v>2496</v>
      </c>
      <c r="AN488" s="2266"/>
      <c r="AO488" s="2270" t="s">
        <v>2497</v>
      </c>
      <c r="AP488" s="2271"/>
      <c r="AQ488" s="2255" t="s">
        <v>2498</v>
      </c>
      <c r="AR488" s="2266"/>
      <c r="AS488" s="2270" t="s">
        <v>2499</v>
      </c>
      <c r="AT488" s="2271"/>
      <c r="AU488" s="2272" t="s">
        <v>2504</v>
      </c>
      <c r="AV488" s="2273"/>
      <c r="AW488" s="2255" t="s">
        <v>2500</v>
      </c>
      <c r="AX488" s="2266"/>
      <c r="AY488" s="2255" t="s">
        <v>2501</v>
      </c>
      <c r="AZ488" s="2256"/>
      <c r="BA488" s="536" t="s">
        <v>2502</v>
      </c>
    </row>
    <row r="489" spans="1:67" ht="30" customHeight="1" thickBot="1" x14ac:dyDescent="0.3">
      <c r="B489" s="247"/>
      <c r="C489" s="248"/>
      <c r="D489" s="248"/>
      <c r="E489" s="299"/>
      <c r="F489" s="248"/>
      <c r="G489" s="248"/>
      <c r="H489" s="249"/>
      <c r="I489" s="250"/>
      <c r="K489" s="175" t="s">
        <v>91</v>
      </c>
      <c r="L489" s="177" t="s">
        <v>2503</v>
      </c>
      <c r="M489" s="175" t="s">
        <v>91</v>
      </c>
      <c r="N489" s="177" t="s">
        <v>2503</v>
      </c>
      <c r="O489" s="175" t="s">
        <v>91</v>
      </c>
      <c r="P489" s="177" t="s">
        <v>2503</v>
      </c>
      <c r="Q489" s="175" t="s">
        <v>91</v>
      </c>
      <c r="R489" s="177" t="s">
        <v>2503</v>
      </c>
      <c r="S489" s="175" t="s">
        <v>91</v>
      </c>
      <c r="T489" s="177" t="s">
        <v>2503</v>
      </c>
      <c r="U489" s="175" t="s">
        <v>91</v>
      </c>
      <c r="V489" s="177" t="s">
        <v>2503</v>
      </c>
      <c r="W489" s="175" t="s">
        <v>91</v>
      </c>
      <c r="X489" s="177" t="s">
        <v>2503</v>
      </c>
      <c r="Y489" s="1599" t="s">
        <v>91</v>
      </c>
      <c r="Z489" s="1600" t="s">
        <v>2503</v>
      </c>
      <c r="AA489" s="1599" t="s">
        <v>91</v>
      </c>
      <c r="AB489" s="1600" t="s">
        <v>2503</v>
      </c>
      <c r="AC489" s="1763" t="s">
        <v>91</v>
      </c>
      <c r="AD489" s="1600" t="s">
        <v>2503</v>
      </c>
      <c r="AE489" s="175" t="s">
        <v>91</v>
      </c>
      <c r="AF489" s="177" t="s">
        <v>2503</v>
      </c>
      <c r="AG489" s="1649" t="s">
        <v>91</v>
      </c>
      <c r="AH489" s="1576" t="s">
        <v>2503</v>
      </c>
      <c r="AI489" s="175" t="s">
        <v>91</v>
      </c>
      <c r="AJ489" s="177" t="s">
        <v>2503</v>
      </c>
      <c r="AK489" s="175" t="s">
        <v>91</v>
      </c>
      <c r="AL489" s="177" t="s">
        <v>2503</v>
      </c>
      <c r="AM489" s="175" t="s">
        <v>91</v>
      </c>
      <c r="AN489" s="177" t="s">
        <v>2503</v>
      </c>
      <c r="AO489" s="1599" t="s">
        <v>91</v>
      </c>
      <c r="AP489" s="1600" t="s">
        <v>2503</v>
      </c>
      <c r="AQ489" s="175" t="s">
        <v>91</v>
      </c>
      <c r="AR489" s="177" t="s">
        <v>2503</v>
      </c>
      <c r="AS489" s="1599" t="s">
        <v>91</v>
      </c>
      <c r="AT489" s="1600" t="s">
        <v>2503</v>
      </c>
      <c r="AU489" s="2168" t="s">
        <v>91</v>
      </c>
      <c r="AV489" s="1896" t="s">
        <v>2503</v>
      </c>
      <c r="AW489" s="175" t="s">
        <v>91</v>
      </c>
      <c r="AX489" s="177" t="s">
        <v>2503</v>
      </c>
      <c r="AY489" s="175" t="s">
        <v>91</v>
      </c>
      <c r="AZ489" s="177" t="s">
        <v>2503</v>
      </c>
      <c r="BA489" s="522" t="s">
        <v>91</v>
      </c>
    </row>
    <row r="490" spans="1:67" s="368" customFormat="1" ht="30" customHeight="1" thickBot="1" x14ac:dyDescent="0.35">
      <c r="A490" s="362"/>
      <c r="B490" s="363"/>
      <c r="C490" s="364" t="s">
        <v>43</v>
      </c>
      <c r="D490" s="2257" t="s">
        <v>708</v>
      </c>
      <c r="E490" s="2257" t="s">
        <v>708</v>
      </c>
      <c r="F490" s="2257"/>
      <c r="G490" s="2258"/>
      <c r="H490" s="365"/>
      <c r="I490" s="366">
        <f>BE902</f>
        <v>229613.55</v>
      </c>
      <c r="J490" s="193"/>
      <c r="K490" s="404">
        <f t="shared" ref="K490:AZ490" si="10">K491</f>
        <v>0</v>
      </c>
      <c r="L490" s="404">
        <f t="shared" si="10"/>
        <v>0</v>
      </c>
      <c r="M490" s="188">
        <f t="shared" si="10"/>
        <v>0</v>
      </c>
      <c r="N490" s="188">
        <f t="shared" si="10"/>
        <v>0</v>
      </c>
      <c r="O490" s="188"/>
      <c r="P490" s="188">
        <f t="shared" si="10"/>
        <v>45922.71</v>
      </c>
      <c r="Q490" s="188">
        <f t="shared" si="10"/>
        <v>0</v>
      </c>
      <c r="R490" s="188">
        <f t="shared" si="10"/>
        <v>0</v>
      </c>
      <c r="S490" s="188">
        <f t="shared" si="10"/>
        <v>37.538999999999994</v>
      </c>
      <c r="T490" s="188">
        <f t="shared" si="10"/>
        <v>13776.81</v>
      </c>
      <c r="U490" s="188">
        <f t="shared" si="10"/>
        <v>60</v>
      </c>
      <c r="V490" s="188">
        <f t="shared" si="10"/>
        <v>22020</v>
      </c>
      <c r="W490" s="188">
        <f t="shared" si="10"/>
        <v>5</v>
      </c>
      <c r="X490" s="188">
        <f t="shared" si="10"/>
        <v>1835</v>
      </c>
      <c r="Y490" s="1602">
        <f t="shared" si="10"/>
        <v>187.69499999999999</v>
      </c>
      <c r="Z490" s="1602">
        <f t="shared" si="10"/>
        <v>68884.070000000007</v>
      </c>
      <c r="AA490" s="1602">
        <f t="shared" si="10"/>
        <v>100</v>
      </c>
      <c r="AB490" s="1602">
        <f t="shared" si="10"/>
        <v>36700</v>
      </c>
      <c r="AC490" s="1765">
        <f t="shared" si="10"/>
        <v>0</v>
      </c>
      <c r="AD490" s="1602">
        <f t="shared" si="10"/>
        <v>0</v>
      </c>
      <c r="AE490" s="188">
        <f t="shared" si="10"/>
        <v>0</v>
      </c>
      <c r="AF490" s="188">
        <f t="shared" si="10"/>
        <v>0</v>
      </c>
      <c r="AG490" s="1650">
        <f t="shared" si="10"/>
        <v>0</v>
      </c>
      <c r="AH490" s="1578">
        <f t="shared" si="10"/>
        <v>0</v>
      </c>
      <c r="AI490" s="188">
        <f t="shared" si="10"/>
        <v>0</v>
      </c>
      <c r="AJ490" s="188">
        <f t="shared" si="10"/>
        <v>0</v>
      </c>
      <c r="AK490" s="188">
        <f t="shared" si="10"/>
        <v>0</v>
      </c>
      <c r="AL490" s="188">
        <f t="shared" si="10"/>
        <v>0</v>
      </c>
      <c r="AM490" s="188">
        <f t="shared" si="10"/>
        <v>0</v>
      </c>
      <c r="AN490" s="188">
        <f t="shared" si="10"/>
        <v>0</v>
      </c>
      <c r="AO490" s="1602">
        <f t="shared" si="10"/>
        <v>75</v>
      </c>
      <c r="AP490" s="1602">
        <f t="shared" si="10"/>
        <v>27525</v>
      </c>
      <c r="AQ490" s="188">
        <f t="shared" si="10"/>
        <v>0</v>
      </c>
      <c r="AR490" s="188">
        <f t="shared" si="10"/>
        <v>0</v>
      </c>
      <c r="AS490" s="1602">
        <f t="shared" si="10"/>
        <v>0</v>
      </c>
      <c r="AT490" s="1602">
        <f t="shared" si="10"/>
        <v>0</v>
      </c>
      <c r="AU490" s="2170">
        <f t="shared" si="10"/>
        <v>0</v>
      </c>
      <c r="AV490" s="1898">
        <f t="shared" si="10"/>
        <v>0</v>
      </c>
      <c r="AW490" s="404"/>
      <c r="AX490" s="404">
        <f t="shared" si="10"/>
        <v>216663.59</v>
      </c>
      <c r="AY490" s="404"/>
      <c r="AZ490" s="404">
        <f t="shared" si="10"/>
        <v>12949.96</v>
      </c>
      <c r="BA490" s="538">
        <f>AZ490/I490</f>
        <v>5.6398936386811663E-2</v>
      </c>
      <c r="BB490" s="367"/>
      <c r="BC490" s="367"/>
      <c r="BD490" s="367"/>
      <c r="BE490" s="367"/>
      <c r="BF490" s="367"/>
      <c r="BG490" s="367"/>
      <c r="BH490" s="367"/>
      <c r="BI490" s="367"/>
      <c r="BJ490" s="367"/>
      <c r="BK490" s="367"/>
      <c r="BL490" s="367"/>
      <c r="BM490" s="367"/>
      <c r="BN490" s="367"/>
      <c r="BO490" s="367"/>
    </row>
    <row r="491" spans="1:67" ht="39.9" customHeight="1" x14ac:dyDescent="0.25">
      <c r="B491" s="2030">
        <v>99</v>
      </c>
      <c r="C491" s="268" t="s">
        <v>105</v>
      </c>
      <c r="D491" s="269" t="s">
        <v>709</v>
      </c>
      <c r="E491" s="275" t="s">
        <v>710</v>
      </c>
      <c r="F491" s="270" t="s">
        <v>283</v>
      </c>
      <c r="G491" s="271">
        <v>625.65</v>
      </c>
      <c r="H491" s="272">
        <v>367</v>
      </c>
      <c r="I491" s="273">
        <f>ROUND(H491*G491,2)</f>
        <v>229613.55</v>
      </c>
      <c r="K491" s="339"/>
      <c r="L491" s="405">
        <f>ROUND(K491*$H491,2)</f>
        <v>0</v>
      </c>
      <c r="M491" s="339"/>
      <c r="N491" s="405">
        <f>ROUND(M491*$H491,2)</f>
        <v>0</v>
      </c>
      <c r="O491" s="334">
        <v>125.13</v>
      </c>
      <c r="P491" s="405">
        <f>ROUND(O491*$H491,2)</f>
        <v>45922.71</v>
      </c>
      <c r="Q491" s="339"/>
      <c r="R491" s="405">
        <f>ROUND(Q491*$H491,2)</f>
        <v>0</v>
      </c>
      <c r="S491" s="334">
        <f>G491*0.06</f>
        <v>37.538999999999994</v>
      </c>
      <c r="T491" s="405">
        <f>ROUND(S491*$H491,2)</f>
        <v>13776.81</v>
      </c>
      <c r="U491" s="339">
        <v>60</v>
      </c>
      <c r="V491" s="405">
        <f>ROUND(U491*$H491,2)</f>
        <v>22020</v>
      </c>
      <c r="W491" s="339">
        <v>5</v>
      </c>
      <c r="X491" s="405">
        <f>ROUND(W491*$H491,2)</f>
        <v>1835</v>
      </c>
      <c r="Y491" s="1603">
        <f>G491*0.3</f>
        <v>187.69499999999999</v>
      </c>
      <c r="Z491" s="1604">
        <f>ROUND(Y491*$H491,2)</f>
        <v>68884.070000000007</v>
      </c>
      <c r="AA491" s="1603">
        <v>100</v>
      </c>
      <c r="AB491" s="1604">
        <f>ROUND(AA491*$H491,2)</f>
        <v>36700</v>
      </c>
      <c r="AC491" s="1821"/>
      <c r="AD491" s="1604">
        <f>ROUND(AC491*$H491,2)</f>
        <v>0</v>
      </c>
      <c r="AE491" s="339"/>
      <c r="AF491" s="405">
        <f>ROUND(AE491*$H491,2)</f>
        <v>0</v>
      </c>
      <c r="AG491" s="1797"/>
      <c r="AH491" s="1579">
        <f>ROUND(AG491*$H491,2)</f>
        <v>0</v>
      </c>
      <c r="AI491" s="339"/>
      <c r="AJ491" s="405">
        <f>ROUND(AI491*$H491,2)</f>
        <v>0</v>
      </c>
      <c r="AK491" s="339"/>
      <c r="AL491" s="405">
        <f>ROUND(AK491*$H491,2)</f>
        <v>0</v>
      </c>
      <c r="AM491" s="339"/>
      <c r="AN491" s="405">
        <f>ROUND(AM491*$H491,2)</f>
        <v>0</v>
      </c>
      <c r="AO491" s="1603">
        <v>75</v>
      </c>
      <c r="AP491" s="1604">
        <f>ROUND(AO491*$H491,2)</f>
        <v>27525</v>
      </c>
      <c r="AQ491" s="339"/>
      <c r="AR491" s="405">
        <f>ROUND(AQ491*$H491,2)</f>
        <v>0</v>
      </c>
      <c r="AS491" s="2329"/>
      <c r="AT491" s="1604">
        <f>ROUND(AS491*$H491,2)</f>
        <v>0</v>
      </c>
      <c r="AU491" s="2362"/>
      <c r="AV491" s="1900">
        <f>ROUND(AU491*$H491,2)</f>
        <v>0</v>
      </c>
      <c r="AW491" s="334">
        <f>AU491+AS491+AQ491+AO491+AM491+AK491+AI491+AG491+AE491+AC491+AA491+Y491+W491+U491+S491+Q491+O491+M491+K491</f>
        <v>590.36400000000003</v>
      </c>
      <c r="AX491" s="405">
        <f>ROUND(AW491*$H491,2)</f>
        <v>216663.59</v>
      </c>
      <c r="AY491" s="334">
        <f>G491-AW491</f>
        <v>35.285999999999945</v>
      </c>
      <c r="AZ491" s="405">
        <f>ROUND(AY491*$H491,2)</f>
        <v>12949.96</v>
      </c>
      <c r="BA491" s="530">
        <f>AZ491/I491</f>
        <v>5.6398936386811663E-2</v>
      </c>
    </row>
    <row r="492" spans="1:67" ht="46.2" customHeight="1" x14ac:dyDescent="0.25">
      <c r="B492" s="201"/>
      <c r="C492" s="207" t="s">
        <v>112</v>
      </c>
      <c r="D492" s="33"/>
      <c r="E492" s="288" t="s">
        <v>712</v>
      </c>
      <c r="F492" s="33"/>
      <c r="G492" s="33"/>
      <c r="H492" s="202"/>
      <c r="I492" s="203"/>
      <c r="K492" s="336"/>
      <c r="L492" s="337"/>
      <c r="M492" s="336"/>
      <c r="N492" s="337"/>
      <c r="O492" s="336"/>
      <c r="P492" s="337"/>
      <c r="Q492" s="336"/>
      <c r="R492" s="337"/>
      <c r="S492" s="336"/>
      <c r="T492" s="337"/>
      <c r="U492" s="336"/>
      <c r="V492" s="337"/>
      <c r="W492" s="336"/>
      <c r="X492" s="337"/>
      <c r="Y492" s="1633"/>
      <c r="Z492" s="1634"/>
      <c r="AA492" s="1633"/>
      <c r="AB492" s="1634"/>
      <c r="AC492" s="1820"/>
      <c r="AD492" s="1634"/>
      <c r="AE492" s="336"/>
      <c r="AF492" s="337"/>
      <c r="AG492" s="1796"/>
      <c r="AH492" s="1587"/>
      <c r="AI492" s="336"/>
      <c r="AJ492" s="337"/>
      <c r="AK492" s="336"/>
      <c r="AL492" s="337"/>
      <c r="AM492" s="544"/>
      <c r="AN492" s="545"/>
      <c r="AO492" s="1633"/>
      <c r="AP492" s="1634"/>
      <c r="AQ492" s="544"/>
      <c r="AR492" s="545"/>
      <c r="AS492" s="1633"/>
      <c r="AT492" s="1634"/>
      <c r="AU492" s="2360"/>
      <c r="AV492" s="1921"/>
      <c r="AW492" s="336"/>
      <c r="AX492" s="337"/>
      <c r="AY492" s="336"/>
      <c r="AZ492" s="337"/>
      <c r="BA492" s="540"/>
    </row>
    <row r="493" spans="1:67" ht="30" customHeight="1" thickBot="1" x14ac:dyDescent="0.3">
      <c r="B493" s="251"/>
      <c r="C493" s="252"/>
      <c r="D493" s="252"/>
      <c r="E493" s="300"/>
      <c r="F493" s="252"/>
      <c r="G493" s="252"/>
      <c r="H493" s="253"/>
      <c r="I493" s="254"/>
      <c r="K493" s="340"/>
      <c r="L493" s="341"/>
      <c r="M493" s="340"/>
      <c r="N493" s="341"/>
      <c r="O493" s="340"/>
      <c r="P493" s="341"/>
      <c r="Q493" s="340"/>
      <c r="R493" s="341"/>
      <c r="S493" s="340"/>
      <c r="T493" s="341"/>
      <c r="U493" s="340"/>
      <c r="V493" s="341"/>
      <c r="W493" s="340"/>
      <c r="X493" s="341"/>
      <c r="Y493" s="1635"/>
      <c r="Z493" s="1636"/>
      <c r="AA493" s="1635"/>
      <c r="AB493" s="1636"/>
      <c r="AC493" s="1822"/>
      <c r="AD493" s="1636"/>
      <c r="AE493" s="340"/>
      <c r="AF493" s="341"/>
      <c r="AG493" s="1798"/>
      <c r="AH493" s="1588"/>
      <c r="AI493" s="340"/>
      <c r="AJ493" s="341"/>
      <c r="AK493" s="340"/>
      <c r="AL493" s="341"/>
      <c r="AM493" s="546"/>
      <c r="AN493" s="547"/>
      <c r="AO493" s="1635"/>
      <c r="AP493" s="1636"/>
      <c r="AQ493" s="546"/>
      <c r="AR493" s="547"/>
      <c r="AS493" s="1635"/>
      <c r="AT493" s="1636"/>
      <c r="AU493" s="2363"/>
      <c r="AV493" s="1923"/>
      <c r="AW493" s="340"/>
      <c r="AX493" s="341"/>
      <c r="AY493" s="340"/>
      <c r="AZ493" s="341"/>
      <c r="BA493" s="541"/>
    </row>
    <row r="494" spans="1:67" ht="30" customHeight="1" x14ac:dyDescent="0.25">
      <c r="B494"/>
      <c r="C494"/>
      <c r="D494"/>
      <c r="E494" s="266"/>
      <c r="F494"/>
      <c r="G494"/>
      <c r="H494" s="50"/>
      <c r="I494"/>
      <c r="K494" s="302"/>
      <c r="L494" s="302"/>
    </row>
    <row r="495" spans="1:67" ht="30" customHeight="1" x14ac:dyDescent="0.25">
      <c r="B495"/>
      <c r="C495"/>
      <c r="D495"/>
      <c r="E495" s="266"/>
      <c r="F495"/>
      <c r="G495"/>
      <c r="H495" s="50"/>
      <c r="I495"/>
      <c r="K495" s="302"/>
      <c r="L495" s="302"/>
    </row>
    <row r="496" spans="1:67" ht="30" customHeight="1" x14ac:dyDescent="0.25">
      <c r="B496"/>
      <c r="C496"/>
      <c r="D496"/>
      <c r="E496" s="266"/>
      <c r="F496"/>
      <c r="G496"/>
      <c r="H496" s="50"/>
      <c r="I496"/>
      <c r="K496" s="302"/>
      <c r="L496" s="302"/>
    </row>
    <row r="497" spans="2:65" ht="30" customHeight="1" x14ac:dyDescent="0.25">
      <c r="B497"/>
      <c r="C497"/>
      <c r="D497"/>
      <c r="E497" s="266"/>
      <c r="F497"/>
      <c r="G497"/>
      <c r="H497" s="50"/>
      <c r="I497"/>
      <c r="K497" s="302"/>
      <c r="L497" s="302"/>
    </row>
    <row r="498" spans="2:65" ht="30" customHeight="1" x14ac:dyDescent="0.25">
      <c r="B498"/>
      <c r="C498"/>
      <c r="D498"/>
      <c r="E498" s="266"/>
      <c r="F498"/>
      <c r="G498"/>
      <c r="H498" s="50"/>
      <c r="I498"/>
      <c r="K498" s="302"/>
      <c r="L498" s="302"/>
    </row>
    <row r="499" spans="2:65" ht="30" customHeight="1" x14ac:dyDescent="0.25">
      <c r="B499"/>
      <c r="C499"/>
      <c r="D499"/>
      <c r="E499" s="266"/>
      <c r="F499"/>
      <c r="G499"/>
      <c r="H499" s="50"/>
      <c r="I499"/>
      <c r="K499" s="302"/>
      <c r="L499" s="302"/>
    </row>
    <row r="500" spans="2:65" ht="30" customHeight="1" x14ac:dyDescent="0.25">
      <c r="B500"/>
      <c r="C500"/>
      <c r="D500"/>
      <c r="E500" s="266"/>
      <c r="F500"/>
      <c r="G500"/>
      <c r="H500" s="50"/>
      <c r="I500"/>
      <c r="K500" s="302"/>
      <c r="L500" s="302"/>
    </row>
    <row r="501" spans="2:65" ht="30" customHeight="1" x14ac:dyDescent="0.25">
      <c r="B501"/>
      <c r="C501"/>
      <c r="D501"/>
      <c r="E501" s="266"/>
      <c r="F501"/>
      <c r="G501"/>
      <c r="H501" s="50"/>
      <c r="I501"/>
      <c r="K501" s="302"/>
      <c r="L501" s="302"/>
    </row>
    <row r="502" spans="2:65" ht="30" customHeight="1" x14ac:dyDescent="0.25">
      <c r="B502"/>
      <c r="C502"/>
      <c r="D502"/>
      <c r="E502" s="266"/>
      <c r="F502"/>
      <c r="G502"/>
      <c r="H502" s="50"/>
      <c r="I502"/>
      <c r="K502" s="302"/>
      <c r="L502" s="302"/>
    </row>
    <row r="503" spans="2:65" ht="30" customHeight="1" x14ac:dyDescent="0.25">
      <c r="B503"/>
      <c r="C503"/>
      <c r="D503"/>
      <c r="E503" s="266"/>
      <c r="F503"/>
      <c r="G503"/>
      <c r="H503" s="50"/>
      <c r="I503"/>
      <c r="K503" s="302"/>
      <c r="L503" s="302"/>
    </row>
    <row r="504" spans="2:65" ht="30" customHeight="1" x14ac:dyDescent="0.25">
      <c r="B504"/>
      <c r="C504"/>
      <c r="D504"/>
      <c r="E504" s="266"/>
      <c r="F504"/>
      <c r="G504"/>
      <c r="H504" s="50"/>
      <c r="I504"/>
      <c r="K504" s="302"/>
      <c r="L504" s="302"/>
    </row>
    <row r="505" spans="2:65" ht="30" customHeight="1" x14ac:dyDescent="0.25">
      <c r="B505"/>
      <c r="C505"/>
      <c r="D505"/>
      <c r="E505" s="266"/>
      <c r="F505"/>
      <c r="G505"/>
      <c r="H505" s="50"/>
      <c r="I505"/>
      <c r="K505" s="302"/>
      <c r="L505" s="302"/>
    </row>
    <row r="506" spans="2:65" ht="30" customHeight="1" x14ac:dyDescent="0.25">
      <c r="B506"/>
      <c r="C506"/>
      <c r="D506"/>
      <c r="E506" s="266"/>
      <c r="F506"/>
      <c r="G506"/>
      <c r="H506" s="50"/>
      <c r="I506"/>
      <c r="K506" s="302"/>
      <c r="L506" s="302"/>
    </row>
    <row r="507" spans="2:65" ht="30" customHeight="1" x14ac:dyDescent="0.25">
      <c r="B507"/>
      <c r="C507"/>
      <c r="D507"/>
      <c r="E507" s="266"/>
      <c r="F507"/>
      <c r="G507"/>
      <c r="H507" s="50"/>
      <c r="I507"/>
      <c r="K507" s="302"/>
      <c r="L507" s="302"/>
    </row>
    <row r="508" spans="2:65" ht="30" customHeight="1" x14ac:dyDescent="0.25">
      <c r="B508"/>
      <c r="C508"/>
      <c r="D508"/>
      <c r="E508" s="266"/>
      <c r="F508"/>
      <c r="G508"/>
      <c r="H508" s="50"/>
      <c r="I508"/>
      <c r="K508" s="302"/>
      <c r="L508" s="302"/>
    </row>
    <row r="509" spans="2:65" ht="30" customHeight="1" x14ac:dyDescent="0.25">
      <c r="B509"/>
      <c r="C509"/>
      <c r="D509"/>
      <c r="E509" s="266"/>
      <c r="F509"/>
      <c r="G509"/>
      <c r="H509" s="50"/>
      <c r="I509"/>
      <c r="K509" s="302"/>
      <c r="L509" s="302"/>
      <c r="AI509" s="342"/>
      <c r="AJ509" s="342"/>
      <c r="AK509" s="342"/>
      <c r="AL509" s="342"/>
      <c r="AM509" s="342"/>
      <c r="AN509" s="342"/>
      <c r="AO509" s="2049"/>
      <c r="AP509" s="2049"/>
      <c r="AQ509" s="342"/>
      <c r="AR509" s="342"/>
      <c r="AS509" s="2049"/>
      <c r="AT509" s="2049"/>
      <c r="AU509" s="2364"/>
      <c r="AV509" s="1924"/>
      <c r="AW509" s="342"/>
      <c r="AX509" s="342"/>
      <c r="AY509" s="342"/>
      <c r="AZ509" s="342"/>
      <c r="BA509" s="829"/>
      <c r="BB509" s="7"/>
      <c r="BC509" s="7"/>
      <c r="BD509" s="7"/>
      <c r="BE509" s="7"/>
      <c r="BF509" s="7"/>
      <c r="BG509" s="7"/>
      <c r="BH509" s="7"/>
      <c r="BI509" s="7"/>
      <c r="BJ509" s="7"/>
      <c r="BK509" s="7"/>
      <c r="BL509" s="7"/>
      <c r="BM509" s="7"/>
    </row>
    <row r="510" spans="2:65" x14ac:dyDescent="0.25">
      <c r="B510"/>
      <c r="C510"/>
      <c r="D510"/>
      <c r="E510" s="266"/>
      <c r="F510"/>
      <c r="G510"/>
      <c r="H510" s="50"/>
      <c r="I510"/>
      <c r="K510" s="302"/>
      <c r="L510" s="302"/>
      <c r="AI510" s="189"/>
      <c r="AJ510" s="189"/>
      <c r="AK510" s="189"/>
      <c r="AL510" s="303"/>
      <c r="AM510" s="189" t="s">
        <v>79</v>
      </c>
      <c r="AN510" s="303"/>
      <c r="AO510" s="1595"/>
      <c r="AP510" s="1595"/>
      <c r="AQ510" s="189"/>
      <c r="AR510" s="189"/>
      <c r="AS510" s="1595"/>
      <c r="AT510" s="1595"/>
      <c r="AU510" s="2335"/>
      <c r="AV510" s="1891"/>
      <c r="AW510" s="189"/>
      <c r="AX510" s="189"/>
      <c r="AY510" s="189"/>
      <c r="AZ510" s="189"/>
      <c r="BA510" s="519"/>
      <c r="BB510" s="1"/>
      <c r="BC510" s="1"/>
      <c r="BD510" s="1"/>
      <c r="BE510" s="105">
        <f>BE511</f>
        <v>6653055.54</v>
      </c>
      <c r="BF510" s="1"/>
      <c r="BG510" s="1"/>
      <c r="BH510" s="1"/>
      <c r="BI510" s="1"/>
      <c r="BJ510" s="1"/>
      <c r="BK510" s="1"/>
      <c r="BL510" s="1"/>
      <c r="BM510" s="1"/>
    </row>
    <row r="511" spans="2:65" x14ac:dyDescent="0.25">
      <c r="B511"/>
      <c r="C511"/>
      <c r="D511"/>
      <c r="E511" s="266"/>
      <c r="F511"/>
      <c r="G511"/>
      <c r="H511" s="50"/>
      <c r="I511"/>
      <c r="K511" s="302"/>
      <c r="L511" s="302"/>
      <c r="AI511" s="343"/>
      <c r="AJ511" s="344"/>
      <c r="AK511" s="343"/>
      <c r="AL511" s="345"/>
      <c r="AM511" s="343" t="s">
        <v>44</v>
      </c>
      <c r="AN511" s="345"/>
      <c r="AO511" s="2050"/>
      <c r="AP511" s="2050"/>
      <c r="AQ511" s="343" t="s">
        <v>103</v>
      </c>
      <c r="AR511" s="343"/>
      <c r="AS511" s="2050"/>
      <c r="AT511" s="2050"/>
      <c r="AU511" s="2365"/>
      <c r="AV511" s="1925"/>
      <c r="AW511" s="343"/>
      <c r="AX511" s="343"/>
      <c r="AY511" s="343"/>
      <c r="AZ511" s="343"/>
      <c r="BA511" s="830"/>
      <c r="BB511" s="8"/>
      <c r="BC511" s="8"/>
      <c r="BD511" s="8"/>
      <c r="BE511" s="115">
        <f>BE512+BE693+BE703+BE744+BE860+BE882+BE902</f>
        <v>6653055.54</v>
      </c>
      <c r="BF511" s="8"/>
      <c r="BG511" s="8"/>
      <c r="BH511" s="8"/>
      <c r="BI511" s="8"/>
      <c r="BJ511" s="8"/>
      <c r="BK511" s="8"/>
      <c r="BL511" s="8"/>
      <c r="BM511" s="8"/>
    </row>
    <row r="512" spans="2:65" x14ac:dyDescent="0.25">
      <c r="B512"/>
      <c r="C512"/>
      <c r="D512"/>
      <c r="E512" s="266"/>
      <c r="F512"/>
      <c r="G512"/>
      <c r="H512" s="50"/>
      <c r="I512"/>
      <c r="K512" s="302"/>
      <c r="L512" s="302"/>
      <c r="AI512" s="343"/>
      <c r="AJ512" s="344"/>
      <c r="AK512" s="343"/>
      <c r="AL512" s="345"/>
      <c r="AM512" s="343" t="s">
        <v>45</v>
      </c>
      <c r="AN512" s="345"/>
      <c r="AO512" s="2050"/>
      <c r="AP512" s="2050"/>
      <c r="AQ512" s="343" t="s">
        <v>103</v>
      </c>
      <c r="AR512" s="343"/>
      <c r="AS512" s="2050"/>
      <c r="AT512" s="2050"/>
      <c r="AU512" s="2365"/>
      <c r="AV512" s="1925"/>
      <c r="AW512" s="343"/>
      <c r="AX512" s="343"/>
      <c r="AY512" s="343"/>
      <c r="AZ512" s="343"/>
      <c r="BA512" s="830"/>
      <c r="BB512" s="8"/>
      <c r="BC512" s="8"/>
      <c r="BD512" s="8"/>
      <c r="BE512" s="115">
        <f>SUM(BE513:BE692)</f>
        <v>3252371.91</v>
      </c>
      <c r="BF512" s="8"/>
      <c r="BG512" s="8"/>
      <c r="BH512" s="8"/>
      <c r="BI512" s="8"/>
      <c r="BJ512" s="8"/>
      <c r="BK512" s="8"/>
      <c r="BL512" s="8"/>
      <c r="BM512" s="8"/>
    </row>
    <row r="513" spans="2:65" x14ac:dyDescent="0.25">
      <c r="B513"/>
      <c r="C513"/>
      <c r="D513"/>
      <c r="E513" s="266"/>
      <c r="F513"/>
      <c r="G513"/>
      <c r="H513" s="50"/>
      <c r="I513"/>
      <c r="K513" s="302"/>
      <c r="L513" s="302"/>
      <c r="AI513" s="189"/>
      <c r="AJ513" s="346"/>
      <c r="AK513" s="189"/>
      <c r="AL513" s="346"/>
      <c r="AM513" s="189" t="s">
        <v>46</v>
      </c>
      <c r="AN513" s="346"/>
      <c r="AO513" s="1595"/>
      <c r="AP513" s="1595"/>
      <c r="AQ513" s="189" t="s">
        <v>103</v>
      </c>
      <c r="AR513" s="189"/>
      <c r="AS513" s="1595"/>
      <c r="AT513" s="1595"/>
      <c r="AU513" s="2335"/>
      <c r="AV513" s="1891"/>
      <c r="AW513" s="189"/>
      <c r="AX513" s="189"/>
      <c r="AY513" s="189" t="e">
        <f>IF(#REF!="základní",I87,0)</f>
        <v>#REF!</v>
      </c>
      <c r="AZ513" s="189"/>
      <c r="BA513" s="519" t="e">
        <f>IF(#REF!="zákl. přenesená",I87,0)</f>
        <v>#REF!</v>
      </c>
      <c r="BB513" s="127" t="e">
        <f>IF(#REF!="sníž. přenesená",I87,0)</f>
        <v>#REF!</v>
      </c>
      <c r="BC513" s="127" t="e">
        <f>IF(#REF!="nulová",I87,0)</f>
        <v>#REF!</v>
      </c>
      <c r="BD513" s="13" t="s">
        <v>45</v>
      </c>
      <c r="BE513" s="127">
        <f>ROUND(H87*G87,2)</f>
        <v>481.44</v>
      </c>
      <c r="BF513" s="13" t="s">
        <v>110</v>
      </c>
      <c r="BG513" s="126" t="s">
        <v>111</v>
      </c>
      <c r="BH513" s="1"/>
      <c r="BI513" s="1"/>
      <c r="BJ513" s="1"/>
      <c r="BK513" s="1"/>
      <c r="BL513" s="1"/>
      <c r="BM513" s="1"/>
    </row>
    <row r="514" spans="2:65" x14ac:dyDescent="0.25">
      <c r="B514"/>
      <c r="C514"/>
      <c r="D514"/>
      <c r="E514" s="266"/>
      <c r="F514"/>
      <c r="G514"/>
      <c r="H514" s="50"/>
      <c r="I514"/>
      <c r="K514" s="302"/>
      <c r="L514" s="302"/>
      <c r="AI514" s="189"/>
      <c r="AJ514" s="189"/>
      <c r="AK514" s="189"/>
      <c r="AL514" s="303"/>
      <c r="AM514" s="189" t="s">
        <v>46</v>
      </c>
      <c r="AN514" s="303"/>
      <c r="AO514" s="1595"/>
      <c r="AP514" s="1595"/>
      <c r="AQ514" s="189"/>
      <c r="AR514" s="189"/>
      <c r="AS514" s="1595"/>
      <c r="AT514" s="1595"/>
      <c r="AU514" s="2335"/>
      <c r="AV514" s="1891"/>
      <c r="AW514" s="189"/>
      <c r="AX514" s="189"/>
      <c r="AY514" s="189"/>
      <c r="AZ514" s="189"/>
      <c r="BA514" s="519"/>
      <c r="BB514" s="1"/>
      <c r="BC514" s="1"/>
      <c r="BD514" s="1"/>
      <c r="BE514" s="1"/>
      <c r="BF514" s="1"/>
      <c r="BG514" s="1"/>
      <c r="BH514" s="1"/>
      <c r="BI514" s="1"/>
      <c r="BJ514" s="1"/>
      <c r="BK514" s="1"/>
      <c r="BL514" s="1"/>
      <c r="BM514" s="1"/>
    </row>
    <row r="515" spans="2:65" x14ac:dyDescent="0.25">
      <c r="B515"/>
      <c r="C515"/>
      <c r="D515"/>
      <c r="E515" s="266"/>
      <c r="F515"/>
      <c r="G515"/>
      <c r="H515" s="50"/>
      <c r="I515"/>
      <c r="K515" s="302"/>
      <c r="L515" s="302"/>
      <c r="AI515" s="347"/>
      <c r="AJ515" s="347"/>
      <c r="AK515" s="347"/>
      <c r="AL515" s="348"/>
      <c r="AM515" s="347" t="s">
        <v>46</v>
      </c>
      <c r="AN515" s="348"/>
      <c r="AO515" s="2051" t="s">
        <v>23</v>
      </c>
      <c r="AP515" s="2051"/>
      <c r="AQ515" s="347" t="s">
        <v>103</v>
      </c>
      <c r="AR515" s="347"/>
      <c r="AS515" s="2051"/>
      <c r="AT515" s="2051"/>
      <c r="AU515" s="2366"/>
      <c r="AV515" s="1926"/>
      <c r="AW515" s="347"/>
      <c r="AX515" s="347"/>
      <c r="AY515" s="347"/>
      <c r="AZ515" s="347"/>
      <c r="BA515" s="831"/>
      <c r="BB515" s="9"/>
      <c r="BC515" s="9"/>
      <c r="BD515" s="9"/>
      <c r="BE515" s="9"/>
      <c r="BF515" s="9"/>
      <c r="BG515" s="9"/>
      <c r="BH515" s="9"/>
      <c r="BI515" s="9"/>
      <c r="BJ515" s="9"/>
      <c r="BK515" s="9"/>
      <c r="BL515" s="9"/>
      <c r="BM515" s="9"/>
    </row>
    <row r="516" spans="2:65" x14ac:dyDescent="0.25">
      <c r="B516"/>
      <c r="C516"/>
      <c r="D516"/>
      <c r="E516" s="266"/>
      <c r="F516"/>
      <c r="G516"/>
      <c r="H516" s="50"/>
      <c r="I516"/>
      <c r="K516" s="302"/>
      <c r="L516" s="302"/>
      <c r="AI516" s="347"/>
      <c r="AJ516" s="347"/>
      <c r="AK516" s="347"/>
      <c r="AL516" s="348"/>
      <c r="AM516" s="347" t="s">
        <v>46</v>
      </c>
      <c r="AN516" s="348"/>
      <c r="AO516" s="2051" t="s">
        <v>23</v>
      </c>
      <c r="AP516" s="2051"/>
      <c r="AQ516" s="347" t="s">
        <v>103</v>
      </c>
      <c r="AR516" s="347"/>
      <c r="AS516" s="2051"/>
      <c r="AT516" s="2051"/>
      <c r="AU516" s="2366"/>
      <c r="AV516" s="1926"/>
      <c r="AW516" s="347"/>
      <c r="AX516" s="347"/>
      <c r="AY516" s="347"/>
      <c r="AZ516" s="347"/>
      <c r="BA516" s="831"/>
      <c r="BB516" s="9"/>
      <c r="BC516" s="9"/>
      <c r="BD516" s="9"/>
      <c r="BE516" s="9"/>
      <c r="BF516" s="9"/>
      <c r="BG516" s="9"/>
      <c r="BH516" s="9"/>
      <c r="BI516" s="9"/>
      <c r="BJ516" s="9"/>
      <c r="BK516" s="9"/>
      <c r="BL516" s="9"/>
      <c r="BM516" s="9"/>
    </row>
    <row r="517" spans="2:65" x14ac:dyDescent="0.25">
      <c r="B517"/>
      <c r="C517"/>
      <c r="D517"/>
      <c r="E517" s="266"/>
      <c r="F517"/>
      <c r="G517"/>
      <c r="H517" s="50"/>
      <c r="I517"/>
      <c r="K517" s="302"/>
      <c r="L517" s="302"/>
      <c r="AI517" s="349"/>
      <c r="AJ517" s="349"/>
      <c r="AK517" s="349"/>
      <c r="AL517" s="350"/>
      <c r="AM517" s="349" t="s">
        <v>46</v>
      </c>
      <c r="AN517" s="350"/>
      <c r="AO517" s="2052" t="s">
        <v>23</v>
      </c>
      <c r="AP517" s="2052"/>
      <c r="AQ517" s="349" t="s">
        <v>103</v>
      </c>
      <c r="AR517" s="349"/>
      <c r="AS517" s="2052"/>
      <c r="AT517" s="2052"/>
      <c r="AU517" s="2367"/>
      <c r="AV517" s="1927"/>
      <c r="AW517" s="349"/>
      <c r="AX517" s="349"/>
      <c r="AY517" s="349"/>
      <c r="AZ517" s="349"/>
      <c r="BA517" s="832"/>
      <c r="BB517" s="10"/>
      <c r="BC517" s="10"/>
      <c r="BD517" s="10"/>
      <c r="BE517" s="10"/>
      <c r="BF517" s="10"/>
      <c r="BG517" s="10"/>
      <c r="BH517" s="10"/>
      <c r="BI517" s="10"/>
      <c r="BJ517" s="10"/>
      <c r="BK517" s="10"/>
      <c r="BL517" s="10"/>
      <c r="BM517" s="10"/>
    </row>
    <row r="518" spans="2:65" x14ac:dyDescent="0.25">
      <c r="B518"/>
      <c r="C518"/>
      <c r="D518"/>
      <c r="E518" s="266"/>
      <c r="F518"/>
      <c r="G518"/>
      <c r="H518" s="50"/>
      <c r="I518"/>
      <c r="K518" s="302"/>
      <c r="L518" s="302"/>
      <c r="AI518" s="189"/>
      <c r="AJ518" s="346"/>
      <c r="AK518" s="189"/>
      <c r="AL518" s="346"/>
      <c r="AM518" s="189" t="s">
        <v>46</v>
      </c>
      <c r="AN518" s="346"/>
      <c r="AO518" s="1595"/>
      <c r="AP518" s="1595"/>
      <c r="AQ518" s="189" t="s">
        <v>103</v>
      </c>
      <c r="AR518" s="189"/>
      <c r="AS518" s="1595"/>
      <c r="AT518" s="1595"/>
      <c r="AU518" s="2335"/>
      <c r="AV518" s="1891"/>
      <c r="AW518" s="189"/>
      <c r="AX518" s="189"/>
      <c r="AY518" s="189" t="e">
        <f>IF(#REF!="základní",I92,0)</f>
        <v>#REF!</v>
      </c>
      <c r="AZ518" s="189"/>
      <c r="BA518" s="519" t="e">
        <f>IF(#REF!="zákl. přenesená",I92,0)</f>
        <v>#REF!</v>
      </c>
      <c r="BB518" s="127" t="e">
        <f>IF(#REF!="sníž. přenesená",I92,0)</f>
        <v>#REF!</v>
      </c>
      <c r="BC518" s="127" t="e">
        <f>IF(#REF!="nulová",I92,0)</f>
        <v>#REF!</v>
      </c>
      <c r="BD518" s="13" t="s">
        <v>45</v>
      </c>
      <c r="BE518" s="127">
        <f>ROUND(H92*G92,2)</f>
        <v>49921.72</v>
      </c>
      <c r="BF518" s="13" t="s">
        <v>110</v>
      </c>
      <c r="BG518" s="126" t="s">
        <v>120</v>
      </c>
      <c r="BH518" s="1"/>
      <c r="BI518" s="1"/>
      <c r="BJ518" s="1"/>
      <c r="BK518" s="1"/>
      <c r="BL518" s="1"/>
      <c r="BM518" s="1"/>
    </row>
    <row r="519" spans="2:65" x14ac:dyDescent="0.25">
      <c r="B519"/>
      <c r="C519"/>
      <c r="D519"/>
      <c r="E519" s="266"/>
      <c r="F519"/>
      <c r="G519"/>
      <c r="H519" s="50"/>
      <c r="I519"/>
      <c r="K519" s="302"/>
      <c r="L519" s="302"/>
      <c r="AI519" s="189"/>
      <c r="AJ519" s="189"/>
      <c r="AK519" s="189"/>
      <c r="AL519" s="303"/>
      <c r="AM519" s="189" t="s">
        <v>46</v>
      </c>
      <c r="AN519" s="303"/>
      <c r="AO519" s="1595"/>
      <c r="AP519" s="1595"/>
      <c r="AQ519" s="189"/>
      <c r="AR519" s="189"/>
      <c r="AS519" s="1595"/>
      <c r="AT519" s="1595"/>
      <c r="AU519" s="2335"/>
      <c r="AV519" s="1891"/>
      <c r="AW519" s="189"/>
      <c r="AX519" s="189"/>
      <c r="AY519" s="189"/>
      <c r="AZ519" s="189"/>
      <c r="BA519" s="519"/>
      <c r="BB519" s="1"/>
      <c r="BC519" s="1"/>
      <c r="BD519" s="1"/>
      <c r="BE519" s="1"/>
      <c r="BF519" s="1"/>
      <c r="BG519" s="1"/>
      <c r="BH519" s="1"/>
      <c r="BI519" s="1"/>
      <c r="BJ519" s="1"/>
      <c r="BK519" s="1"/>
      <c r="BL519" s="1"/>
      <c r="BM519" s="1"/>
    </row>
    <row r="520" spans="2:65" x14ac:dyDescent="0.25">
      <c r="B520"/>
      <c r="C520"/>
      <c r="D520"/>
      <c r="E520" s="266"/>
      <c r="F520"/>
      <c r="G520"/>
      <c r="H520" s="50"/>
      <c r="I520"/>
      <c r="K520" s="302"/>
      <c r="L520" s="302"/>
      <c r="AI520" s="347"/>
      <c r="AJ520" s="347"/>
      <c r="AK520" s="347"/>
      <c r="AL520" s="348"/>
      <c r="AM520" s="347" t="s">
        <v>46</v>
      </c>
      <c r="AN520" s="348"/>
      <c r="AO520" s="2051" t="s">
        <v>23</v>
      </c>
      <c r="AP520" s="2051"/>
      <c r="AQ520" s="347" t="s">
        <v>103</v>
      </c>
      <c r="AR520" s="347"/>
      <c r="AS520" s="2051"/>
      <c r="AT520" s="2051"/>
      <c r="AU520" s="2366"/>
      <c r="AV520" s="1926"/>
      <c r="AW520" s="347"/>
      <c r="AX520" s="347"/>
      <c r="AY520" s="347"/>
      <c r="AZ520" s="347"/>
      <c r="BA520" s="831"/>
      <c r="BB520" s="9"/>
      <c r="BC520" s="9"/>
      <c r="BD520" s="9"/>
      <c r="BE520" s="9"/>
      <c r="BF520" s="9"/>
      <c r="BG520" s="9"/>
      <c r="BH520" s="9"/>
      <c r="BI520" s="9"/>
      <c r="BJ520" s="9"/>
      <c r="BK520" s="9"/>
      <c r="BL520" s="9"/>
      <c r="BM520" s="9"/>
    </row>
    <row r="521" spans="2:65" x14ac:dyDescent="0.25">
      <c r="B521"/>
      <c r="C521"/>
      <c r="D521"/>
      <c r="E521" s="266"/>
      <c r="F521"/>
      <c r="G521"/>
      <c r="H521" s="50"/>
      <c r="I521"/>
      <c r="K521" s="302"/>
      <c r="L521" s="302"/>
      <c r="AI521" s="347"/>
      <c r="AJ521" s="347"/>
      <c r="AK521" s="347"/>
      <c r="AL521" s="348"/>
      <c r="AM521" s="347" t="s">
        <v>46</v>
      </c>
      <c r="AN521" s="348"/>
      <c r="AO521" s="2051" t="s">
        <v>23</v>
      </c>
      <c r="AP521" s="2051"/>
      <c r="AQ521" s="347" t="s">
        <v>103</v>
      </c>
      <c r="AR521" s="347"/>
      <c r="AS521" s="2051"/>
      <c r="AT521" s="2051"/>
      <c r="AU521" s="2366"/>
      <c r="AV521" s="1926"/>
      <c r="AW521" s="347"/>
      <c r="AX521" s="347"/>
      <c r="AY521" s="347"/>
      <c r="AZ521" s="347"/>
      <c r="BA521" s="831"/>
      <c r="BB521" s="9"/>
      <c r="BC521" s="9"/>
      <c r="BD521" s="9"/>
      <c r="BE521" s="9"/>
      <c r="BF521" s="9"/>
      <c r="BG521" s="9"/>
      <c r="BH521" s="9"/>
      <c r="BI521" s="9"/>
      <c r="BJ521" s="9"/>
      <c r="BK521" s="9"/>
      <c r="BL521" s="9"/>
      <c r="BM521" s="9"/>
    </row>
    <row r="522" spans="2:65" x14ac:dyDescent="0.25">
      <c r="B522"/>
      <c r="C522"/>
      <c r="D522"/>
      <c r="E522" s="266"/>
      <c r="F522"/>
      <c r="G522"/>
      <c r="H522" s="50"/>
      <c r="I522"/>
      <c r="K522" s="302"/>
      <c r="L522" s="302"/>
      <c r="AI522" s="349"/>
      <c r="AJ522" s="349"/>
      <c r="AK522" s="349"/>
      <c r="AL522" s="350"/>
      <c r="AM522" s="349" t="s">
        <v>46</v>
      </c>
      <c r="AN522" s="350"/>
      <c r="AO522" s="2052" t="s">
        <v>23</v>
      </c>
      <c r="AP522" s="2052"/>
      <c r="AQ522" s="349" t="s">
        <v>103</v>
      </c>
      <c r="AR522" s="349"/>
      <c r="AS522" s="2052"/>
      <c r="AT522" s="2052"/>
      <c r="AU522" s="2367"/>
      <c r="AV522" s="1927"/>
      <c r="AW522" s="349"/>
      <c r="AX522" s="349"/>
      <c r="AY522" s="349"/>
      <c r="AZ522" s="349"/>
      <c r="BA522" s="832"/>
      <c r="BB522" s="10"/>
      <c r="BC522" s="10"/>
      <c r="BD522" s="10"/>
      <c r="BE522" s="10"/>
      <c r="BF522" s="10"/>
      <c r="BG522" s="10"/>
      <c r="BH522" s="10"/>
      <c r="BI522" s="10"/>
      <c r="BJ522" s="10"/>
      <c r="BK522" s="10"/>
      <c r="BL522" s="10"/>
      <c r="BM522" s="10"/>
    </row>
    <row r="523" spans="2:65" x14ac:dyDescent="0.25">
      <c r="B523"/>
      <c r="C523"/>
      <c r="D523"/>
      <c r="E523" s="266"/>
      <c r="F523"/>
      <c r="G523"/>
      <c r="H523" s="50"/>
      <c r="I523"/>
      <c r="K523" s="302"/>
      <c r="L523" s="302"/>
      <c r="AI523" s="349"/>
      <c r="AJ523" s="349"/>
      <c r="AK523" s="349"/>
      <c r="AL523" s="350"/>
      <c r="AM523" s="349" t="s">
        <v>46</v>
      </c>
      <c r="AN523" s="350"/>
      <c r="AO523" s="2052" t="s">
        <v>23</v>
      </c>
      <c r="AP523" s="2052"/>
      <c r="AQ523" s="349" t="s">
        <v>103</v>
      </c>
      <c r="AR523" s="349"/>
      <c r="AS523" s="2052"/>
      <c r="AT523" s="2052"/>
      <c r="AU523" s="2367"/>
      <c r="AV523" s="1927"/>
      <c r="AW523" s="349"/>
      <c r="AX523" s="349"/>
      <c r="AY523" s="349"/>
      <c r="AZ523" s="349"/>
      <c r="BA523" s="832"/>
      <c r="BB523" s="10"/>
      <c r="BC523" s="10"/>
      <c r="BD523" s="10"/>
      <c r="BE523" s="10"/>
      <c r="BF523" s="10"/>
      <c r="BG523" s="10"/>
      <c r="BH523" s="10"/>
      <c r="BI523" s="10"/>
      <c r="BJ523" s="10"/>
      <c r="BK523" s="10"/>
      <c r="BL523" s="10"/>
      <c r="BM523" s="10"/>
    </row>
    <row r="524" spans="2:65" x14ac:dyDescent="0.25">
      <c r="B524"/>
      <c r="C524"/>
      <c r="D524"/>
      <c r="E524" s="266"/>
      <c r="F524"/>
      <c r="G524"/>
      <c r="H524" s="50"/>
      <c r="I524"/>
      <c r="K524" s="302"/>
      <c r="L524" s="302"/>
      <c r="AI524" s="351"/>
      <c r="AJ524" s="351"/>
      <c r="AK524" s="351"/>
      <c r="AL524" s="352"/>
      <c r="AM524" s="351" t="s">
        <v>46</v>
      </c>
      <c r="AN524" s="352"/>
      <c r="AO524" s="2053" t="s">
        <v>23</v>
      </c>
      <c r="AP524" s="2053"/>
      <c r="AQ524" s="351" t="s">
        <v>103</v>
      </c>
      <c r="AR524" s="351"/>
      <c r="AS524" s="2053"/>
      <c r="AT524" s="2053"/>
      <c r="AU524" s="2368"/>
      <c r="AV524" s="1928"/>
      <c r="AW524" s="351"/>
      <c r="AX524" s="351"/>
      <c r="AY524" s="351"/>
      <c r="AZ524" s="351"/>
      <c r="BA524" s="833"/>
      <c r="BB524" s="11"/>
      <c r="BC524" s="11"/>
      <c r="BD524" s="11"/>
      <c r="BE524" s="11"/>
      <c r="BF524" s="11"/>
      <c r="BG524" s="11"/>
      <c r="BH524" s="11"/>
      <c r="BI524" s="11"/>
      <c r="BJ524" s="11"/>
      <c r="BK524" s="11"/>
      <c r="BL524" s="11"/>
      <c r="BM524" s="11"/>
    </row>
    <row r="525" spans="2:65" x14ac:dyDescent="0.25">
      <c r="B525"/>
      <c r="C525"/>
      <c r="D525"/>
      <c r="E525" s="266"/>
      <c r="F525"/>
      <c r="G525"/>
      <c r="H525" s="50"/>
      <c r="I525"/>
      <c r="K525" s="302"/>
      <c r="L525" s="302"/>
      <c r="AI525" s="347"/>
      <c r="AJ525" s="347"/>
      <c r="AK525" s="347"/>
      <c r="AL525" s="348"/>
      <c r="AM525" s="347" t="s">
        <v>46</v>
      </c>
      <c r="AN525" s="348"/>
      <c r="AO525" s="2051" t="s">
        <v>23</v>
      </c>
      <c r="AP525" s="2051"/>
      <c r="AQ525" s="347" t="s">
        <v>103</v>
      </c>
      <c r="AR525" s="347"/>
      <c r="AS525" s="2051"/>
      <c r="AT525" s="2051"/>
      <c r="AU525" s="2366"/>
      <c r="AV525" s="1926"/>
      <c r="AW525" s="347"/>
      <c r="AX525" s="347"/>
      <c r="AY525" s="347"/>
      <c r="AZ525" s="347"/>
      <c r="BA525" s="831"/>
      <c r="BB525" s="9"/>
      <c r="BC525" s="9"/>
      <c r="BD525" s="9"/>
      <c r="BE525" s="9"/>
      <c r="BF525" s="9"/>
      <c r="BG525" s="9"/>
      <c r="BH525" s="9"/>
      <c r="BI525" s="9"/>
      <c r="BJ525" s="9"/>
      <c r="BK525" s="9"/>
      <c r="BL525" s="9"/>
      <c r="BM525" s="9"/>
    </row>
    <row r="526" spans="2:65" x14ac:dyDescent="0.25">
      <c r="B526"/>
      <c r="C526"/>
      <c r="D526"/>
      <c r="E526" s="266"/>
      <c r="F526"/>
      <c r="G526"/>
      <c r="H526" s="50"/>
      <c r="I526"/>
      <c r="K526" s="302"/>
      <c r="L526" s="302"/>
      <c r="AI526" s="349"/>
      <c r="AJ526" s="349"/>
      <c r="AK526" s="349"/>
      <c r="AL526" s="350"/>
      <c r="AM526" s="349" t="s">
        <v>46</v>
      </c>
      <c r="AN526" s="350"/>
      <c r="AO526" s="2052" t="s">
        <v>23</v>
      </c>
      <c r="AP526" s="2052"/>
      <c r="AQ526" s="349" t="s">
        <v>103</v>
      </c>
      <c r="AR526" s="349"/>
      <c r="AS526" s="2052"/>
      <c r="AT526" s="2052"/>
      <c r="AU526" s="2367"/>
      <c r="AV526" s="1927"/>
      <c r="AW526" s="349"/>
      <c r="AX526" s="349"/>
      <c r="AY526" s="349"/>
      <c r="AZ526" s="349"/>
      <c r="BA526" s="832"/>
      <c r="BB526" s="10"/>
      <c r="BC526" s="10"/>
      <c r="BD526" s="10"/>
      <c r="BE526" s="10"/>
      <c r="BF526" s="10"/>
      <c r="BG526" s="10"/>
      <c r="BH526" s="10"/>
      <c r="BI526" s="10"/>
      <c r="BJ526" s="10"/>
      <c r="BK526" s="10"/>
      <c r="BL526" s="10"/>
      <c r="BM526" s="10"/>
    </row>
    <row r="527" spans="2:65" x14ac:dyDescent="0.25">
      <c r="B527"/>
      <c r="C527"/>
      <c r="D527"/>
      <c r="E527" s="266"/>
      <c r="F527"/>
      <c r="G527"/>
      <c r="H527" s="50"/>
      <c r="I527"/>
      <c r="K527" s="302"/>
      <c r="L527" s="302"/>
      <c r="AI527" s="349"/>
      <c r="AJ527" s="349"/>
      <c r="AK527" s="349"/>
      <c r="AL527" s="350"/>
      <c r="AM527" s="349" t="s">
        <v>46</v>
      </c>
      <c r="AN527" s="350"/>
      <c r="AO527" s="2052" t="s">
        <v>23</v>
      </c>
      <c r="AP527" s="2052"/>
      <c r="AQ527" s="349" t="s">
        <v>103</v>
      </c>
      <c r="AR527" s="349"/>
      <c r="AS527" s="2052"/>
      <c r="AT527" s="2052"/>
      <c r="AU527" s="2367"/>
      <c r="AV527" s="1927"/>
      <c r="AW527" s="349"/>
      <c r="AX527" s="349"/>
      <c r="AY527" s="349"/>
      <c r="AZ527" s="349"/>
      <c r="BA527" s="832"/>
      <c r="BB527" s="10"/>
      <c r="BC527" s="10"/>
      <c r="BD527" s="10"/>
      <c r="BE527" s="10"/>
      <c r="BF527" s="10"/>
      <c r="BG527" s="10"/>
      <c r="BH527" s="10"/>
      <c r="BI527" s="10"/>
      <c r="BJ527" s="10"/>
      <c r="BK527" s="10"/>
      <c r="BL527" s="10"/>
      <c r="BM527" s="10"/>
    </row>
    <row r="528" spans="2:65" x14ac:dyDescent="0.25">
      <c r="B528"/>
      <c r="C528"/>
      <c r="D528"/>
      <c r="E528" s="266"/>
      <c r="F528"/>
      <c r="G528"/>
      <c r="H528" s="50"/>
      <c r="I528"/>
      <c r="K528" s="302"/>
      <c r="L528" s="302"/>
      <c r="AI528" s="351"/>
      <c r="AJ528" s="351"/>
      <c r="AK528" s="351"/>
      <c r="AL528" s="352"/>
      <c r="AM528" s="351" t="s">
        <v>46</v>
      </c>
      <c r="AN528" s="352"/>
      <c r="AO528" s="2053" t="s">
        <v>23</v>
      </c>
      <c r="AP528" s="2053"/>
      <c r="AQ528" s="351" t="s">
        <v>103</v>
      </c>
      <c r="AR528" s="351"/>
      <c r="AS528" s="2053"/>
      <c r="AT528" s="2053"/>
      <c r="AU528" s="2368"/>
      <c r="AV528" s="1928"/>
      <c r="AW528" s="351"/>
      <c r="AX528" s="351"/>
      <c r="AY528" s="351"/>
      <c r="AZ528" s="351"/>
      <c r="BA528" s="833"/>
      <c r="BB528" s="11"/>
      <c r="BC528" s="11"/>
      <c r="BD528" s="11"/>
      <c r="BE528" s="11"/>
      <c r="BF528" s="11"/>
      <c r="BG528" s="11"/>
      <c r="BH528" s="11"/>
      <c r="BI528" s="11"/>
      <c r="BJ528" s="11"/>
      <c r="BK528" s="11"/>
      <c r="BL528" s="11"/>
      <c r="BM528" s="11"/>
    </row>
    <row r="529" spans="2:65" x14ac:dyDescent="0.25">
      <c r="B529"/>
      <c r="C529"/>
      <c r="D529"/>
      <c r="E529" s="266"/>
      <c r="F529"/>
      <c r="G529"/>
      <c r="H529" s="50"/>
      <c r="I529"/>
      <c r="K529" s="302"/>
      <c r="L529" s="302"/>
      <c r="AI529" s="347"/>
      <c r="AJ529" s="347"/>
      <c r="AK529" s="347"/>
      <c r="AL529" s="348"/>
      <c r="AM529" s="347" t="s">
        <v>46</v>
      </c>
      <c r="AN529" s="348"/>
      <c r="AO529" s="2051" t="s">
        <v>23</v>
      </c>
      <c r="AP529" s="2051"/>
      <c r="AQ529" s="347" t="s">
        <v>103</v>
      </c>
      <c r="AR529" s="347"/>
      <c r="AS529" s="2051"/>
      <c r="AT529" s="2051"/>
      <c r="AU529" s="2366"/>
      <c r="AV529" s="1926"/>
      <c r="AW529" s="347"/>
      <c r="AX529" s="347"/>
      <c r="AY529" s="347"/>
      <c r="AZ529" s="347"/>
      <c r="BA529" s="831"/>
      <c r="BB529" s="9"/>
      <c r="BC529" s="9"/>
      <c r="BD529" s="9"/>
      <c r="BE529" s="9"/>
      <c r="BF529" s="9"/>
      <c r="BG529" s="9"/>
      <c r="BH529" s="9"/>
      <c r="BI529" s="9"/>
      <c r="BJ529" s="9"/>
      <c r="BK529" s="9"/>
      <c r="BL529" s="9"/>
      <c r="BM529" s="9"/>
    </row>
    <row r="530" spans="2:65" x14ac:dyDescent="0.25">
      <c r="B530"/>
      <c r="C530"/>
      <c r="D530"/>
      <c r="E530" s="266"/>
      <c r="F530"/>
      <c r="G530"/>
      <c r="H530" s="50"/>
      <c r="I530"/>
      <c r="K530" s="302"/>
      <c r="L530" s="302"/>
      <c r="AI530" s="349"/>
      <c r="AJ530" s="349"/>
      <c r="AK530" s="349"/>
      <c r="AL530" s="350"/>
      <c r="AM530" s="349" t="s">
        <v>46</v>
      </c>
      <c r="AN530" s="350"/>
      <c r="AO530" s="2052" t="s">
        <v>23</v>
      </c>
      <c r="AP530" s="2052"/>
      <c r="AQ530" s="349" t="s">
        <v>103</v>
      </c>
      <c r="AR530" s="349"/>
      <c r="AS530" s="2052"/>
      <c r="AT530" s="2052"/>
      <c r="AU530" s="2367"/>
      <c r="AV530" s="1927"/>
      <c r="AW530" s="349"/>
      <c r="AX530" s="349"/>
      <c r="AY530" s="349"/>
      <c r="AZ530" s="349"/>
      <c r="BA530" s="832"/>
      <c r="BB530" s="10"/>
      <c r="BC530" s="10"/>
      <c r="BD530" s="10"/>
      <c r="BE530" s="10"/>
      <c r="BF530" s="10"/>
      <c r="BG530" s="10"/>
      <c r="BH530" s="10"/>
      <c r="BI530" s="10"/>
      <c r="BJ530" s="10"/>
      <c r="BK530" s="10"/>
      <c r="BL530" s="10"/>
      <c r="BM530" s="10"/>
    </row>
    <row r="531" spans="2:65" x14ac:dyDescent="0.25">
      <c r="B531"/>
      <c r="C531"/>
      <c r="D531"/>
      <c r="E531" s="266"/>
      <c r="F531"/>
      <c r="G531"/>
      <c r="H531" s="50"/>
      <c r="I531"/>
      <c r="K531" s="302"/>
      <c r="L531" s="302"/>
      <c r="AI531" s="353"/>
      <c r="AJ531" s="353"/>
      <c r="AK531" s="353"/>
      <c r="AL531" s="354"/>
      <c r="AM531" s="353" t="s">
        <v>46</v>
      </c>
      <c r="AN531" s="354"/>
      <c r="AO531" s="2054" t="s">
        <v>23</v>
      </c>
      <c r="AP531" s="2054"/>
      <c r="AQ531" s="353" t="s">
        <v>103</v>
      </c>
      <c r="AR531" s="353"/>
      <c r="AS531" s="2054"/>
      <c r="AT531" s="2054"/>
      <c r="AU531" s="2369"/>
      <c r="AV531" s="1929"/>
      <c r="AW531" s="353"/>
      <c r="AX531" s="353"/>
      <c r="AY531" s="353"/>
      <c r="AZ531" s="353"/>
      <c r="BA531" s="834"/>
      <c r="BB531" s="12"/>
      <c r="BC531" s="12"/>
      <c r="BD531" s="12"/>
      <c r="BE531" s="12"/>
      <c r="BF531" s="12"/>
      <c r="BG531" s="12"/>
      <c r="BH531" s="12"/>
      <c r="BI531" s="12"/>
      <c r="BJ531" s="12"/>
      <c r="BK531" s="12"/>
      <c r="BL531" s="12"/>
      <c r="BM531" s="12"/>
    </row>
    <row r="532" spans="2:65" x14ac:dyDescent="0.25">
      <c r="B532"/>
      <c r="C532"/>
      <c r="D532"/>
      <c r="E532" s="266"/>
      <c r="F532"/>
      <c r="G532"/>
      <c r="H532" s="50"/>
      <c r="I532"/>
      <c r="K532" s="302"/>
      <c r="L532" s="302"/>
      <c r="AI532" s="189"/>
      <c r="AJ532" s="346"/>
      <c r="AK532" s="189"/>
      <c r="AL532" s="346"/>
      <c r="AM532" s="189" t="s">
        <v>46</v>
      </c>
      <c r="AN532" s="346"/>
      <c r="AO532" s="1595"/>
      <c r="AP532" s="1595"/>
      <c r="AQ532" s="189" t="s">
        <v>103</v>
      </c>
      <c r="AR532" s="189"/>
      <c r="AS532" s="1595"/>
      <c r="AT532" s="1595"/>
      <c r="AU532" s="2335"/>
      <c r="AV532" s="1891"/>
      <c r="AW532" s="189"/>
      <c r="AX532" s="189"/>
      <c r="AY532" s="189" t="e">
        <f>IF(#REF!="základní",I106,0)</f>
        <v>#REF!</v>
      </c>
      <c r="AZ532" s="189"/>
      <c r="BA532" s="519" t="e">
        <f>IF(#REF!="zákl. přenesená",I106,0)</f>
        <v>#REF!</v>
      </c>
      <c r="BB532" s="127" t="e">
        <f>IF(#REF!="sníž. přenesená",I106,0)</f>
        <v>#REF!</v>
      </c>
      <c r="BC532" s="127" t="e">
        <f>IF(#REF!="nulová",I106,0)</f>
        <v>#REF!</v>
      </c>
      <c r="BD532" s="13" t="s">
        <v>45</v>
      </c>
      <c r="BE532" s="127">
        <f>ROUND(H106*G106,2)</f>
        <v>6043.91</v>
      </c>
      <c r="BF532" s="13" t="s">
        <v>110</v>
      </c>
      <c r="BG532" s="126" t="s">
        <v>135</v>
      </c>
      <c r="BH532" s="1"/>
      <c r="BI532" s="1"/>
      <c r="BJ532" s="1"/>
      <c r="BK532" s="1"/>
      <c r="BL532" s="1"/>
      <c r="BM532" s="1"/>
    </row>
    <row r="533" spans="2:65" x14ac:dyDescent="0.25">
      <c r="B533"/>
      <c r="C533"/>
      <c r="D533"/>
      <c r="E533" s="266"/>
      <c r="F533"/>
      <c r="G533"/>
      <c r="H533" s="50"/>
      <c r="I533"/>
      <c r="K533" s="302"/>
      <c r="L533" s="302"/>
      <c r="AI533" s="189"/>
      <c r="AJ533" s="189"/>
      <c r="AK533" s="189"/>
      <c r="AL533" s="303"/>
      <c r="AM533" s="189" t="s">
        <v>46</v>
      </c>
      <c r="AN533" s="303"/>
      <c r="AO533" s="1595"/>
      <c r="AP533" s="1595"/>
      <c r="AQ533" s="189"/>
      <c r="AR533" s="189"/>
      <c r="AS533" s="1595"/>
      <c r="AT533" s="1595"/>
      <c r="AU533" s="2335"/>
      <c r="AV533" s="1891"/>
      <c r="AW533" s="189"/>
      <c r="AX533" s="189"/>
      <c r="AY533" s="189"/>
      <c r="AZ533" s="189"/>
      <c r="BA533" s="519"/>
      <c r="BB533" s="1"/>
      <c r="BC533" s="1"/>
      <c r="BD533" s="1"/>
      <c r="BE533" s="1"/>
      <c r="BF533" s="1"/>
      <c r="BG533" s="1"/>
      <c r="BH533" s="1"/>
      <c r="BI533" s="1"/>
      <c r="BJ533" s="1"/>
      <c r="BK533" s="1"/>
      <c r="BL533" s="1"/>
      <c r="BM533" s="1"/>
    </row>
    <row r="534" spans="2:65" x14ac:dyDescent="0.25">
      <c r="B534"/>
      <c r="C534"/>
      <c r="D534"/>
      <c r="E534" s="266"/>
      <c r="F534"/>
      <c r="G534"/>
      <c r="H534" s="50"/>
      <c r="I534"/>
      <c r="K534" s="302"/>
      <c r="L534" s="302"/>
      <c r="AI534" s="347"/>
      <c r="AJ534" s="347"/>
      <c r="AK534" s="347"/>
      <c r="AL534" s="348"/>
      <c r="AM534" s="347" t="s">
        <v>46</v>
      </c>
      <c r="AN534" s="348"/>
      <c r="AO534" s="2051" t="s">
        <v>23</v>
      </c>
      <c r="AP534" s="2051"/>
      <c r="AQ534" s="347" t="s">
        <v>103</v>
      </c>
      <c r="AR534" s="347"/>
      <c r="AS534" s="2051"/>
      <c r="AT534" s="2051"/>
      <c r="AU534" s="2366"/>
      <c r="AV534" s="1926"/>
      <c r="AW534" s="347"/>
      <c r="AX534" s="347"/>
      <c r="AY534" s="347"/>
      <c r="AZ534" s="347"/>
      <c r="BA534" s="831"/>
      <c r="BB534" s="9"/>
      <c r="BC534" s="9"/>
      <c r="BD534" s="9"/>
      <c r="BE534" s="9"/>
      <c r="BF534" s="9"/>
      <c r="BG534" s="9"/>
      <c r="BH534" s="9"/>
      <c r="BI534" s="9"/>
      <c r="BJ534" s="9"/>
      <c r="BK534" s="9"/>
      <c r="BL534" s="9"/>
      <c r="BM534" s="9"/>
    </row>
    <row r="535" spans="2:65" x14ac:dyDescent="0.25">
      <c r="B535"/>
      <c r="C535"/>
      <c r="D535"/>
      <c r="E535" s="266"/>
      <c r="F535"/>
      <c r="G535"/>
      <c r="H535" s="50"/>
      <c r="I535"/>
      <c r="K535" s="302"/>
      <c r="L535" s="302"/>
      <c r="AI535" s="349"/>
      <c r="AJ535" s="349"/>
      <c r="AK535" s="349"/>
      <c r="AL535" s="350"/>
      <c r="AM535" s="349" t="s">
        <v>46</v>
      </c>
      <c r="AN535" s="350"/>
      <c r="AO535" s="2052" t="s">
        <v>23</v>
      </c>
      <c r="AP535" s="2052"/>
      <c r="AQ535" s="349" t="s">
        <v>103</v>
      </c>
      <c r="AR535" s="349"/>
      <c r="AS535" s="2052"/>
      <c r="AT535" s="2052"/>
      <c r="AU535" s="2367"/>
      <c r="AV535" s="1927"/>
      <c r="AW535" s="349"/>
      <c r="AX535" s="349"/>
      <c r="AY535" s="349"/>
      <c r="AZ535" s="349"/>
      <c r="BA535" s="832"/>
      <c r="BB535" s="10"/>
      <c r="BC535" s="10"/>
      <c r="BD535" s="10"/>
      <c r="BE535" s="10"/>
      <c r="BF535" s="10"/>
      <c r="BG535" s="10"/>
      <c r="BH535" s="10"/>
      <c r="BI535" s="10"/>
      <c r="BJ535" s="10"/>
      <c r="BK535" s="10"/>
      <c r="BL535" s="10"/>
      <c r="BM535" s="10"/>
    </row>
    <row r="536" spans="2:65" x14ac:dyDescent="0.25">
      <c r="B536"/>
      <c r="C536"/>
      <c r="D536"/>
      <c r="E536" s="266"/>
      <c r="F536"/>
      <c r="G536"/>
      <c r="H536" s="50"/>
      <c r="I536"/>
      <c r="K536" s="302"/>
      <c r="L536" s="302"/>
      <c r="AI536" s="349"/>
      <c r="AJ536" s="349"/>
      <c r="AK536" s="349"/>
      <c r="AL536" s="350"/>
      <c r="AM536" s="349" t="s">
        <v>46</v>
      </c>
      <c r="AN536" s="350"/>
      <c r="AO536" s="2052" t="s">
        <v>23</v>
      </c>
      <c r="AP536" s="2052"/>
      <c r="AQ536" s="349" t="s">
        <v>103</v>
      </c>
      <c r="AR536" s="349"/>
      <c r="AS536" s="2052"/>
      <c r="AT536" s="2052"/>
      <c r="AU536" s="2367"/>
      <c r="AV536" s="1927"/>
      <c r="AW536" s="349"/>
      <c r="AX536" s="349"/>
      <c r="AY536" s="349"/>
      <c r="AZ536" s="349"/>
      <c r="BA536" s="832"/>
      <c r="BB536" s="10"/>
      <c r="BC536" s="10"/>
      <c r="BD536" s="10"/>
      <c r="BE536" s="10"/>
      <c r="BF536" s="10"/>
      <c r="BG536" s="10"/>
      <c r="BH536" s="10"/>
      <c r="BI536" s="10"/>
      <c r="BJ536" s="10"/>
      <c r="BK536" s="10"/>
      <c r="BL536" s="10"/>
      <c r="BM536" s="10"/>
    </row>
    <row r="537" spans="2:65" x14ac:dyDescent="0.25">
      <c r="B537"/>
      <c r="C537"/>
      <c r="D537"/>
      <c r="E537" s="266"/>
      <c r="F537"/>
      <c r="G537"/>
      <c r="H537" s="50"/>
      <c r="I537"/>
      <c r="K537" s="302"/>
      <c r="L537" s="302"/>
      <c r="AI537" s="353"/>
      <c r="AJ537" s="353"/>
      <c r="AK537" s="353"/>
      <c r="AL537" s="354"/>
      <c r="AM537" s="353" t="s">
        <v>46</v>
      </c>
      <c r="AN537" s="354"/>
      <c r="AO537" s="2054" t="s">
        <v>23</v>
      </c>
      <c r="AP537" s="2054"/>
      <c r="AQ537" s="353" t="s">
        <v>103</v>
      </c>
      <c r="AR537" s="353"/>
      <c r="AS537" s="2054"/>
      <c r="AT537" s="2054"/>
      <c r="AU537" s="2369"/>
      <c r="AV537" s="1929"/>
      <c r="AW537" s="353"/>
      <c r="AX537" s="353"/>
      <c r="AY537" s="353"/>
      <c r="AZ537" s="353"/>
      <c r="BA537" s="834"/>
      <c r="BB537" s="12"/>
      <c r="BC537" s="12"/>
      <c r="BD537" s="12"/>
      <c r="BE537" s="12"/>
      <c r="BF537" s="12"/>
      <c r="BG537" s="12"/>
      <c r="BH537" s="12"/>
      <c r="BI537" s="12"/>
      <c r="BJ537" s="12"/>
      <c r="BK537" s="12"/>
      <c r="BL537" s="12"/>
      <c r="BM537" s="12"/>
    </row>
    <row r="538" spans="2:65" x14ac:dyDescent="0.25">
      <c r="B538"/>
      <c r="C538"/>
      <c r="D538"/>
      <c r="E538" s="266"/>
      <c r="F538"/>
      <c r="G538"/>
      <c r="H538" s="50"/>
      <c r="I538"/>
      <c r="K538" s="302"/>
      <c r="L538" s="302"/>
      <c r="AI538" s="189"/>
      <c r="AJ538" s="346"/>
      <c r="AK538" s="189"/>
      <c r="AL538" s="346"/>
      <c r="AM538" s="189" t="s">
        <v>46</v>
      </c>
      <c r="AN538" s="346"/>
      <c r="AO538" s="1595"/>
      <c r="AP538" s="1595"/>
      <c r="AQ538" s="189" t="s">
        <v>103</v>
      </c>
      <c r="AR538" s="189"/>
      <c r="AS538" s="1595"/>
      <c r="AT538" s="1595"/>
      <c r="AU538" s="2335"/>
      <c r="AV538" s="1891"/>
      <c r="AW538" s="189"/>
      <c r="AX538" s="189"/>
      <c r="AY538" s="189" t="e">
        <f>IF(#REF!="základní",I112,0)</f>
        <v>#REF!</v>
      </c>
      <c r="AZ538" s="189"/>
      <c r="BA538" s="519" t="e">
        <f>IF(#REF!="zákl. přenesená",I112,0)</f>
        <v>#REF!</v>
      </c>
      <c r="BB538" s="127" t="e">
        <f>IF(#REF!="sníž. přenesená",I112,0)</f>
        <v>#REF!</v>
      </c>
      <c r="BC538" s="127" t="e">
        <f>IF(#REF!="nulová",I112,0)</f>
        <v>#REF!</v>
      </c>
      <c r="BD538" s="13" t="s">
        <v>45</v>
      </c>
      <c r="BE538" s="127">
        <f>ROUND(H112*G112,2)</f>
        <v>28944.1</v>
      </c>
      <c r="BF538" s="13" t="s">
        <v>110</v>
      </c>
      <c r="BG538" s="126" t="s">
        <v>138</v>
      </c>
      <c r="BH538" s="1"/>
      <c r="BI538" s="1"/>
      <c r="BJ538" s="1"/>
      <c r="BK538" s="1"/>
      <c r="BL538" s="1"/>
      <c r="BM538" s="1"/>
    </row>
    <row r="539" spans="2:65" x14ac:dyDescent="0.25">
      <c r="B539"/>
      <c r="C539"/>
      <c r="D539"/>
      <c r="E539" s="266"/>
      <c r="F539"/>
      <c r="G539"/>
      <c r="H539" s="50"/>
      <c r="I539"/>
      <c r="K539" s="302"/>
      <c r="L539" s="302"/>
      <c r="AI539" s="189"/>
      <c r="AJ539" s="189"/>
      <c r="AK539" s="189"/>
      <c r="AL539" s="303"/>
      <c r="AM539" s="189" t="s">
        <v>46</v>
      </c>
      <c r="AN539" s="303"/>
      <c r="AO539" s="1595"/>
      <c r="AP539" s="1595"/>
      <c r="AQ539" s="189"/>
      <c r="AR539" s="189"/>
      <c r="AS539" s="1595"/>
      <c r="AT539" s="1595"/>
      <c r="AU539" s="2335"/>
      <c r="AV539" s="1891"/>
      <c r="AW539" s="189"/>
      <c r="AX539" s="189"/>
      <c r="AY539" s="189"/>
      <c r="AZ539" s="189"/>
      <c r="BA539" s="519"/>
      <c r="BB539" s="1"/>
      <c r="BC539" s="1"/>
      <c r="BD539" s="1"/>
      <c r="BE539" s="1"/>
      <c r="BF539" s="1"/>
      <c r="BG539" s="1"/>
      <c r="BH539" s="1"/>
      <c r="BI539" s="1"/>
      <c r="BJ539" s="1"/>
      <c r="BK539" s="1"/>
      <c r="BL539" s="1"/>
      <c r="BM539" s="1"/>
    </row>
    <row r="540" spans="2:65" x14ac:dyDescent="0.25">
      <c r="B540"/>
      <c r="C540"/>
      <c r="D540"/>
      <c r="E540" s="266"/>
      <c r="F540"/>
      <c r="G540"/>
      <c r="H540" s="50"/>
      <c r="I540"/>
      <c r="K540" s="302"/>
      <c r="L540" s="302"/>
      <c r="AI540" s="347"/>
      <c r="AJ540" s="347"/>
      <c r="AK540" s="347"/>
      <c r="AL540" s="348"/>
      <c r="AM540" s="347" t="s">
        <v>46</v>
      </c>
      <c r="AN540" s="348"/>
      <c r="AO540" s="2051" t="s">
        <v>23</v>
      </c>
      <c r="AP540" s="2051"/>
      <c r="AQ540" s="347" t="s">
        <v>103</v>
      </c>
      <c r="AR540" s="347"/>
      <c r="AS540" s="2051"/>
      <c r="AT540" s="2051"/>
      <c r="AU540" s="2366"/>
      <c r="AV540" s="1926"/>
      <c r="AW540" s="347"/>
      <c r="AX540" s="347"/>
      <c r="AY540" s="347"/>
      <c r="AZ540" s="347"/>
      <c r="BA540" s="831"/>
      <c r="BB540" s="9"/>
      <c r="BC540" s="9"/>
      <c r="BD540" s="9"/>
      <c r="BE540" s="9"/>
      <c r="BF540" s="9"/>
      <c r="BG540" s="9"/>
      <c r="BH540" s="9"/>
      <c r="BI540" s="9"/>
      <c r="BJ540" s="9"/>
      <c r="BK540" s="9"/>
      <c r="BL540" s="9"/>
      <c r="BM540" s="9"/>
    </row>
    <row r="541" spans="2:65" x14ac:dyDescent="0.25">
      <c r="B541"/>
      <c r="C541"/>
      <c r="D541"/>
      <c r="E541" s="266"/>
      <c r="F541"/>
      <c r="G541"/>
      <c r="H541" s="50"/>
      <c r="I541"/>
      <c r="K541" s="302"/>
      <c r="L541" s="302"/>
      <c r="AI541" s="347"/>
      <c r="AJ541" s="347"/>
      <c r="AK541" s="347"/>
      <c r="AL541" s="348"/>
      <c r="AM541" s="347" t="s">
        <v>46</v>
      </c>
      <c r="AN541" s="348"/>
      <c r="AO541" s="2051" t="s">
        <v>23</v>
      </c>
      <c r="AP541" s="2051"/>
      <c r="AQ541" s="347" t="s">
        <v>103</v>
      </c>
      <c r="AR541" s="347"/>
      <c r="AS541" s="2051"/>
      <c r="AT541" s="2051"/>
      <c r="AU541" s="2366"/>
      <c r="AV541" s="1926"/>
      <c r="AW541" s="347"/>
      <c r="AX541" s="347"/>
      <c r="AY541" s="347"/>
      <c r="AZ541" s="347"/>
      <c r="BA541" s="831"/>
      <c r="BB541" s="9"/>
      <c r="BC541" s="9"/>
      <c r="BD541" s="9"/>
      <c r="BE541" s="9"/>
      <c r="BF541" s="9"/>
      <c r="BG541" s="9"/>
      <c r="BH541" s="9"/>
      <c r="BI541" s="9"/>
      <c r="BJ541" s="9"/>
      <c r="BK541" s="9"/>
      <c r="BL541" s="9"/>
      <c r="BM541" s="9"/>
    </row>
    <row r="542" spans="2:65" x14ac:dyDescent="0.25">
      <c r="B542"/>
      <c r="C542"/>
      <c r="D542"/>
      <c r="E542" s="266"/>
      <c r="F542"/>
      <c r="G542"/>
      <c r="H542" s="50"/>
      <c r="I542"/>
      <c r="K542" s="302"/>
      <c r="L542" s="302"/>
      <c r="AI542" s="349"/>
      <c r="AJ542" s="349"/>
      <c r="AK542" s="349"/>
      <c r="AL542" s="350"/>
      <c r="AM542" s="349" t="s">
        <v>46</v>
      </c>
      <c r="AN542" s="350"/>
      <c r="AO542" s="2052" t="s">
        <v>23</v>
      </c>
      <c r="AP542" s="2052"/>
      <c r="AQ542" s="349" t="s">
        <v>103</v>
      </c>
      <c r="AR542" s="349"/>
      <c r="AS542" s="2052"/>
      <c r="AT542" s="2052"/>
      <c r="AU542" s="2367"/>
      <c r="AV542" s="1927"/>
      <c r="AW542" s="349"/>
      <c r="AX542" s="349"/>
      <c r="AY542" s="349"/>
      <c r="AZ542" s="349"/>
      <c r="BA542" s="832"/>
      <c r="BB542" s="10"/>
      <c r="BC542" s="10"/>
      <c r="BD542" s="10"/>
      <c r="BE542" s="10"/>
      <c r="BF542" s="10"/>
      <c r="BG542" s="10"/>
      <c r="BH542" s="10"/>
      <c r="BI542" s="10"/>
      <c r="BJ542" s="10"/>
      <c r="BK542" s="10"/>
      <c r="BL542" s="10"/>
      <c r="BM542" s="10"/>
    </row>
    <row r="543" spans="2:65" x14ac:dyDescent="0.25">
      <c r="B543"/>
      <c r="C543"/>
      <c r="D543"/>
      <c r="E543" s="266"/>
      <c r="F543"/>
      <c r="G543"/>
      <c r="H543" s="50"/>
      <c r="I543"/>
      <c r="K543" s="302"/>
      <c r="L543" s="302"/>
      <c r="AI543" s="349"/>
      <c r="AJ543" s="349"/>
      <c r="AK543" s="349"/>
      <c r="AL543" s="350"/>
      <c r="AM543" s="349" t="s">
        <v>46</v>
      </c>
      <c r="AN543" s="350"/>
      <c r="AO543" s="2052" t="s">
        <v>23</v>
      </c>
      <c r="AP543" s="2052"/>
      <c r="AQ543" s="349" t="s">
        <v>103</v>
      </c>
      <c r="AR543" s="349"/>
      <c r="AS543" s="2052"/>
      <c r="AT543" s="2052"/>
      <c r="AU543" s="2367"/>
      <c r="AV543" s="1927"/>
      <c r="AW543" s="349"/>
      <c r="AX543" s="349"/>
      <c r="AY543" s="349"/>
      <c r="AZ543" s="349"/>
      <c r="BA543" s="832"/>
      <c r="BB543" s="10"/>
      <c r="BC543" s="10"/>
      <c r="BD543" s="10"/>
      <c r="BE543" s="10"/>
      <c r="BF543" s="10"/>
      <c r="BG543" s="10"/>
      <c r="BH543" s="10"/>
      <c r="BI543" s="10"/>
      <c r="BJ543" s="10"/>
      <c r="BK543" s="10"/>
      <c r="BL543" s="10"/>
      <c r="BM543" s="10"/>
    </row>
    <row r="544" spans="2:65" x14ac:dyDescent="0.25">
      <c r="B544"/>
      <c r="C544"/>
      <c r="D544"/>
      <c r="E544" s="266"/>
      <c r="F544"/>
      <c r="G544"/>
      <c r="H544" s="50"/>
      <c r="I544"/>
      <c r="K544" s="302"/>
      <c r="L544" s="302"/>
      <c r="AI544" s="351"/>
      <c r="AJ544" s="351"/>
      <c r="AK544" s="351"/>
      <c r="AL544" s="352"/>
      <c r="AM544" s="351" t="s">
        <v>46</v>
      </c>
      <c r="AN544" s="352"/>
      <c r="AO544" s="2053" t="s">
        <v>23</v>
      </c>
      <c r="AP544" s="2053"/>
      <c r="AQ544" s="351" t="s">
        <v>103</v>
      </c>
      <c r="AR544" s="351"/>
      <c r="AS544" s="2053"/>
      <c r="AT544" s="2053"/>
      <c r="AU544" s="2368"/>
      <c r="AV544" s="1928"/>
      <c r="AW544" s="351"/>
      <c r="AX544" s="351"/>
      <c r="AY544" s="351"/>
      <c r="AZ544" s="351"/>
      <c r="BA544" s="833"/>
      <c r="BB544" s="11"/>
      <c r="BC544" s="11"/>
      <c r="BD544" s="11"/>
      <c r="BE544" s="11"/>
      <c r="BF544" s="11"/>
      <c r="BG544" s="11"/>
      <c r="BH544" s="11"/>
      <c r="BI544" s="11"/>
      <c r="BJ544" s="11"/>
      <c r="BK544" s="11"/>
      <c r="BL544" s="11"/>
      <c r="BM544" s="11"/>
    </row>
    <row r="545" spans="2:65" x14ac:dyDescent="0.25">
      <c r="B545"/>
      <c r="C545"/>
      <c r="D545"/>
      <c r="E545" s="266"/>
      <c r="F545"/>
      <c r="G545"/>
      <c r="H545" s="50"/>
      <c r="I545"/>
      <c r="K545" s="302"/>
      <c r="L545" s="302"/>
      <c r="AI545" s="347"/>
      <c r="AJ545" s="347"/>
      <c r="AK545" s="347"/>
      <c r="AL545" s="348"/>
      <c r="AM545" s="347" t="s">
        <v>46</v>
      </c>
      <c r="AN545" s="348"/>
      <c r="AO545" s="2051" t="s">
        <v>23</v>
      </c>
      <c r="AP545" s="2051"/>
      <c r="AQ545" s="347" t="s">
        <v>103</v>
      </c>
      <c r="AR545" s="347"/>
      <c r="AS545" s="2051"/>
      <c r="AT545" s="2051"/>
      <c r="AU545" s="2366"/>
      <c r="AV545" s="1926"/>
      <c r="AW545" s="347"/>
      <c r="AX545" s="347"/>
      <c r="AY545" s="347"/>
      <c r="AZ545" s="347"/>
      <c r="BA545" s="831"/>
      <c r="BB545" s="9"/>
      <c r="BC545" s="9"/>
      <c r="BD545" s="9"/>
      <c r="BE545" s="9"/>
      <c r="BF545" s="9"/>
      <c r="BG545" s="9"/>
      <c r="BH545" s="9"/>
      <c r="BI545" s="9"/>
      <c r="BJ545" s="9"/>
      <c r="BK545" s="9"/>
      <c r="BL545" s="9"/>
      <c r="BM545" s="9"/>
    </row>
    <row r="546" spans="2:65" x14ac:dyDescent="0.25">
      <c r="B546"/>
      <c r="C546"/>
      <c r="D546"/>
      <c r="E546" s="266"/>
      <c r="F546"/>
      <c r="G546"/>
      <c r="H546" s="50"/>
      <c r="I546"/>
      <c r="K546" s="302"/>
      <c r="L546" s="302"/>
      <c r="AI546" s="349"/>
      <c r="AJ546" s="349"/>
      <c r="AK546" s="349"/>
      <c r="AL546" s="350"/>
      <c r="AM546" s="349" t="s">
        <v>46</v>
      </c>
      <c r="AN546" s="350"/>
      <c r="AO546" s="2052" t="s">
        <v>23</v>
      </c>
      <c r="AP546" s="2052"/>
      <c r="AQ546" s="349" t="s">
        <v>103</v>
      </c>
      <c r="AR546" s="349"/>
      <c r="AS546" s="2052"/>
      <c r="AT546" s="2052"/>
      <c r="AU546" s="2367"/>
      <c r="AV546" s="1927"/>
      <c r="AW546" s="349"/>
      <c r="AX546" s="349"/>
      <c r="AY546" s="349"/>
      <c r="AZ546" s="349"/>
      <c r="BA546" s="832"/>
      <c r="BB546" s="10"/>
      <c r="BC546" s="10"/>
      <c r="BD546" s="10"/>
      <c r="BE546" s="10"/>
      <c r="BF546" s="10"/>
      <c r="BG546" s="10"/>
      <c r="BH546" s="10"/>
      <c r="BI546" s="10"/>
      <c r="BJ546" s="10"/>
      <c r="BK546" s="10"/>
      <c r="BL546" s="10"/>
      <c r="BM546" s="10"/>
    </row>
    <row r="547" spans="2:65" x14ac:dyDescent="0.25">
      <c r="B547"/>
      <c r="C547"/>
      <c r="D547"/>
      <c r="E547" s="266"/>
      <c r="F547"/>
      <c r="G547"/>
      <c r="H547" s="50"/>
      <c r="I547"/>
      <c r="K547" s="302"/>
      <c r="L547" s="302"/>
      <c r="AI547" s="349"/>
      <c r="AJ547" s="349"/>
      <c r="AK547" s="349"/>
      <c r="AL547" s="350"/>
      <c r="AM547" s="349" t="s">
        <v>46</v>
      </c>
      <c r="AN547" s="350"/>
      <c r="AO547" s="2052" t="s">
        <v>23</v>
      </c>
      <c r="AP547" s="2052"/>
      <c r="AQ547" s="349" t="s">
        <v>103</v>
      </c>
      <c r="AR547" s="349"/>
      <c r="AS547" s="2052"/>
      <c r="AT547" s="2052"/>
      <c r="AU547" s="2367"/>
      <c r="AV547" s="1927"/>
      <c r="AW547" s="349"/>
      <c r="AX547" s="349"/>
      <c r="AY547" s="349"/>
      <c r="AZ547" s="349"/>
      <c r="BA547" s="832"/>
      <c r="BB547" s="10"/>
      <c r="BC547" s="10"/>
      <c r="BD547" s="10"/>
      <c r="BE547" s="10"/>
      <c r="BF547" s="10"/>
      <c r="BG547" s="10"/>
      <c r="BH547" s="10"/>
      <c r="BI547" s="10"/>
      <c r="BJ547" s="10"/>
      <c r="BK547" s="10"/>
      <c r="BL547" s="10"/>
      <c r="BM547" s="10"/>
    </row>
    <row r="548" spans="2:65" x14ac:dyDescent="0.25">
      <c r="B548"/>
      <c r="C548"/>
      <c r="D548"/>
      <c r="E548" s="266"/>
      <c r="F548"/>
      <c r="G548"/>
      <c r="H548" s="50"/>
      <c r="I548"/>
      <c r="K548" s="302"/>
      <c r="L548" s="302"/>
      <c r="AI548" s="351"/>
      <c r="AJ548" s="351"/>
      <c r="AK548" s="351"/>
      <c r="AL548" s="352"/>
      <c r="AM548" s="351" t="s">
        <v>46</v>
      </c>
      <c r="AN548" s="352"/>
      <c r="AO548" s="2053" t="s">
        <v>23</v>
      </c>
      <c r="AP548" s="2053"/>
      <c r="AQ548" s="351" t="s">
        <v>103</v>
      </c>
      <c r="AR548" s="351"/>
      <c r="AS548" s="2053"/>
      <c r="AT548" s="2053"/>
      <c r="AU548" s="2368"/>
      <c r="AV548" s="1928"/>
      <c r="AW548" s="351"/>
      <c r="AX548" s="351"/>
      <c r="AY548" s="351"/>
      <c r="AZ548" s="351"/>
      <c r="BA548" s="833"/>
      <c r="BB548" s="11"/>
      <c r="BC548" s="11"/>
      <c r="BD548" s="11"/>
      <c r="BE548" s="11"/>
      <c r="BF548" s="11"/>
      <c r="BG548" s="11"/>
      <c r="BH548" s="11"/>
      <c r="BI548" s="11"/>
      <c r="BJ548" s="11"/>
      <c r="BK548" s="11"/>
      <c r="BL548" s="11"/>
      <c r="BM548" s="11"/>
    </row>
    <row r="549" spans="2:65" x14ac:dyDescent="0.25">
      <c r="B549"/>
      <c r="C549"/>
      <c r="D549"/>
      <c r="E549" s="266"/>
      <c r="F549"/>
      <c r="G549"/>
      <c r="H549" s="50"/>
      <c r="I549"/>
      <c r="K549" s="302"/>
      <c r="L549" s="302"/>
      <c r="AI549" s="353"/>
      <c r="AJ549" s="353"/>
      <c r="AK549" s="353"/>
      <c r="AL549" s="354"/>
      <c r="AM549" s="353" t="s">
        <v>46</v>
      </c>
      <c r="AN549" s="354"/>
      <c r="AO549" s="2054" t="s">
        <v>23</v>
      </c>
      <c r="AP549" s="2054"/>
      <c r="AQ549" s="353" t="s">
        <v>103</v>
      </c>
      <c r="AR549" s="353"/>
      <c r="AS549" s="2054"/>
      <c r="AT549" s="2054"/>
      <c r="AU549" s="2369"/>
      <c r="AV549" s="1929"/>
      <c r="AW549" s="353"/>
      <c r="AX549" s="353"/>
      <c r="AY549" s="353"/>
      <c r="AZ549" s="353"/>
      <c r="BA549" s="834"/>
      <c r="BB549" s="12"/>
      <c r="BC549" s="12"/>
      <c r="BD549" s="12"/>
      <c r="BE549" s="12"/>
      <c r="BF549" s="12"/>
      <c r="BG549" s="12"/>
      <c r="BH549" s="12"/>
      <c r="BI549" s="12"/>
      <c r="BJ549" s="12"/>
      <c r="BK549" s="12"/>
      <c r="BL549" s="12"/>
      <c r="BM549" s="12"/>
    </row>
    <row r="550" spans="2:65" x14ac:dyDescent="0.25">
      <c r="B550"/>
      <c r="C550"/>
      <c r="D550"/>
      <c r="E550" s="266"/>
      <c r="F550"/>
      <c r="G550"/>
      <c r="H550" s="50"/>
      <c r="I550"/>
      <c r="K550" s="302"/>
      <c r="L550" s="302"/>
      <c r="AI550" s="189"/>
      <c r="AJ550" s="346"/>
      <c r="AK550" s="189"/>
      <c r="AL550" s="346"/>
      <c r="AM550" s="189" t="s">
        <v>46</v>
      </c>
      <c r="AN550" s="346"/>
      <c r="AO550" s="1595"/>
      <c r="AP550" s="1595"/>
      <c r="AQ550" s="189" t="s">
        <v>103</v>
      </c>
      <c r="AR550" s="189"/>
      <c r="AS550" s="1595"/>
      <c r="AT550" s="1595"/>
      <c r="AU550" s="2335"/>
      <c r="AV550" s="1891"/>
      <c r="AW550" s="189"/>
      <c r="AX550" s="189"/>
      <c r="AY550" s="189" t="e">
        <f>IF(#REF!="základní",I124,0)</f>
        <v>#REF!</v>
      </c>
      <c r="AZ550" s="189"/>
      <c r="BA550" s="519" t="e">
        <f>IF(#REF!="zákl. přenesená",I124,0)</f>
        <v>#REF!</v>
      </c>
      <c r="BB550" s="127" t="e">
        <f>IF(#REF!="sníž. přenesená",I124,0)</f>
        <v>#REF!</v>
      </c>
      <c r="BC550" s="127" t="e">
        <f>IF(#REF!="nulová",I124,0)</f>
        <v>#REF!</v>
      </c>
      <c r="BD550" s="13" t="s">
        <v>45</v>
      </c>
      <c r="BE550" s="127">
        <f>ROUND(H124*G124,2)</f>
        <v>155778.72</v>
      </c>
      <c r="BF550" s="13" t="s">
        <v>110</v>
      </c>
      <c r="BG550" s="126" t="s">
        <v>145</v>
      </c>
      <c r="BH550" s="1"/>
      <c r="BI550" s="1"/>
      <c r="BJ550" s="1"/>
      <c r="BK550" s="1"/>
      <c r="BL550" s="1"/>
      <c r="BM550" s="1"/>
    </row>
    <row r="551" spans="2:65" x14ac:dyDescent="0.25">
      <c r="B551"/>
      <c r="C551"/>
      <c r="D551"/>
      <c r="E551" s="266"/>
      <c r="F551"/>
      <c r="G551"/>
      <c r="H551" s="50"/>
      <c r="I551"/>
      <c r="K551" s="302"/>
      <c r="L551" s="302"/>
      <c r="AI551" s="189"/>
      <c r="AJ551" s="189"/>
      <c r="AK551" s="189"/>
      <c r="AL551" s="303"/>
      <c r="AM551" s="189" t="s">
        <v>46</v>
      </c>
      <c r="AN551" s="303"/>
      <c r="AO551" s="1595"/>
      <c r="AP551" s="1595"/>
      <c r="AQ551" s="189"/>
      <c r="AR551" s="189"/>
      <c r="AS551" s="1595"/>
      <c r="AT551" s="1595"/>
      <c r="AU551" s="2335"/>
      <c r="AV551" s="1891"/>
      <c r="AW551" s="189"/>
      <c r="AX551" s="189"/>
      <c r="AY551" s="189"/>
      <c r="AZ551" s="189"/>
      <c r="BA551" s="519"/>
      <c r="BB551" s="1"/>
      <c r="BC551" s="1"/>
      <c r="BD551" s="1"/>
      <c r="BE551" s="1"/>
      <c r="BF551" s="1"/>
      <c r="BG551" s="1"/>
      <c r="BH551" s="1"/>
      <c r="BI551" s="1"/>
      <c r="BJ551" s="1"/>
      <c r="BK551" s="1"/>
      <c r="BL551" s="1"/>
      <c r="BM551" s="1"/>
    </row>
    <row r="552" spans="2:65" x14ac:dyDescent="0.25">
      <c r="B552"/>
      <c r="C552"/>
      <c r="D552"/>
      <c r="E552" s="266"/>
      <c r="F552"/>
      <c r="G552"/>
      <c r="H552" s="50"/>
      <c r="I552"/>
      <c r="K552" s="302"/>
      <c r="L552" s="302"/>
      <c r="AI552" s="347"/>
      <c r="AJ552" s="347"/>
      <c r="AK552" s="347"/>
      <c r="AL552" s="348"/>
      <c r="AM552" s="347" t="s">
        <v>46</v>
      </c>
      <c r="AN552" s="348"/>
      <c r="AO552" s="2051" t="s">
        <v>23</v>
      </c>
      <c r="AP552" s="2051"/>
      <c r="AQ552" s="347" t="s">
        <v>103</v>
      </c>
      <c r="AR552" s="347"/>
      <c r="AS552" s="2051"/>
      <c r="AT552" s="2051"/>
      <c r="AU552" s="2366"/>
      <c r="AV552" s="1926"/>
      <c r="AW552" s="347"/>
      <c r="AX552" s="347"/>
      <c r="AY552" s="347"/>
      <c r="AZ552" s="347"/>
      <c r="BA552" s="831"/>
      <c r="BB552" s="9"/>
      <c r="BC552" s="9"/>
      <c r="BD552" s="9"/>
      <c r="BE552" s="9"/>
      <c r="BF552" s="9"/>
      <c r="BG552" s="9"/>
      <c r="BH552" s="9"/>
      <c r="BI552" s="9"/>
      <c r="BJ552" s="9"/>
      <c r="BK552" s="9"/>
      <c r="BL552" s="9"/>
      <c r="BM552" s="9"/>
    </row>
    <row r="553" spans="2:65" x14ac:dyDescent="0.25">
      <c r="B553"/>
      <c r="C553"/>
      <c r="D553"/>
      <c r="E553" s="266"/>
      <c r="F553"/>
      <c r="G553"/>
      <c r="H553" s="50"/>
      <c r="I553"/>
      <c r="K553" s="302"/>
      <c r="L553" s="302"/>
      <c r="AI553" s="349"/>
      <c r="AJ553" s="349"/>
      <c r="AK553" s="349"/>
      <c r="AL553" s="350"/>
      <c r="AM553" s="349" t="s">
        <v>46</v>
      </c>
      <c r="AN553" s="350"/>
      <c r="AO553" s="2052" t="s">
        <v>23</v>
      </c>
      <c r="AP553" s="2052"/>
      <c r="AQ553" s="349" t="s">
        <v>103</v>
      </c>
      <c r="AR553" s="349"/>
      <c r="AS553" s="2052"/>
      <c r="AT553" s="2052"/>
      <c r="AU553" s="2367"/>
      <c r="AV553" s="1927"/>
      <c r="AW553" s="349"/>
      <c r="AX553" s="349"/>
      <c r="AY553" s="349"/>
      <c r="AZ553" s="349"/>
      <c r="BA553" s="832"/>
      <c r="BB553" s="10"/>
      <c r="BC553" s="10"/>
      <c r="BD553" s="10"/>
      <c r="BE553" s="10"/>
      <c r="BF553" s="10"/>
      <c r="BG553" s="10"/>
      <c r="BH553" s="10"/>
      <c r="BI553" s="10"/>
      <c r="BJ553" s="10"/>
      <c r="BK553" s="10"/>
      <c r="BL553" s="10"/>
      <c r="BM553" s="10"/>
    </row>
    <row r="554" spans="2:65" x14ac:dyDescent="0.25">
      <c r="B554"/>
      <c r="C554"/>
      <c r="D554"/>
      <c r="E554" s="266"/>
      <c r="F554"/>
      <c r="G554"/>
      <c r="H554" s="50"/>
      <c r="I554"/>
      <c r="K554" s="302"/>
      <c r="L554" s="302"/>
      <c r="AI554" s="349"/>
      <c r="AJ554" s="349"/>
      <c r="AK554" s="349"/>
      <c r="AL554" s="350"/>
      <c r="AM554" s="349" t="s">
        <v>46</v>
      </c>
      <c r="AN554" s="350"/>
      <c r="AO554" s="2052" t="s">
        <v>23</v>
      </c>
      <c r="AP554" s="2052"/>
      <c r="AQ554" s="349" t="s">
        <v>103</v>
      </c>
      <c r="AR554" s="349"/>
      <c r="AS554" s="2052"/>
      <c r="AT554" s="2052"/>
      <c r="AU554" s="2367"/>
      <c r="AV554" s="1927"/>
      <c r="AW554" s="349"/>
      <c r="AX554" s="349"/>
      <c r="AY554" s="349"/>
      <c r="AZ554" s="349"/>
      <c r="BA554" s="832"/>
      <c r="BB554" s="10"/>
      <c r="BC554" s="10"/>
      <c r="BD554" s="10"/>
      <c r="BE554" s="10"/>
      <c r="BF554" s="10"/>
      <c r="BG554" s="10"/>
      <c r="BH554" s="10"/>
      <c r="BI554" s="10"/>
      <c r="BJ554" s="10"/>
      <c r="BK554" s="10"/>
      <c r="BL554" s="10"/>
      <c r="BM554" s="10"/>
    </row>
    <row r="555" spans="2:65" x14ac:dyDescent="0.25">
      <c r="B555"/>
      <c r="C555"/>
      <c r="D555"/>
      <c r="E555" s="266"/>
      <c r="F555"/>
      <c r="G555"/>
      <c r="H555" s="50"/>
      <c r="I555"/>
      <c r="K555" s="302"/>
      <c r="L555" s="302"/>
      <c r="AI555" s="351"/>
      <c r="AJ555" s="351"/>
      <c r="AK555" s="351"/>
      <c r="AL555" s="352"/>
      <c r="AM555" s="351" t="s">
        <v>46</v>
      </c>
      <c r="AN555" s="352"/>
      <c r="AO555" s="2053" t="s">
        <v>23</v>
      </c>
      <c r="AP555" s="2053"/>
      <c r="AQ555" s="351" t="s">
        <v>103</v>
      </c>
      <c r="AR555" s="351"/>
      <c r="AS555" s="2053"/>
      <c r="AT555" s="2053"/>
      <c r="AU555" s="2368"/>
      <c r="AV555" s="1928"/>
      <c r="AW555" s="351"/>
      <c r="AX555" s="351"/>
      <c r="AY555" s="351"/>
      <c r="AZ555" s="351"/>
      <c r="BA555" s="833"/>
      <c r="BB555" s="11"/>
      <c r="BC555" s="11"/>
      <c r="BD555" s="11"/>
      <c r="BE555" s="11"/>
      <c r="BF555" s="11"/>
      <c r="BG555" s="11"/>
      <c r="BH555" s="11"/>
      <c r="BI555" s="11"/>
      <c r="BJ555" s="11"/>
      <c r="BK555" s="11"/>
      <c r="BL555" s="11"/>
      <c r="BM555" s="11"/>
    </row>
    <row r="556" spans="2:65" x14ac:dyDescent="0.25">
      <c r="B556"/>
      <c r="C556"/>
      <c r="D556"/>
      <c r="E556" s="266"/>
      <c r="F556"/>
      <c r="G556"/>
      <c r="H556" s="50"/>
      <c r="I556"/>
      <c r="K556" s="302"/>
      <c r="L556" s="302"/>
      <c r="AI556" s="349"/>
      <c r="AJ556" s="349"/>
      <c r="AK556" s="349"/>
      <c r="AL556" s="350"/>
      <c r="AM556" s="349" t="s">
        <v>46</v>
      </c>
      <c r="AN556" s="350"/>
      <c r="AO556" s="2052" t="s">
        <v>23</v>
      </c>
      <c r="AP556" s="2052"/>
      <c r="AQ556" s="349" t="s">
        <v>103</v>
      </c>
      <c r="AR556" s="349"/>
      <c r="AS556" s="2052"/>
      <c r="AT556" s="2052"/>
      <c r="AU556" s="2367"/>
      <c r="AV556" s="1927"/>
      <c r="AW556" s="349"/>
      <c r="AX556" s="349"/>
      <c r="AY556" s="349"/>
      <c r="AZ556" s="349"/>
      <c r="BA556" s="832"/>
      <c r="BB556" s="10"/>
      <c r="BC556" s="10"/>
      <c r="BD556" s="10"/>
      <c r="BE556" s="10"/>
      <c r="BF556" s="10"/>
      <c r="BG556" s="10"/>
      <c r="BH556" s="10"/>
      <c r="BI556" s="10"/>
      <c r="BJ556" s="10"/>
      <c r="BK556" s="10"/>
      <c r="BL556" s="10"/>
      <c r="BM556" s="10"/>
    </row>
    <row r="557" spans="2:65" x14ac:dyDescent="0.25">
      <c r="B557"/>
      <c r="C557"/>
      <c r="D557"/>
      <c r="E557" s="266"/>
      <c r="F557"/>
      <c r="G557"/>
      <c r="H557" s="50"/>
      <c r="I557"/>
      <c r="K557" s="302"/>
      <c r="L557" s="302"/>
      <c r="AI557" s="353"/>
      <c r="AJ557" s="353"/>
      <c r="AK557" s="353"/>
      <c r="AL557" s="354"/>
      <c r="AM557" s="353" t="s">
        <v>46</v>
      </c>
      <c r="AN557" s="354"/>
      <c r="AO557" s="2054" t="s">
        <v>23</v>
      </c>
      <c r="AP557" s="2054"/>
      <c r="AQ557" s="353" t="s">
        <v>103</v>
      </c>
      <c r="AR557" s="353"/>
      <c r="AS557" s="2054"/>
      <c r="AT557" s="2054"/>
      <c r="AU557" s="2369"/>
      <c r="AV557" s="1929"/>
      <c r="AW557" s="353"/>
      <c r="AX557" s="353"/>
      <c r="AY557" s="353"/>
      <c r="AZ557" s="353"/>
      <c r="BA557" s="834"/>
      <c r="BB557" s="12"/>
      <c r="BC557" s="12"/>
      <c r="BD557" s="12"/>
      <c r="BE557" s="12"/>
      <c r="BF557" s="12"/>
      <c r="BG557" s="12"/>
      <c r="BH557" s="12"/>
      <c r="BI557" s="12"/>
      <c r="BJ557" s="12"/>
      <c r="BK557" s="12"/>
      <c r="BL557" s="12"/>
      <c r="BM557" s="12"/>
    </row>
    <row r="558" spans="2:65" x14ac:dyDescent="0.25">
      <c r="B558"/>
      <c r="C558"/>
      <c r="D558"/>
      <c r="E558" s="266"/>
      <c r="F558"/>
      <c r="G558"/>
      <c r="H558" s="50"/>
      <c r="I558"/>
      <c r="K558" s="302"/>
      <c r="L558" s="302"/>
      <c r="AI558" s="189"/>
      <c r="AJ558" s="346"/>
      <c r="AK558" s="189"/>
      <c r="AL558" s="346"/>
      <c r="AM558" s="189" t="s">
        <v>46</v>
      </c>
      <c r="AN558" s="346"/>
      <c r="AO558" s="1595"/>
      <c r="AP558" s="1595"/>
      <c r="AQ558" s="189" t="s">
        <v>103</v>
      </c>
      <c r="AR558" s="189"/>
      <c r="AS558" s="1595"/>
      <c r="AT558" s="1595"/>
      <c r="AU558" s="2335"/>
      <c r="AV558" s="1891"/>
      <c r="AW558" s="189"/>
      <c r="AX558" s="189"/>
      <c r="AY558" s="189" t="e">
        <f>IF(#REF!="základní",I132,0)</f>
        <v>#REF!</v>
      </c>
      <c r="AZ558" s="189"/>
      <c r="BA558" s="519" t="e">
        <f>IF(#REF!="zákl. přenesená",I132,0)</f>
        <v>#REF!</v>
      </c>
      <c r="BB558" s="127" t="e">
        <f>IF(#REF!="sníž. přenesená",I132,0)</f>
        <v>#REF!</v>
      </c>
      <c r="BC558" s="127" t="e">
        <f>IF(#REF!="nulová",I132,0)</f>
        <v>#REF!</v>
      </c>
      <c r="BD558" s="13" t="s">
        <v>45</v>
      </c>
      <c r="BE558" s="127">
        <f>ROUND(H132*G132,2)</f>
        <v>326.39999999999998</v>
      </c>
      <c r="BF558" s="13" t="s">
        <v>110</v>
      </c>
      <c r="BG558" s="126" t="s">
        <v>154</v>
      </c>
      <c r="BH558" s="1"/>
      <c r="BI558" s="1"/>
      <c r="BJ558" s="1"/>
      <c r="BK558" s="1"/>
      <c r="BL558" s="1"/>
      <c r="BM558" s="1"/>
    </row>
    <row r="559" spans="2:65" x14ac:dyDescent="0.25">
      <c r="B559"/>
      <c r="C559"/>
      <c r="D559"/>
      <c r="E559" s="266"/>
      <c r="F559"/>
      <c r="G559"/>
      <c r="H559" s="50"/>
      <c r="I559"/>
      <c r="K559" s="302"/>
      <c r="L559" s="302"/>
      <c r="AI559" s="189"/>
      <c r="AJ559" s="189"/>
      <c r="AK559" s="189"/>
      <c r="AL559" s="303"/>
      <c r="AM559" s="189" t="s">
        <v>46</v>
      </c>
      <c r="AN559" s="303"/>
      <c r="AO559" s="1595"/>
      <c r="AP559" s="1595"/>
      <c r="AQ559" s="189"/>
      <c r="AR559" s="189"/>
      <c r="AS559" s="1595"/>
      <c r="AT559" s="1595"/>
      <c r="AU559" s="2335"/>
      <c r="AV559" s="1891"/>
      <c r="AW559" s="189"/>
      <c r="AX559" s="189"/>
      <c r="AY559" s="189"/>
      <c r="AZ559" s="189"/>
      <c r="BA559" s="519"/>
      <c r="BB559" s="1"/>
      <c r="BC559" s="1"/>
      <c r="BD559" s="1"/>
      <c r="BE559" s="1"/>
      <c r="BF559" s="1"/>
      <c r="BG559" s="1"/>
      <c r="BH559" s="1"/>
      <c r="BI559" s="1"/>
      <c r="BJ559" s="1"/>
      <c r="BK559" s="1"/>
      <c r="BL559" s="1"/>
      <c r="BM559" s="1"/>
    </row>
    <row r="560" spans="2:65" x14ac:dyDescent="0.25">
      <c r="B560"/>
      <c r="C560"/>
      <c r="D560"/>
      <c r="E560" s="266"/>
      <c r="F560"/>
      <c r="G560"/>
      <c r="H560" s="50"/>
      <c r="I560"/>
      <c r="K560" s="302"/>
      <c r="L560" s="302"/>
      <c r="AI560" s="347"/>
      <c r="AJ560" s="347"/>
      <c r="AK560" s="347"/>
      <c r="AL560" s="348"/>
      <c r="AM560" s="347" t="s">
        <v>46</v>
      </c>
      <c r="AN560" s="348"/>
      <c r="AO560" s="2051" t="s">
        <v>23</v>
      </c>
      <c r="AP560" s="2051"/>
      <c r="AQ560" s="347" t="s">
        <v>103</v>
      </c>
      <c r="AR560" s="347"/>
      <c r="AS560" s="2051"/>
      <c r="AT560" s="2051"/>
      <c r="AU560" s="2366"/>
      <c r="AV560" s="1926"/>
      <c r="AW560" s="347"/>
      <c r="AX560" s="347"/>
      <c r="AY560" s="347"/>
      <c r="AZ560" s="347"/>
      <c r="BA560" s="831"/>
      <c r="BB560" s="9"/>
      <c r="BC560" s="9"/>
      <c r="BD560" s="9"/>
      <c r="BE560" s="9"/>
      <c r="BF560" s="9"/>
      <c r="BG560" s="9"/>
      <c r="BH560" s="9"/>
      <c r="BI560" s="9"/>
      <c r="BJ560" s="9"/>
      <c r="BK560" s="9"/>
      <c r="BL560" s="9"/>
      <c r="BM560" s="9"/>
    </row>
    <row r="561" spans="2:65" x14ac:dyDescent="0.25">
      <c r="B561"/>
      <c r="C561"/>
      <c r="D561"/>
      <c r="E561" s="266"/>
      <c r="F561"/>
      <c r="G561"/>
      <c r="H561" s="50"/>
      <c r="I561"/>
      <c r="K561" s="302"/>
      <c r="L561" s="302"/>
      <c r="AI561" s="349"/>
      <c r="AJ561" s="349"/>
      <c r="AK561" s="349"/>
      <c r="AL561" s="350"/>
      <c r="AM561" s="349" t="s">
        <v>46</v>
      </c>
      <c r="AN561" s="350"/>
      <c r="AO561" s="2052" t="s">
        <v>23</v>
      </c>
      <c r="AP561" s="2052"/>
      <c r="AQ561" s="349" t="s">
        <v>103</v>
      </c>
      <c r="AR561" s="349"/>
      <c r="AS561" s="2052"/>
      <c r="AT561" s="2052"/>
      <c r="AU561" s="2367"/>
      <c r="AV561" s="1927"/>
      <c r="AW561" s="349"/>
      <c r="AX561" s="349"/>
      <c r="AY561" s="349"/>
      <c r="AZ561" s="349"/>
      <c r="BA561" s="832"/>
      <c r="BB561" s="10"/>
      <c r="BC561" s="10"/>
      <c r="BD561" s="10"/>
      <c r="BE561" s="10"/>
      <c r="BF561" s="10"/>
      <c r="BG561" s="10"/>
      <c r="BH561" s="10"/>
      <c r="BI561" s="10"/>
      <c r="BJ561" s="10"/>
      <c r="BK561" s="10"/>
      <c r="BL561" s="10"/>
      <c r="BM561" s="10"/>
    </row>
    <row r="562" spans="2:65" x14ac:dyDescent="0.25">
      <c r="B562"/>
      <c r="C562"/>
      <c r="D562"/>
      <c r="E562" s="266"/>
      <c r="F562"/>
      <c r="G562"/>
      <c r="H562" s="50"/>
      <c r="I562"/>
      <c r="K562" s="302"/>
      <c r="L562" s="302"/>
      <c r="AI562" s="347"/>
      <c r="AJ562" s="347"/>
      <c r="AK562" s="347"/>
      <c r="AL562" s="348"/>
      <c r="AM562" s="347" t="s">
        <v>46</v>
      </c>
      <c r="AN562" s="348"/>
      <c r="AO562" s="2051" t="s">
        <v>23</v>
      </c>
      <c r="AP562" s="2051"/>
      <c r="AQ562" s="347" t="s">
        <v>103</v>
      </c>
      <c r="AR562" s="347"/>
      <c r="AS562" s="2051"/>
      <c r="AT562" s="2051"/>
      <c r="AU562" s="2366"/>
      <c r="AV562" s="1926"/>
      <c r="AW562" s="347"/>
      <c r="AX562" s="347"/>
      <c r="AY562" s="347"/>
      <c r="AZ562" s="347"/>
      <c r="BA562" s="831"/>
      <c r="BB562" s="9"/>
      <c r="BC562" s="9"/>
      <c r="BD562" s="9"/>
      <c r="BE562" s="9"/>
      <c r="BF562" s="9"/>
      <c r="BG562" s="9"/>
      <c r="BH562" s="9"/>
      <c r="BI562" s="9"/>
      <c r="BJ562" s="9"/>
      <c r="BK562" s="9"/>
      <c r="BL562" s="9"/>
      <c r="BM562" s="9"/>
    </row>
    <row r="563" spans="2:65" x14ac:dyDescent="0.25">
      <c r="B563"/>
      <c r="C563"/>
      <c r="D563"/>
      <c r="E563" s="266"/>
      <c r="F563"/>
      <c r="G563"/>
      <c r="H563" s="50"/>
      <c r="I563"/>
      <c r="K563" s="302"/>
      <c r="L563" s="302"/>
      <c r="AI563" s="189"/>
      <c r="AJ563" s="346"/>
      <c r="AK563" s="189"/>
      <c r="AL563" s="346"/>
      <c r="AM563" s="189" t="s">
        <v>46</v>
      </c>
      <c r="AN563" s="346"/>
      <c r="AO563" s="1595"/>
      <c r="AP563" s="1595"/>
      <c r="AQ563" s="189" t="s">
        <v>103</v>
      </c>
      <c r="AR563" s="189"/>
      <c r="AS563" s="1595"/>
      <c r="AT563" s="1595"/>
      <c r="AU563" s="2335"/>
      <c r="AV563" s="1891"/>
      <c r="AW563" s="189"/>
      <c r="AX563" s="189"/>
      <c r="AY563" s="189" t="e">
        <f>IF(#REF!="základní",I137,0)</f>
        <v>#REF!</v>
      </c>
      <c r="AZ563" s="189"/>
      <c r="BA563" s="519" t="e">
        <f>IF(#REF!="zákl. přenesená",I137,0)</f>
        <v>#REF!</v>
      </c>
      <c r="BB563" s="127" t="e">
        <f>IF(#REF!="sníž. přenesená",I137,0)</f>
        <v>#REF!</v>
      </c>
      <c r="BC563" s="127" t="e">
        <f>IF(#REF!="nulová",I137,0)</f>
        <v>#REF!</v>
      </c>
      <c r="BD563" s="13" t="s">
        <v>45</v>
      </c>
      <c r="BE563" s="127">
        <f>ROUND(H137*G137,2)</f>
        <v>773</v>
      </c>
      <c r="BF563" s="13" t="s">
        <v>110</v>
      </c>
      <c r="BG563" s="126" t="s">
        <v>163</v>
      </c>
      <c r="BH563" s="1"/>
      <c r="BI563" s="1"/>
      <c r="BJ563" s="1"/>
      <c r="BK563" s="1"/>
      <c r="BL563" s="1"/>
      <c r="BM563" s="1"/>
    </row>
    <row r="564" spans="2:65" x14ac:dyDescent="0.25">
      <c r="B564"/>
      <c r="C564"/>
      <c r="D564"/>
      <c r="E564" s="266"/>
      <c r="F564"/>
      <c r="G564"/>
      <c r="H564" s="50"/>
      <c r="I564"/>
      <c r="K564" s="302"/>
      <c r="L564" s="302"/>
      <c r="AI564" s="189"/>
      <c r="AJ564" s="189"/>
      <c r="AK564" s="189"/>
      <c r="AL564" s="303"/>
      <c r="AM564" s="189" t="s">
        <v>46</v>
      </c>
      <c r="AN564" s="303"/>
      <c r="AO564" s="1595"/>
      <c r="AP564" s="1595"/>
      <c r="AQ564" s="189"/>
      <c r="AR564" s="189"/>
      <c r="AS564" s="1595"/>
      <c r="AT564" s="1595"/>
      <c r="AU564" s="2335"/>
      <c r="AV564" s="1891"/>
      <c r="AW564" s="189"/>
      <c r="AX564" s="189"/>
      <c r="AY564" s="189"/>
      <c r="AZ564" s="189"/>
      <c r="BA564" s="519"/>
      <c r="BB564" s="1"/>
      <c r="BC564" s="1"/>
      <c r="BD564" s="1"/>
      <c r="BE564" s="1"/>
      <c r="BF564" s="1"/>
      <c r="BG564" s="1"/>
      <c r="BH564" s="1"/>
      <c r="BI564" s="1"/>
      <c r="BJ564" s="1"/>
      <c r="BK564" s="1"/>
      <c r="BL564" s="1"/>
      <c r="BM564" s="1"/>
    </row>
    <row r="565" spans="2:65" x14ac:dyDescent="0.25">
      <c r="B565"/>
      <c r="C565"/>
      <c r="D565"/>
      <c r="E565" s="266"/>
      <c r="F565"/>
      <c r="G565"/>
      <c r="H565" s="50"/>
      <c r="I565"/>
      <c r="K565" s="302"/>
      <c r="L565" s="302"/>
      <c r="AI565" s="349"/>
      <c r="AJ565" s="349"/>
      <c r="AK565" s="349"/>
      <c r="AL565" s="350"/>
      <c r="AM565" s="349" t="s">
        <v>46</v>
      </c>
      <c r="AN565" s="350"/>
      <c r="AO565" s="2052" t="s">
        <v>23</v>
      </c>
      <c r="AP565" s="2052"/>
      <c r="AQ565" s="349" t="s">
        <v>103</v>
      </c>
      <c r="AR565" s="349"/>
      <c r="AS565" s="2052"/>
      <c r="AT565" s="2052"/>
      <c r="AU565" s="2367"/>
      <c r="AV565" s="1927"/>
      <c r="AW565" s="349"/>
      <c r="AX565" s="349"/>
      <c r="AY565" s="349"/>
      <c r="AZ565" s="349"/>
      <c r="BA565" s="832"/>
      <c r="BB565" s="10"/>
      <c r="BC565" s="10"/>
      <c r="BD565" s="10"/>
      <c r="BE565" s="10"/>
      <c r="BF565" s="10"/>
      <c r="BG565" s="10"/>
      <c r="BH565" s="10"/>
      <c r="BI565" s="10"/>
      <c r="BJ565" s="10"/>
      <c r="BK565" s="10"/>
      <c r="BL565" s="10"/>
      <c r="BM565" s="10"/>
    </row>
    <row r="566" spans="2:65" x14ac:dyDescent="0.25">
      <c r="B566"/>
      <c r="C566"/>
      <c r="D566"/>
      <c r="E566" s="266"/>
      <c r="F566"/>
      <c r="G566"/>
      <c r="H566" s="50"/>
      <c r="I566"/>
      <c r="K566" s="302"/>
      <c r="L566" s="302"/>
      <c r="AI566" s="189"/>
      <c r="AJ566" s="346"/>
      <c r="AK566" s="189"/>
      <c r="AL566" s="346"/>
      <c r="AM566" s="189" t="s">
        <v>46</v>
      </c>
      <c r="AN566" s="346"/>
      <c r="AO566" s="1595"/>
      <c r="AP566" s="1595"/>
      <c r="AQ566" s="189" t="s">
        <v>103</v>
      </c>
      <c r="AR566" s="189"/>
      <c r="AS566" s="1595"/>
      <c r="AT566" s="1595"/>
      <c r="AU566" s="2335"/>
      <c r="AV566" s="1891"/>
      <c r="AW566" s="189"/>
      <c r="AX566" s="189"/>
      <c r="AY566" s="189" t="e">
        <f>IF(#REF!="základní",I140,0)</f>
        <v>#REF!</v>
      </c>
      <c r="AZ566" s="189"/>
      <c r="BA566" s="519" t="e">
        <f>IF(#REF!="zákl. přenesená",I140,0)</f>
        <v>#REF!</v>
      </c>
      <c r="BB566" s="127" t="e">
        <f>IF(#REF!="sníž. přenesená",I140,0)</f>
        <v>#REF!</v>
      </c>
      <c r="BC566" s="127" t="e">
        <f>IF(#REF!="nulová",I140,0)</f>
        <v>#REF!</v>
      </c>
      <c r="BD566" s="13" t="s">
        <v>45</v>
      </c>
      <c r="BE566" s="127">
        <f>ROUND(H140*G140,2)</f>
        <v>750</v>
      </c>
      <c r="BF566" s="13" t="s">
        <v>110</v>
      </c>
      <c r="BG566" s="126" t="s">
        <v>170</v>
      </c>
      <c r="BH566" s="1"/>
      <c r="BI566" s="1"/>
      <c r="BJ566" s="1"/>
      <c r="BK566" s="1"/>
      <c r="BL566" s="1"/>
      <c r="BM566" s="1"/>
    </row>
    <row r="567" spans="2:65" x14ac:dyDescent="0.25">
      <c r="B567"/>
      <c r="C567"/>
      <c r="D567"/>
      <c r="E567" s="266"/>
      <c r="F567"/>
      <c r="G567"/>
      <c r="H567" s="50"/>
      <c r="I567"/>
      <c r="K567" s="302"/>
      <c r="L567" s="302"/>
      <c r="AI567" s="189"/>
      <c r="AJ567" s="189"/>
      <c r="AK567" s="189"/>
      <c r="AL567" s="303"/>
      <c r="AM567" s="189" t="s">
        <v>46</v>
      </c>
      <c r="AN567" s="303"/>
      <c r="AO567" s="1595"/>
      <c r="AP567" s="1595"/>
      <c r="AQ567" s="189"/>
      <c r="AR567" s="189"/>
      <c r="AS567" s="1595"/>
      <c r="AT567" s="1595"/>
      <c r="AU567" s="2335"/>
      <c r="AV567" s="1891"/>
      <c r="AW567" s="189"/>
      <c r="AX567" s="189"/>
      <c r="AY567" s="189"/>
      <c r="AZ567" s="189"/>
      <c r="BA567" s="519"/>
      <c r="BB567" s="1"/>
      <c r="BC567" s="1"/>
      <c r="BD567" s="1"/>
      <c r="BE567" s="1"/>
      <c r="BF567" s="1"/>
      <c r="BG567" s="1"/>
      <c r="BH567" s="1"/>
      <c r="BI567" s="1"/>
      <c r="BJ567" s="1"/>
      <c r="BK567" s="1"/>
      <c r="BL567" s="1"/>
      <c r="BM567" s="1"/>
    </row>
    <row r="568" spans="2:65" x14ac:dyDescent="0.25">
      <c r="B568"/>
      <c r="C568"/>
      <c r="D568"/>
      <c r="E568" s="266"/>
      <c r="F568"/>
      <c r="G568"/>
      <c r="H568" s="50"/>
      <c r="I568"/>
      <c r="K568" s="302"/>
      <c r="L568" s="302"/>
      <c r="AI568" s="349"/>
      <c r="AJ568" s="349"/>
      <c r="AK568" s="349"/>
      <c r="AL568" s="350"/>
      <c r="AM568" s="349" t="s">
        <v>46</v>
      </c>
      <c r="AN568" s="350"/>
      <c r="AO568" s="2052" t="s">
        <v>23</v>
      </c>
      <c r="AP568" s="2052"/>
      <c r="AQ568" s="349" t="s">
        <v>103</v>
      </c>
      <c r="AR568" s="349"/>
      <c r="AS568" s="2052"/>
      <c r="AT568" s="2052"/>
      <c r="AU568" s="2367"/>
      <c r="AV568" s="1927"/>
      <c r="AW568" s="349"/>
      <c r="AX568" s="349"/>
      <c r="AY568" s="349"/>
      <c r="AZ568" s="349"/>
      <c r="BA568" s="832"/>
      <c r="BB568" s="10"/>
      <c r="BC568" s="10"/>
      <c r="BD568" s="10"/>
      <c r="BE568" s="10"/>
      <c r="BF568" s="10"/>
      <c r="BG568" s="10"/>
      <c r="BH568" s="10"/>
      <c r="BI568" s="10"/>
      <c r="BJ568" s="10"/>
      <c r="BK568" s="10"/>
      <c r="BL568" s="10"/>
      <c r="BM568" s="10"/>
    </row>
    <row r="569" spans="2:65" x14ac:dyDescent="0.25">
      <c r="B569"/>
      <c r="C569"/>
      <c r="D569"/>
      <c r="E569" s="266"/>
      <c r="F569"/>
      <c r="G569"/>
      <c r="H569" s="50"/>
      <c r="I569"/>
      <c r="K569" s="302"/>
      <c r="L569" s="302"/>
      <c r="AI569" s="189"/>
      <c r="AJ569" s="346"/>
      <c r="AK569" s="189"/>
      <c r="AL569" s="346"/>
      <c r="AM569" s="189" t="s">
        <v>46</v>
      </c>
      <c r="AN569" s="346"/>
      <c r="AO569" s="1595"/>
      <c r="AP569" s="1595"/>
      <c r="AQ569" s="189" t="s">
        <v>103</v>
      </c>
      <c r="AR569" s="189"/>
      <c r="AS569" s="1595"/>
      <c r="AT569" s="1595"/>
      <c r="AU569" s="2335"/>
      <c r="AV569" s="1891"/>
      <c r="AW569" s="189"/>
      <c r="AX569" s="189"/>
      <c r="AY569" s="189" t="e">
        <f>IF(#REF!="základní",I143,0)</f>
        <v>#REF!</v>
      </c>
      <c r="AZ569" s="189"/>
      <c r="BA569" s="519" t="e">
        <f>IF(#REF!="zákl. přenesená",I143,0)</f>
        <v>#REF!</v>
      </c>
      <c r="BB569" s="127" t="e">
        <f>IF(#REF!="sníž. přenesená",I143,0)</f>
        <v>#REF!</v>
      </c>
      <c r="BC569" s="127" t="e">
        <f>IF(#REF!="nulová",I143,0)</f>
        <v>#REF!</v>
      </c>
      <c r="BD569" s="13" t="s">
        <v>45</v>
      </c>
      <c r="BE569" s="127">
        <f>ROUND(H143*G143,2)</f>
        <v>18055.439999999999</v>
      </c>
      <c r="BF569" s="13" t="s">
        <v>110</v>
      </c>
      <c r="BG569" s="126" t="s">
        <v>176</v>
      </c>
      <c r="BH569" s="1"/>
      <c r="BI569" s="1"/>
      <c r="BJ569" s="1"/>
      <c r="BK569" s="1"/>
      <c r="BL569" s="1"/>
      <c r="BM569" s="1"/>
    </row>
    <row r="570" spans="2:65" x14ac:dyDescent="0.25">
      <c r="B570"/>
      <c r="C570"/>
      <c r="D570"/>
      <c r="E570" s="266"/>
      <c r="F570"/>
      <c r="G570"/>
      <c r="H570" s="50"/>
      <c r="I570"/>
      <c r="K570" s="302"/>
      <c r="L570" s="302"/>
      <c r="AI570" s="189"/>
      <c r="AJ570" s="189"/>
      <c r="AK570" s="189"/>
      <c r="AL570" s="303"/>
      <c r="AM570" s="189" t="s">
        <v>46</v>
      </c>
      <c r="AN570" s="303"/>
      <c r="AO570" s="1595"/>
      <c r="AP570" s="1595"/>
      <c r="AQ570" s="189"/>
      <c r="AR570" s="189"/>
      <c r="AS570" s="1595"/>
      <c r="AT570" s="1595"/>
      <c r="AU570" s="2335"/>
      <c r="AV570" s="1891"/>
      <c r="AW570" s="189"/>
      <c r="AX570" s="189"/>
      <c r="AY570" s="189"/>
      <c r="AZ570" s="189"/>
      <c r="BA570" s="519"/>
      <c r="BB570" s="1"/>
      <c r="BC570" s="1"/>
      <c r="BD570" s="1"/>
      <c r="BE570" s="1"/>
      <c r="BF570" s="1"/>
      <c r="BG570" s="1"/>
      <c r="BH570" s="1"/>
      <c r="BI570" s="1"/>
      <c r="BJ570" s="1"/>
      <c r="BK570" s="1"/>
      <c r="BL570" s="1"/>
      <c r="BM570" s="1"/>
    </row>
    <row r="571" spans="2:65" x14ac:dyDescent="0.25">
      <c r="B571"/>
      <c r="C571"/>
      <c r="D571"/>
      <c r="E571" s="266"/>
      <c r="F571"/>
      <c r="G571"/>
      <c r="H571" s="50"/>
      <c r="I571"/>
      <c r="K571" s="302"/>
      <c r="L571" s="302"/>
      <c r="AI571" s="347"/>
      <c r="AJ571" s="347"/>
      <c r="AK571" s="347"/>
      <c r="AL571" s="348"/>
      <c r="AM571" s="347" t="s">
        <v>46</v>
      </c>
      <c r="AN571" s="348"/>
      <c r="AO571" s="2051" t="s">
        <v>23</v>
      </c>
      <c r="AP571" s="2051"/>
      <c r="AQ571" s="347" t="s">
        <v>103</v>
      </c>
      <c r="AR571" s="347"/>
      <c r="AS571" s="2051"/>
      <c r="AT571" s="2051"/>
      <c r="AU571" s="2366"/>
      <c r="AV571" s="1926"/>
      <c r="AW571" s="347"/>
      <c r="AX571" s="347"/>
      <c r="AY571" s="347"/>
      <c r="AZ571" s="347"/>
      <c r="BA571" s="831"/>
      <c r="BB571" s="9"/>
      <c r="BC571" s="9"/>
      <c r="BD571" s="9"/>
      <c r="BE571" s="9"/>
      <c r="BF571" s="9"/>
      <c r="BG571" s="9"/>
      <c r="BH571" s="9"/>
      <c r="BI571" s="9"/>
      <c r="BJ571" s="9"/>
      <c r="BK571" s="9"/>
      <c r="BL571" s="9"/>
      <c r="BM571" s="9"/>
    </row>
    <row r="572" spans="2:65" x14ac:dyDescent="0.25">
      <c r="B572"/>
      <c r="C572"/>
      <c r="D572"/>
      <c r="E572" s="266"/>
      <c r="F572"/>
      <c r="G572"/>
      <c r="H572" s="50"/>
      <c r="I572"/>
      <c r="K572" s="302"/>
      <c r="L572" s="302"/>
      <c r="AI572" s="349"/>
      <c r="AJ572" s="349"/>
      <c r="AK572" s="349"/>
      <c r="AL572" s="350"/>
      <c r="AM572" s="349" t="s">
        <v>46</v>
      </c>
      <c r="AN572" s="350"/>
      <c r="AO572" s="2052" t="s">
        <v>23</v>
      </c>
      <c r="AP572" s="2052"/>
      <c r="AQ572" s="349" t="s">
        <v>103</v>
      </c>
      <c r="AR572" s="349"/>
      <c r="AS572" s="2052"/>
      <c r="AT572" s="2052"/>
      <c r="AU572" s="2367"/>
      <c r="AV572" s="1927"/>
      <c r="AW572" s="349"/>
      <c r="AX572" s="349"/>
      <c r="AY572" s="349"/>
      <c r="AZ572" s="349"/>
      <c r="BA572" s="832"/>
      <c r="BB572" s="10"/>
      <c r="BC572" s="10"/>
      <c r="BD572" s="10"/>
      <c r="BE572" s="10"/>
      <c r="BF572" s="10"/>
      <c r="BG572" s="10"/>
      <c r="BH572" s="10"/>
      <c r="BI572" s="10"/>
      <c r="BJ572" s="10"/>
      <c r="BK572" s="10"/>
      <c r="BL572" s="10"/>
      <c r="BM572" s="10"/>
    </row>
    <row r="573" spans="2:65" x14ac:dyDescent="0.25">
      <c r="B573"/>
      <c r="C573"/>
      <c r="D573"/>
      <c r="E573" s="266"/>
      <c r="F573"/>
      <c r="G573"/>
      <c r="H573" s="50"/>
      <c r="I573"/>
      <c r="K573" s="302"/>
      <c r="L573" s="302"/>
      <c r="AI573" s="349"/>
      <c r="AJ573" s="349"/>
      <c r="AK573" s="349"/>
      <c r="AL573" s="350"/>
      <c r="AM573" s="349" t="s">
        <v>46</v>
      </c>
      <c r="AN573" s="350"/>
      <c r="AO573" s="2052" t="s">
        <v>23</v>
      </c>
      <c r="AP573" s="2052"/>
      <c r="AQ573" s="349" t="s">
        <v>103</v>
      </c>
      <c r="AR573" s="349"/>
      <c r="AS573" s="2052"/>
      <c r="AT573" s="2052"/>
      <c r="AU573" s="2367"/>
      <c r="AV573" s="1927"/>
      <c r="AW573" s="349"/>
      <c r="AX573" s="349"/>
      <c r="AY573" s="349"/>
      <c r="AZ573" s="349"/>
      <c r="BA573" s="832"/>
      <c r="BB573" s="10"/>
      <c r="BC573" s="10"/>
      <c r="BD573" s="10"/>
      <c r="BE573" s="10"/>
      <c r="BF573" s="10"/>
      <c r="BG573" s="10"/>
      <c r="BH573" s="10"/>
      <c r="BI573" s="10"/>
      <c r="BJ573" s="10"/>
      <c r="BK573" s="10"/>
      <c r="BL573" s="10"/>
      <c r="BM573" s="10"/>
    </row>
    <row r="574" spans="2:65" x14ac:dyDescent="0.25">
      <c r="B574"/>
      <c r="C574"/>
      <c r="D574"/>
      <c r="E574" s="266"/>
      <c r="F574"/>
      <c r="G574"/>
      <c r="H574" s="50"/>
      <c r="I574"/>
      <c r="K574" s="302"/>
      <c r="L574" s="302"/>
      <c r="AI574" s="353"/>
      <c r="AJ574" s="353"/>
      <c r="AK574" s="353"/>
      <c r="AL574" s="354"/>
      <c r="AM574" s="353" t="s">
        <v>46</v>
      </c>
      <c r="AN574" s="354"/>
      <c r="AO574" s="2054" t="s">
        <v>23</v>
      </c>
      <c r="AP574" s="2054"/>
      <c r="AQ574" s="353" t="s">
        <v>103</v>
      </c>
      <c r="AR574" s="353"/>
      <c r="AS574" s="2054"/>
      <c r="AT574" s="2054"/>
      <c r="AU574" s="2369"/>
      <c r="AV574" s="1929"/>
      <c r="AW574" s="353"/>
      <c r="AX574" s="353"/>
      <c r="AY574" s="353"/>
      <c r="AZ574" s="353"/>
      <c r="BA574" s="834"/>
      <c r="BB574" s="12"/>
      <c r="BC574" s="12"/>
      <c r="BD574" s="12"/>
      <c r="BE574" s="12"/>
      <c r="BF574" s="12"/>
      <c r="BG574" s="12"/>
      <c r="BH574" s="12"/>
      <c r="BI574" s="12"/>
      <c r="BJ574" s="12"/>
      <c r="BK574" s="12"/>
      <c r="BL574" s="12"/>
      <c r="BM574" s="12"/>
    </row>
    <row r="575" spans="2:65" x14ac:dyDescent="0.25">
      <c r="B575"/>
      <c r="C575"/>
      <c r="D575"/>
      <c r="E575" s="266"/>
      <c r="F575"/>
      <c r="G575"/>
      <c r="H575" s="50"/>
      <c r="I575"/>
      <c r="K575" s="302"/>
      <c r="L575" s="302"/>
      <c r="AI575" s="189"/>
      <c r="AJ575" s="346"/>
      <c r="AK575" s="189"/>
      <c r="AL575" s="346"/>
      <c r="AM575" s="189" t="s">
        <v>46</v>
      </c>
      <c r="AN575" s="346"/>
      <c r="AO575" s="1595"/>
      <c r="AP575" s="1595"/>
      <c r="AQ575" s="189" t="s">
        <v>103</v>
      </c>
      <c r="AR575" s="189"/>
      <c r="AS575" s="1595"/>
      <c r="AT575" s="1595"/>
      <c r="AU575" s="2335"/>
      <c r="AV575" s="1891"/>
      <c r="AW575" s="189"/>
      <c r="AX575" s="189"/>
      <c r="AY575" s="189" t="e">
        <f>IF(#REF!="základní",I149,0)</f>
        <v>#REF!</v>
      </c>
      <c r="AZ575" s="189"/>
      <c r="BA575" s="519" t="e">
        <f>IF(#REF!="zákl. přenesená",I149,0)</f>
        <v>#REF!</v>
      </c>
      <c r="BB575" s="127" t="e">
        <f>IF(#REF!="sníž. přenesená",I149,0)</f>
        <v>#REF!</v>
      </c>
      <c r="BC575" s="127" t="e">
        <f>IF(#REF!="nulová",I149,0)</f>
        <v>#REF!</v>
      </c>
      <c r="BD575" s="13" t="s">
        <v>45</v>
      </c>
      <c r="BE575" s="127">
        <f>ROUND(H149*G149,2)</f>
        <v>1260.8399999999999</v>
      </c>
      <c r="BF575" s="13" t="s">
        <v>110</v>
      </c>
      <c r="BG575" s="126" t="s">
        <v>184</v>
      </c>
      <c r="BH575" s="1"/>
      <c r="BI575" s="1"/>
      <c r="BJ575" s="1"/>
      <c r="BK575" s="1"/>
      <c r="BL575" s="1"/>
      <c r="BM575" s="1"/>
    </row>
    <row r="576" spans="2:65" x14ac:dyDescent="0.25">
      <c r="B576"/>
      <c r="C576"/>
      <c r="D576"/>
      <c r="E576" s="266"/>
      <c r="F576"/>
      <c r="G576"/>
      <c r="H576" s="50"/>
      <c r="I576"/>
      <c r="K576" s="302"/>
      <c r="L576" s="302"/>
      <c r="AI576" s="189"/>
      <c r="AJ576" s="189"/>
      <c r="AK576" s="189"/>
      <c r="AL576" s="303"/>
      <c r="AM576" s="189" t="s">
        <v>46</v>
      </c>
      <c r="AN576" s="303"/>
      <c r="AO576" s="1595"/>
      <c r="AP576" s="1595"/>
      <c r="AQ576" s="189"/>
      <c r="AR576" s="189"/>
      <c r="AS576" s="1595"/>
      <c r="AT576" s="1595"/>
      <c r="AU576" s="2335"/>
      <c r="AV576" s="1891"/>
      <c r="AW576" s="189"/>
      <c r="AX576" s="189"/>
      <c r="AY576" s="189"/>
      <c r="AZ576" s="189"/>
      <c r="BA576" s="519"/>
      <c r="BB576" s="1"/>
      <c r="BC576" s="1"/>
      <c r="BD576" s="1"/>
      <c r="BE576" s="1"/>
      <c r="BF576" s="1"/>
      <c r="BG576" s="1"/>
      <c r="BH576" s="1"/>
      <c r="BI576" s="1"/>
      <c r="BJ576" s="1"/>
      <c r="BK576" s="1"/>
      <c r="BL576" s="1"/>
      <c r="BM576" s="1"/>
    </row>
    <row r="577" spans="2:65" x14ac:dyDescent="0.25">
      <c r="B577"/>
      <c r="C577"/>
      <c r="D577"/>
      <c r="E577" s="266"/>
      <c r="F577"/>
      <c r="G577"/>
      <c r="H577" s="50"/>
      <c r="I577"/>
      <c r="K577" s="302"/>
      <c r="L577" s="302"/>
      <c r="AI577" s="347"/>
      <c r="AJ577" s="347"/>
      <c r="AK577" s="347"/>
      <c r="AL577" s="348"/>
      <c r="AM577" s="347" t="s">
        <v>46</v>
      </c>
      <c r="AN577" s="348"/>
      <c r="AO577" s="2051" t="s">
        <v>23</v>
      </c>
      <c r="AP577" s="2051"/>
      <c r="AQ577" s="347" t="s">
        <v>103</v>
      </c>
      <c r="AR577" s="347"/>
      <c r="AS577" s="2051"/>
      <c r="AT577" s="2051"/>
      <c r="AU577" s="2366"/>
      <c r="AV577" s="1926"/>
      <c r="AW577" s="347"/>
      <c r="AX577" s="347"/>
      <c r="AY577" s="347"/>
      <c r="AZ577" s="347"/>
      <c r="BA577" s="831"/>
      <c r="BB577" s="9"/>
      <c r="BC577" s="9"/>
      <c r="BD577" s="9"/>
      <c r="BE577" s="9"/>
      <c r="BF577" s="9"/>
      <c r="BG577" s="9"/>
      <c r="BH577" s="9"/>
      <c r="BI577" s="9"/>
      <c r="BJ577" s="9"/>
      <c r="BK577" s="9"/>
      <c r="BL577" s="9"/>
      <c r="BM577" s="9"/>
    </row>
    <row r="578" spans="2:65" x14ac:dyDescent="0.25">
      <c r="B578"/>
      <c r="C578"/>
      <c r="D578"/>
      <c r="E578" s="266"/>
      <c r="F578"/>
      <c r="G578"/>
      <c r="H578" s="50"/>
      <c r="I578"/>
      <c r="K578" s="302"/>
      <c r="L578" s="302"/>
      <c r="AI578" s="349"/>
      <c r="AJ578" s="349"/>
      <c r="AK578" s="349"/>
      <c r="AL578" s="350"/>
      <c r="AM578" s="349" t="s">
        <v>46</v>
      </c>
      <c r="AN578" s="350"/>
      <c r="AO578" s="2052" t="s">
        <v>23</v>
      </c>
      <c r="AP578" s="2052"/>
      <c r="AQ578" s="349" t="s">
        <v>103</v>
      </c>
      <c r="AR578" s="349"/>
      <c r="AS578" s="2052"/>
      <c r="AT578" s="2052"/>
      <c r="AU578" s="2367"/>
      <c r="AV578" s="1927"/>
      <c r="AW578" s="349"/>
      <c r="AX578" s="349"/>
      <c r="AY578" s="349"/>
      <c r="AZ578" s="349"/>
      <c r="BA578" s="832"/>
      <c r="BB578" s="10"/>
      <c r="BC578" s="10"/>
      <c r="BD578" s="10"/>
      <c r="BE578" s="10"/>
      <c r="BF578" s="10"/>
      <c r="BG578" s="10"/>
      <c r="BH578" s="10"/>
      <c r="BI578" s="10"/>
      <c r="BJ578" s="10"/>
      <c r="BK578" s="10"/>
      <c r="BL578" s="10"/>
      <c r="BM578" s="10"/>
    </row>
    <row r="579" spans="2:65" x14ac:dyDescent="0.25">
      <c r="B579"/>
      <c r="C579"/>
      <c r="D579"/>
      <c r="E579" s="266"/>
      <c r="F579"/>
      <c r="G579"/>
      <c r="H579" s="50"/>
      <c r="I579"/>
      <c r="K579" s="302"/>
      <c r="L579" s="302"/>
      <c r="AI579" s="189"/>
      <c r="AJ579" s="346"/>
      <c r="AK579" s="189"/>
      <c r="AL579" s="346"/>
      <c r="AM579" s="189" t="s">
        <v>46</v>
      </c>
      <c r="AN579" s="346"/>
      <c r="AO579" s="1595"/>
      <c r="AP579" s="1595"/>
      <c r="AQ579" s="189" t="s">
        <v>103</v>
      </c>
      <c r="AR579" s="189"/>
      <c r="AS579" s="1595"/>
      <c r="AT579" s="1595"/>
      <c r="AU579" s="2335"/>
      <c r="AV579" s="1891"/>
      <c r="AW579" s="189"/>
      <c r="AX579" s="189"/>
      <c r="AY579" s="189" t="e">
        <f>IF(#REF!="základní",I153,0)</f>
        <v>#REF!</v>
      </c>
      <c r="AZ579" s="189"/>
      <c r="BA579" s="519" t="e">
        <f>IF(#REF!="zákl. přenesená",I153,0)</f>
        <v>#REF!</v>
      </c>
      <c r="BB579" s="127" t="e">
        <f>IF(#REF!="sníž. přenesená",I153,0)</f>
        <v>#REF!</v>
      </c>
      <c r="BC579" s="127" t="e">
        <f>IF(#REF!="nulová",I153,0)</f>
        <v>#REF!</v>
      </c>
      <c r="BD579" s="13" t="s">
        <v>45</v>
      </c>
      <c r="BE579" s="127">
        <f>ROUND(H153*G153,2)</f>
        <v>1590</v>
      </c>
      <c r="BF579" s="13" t="s">
        <v>110</v>
      </c>
      <c r="BG579" s="126" t="s">
        <v>189</v>
      </c>
      <c r="BH579" s="1"/>
      <c r="BI579" s="1"/>
      <c r="BJ579" s="1"/>
      <c r="BK579" s="1"/>
      <c r="BL579" s="1"/>
      <c r="BM579" s="1"/>
    </row>
    <row r="580" spans="2:65" x14ac:dyDescent="0.25">
      <c r="B580"/>
      <c r="C580"/>
      <c r="D580"/>
      <c r="E580" s="266"/>
      <c r="F580"/>
      <c r="G580"/>
      <c r="H580" s="50"/>
      <c r="I580"/>
      <c r="K580" s="302"/>
      <c r="L580" s="302"/>
      <c r="AI580" s="189"/>
      <c r="AJ580" s="189"/>
      <c r="AK580" s="189"/>
      <c r="AL580" s="303"/>
      <c r="AM580" s="189" t="s">
        <v>46</v>
      </c>
      <c r="AN580" s="303"/>
      <c r="AO580" s="1595"/>
      <c r="AP580" s="1595"/>
      <c r="AQ580" s="189"/>
      <c r="AR580" s="189"/>
      <c r="AS580" s="1595"/>
      <c r="AT580" s="1595"/>
      <c r="AU580" s="2335"/>
      <c r="AV580" s="1891"/>
      <c r="AW580" s="189"/>
      <c r="AX580" s="189"/>
      <c r="AY580" s="189"/>
      <c r="AZ580" s="189"/>
      <c r="BA580" s="519"/>
      <c r="BB580" s="1"/>
      <c r="BC580" s="1"/>
      <c r="BD580" s="1"/>
      <c r="BE580" s="1"/>
      <c r="BF580" s="1"/>
      <c r="BG580" s="1"/>
      <c r="BH580" s="1"/>
      <c r="BI580" s="1"/>
      <c r="BJ580" s="1"/>
      <c r="BK580" s="1"/>
      <c r="BL580" s="1"/>
      <c r="BM580" s="1"/>
    </row>
    <row r="581" spans="2:65" x14ac:dyDescent="0.25">
      <c r="B581"/>
      <c r="C581"/>
      <c r="D581"/>
      <c r="E581" s="266"/>
      <c r="F581"/>
      <c r="G581"/>
      <c r="H581" s="50"/>
      <c r="I581"/>
      <c r="K581" s="302"/>
      <c r="L581" s="302"/>
      <c r="AI581" s="347"/>
      <c r="AJ581" s="347"/>
      <c r="AK581" s="347"/>
      <c r="AL581" s="348"/>
      <c r="AM581" s="347" t="s">
        <v>46</v>
      </c>
      <c r="AN581" s="348"/>
      <c r="AO581" s="2051" t="s">
        <v>23</v>
      </c>
      <c r="AP581" s="2051"/>
      <c r="AQ581" s="347" t="s">
        <v>103</v>
      </c>
      <c r="AR581" s="347"/>
      <c r="AS581" s="2051"/>
      <c r="AT581" s="2051"/>
      <c r="AU581" s="2366"/>
      <c r="AV581" s="1926"/>
      <c r="AW581" s="347"/>
      <c r="AX581" s="347"/>
      <c r="AY581" s="347"/>
      <c r="AZ581" s="347"/>
      <c r="BA581" s="831"/>
      <c r="BB581" s="9"/>
      <c r="BC581" s="9"/>
      <c r="BD581" s="9"/>
      <c r="BE581" s="9"/>
      <c r="BF581" s="9"/>
      <c r="BG581" s="9"/>
      <c r="BH581" s="9"/>
      <c r="BI581" s="9"/>
      <c r="BJ581" s="9"/>
      <c r="BK581" s="9"/>
      <c r="BL581" s="9"/>
      <c r="BM581" s="9"/>
    </row>
    <row r="582" spans="2:65" x14ac:dyDescent="0.25">
      <c r="B582"/>
      <c r="C582"/>
      <c r="D582"/>
      <c r="E582" s="266"/>
      <c r="F582"/>
      <c r="G582"/>
      <c r="H582" s="50"/>
      <c r="I582"/>
      <c r="K582" s="302"/>
      <c r="L582" s="302"/>
      <c r="AI582" s="349"/>
      <c r="AJ582" s="349"/>
      <c r="AK582" s="349"/>
      <c r="AL582" s="350"/>
      <c r="AM582" s="349" t="s">
        <v>46</v>
      </c>
      <c r="AN582" s="350"/>
      <c r="AO582" s="2052" t="s">
        <v>23</v>
      </c>
      <c r="AP582" s="2052"/>
      <c r="AQ582" s="349" t="s">
        <v>103</v>
      </c>
      <c r="AR582" s="349"/>
      <c r="AS582" s="2052"/>
      <c r="AT582" s="2052"/>
      <c r="AU582" s="2367"/>
      <c r="AV582" s="1927"/>
      <c r="AW582" s="349"/>
      <c r="AX582" s="349"/>
      <c r="AY582" s="349"/>
      <c r="AZ582" s="349"/>
      <c r="BA582" s="832"/>
      <c r="BB582" s="10"/>
      <c r="BC582" s="10"/>
      <c r="BD582" s="10"/>
      <c r="BE582" s="10"/>
      <c r="BF582" s="10"/>
      <c r="BG582" s="10"/>
      <c r="BH582" s="10"/>
      <c r="BI582" s="10"/>
      <c r="BJ582" s="10"/>
      <c r="BK582" s="10"/>
      <c r="BL582" s="10"/>
      <c r="BM582" s="10"/>
    </row>
    <row r="583" spans="2:65" x14ac:dyDescent="0.25">
      <c r="B583"/>
      <c r="C583"/>
      <c r="D583"/>
      <c r="E583" s="266"/>
      <c r="F583"/>
      <c r="G583"/>
      <c r="H583" s="50"/>
      <c r="I583"/>
      <c r="K583" s="302"/>
      <c r="L583" s="302"/>
      <c r="AI583" s="189"/>
      <c r="AJ583" s="346"/>
      <c r="AK583" s="189"/>
      <c r="AL583" s="346"/>
      <c r="AM583" s="189" t="s">
        <v>46</v>
      </c>
      <c r="AN583" s="346"/>
      <c r="AO583" s="1595"/>
      <c r="AP583" s="1595"/>
      <c r="AQ583" s="189" t="s">
        <v>103</v>
      </c>
      <c r="AR583" s="189"/>
      <c r="AS583" s="1595"/>
      <c r="AT583" s="1595"/>
      <c r="AU583" s="2335"/>
      <c r="AV583" s="1891"/>
      <c r="AW583" s="189"/>
      <c r="AX583" s="189"/>
      <c r="AY583" s="189" t="e">
        <f>IF(#REF!="základní",I157,0)</f>
        <v>#REF!</v>
      </c>
      <c r="AZ583" s="189"/>
      <c r="BA583" s="519" t="e">
        <f>IF(#REF!="zákl. přenesená",I157,0)</f>
        <v>#REF!</v>
      </c>
      <c r="BB583" s="127" t="e">
        <f>IF(#REF!="sníž. přenesená",I157,0)</f>
        <v>#REF!</v>
      </c>
      <c r="BC583" s="127" t="e">
        <f>IF(#REF!="nulová",I157,0)</f>
        <v>#REF!</v>
      </c>
      <c r="BD583" s="13" t="s">
        <v>45</v>
      </c>
      <c r="BE583" s="127">
        <f>ROUND(H157*G157,2)</f>
        <v>52867.74</v>
      </c>
      <c r="BF583" s="13" t="s">
        <v>110</v>
      </c>
      <c r="BG583" s="126" t="s">
        <v>195</v>
      </c>
      <c r="BH583" s="1"/>
      <c r="BI583" s="1"/>
      <c r="BJ583" s="1"/>
      <c r="BK583" s="1"/>
      <c r="BL583" s="1"/>
      <c r="BM583" s="1"/>
    </row>
    <row r="584" spans="2:65" x14ac:dyDescent="0.25">
      <c r="B584"/>
      <c r="C584"/>
      <c r="D584"/>
      <c r="E584" s="266"/>
      <c r="F584"/>
      <c r="G584"/>
      <c r="H584" s="50"/>
      <c r="I584"/>
      <c r="K584" s="302"/>
      <c r="L584" s="302"/>
      <c r="AI584" s="189"/>
      <c r="AJ584" s="189"/>
      <c r="AK584" s="189"/>
      <c r="AL584" s="303"/>
      <c r="AM584" s="189" t="s">
        <v>46</v>
      </c>
      <c r="AN584" s="303"/>
      <c r="AO584" s="1595"/>
      <c r="AP584" s="1595"/>
      <c r="AQ584" s="189"/>
      <c r="AR584" s="189"/>
      <c r="AS584" s="1595"/>
      <c r="AT584" s="1595"/>
      <c r="AU584" s="2335"/>
      <c r="AV584" s="1891"/>
      <c r="AW584" s="189"/>
      <c r="AX584" s="189"/>
      <c r="AY584" s="189"/>
      <c r="AZ584" s="189"/>
      <c r="BA584" s="519"/>
      <c r="BB584" s="1"/>
      <c r="BC584" s="1"/>
      <c r="BD584" s="1"/>
      <c r="BE584" s="1"/>
      <c r="BF584" s="1"/>
      <c r="BG584" s="1"/>
      <c r="BH584" s="1"/>
      <c r="BI584" s="1"/>
      <c r="BJ584" s="1"/>
      <c r="BK584" s="1"/>
      <c r="BL584" s="1"/>
      <c r="BM584" s="1"/>
    </row>
    <row r="585" spans="2:65" x14ac:dyDescent="0.25">
      <c r="B585"/>
      <c r="C585"/>
      <c r="D585"/>
      <c r="E585" s="266"/>
      <c r="F585"/>
      <c r="G585"/>
      <c r="H585" s="50"/>
      <c r="I585"/>
      <c r="K585" s="302"/>
      <c r="L585" s="302"/>
      <c r="AI585" s="349"/>
      <c r="AJ585" s="349"/>
      <c r="AK585" s="349"/>
      <c r="AL585" s="350"/>
      <c r="AM585" s="349" t="s">
        <v>46</v>
      </c>
      <c r="AN585" s="350"/>
      <c r="AO585" s="2052" t="s">
        <v>23</v>
      </c>
      <c r="AP585" s="2052"/>
      <c r="AQ585" s="349" t="s">
        <v>103</v>
      </c>
      <c r="AR585" s="349"/>
      <c r="AS585" s="2052"/>
      <c r="AT585" s="2052"/>
      <c r="AU585" s="2367"/>
      <c r="AV585" s="1927"/>
      <c r="AW585" s="349"/>
      <c r="AX585" s="349"/>
      <c r="AY585" s="349"/>
      <c r="AZ585" s="349"/>
      <c r="BA585" s="832"/>
      <c r="BB585" s="10"/>
      <c r="BC585" s="10"/>
      <c r="BD585" s="10"/>
      <c r="BE585" s="10"/>
      <c r="BF585" s="10"/>
      <c r="BG585" s="10"/>
      <c r="BH585" s="10"/>
      <c r="BI585" s="10"/>
      <c r="BJ585" s="10"/>
      <c r="BK585" s="10"/>
      <c r="BL585" s="10"/>
      <c r="BM585" s="10"/>
    </row>
    <row r="586" spans="2:65" x14ac:dyDescent="0.25">
      <c r="B586"/>
      <c r="C586"/>
      <c r="D586"/>
      <c r="E586" s="266"/>
      <c r="F586"/>
      <c r="G586"/>
      <c r="H586" s="50"/>
      <c r="I586"/>
      <c r="K586" s="302"/>
      <c r="L586" s="302"/>
      <c r="AI586" s="349"/>
      <c r="AJ586" s="349"/>
      <c r="AK586" s="349"/>
      <c r="AL586" s="350"/>
      <c r="AM586" s="349" t="s">
        <v>46</v>
      </c>
      <c r="AN586" s="350"/>
      <c r="AO586" s="2052" t="s">
        <v>23</v>
      </c>
      <c r="AP586" s="2052"/>
      <c r="AQ586" s="349" t="s">
        <v>103</v>
      </c>
      <c r="AR586" s="349"/>
      <c r="AS586" s="2052"/>
      <c r="AT586" s="2052"/>
      <c r="AU586" s="2367"/>
      <c r="AV586" s="1927"/>
      <c r="AW586" s="349"/>
      <c r="AX586" s="349"/>
      <c r="AY586" s="349"/>
      <c r="AZ586" s="349"/>
      <c r="BA586" s="832"/>
      <c r="BB586" s="10"/>
      <c r="BC586" s="10"/>
      <c r="BD586" s="10"/>
      <c r="BE586" s="10"/>
      <c r="BF586" s="10"/>
      <c r="BG586" s="10"/>
      <c r="BH586" s="10"/>
      <c r="BI586" s="10"/>
      <c r="BJ586" s="10"/>
      <c r="BK586" s="10"/>
      <c r="BL586" s="10"/>
      <c r="BM586" s="10"/>
    </row>
    <row r="587" spans="2:65" x14ac:dyDescent="0.25">
      <c r="B587"/>
      <c r="C587"/>
      <c r="D587"/>
      <c r="E587" s="266"/>
      <c r="F587"/>
      <c r="G587"/>
      <c r="H587" s="50"/>
      <c r="I587"/>
      <c r="K587" s="302"/>
      <c r="L587" s="302"/>
      <c r="AI587" s="353"/>
      <c r="AJ587" s="353"/>
      <c r="AK587" s="353"/>
      <c r="AL587" s="354"/>
      <c r="AM587" s="353" t="s">
        <v>46</v>
      </c>
      <c r="AN587" s="354"/>
      <c r="AO587" s="2054" t="s">
        <v>23</v>
      </c>
      <c r="AP587" s="2054"/>
      <c r="AQ587" s="353" t="s">
        <v>103</v>
      </c>
      <c r="AR587" s="353"/>
      <c r="AS587" s="2054"/>
      <c r="AT587" s="2054"/>
      <c r="AU587" s="2369"/>
      <c r="AV587" s="1929"/>
      <c r="AW587" s="353"/>
      <c r="AX587" s="353"/>
      <c r="AY587" s="353"/>
      <c r="AZ587" s="353"/>
      <c r="BA587" s="834"/>
      <c r="BB587" s="12"/>
      <c r="BC587" s="12"/>
      <c r="BD587" s="12"/>
      <c r="BE587" s="12"/>
      <c r="BF587" s="12"/>
      <c r="BG587" s="12"/>
      <c r="BH587" s="12"/>
      <c r="BI587" s="12"/>
      <c r="BJ587" s="12"/>
      <c r="BK587" s="12"/>
      <c r="BL587" s="12"/>
      <c r="BM587" s="12"/>
    </row>
    <row r="588" spans="2:65" x14ac:dyDescent="0.25">
      <c r="B588"/>
      <c r="C588"/>
      <c r="D588"/>
      <c r="E588" s="266"/>
      <c r="F588"/>
      <c r="G588"/>
      <c r="H588" s="50"/>
      <c r="I588"/>
      <c r="K588" s="302"/>
      <c r="L588" s="302"/>
      <c r="AI588" s="189"/>
      <c r="AJ588" s="346"/>
      <c r="AK588" s="189"/>
      <c r="AL588" s="346"/>
      <c r="AM588" s="189" t="s">
        <v>46</v>
      </c>
      <c r="AN588" s="346"/>
      <c r="AO588" s="1595"/>
      <c r="AP588" s="1595"/>
      <c r="AQ588" s="189" t="s">
        <v>103</v>
      </c>
      <c r="AR588" s="189"/>
      <c r="AS588" s="1595"/>
      <c r="AT588" s="1595"/>
      <c r="AU588" s="2335"/>
      <c r="AV588" s="1891"/>
      <c r="AW588" s="189"/>
      <c r="AX588" s="189"/>
      <c r="AY588" s="189" t="e">
        <f>IF(#REF!="základní",I162,0)</f>
        <v>#REF!</v>
      </c>
      <c r="AZ588" s="189"/>
      <c r="BA588" s="519" t="e">
        <f>IF(#REF!="zákl. přenesená",I162,0)</f>
        <v>#REF!</v>
      </c>
      <c r="BB588" s="127" t="e">
        <f>IF(#REF!="sníž. přenesená",I162,0)</f>
        <v>#REF!</v>
      </c>
      <c r="BC588" s="127" t="e">
        <f>IF(#REF!="nulová",I162,0)</f>
        <v>#REF!</v>
      </c>
      <c r="BD588" s="13" t="s">
        <v>45</v>
      </c>
      <c r="BE588" s="127">
        <f>ROUND(H162*G162,2)</f>
        <v>1947.64</v>
      </c>
      <c r="BF588" s="13" t="s">
        <v>110</v>
      </c>
      <c r="BG588" s="126" t="s">
        <v>202</v>
      </c>
      <c r="BH588" s="1"/>
      <c r="BI588" s="1"/>
      <c r="BJ588" s="1"/>
      <c r="BK588" s="1"/>
      <c r="BL588" s="1"/>
      <c r="BM588" s="1"/>
    </row>
    <row r="589" spans="2:65" x14ac:dyDescent="0.25">
      <c r="B589"/>
      <c r="C589"/>
      <c r="D589"/>
      <c r="E589" s="266"/>
      <c r="F589"/>
      <c r="G589"/>
      <c r="H589" s="50"/>
      <c r="I589"/>
      <c r="K589" s="302"/>
      <c r="L589" s="302"/>
      <c r="AI589" s="189"/>
      <c r="AJ589" s="189"/>
      <c r="AK589" s="189"/>
      <c r="AL589" s="303"/>
      <c r="AM589" s="189" t="s">
        <v>46</v>
      </c>
      <c r="AN589" s="303"/>
      <c r="AO589" s="1595"/>
      <c r="AP589" s="1595"/>
      <c r="AQ589" s="189"/>
      <c r="AR589" s="189"/>
      <c r="AS589" s="1595"/>
      <c r="AT589" s="1595"/>
      <c r="AU589" s="2335"/>
      <c r="AV589" s="1891"/>
      <c r="AW589" s="189"/>
      <c r="AX589" s="189"/>
      <c r="AY589" s="189"/>
      <c r="AZ589" s="189"/>
      <c r="BA589" s="519"/>
      <c r="BB589" s="1"/>
      <c r="BC589" s="1"/>
      <c r="BD589" s="1"/>
      <c r="BE589" s="1"/>
      <c r="BF589" s="1"/>
      <c r="BG589" s="1"/>
      <c r="BH589" s="1"/>
      <c r="BI589" s="1"/>
      <c r="BJ589" s="1"/>
      <c r="BK589" s="1"/>
      <c r="BL589" s="1"/>
      <c r="BM589" s="1"/>
    </row>
    <row r="590" spans="2:65" x14ac:dyDescent="0.25">
      <c r="B590"/>
      <c r="C590"/>
      <c r="D590"/>
      <c r="E590" s="266"/>
      <c r="F590"/>
      <c r="G590"/>
      <c r="H590" s="50"/>
      <c r="I590"/>
      <c r="K590" s="302"/>
      <c r="L590" s="302"/>
      <c r="AI590" s="347"/>
      <c r="AJ590" s="347"/>
      <c r="AK590" s="347"/>
      <c r="AL590" s="348"/>
      <c r="AM590" s="347" t="s">
        <v>46</v>
      </c>
      <c r="AN590" s="348"/>
      <c r="AO590" s="2051" t="s">
        <v>23</v>
      </c>
      <c r="AP590" s="2051"/>
      <c r="AQ590" s="347" t="s">
        <v>103</v>
      </c>
      <c r="AR590" s="347"/>
      <c r="AS590" s="2051"/>
      <c r="AT590" s="2051"/>
      <c r="AU590" s="2366"/>
      <c r="AV590" s="1926"/>
      <c r="AW590" s="347"/>
      <c r="AX590" s="347"/>
      <c r="AY590" s="347"/>
      <c r="AZ590" s="347"/>
      <c r="BA590" s="831"/>
      <c r="BB590" s="9"/>
      <c r="BC590" s="9"/>
      <c r="BD590" s="9"/>
      <c r="BE590" s="9"/>
      <c r="BF590" s="9"/>
      <c r="BG590" s="9"/>
      <c r="BH590" s="9"/>
      <c r="BI590" s="9"/>
      <c r="BJ590" s="9"/>
      <c r="BK590" s="9"/>
      <c r="BL590" s="9"/>
      <c r="BM590" s="9"/>
    </row>
    <row r="591" spans="2:65" x14ac:dyDescent="0.25">
      <c r="B591"/>
      <c r="C591"/>
      <c r="D591"/>
      <c r="E591" s="266"/>
      <c r="F591"/>
      <c r="G591"/>
      <c r="H591" s="50"/>
      <c r="I591"/>
      <c r="K591" s="302"/>
      <c r="L591" s="302"/>
      <c r="AI591" s="349"/>
      <c r="AJ591" s="349"/>
      <c r="AK591" s="349"/>
      <c r="AL591" s="350"/>
      <c r="AM591" s="349" t="s">
        <v>46</v>
      </c>
      <c r="AN591" s="350"/>
      <c r="AO591" s="2052" t="s">
        <v>23</v>
      </c>
      <c r="AP591" s="2052"/>
      <c r="AQ591" s="349" t="s">
        <v>103</v>
      </c>
      <c r="AR591" s="349"/>
      <c r="AS591" s="2052"/>
      <c r="AT591" s="2052"/>
      <c r="AU591" s="2367"/>
      <c r="AV591" s="1927"/>
      <c r="AW591" s="349"/>
      <c r="AX591" s="349"/>
      <c r="AY591" s="349"/>
      <c r="AZ591" s="349"/>
      <c r="BA591" s="832"/>
      <c r="BB591" s="10"/>
      <c r="BC591" s="10"/>
      <c r="BD591" s="10"/>
      <c r="BE591" s="10"/>
      <c r="BF591" s="10"/>
      <c r="BG591" s="10"/>
      <c r="BH591" s="10"/>
      <c r="BI591" s="10"/>
      <c r="BJ591" s="10"/>
      <c r="BK591" s="10"/>
      <c r="BL591" s="10"/>
      <c r="BM591" s="10"/>
    </row>
    <row r="592" spans="2:65" x14ac:dyDescent="0.25">
      <c r="B592"/>
      <c r="C592"/>
      <c r="D592"/>
      <c r="E592" s="266"/>
      <c r="F592"/>
      <c r="G592"/>
      <c r="H592" s="50"/>
      <c r="I592"/>
      <c r="K592" s="302"/>
      <c r="L592" s="302"/>
      <c r="AI592" s="189"/>
      <c r="AJ592" s="346"/>
      <c r="AK592" s="189"/>
      <c r="AL592" s="346"/>
      <c r="AM592" s="189" t="s">
        <v>46</v>
      </c>
      <c r="AN592" s="346"/>
      <c r="AO592" s="1595"/>
      <c r="AP592" s="1595"/>
      <c r="AQ592" s="189" t="s">
        <v>103</v>
      </c>
      <c r="AR592" s="189"/>
      <c r="AS592" s="1595"/>
      <c r="AT592" s="1595"/>
      <c r="AU592" s="2335"/>
      <c r="AV592" s="1891"/>
      <c r="AW592" s="189"/>
      <c r="AX592" s="189"/>
      <c r="AY592" s="189" t="e">
        <f>IF(#REF!="základní",I166,0)</f>
        <v>#REF!</v>
      </c>
      <c r="AZ592" s="189"/>
      <c r="BA592" s="519" t="e">
        <f>IF(#REF!="zákl. přenesená",I166,0)</f>
        <v>#REF!</v>
      </c>
      <c r="BB592" s="127" t="e">
        <f>IF(#REF!="sníž. přenesená",I166,0)</f>
        <v>#REF!</v>
      </c>
      <c r="BC592" s="127" t="e">
        <f>IF(#REF!="nulová",I166,0)</f>
        <v>#REF!</v>
      </c>
      <c r="BD592" s="13" t="s">
        <v>45</v>
      </c>
      <c r="BE592" s="127">
        <f>ROUND(H166*G166,2)</f>
        <v>144442.95000000001</v>
      </c>
      <c r="BF592" s="13" t="s">
        <v>110</v>
      </c>
      <c r="BG592" s="126" t="s">
        <v>209</v>
      </c>
      <c r="BH592" s="1"/>
      <c r="BI592" s="1"/>
      <c r="BJ592" s="1"/>
      <c r="BK592" s="1"/>
      <c r="BL592" s="1"/>
      <c r="BM592" s="1"/>
    </row>
    <row r="593" spans="2:65" x14ac:dyDescent="0.25">
      <c r="B593"/>
      <c r="C593"/>
      <c r="D593"/>
      <c r="E593" s="266"/>
      <c r="F593"/>
      <c r="G593"/>
      <c r="H593" s="50"/>
      <c r="I593"/>
      <c r="K593" s="302"/>
      <c r="L593" s="302"/>
      <c r="AI593" s="189"/>
      <c r="AJ593" s="189"/>
      <c r="AK593" s="189"/>
      <c r="AL593" s="303"/>
      <c r="AM593" s="189" t="s">
        <v>46</v>
      </c>
      <c r="AN593" s="303"/>
      <c r="AO593" s="1595"/>
      <c r="AP593" s="1595"/>
      <c r="AQ593" s="189"/>
      <c r="AR593" s="189"/>
      <c r="AS593" s="1595"/>
      <c r="AT593" s="1595"/>
      <c r="AU593" s="2335"/>
      <c r="AV593" s="1891"/>
      <c r="AW593" s="189"/>
      <c r="AX593" s="189"/>
      <c r="AY593" s="189"/>
      <c r="AZ593" s="189"/>
      <c r="BA593" s="519"/>
      <c r="BB593" s="1"/>
      <c r="BC593" s="1"/>
      <c r="BD593" s="1"/>
      <c r="BE593" s="1"/>
      <c r="BF593" s="1"/>
      <c r="BG593" s="1"/>
      <c r="BH593" s="1"/>
      <c r="BI593" s="1"/>
      <c r="BJ593" s="1"/>
      <c r="BK593" s="1"/>
      <c r="BL593" s="1"/>
      <c r="BM593" s="1"/>
    </row>
    <row r="594" spans="2:65" x14ac:dyDescent="0.25">
      <c r="B594"/>
      <c r="C594"/>
      <c r="D594"/>
      <c r="E594" s="266"/>
      <c r="F594"/>
      <c r="G594"/>
      <c r="H594" s="50"/>
      <c r="I594"/>
      <c r="K594" s="302"/>
      <c r="L594" s="302"/>
      <c r="AI594" s="347"/>
      <c r="AJ594" s="347"/>
      <c r="AK594" s="347"/>
      <c r="AL594" s="348"/>
      <c r="AM594" s="347" t="s">
        <v>46</v>
      </c>
      <c r="AN594" s="348"/>
      <c r="AO594" s="2051" t="s">
        <v>23</v>
      </c>
      <c r="AP594" s="2051"/>
      <c r="AQ594" s="347" t="s">
        <v>103</v>
      </c>
      <c r="AR594" s="347"/>
      <c r="AS594" s="2051"/>
      <c r="AT594" s="2051"/>
      <c r="AU594" s="2366"/>
      <c r="AV594" s="1926"/>
      <c r="AW594" s="347"/>
      <c r="AX594" s="347"/>
      <c r="AY594" s="347"/>
      <c r="AZ594" s="347"/>
      <c r="BA594" s="831"/>
      <c r="BB594" s="9"/>
      <c r="BC594" s="9"/>
      <c r="BD594" s="9"/>
      <c r="BE594" s="9"/>
      <c r="BF594" s="9"/>
      <c r="BG594" s="9"/>
      <c r="BH594" s="9"/>
      <c r="BI594" s="9"/>
      <c r="BJ594" s="9"/>
      <c r="BK594" s="9"/>
      <c r="BL594" s="9"/>
      <c r="BM594" s="9"/>
    </row>
    <row r="595" spans="2:65" x14ac:dyDescent="0.25">
      <c r="B595"/>
      <c r="C595"/>
      <c r="D595"/>
      <c r="E595" s="266"/>
      <c r="F595"/>
      <c r="G595"/>
      <c r="H595" s="50"/>
      <c r="I595"/>
      <c r="K595" s="302"/>
      <c r="L595" s="302"/>
      <c r="AI595" s="349"/>
      <c r="AJ595" s="349"/>
      <c r="AK595" s="349"/>
      <c r="AL595" s="350"/>
      <c r="AM595" s="349" t="s">
        <v>46</v>
      </c>
      <c r="AN595" s="350"/>
      <c r="AO595" s="2052" t="s">
        <v>23</v>
      </c>
      <c r="AP595" s="2052"/>
      <c r="AQ595" s="349" t="s">
        <v>103</v>
      </c>
      <c r="AR595" s="349"/>
      <c r="AS595" s="2052"/>
      <c r="AT595" s="2052"/>
      <c r="AU595" s="2367"/>
      <c r="AV595" s="1927"/>
      <c r="AW595" s="349"/>
      <c r="AX595" s="349"/>
      <c r="AY595" s="349"/>
      <c r="AZ595" s="349"/>
      <c r="BA595" s="832"/>
      <c r="BB595" s="10"/>
      <c r="BC595" s="10"/>
      <c r="BD595" s="10"/>
      <c r="BE595" s="10"/>
      <c r="BF595" s="10"/>
      <c r="BG595" s="10"/>
      <c r="BH595" s="10"/>
      <c r="BI595" s="10"/>
      <c r="BJ595" s="10"/>
      <c r="BK595" s="10"/>
      <c r="BL595" s="10"/>
      <c r="BM595" s="10"/>
    </row>
    <row r="596" spans="2:65" x14ac:dyDescent="0.25">
      <c r="B596"/>
      <c r="C596"/>
      <c r="D596"/>
      <c r="E596" s="266"/>
      <c r="F596"/>
      <c r="G596"/>
      <c r="H596" s="50"/>
      <c r="I596"/>
      <c r="K596" s="302"/>
      <c r="L596" s="302"/>
      <c r="AI596" s="347"/>
      <c r="AJ596" s="347"/>
      <c r="AK596" s="347"/>
      <c r="AL596" s="348"/>
      <c r="AM596" s="347" t="s">
        <v>46</v>
      </c>
      <c r="AN596" s="348"/>
      <c r="AO596" s="2051" t="s">
        <v>23</v>
      </c>
      <c r="AP596" s="2051"/>
      <c r="AQ596" s="347" t="s">
        <v>103</v>
      </c>
      <c r="AR596" s="347"/>
      <c r="AS596" s="2051"/>
      <c r="AT596" s="2051"/>
      <c r="AU596" s="2366"/>
      <c r="AV596" s="1926"/>
      <c r="AW596" s="347"/>
      <c r="AX596" s="347"/>
      <c r="AY596" s="347"/>
      <c r="AZ596" s="347"/>
      <c r="BA596" s="831"/>
      <c r="BB596" s="9"/>
      <c r="BC596" s="9"/>
      <c r="BD596" s="9"/>
      <c r="BE596" s="9"/>
      <c r="BF596" s="9"/>
      <c r="BG596" s="9"/>
      <c r="BH596" s="9"/>
      <c r="BI596" s="9"/>
      <c r="BJ596" s="9"/>
      <c r="BK596" s="9"/>
      <c r="BL596" s="9"/>
      <c r="BM596" s="9"/>
    </row>
    <row r="597" spans="2:65" x14ac:dyDescent="0.25">
      <c r="B597"/>
      <c r="C597"/>
      <c r="D597"/>
      <c r="E597" s="266"/>
      <c r="F597"/>
      <c r="G597"/>
      <c r="H597" s="50"/>
      <c r="I597"/>
      <c r="K597" s="302"/>
      <c r="L597" s="302"/>
      <c r="AI597" s="349"/>
      <c r="AJ597" s="349"/>
      <c r="AK597" s="349"/>
      <c r="AL597" s="350"/>
      <c r="AM597" s="349" t="s">
        <v>46</v>
      </c>
      <c r="AN597" s="350"/>
      <c r="AO597" s="2052" t="s">
        <v>23</v>
      </c>
      <c r="AP597" s="2052"/>
      <c r="AQ597" s="349" t="s">
        <v>103</v>
      </c>
      <c r="AR597" s="349"/>
      <c r="AS597" s="2052"/>
      <c r="AT597" s="2052"/>
      <c r="AU597" s="2367"/>
      <c r="AV597" s="1927"/>
      <c r="AW597" s="349"/>
      <c r="AX597" s="349"/>
      <c r="AY597" s="349"/>
      <c r="AZ597" s="349"/>
      <c r="BA597" s="832"/>
      <c r="BB597" s="10"/>
      <c r="BC597" s="10"/>
      <c r="BD597" s="10"/>
      <c r="BE597" s="10"/>
      <c r="BF597" s="10"/>
      <c r="BG597" s="10"/>
      <c r="BH597" s="10"/>
      <c r="BI597" s="10"/>
      <c r="BJ597" s="10"/>
      <c r="BK597" s="10"/>
      <c r="BL597" s="10"/>
      <c r="BM597" s="10"/>
    </row>
    <row r="598" spans="2:65" x14ac:dyDescent="0.25">
      <c r="B598"/>
      <c r="C598"/>
      <c r="D598"/>
      <c r="E598" s="266"/>
      <c r="F598"/>
      <c r="G598"/>
      <c r="H598" s="50"/>
      <c r="I598"/>
      <c r="K598" s="302"/>
      <c r="L598" s="302"/>
      <c r="AI598" s="347"/>
      <c r="AJ598" s="347"/>
      <c r="AK598" s="347"/>
      <c r="AL598" s="348"/>
      <c r="AM598" s="347" t="s">
        <v>46</v>
      </c>
      <c r="AN598" s="348"/>
      <c r="AO598" s="2051" t="s">
        <v>23</v>
      </c>
      <c r="AP598" s="2051"/>
      <c r="AQ598" s="347" t="s">
        <v>103</v>
      </c>
      <c r="AR598" s="347"/>
      <c r="AS598" s="2051"/>
      <c r="AT598" s="2051"/>
      <c r="AU598" s="2366"/>
      <c r="AV598" s="1926"/>
      <c r="AW598" s="347"/>
      <c r="AX598" s="347"/>
      <c r="AY598" s="347"/>
      <c r="AZ598" s="347"/>
      <c r="BA598" s="831"/>
      <c r="BB598" s="9"/>
      <c r="BC598" s="9"/>
      <c r="BD598" s="9"/>
      <c r="BE598" s="9"/>
      <c r="BF598" s="9"/>
      <c r="BG598" s="9"/>
      <c r="BH598" s="9"/>
      <c r="BI598" s="9"/>
      <c r="BJ598" s="9"/>
      <c r="BK598" s="9"/>
      <c r="BL598" s="9"/>
      <c r="BM598" s="9"/>
    </row>
    <row r="599" spans="2:65" x14ac:dyDescent="0.25">
      <c r="B599"/>
      <c r="C599"/>
      <c r="D599"/>
      <c r="E599" s="266"/>
      <c r="F599"/>
      <c r="G599"/>
      <c r="H599" s="50"/>
      <c r="I599"/>
      <c r="K599" s="302"/>
      <c r="L599" s="302"/>
      <c r="AI599" s="349"/>
      <c r="AJ599" s="349"/>
      <c r="AK599" s="349"/>
      <c r="AL599" s="350"/>
      <c r="AM599" s="349" t="s">
        <v>46</v>
      </c>
      <c r="AN599" s="350"/>
      <c r="AO599" s="2052" t="s">
        <v>23</v>
      </c>
      <c r="AP599" s="2052"/>
      <c r="AQ599" s="349" t="s">
        <v>103</v>
      </c>
      <c r="AR599" s="349"/>
      <c r="AS599" s="2052"/>
      <c r="AT599" s="2052"/>
      <c r="AU599" s="2367"/>
      <c r="AV599" s="1927"/>
      <c r="AW599" s="349"/>
      <c r="AX599" s="349"/>
      <c r="AY599" s="349"/>
      <c r="AZ599" s="349"/>
      <c r="BA599" s="832"/>
      <c r="BB599" s="10"/>
      <c r="BC599" s="10"/>
      <c r="BD599" s="10"/>
      <c r="BE599" s="10"/>
      <c r="BF599" s="10"/>
      <c r="BG599" s="10"/>
      <c r="BH599" s="10"/>
      <c r="BI599" s="10"/>
      <c r="BJ599" s="10"/>
      <c r="BK599" s="10"/>
      <c r="BL599" s="10"/>
      <c r="BM599" s="10"/>
    </row>
    <row r="600" spans="2:65" x14ac:dyDescent="0.25">
      <c r="B600"/>
      <c r="C600"/>
      <c r="D600"/>
      <c r="E600" s="266"/>
      <c r="F600"/>
      <c r="G600"/>
      <c r="H600" s="50"/>
      <c r="I600"/>
      <c r="K600" s="302"/>
      <c r="L600" s="302"/>
      <c r="AI600" s="347"/>
      <c r="AJ600" s="347"/>
      <c r="AK600" s="347"/>
      <c r="AL600" s="348"/>
      <c r="AM600" s="347" t="s">
        <v>46</v>
      </c>
      <c r="AN600" s="348"/>
      <c r="AO600" s="2051" t="s">
        <v>23</v>
      </c>
      <c r="AP600" s="2051"/>
      <c r="AQ600" s="347" t="s">
        <v>103</v>
      </c>
      <c r="AR600" s="347"/>
      <c r="AS600" s="2051"/>
      <c r="AT600" s="2051"/>
      <c r="AU600" s="2366"/>
      <c r="AV600" s="1926"/>
      <c r="AW600" s="347"/>
      <c r="AX600" s="347"/>
      <c r="AY600" s="347"/>
      <c r="AZ600" s="347"/>
      <c r="BA600" s="831"/>
      <c r="BB600" s="9"/>
      <c r="BC600" s="9"/>
      <c r="BD600" s="9"/>
      <c r="BE600" s="9"/>
      <c r="BF600" s="9"/>
      <c r="BG600" s="9"/>
      <c r="BH600" s="9"/>
      <c r="BI600" s="9"/>
      <c r="BJ600" s="9"/>
      <c r="BK600" s="9"/>
      <c r="BL600" s="9"/>
      <c r="BM600" s="9"/>
    </row>
    <row r="601" spans="2:65" x14ac:dyDescent="0.25">
      <c r="B601"/>
      <c r="C601"/>
      <c r="D601"/>
      <c r="E601" s="266"/>
      <c r="F601"/>
      <c r="G601"/>
      <c r="H601" s="50"/>
      <c r="I601"/>
      <c r="K601" s="302"/>
      <c r="L601" s="302"/>
      <c r="AI601" s="349"/>
      <c r="AJ601" s="349"/>
      <c r="AK601" s="349"/>
      <c r="AL601" s="350"/>
      <c r="AM601" s="349" t="s">
        <v>46</v>
      </c>
      <c r="AN601" s="350"/>
      <c r="AO601" s="2052" t="s">
        <v>23</v>
      </c>
      <c r="AP601" s="2052"/>
      <c r="AQ601" s="349" t="s">
        <v>103</v>
      </c>
      <c r="AR601" s="349"/>
      <c r="AS601" s="2052"/>
      <c r="AT601" s="2052"/>
      <c r="AU601" s="2367"/>
      <c r="AV601" s="1927"/>
      <c r="AW601" s="349"/>
      <c r="AX601" s="349"/>
      <c r="AY601" s="349"/>
      <c r="AZ601" s="349"/>
      <c r="BA601" s="832"/>
      <c r="BB601" s="10"/>
      <c r="BC601" s="10"/>
      <c r="BD601" s="10"/>
      <c r="BE601" s="10"/>
      <c r="BF601" s="10"/>
      <c r="BG601" s="10"/>
      <c r="BH601" s="10"/>
      <c r="BI601" s="10"/>
      <c r="BJ601" s="10"/>
      <c r="BK601" s="10"/>
      <c r="BL601" s="10"/>
      <c r="BM601" s="10"/>
    </row>
    <row r="602" spans="2:65" x14ac:dyDescent="0.25">
      <c r="B602"/>
      <c r="C602"/>
      <c r="D602"/>
      <c r="E602" s="266"/>
      <c r="F602"/>
      <c r="G602"/>
      <c r="H602" s="50"/>
      <c r="I602"/>
      <c r="K602" s="302"/>
      <c r="L602" s="302"/>
      <c r="AI602" s="349"/>
      <c r="AJ602" s="349"/>
      <c r="AK602" s="349"/>
      <c r="AL602" s="350"/>
      <c r="AM602" s="349" t="s">
        <v>46</v>
      </c>
      <c r="AN602" s="350"/>
      <c r="AO602" s="2052" t="s">
        <v>23</v>
      </c>
      <c r="AP602" s="2052"/>
      <c r="AQ602" s="349" t="s">
        <v>103</v>
      </c>
      <c r="AR602" s="349"/>
      <c r="AS602" s="2052"/>
      <c r="AT602" s="2052"/>
      <c r="AU602" s="2367"/>
      <c r="AV602" s="1927"/>
      <c r="AW602" s="349"/>
      <c r="AX602" s="349"/>
      <c r="AY602" s="349"/>
      <c r="AZ602" s="349"/>
      <c r="BA602" s="832"/>
      <c r="BB602" s="10"/>
      <c r="BC602" s="10"/>
      <c r="BD602" s="10"/>
      <c r="BE602" s="10"/>
      <c r="BF602" s="10"/>
      <c r="BG602" s="10"/>
      <c r="BH602" s="10"/>
      <c r="BI602" s="10"/>
      <c r="BJ602" s="10"/>
      <c r="BK602" s="10"/>
      <c r="BL602" s="10"/>
      <c r="BM602" s="10"/>
    </row>
    <row r="603" spans="2:65" x14ac:dyDescent="0.25">
      <c r="B603"/>
      <c r="C603"/>
      <c r="D603"/>
      <c r="E603" s="266"/>
      <c r="F603"/>
      <c r="G603"/>
      <c r="H603" s="50"/>
      <c r="I603"/>
      <c r="K603" s="302"/>
      <c r="L603" s="302"/>
      <c r="AI603" s="349"/>
      <c r="AJ603" s="349"/>
      <c r="AK603" s="349"/>
      <c r="AL603" s="350"/>
      <c r="AM603" s="349" t="s">
        <v>46</v>
      </c>
      <c r="AN603" s="350"/>
      <c r="AO603" s="2052" t="s">
        <v>23</v>
      </c>
      <c r="AP603" s="2052"/>
      <c r="AQ603" s="349" t="s">
        <v>103</v>
      </c>
      <c r="AR603" s="349"/>
      <c r="AS603" s="2052"/>
      <c r="AT603" s="2052"/>
      <c r="AU603" s="2367"/>
      <c r="AV603" s="1927"/>
      <c r="AW603" s="349"/>
      <c r="AX603" s="349"/>
      <c r="AY603" s="349"/>
      <c r="AZ603" s="349"/>
      <c r="BA603" s="832"/>
      <c r="BB603" s="10"/>
      <c r="BC603" s="10"/>
      <c r="BD603" s="10"/>
      <c r="BE603" s="10"/>
      <c r="BF603" s="10"/>
      <c r="BG603" s="10"/>
      <c r="BH603" s="10"/>
      <c r="BI603" s="10"/>
      <c r="BJ603" s="10"/>
      <c r="BK603" s="10"/>
      <c r="BL603" s="10"/>
      <c r="BM603" s="10"/>
    </row>
    <row r="604" spans="2:65" x14ac:dyDescent="0.25">
      <c r="B604"/>
      <c r="C604"/>
      <c r="D604"/>
      <c r="E604" s="266"/>
      <c r="F604"/>
      <c r="G604"/>
      <c r="H604" s="50"/>
      <c r="I604"/>
      <c r="K604" s="302"/>
      <c r="L604" s="302"/>
      <c r="AI604" s="351"/>
      <c r="AJ604" s="351"/>
      <c r="AK604" s="351"/>
      <c r="AL604" s="352"/>
      <c r="AM604" s="351" t="s">
        <v>46</v>
      </c>
      <c r="AN604" s="352"/>
      <c r="AO604" s="2053" t="s">
        <v>23</v>
      </c>
      <c r="AP604" s="2053"/>
      <c r="AQ604" s="351" t="s">
        <v>103</v>
      </c>
      <c r="AR604" s="351"/>
      <c r="AS604" s="2053"/>
      <c r="AT604" s="2053"/>
      <c r="AU604" s="2368"/>
      <c r="AV604" s="1928"/>
      <c r="AW604" s="351"/>
      <c r="AX604" s="351"/>
      <c r="AY604" s="351"/>
      <c r="AZ604" s="351"/>
      <c r="BA604" s="833"/>
      <c r="BB604" s="11"/>
      <c r="BC604" s="11"/>
      <c r="BD604" s="11"/>
      <c r="BE604" s="11"/>
      <c r="BF604" s="11"/>
      <c r="BG604" s="11"/>
      <c r="BH604" s="11"/>
      <c r="BI604" s="11"/>
      <c r="BJ604" s="11"/>
      <c r="BK604" s="11"/>
      <c r="BL604" s="11"/>
      <c r="BM604" s="11"/>
    </row>
    <row r="605" spans="2:65" x14ac:dyDescent="0.25">
      <c r="B605"/>
      <c r="C605"/>
      <c r="D605"/>
      <c r="E605" s="266"/>
      <c r="F605"/>
      <c r="G605"/>
      <c r="H605" s="50"/>
      <c r="I605"/>
      <c r="K605" s="302"/>
      <c r="L605" s="302"/>
      <c r="AI605" s="349"/>
      <c r="AJ605" s="349"/>
      <c r="AK605" s="349"/>
      <c r="AL605" s="350"/>
      <c r="AM605" s="349" t="s">
        <v>46</v>
      </c>
      <c r="AN605" s="350"/>
      <c r="AO605" s="2052" t="s">
        <v>23</v>
      </c>
      <c r="AP605" s="2052"/>
      <c r="AQ605" s="349" t="s">
        <v>103</v>
      </c>
      <c r="AR605" s="349"/>
      <c r="AS605" s="2052"/>
      <c r="AT605" s="2052"/>
      <c r="AU605" s="2367"/>
      <c r="AV605" s="1927"/>
      <c r="AW605" s="349"/>
      <c r="AX605" s="349"/>
      <c r="AY605" s="349"/>
      <c r="AZ605" s="349"/>
      <c r="BA605" s="832"/>
      <c r="BB605" s="10"/>
      <c r="BC605" s="10"/>
      <c r="BD605" s="10"/>
      <c r="BE605" s="10"/>
      <c r="BF605" s="10"/>
      <c r="BG605" s="10"/>
      <c r="BH605" s="10"/>
      <c r="BI605" s="10"/>
      <c r="BJ605" s="10"/>
      <c r="BK605" s="10"/>
      <c r="BL605" s="10"/>
      <c r="BM605" s="10"/>
    </row>
    <row r="606" spans="2:65" x14ac:dyDescent="0.25">
      <c r="B606"/>
      <c r="C606"/>
      <c r="D606"/>
      <c r="E606" s="266"/>
      <c r="F606"/>
      <c r="G606"/>
      <c r="H606" s="50"/>
      <c r="I606"/>
      <c r="K606" s="302"/>
      <c r="L606" s="302"/>
      <c r="AI606" s="349"/>
      <c r="AJ606" s="349"/>
      <c r="AK606" s="349"/>
      <c r="AL606" s="350"/>
      <c r="AM606" s="349" t="s">
        <v>46</v>
      </c>
      <c r="AN606" s="350"/>
      <c r="AO606" s="2052" t="s">
        <v>23</v>
      </c>
      <c r="AP606" s="2052"/>
      <c r="AQ606" s="349" t="s">
        <v>103</v>
      </c>
      <c r="AR606" s="349"/>
      <c r="AS606" s="2052"/>
      <c r="AT606" s="2052"/>
      <c r="AU606" s="2367"/>
      <c r="AV606" s="1927"/>
      <c r="AW606" s="349"/>
      <c r="AX606" s="349"/>
      <c r="AY606" s="349"/>
      <c r="AZ606" s="349"/>
      <c r="BA606" s="832"/>
      <c r="BB606" s="10"/>
      <c r="BC606" s="10"/>
      <c r="BD606" s="10"/>
      <c r="BE606" s="10"/>
      <c r="BF606" s="10"/>
      <c r="BG606" s="10"/>
      <c r="BH606" s="10"/>
      <c r="BI606" s="10"/>
      <c r="BJ606" s="10"/>
      <c r="BK606" s="10"/>
      <c r="BL606" s="10"/>
      <c r="BM606" s="10"/>
    </row>
    <row r="607" spans="2:65" x14ac:dyDescent="0.25">
      <c r="B607"/>
      <c r="C607"/>
      <c r="D607"/>
      <c r="E607" s="266"/>
      <c r="F607"/>
      <c r="G607"/>
      <c r="H607" s="50"/>
      <c r="I607"/>
      <c r="K607" s="302"/>
      <c r="L607" s="302"/>
      <c r="AI607" s="349"/>
      <c r="AJ607" s="349"/>
      <c r="AK607" s="349"/>
      <c r="AL607" s="350"/>
      <c r="AM607" s="349" t="s">
        <v>46</v>
      </c>
      <c r="AN607" s="350"/>
      <c r="AO607" s="2052" t="s">
        <v>23</v>
      </c>
      <c r="AP607" s="2052"/>
      <c r="AQ607" s="349" t="s">
        <v>103</v>
      </c>
      <c r="AR607" s="349"/>
      <c r="AS607" s="2052"/>
      <c r="AT607" s="2052"/>
      <c r="AU607" s="2367"/>
      <c r="AV607" s="1927"/>
      <c r="AW607" s="349"/>
      <c r="AX607" s="349"/>
      <c r="AY607" s="349"/>
      <c r="AZ607" s="349"/>
      <c r="BA607" s="832"/>
      <c r="BB607" s="10"/>
      <c r="BC607" s="10"/>
      <c r="BD607" s="10"/>
      <c r="BE607" s="10"/>
      <c r="BF607" s="10"/>
      <c r="BG607" s="10"/>
      <c r="BH607" s="10"/>
      <c r="BI607" s="10"/>
      <c r="BJ607" s="10"/>
      <c r="BK607" s="10"/>
      <c r="BL607" s="10"/>
      <c r="BM607" s="10"/>
    </row>
    <row r="608" spans="2:65" x14ac:dyDescent="0.25">
      <c r="B608"/>
      <c r="C608"/>
      <c r="D608"/>
      <c r="E608" s="266"/>
      <c r="F608"/>
      <c r="G608"/>
      <c r="H608" s="50"/>
      <c r="I608"/>
      <c r="K608" s="302"/>
      <c r="L608" s="302"/>
      <c r="AI608" s="349"/>
      <c r="AJ608" s="349"/>
      <c r="AK608" s="349"/>
      <c r="AL608" s="350"/>
      <c r="AM608" s="349" t="s">
        <v>46</v>
      </c>
      <c r="AN608" s="350"/>
      <c r="AO608" s="2052" t="s">
        <v>23</v>
      </c>
      <c r="AP608" s="2052"/>
      <c r="AQ608" s="349" t="s">
        <v>103</v>
      </c>
      <c r="AR608" s="349"/>
      <c r="AS608" s="2052"/>
      <c r="AT608" s="2052"/>
      <c r="AU608" s="2367"/>
      <c r="AV608" s="1927"/>
      <c r="AW608" s="349"/>
      <c r="AX608" s="349"/>
      <c r="AY608" s="349"/>
      <c r="AZ608" s="349"/>
      <c r="BA608" s="832"/>
      <c r="BB608" s="10"/>
      <c r="BC608" s="10"/>
      <c r="BD608" s="10"/>
      <c r="BE608" s="10"/>
      <c r="BF608" s="10"/>
      <c r="BG608" s="10"/>
      <c r="BH608" s="10"/>
      <c r="BI608" s="10"/>
      <c r="BJ608" s="10"/>
      <c r="BK608" s="10"/>
      <c r="BL608" s="10"/>
      <c r="BM608" s="10"/>
    </row>
    <row r="609" spans="2:65" x14ac:dyDescent="0.25">
      <c r="B609"/>
      <c r="C609"/>
      <c r="D609"/>
      <c r="E609" s="266"/>
      <c r="F609"/>
      <c r="G609"/>
      <c r="H609" s="50"/>
      <c r="I609"/>
      <c r="K609" s="302"/>
      <c r="L609" s="302"/>
      <c r="AI609" s="351"/>
      <c r="AJ609" s="351"/>
      <c r="AK609" s="351"/>
      <c r="AL609" s="352"/>
      <c r="AM609" s="351" t="s">
        <v>46</v>
      </c>
      <c r="AN609" s="352"/>
      <c r="AO609" s="2053" t="s">
        <v>23</v>
      </c>
      <c r="AP609" s="2053"/>
      <c r="AQ609" s="351" t="s">
        <v>103</v>
      </c>
      <c r="AR609" s="351"/>
      <c r="AS609" s="2053"/>
      <c r="AT609" s="2053"/>
      <c r="AU609" s="2368"/>
      <c r="AV609" s="1928"/>
      <c r="AW609" s="351"/>
      <c r="AX609" s="351"/>
      <c r="AY609" s="351"/>
      <c r="AZ609" s="351"/>
      <c r="BA609" s="833"/>
      <c r="BB609" s="11"/>
      <c r="BC609" s="11"/>
      <c r="BD609" s="11"/>
      <c r="BE609" s="11"/>
      <c r="BF609" s="11"/>
      <c r="BG609" s="11"/>
      <c r="BH609" s="11"/>
      <c r="BI609" s="11"/>
      <c r="BJ609" s="11"/>
      <c r="BK609" s="11"/>
      <c r="BL609" s="11"/>
      <c r="BM609" s="11"/>
    </row>
    <row r="610" spans="2:65" x14ac:dyDescent="0.25">
      <c r="B610"/>
      <c r="C610"/>
      <c r="D610"/>
      <c r="E610" s="266"/>
      <c r="F610"/>
      <c r="G610"/>
      <c r="H610" s="50"/>
      <c r="I610"/>
      <c r="K610" s="302"/>
      <c r="L610" s="302"/>
      <c r="AI610" s="353"/>
      <c r="AJ610" s="353"/>
      <c r="AK610" s="353"/>
      <c r="AL610" s="354"/>
      <c r="AM610" s="353" t="s">
        <v>46</v>
      </c>
      <c r="AN610" s="354"/>
      <c r="AO610" s="2054" t="s">
        <v>23</v>
      </c>
      <c r="AP610" s="2054"/>
      <c r="AQ610" s="353" t="s">
        <v>103</v>
      </c>
      <c r="AR610" s="353"/>
      <c r="AS610" s="2054"/>
      <c r="AT610" s="2054"/>
      <c r="AU610" s="2369"/>
      <c r="AV610" s="1929"/>
      <c r="AW610" s="353"/>
      <c r="AX610" s="353"/>
      <c r="AY610" s="353"/>
      <c r="AZ610" s="353"/>
      <c r="BA610" s="834"/>
      <c r="BB610" s="12"/>
      <c r="BC610" s="12"/>
      <c r="BD610" s="12"/>
      <c r="BE610" s="12"/>
      <c r="BF610" s="12"/>
      <c r="BG610" s="12"/>
      <c r="BH610" s="12"/>
      <c r="BI610" s="12"/>
      <c r="BJ610" s="12"/>
      <c r="BK610" s="12"/>
      <c r="BL610" s="12"/>
      <c r="BM610" s="12"/>
    </row>
    <row r="611" spans="2:65" x14ac:dyDescent="0.25">
      <c r="B611"/>
      <c r="C611"/>
      <c r="D611"/>
      <c r="E611" s="266"/>
      <c r="F611"/>
      <c r="G611"/>
      <c r="H611" s="50"/>
      <c r="I611"/>
      <c r="K611" s="302"/>
      <c r="L611" s="302"/>
      <c r="AI611" s="347"/>
      <c r="AJ611" s="347"/>
      <c r="AK611" s="347"/>
      <c r="AL611" s="348"/>
      <c r="AM611" s="347" t="s">
        <v>46</v>
      </c>
      <c r="AN611" s="348"/>
      <c r="AO611" s="2051" t="s">
        <v>23</v>
      </c>
      <c r="AP611" s="2051"/>
      <c r="AQ611" s="347" t="s">
        <v>103</v>
      </c>
      <c r="AR611" s="347"/>
      <c r="AS611" s="2051"/>
      <c r="AT611" s="2051"/>
      <c r="AU611" s="2366"/>
      <c r="AV611" s="1926"/>
      <c r="AW611" s="347"/>
      <c r="AX611" s="347"/>
      <c r="AY611" s="347"/>
      <c r="AZ611" s="347"/>
      <c r="BA611" s="831"/>
      <c r="BB611" s="9"/>
      <c r="BC611" s="9"/>
      <c r="BD611" s="9"/>
      <c r="BE611" s="9"/>
      <c r="BF611" s="9"/>
      <c r="BG611" s="9"/>
      <c r="BH611" s="9"/>
      <c r="BI611" s="9"/>
      <c r="BJ611" s="9"/>
      <c r="BK611" s="9"/>
      <c r="BL611" s="9"/>
      <c r="BM611" s="9"/>
    </row>
    <row r="612" spans="2:65" x14ac:dyDescent="0.25">
      <c r="B612"/>
      <c r="C612"/>
      <c r="D612"/>
      <c r="E612" s="266"/>
      <c r="F612"/>
      <c r="G612"/>
      <c r="H612" s="50"/>
      <c r="I612"/>
      <c r="K612" s="302"/>
      <c r="L612" s="302"/>
      <c r="AI612" s="347"/>
      <c r="AJ612" s="347"/>
      <c r="AK612" s="347"/>
      <c r="AL612" s="348"/>
      <c r="AM612" s="347" t="s">
        <v>46</v>
      </c>
      <c r="AN612" s="348"/>
      <c r="AO612" s="2051" t="s">
        <v>23</v>
      </c>
      <c r="AP612" s="2051"/>
      <c r="AQ612" s="347" t="s">
        <v>103</v>
      </c>
      <c r="AR612" s="347"/>
      <c r="AS612" s="2051"/>
      <c r="AT612" s="2051"/>
      <c r="AU612" s="2366"/>
      <c r="AV612" s="1926"/>
      <c r="AW612" s="347"/>
      <c r="AX612" s="347"/>
      <c r="AY612" s="347"/>
      <c r="AZ612" s="347"/>
      <c r="BA612" s="831"/>
      <c r="BB612" s="9"/>
      <c r="BC612" s="9"/>
      <c r="BD612" s="9"/>
      <c r="BE612" s="9"/>
      <c r="BF612" s="9"/>
      <c r="BG612" s="9"/>
      <c r="BH612" s="9"/>
      <c r="BI612" s="9"/>
      <c r="BJ612" s="9"/>
      <c r="BK612" s="9"/>
      <c r="BL612" s="9"/>
      <c r="BM612" s="9"/>
    </row>
    <row r="613" spans="2:65" x14ac:dyDescent="0.25">
      <c r="B613"/>
      <c r="C613"/>
      <c r="D613"/>
      <c r="E613" s="266"/>
      <c r="F613"/>
      <c r="G613"/>
      <c r="H613" s="50"/>
      <c r="I613"/>
      <c r="K613" s="302"/>
      <c r="L613" s="302"/>
      <c r="AI613" s="349"/>
      <c r="AJ613" s="349"/>
      <c r="AK613" s="349"/>
      <c r="AL613" s="350"/>
      <c r="AM613" s="349" t="s">
        <v>46</v>
      </c>
      <c r="AN613" s="350"/>
      <c r="AO613" s="2052" t="s">
        <v>23</v>
      </c>
      <c r="AP613" s="2052"/>
      <c r="AQ613" s="349" t="s">
        <v>103</v>
      </c>
      <c r="AR613" s="349"/>
      <c r="AS613" s="2052"/>
      <c r="AT613" s="2052"/>
      <c r="AU613" s="2367"/>
      <c r="AV613" s="1927"/>
      <c r="AW613" s="349"/>
      <c r="AX613" s="349"/>
      <c r="AY613" s="349"/>
      <c r="AZ613" s="349"/>
      <c r="BA613" s="832"/>
      <c r="BB613" s="10"/>
      <c r="BC613" s="10"/>
      <c r="BD613" s="10"/>
      <c r="BE613" s="10"/>
      <c r="BF613" s="10"/>
      <c r="BG613" s="10"/>
      <c r="BH613" s="10"/>
      <c r="BI613" s="10"/>
      <c r="BJ613" s="10"/>
      <c r="BK613" s="10"/>
      <c r="BL613" s="10"/>
      <c r="BM613" s="10"/>
    </row>
    <row r="614" spans="2:65" x14ac:dyDescent="0.25">
      <c r="B614"/>
      <c r="C614"/>
      <c r="D614"/>
      <c r="E614" s="266"/>
      <c r="F614"/>
      <c r="G614"/>
      <c r="H614" s="50"/>
      <c r="I614"/>
      <c r="K614" s="302"/>
      <c r="L614" s="302"/>
      <c r="AI614" s="189"/>
      <c r="AJ614" s="346"/>
      <c r="AK614" s="189"/>
      <c r="AL614" s="346"/>
      <c r="AM614" s="189" t="s">
        <v>46</v>
      </c>
      <c r="AN614" s="346"/>
      <c r="AO614" s="1595"/>
      <c r="AP614" s="1595"/>
      <c r="AQ614" s="189" t="s">
        <v>103</v>
      </c>
      <c r="AR614" s="189"/>
      <c r="AS614" s="1595"/>
      <c r="AT614" s="1595"/>
      <c r="AU614" s="2335"/>
      <c r="AV614" s="1891"/>
      <c r="AW614" s="189"/>
      <c r="AX614" s="189"/>
      <c r="AY614" s="189" t="e">
        <f>IF(#REF!="základní",I188,0)</f>
        <v>#REF!</v>
      </c>
      <c r="AZ614" s="189"/>
      <c r="BA614" s="519" t="e">
        <f>IF(#REF!="zákl. přenesená",I188,0)</f>
        <v>#REF!</v>
      </c>
      <c r="BB614" s="127" t="e">
        <f>IF(#REF!="sníž. přenesená",I188,0)</f>
        <v>#REF!</v>
      </c>
      <c r="BC614" s="127" t="e">
        <f>IF(#REF!="nulová",I188,0)</f>
        <v>#REF!</v>
      </c>
      <c r="BD614" s="13" t="s">
        <v>45</v>
      </c>
      <c r="BE614" s="127">
        <f>ROUND(H188*G188,2)</f>
        <v>276025.82</v>
      </c>
      <c r="BF614" s="13" t="s">
        <v>110</v>
      </c>
      <c r="BG614" s="126" t="s">
        <v>230</v>
      </c>
      <c r="BH614" s="1"/>
      <c r="BI614" s="1"/>
      <c r="BJ614" s="1"/>
      <c r="BK614" s="1"/>
      <c r="BL614" s="1"/>
      <c r="BM614" s="1"/>
    </row>
    <row r="615" spans="2:65" x14ac:dyDescent="0.25">
      <c r="B615"/>
      <c r="C615"/>
      <c r="D615"/>
      <c r="E615" s="266"/>
      <c r="F615"/>
      <c r="G615"/>
      <c r="H615" s="50"/>
      <c r="I615"/>
      <c r="K615" s="302"/>
      <c r="L615" s="302"/>
      <c r="AI615" s="189"/>
      <c r="AJ615" s="189"/>
      <c r="AK615" s="189"/>
      <c r="AL615" s="303"/>
      <c r="AM615" s="189" t="s">
        <v>46</v>
      </c>
      <c r="AN615" s="303"/>
      <c r="AO615" s="1595"/>
      <c r="AP615" s="1595"/>
      <c r="AQ615" s="189"/>
      <c r="AR615" s="189"/>
      <c r="AS615" s="1595"/>
      <c r="AT615" s="1595"/>
      <c r="AU615" s="2335"/>
      <c r="AV615" s="1891"/>
      <c r="AW615" s="189"/>
      <c r="AX615" s="189"/>
      <c r="AY615" s="189"/>
      <c r="AZ615" s="189"/>
      <c r="BA615" s="519"/>
      <c r="BB615" s="1"/>
      <c r="BC615" s="1"/>
      <c r="BD615" s="1"/>
      <c r="BE615" s="1"/>
      <c r="BF615" s="1"/>
      <c r="BG615" s="1"/>
      <c r="BH615" s="1"/>
      <c r="BI615" s="1"/>
      <c r="BJ615" s="1"/>
      <c r="BK615" s="1"/>
      <c r="BL615" s="1"/>
      <c r="BM615" s="1"/>
    </row>
    <row r="616" spans="2:65" x14ac:dyDescent="0.25">
      <c r="B616"/>
      <c r="C616"/>
      <c r="D616"/>
      <c r="E616" s="266"/>
      <c r="F616"/>
      <c r="G616"/>
      <c r="H616" s="50"/>
      <c r="I616"/>
      <c r="K616" s="302"/>
      <c r="L616" s="302"/>
      <c r="AI616" s="347"/>
      <c r="AJ616" s="347"/>
      <c r="AK616" s="347"/>
      <c r="AL616" s="348"/>
      <c r="AM616" s="347" t="s">
        <v>46</v>
      </c>
      <c r="AN616" s="348"/>
      <c r="AO616" s="2051" t="s">
        <v>23</v>
      </c>
      <c r="AP616" s="2051"/>
      <c r="AQ616" s="347" t="s">
        <v>103</v>
      </c>
      <c r="AR616" s="347"/>
      <c r="AS616" s="2051"/>
      <c r="AT616" s="2051"/>
      <c r="AU616" s="2366"/>
      <c r="AV616" s="1926"/>
      <c r="AW616" s="347"/>
      <c r="AX616" s="347"/>
      <c r="AY616" s="347"/>
      <c r="AZ616" s="347"/>
      <c r="BA616" s="831"/>
      <c r="BB616" s="9"/>
      <c r="BC616" s="9"/>
      <c r="BD616" s="9"/>
      <c r="BE616" s="9"/>
      <c r="BF616" s="9"/>
      <c r="BG616" s="9"/>
      <c r="BH616" s="9"/>
      <c r="BI616" s="9"/>
      <c r="BJ616" s="9"/>
      <c r="BK616" s="9"/>
      <c r="BL616" s="9"/>
      <c r="BM616" s="9"/>
    </row>
    <row r="617" spans="2:65" x14ac:dyDescent="0.25">
      <c r="B617"/>
      <c r="C617"/>
      <c r="D617"/>
      <c r="E617" s="266"/>
      <c r="F617"/>
      <c r="G617"/>
      <c r="H617" s="50"/>
      <c r="I617"/>
      <c r="K617" s="302"/>
      <c r="L617" s="302"/>
      <c r="AI617" s="349"/>
      <c r="AJ617" s="349"/>
      <c r="AK617" s="349"/>
      <c r="AL617" s="350"/>
      <c r="AM617" s="349" t="s">
        <v>46</v>
      </c>
      <c r="AN617" s="350"/>
      <c r="AO617" s="2052" t="s">
        <v>23</v>
      </c>
      <c r="AP617" s="2052"/>
      <c r="AQ617" s="349" t="s">
        <v>103</v>
      </c>
      <c r="AR617" s="349"/>
      <c r="AS617" s="2052"/>
      <c r="AT617" s="2052"/>
      <c r="AU617" s="2367"/>
      <c r="AV617" s="1927"/>
      <c r="AW617" s="349"/>
      <c r="AX617" s="349"/>
      <c r="AY617" s="349"/>
      <c r="AZ617" s="349"/>
      <c r="BA617" s="832"/>
      <c r="BB617" s="10"/>
      <c r="BC617" s="10"/>
      <c r="BD617" s="10"/>
      <c r="BE617" s="10"/>
      <c r="BF617" s="10"/>
      <c r="BG617" s="10"/>
      <c r="BH617" s="10"/>
      <c r="BI617" s="10"/>
      <c r="BJ617" s="10"/>
      <c r="BK617" s="10"/>
      <c r="BL617" s="10"/>
      <c r="BM617" s="10"/>
    </row>
    <row r="618" spans="2:65" x14ac:dyDescent="0.25">
      <c r="B618"/>
      <c r="C618"/>
      <c r="D618"/>
      <c r="E618" s="266"/>
      <c r="F618"/>
      <c r="G618"/>
      <c r="H618" s="50"/>
      <c r="I618"/>
      <c r="K618" s="302"/>
      <c r="L618" s="302"/>
      <c r="AI618" s="189"/>
      <c r="AJ618" s="346"/>
      <c r="AK618" s="189"/>
      <c r="AL618" s="346"/>
      <c r="AM618" s="189" t="s">
        <v>46</v>
      </c>
      <c r="AN618" s="346"/>
      <c r="AO618" s="1595"/>
      <c r="AP618" s="1595"/>
      <c r="AQ618" s="189" t="s">
        <v>103</v>
      </c>
      <c r="AR618" s="189"/>
      <c r="AS618" s="1595"/>
      <c r="AT618" s="1595"/>
      <c r="AU618" s="2335"/>
      <c r="AV618" s="1891"/>
      <c r="AW618" s="189"/>
      <c r="AX618" s="189"/>
      <c r="AY618" s="189" t="e">
        <f>IF(#REF!="základní",I192,0)</f>
        <v>#REF!</v>
      </c>
      <c r="AZ618" s="189"/>
      <c r="BA618" s="519" t="e">
        <f>IF(#REF!="zákl. přenesená",I192,0)</f>
        <v>#REF!</v>
      </c>
      <c r="BB618" s="127" t="e">
        <f>IF(#REF!="sníž. přenesená",I192,0)</f>
        <v>#REF!</v>
      </c>
      <c r="BC618" s="127" t="e">
        <f>IF(#REF!="nulová",I192,0)</f>
        <v>#REF!</v>
      </c>
      <c r="BD618" s="13" t="s">
        <v>45</v>
      </c>
      <c r="BE618" s="127">
        <f>ROUND(H192*G192,2)</f>
        <v>170625</v>
      </c>
      <c r="BF618" s="13" t="s">
        <v>110</v>
      </c>
      <c r="BG618" s="126" t="s">
        <v>234</v>
      </c>
      <c r="BH618" s="1"/>
      <c r="BI618" s="1"/>
      <c r="BJ618" s="1"/>
      <c r="BK618" s="1"/>
      <c r="BL618" s="1"/>
      <c r="BM618" s="1"/>
    </row>
    <row r="619" spans="2:65" x14ac:dyDescent="0.25">
      <c r="B619"/>
      <c r="C619"/>
      <c r="D619"/>
      <c r="E619" s="266"/>
      <c r="F619"/>
      <c r="G619"/>
      <c r="H619" s="50"/>
      <c r="I619"/>
      <c r="K619" s="302"/>
      <c r="L619" s="302"/>
      <c r="AI619" s="189"/>
      <c r="AJ619" s="189"/>
      <c r="AK619" s="189"/>
      <c r="AL619" s="303"/>
      <c r="AM619" s="189" t="s">
        <v>46</v>
      </c>
      <c r="AN619" s="303"/>
      <c r="AO619" s="1595"/>
      <c r="AP619" s="1595"/>
      <c r="AQ619" s="189"/>
      <c r="AR619" s="189"/>
      <c r="AS619" s="1595"/>
      <c r="AT619" s="1595"/>
      <c r="AU619" s="2335"/>
      <c r="AV619" s="1891"/>
      <c r="AW619" s="189"/>
      <c r="AX619" s="189"/>
      <c r="AY619" s="189"/>
      <c r="AZ619" s="189"/>
      <c r="BA619" s="519"/>
      <c r="BB619" s="1"/>
      <c r="BC619" s="1"/>
      <c r="BD619" s="1"/>
      <c r="BE619" s="1"/>
      <c r="BF619" s="1"/>
      <c r="BG619" s="1"/>
      <c r="BH619" s="1"/>
      <c r="BI619" s="1"/>
      <c r="BJ619" s="1"/>
      <c r="BK619" s="1"/>
      <c r="BL619" s="1"/>
      <c r="BM619" s="1"/>
    </row>
    <row r="620" spans="2:65" x14ac:dyDescent="0.25">
      <c r="B620"/>
      <c r="C620"/>
      <c r="D620"/>
      <c r="E620" s="266"/>
      <c r="F620"/>
      <c r="G620"/>
      <c r="H620" s="50"/>
      <c r="I620"/>
      <c r="K620" s="302"/>
      <c r="L620" s="302"/>
      <c r="AI620" s="349"/>
      <c r="AJ620" s="349"/>
      <c r="AK620" s="349"/>
      <c r="AL620" s="350"/>
      <c r="AM620" s="349" t="s">
        <v>46</v>
      </c>
      <c r="AN620" s="350"/>
      <c r="AO620" s="2052" t="s">
        <v>23</v>
      </c>
      <c r="AP620" s="2052"/>
      <c r="AQ620" s="349" t="s">
        <v>103</v>
      </c>
      <c r="AR620" s="349"/>
      <c r="AS620" s="2052"/>
      <c r="AT620" s="2052"/>
      <c r="AU620" s="2367"/>
      <c r="AV620" s="1927"/>
      <c r="AW620" s="349"/>
      <c r="AX620" s="349"/>
      <c r="AY620" s="349"/>
      <c r="AZ620" s="349"/>
      <c r="BA620" s="832"/>
      <c r="BB620" s="10"/>
      <c r="BC620" s="10"/>
      <c r="BD620" s="10"/>
      <c r="BE620" s="10"/>
      <c r="BF620" s="10"/>
      <c r="BG620" s="10"/>
      <c r="BH620" s="10"/>
      <c r="BI620" s="10"/>
      <c r="BJ620" s="10"/>
      <c r="BK620" s="10"/>
      <c r="BL620" s="10"/>
      <c r="BM620" s="10"/>
    </row>
    <row r="621" spans="2:65" x14ac:dyDescent="0.25">
      <c r="B621"/>
      <c r="C621"/>
      <c r="D621"/>
      <c r="E621" s="266"/>
      <c r="F621"/>
      <c r="G621"/>
      <c r="H621" s="50"/>
      <c r="I621"/>
      <c r="K621" s="302"/>
      <c r="L621" s="302"/>
      <c r="AI621" s="189"/>
      <c r="AJ621" s="346"/>
      <c r="AK621" s="189"/>
      <c r="AL621" s="346"/>
      <c r="AM621" s="189" t="s">
        <v>46</v>
      </c>
      <c r="AN621" s="346"/>
      <c r="AO621" s="1595"/>
      <c r="AP621" s="1595"/>
      <c r="AQ621" s="189" t="s">
        <v>103</v>
      </c>
      <c r="AR621" s="189"/>
      <c r="AS621" s="1595"/>
      <c r="AT621" s="1595"/>
      <c r="AU621" s="2335"/>
      <c r="AV621" s="1891"/>
      <c r="AW621" s="189"/>
      <c r="AX621" s="189"/>
      <c r="AY621" s="189" t="e">
        <f>IF(#REF!="základní",I195,0)</f>
        <v>#REF!</v>
      </c>
      <c r="AZ621" s="189"/>
      <c r="BA621" s="519" t="e">
        <f>IF(#REF!="zákl. přenesená",I195,0)</f>
        <v>#REF!</v>
      </c>
      <c r="BB621" s="127" t="e">
        <f>IF(#REF!="sníž. přenesená",I195,0)</f>
        <v>#REF!</v>
      </c>
      <c r="BC621" s="127" t="e">
        <f>IF(#REF!="nulová",I195,0)</f>
        <v>#REF!</v>
      </c>
      <c r="BD621" s="13" t="s">
        <v>45</v>
      </c>
      <c r="BE621" s="127">
        <f>ROUND(H195*G195,2)</f>
        <v>143325</v>
      </c>
      <c r="BF621" s="13" t="s">
        <v>110</v>
      </c>
      <c r="BG621" s="126" t="s">
        <v>241</v>
      </c>
      <c r="BH621" s="1"/>
      <c r="BI621" s="1"/>
      <c r="BJ621" s="1"/>
      <c r="BK621" s="1"/>
      <c r="BL621" s="1"/>
      <c r="BM621" s="1"/>
    </row>
    <row r="622" spans="2:65" x14ac:dyDescent="0.25">
      <c r="B622"/>
      <c r="C622"/>
      <c r="D622"/>
      <c r="E622" s="266"/>
      <c r="F622"/>
      <c r="G622"/>
      <c r="H622" s="50"/>
      <c r="I622"/>
      <c r="K622" s="302"/>
      <c r="L622" s="302"/>
      <c r="AI622" s="349"/>
      <c r="AJ622" s="349"/>
      <c r="AK622" s="349"/>
      <c r="AL622" s="350"/>
      <c r="AM622" s="349" t="s">
        <v>46</v>
      </c>
      <c r="AN622" s="350"/>
      <c r="AO622" s="2052" t="s">
        <v>23</v>
      </c>
      <c r="AP622" s="2052"/>
      <c r="AQ622" s="349" t="s">
        <v>103</v>
      </c>
      <c r="AR622" s="349"/>
      <c r="AS622" s="2052"/>
      <c r="AT622" s="2052"/>
      <c r="AU622" s="2367"/>
      <c r="AV622" s="1927"/>
      <c r="AW622" s="349"/>
      <c r="AX622" s="349"/>
      <c r="AY622" s="349"/>
      <c r="AZ622" s="349"/>
      <c r="BA622" s="832"/>
      <c r="BB622" s="10"/>
      <c r="BC622" s="10"/>
      <c r="BD622" s="10"/>
      <c r="BE622" s="10"/>
      <c r="BF622" s="10"/>
      <c r="BG622" s="10"/>
      <c r="BH622" s="10"/>
      <c r="BI622" s="10"/>
      <c r="BJ622" s="10"/>
      <c r="BK622" s="10"/>
      <c r="BL622" s="10"/>
      <c r="BM622" s="10"/>
    </row>
    <row r="623" spans="2:65" x14ac:dyDescent="0.25">
      <c r="B623"/>
      <c r="C623"/>
      <c r="D623"/>
      <c r="E623" s="266"/>
      <c r="F623"/>
      <c r="G623"/>
      <c r="H623" s="50"/>
      <c r="I623"/>
      <c r="K623" s="302"/>
      <c r="L623" s="302"/>
      <c r="AI623" s="189"/>
      <c r="AJ623" s="346"/>
      <c r="AK623" s="189"/>
      <c r="AL623" s="346"/>
      <c r="AM623" s="189" t="s">
        <v>46</v>
      </c>
      <c r="AN623" s="346"/>
      <c r="AO623" s="1595"/>
      <c r="AP623" s="1595"/>
      <c r="AQ623" s="189" t="s">
        <v>103</v>
      </c>
      <c r="AR623" s="189"/>
      <c r="AS623" s="1595"/>
      <c r="AT623" s="1595"/>
      <c r="AU623" s="2335"/>
      <c r="AV623" s="1891"/>
      <c r="AW623" s="189"/>
      <c r="AX623" s="189"/>
      <c r="AY623" s="189" t="e">
        <f>IF(#REF!="základní",I197,0)</f>
        <v>#REF!</v>
      </c>
      <c r="AZ623" s="189"/>
      <c r="BA623" s="519" t="e">
        <f>IF(#REF!="zákl. přenesená",I197,0)</f>
        <v>#REF!</v>
      </c>
      <c r="BB623" s="127" t="e">
        <f>IF(#REF!="sníž. přenesená",I197,0)</f>
        <v>#REF!</v>
      </c>
      <c r="BC623" s="127" t="e">
        <f>IF(#REF!="nulová",I197,0)</f>
        <v>#REF!</v>
      </c>
      <c r="BD623" s="13" t="s">
        <v>45</v>
      </c>
      <c r="BE623" s="127">
        <f>ROUND(H197*G197,2)</f>
        <v>398979.36</v>
      </c>
      <c r="BF623" s="13" t="s">
        <v>110</v>
      </c>
      <c r="BG623" s="126" t="s">
        <v>246</v>
      </c>
      <c r="BH623" s="1"/>
      <c r="BI623" s="1"/>
      <c r="BJ623" s="1"/>
      <c r="BK623" s="1"/>
      <c r="BL623" s="1"/>
      <c r="BM623" s="1"/>
    </row>
    <row r="624" spans="2:65" x14ac:dyDescent="0.25">
      <c r="B624"/>
      <c r="C624"/>
      <c r="D624"/>
      <c r="E624" s="266"/>
      <c r="F624"/>
      <c r="G624"/>
      <c r="H624" s="50"/>
      <c r="I624"/>
      <c r="K624" s="302"/>
      <c r="L624" s="302"/>
      <c r="AI624" s="189"/>
      <c r="AJ624" s="189"/>
      <c r="AK624" s="189"/>
      <c r="AL624" s="303"/>
      <c r="AM624" s="189" t="s">
        <v>46</v>
      </c>
      <c r="AN624" s="303"/>
      <c r="AO624" s="1595"/>
      <c r="AP624" s="1595"/>
      <c r="AQ624" s="189"/>
      <c r="AR624" s="189"/>
      <c r="AS624" s="1595"/>
      <c r="AT624" s="1595"/>
      <c r="AU624" s="2335"/>
      <c r="AV624" s="1891"/>
      <c r="AW624" s="189"/>
      <c r="AX624" s="189"/>
      <c r="AY624" s="189"/>
      <c r="AZ624" s="189"/>
      <c r="BA624" s="519"/>
      <c r="BB624" s="1"/>
      <c r="BC624" s="1"/>
      <c r="BD624" s="1"/>
      <c r="BE624" s="1"/>
      <c r="BF624" s="1"/>
      <c r="BG624" s="1"/>
      <c r="BH624" s="1"/>
      <c r="BI624" s="1"/>
      <c r="BJ624" s="1"/>
      <c r="BK624" s="1"/>
      <c r="BL624" s="1"/>
      <c r="BM624" s="1"/>
    </row>
    <row r="625" spans="2:65" x14ac:dyDescent="0.25">
      <c r="B625"/>
      <c r="C625"/>
      <c r="D625"/>
      <c r="E625" s="266"/>
      <c r="F625"/>
      <c r="G625"/>
      <c r="H625" s="50"/>
      <c r="I625"/>
      <c r="K625" s="302"/>
      <c r="L625" s="302"/>
      <c r="AI625" s="347"/>
      <c r="AJ625" s="347"/>
      <c r="AK625" s="347"/>
      <c r="AL625" s="348"/>
      <c r="AM625" s="347" t="s">
        <v>46</v>
      </c>
      <c r="AN625" s="348"/>
      <c r="AO625" s="2051" t="s">
        <v>23</v>
      </c>
      <c r="AP625" s="2051"/>
      <c r="AQ625" s="347" t="s">
        <v>103</v>
      </c>
      <c r="AR625" s="347"/>
      <c r="AS625" s="2051"/>
      <c r="AT625" s="2051"/>
      <c r="AU625" s="2366"/>
      <c r="AV625" s="1926"/>
      <c r="AW625" s="347"/>
      <c r="AX625" s="347"/>
      <c r="AY625" s="347"/>
      <c r="AZ625" s="347"/>
      <c r="BA625" s="831"/>
      <c r="BB625" s="9"/>
      <c r="BC625" s="9"/>
      <c r="BD625" s="9"/>
      <c r="BE625" s="9"/>
      <c r="BF625" s="9"/>
      <c r="BG625" s="9"/>
      <c r="BH625" s="9"/>
      <c r="BI625" s="9"/>
      <c r="BJ625" s="9"/>
      <c r="BK625" s="9"/>
      <c r="BL625" s="9"/>
      <c r="BM625" s="9"/>
    </row>
    <row r="626" spans="2:65" x14ac:dyDescent="0.25">
      <c r="B626"/>
      <c r="C626"/>
      <c r="D626"/>
      <c r="E626" s="266"/>
      <c r="F626"/>
      <c r="G626"/>
      <c r="H626" s="50"/>
      <c r="I626"/>
      <c r="K626" s="302"/>
      <c r="L626" s="302"/>
      <c r="AI626" s="349"/>
      <c r="AJ626" s="349"/>
      <c r="AK626" s="349"/>
      <c r="AL626" s="350"/>
      <c r="AM626" s="349" t="s">
        <v>46</v>
      </c>
      <c r="AN626" s="350"/>
      <c r="AO626" s="2052" t="s">
        <v>23</v>
      </c>
      <c r="AP626" s="2052"/>
      <c r="AQ626" s="349" t="s">
        <v>103</v>
      </c>
      <c r="AR626" s="349"/>
      <c r="AS626" s="2052"/>
      <c r="AT626" s="2052"/>
      <c r="AU626" s="2367"/>
      <c r="AV626" s="1927"/>
      <c r="AW626" s="349"/>
      <c r="AX626" s="349"/>
      <c r="AY626" s="349"/>
      <c r="AZ626" s="349"/>
      <c r="BA626" s="832"/>
      <c r="BB626" s="10"/>
      <c r="BC626" s="10"/>
      <c r="BD626" s="10"/>
      <c r="BE626" s="10"/>
      <c r="BF626" s="10"/>
      <c r="BG626" s="10"/>
      <c r="BH626" s="10"/>
      <c r="BI626" s="10"/>
      <c r="BJ626" s="10"/>
      <c r="BK626" s="10"/>
      <c r="BL626" s="10"/>
      <c r="BM626" s="10"/>
    </row>
    <row r="627" spans="2:65" x14ac:dyDescent="0.25">
      <c r="B627"/>
      <c r="C627"/>
      <c r="D627"/>
      <c r="E627" s="266"/>
      <c r="F627"/>
      <c r="G627"/>
      <c r="H627" s="50"/>
      <c r="I627"/>
      <c r="K627" s="302"/>
      <c r="L627" s="302"/>
      <c r="AI627" s="189"/>
      <c r="AJ627" s="346"/>
      <c r="AK627" s="189"/>
      <c r="AL627" s="346"/>
      <c r="AM627" s="189" t="s">
        <v>46</v>
      </c>
      <c r="AN627" s="346"/>
      <c r="AO627" s="1595"/>
      <c r="AP627" s="1595"/>
      <c r="AQ627" s="189" t="s">
        <v>103</v>
      </c>
      <c r="AR627" s="189"/>
      <c r="AS627" s="1595"/>
      <c r="AT627" s="1595"/>
      <c r="AU627" s="2335"/>
      <c r="AV627" s="1891"/>
      <c r="AW627" s="189"/>
      <c r="AX627" s="189"/>
      <c r="AY627" s="189" t="e">
        <f>IF(#REF!="základní",I201,0)</f>
        <v>#REF!</v>
      </c>
      <c r="AZ627" s="189"/>
      <c r="BA627" s="519" t="e">
        <f>IF(#REF!="zákl. přenesená",I201,0)</f>
        <v>#REF!</v>
      </c>
      <c r="BB627" s="127" t="e">
        <f>IF(#REF!="sníž. přenesená",I201,0)</f>
        <v>#REF!</v>
      </c>
      <c r="BC627" s="127" t="e">
        <f>IF(#REF!="nulová",I201,0)</f>
        <v>#REF!</v>
      </c>
      <c r="BD627" s="13" t="s">
        <v>45</v>
      </c>
      <c r="BE627" s="127">
        <f>ROUND(H201*G201,2)</f>
        <v>313061.40000000002</v>
      </c>
      <c r="BF627" s="13" t="s">
        <v>110</v>
      </c>
      <c r="BG627" s="126" t="s">
        <v>252</v>
      </c>
      <c r="BH627" s="1"/>
      <c r="BI627" s="1"/>
      <c r="BJ627" s="1"/>
      <c r="BK627" s="1"/>
      <c r="BL627" s="1"/>
      <c r="BM627" s="1"/>
    </row>
    <row r="628" spans="2:65" x14ac:dyDescent="0.25">
      <c r="B628"/>
      <c r="C628"/>
      <c r="D628"/>
      <c r="E628" s="266"/>
      <c r="F628"/>
      <c r="G628"/>
      <c r="H628" s="50"/>
      <c r="I628"/>
      <c r="K628" s="302"/>
      <c r="L628" s="302"/>
      <c r="AI628" s="349"/>
      <c r="AJ628" s="349"/>
      <c r="AK628" s="349"/>
      <c r="AL628" s="350"/>
      <c r="AM628" s="349" t="s">
        <v>46</v>
      </c>
      <c r="AN628" s="350"/>
      <c r="AO628" s="2052" t="s">
        <v>23</v>
      </c>
      <c r="AP628" s="2052"/>
      <c r="AQ628" s="349" t="s">
        <v>103</v>
      </c>
      <c r="AR628" s="349"/>
      <c r="AS628" s="2052"/>
      <c r="AT628" s="2052"/>
      <c r="AU628" s="2367"/>
      <c r="AV628" s="1927"/>
      <c r="AW628" s="349"/>
      <c r="AX628" s="349"/>
      <c r="AY628" s="349"/>
      <c r="AZ628" s="349"/>
      <c r="BA628" s="832"/>
      <c r="BB628" s="10"/>
      <c r="BC628" s="10"/>
      <c r="BD628" s="10"/>
      <c r="BE628" s="10"/>
      <c r="BF628" s="10"/>
      <c r="BG628" s="10"/>
      <c r="BH628" s="10"/>
      <c r="BI628" s="10"/>
      <c r="BJ628" s="10"/>
      <c r="BK628" s="10"/>
      <c r="BL628" s="10"/>
      <c r="BM628" s="10"/>
    </row>
    <row r="629" spans="2:65" x14ac:dyDescent="0.25">
      <c r="B629"/>
      <c r="C629"/>
      <c r="D629"/>
      <c r="E629" s="266"/>
      <c r="F629"/>
      <c r="G629"/>
      <c r="H629" s="50"/>
      <c r="I629"/>
      <c r="K629" s="302"/>
      <c r="L629" s="302"/>
      <c r="AI629" s="189"/>
      <c r="AJ629" s="346"/>
      <c r="AK629" s="189"/>
      <c r="AL629" s="346"/>
      <c r="AM629" s="189" t="s">
        <v>46</v>
      </c>
      <c r="AN629" s="346"/>
      <c r="AO629" s="1595"/>
      <c r="AP629" s="1595"/>
      <c r="AQ629" s="189" t="s">
        <v>103</v>
      </c>
      <c r="AR629" s="189"/>
      <c r="AS629" s="1595"/>
      <c r="AT629" s="1595"/>
      <c r="AU629" s="2335"/>
      <c r="AV629" s="1891"/>
      <c r="AW629" s="189"/>
      <c r="AX629" s="189"/>
      <c r="AY629" s="189" t="e">
        <f>IF(#REF!="základní",I203,0)</f>
        <v>#REF!</v>
      </c>
      <c r="AZ629" s="189"/>
      <c r="BA629" s="519" t="e">
        <f>IF(#REF!="zákl. přenesená",I203,0)</f>
        <v>#REF!</v>
      </c>
      <c r="BB629" s="127" t="e">
        <f>IF(#REF!="sníž. přenesená",I203,0)</f>
        <v>#REF!</v>
      </c>
      <c r="BC629" s="127" t="e">
        <f>IF(#REF!="nulová",I203,0)</f>
        <v>#REF!</v>
      </c>
      <c r="BD629" s="13" t="s">
        <v>45</v>
      </c>
      <c r="BE629" s="127">
        <f>ROUND(H203*G203,2)</f>
        <v>132645.35</v>
      </c>
      <c r="BF629" s="13" t="s">
        <v>110</v>
      </c>
      <c r="BG629" s="126" t="s">
        <v>257</v>
      </c>
      <c r="BH629" s="1"/>
      <c r="BI629" s="1"/>
      <c r="BJ629" s="1"/>
      <c r="BK629" s="1"/>
      <c r="BL629" s="1"/>
      <c r="BM629" s="1"/>
    </row>
    <row r="630" spans="2:65" x14ac:dyDescent="0.25">
      <c r="B630"/>
      <c r="C630"/>
      <c r="D630"/>
      <c r="E630" s="266"/>
      <c r="F630"/>
      <c r="G630"/>
      <c r="H630" s="50"/>
      <c r="I630"/>
      <c r="K630" s="302"/>
      <c r="L630" s="302"/>
      <c r="AI630" s="189"/>
      <c r="AJ630" s="189"/>
      <c r="AK630" s="189"/>
      <c r="AL630" s="303"/>
      <c r="AM630" s="189" t="s">
        <v>46</v>
      </c>
      <c r="AN630" s="303"/>
      <c r="AO630" s="1595"/>
      <c r="AP630" s="1595"/>
      <c r="AQ630" s="189"/>
      <c r="AR630" s="189"/>
      <c r="AS630" s="1595"/>
      <c r="AT630" s="1595"/>
      <c r="AU630" s="2335"/>
      <c r="AV630" s="1891"/>
      <c r="AW630" s="189"/>
      <c r="AX630" s="189"/>
      <c r="AY630" s="189"/>
      <c r="AZ630" s="189"/>
      <c r="BA630" s="519"/>
      <c r="BB630" s="1"/>
      <c r="BC630" s="1"/>
      <c r="BD630" s="1"/>
      <c r="BE630" s="1"/>
      <c r="BF630" s="1"/>
      <c r="BG630" s="1"/>
      <c r="BH630" s="1"/>
      <c r="BI630" s="1"/>
      <c r="BJ630" s="1"/>
      <c r="BK630" s="1"/>
      <c r="BL630" s="1"/>
      <c r="BM630" s="1"/>
    </row>
    <row r="631" spans="2:65" x14ac:dyDescent="0.25">
      <c r="B631"/>
      <c r="C631"/>
      <c r="D631"/>
      <c r="E631" s="266"/>
      <c r="F631"/>
      <c r="G631"/>
      <c r="H631" s="50"/>
      <c r="I631"/>
      <c r="K631" s="302"/>
      <c r="L631" s="302"/>
      <c r="AI631" s="349"/>
      <c r="AJ631" s="349"/>
      <c r="AK631" s="349"/>
      <c r="AL631" s="350"/>
      <c r="AM631" s="349" t="s">
        <v>46</v>
      </c>
      <c r="AN631" s="350"/>
      <c r="AO631" s="2052" t="s">
        <v>23</v>
      </c>
      <c r="AP631" s="2052"/>
      <c r="AQ631" s="349" t="s">
        <v>103</v>
      </c>
      <c r="AR631" s="349"/>
      <c r="AS631" s="2052"/>
      <c r="AT631" s="2052"/>
      <c r="AU631" s="2367"/>
      <c r="AV631" s="1927"/>
      <c r="AW631" s="349"/>
      <c r="AX631" s="349"/>
      <c r="AY631" s="349"/>
      <c r="AZ631" s="349"/>
      <c r="BA631" s="832"/>
      <c r="BB631" s="10"/>
      <c r="BC631" s="10"/>
      <c r="BD631" s="10"/>
      <c r="BE631" s="10"/>
      <c r="BF631" s="10"/>
      <c r="BG631" s="10"/>
      <c r="BH631" s="10"/>
      <c r="BI631" s="10"/>
      <c r="BJ631" s="10"/>
      <c r="BK631" s="10"/>
      <c r="BL631" s="10"/>
      <c r="BM631" s="10"/>
    </row>
    <row r="632" spans="2:65" x14ac:dyDescent="0.25">
      <c r="B632"/>
      <c r="C632"/>
      <c r="D632"/>
      <c r="E632" s="266"/>
      <c r="F632"/>
      <c r="G632"/>
      <c r="H632" s="50"/>
      <c r="I632"/>
      <c r="K632" s="302"/>
      <c r="L632" s="302"/>
      <c r="AI632" s="189"/>
      <c r="AJ632" s="346"/>
      <c r="AK632" s="189"/>
      <c r="AL632" s="346"/>
      <c r="AM632" s="189" t="s">
        <v>46</v>
      </c>
      <c r="AN632" s="346"/>
      <c r="AO632" s="1595"/>
      <c r="AP632" s="1595"/>
      <c r="AQ632" s="189" t="s">
        <v>103</v>
      </c>
      <c r="AR632" s="189"/>
      <c r="AS632" s="1595"/>
      <c r="AT632" s="1595"/>
      <c r="AU632" s="2335"/>
      <c r="AV632" s="1891"/>
      <c r="AW632" s="189"/>
      <c r="AX632" s="189"/>
      <c r="AY632" s="189" t="e">
        <f>IF(#REF!="základní",I206,0)</f>
        <v>#REF!</v>
      </c>
      <c r="AZ632" s="189"/>
      <c r="BA632" s="519" t="e">
        <f>IF(#REF!="zákl. přenesená",I206,0)</f>
        <v>#REF!</v>
      </c>
      <c r="BB632" s="127" t="e">
        <f>IF(#REF!="sníž. přenesená",I206,0)</f>
        <v>#REF!</v>
      </c>
      <c r="BC632" s="127" t="e">
        <f>IF(#REF!="nulová",I206,0)</f>
        <v>#REF!</v>
      </c>
      <c r="BD632" s="13" t="s">
        <v>45</v>
      </c>
      <c r="BE632" s="127">
        <f>ROUND(H206*G206,2)</f>
        <v>284304.36</v>
      </c>
      <c r="BF632" s="13" t="s">
        <v>110</v>
      </c>
      <c r="BG632" s="126" t="s">
        <v>262</v>
      </c>
      <c r="BH632" s="1"/>
      <c r="BI632" s="1"/>
      <c r="BJ632" s="1"/>
      <c r="BK632" s="1"/>
      <c r="BL632" s="1"/>
      <c r="BM632" s="1"/>
    </row>
    <row r="633" spans="2:65" x14ac:dyDescent="0.25">
      <c r="B633"/>
      <c r="C633"/>
      <c r="D633"/>
      <c r="E633" s="266"/>
      <c r="F633"/>
      <c r="G633"/>
      <c r="H633" s="50"/>
      <c r="I633"/>
      <c r="K633" s="302"/>
      <c r="L633" s="302"/>
      <c r="AI633" s="189"/>
      <c r="AJ633" s="189"/>
      <c r="AK633" s="189"/>
      <c r="AL633" s="303"/>
      <c r="AM633" s="189" t="s">
        <v>46</v>
      </c>
      <c r="AN633" s="303"/>
      <c r="AO633" s="1595"/>
      <c r="AP633" s="1595"/>
      <c r="AQ633" s="189"/>
      <c r="AR633" s="189"/>
      <c r="AS633" s="1595"/>
      <c r="AT633" s="1595"/>
      <c r="AU633" s="2335"/>
      <c r="AV633" s="1891"/>
      <c r="AW633" s="189"/>
      <c r="AX633" s="189"/>
      <c r="AY633" s="189"/>
      <c r="AZ633" s="189"/>
      <c r="BA633" s="519"/>
      <c r="BB633" s="1"/>
      <c r="BC633" s="1"/>
      <c r="BD633" s="1"/>
      <c r="BE633" s="1"/>
      <c r="BF633" s="1"/>
      <c r="BG633" s="1"/>
      <c r="BH633" s="1"/>
      <c r="BI633" s="1"/>
      <c r="BJ633" s="1"/>
      <c r="BK633" s="1"/>
      <c r="BL633" s="1"/>
      <c r="BM633" s="1"/>
    </row>
    <row r="634" spans="2:65" x14ac:dyDescent="0.25">
      <c r="B634"/>
      <c r="C634"/>
      <c r="D634"/>
      <c r="E634" s="266"/>
      <c r="F634"/>
      <c r="G634"/>
      <c r="H634" s="50"/>
      <c r="I634"/>
      <c r="K634" s="302"/>
      <c r="L634" s="302"/>
      <c r="AI634" s="349"/>
      <c r="AJ634" s="349"/>
      <c r="AK634" s="349"/>
      <c r="AL634" s="350"/>
      <c r="AM634" s="349" t="s">
        <v>46</v>
      </c>
      <c r="AN634" s="350"/>
      <c r="AO634" s="2052" t="s">
        <v>23</v>
      </c>
      <c r="AP634" s="2052"/>
      <c r="AQ634" s="349" t="s">
        <v>103</v>
      </c>
      <c r="AR634" s="349"/>
      <c r="AS634" s="2052"/>
      <c r="AT634" s="2052"/>
      <c r="AU634" s="2367"/>
      <c r="AV634" s="1927"/>
      <c r="AW634" s="349"/>
      <c r="AX634" s="349"/>
      <c r="AY634" s="349"/>
      <c r="AZ634" s="349"/>
      <c r="BA634" s="832"/>
      <c r="BB634" s="10"/>
      <c r="BC634" s="10"/>
      <c r="BD634" s="10"/>
      <c r="BE634" s="10"/>
      <c r="BF634" s="10"/>
      <c r="BG634" s="10"/>
      <c r="BH634" s="10"/>
      <c r="BI634" s="10"/>
      <c r="BJ634" s="10"/>
      <c r="BK634" s="10"/>
      <c r="BL634" s="10"/>
      <c r="BM634" s="10"/>
    </row>
    <row r="635" spans="2:65" x14ac:dyDescent="0.25">
      <c r="B635"/>
      <c r="C635"/>
      <c r="D635"/>
      <c r="E635" s="266"/>
      <c r="F635"/>
      <c r="G635"/>
      <c r="H635" s="50"/>
      <c r="I635"/>
      <c r="K635" s="302"/>
      <c r="L635" s="302"/>
      <c r="AI635" s="347"/>
      <c r="AJ635" s="347"/>
      <c r="AK635" s="347"/>
      <c r="AL635" s="348"/>
      <c r="AM635" s="347" t="s">
        <v>46</v>
      </c>
      <c r="AN635" s="348"/>
      <c r="AO635" s="2051" t="s">
        <v>23</v>
      </c>
      <c r="AP635" s="2051"/>
      <c r="AQ635" s="347" t="s">
        <v>103</v>
      </c>
      <c r="AR635" s="347"/>
      <c r="AS635" s="2051"/>
      <c r="AT635" s="2051"/>
      <c r="AU635" s="2366"/>
      <c r="AV635" s="1926"/>
      <c r="AW635" s="347"/>
      <c r="AX635" s="347"/>
      <c r="AY635" s="347"/>
      <c r="AZ635" s="347"/>
      <c r="BA635" s="831"/>
      <c r="BB635" s="9"/>
      <c r="BC635" s="9"/>
      <c r="BD635" s="9"/>
      <c r="BE635" s="9"/>
      <c r="BF635" s="9"/>
      <c r="BG635" s="9"/>
      <c r="BH635" s="9"/>
      <c r="BI635" s="9"/>
      <c r="BJ635" s="9"/>
      <c r="BK635" s="9"/>
      <c r="BL635" s="9"/>
      <c r="BM635" s="9"/>
    </row>
    <row r="636" spans="2:65" x14ac:dyDescent="0.25">
      <c r="B636"/>
      <c r="C636"/>
      <c r="D636"/>
      <c r="E636" s="266"/>
      <c r="F636"/>
      <c r="G636"/>
      <c r="H636" s="50"/>
      <c r="I636"/>
      <c r="K636" s="302"/>
      <c r="L636" s="302"/>
      <c r="AI636" s="349"/>
      <c r="AJ636" s="349"/>
      <c r="AK636" s="349"/>
      <c r="AL636" s="350"/>
      <c r="AM636" s="349" t="s">
        <v>46</v>
      </c>
      <c r="AN636" s="350"/>
      <c r="AO636" s="2052" t="s">
        <v>23</v>
      </c>
      <c r="AP636" s="2052"/>
      <c r="AQ636" s="349" t="s">
        <v>103</v>
      </c>
      <c r="AR636" s="349"/>
      <c r="AS636" s="2052"/>
      <c r="AT636" s="2052"/>
      <c r="AU636" s="2367"/>
      <c r="AV636" s="1927"/>
      <c r="AW636" s="349"/>
      <c r="AX636" s="349"/>
      <c r="AY636" s="349"/>
      <c r="AZ636" s="349"/>
      <c r="BA636" s="832"/>
      <c r="BB636" s="10"/>
      <c r="BC636" s="10"/>
      <c r="BD636" s="10"/>
      <c r="BE636" s="10"/>
      <c r="BF636" s="10"/>
      <c r="BG636" s="10"/>
      <c r="BH636" s="10"/>
      <c r="BI636" s="10"/>
      <c r="BJ636" s="10"/>
      <c r="BK636" s="10"/>
      <c r="BL636" s="10"/>
      <c r="BM636" s="10"/>
    </row>
    <row r="637" spans="2:65" x14ac:dyDescent="0.25">
      <c r="B637"/>
      <c r="C637"/>
      <c r="D637"/>
      <c r="E637" s="266"/>
      <c r="F637"/>
      <c r="G637"/>
      <c r="H637" s="50"/>
      <c r="I637"/>
      <c r="K637" s="302"/>
      <c r="L637" s="302"/>
      <c r="AI637" s="349"/>
      <c r="AJ637" s="349"/>
      <c r="AK637" s="349"/>
      <c r="AL637" s="350"/>
      <c r="AM637" s="349" t="s">
        <v>46</v>
      </c>
      <c r="AN637" s="350"/>
      <c r="AO637" s="2052" t="s">
        <v>23</v>
      </c>
      <c r="AP637" s="2052"/>
      <c r="AQ637" s="349" t="s">
        <v>103</v>
      </c>
      <c r="AR637" s="349"/>
      <c r="AS637" s="2052"/>
      <c r="AT637" s="2052"/>
      <c r="AU637" s="2367"/>
      <c r="AV637" s="1927"/>
      <c r="AW637" s="349"/>
      <c r="AX637" s="349"/>
      <c r="AY637" s="349"/>
      <c r="AZ637" s="349"/>
      <c r="BA637" s="832"/>
      <c r="BB637" s="10"/>
      <c r="BC637" s="10"/>
      <c r="BD637" s="10"/>
      <c r="BE637" s="10"/>
      <c r="BF637" s="10"/>
      <c r="BG637" s="10"/>
      <c r="BH637" s="10"/>
      <c r="BI637" s="10"/>
      <c r="BJ637" s="10"/>
      <c r="BK637" s="10"/>
      <c r="BL637" s="10"/>
      <c r="BM637" s="10"/>
    </row>
    <row r="638" spans="2:65" x14ac:dyDescent="0.25">
      <c r="B638"/>
      <c r="C638"/>
      <c r="D638"/>
      <c r="E638" s="266"/>
      <c r="F638"/>
      <c r="G638"/>
      <c r="H638" s="50"/>
      <c r="I638"/>
      <c r="K638" s="302"/>
      <c r="L638" s="302"/>
      <c r="AI638" s="353"/>
      <c r="AJ638" s="353"/>
      <c r="AK638" s="353"/>
      <c r="AL638" s="354"/>
      <c r="AM638" s="353" t="s">
        <v>46</v>
      </c>
      <c r="AN638" s="354"/>
      <c r="AO638" s="2054" t="s">
        <v>23</v>
      </c>
      <c r="AP638" s="2054"/>
      <c r="AQ638" s="353" t="s">
        <v>103</v>
      </c>
      <c r="AR638" s="353"/>
      <c r="AS638" s="2054"/>
      <c r="AT638" s="2054"/>
      <c r="AU638" s="2369"/>
      <c r="AV638" s="1929"/>
      <c r="AW638" s="353"/>
      <c r="AX638" s="353"/>
      <c r="AY638" s="353"/>
      <c r="AZ638" s="353"/>
      <c r="BA638" s="834"/>
      <c r="BB638" s="12"/>
      <c r="BC638" s="12"/>
      <c r="BD638" s="12"/>
      <c r="BE638" s="12"/>
      <c r="BF638" s="12"/>
      <c r="BG638" s="12"/>
      <c r="BH638" s="12"/>
      <c r="BI638" s="12"/>
      <c r="BJ638" s="12"/>
      <c r="BK638" s="12"/>
      <c r="BL638" s="12"/>
      <c r="BM638" s="12"/>
    </row>
    <row r="639" spans="2:65" x14ac:dyDescent="0.25">
      <c r="B639"/>
      <c r="C639"/>
      <c r="D639"/>
      <c r="E639" s="266"/>
      <c r="F639"/>
      <c r="G639"/>
      <c r="H639" s="50"/>
      <c r="I639"/>
      <c r="K639" s="302"/>
      <c r="L639" s="302"/>
      <c r="AI639" s="189"/>
      <c r="AJ639" s="346"/>
      <c r="AK639" s="189"/>
      <c r="AL639" s="346"/>
      <c r="AM639" s="189" t="s">
        <v>46</v>
      </c>
      <c r="AN639" s="346"/>
      <c r="AO639" s="1595"/>
      <c r="AP639" s="1595"/>
      <c r="AQ639" s="189" t="s">
        <v>103</v>
      </c>
      <c r="AR639" s="189"/>
      <c r="AS639" s="1595"/>
      <c r="AT639" s="1595"/>
      <c r="AU639" s="2335"/>
      <c r="AV639" s="1891"/>
      <c r="AW639" s="189"/>
      <c r="AX639" s="189"/>
      <c r="AY639" s="189" t="e">
        <f>IF(#REF!="základní",I213,0)</f>
        <v>#REF!</v>
      </c>
      <c r="AZ639" s="189"/>
      <c r="BA639" s="519" t="e">
        <f>IF(#REF!="zákl. přenesená",I213,0)</f>
        <v>#REF!</v>
      </c>
      <c r="BB639" s="127" t="e">
        <f>IF(#REF!="sníž. přenesená",I213,0)</f>
        <v>#REF!</v>
      </c>
      <c r="BC639" s="127" t="e">
        <f>IF(#REF!="nulová",I213,0)</f>
        <v>#REF!</v>
      </c>
      <c r="BD639" s="13" t="s">
        <v>45</v>
      </c>
      <c r="BE639" s="127">
        <f>ROUND(H213*G213,2)</f>
        <v>89419.69</v>
      </c>
      <c r="BF639" s="13" t="s">
        <v>110</v>
      </c>
      <c r="BG639" s="126" t="s">
        <v>271</v>
      </c>
      <c r="BH639" s="1"/>
      <c r="BI639" s="1"/>
      <c r="BJ639" s="1"/>
      <c r="BK639" s="1"/>
      <c r="BL639" s="1"/>
      <c r="BM639" s="1"/>
    </row>
    <row r="640" spans="2:65" x14ac:dyDescent="0.25">
      <c r="B640"/>
      <c r="C640"/>
      <c r="D640"/>
      <c r="E640" s="266"/>
      <c r="F640"/>
      <c r="G640"/>
      <c r="H640" s="50"/>
      <c r="I640"/>
      <c r="K640" s="302"/>
      <c r="L640" s="302"/>
      <c r="AI640" s="189"/>
      <c r="AJ640" s="189"/>
      <c r="AK640" s="189"/>
      <c r="AL640" s="303"/>
      <c r="AM640" s="189" t="s">
        <v>46</v>
      </c>
      <c r="AN640" s="303"/>
      <c r="AO640" s="1595"/>
      <c r="AP640" s="1595"/>
      <c r="AQ640" s="189"/>
      <c r="AR640" s="189"/>
      <c r="AS640" s="1595"/>
      <c r="AT640" s="1595"/>
      <c r="AU640" s="2335"/>
      <c r="AV640" s="1891"/>
      <c r="AW640" s="189"/>
      <c r="AX640" s="189"/>
      <c r="AY640" s="189"/>
      <c r="AZ640" s="189"/>
      <c r="BA640" s="519"/>
      <c r="BB640" s="1"/>
      <c r="BC640" s="1"/>
      <c r="BD640" s="1"/>
      <c r="BE640" s="1"/>
      <c r="BF640" s="1"/>
      <c r="BG640" s="1"/>
      <c r="BH640" s="1"/>
      <c r="BI640" s="1"/>
      <c r="BJ640" s="1"/>
      <c r="BK640" s="1"/>
      <c r="BL640" s="1"/>
      <c r="BM640" s="1"/>
    </row>
    <row r="641" spans="2:65" x14ac:dyDescent="0.25">
      <c r="B641"/>
      <c r="C641"/>
      <c r="D641"/>
      <c r="E641" s="266"/>
      <c r="F641"/>
      <c r="G641"/>
      <c r="H641" s="50"/>
      <c r="I641"/>
      <c r="K641" s="302"/>
      <c r="L641" s="302"/>
      <c r="AI641" s="349"/>
      <c r="AJ641" s="349"/>
      <c r="AK641" s="349"/>
      <c r="AL641" s="350"/>
      <c r="AM641" s="349" t="s">
        <v>46</v>
      </c>
      <c r="AN641" s="350"/>
      <c r="AO641" s="2052" t="s">
        <v>23</v>
      </c>
      <c r="AP641" s="2052"/>
      <c r="AQ641" s="349" t="s">
        <v>103</v>
      </c>
      <c r="AR641" s="349"/>
      <c r="AS641" s="2052"/>
      <c r="AT641" s="2052"/>
      <c r="AU641" s="2367"/>
      <c r="AV641" s="1927"/>
      <c r="AW641" s="349"/>
      <c r="AX641" s="349"/>
      <c r="AY641" s="349"/>
      <c r="AZ641" s="349"/>
      <c r="BA641" s="832"/>
      <c r="BB641" s="10"/>
      <c r="BC641" s="10"/>
      <c r="BD641" s="10"/>
      <c r="BE641" s="10"/>
      <c r="BF641" s="10"/>
      <c r="BG641" s="10"/>
      <c r="BH641" s="10"/>
      <c r="BI641" s="10"/>
      <c r="BJ641" s="10"/>
      <c r="BK641" s="10"/>
      <c r="BL641" s="10"/>
      <c r="BM641" s="10"/>
    </row>
    <row r="642" spans="2:65" x14ac:dyDescent="0.25">
      <c r="B642"/>
      <c r="C642"/>
      <c r="D642"/>
      <c r="E642" s="266"/>
      <c r="F642"/>
      <c r="G642"/>
      <c r="H642" s="50"/>
      <c r="I642"/>
      <c r="K642" s="302"/>
      <c r="L642" s="302"/>
      <c r="AI642" s="189"/>
      <c r="AJ642" s="346"/>
      <c r="AK642" s="189"/>
      <c r="AL642" s="346"/>
      <c r="AM642" s="189" t="s">
        <v>46</v>
      </c>
      <c r="AN642" s="346"/>
      <c r="AO642" s="1595"/>
      <c r="AP642" s="1595"/>
      <c r="AQ642" s="189" t="s">
        <v>103</v>
      </c>
      <c r="AR642" s="189"/>
      <c r="AS642" s="1595"/>
      <c r="AT642" s="1595"/>
      <c r="AU642" s="2335"/>
      <c r="AV642" s="1891"/>
      <c r="AW642" s="189"/>
      <c r="AX642" s="189"/>
      <c r="AY642" s="189" t="e">
        <f>IF(#REF!="základní",I216,0)</f>
        <v>#REF!</v>
      </c>
      <c r="AZ642" s="189"/>
      <c r="BA642" s="519" t="e">
        <f>IF(#REF!="zákl. přenesená",I216,0)</f>
        <v>#REF!</v>
      </c>
      <c r="BB642" s="127" t="e">
        <f>IF(#REF!="sníž. přenesená",I216,0)</f>
        <v>#REF!</v>
      </c>
      <c r="BC642" s="127" t="e">
        <f>IF(#REF!="nulová",I216,0)</f>
        <v>#REF!</v>
      </c>
      <c r="BD642" s="13" t="s">
        <v>45</v>
      </c>
      <c r="BE642" s="127">
        <f>ROUND(H216*G216,2)</f>
        <v>87825.38</v>
      </c>
      <c r="BF642" s="13" t="s">
        <v>110</v>
      </c>
      <c r="BG642" s="126" t="s">
        <v>277</v>
      </c>
      <c r="BH642" s="1"/>
      <c r="BI642" s="1"/>
      <c r="BJ642" s="1"/>
      <c r="BK642" s="1"/>
      <c r="BL642" s="1"/>
      <c r="BM642" s="1"/>
    </row>
    <row r="643" spans="2:65" x14ac:dyDescent="0.25">
      <c r="B643"/>
      <c r="C643"/>
      <c r="D643"/>
      <c r="E643" s="266"/>
      <c r="F643"/>
      <c r="G643"/>
      <c r="H643" s="50"/>
      <c r="I643"/>
      <c r="K643" s="302"/>
      <c r="L643" s="302"/>
      <c r="AI643" s="189"/>
      <c r="AJ643" s="189"/>
      <c r="AK643" s="189"/>
      <c r="AL643" s="303"/>
      <c r="AM643" s="189" t="s">
        <v>46</v>
      </c>
      <c r="AN643" s="303"/>
      <c r="AO643" s="1595"/>
      <c r="AP643" s="1595"/>
      <c r="AQ643" s="189"/>
      <c r="AR643" s="189"/>
      <c r="AS643" s="1595"/>
      <c r="AT643" s="1595"/>
      <c r="AU643" s="2335"/>
      <c r="AV643" s="1891"/>
      <c r="AW643" s="189"/>
      <c r="AX643" s="189"/>
      <c r="AY643" s="189"/>
      <c r="AZ643" s="189"/>
      <c r="BA643" s="519"/>
      <c r="BB643" s="1"/>
      <c r="BC643" s="1"/>
      <c r="BD643" s="1"/>
      <c r="BE643" s="1"/>
      <c r="BF643" s="1"/>
      <c r="BG643" s="1"/>
      <c r="BH643" s="1"/>
      <c r="BI643" s="1"/>
      <c r="BJ643" s="1"/>
      <c r="BK643" s="1"/>
      <c r="BL643" s="1"/>
      <c r="BM643" s="1"/>
    </row>
    <row r="644" spans="2:65" x14ac:dyDescent="0.25">
      <c r="B644"/>
      <c r="C644"/>
      <c r="D644"/>
      <c r="E644" s="266"/>
      <c r="F644"/>
      <c r="G644"/>
      <c r="H644" s="50"/>
      <c r="I644"/>
      <c r="K644" s="302"/>
      <c r="L644" s="302"/>
      <c r="AI644" s="347"/>
      <c r="AJ644" s="347"/>
      <c r="AK644" s="347"/>
      <c r="AL644" s="348"/>
      <c r="AM644" s="347" t="s">
        <v>46</v>
      </c>
      <c r="AN644" s="348"/>
      <c r="AO644" s="2051" t="s">
        <v>23</v>
      </c>
      <c r="AP644" s="2051"/>
      <c r="AQ644" s="347" t="s">
        <v>103</v>
      </c>
      <c r="AR644" s="347"/>
      <c r="AS644" s="2051"/>
      <c r="AT644" s="2051"/>
      <c r="AU644" s="2366"/>
      <c r="AV644" s="1926"/>
      <c r="AW644" s="347"/>
      <c r="AX644" s="347"/>
      <c r="AY644" s="347"/>
      <c r="AZ644" s="347"/>
      <c r="BA644" s="831"/>
      <c r="BB644" s="9"/>
      <c r="BC644" s="9"/>
      <c r="BD644" s="9"/>
      <c r="BE644" s="9"/>
      <c r="BF644" s="9"/>
      <c r="BG644" s="9"/>
      <c r="BH644" s="9"/>
      <c r="BI644" s="9"/>
      <c r="BJ644" s="9"/>
      <c r="BK644" s="9"/>
      <c r="BL644" s="9"/>
      <c r="BM644" s="9"/>
    </row>
    <row r="645" spans="2:65" x14ac:dyDescent="0.25">
      <c r="B645"/>
      <c r="C645"/>
      <c r="D645"/>
      <c r="E645" s="266"/>
      <c r="F645"/>
      <c r="G645"/>
      <c r="H645" s="50"/>
      <c r="I645"/>
      <c r="K645" s="302"/>
      <c r="L645" s="302"/>
      <c r="AI645" s="349"/>
      <c r="AJ645" s="349"/>
      <c r="AK645" s="349"/>
      <c r="AL645" s="350"/>
      <c r="AM645" s="349" t="s">
        <v>46</v>
      </c>
      <c r="AN645" s="350"/>
      <c r="AO645" s="2052" t="s">
        <v>23</v>
      </c>
      <c r="AP645" s="2052"/>
      <c r="AQ645" s="349" t="s">
        <v>103</v>
      </c>
      <c r="AR645" s="349"/>
      <c r="AS645" s="2052"/>
      <c r="AT645" s="2052"/>
      <c r="AU645" s="2367"/>
      <c r="AV645" s="1927"/>
      <c r="AW645" s="349"/>
      <c r="AX645" s="349"/>
      <c r="AY645" s="349"/>
      <c r="AZ645" s="349"/>
      <c r="BA645" s="832"/>
      <c r="BB645" s="10"/>
      <c r="BC645" s="10"/>
      <c r="BD645" s="10"/>
      <c r="BE645" s="10"/>
      <c r="BF645" s="10"/>
      <c r="BG645" s="10"/>
      <c r="BH645" s="10"/>
      <c r="BI645" s="10"/>
      <c r="BJ645" s="10"/>
      <c r="BK645" s="10"/>
      <c r="BL645" s="10"/>
      <c r="BM645" s="10"/>
    </row>
    <row r="646" spans="2:65" x14ac:dyDescent="0.25">
      <c r="B646"/>
      <c r="C646"/>
      <c r="D646"/>
      <c r="E646" s="266"/>
      <c r="F646"/>
      <c r="G646"/>
      <c r="H646" s="50"/>
      <c r="I646"/>
      <c r="K646" s="302"/>
      <c r="L646" s="302"/>
      <c r="AI646" s="189"/>
      <c r="AJ646" s="346"/>
      <c r="AK646" s="189"/>
      <c r="AL646" s="346"/>
      <c r="AM646" s="189" t="s">
        <v>46</v>
      </c>
      <c r="AN646" s="346"/>
      <c r="AO646" s="1595"/>
      <c r="AP646" s="1595"/>
      <c r="AQ646" s="189" t="s">
        <v>103</v>
      </c>
      <c r="AR646" s="189"/>
      <c r="AS646" s="1595"/>
      <c r="AT646" s="1595"/>
      <c r="AU646" s="2335"/>
      <c r="AV646" s="1891"/>
      <c r="AW646" s="189"/>
      <c r="AX646" s="189"/>
      <c r="AY646" s="189" t="e">
        <f>IF(#REF!="základní",I220,0)</f>
        <v>#REF!</v>
      </c>
      <c r="AZ646" s="189"/>
      <c r="BA646" s="519" t="e">
        <f>IF(#REF!="zákl. přenesená",I220,0)</f>
        <v>#REF!</v>
      </c>
      <c r="BB646" s="127" t="e">
        <f>IF(#REF!="sníž. přenesená",I220,0)</f>
        <v>#REF!</v>
      </c>
      <c r="BC646" s="127" t="e">
        <f>IF(#REF!="nulová",I220,0)</f>
        <v>#REF!</v>
      </c>
      <c r="BD646" s="13" t="s">
        <v>45</v>
      </c>
      <c r="BE646" s="127">
        <f>ROUND(H220*G220,2)</f>
        <v>390906.62</v>
      </c>
      <c r="BF646" s="13" t="s">
        <v>110</v>
      </c>
      <c r="BG646" s="126" t="s">
        <v>284</v>
      </c>
      <c r="BH646" s="1"/>
      <c r="BI646" s="1"/>
      <c r="BJ646" s="1"/>
      <c r="BK646" s="1"/>
      <c r="BL646" s="1"/>
      <c r="BM646" s="1"/>
    </row>
    <row r="647" spans="2:65" x14ac:dyDescent="0.25">
      <c r="B647"/>
      <c r="C647"/>
      <c r="D647"/>
      <c r="E647" s="266"/>
      <c r="F647"/>
      <c r="G647"/>
      <c r="H647" s="50"/>
      <c r="I647"/>
      <c r="K647" s="302"/>
      <c r="L647" s="302"/>
      <c r="AI647" s="189"/>
      <c r="AJ647" s="189"/>
      <c r="AK647" s="189"/>
      <c r="AL647" s="303"/>
      <c r="AM647" s="189" t="s">
        <v>46</v>
      </c>
      <c r="AN647" s="303"/>
      <c r="AO647" s="1595"/>
      <c r="AP647" s="1595"/>
      <c r="AQ647" s="189"/>
      <c r="AR647" s="189"/>
      <c r="AS647" s="1595"/>
      <c r="AT647" s="1595"/>
      <c r="AU647" s="2335"/>
      <c r="AV647" s="1891"/>
      <c r="AW647" s="189"/>
      <c r="AX647" s="189"/>
      <c r="AY647" s="189"/>
      <c r="AZ647" s="189"/>
      <c r="BA647" s="519"/>
      <c r="BB647" s="1"/>
      <c r="BC647" s="1"/>
      <c r="BD647" s="1"/>
      <c r="BE647" s="1"/>
      <c r="BF647" s="1"/>
      <c r="BG647" s="1"/>
      <c r="BH647" s="1"/>
      <c r="BI647" s="1"/>
      <c r="BJ647" s="1"/>
      <c r="BK647" s="1"/>
      <c r="BL647" s="1"/>
      <c r="BM647" s="1"/>
    </row>
    <row r="648" spans="2:65" x14ac:dyDescent="0.25">
      <c r="B648"/>
      <c r="C648"/>
      <c r="D648"/>
      <c r="E648" s="266"/>
      <c r="F648"/>
      <c r="G648"/>
      <c r="H648" s="50"/>
      <c r="I648"/>
      <c r="K648" s="302"/>
      <c r="L648" s="302"/>
      <c r="AI648" s="349"/>
      <c r="AJ648" s="349"/>
      <c r="AK648" s="349"/>
      <c r="AL648" s="350"/>
      <c r="AM648" s="349" t="s">
        <v>46</v>
      </c>
      <c r="AN648" s="350"/>
      <c r="AO648" s="2052" t="s">
        <v>23</v>
      </c>
      <c r="AP648" s="2052"/>
      <c r="AQ648" s="349" t="s">
        <v>103</v>
      </c>
      <c r="AR648" s="349"/>
      <c r="AS648" s="2052"/>
      <c r="AT648" s="2052"/>
      <c r="AU648" s="2367"/>
      <c r="AV648" s="1927"/>
      <c r="AW648" s="349"/>
      <c r="AX648" s="349"/>
      <c r="AY648" s="349"/>
      <c r="AZ648" s="349"/>
      <c r="BA648" s="832"/>
      <c r="BB648" s="10"/>
      <c r="BC648" s="10"/>
      <c r="BD648" s="10"/>
      <c r="BE648" s="10"/>
      <c r="BF648" s="10"/>
      <c r="BG648" s="10"/>
      <c r="BH648" s="10"/>
      <c r="BI648" s="10"/>
      <c r="BJ648" s="10"/>
      <c r="BK648" s="10"/>
      <c r="BL648" s="10"/>
      <c r="BM648" s="10"/>
    </row>
    <row r="649" spans="2:65" x14ac:dyDescent="0.25">
      <c r="B649"/>
      <c r="C649"/>
      <c r="D649"/>
      <c r="E649" s="266"/>
      <c r="F649"/>
      <c r="G649"/>
      <c r="H649" s="50"/>
      <c r="I649"/>
      <c r="K649" s="302"/>
      <c r="L649" s="302"/>
      <c r="AI649" s="189"/>
      <c r="AJ649" s="346"/>
      <c r="AK649" s="189"/>
      <c r="AL649" s="346"/>
      <c r="AM649" s="189" t="s">
        <v>46</v>
      </c>
      <c r="AN649" s="346"/>
      <c r="AO649" s="1595"/>
      <c r="AP649" s="1595"/>
      <c r="AQ649" s="189" t="s">
        <v>103</v>
      </c>
      <c r="AR649" s="189"/>
      <c r="AS649" s="1595"/>
      <c r="AT649" s="1595"/>
      <c r="AU649" s="2335"/>
      <c r="AV649" s="1891"/>
      <c r="AW649" s="189"/>
      <c r="AX649" s="189"/>
      <c r="AY649" s="189" t="e">
        <f>IF(#REF!="základní",I223,0)</f>
        <v>#REF!</v>
      </c>
      <c r="AZ649" s="189"/>
      <c r="BA649" s="519" t="e">
        <f>IF(#REF!="zákl. přenesená",I223,0)</f>
        <v>#REF!</v>
      </c>
      <c r="BB649" s="127" t="e">
        <f>IF(#REF!="sníž. přenesená",I223,0)</f>
        <v>#REF!</v>
      </c>
      <c r="BC649" s="127" t="e">
        <f>IF(#REF!="nulová",I223,0)</f>
        <v>#REF!</v>
      </c>
      <c r="BD649" s="13" t="s">
        <v>45</v>
      </c>
      <c r="BE649" s="127">
        <f>ROUND(H223*G223,2)</f>
        <v>172934.31</v>
      </c>
      <c r="BF649" s="13" t="s">
        <v>110</v>
      </c>
      <c r="BG649" s="126" t="s">
        <v>290</v>
      </c>
      <c r="BH649" s="1"/>
      <c r="BI649" s="1"/>
      <c r="BJ649" s="1"/>
      <c r="BK649" s="1"/>
      <c r="BL649" s="1"/>
      <c r="BM649" s="1"/>
    </row>
    <row r="650" spans="2:65" x14ac:dyDescent="0.25">
      <c r="B650"/>
      <c r="C650"/>
      <c r="D650"/>
      <c r="E650" s="266"/>
      <c r="F650"/>
      <c r="G650"/>
      <c r="H650" s="50"/>
      <c r="I650"/>
      <c r="K650" s="302"/>
      <c r="L650" s="302"/>
      <c r="AI650" s="189"/>
      <c r="AJ650" s="189"/>
      <c r="AK650" s="189"/>
      <c r="AL650" s="303"/>
      <c r="AM650" s="189" t="s">
        <v>46</v>
      </c>
      <c r="AN650" s="303"/>
      <c r="AO650" s="1595"/>
      <c r="AP650" s="1595"/>
      <c r="AQ650" s="189"/>
      <c r="AR650" s="189"/>
      <c r="AS650" s="1595"/>
      <c r="AT650" s="1595"/>
      <c r="AU650" s="2335"/>
      <c r="AV650" s="1891"/>
      <c r="AW650" s="189"/>
      <c r="AX650" s="189"/>
      <c r="AY650" s="189"/>
      <c r="AZ650" s="189"/>
      <c r="BA650" s="519"/>
      <c r="BB650" s="1"/>
      <c r="BC650" s="1"/>
      <c r="BD650" s="1"/>
      <c r="BE650" s="1"/>
      <c r="BF650" s="1"/>
      <c r="BG650" s="1"/>
      <c r="BH650" s="1"/>
      <c r="BI650" s="1"/>
      <c r="BJ650" s="1"/>
      <c r="BK650" s="1"/>
      <c r="BL650" s="1"/>
      <c r="BM650" s="1"/>
    </row>
    <row r="651" spans="2:65" x14ac:dyDescent="0.25">
      <c r="B651"/>
      <c r="C651"/>
      <c r="D651"/>
      <c r="E651" s="266"/>
      <c r="F651"/>
      <c r="G651"/>
      <c r="H651" s="50"/>
      <c r="I651"/>
      <c r="K651" s="302"/>
      <c r="L651" s="302"/>
      <c r="AI651" s="349"/>
      <c r="AJ651" s="349"/>
      <c r="AK651" s="349"/>
      <c r="AL651" s="350"/>
      <c r="AM651" s="349" t="s">
        <v>46</v>
      </c>
      <c r="AN651" s="350"/>
      <c r="AO651" s="2052" t="s">
        <v>23</v>
      </c>
      <c r="AP651" s="2052"/>
      <c r="AQ651" s="349" t="s">
        <v>103</v>
      </c>
      <c r="AR651" s="349"/>
      <c r="AS651" s="2052"/>
      <c r="AT651" s="2052"/>
      <c r="AU651" s="2367"/>
      <c r="AV651" s="1927"/>
      <c r="AW651" s="349"/>
      <c r="AX651" s="349"/>
      <c r="AY651" s="349"/>
      <c r="AZ651" s="349"/>
      <c r="BA651" s="832"/>
      <c r="BB651" s="10"/>
      <c r="BC651" s="10"/>
      <c r="BD651" s="10"/>
      <c r="BE651" s="10"/>
      <c r="BF651" s="10"/>
      <c r="BG651" s="10"/>
      <c r="BH651" s="10"/>
      <c r="BI651" s="10"/>
      <c r="BJ651" s="10"/>
      <c r="BK651" s="10"/>
      <c r="BL651" s="10"/>
      <c r="BM651" s="10"/>
    </row>
    <row r="652" spans="2:65" x14ac:dyDescent="0.25">
      <c r="B652"/>
      <c r="C652"/>
      <c r="D652"/>
      <c r="E652" s="266"/>
      <c r="F652"/>
      <c r="G652"/>
      <c r="H652" s="50"/>
      <c r="I652"/>
      <c r="K652" s="302"/>
      <c r="L652" s="302"/>
      <c r="AI652" s="347"/>
      <c r="AJ652" s="347"/>
      <c r="AK652" s="347"/>
      <c r="AL652" s="348"/>
      <c r="AM652" s="347" t="s">
        <v>46</v>
      </c>
      <c r="AN652" s="348"/>
      <c r="AO652" s="2051" t="s">
        <v>23</v>
      </c>
      <c r="AP652" s="2051"/>
      <c r="AQ652" s="347" t="s">
        <v>103</v>
      </c>
      <c r="AR652" s="347"/>
      <c r="AS652" s="2051"/>
      <c r="AT652" s="2051"/>
      <c r="AU652" s="2366"/>
      <c r="AV652" s="1926"/>
      <c r="AW652" s="347"/>
      <c r="AX652" s="347"/>
      <c r="AY652" s="347"/>
      <c r="AZ652" s="347"/>
      <c r="BA652" s="831"/>
      <c r="BB652" s="9"/>
      <c r="BC652" s="9"/>
      <c r="BD652" s="9"/>
      <c r="BE652" s="9"/>
      <c r="BF652" s="9"/>
      <c r="BG652" s="9"/>
      <c r="BH652" s="9"/>
      <c r="BI652" s="9"/>
      <c r="BJ652" s="9"/>
      <c r="BK652" s="9"/>
      <c r="BL652" s="9"/>
      <c r="BM652" s="9"/>
    </row>
    <row r="653" spans="2:65" x14ac:dyDescent="0.25">
      <c r="B653"/>
      <c r="C653"/>
      <c r="D653"/>
      <c r="E653" s="266"/>
      <c r="F653"/>
      <c r="G653"/>
      <c r="H653" s="50"/>
      <c r="I653"/>
      <c r="K653" s="302"/>
      <c r="L653" s="302"/>
      <c r="AI653" s="349"/>
      <c r="AJ653" s="349"/>
      <c r="AK653" s="349"/>
      <c r="AL653" s="350"/>
      <c r="AM653" s="349" t="s">
        <v>46</v>
      </c>
      <c r="AN653" s="350"/>
      <c r="AO653" s="2052" t="s">
        <v>23</v>
      </c>
      <c r="AP653" s="2052"/>
      <c r="AQ653" s="349" t="s">
        <v>103</v>
      </c>
      <c r="AR653" s="349"/>
      <c r="AS653" s="2052"/>
      <c r="AT653" s="2052"/>
      <c r="AU653" s="2367"/>
      <c r="AV653" s="1927"/>
      <c r="AW653" s="349"/>
      <c r="AX653" s="349"/>
      <c r="AY653" s="349"/>
      <c r="AZ653" s="349"/>
      <c r="BA653" s="832"/>
      <c r="BB653" s="10"/>
      <c r="BC653" s="10"/>
      <c r="BD653" s="10"/>
      <c r="BE653" s="10"/>
      <c r="BF653" s="10"/>
      <c r="BG653" s="10"/>
      <c r="BH653" s="10"/>
      <c r="BI653" s="10"/>
      <c r="BJ653" s="10"/>
      <c r="BK653" s="10"/>
      <c r="BL653" s="10"/>
      <c r="BM653" s="10"/>
    </row>
    <row r="654" spans="2:65" x14ac:dyDescent="0.25">
      <c r="B654"/>
      <c r="C654"/>
      <c r="D654"/>
      <c r="E654" s="266"/>
      <c r="F654"/>
      <c r="G654"/>
      <c r="H654" s="50"/>
      <c r="I654"/>
      <c r="K654" s="302"/>
      <c r="L654" s="302"/>
      <c r="AI654" s="349"/>
      <c r="AJ654" s="349"/>
      <c r="AK654" s="349"/>
      <c r="AL654" s="350"/>
      <c r="AM654" s="349" t="s">
        <v>46</v>
      </c>
      <c r="AN654" s="350"/>
      <c r="AO654" s="2052" t="s">
        <v>23</v>
      </c>
      <c r="AP654" s="2052"/>
      <c r="AQ654" s="349" t="s">
        <v>103</v>
      </c>
      <c r="AR654" s="349"/>
      <c r="AS654" s="2052"/>
      <c r="AT654" s="2052"/>
      <c r="AU654" s="2367"/>
      <c r="AV654" s="1927"/>
      <c r="AW654" s="349"/>
      <c r="AX654" s="349"/>
      <c r="AY654" s="349"/>
      <c r="AZ654" s="349"/>
      <c r="BA654" s="832"/>
      <c r="BB654" s="10"/>
      <c r="BC654" s="10"/>
      <c r="BD654" s="10"/>
      <c r="BE654" s="10"/>
      <c r="BF654" s="10"/>
      <c r="BG654" s="10"/>
      <c r="BH654" s="10"/>
      <c r="BI654" s="10"/>
      <c r="BJ654" s="10"/>
      <c r="BK654" s="10"/>
      <c r="BL654" s="10"/>
      <c r="BM654" s="10"/>
    </row>
    <row r="655" spans="2:65" x14ac:dyDescent="0.25">
      <c r="B655"/>
      <c r="C655"/>
      <c r="D655"/>
      <c r="E655" s="266"/>
      <c r="F655"/>
      <c r="G655"/>
      <c r="H655" s="50"/>
      <c r="I655"/>
      <c r="K655" s="302"/>
      <c r="L655" s="302"/>
      <c r="AI655" s="349"/>
      <c r="AJ655" s="349"/>
      <c r="AK655" s="349"/>
      <c r="AL655" s="350"/>
      <c r="AM655" s="349" t="s">
        <v>46</v>
      </c>
      <c r="AN655" s="350"/>
      <c r="AO655" s="2052" t="s">
        <v>23</v>
      </c>
      <c r="AP655" s="2052"/>
      <c r="AQ655" s="349" t="s">
        <v>103</v>
      </c>
      <c r="AR655" s="349"/>
      <c r="AS655" s="2052"/>
      <c r="AT655" s="2052"/>
      <c r="AU655" s="2367"/>
      <c r="AV655" s="1927"/>
      <c r="AW655" s="349"/>
      <c r="AX655" s="349"/>
      <c r="AY655" s="349"/>
      <c r="AZ655" s="349"/>
      <c r="BA655" s="832"/>
      <c r="BB655" s="10"/>
      <c r="BC655" s="10"/>
      <c r="BD655" s="10"/>
      <c r="BE655" s="10"/>
      <c r="BF655" s="10"/>
      <c r="BG655" s="10"/>
      <c r="BH655" s="10"/>
      <c r="BI655" s="10"/>
      <c r="BJ655" s="10"/>
      <c r="BK655" s="10"/>
      <c r="BL655" s="10"/>
      <c r="BM655" s="10"/>
    </row>
    <row r="656" spans="2:65" x14ac:dyDescent="0.25">
      <c r="B656"/>
      <c r="C656"/>
      <c r="D656"/>
      <c r="E656" s="266"/>
      <c r="F656"/>
      <c r="G656"/>
      <c r="H656" s="50"/>
      <c r="I656"/>
      <c r="K656" s="302"/>
      <c r="L656" s="302"/>
      <c r="AI656" s="349"/>
      <c r="AJ656" s="349"/>
      <c r="AK656" s="349"/>
      <c r="AL656" s="350"/>
      <c r="AM656" s="349" t="s">
        <v>46</v>
      </c>
      <c r="AN656" s="350"/>
      <c r="AO656" s="2052" t="s">
        <v>23</v>
      </c>
      <c r="AP656" s="2052"/>
      <c r="AQ656" s="349" t="s">
        <v>103</v>
      </c>
      <c r="AR656" s="349"/>
      <c r="AS656" s="2052"/>
      <c r="AT656" s="2052"/>
      <c r="AU656" s="2367"/>
      <c r="AV656" s="1927"/>
      <c r="AW656" s="349"/>
      <c r="AX656" s="349"/>
      <c r="AY656" s="349"/>
      <c r="AZ656" s="349"/>
      <c r="BA656" s="832"/>
      <c r="BB656" s="10"/>
      <c r="BC656" s="10"/>
      <c r="BD656" s="10"/>
      <c r="BE656" s="10"/>
      <c r="BF656" s="10"/>
      <c r="BG656" s="10"/>
      <c r="BH656" s="10"/>
      <c r="BI656" s="10"/>
      <c r="BJ656" s="10"/>
      <c r="BK656" s="10"/>
      <c r="BL656" s="10"/>
      <c r="BM656" s="10"/>
    </row>
    <row r="657" spans="2:65" x14ac:dyDescent="0.25">
      <c r="B657"/>
      <c r="C657"/>
      <c r="D657"/>
      <c r="E657" s="266"/>
      <c r="F657"/>
      <c r="G657"/>
      <c r="H657" s="50"/>
      <c r="I657"/>
      <c r="K657" s="302"/>
      <c r="L657" s="302"/>
      <c r="AI657" s="353"/>
      <c r="AJ657" s="353"/>
      <c r="AK657" s="353"/>
      <c r="AL657" s="354"/>
      <c r="AM657" s="353" t="s">
        <v>46</v>
      </c>
      <c r="AN657" s="354"/>
      <c r="AO657" s="2054" t="s">
        <v>23</v>
      </c>
      <c r="AP657" s="2054"/>
      <c r="AQ657" s="353" t="s">
        <v>103</v>
      </c>
      <c r="AR657" s="353"/>
      <c r="AS657" s="2054"/>
      <c r="AT657" s="2054"/>
      <c r="AU657" s="2369"/>
      <c r="AV657" s="1929"/>
      <c r="AW657" s="353"/>
      <c r="AX657" s="353"/>
      <c r="AY657" s="353"/>
      <c r="AZ657" s="353"/>
      <c r="BA657" s="834"/>
      <c r="BB657" s="12"/>
      <c r="BC657" s="12"/>
      <c r="BD657" s="12"/>
      <c r="BE657" s="12"/>
      <c r="BF657" s="12"/>
      <c r="BG657" s="12"/>
      <c r="BH657" s="12"/>
      <c r="BI657" s="12"/>
      <c r="BJ657" s="12"/>
      <c r="BK657" s="12"/>
      <c r="BL657" s="12"/>
      <c r="BM657" s="12"/>
    </row>
    <row r="658" spans="2:65" x14ac:dyDescent="0.25">
      <c r="B658"/>
      <c r="C658"/>
      <c r="D658"/>
      <c r="E658" s="266"/>
      <c r="F658"/>
      <c r="G658"/>
      <c r="H658" s="50"/>
      <c r="I658"/>
      <c r="K658" s="302"/>
      <c r="L658" s="302"/>
      <c r="AI658" s="347"/>
      <c r="AJ658" s="347"/>
      <c r="AK658" s="347"/>
      <c r="AL658" s="348"/>
      <c r="AM658" s="347" t="s">
        <v>46</v>
      </c>
      <c r="AN658" s="348"/>
      <c r="AO658" s="2051" t="s">
        <v>23</v>
      </c>
      <c r="AP658" s="2051"/>
      <c r="AQ658" s="347" t="s">
        <v>103</v>
      </c>
      <c r="AR658" s="347"/>
      <c r="AS658" s="2051"/>
      <c r="AT658" s="2051"/>
      <c r="AU658" s="2366"/>
      <c r="AV658" s="1926"/>
      <c r="AW658" s="347"/>
      <c r="AX658" s="347"/>
      <c r="AY658" s="347"/>
      <c r="AZ658" s="347"/>
      <c r="BA658" s="831"/>
      <c r="BB658" s="9"/>
      <c r="BC658" s="9"/>
      <c r="BD658" s="9"/>
      <c r="BE658" s="9"/>
      <c r="BF658" s="9"/>
      <c r="BG658" s="9"/>
      <c r="BH658" s="9"/>
      <c r="BI658" s="9"/>
      <c r="BJ658" s="9"/>
      <c r="BK658" s="9"/>
      <c r="BL658" s="9"/>
      <c r="BM658" s="9"/>
    </row>
    <row r="659" spans="2:65" x14ac:dyDescent="0.25">
      <c r="B659"/>
      <c r="C659"/>
      <c r="D659"/>
      <c r="E659" s="266"/>
      <c r="F659"/>
      <c r="G659"/>
      <c r="H659" s="50"/>
      <c r="I659"/>
      <c r="K659" s="302"/>
      <c r="L659" s="302"/>
      <c r="AI659" s="347"/>
      <c r="AJ659" s="347"/>
      <c r="AK659" s="347"/>
      <c r="AL659" s="348"/>
      <c r="AM659" s="347" t="s">
        <v>46</v>
      </c>
      <c r="AN659" s="348"/>
      <c r="AO659" s="2051" t="s">
        <v>23</v>
      </c>
      <c r="AP659" s="2051"/>
      <c r="AQ659" s="347" t="s">
        <v>103</v>
      </c>
      <c r="AR659" s="347"/>
      <c r="AS659" s="2051"/>
      <c r="AT659" s="2051"/>
      <c r="AU659" s="2366"/>
      <c r="AV659" s="1926"/>
      <c r="AW659" s="347"/>
      <c r="AX659" s="347"/>
      <c r="AY659" s="347"/>
      <c r="AZ659" s="347"/>
      <c r="BA659" s="831"/>
      <c r="BB659" s="9"/>
      <c r="BC659" s="9"/>
      <c r="BD659" s="9"/>
      <c r="BE659" s="9"/>
      <c r="BF659" s="9"/>
      <c r="BG659" s="9"/>
      <c r="BH659" s="9"/>
      <c r="BI659" s="9"/>
      <c r="BJ659" s="9"/>
      <c r="BK659" s="9"/>
      <c r="BL659" s="9"/>
      <c r="BM659" s="9"/>
    </row>
    <row r="660" spans="2:65" x14ac:dyDescent="0.25">
      <c r="B660"/>
      <c r="C660"/>
      <c r="D660"/>
      <c r="E660" s="266"/>
      <c r="F660"/>
      <c r="G660"/>
      <c r="H660" s="50"/>
      <c r="I660"/>
      <c r="K660" s="302"/>
      <c r="L660" s="302"/>
      <c r="AI660" s="347"/>
      <c r="AJ660" s="347"/>
      <c r="AK660" s="347"/>
      <c r="AL660" s="348"/>
      <c r="AM660" s="347" t="s">
        <v>46</v>
      </c>
      <c r="AN660" s="348"/>
      <c r="AO660" s="2051" t="s">
        <v>23</v>
      </c>
      <c r="AP660" s="2051"/>
      <c r="AQ660" s="347" t="s">
        <v>103</v>
      </c>
      <c r="AR660" s="347"/>
      <c r="AS660" s="2051"/>
      <c r="AT660" s="2051"/>
      <c r="AU660" s="2366"/>
      <c r="AV660" s="1926"/>
      <c r="AW660" s="347"/>
      <c r="AX660" s="347"/>
      <c r="AY660" s="347"/>
      <c r="AZ660" s="347"/>
      <c r="BA660" s="831"/>
      <c r="BB660" s="9"/>
      <c r="BC660" s="9"/>
      <c r="BD660" s="9"/>
      <c r="BE660" s="9"/>
      <c r="BF660" s="9"/>
      <c r="BG660" s="9"/>
      <c r="BH660" s="9"/>
      <c r="BI660" s="9"/>
      <c r="BJ660" s="9"/>
      <c r="BK660" s="9"/>
      <c r="BL660" s="9"/>
      <c r="BM660" s="9"/>
    </row>
    <row r="661" spans="2:65" x14ac:dyDescent="0.25">
      <c r="B661"/>
      <c r="C661"/>
      <c r="D661"/>
      <c r="E661" s="266"/>
      <c r="F661"/>
      <c r="G661"/>
      <c r="H661" s="50"/>
      <c r="I661"/>
      <c r="K661" s="302"/>
      <c r="L661" s="302"/>
      <c r="AI661" s="347"/>
      <c r="AJ661" s="347"/>
      <c r="AK661" s="347"/>
      <c r="AL661" s="348"/>
      <c r="AM661" s="347" t="s">
        <v>46</v>
      </c>
      <c r="AN661" s="348"/>
      <c r="AO661" s="2051" t="s">
        <v>23</v>
      </c>
      <c r="AP661" s="2051"/>
      <c r="AQ661" s="347" t="s">
        <v>103</v>
      </c>
      <c r="AR661" s="347"/>
      <c r="AS661" s="2051"/>
      <c r="AT661" s="2051"/>
      <c r="AU661" s="2366"/>
      <c r="AV661" s="1926"/>
      <c r="AW661" s="347"/>
      <c r="AX661" s="347"/>
      <c r="AY661" s="347"/>
      <c r="AZ661" s="347"/>
      <c r="BA661" s="831"/>
      <c r="BB661" s="9"/>
      <c r="BC661" s="9"/>
      <c r="BD661" s="9"/>
      <c r="BE661" s="9"/>
      <c r="BF661" s="9"/>
      <c r="BG661" s="9"/>
      <c r="BH661" s="9"/>
      <c r="BI661" s="9"/>
      <c r="BJ661" s="9"/>
      <c r="BK661" s="9"/>
      <c r="BL661" s="9"/>
      <c r="BM661" s="9"/>
    </row>
    <row r="662" spans="2:65" x14ac:dyDescent="0.25">
      <c r="B662"/>
      <c r="C662"/>
      <c r="D662"/>
      <c r="E662" s="266"/>
      <c r="F662"/>
      <c r="G662"/>
      <c r="H662" s="50"/>
      <c r="I662"/>
      <c r="K662" s="302"/>
      <c r="L662" s="302"/>
      <c r="AI662" s="349"/>
      <c r="AJ662" s="349"/>
      <c r="AK662" s="349"/>
      <c r="AL662" s="350"/>
      <c r="AM662" s="349" t="s">
        <v>46</v>
      </c>
      <c r="AN662" s="350"/>
      <c r="AO662" s="2052" t="s">
        <v>23</v>
      </c>
      <c r="AP662" s="2052"/>
      <c r="AQ662" s="349" t="s">
        <v>103</v>
      </c>
      <c r="AR662" s="349"/>
      <c r="AS662" s="2052"/>
      <c r="AT662" s="2052"/>
      <c r="AU662" s="2367"/>
      <c r="AV662" s="1927"/>
      <c r="AW662" s="349"/>
      <c r="AX662" s="349"/>
      <c r="AY662" s="349"/>
      <c r="AZ662" s="349"/>
      <c r="BA662" s="832"/>
      <c r="BB662" s="10"/>
      <c r="BC662" s="10"/>
      <c r="BD662" s="10"/>
      <c r="BE662" s="10"/>
      <c r="BF662" s="10"/>
      <c r="BG662" s="10"/>
      <c r="BH662" s="10"/>
      <c r="BI662" s="10"/>
      <c r="BJ662" s="10"/>
      <c r="BK662" s="10"/>
      <c r="BL662" s="10"/>
      <c r="BM662" s="10"/>
    </row>
    <row r="663" spans="2:65" x14ac:dyDescent="0.25">
      <c r="B663"/>
      <c r="C663"/>
      <c r="D663"/>
      <c r="E663" s="266"/>
      <c r="F663"/>
      <c r="G663"/>
      <c r="H663" s="50"/>
      <c r="I663"/>
      <c r="K663" s="302"/>
      <c r="L663" s="302"/>
      <c r="AI663" s="349"/>
      <c r="AJ663" s="349"/>
      <c r="AK663" s="349"/>
      <c r="AL663" s="350"/>
      <c r="AM663" s="349" t="s">
        <v>46</v>
      </c>
      <c r="AN663" s="350"/>
      <c r="AO663" s="2052" t="s">
        <v>23</v>
      </c>
      <c r="AP663" s="2052"/>
      <c r="AQ663" s="349" t="s">
        <v>103</v>
      </c>
      <c r="AR663" s="349"/>
      <c r="AS663" s="2052"/>
      <c r="AT663" s="2052"/>
      <c r="AU663" s="2367"/>
      <c r="AV663" s="1927"/>
      <c r="AW663" s="349"/>
      <c r="AX663" s="349"/>
      <c r="AY663" s="349"/>
      <c r="AZ663" s="349"/>
      <c r="BA663" s="832"/>
      <c r="BB663" s="10"/>
      <c r="BC663" s="10"/>
      <c r="BD663" s="10"/>
      <c r="BE663" s="10"/>
      <c r="BF663" s="10"/>
      <c r="BG663" s="10"/>
      <c r="BH663" s="10"/>
      <c r="BI663" s="10"/>
      <c r="BJ663" s="10"/>
      <c r="BK663" s="10"/>
      <c r="BL663" s="10"/>
      <c r="BM663" s="10"/>
    </row>
    <row r="664" spans="2:65" x14ac:dyDescent="0.25">
      <c r="B664"/>
      <c r="C664"/>
      <c r="D664"/>
      <c r="E664" s="266"/>
      <c r="F664"/>
      <c r="G664"/>
      <c r="H664" s="50"/>
      <c r="I664"/>
      <c r="K664" s="302"/>
      <c r="L664" s="302"/>
      <c r="AI664" s="351"/>
      <c r="AJ664" s="351"/>
      <c r="AK664" s="351"/>
      <c r="AL664" s="352"/>
      <c r="AM664" s="351" t="s">
        <v>46</v>
      </c>
      <c r="AN664" s="352"/>
      <c r="AO664" s="2053" t="s">
        <v>23</v>
      </c>
      <c r="AP664" s="2053"/>
      <c r="AQ664" s="351" t="s">
        <v>103</v>
      </c>
      <c r="AR664" s="351"/>
      <c r="AS664" s="2053"/>
      <c r="AT664" s="2053"/>
      <c r="AU664" s="2368"/>
      <c r="AV664" s="1928"/>
      <c r="AW664" s="351"/>
      <c r="AX664" s="351"/>
      <c r="AY664" s="351"/>
      <c r="AZ664" s="351"/>
      <c r="BA664" s="833"/>
      <c r="BB664" s="11"/>
      <c r="BC664" s="11"/>
      <c r="BD664" s="11"/>
      <c r="BE664" s="11"/>
      <c r="BF664" s="11"/>
      <c r="BG664" s="11"/>
      <c r="BH664" s="11"/>
      <c r="BI664" s="11"/>
      <c r="BJ664" s="11"/>
      <c r="BK664" s="11"/>
      <c r="BL664" s="11"/>
      <c r="BM664" s="11"/>
    </row>
    <row r="665" spans="2:65" x14ac:dyDescent="0.25">
      <c r="B665"/>
      <c r="C665"/>
      <c r="D665"/>
      <c r="E665" s="266"/>
      <c r="F665"/>
      <c r="G665"/>
      <c r="H665" s="50"/>
      <c r="I665"/>
      <c r="K665" s="302"/>
      <c r="L665" s="302"/>
      <c r="AI665" s="347"/>
      <c r="AJ665" s="347"/>
      <c r="AK665" s="347"/>
      <c r="AL665" s="348"/>
      <c r="AM665" s="347" t="s">
        <v>46</v>
      </c>
      <c r="AN665" s="348"/>
      <c r="AO665" s="2051" t="s">
        <v>23</v>
      </c>
      <c r="AP665" s="2051"/>
      <c r="AQ665" s="347" t="s">
        <v>103</v>
      </c>
      <c r="AR665" s="347"/>
      <c r="AS665" s="2051"/>
      <c r="AT665" s="2051"/>
      <c r="AU665" s="2366"/>
      <c r="AV665" s="1926"/>
      <c r="AW665" s="347"/>
      <c r="AX665" s="347"/>
      <c r="AY665" s="347"/>
      <c r="AZ665" s="347"/>
      <c r="BA665" s="831"/>
      <c r="BB665" s="9"/>
      <c r="BC665" s="9"/>
      <c r="BD665" s="9"/>
      <c r="BE665" s="9"/>
      <c r="BF665" s="9"/>
      <c r="BG665" s="9"/>
      <c r="BH665" s="9"/>
      <c r="BI665" s="9"/>
      <c r="BJ665" s="9"/>
      <c r="BK665" s="9"/>
      <c r="BL665" s="9"/>
      <c r="BM665" s="9"/>
    </row>
    <row r="666" spans="2:65" x14ac:dyDescent="0.25">
      <c r="B666"/>
      <c r="C666"/>
      <c r="D666"/>
      <c r="E666" s="266"/>
      <c r="F666"/>
      <c r="G666"/>
      <c r="H666" s="50"/>
      <c r="I666"/>
      <c r="K666" s="302"/>
      <c r="L666" s="302"/>
      <c r="AI666" s="347"/>
      <c r="AJ666" s="347"/>
      <c r="AK666" s="347"/>
      <c r="AL666" s="348"/>
      <c r="AM666" s="347" t="s">
        <v>46</v>
      </c>
      <c r="AN666" s="348"/>
      <c r="AO666" s="2051" t="s">
        <v>23</v>
      </c>
      <c r="AP666" s="2051"/>
      <c r="AQ666" s="347" t="s">
        <v>103</v>
      </c>
      <c r="AR666" s="347"/>
      <c r="AS666" s="2051"/>
      <c r="AT666" s="2051"/>
      <c r="AU666" s="2366"/>
      <c r="AV666" s="1926"/>
      <c r="AW666" s="347"/>
      <c r="AX666" s="347"/>
      <c r="AY666" s="347"/>
      <c r="AZ666" s="347"/>
      <c r="BA666" s="831"/>
      <c r="BB666" s="9"/>
      <c r="BC666" s="9"/>
      <c r="BD666" s="9"/>
      <c r="BE666" s="9"/>
      <c r="BF666" s="9"/>
      <c r="BG666" s="9"/>
      <c r="BH666" s="9"/>
      <c r="BI666" s="9"/>
      <c r="BJ666" s="9"/>
      <c r="BK666" s="9"/>
      <c r="BL666" s="9"/>
      <c r="BM666" s="9"/>
    </row>
    <row r="667" spans="2:65" x14ac:dyDescent="0.25">
      <c r="B667"/>
      <c r="C667"/>
      <c r="D667"/>
      <c r="E667" s="266"/>
      <c r="F667"/>
      <c r="G667"/>
      <c r="H667" s="50"/>
      <c r="I667"/>
      <c r="K667" s="302"/>
      <c r="L667" s="302"/>
      <c r="AI667" s="349"/>
      <c r="AJ667" s="349"/>
      <c r="AK667" s="349"/>
      <c r="AL667" s="350"/>
      <c r="AM667" s="349" t="s">
        <v>46</v>
      </c>
      <c r="AN667" s="350"/>
      <c r="AO667" s="2052" t="s">
        <v>23</v>
      </c>
      <c r="AP667" s="2052"/>
      <c r="AQ667" s="349" t="s">
        <v>103</v>
      </c>
      <c r="AR667" s="349"/>
      <c r="AS667" s="2052"/>
      <c r="AT667" s="2052"/>
      <c r="AU667" s="2367"/>
      <c r="AV667" s="1927"/>
      <c r="AW667" s="349"/>
      <c r="AX667" s="349"/>
      <c r="AY667" s="349"/>
      <c r="AZ667" s="349"/>
      <c r="BA667" s="832"/>
      <c r="BB667" s="10"/>
      <c r="BC667" s="10"/>
      <c r="BD667" s="10"/>
      <c r="BE667" s="10"/>
      <c r="BF667" s="10"/>
      <c r="BG667" s="10"/>
      <c r="BH667" s="10"/>
      <c r="BI667" s="10"/>
      <c r="BJ667" s="10"/>
      <c r="BK667" s="10"/>
      <c r="BL667" s="10"/>
      <c r="BM667" s="10"/>
    </row>
    <row r="668" spans="2:65" x14ac:dyDescent="0.25">
      <c r="B668"/>
      <c r="C668"/>
      <c r="D668"/>
      <c r="E668" s="266"/>
      <c r="F668"/>
      <c r="G668"/>
      <c r="H668" s="50"/>
      <c r="I668"/>
      <c r="K668" s="302"/>
      <c r="L668" s="302"/>
      <c r="AI668" s="349"/>
      <c r="AJ668" s="349"/>
      <c r="AK668" s="349"/>
      <c r="AL668" s="350"/>
      <c r="AM668" s="349" t="s">
        <v>46</v>
      </c>
      <c r="AN668" s="350"/>
      <c r="AO668" s="2052" t="s">
        <v>23</v>
      </c>
      <c r="AP668" s="2052"/>
      <c r="AQ668" s="349" t="s">
        <v>103</v>
      </c>
      <c r="AR668" s="349"/>
      <c r="AS668" s="2052"/>
      <c r="AT668" s="2052"/>
      <c r="AU668" s="2367"/>
      <c r="AV668" s="1927"/>
      <c r="AW668" s="349"/>
      <c r="AX668" s="349"/>
      <c r="AY668" s="349"/>
      <c r="AZ668" s="349"/>
      <c r="BA668" s="832"/>
      <c r="BB668" s="10"/>
      <c r="BC668" s="10"/>
      <c r="BD668" s="10"/>
      <c r="BE668" s="10"/>
      <c r="BF668" s="10"/>
      <c r="BG668" s="10"/>
      <c r="BH668" s="10"/>
      <c r="BI668" s="10"/>
      <c r="BJ668" s="10"/>
      <c r="BK668" s="10"/>
      <c r="BL668" s="10"/>
      <c r="BM668" s="10"/>
    </row>
    <row r="669" spans="2:65" x14ac:dyDescent="0.25">
      <c r="B669"/>
      <c r="C669"/>
      <c r="D669"/>
      <c r="E669" s="266"/>
      <c r="F669"/>
      <c r="G669"/>
      <c r="H669" s="50"/>
      <c r="I669"/>
      <c r="K669" s="302"/>
      <c r="L669" s="302"/>
      <c r="AI669" s="351"/>
      <c r="AJ669" s="351"/>
      <c r="AK669" s="351"/>
      <c r="AL669" s="352"/>
      <c r="AM669" s="351" t="s">
        <v>46</v>
      </c>
      <c r="AN669" s="352"/>
      <c r="AO669" s="2053" t="s">
        <v>23</v>
      </c>
      <c r="AP669" s="2053"/>
      <c r="AQ669" s="351" t="s">
        <v>103</v>
      </c>
      <c r="AR669" s="351"/>
      <c r="AS669" s="2053"/>
      <c r="AT669" s="2053"/>
      <c r="AU669" s="2368"/>
      <c r="AV669" s="1928"/>
      <c r="AW669" s="351"/>
      <c r="AX669" s="351"/>
      <c r="AY669" s="351"/>
      <c r="AZ669" s="351"/>
      <c r="BA669" s="833"/>
      <c r="BB669" s="11"/>
      <c r="BC669" s="11"/>
      <c r="BD669" s="11"/>
      <c r="BE669" s="11"/>
      <c r="BF669" s="11"/>
      <c r="BG669" s="11"/>
      <c r="BH669" s="11"/>
      <c r="BI669" s="11"/>
      <c r="BJ669" s="11"/>
      <c r="BK669" s="11"/>
      <c r="BL669" s="11"/>
      <c r="BM669" s="11"/>
    </row>
    <row r="670" spans="2:65" x14ac:dyDescent="0.25">
      <c r="B670"/>
      <c r="C670"/>
      <c r="D670"/>
      <c r="E670" s="266"/>
      <c r="F670"/>
      <c r="G670"/>
      <c r="H670" s="50"/>
      <c r="I670"/>
      <c r="K670" s="302"/>
      <c r="L670" s="302"/>
      <c r="AI670" s="347"/>
      <c r="AJ670" s="347"/>
      <c r="AK670" s="347"/>
      <c r="AL670" s="348"/>
      <c r="AM670" s="347" t="s">
        <v>46</v>
      </c>
      <c r="AN670" s="348"/>
      <c r="AO670" s="2051" t="s">
        <v>23</v>
      </c>
      <c r="AP670" s="2051"/>
      <c r="AQ670" s="347" t="s">
        <v>103</v>
      </c>
      <c r="AR670" s="347"/>
      <c r="AS670" s="2051"/>
      <c r="AT670" s="2051"/>
      <c r="AU670" s="2366"/>
      <c r="AV670" s="1926"/>
      <c r="AW670" s="347"/>
      <c r="AX670" s="347"/>
      <c r="AY670" s="347"/>
      <c r="AZ670" s="347"/>
      <c r="BA670" s="831"/>
      <c r="BB670" s="9"/>
      <c r="BC670" s="9"/>
      <c r="BD670" s="9"/>
      <c r="BE670" s="9"/>
      <c r="BF670" s="9"/>
      <c r="BG670" s="9"/>
      <c r="BH670" s="9"/>
      <c r="BI670" s="9"/>
      <c r="BJ670" s="9"/>
      <c r="BK670" s="9"/>
      <c r="BL670" s="9"/>
      <c r="BM670" s="9"/>
    </row>
    <row r="671" spans="2:65" x14ac:dyDescent="0.25">
      <c r="B671"/>
      <c r="C671"/>
      <c r="D671"/>
      <c r="E671" s="266"/>
      <c r="F671"/>
      <c r="G671"/>
      <c r="H671" s="50"/>
      <c r="I671"/>
      <c r="K671" s="302"/>
      <c r="L671" s="302"/>
      <c r="AI671" s="347"/>
      <c r="AJ671" s="347"/>
      <c r="AK671" s="347"/>
      <c r="AL671" s="348"/>
      <c r="AM671" s="347" t="s">
        <v>46</v>
      </c>
      <c r="AN671" s="348"/>
      <c r="AO671" s="2051" t="s">
        <v>23</v>
      </c>
      <c r="AP671" s="2051"/>
      <c r="AQ671" s="347" t="s">
        <v>103</v>
      </c>
      <c r="AR671" s="347"/>
      <c r="AS671" s="2051"/>
      <c r="AT671" s="2051"/>
      <c r="AU671" s="2366"/>
      <c r="AV671" s="1926"/>
      <c r="AW671" s="347"/>
      <c r="AX671" s="347"/>
      <c r="AY671" s="347"/>
      <c r="AZ671" s="347"/>
      <c r="BA671" s="831"/>
      <c r="BB671" s="9"/>
      <c r="BC671" s="9"/>
      <c r="BD671" s="9"/>
      <c r="BE671" s="9"/>
      <c r="BF671" s="9"/>
      <c r="BG671" s="9"/>
      <c r="BH671" s="9"/>
      <c r="BI671" s="9"/>
      <c r="BJ671" s="9"/>
      <c r="BK671" s="9"/>
      <c r="BL671" s="9"/>
      <c r="BM671" s="9"/>
    </row>
    <row r="672" spans="2:65" x14ac:dyDescent="0.25">
      <c r="B672"/>
      <c r="C672"/>
      <c r="D672"/>
      <c r="E672" s="266"/>
      <c r="F672"/>
      <c r="G672"/>
      <c r="H672" s="50"/>
      <c r="I672"/>
      <c r="K672" s="302"/>
      <c r="L672" s="302"/>
      <c r="AI672" s="349"/>
      <c r="AJ672" s="349"/>
      <c r="AK672" s="349"/>
      <c r="AL672" s="350"/>
      <c r="AM672" s="349" t="s">
        <v>46</v>
      </c>
      <c r="AN672" s="350"/>
      <c r="AO672" s="2052" t="s">
        <v>23</v>
      </c>
      <c r="AP672" s="2052"/>
      <c r="AQ672" s="349" t="s">
        <v>103</v>
      </c>
      <c r="AR672" s="349"/>
      <c r="AS672" s="2052"/>
      <c r="AT672" s="2052"/>
      <c r="AU672" s="2367"/>
      <c r="AV672" s="1927"/>
      <c r="AW672" s="349"/>
      <c r="AX672" s="349"/>
      <c r="AY672" s="349"/>
      <c r="AZ672" s="349"/>
      <c r="BA672" s="832"/>
      <c r="BB672" s="10"/>
      <c r="BC672" s="10"/>
      <c r="BD672" s="10"/>
      <c r="BE672" s="10"/>
      <c r="BF672" s="10"/>
      <c r="BG672" s="10"/>
      <c r="BH672" s="10"/>
      <c r="BI672" s="10"/>
      <c r="BJ672" s="10"/>
      <c r="BK672" s="10"/>
      <c r="BL672" s="10"/>
      <c r="BM672" s="10"/>
    </row>
    <row r="673" spans="2:65" x14ac:dyDescent="0.25">
      <c r="B673"/>
      <c r="C673"/>
      <c r="D673"/>
      <c r="E673" s="266"/>
      <c r="F673"/>
      <c r="G673"/>
      <c r="H673" s="50"/>
      <c r="I673"/>
      <c r="K673" s="302"/>
      <c r="L673" s="302"/>
      <c r="AI673" s="189"/>
      <c r="AJ673" s="346"/>
      <c r="AK673" s="189"/>
      <c r="AL673" s="346"/>
      <c r="AM673" s="189" t="s">
        <v>46</v>
      </c>
      <c r="AN673" s="346"/>
      <c r="AO673" s="1595"/>
      <c r="AP673" s="1595"/>
      <c r="AQ673" s="189" t="s">
        <v>103</v>
      </c>
      <c r="AR673" s="189"/>
      <c r="AS673" s="1595"/>
      <c r="AT673" s="1595"/>
      <c r="AU673" s="2335"/>
      <c r="AV673" s="1891"/>
      <c r="AW673" s="189"/>
      <c r="AX673" s="189"/>
      <c r="AY673" s="189" t="e">
        <f>IF(#REF!="základní",I247,0)</f>
        <v>#REF!</v>
      </c>
      <c r="AZ673" s="189"/>
      <c r="BA673" s="519" t="e">
        <f>IF(#REF!="zákl. přenesená",I247,0)</f>
        <v>#REF!</v>
      </c>
      <c r="BB673" s="127" t="e">
        <f>IF(#REF!="sníž. přenesená",I247,0)</f>
        <v>#REF!</v>
      </c>
      <c r="BC673" s="127" t="e">
        <f>IF(#REF!="nulová",I247,0)</f>
        <v>#REF!</v>
      </c>
      <c r="BD673" s="13" t="s">
        <v>45</v>
      </c>
      <c r="BE673" s="127">
        <f>ROUND(H247*G247,2)</f>
        <v>172370.72</v>
      </c>
      <c r="BF673" s="13" t="s">
        <v>110</v>
      </c>
      <c r="BG673" s="126" t="s">
        <v>310</v>
      </c>
      <c r="BH673" s="1"/>
      <c r="BI673" s="1"/>
      <c r="BJ673" s="1"/>
      <c r="BK673" s="1"/>
      <c r="BL673" s="1"/>
      <c r="BM673" s="1"/>
    </row>
    <row r="674" spans="2:65" x14ac:dyDescent="0.25">
      <c r="B674"/>
      <c r="C674"/>
      <c r="D674"/>
      <c r="E674" s="266"/>
      <c r="F674"/>
      <c r="G674"/>
      <c r="H674" s="50"/>
      <c r="I674"/>
      <c r="K674" s="302"/>
      <c r="L674" s="302"/>
      <c r="AI674" s="189"/>
      <c r="AJ674" s="189"/>
      <c r="AK674" s="189"/>
      <c r="AL674" s="303"/>
      <c r="AM674" s="189" t="s">
        <v>46</v>
      </c>
      <c r="AN674" s="303"/>
      <c r="AO674" s="1595"/>
      <c r="AP674" s="1595"/>
      <c r="AQ674" s="189"/>
      <c r="AR674" s="189"/>
      <c r="AS674" s="1595"/>
      <c r="AT674" s="1595"/>
      <c r="AU674" s="2335"/>
      <c r="AV674" s="1891"/>
      <c r="AW674" s="189"/>
      <c r="AX674" s="189"/>
      <c r="AY674" s="189"/>
      <c r="AZ674" s="189"/>
      <c r="BA674" s="519"/>
      <c r="BB674" s="1"/>
      <c r="BC674" s="1"/>
      <c r="BD674" s="1"/>
      <c r="BE674" s="1"/>
      <c r="BF674" s="1"/>
      <c r="BG674" s="1"/>
      <c r="BH674" s="1"/>
      <c r="BI674" s="1"/>
      <c r="BJ674" s="1"/>
      <c r="BK674" s="1"/>
      <c r="BL674" s="1"/>
      <c r="BM674" s="1"/>
    </row>
    <row r="675" spans="2:65" x14ac:dyDescent="0.25">
      <c r="B675"/>
      <c r="C675"/>
      <c r="D675"/>
      <c r="E675" s="266"/>
      <c r="F675"/>
      <c r="G675"/>
      <c r="H675" s="50"/>
      <c r="I675"/>
      <c r="K675" s="302"/>
      <c r="L675" s="302"/>
      <c r="AI675" s="349"/>
      <c r="AJ675" s="349"/>
      <c r="AK675" s="349"/>
      <c r="AL675" s="350"/>
      <c r="AM675" s="349" t="s">
        <v>46</v>
      </c>
      <c r="AN675" s="350"/>
      <c r="AO675" s="2052" t="s">
        <v>23</v>
      </c>
      <c r="AP675" s="2052"/>
      <c r="AQ675" s="349" t="s">
        <v>103</v>
      </c>
      <c r="AR675" s="349"/>
      <c r="AS675" s="2052"/>
      <c r="AT675" s="2052"/>
      <c r="AU675" s="2367"/>
      <c r="AV675" s="1927"/>
      <c r="AW675" s="349"/>
      <c r="AX675" s="349"/>
      <c r="AY675" s="349"/>
      <c r="AZ675" s="349"/>
      <c r="BA675" s="832"/>
      <c r="BB675" s="10"/>
      <c r="BC675" s="10"/>
      <c r="BD675" s="10"/>
      <c r="BE675" s="10"/>
      <c r="BF675" s="10"/>
      <c r="BG675" s="10"/>
      <c r="BH675" s="10"/>
      <c r="BI675" s="10"/>
      <c r="BJ675" s="10"/>
      <c r="BK675" s="10"/>
      <c r="BL675" s="10"/>
      <c r="BM675" s="10"/>
    </row>
    <row r="676" spans="2:65" x14ac:dyDescent="0.25">
      <c r="B676"/>
      <c r="C676"/>
      <c r="D676"/>
      <c r="E676" s="266"/>
      <c r="F676"/>
      <c r="G676"/>
      <c r="H676" s="50"/>
      <c r="I676"/>
      <c r="K676" s="302"/>
      <c r="L676" s="302"/>
      <c r="AI676" s="349"/>
      <c r="AJ676" s="349"/>
      <c r="AK676" s="349"/>
      <c r="AL676" s="350"/>
      <c r="AM676" s="349" t="s">
        <v>46</v>
      </c>
      <c r="AN676" s="350"/>
      <c r="AO676" s="2052" t="s">
        <v>23</v>
      </c>
      <c r="AP676" s="2052"/>
      <c r="AQ676" s="349" t="s">
        <v>103</v>
      </c>
      <c r="AR676" s="349"/>
      <c r="AS676" s="2052"/>
      <c r="AT676" s="2052"/>
      <c r="AU676" s="2367"/>
      <c r="AV676" s="1927"/>
      <c r="AW676" s="349"/>
      <c r="AX676" s="349"/>
      <c r="AY676" s="349"/>
      <c r="AZ676" s="349"/>
      <c r="BA676" s="832"/>
      <c r="BB676" s="10"/>
      <c r="BC676" s="10"/>
      <c r="BD676" s="10"/>
      <c r="BE676" s="10"/>
      <c r="BF676" s="10"/>
      <c r="BG676" s="10"/>
      <c r="BH676" s="10"/>
      <c r="BI676" s="10"/>
      <c r="BJ676" s="10"/>
      <c r="BK676" s="10"/>
      <c r="BL676" s="10"/>
      <c r="BM676" s="10"/>
    </row>
    <row r="677" spans="2:65" x14ac:dyDescent="0.25">
      <c r="B677"/>
      <c r="C677"/>
      <c r="D677"/>
      <c r="E677" s="266"/>
      <c r="F677"/>
      <c r="G677"/>
      <c r="H677" s="50"/>
      <c r="I677"/>
      <c r="K677" s="302"/>
      <c r="L677" s="302"/>
      <c r="AI677" s="351"/>
      <c r="AJ677" s="351"/>
      <c r="AK677" s="351"/>
      <c r="AL677" s="352"/>
      <c r="AM677" s="351" t="s">
        <v>46</v>
      </c>
      <c r="AN677" s="352"/>
      <c r="AO677" s="2053" t="s">
        <v>23</v>
      </c>
      <c r="AP677" s="2053"/>
      <c r="AQ677" s="351" t="s">
        <v>103</v>
      </c>
      <c r="AR677" s="351"/>
      <c r="AS677" s="2053"/>
      <c r="AT677" s="2053"/>
      <c r="AU677" s="2368"/>
      <c r="AV677" s="1928"/>
      <c r="AW677" s="351"/>
      <c r="AX677" s="351"/>
      <c r="AY677" s="351"/>
      <c r="AZ677" s="351"/>
      <c r="BA677" s="833"/>
      <c r="BB677" s="11"/>
      <c r="BC677" s="11"/>
      <c r="BD677" s="11"/>
      <c r="BE677" s="11"/>
      <c r="BF677" s="11"/>
      <c r="BG677" s="11"/>
      <c r="BH677" s="11"/>
      <c r="BI677" s="11"/>
      <c r="BJ677" s="11"/>
      <c r="BK677" s="11"/>
      <c r="BL677" s="11"/>
      <c r="BM677" s="11"/>
    </row>
    <row r="678" spans="2:65" x14ac:dyDescent="0.25">
      <c r="B678"/>
      <c r="C678"/>
      <c r="D678"/>
      <c r="E678" s="266"/>
      <c r="F678"/>
      <c r="G678"/>
      <c r="H678" s="50"/>
      <c r="I678"/>
      <c r="K678" s="302"/>
      <c r="L678" s="302"/>
      <c r="AI678" s="349"/>
      <c r="AJ678" s="349"/>
      <c r="AK678" s="349"/>
      <c r="AL678" s="350"/>
      <c r="AM678" s="349" t="s">
        <v>46</v>
      </c>
      <c r="AN678" s="350"/>
      <c r="AO678" s="2052" t="s">
        <v>23</v>
      </c>
      <c r="AP678" s="2052"/>
      <c r="AQ678" s="349" t="s">
        <v>103</v>
      </c>
      <c r="AR678" s="349"/>
      <c r="AS678" s="2052"/>
      <c r="AT678" s="2052"/>
      <c r="AU678" s="2367"/>
      <c r="AV678" s="1927"/>
      <c r="AW678" s="349"/>
      <c r="AX678" s="349"/>
      <c r="AY678" s="349"/>
      <c r="AZ678" s="349"/>
      <c r="BA678" s="832"/>
      <c r="BB678" s="10"/>
      <c r="BC678" s="10"/>
      <c r="BD678" s="10"/>
      <c r="BE678" s="10"/>
      <c r="BF678" s="10"/>
      <c r="BG678" s="10"/>
      <c r="BH678" s="10"/>
      <c r="BI678" s="10"/>
      <c r="BJ678" s="10"/>
      <c r="BK678" s="10"/>
      <c r="BL678" s="10"/>
      <c r="BM678" s="10"/>
    </row>
    <row r="679" spans="2:65" x14ac:dyDescent="0.25">
      <c r="B679"/>
      <c r="C679"/>
      <c r="D679"/>
      <c r="E679" s="266"/>
      <c r="F679"/>
      <c r="G679"/>
      <c r="H679" s="50"/>
      <c r="I679"/>
      <c r="K679" s="302"/>
      <c r="L679" s="302"/>
      <c r="AI679" s="353"/>
      <c r="AJ679" s="353"/>
      <c r="AK679" s="353"/>
      <c r="AL679" s="354"/>
      <c r="AM679" s="353" t="s">
        <v>46</v>
      </c>
      <c r="AN679" s="354"/>
      <c r="AO679" s="2054" t="s">
        <v>23</v>
      </c>
      <c r="AP679" s="2054"/>
      <c r="AQ679" s="353" t="s">
        <v>103</v>
      </c>
      <c r="AR679" s="353"/>
      <c r="AS679" s="2054"/>
      <c r="AT679" s="2054"/>
      <c r="AU679" s="2369"/>
      <c r="AV679" s="1929"/>
      <c r="AW679" s="353"/>
      <c r="AX679" s="353"/>
      <c r="AY679" s="353"/>
      <c r="AZ679" s="353"/>
      <c r="BA679" s="834"/>
      <c r="BB679" s="12"/>
      <c r="BC679" s="12"/>
      <c r="BD679" s="12"/>
      <c r="BE679" s="12"/>
      <c r="BF679" s="12"/>
      <c r="BG679" s="12"/>
      <c r="BH679" s="12"/>
      <c r="BI679" s="12"/>
      <c r="BJ679" s="12"/>
      <c r="BK679" s="12"/>
      <c r="BL679" s="12"/>
      <c r="BM679" s="12"/>
    </row>
    <row r="680" spans="2:65" x14ac:dyDescent="0.25">
      <c r="B680"/>
      <c r="C680"/>
      <c r="D680"/>
      <c r="E680" s="266"/>
      <c r="F680"/>
      <c r="G680"/>
      <c r="H680" s="50"/>
      <c r="I680"/>
      <c r="K680" s="302"/>
      <c r="L680" s="302"/>
      <c r="AI680" s="189"/>
      <c r="AJ680" s="346"/>
      <c r="AK680" s="189"/>
      <c r="AL680" s="346"/>
      <c r="AM680" s="189" t="s">
        <v>46</v>
      </c>
      <c r="AN680" s="346"/>
      <c r="AO680" s="1595"/>
      <c r="AP680" s="1595"/>
      <c r="AQ680" s="189" t="s">
        <v>103</v>
      </c>
      <c r="AR680" s="189"/>
      <c r="AS680" s="1595"/>
      <c r="AT680" s="1595"/>
      <c r="AU680" s="2335"/>
      <c r="AV680" s="1891"/>
      <c r="AW680" s="189"/>
      <c r="AX680" s="189"/>
      <c r="AY680" s="189" t="e">
        <f>IF(#REF!="základní",I254,0)</f>
        <v>#REF!</v>
      </c>
      <c r="AZ680" s="189"/>
      <c r="BA680" s="519" t="e">
        <f>IF(#REF!="zákl. přenesená",I254,0)</f>
        <v>#REF!</v>
      </c>
      <c r="BB680" s="127" t="e">
        <f>IF(#REF!="sníž. přenesená",I254,0)</f>
        <v>#REF!</v>
      </c>
      <c r="BC680" s="127" t="e">
        <f>IF(#REF!="nulová",I254,0)</f>
        <v>#REF!</v>
      </c>
      <c r="BD680" s="13" t="s">
        <v>45</v>
      </c>
      <c r="BE680" s="127">
        <f>ROUND(H254*G254,2)</f>
        <v>64545.61</v>
      </c>
      <c r="BF680" s="13" t="s">
        <v>110</v>
      </c>
      <c r="BG680" s="126" t="s">
        <v>318</v>
      </c>
      <c r="BH680" s="1"/>
      <c r="BI680" s="1"/>
      <c r="BJ680" s="1"/>
      <c r="BK680" s="1"/>
      <c r="BL680" s="1"/>
      <c r="BM680" s="1"/>
    </row>
    <row r="681" spans="2:65" x14ac:dyDescent="0.25">
      <c r="B681"/>
      <c r="C681"/>
      <c r="D681"/>
      <c r="E681" s="266"/>
      <c r="F681"/>
      <c r="G681"/>
      <c r="H681" s="50"/>
      <c r="I681"/>
      <c r="K681" s="302"/>
      <c r="L681" s="302"/>
      <c r="AI681" s="349"/>
      <c r="AJ681" s="349"/>
      <c r="AK681" s="349"/>
      <c r="AL681" s="350"/>
      <c r="AM681" s="349" t="s">
        <v>46</v>
      </c>
      <c r="AN681" s="350"/>
      <c r="AO681" s="2052" t="s">
        <v>23</v>
      </c>
      <c r="AP681" s="2052"/>
      <c r="AQ681" s="349" t="s">
        <v>103</v>
      </c>
      <c r="AR681" s="349"/>
      <c r="AS681" s="2052"/>
      <c r="AT681" s="2052"/>
      <c r="AU681" s="2367"/>
      <c r="AV681" s="1927"/>
      <c r="AW681" s="349"/>
      <c r="AX681" s="349"/>
      <c r="AY681" s="349"/>
      <c r="AZ681" s="349"/>
      <c r="BA681" s="832"/>
      <c r="BB681" s="10"/>
      <c r="BC681" s="10"/>
      <c r="BD681" s="10"/>
      <c r="BE681" s="10"/>
      <c r="BF681" s="10"/>
      <c r="BG681" s="10"/>
      <c r="BH681" s="10"/>
      <c r="BI681" s="10"/>
      <c r="BJ681" s="10"/>
      <c r="BK681" s="10"/>
      <c r="BL681" s="10"/>
      <c r="BM681" s="10"/>
    </row>
    <row r="682" spans="2:65" x14ac:dyDescent="0.25">
      <c r="B682"/>
      <c r="C682"/>
      <c r="D682"/>
      <c r="E682" s="266"/>
      <c r="F682"/>
      <c r="G682"/>
      <c r="H682" s="50"/>
      <c r="I682"/>
      <c r="K682" s="302"/>
      <c r="L682" s="302"/>
      <c r="AI682" s="189"/>
      <c r="AJ682" s="346"/>
      <c r="AK682" s="189"/>
      <c r="AL682" s="346"/>
      <c r="AM682" s="189" t="s">
        <v>46</v>
      </c>
      <c r="AN682" s="346"/>
      <c r="AO682" s="1595"/>
      <c r="AP682" s="1595"/>
      <c r="AQ682" s="189" t="s">
        <v>103</v>
      </c>
      <c r="AR682" s="189"/>
      <c r="AS682" s="1595"/>
      <c r="AT682" s="1595"/>
      <c r="AU682" s="2335"/>
      <c r="AV682" s="1891"/>
      <c r="AW682" s="189"/>
      <c r="AX682" s="189"/>
      <c r="AY682" s="189" t="e">
        <f>IF(#REF!="základní",I256,0)</f>
        <v>#REF!</v>
      </c>
      <c r="AZ682" s="189"/>
      <c r="BA682" s="519" t="e">
        <f>IF(#REF!="zákl. přenesená",I256,0)</f>
        <v>#REF!</v>
      </c>
      <c r="BB682" s="127" t="e">
        <f>IF(#REF!="sníž. přenesená",I256,0)</f>
        <v>#REF!</v>
      </c>
      <c r="BC682" s="127" t="e">
        <f>IF(#REF!="nulová",I256,0)</f>
        <v>#REF!</v>
      </c>
      <c r="BD682" s="13" t="s">
        <v>45</v>
      </c>
      <c r="BE682" s="127">
        <f>ROUND(H256*G256,2)</f>
        <v>10849.7</v>
      </c>
      <c r="BF682" s="13" t="s">
        <v>110</v>
      </c>
      <c r="BG682" s="126" t="s">
        <v>323</v>
      </c>
      <c r="BH682" s="1"/>
      <c r="BI682" s="1"/>
      <c r="BJ682" s="1"/>
      <c r="BK682" s="1"/>
      <c r="BL682" s="1"/>
      <c r="BM682" s="1"/>
    </row>
    <row r="683" spans="2:65" x14ac:dyDescent="0.25">
      <c r="B683"/>
      <c r="C683"/>
      <c r="D683"/>
      <c r="E683" s="266"/>
      <c r="F683"/>
      <c r="G683"/>
      <c r="H683" s="50"/>
      <c r="I683"/>
      <c r="K683" s="302"/>
      <c r="L683" s="302"/>
      <c r="AI683" s="189"/>
      <c r="AJ683" s="189"/>
      <c r="AK683" s="189"/>
      <c r="AL683" s="303"/>
      <c r="AM683" s="189" t="s">
        <v>46</v>
      </c>
      <c r="AN683" s="303"/>
      <c r="AO683" s="1595"/>
      <c r="AP683" s="1595"/>
      <c r="AQ683" s="189"/>
      <c r="AR683" s="189"/>
      <c r="AS683" s="1595"/>
      <c r="AT683" s="1595"/>
      <c r="AU683" s="2335"/>
      <c r="AV683" s="1891"/>
      <c r="AW683" s="189"/>
      <c r="AX683" s="189"/>
      <c r="AY683" s="189"/>
      <c r="AZ683" s="189"/>
      <c r="BA683" s="519"/>
      <c r="BB683" s="1"/>
      <c r="BC683" s="1"/>
      <c r="BD683" s="1"/>
      <c r="BE683" s="1"/>
      <c r="BF683" s="1"/>
      <c r="BG683" s="1"/>
      <c r="BH683" s="1"/>
      <c r="BI683" s="1"/>
      <c r="BJ683" s="1"/>
      <c r="BK683" s="1"/>
      <c r="BL683" s="1"/>
      <c r="BM683" s="1"/>
    </row>
    <row r="684" spans="2:65" x14ac:dyDescent="0.25">
      <c r="B684"/>
      <c r="C684"/>
      <c r="D684"/>
      <c r="E684" s="266"/>
      <c r="F684"/>
      <c r="G684"/>
      <c r="H684" s="50"/>
      <c r="I684"/>
      <c r="K684" s="302"/>
      <c r="L684" s="302"/>
      <c r="AI684" s="349"/>
      <c r="AJ684" s="349"/>
      <c r="AK684" s="349"/>
      <c r="AL684" s="350"/>
      <c r="AM684" s="349" t="s">
        <v>46</v>
      </c>
      <c r="AN684" s="350"/>
      <c r="AO684" s="2052" t="s">
        <v>23</v>
      </c>
      <c r="AP684" s="2052"/>
      <c r="AQ684" s="349" t="s">
        <v>103</v>
      </c>
      <c r="AR684" s="349"/>
      <c r="AS684" s="2052"/>
      <c r="AT684" s="2052"/>
      <c r="AU684" s="2367"/>
      <c r="AV684" s="1927"/>
      <c r="AW684" s="349"/>
      <c r="AX684" s="349"/>
      <c r="AY684" s="349"/>
      <c r="AZ684" s="349"/>
      <c r="BA684" s="832"/>
      <c r="BB684" s="10"/>
      <c r="BC684" s="10"/>
      <c r="BD684" s="10"/>
      <c r="BE684" s="10"/>
      <c r="BF684" s="10"/>
      <c r="BG684" s="10"/>
      <c r="BH684" s="10"/>
      <c r="BI684" s="10"/>
      <c r="BJ684" s="10"/>
      <c r="BK684" s="10"/>
      <c r="BL684" s="10"/>
      <c r="BM684" s="10"/>
    </row>
    <row r="685" spans="2:65" x14ac:dyDescent="0.25">
      <c r="B685"/>
      <c r="C685"/>
      <c r="D685"/>
      <c r="E685" s="266"/>
      <c r="F685"/>
      <c r="G685"/>
      <c r="H685" s="50"/>
      <c r="I685"/>
      <c r="K685" s="302"/>
      <c r="L685" s="302"/>
      <c r="AI685" s="189"/>
      <c r="AJ685" s="346"/>
      <c r="AK685" s="189"/>
      <c r="AL685" s="346"/>
      <c r="AM685" s="189" t="s">
        <v>46</v>
      </c>
      <c r="AN685" s="346"/>
      <c r="AO685" s="1595"/>
      <c r="AP685" s="1595"/>
      <c r="AQ685" s="189" t="s">
        <v>103</v>
      </c>
      <c r="AR685" s="189"/>
      <c r="AS685" s="1595"/>
      <c r="AT685" s="1595"/>
      <c r="AU685" s="2335"/>
      <c r="AV685" s="1891"/>
      <c r="AW685" s="189"/>
      <c r="AX685" s="189"/>
      <c r="AY685" s="189" t="e">
        <f>IF(#REF!="základní",I259,0)</f>
        <v>#REF!</v>
      </c>
      <c r="AZ685" s="189"/>
      <c r="BA685" s="519" t="e">
        <f>IF(#REF!="zákl. přenesená",I259,0)</f>
        <v>#REF!</v>
      </c>
      <c r="BB685" s="127" t="e">
        <f>IF(#REF!="sníž. přenesená",I259,0)</f>
        <v>#REF!</v>
      </c>
      <c r="BC685" s="127" t="e">
        <f>IF(#REF!="nulová",I259,0)</f>
        <v>#REF!</v>
      </c>
      <c r="BD685" s="13" t="s">
        <v>45</v>
      </c>
      <c r="BE685" s="127">
        <f>ROUND(H259*G259,2)</f>
        <v>5180.29</v>
      </c>
      <c r="BF685" s="13" t="s">
        <v>110</v>
      </c>
      <c r="BG685" s="126" t="s">
        <v>329</v>
      </c>
      <c r="BH685" s="1"/>
      <c r="BI685" s="1"/>
      <c r="BJ685" s="1"/>
      <c r="BK685" s="1"/>
      <c r="BL685" s="1"/>
      <c r="BM685" s="1"/>
    </row>
    <row r="686" spans="2:65" x14ac:dyDescent="0.25">
      <c r="B686"/>
      <c r="C686"/>
      <c r="D686"/>
      <c r="E686" s="266"/>
      <c r="F686"/>
      <c r="G686"/>
      <c r="H686" s="50"/>
      <c r="I686"/>
      <c r="K686" s="302"/>
      <c r="L686" s="302"/>
      <c r="AI686" s="189"/>
      <c r="AJ686" s="189"/>
      <c r="AK686" s="189"/>
      <c r="AL686" s="303"/>
      <c r="AM686" s="189" t="s">
        <v>46</v>
      </c>
      <c r="AN686" s="303"/>
      <c r="AO686" s="1595"/>
      <c r="AP686" s="1595"/>
      <c r="AQ686" s="189"/>
      <c r="AR686" s="189"/>
      <c r="AS686" s="1595"/>
      <c r="AT686" s="1595"/>
      <c r="AU686" s="2335"/>
      <c r="AV686" s="1891"/>
      <c r="AW686" s="189"/>
      <c r="AX686" s="189"/>
      <c r="AY686" s="189"/>
      <c r="AZ686" s="189"/>
      <c r="BA686" s="519"/>
      <c r="BB686" s="1"/>
      <c r="BC686" s="1"/>
      <c r="BD686" s="1"/>
      <c r="BE686" s="1"/>
      <c r="BF686" s="1"/>
      <c r="BG686" s="1"/>
      <c r="BH686" s="1"/>
      <c r="BI686" s="1"/>
      <c r="BJ686" s="1"/>
      <c r="BK686" s="1"/>
      <c r="BL686" s="1"/>
      <c r="BM686" s="1"/>
    </row>
    <row r="687" spans="2:65" x14ac:dyDescent="0.25">
      <c r="B687"/>
      <c r="C687"/>
      <c r="D687"/>
      <c r="E687" s="266"/>
      <c r="F687"/>
      <c r="G687"/>
      <c r="H687" s="50"/>
      <c r="I687"/>
      <c r="K687" s="302"/>
      <c r="L687" s="302"/>
      <c r="AI687" s="349"/>
      <c r="AJ687" s="349"/>
      <c r="AK687" s="349"/>
      <c r="AL687" s="350"/>
      <c r="AM687" s="349" t="s">
        <v>46</v>
      </c>
      <c r="AN687" s="350"/>
      <c r="AO687" s="2052" t="s">
        <v>23</v>
      </c>
      <c r="AP687" s="2052"/>
      <c r="AQ687" s="349" t="s">
        <v>103</v>
      </c>
      <c r="AR687" s="349"/>
      <c r="AS687" s="2052"/>
      <c r="AT687" s="2052"/>
      <c r="AU687" s="2367"/>
      <c r="AV687" s="1927"/>
      <c r="AW687" s="349"/>
      <c r="AX687" s="349"/>
      <c r="AY687" s="349"/>
      <c r="AZ687" s="349"/>
      <c r="BA687" s="832"/>
      <c r="BB687" s="10"/>
      <c r="BC687" s="10"/>
      <c r="BD687" s="10"/>
      <c r="BE687" s="10"/>
      <c r="BF687" s="10"/>
      <c r="BG687" s="10"/>
      <c r="BH687" s="10"/>
      <c r="BI687" s="10"/>
      <c r="BJ687" s="10"/>
      <c r="BK687" s="10"/>
      <c r="BL687" s="10"/>
      <c r="BM687" s="10"/>
    </row>
    <row r="688" spans="2:65" x14ac:dyDescent="0.25">
      <c r="B688"/>
      <c r="C688"/>
      <c r="D688"/>
      <c r="E688" s="266"/>
      <c r="F688"/>
      <c r="G688"/>
      <c r="H688" s="50"/>
      <c r="I688"/>
      <c r="K688" s="302"/>
      <c r="L688" s="302"/>
      <c r="AI688" s="189"/>
      <c r="AJ688" s="346"/>
      <c r="AK688" s="189"/>
      <c r="AL688" s="346"/>
      <c r="AM688" s="189" t="s">
        <v>46</v>
      </c>
      <c r="AN688" s="346"/>
      <c r="AO688" s="1595"/>
      <c r="AP688" s="1595"/>
      <c r="AQ688" s="189" t="s">
        <v>103</v>
      </c>
      <c r="AR688" s="189"/>
      <c r="AS688" s="1595"/>
      <c r="AT688" s="1595"/>
      <c r="AU688" s="2335"/>
      <c r="AV688" s="1891"/>
      <c r="AW688" s="189"/>
      <c r="AX688" s="189"/>
      <c r="AY688" s="189" t="e">
        <f>IF(#REF!="základní",I262,0)</f>
        <v>#REF!</v>
      </c>
      <c r="AZ688" s="189"/>
      <c r="BA688" s="519" t="e">
        <f>IF(#REF!="zákl. přenesená",I262,0)</f>
        <v>#REF!</v>
      </c>
      <c r="BB688" s="127" t="e">
        <f>IF(#REF!="sníž. přenesená",I262,0)</f>
        <v>#REF!</v>
      </c>
      <c r="BC688" s="127" t="e">
        <f>IF(#REF!="nulová",I262,0)</f>
        <v>#REF!</v>
      </c>
      <c r="BD688" s="13" t="s">
        <v>45</v>
      </c>
      <c r="BE688" s="127">
        <f>ROUND(H262*G262,2)</f>
        <v>639.4</v>
      </c>
      <c r="BF688" s="13" t="s">
        <v>110</v>
      </c>
      <c r="BG688" s="126" t="s">
        <v>336</v>
      </c>
      <c r="BH688" s="1"/>
      <c r="BI688" s="1"/>
      <c r="BJ688" s="1"/>
      <c r="BK688" s="1"/>
      <c r="BL688" s="1"/>
      <c r="BM688" s="1"/>
    </row>
    <row r="689" spans="2:65" x14ac:dyDescent="0.25">
      <c r="B689"/>
      <c r="C689"/>
      <c r="D689"/>
      <c r="E689" s="266"/>
      <c r="F689"/>
      <c r="G689"/>
      <c r="H689" s="50"/>
      <c r="I689"/>
      <c r="K689" s="302"/>
      <c r="L689" s="302"/>
      <c r="AI689" s="349"/>
      <c r="AJ689" s="349"/>
      <c r="AK689" s="349"/>
      <c r="AL689" s="350"/>
      <c r="AM689" s="349" t="s">
        <v>46</v>
      </c>
      <c r="AN689" s="350"/>
      <c r="AO689" s="2052" t="s">
        <v>23</v>
      </c>
      <c r="AP689" s="2052"/>
      <c r="AQ689" s="349" t="s">
        <v>103</v>
      </c>
      <c r="AR689" s="349"/>
      <c r="AS689" s="2052"/>
      <c r="AT689" s="2052"/>
      <c r="AU689" s="2367"/>
      <c r="AV689" s="1927"/>
      <c r="AW689" s="349"/>
      <c r="AX689" s="349"/>
      <c r="AY689" s="349"/>
      <c r="AZ689" s="349"/>
      <c r="BA689" s="832"/>
      <c r="BB689" s="10"/>
      <c r="BC689" s="10"/>
      <c r="BD689" s="10"/>
      <c r="BE689" s="10"/>
      <c r="BF689" s="10"/>
      <c r="BG689" s="10"/>
      <c r="BH689" s="10"/>
      <c r="BI689" s="10"/>
      <c r="BJ689" s="10"/>
      <c r="BK689" s="10"/>
      <c r="BL689" s="10"/>
      <c r="BM689" s="10"/>
    </row>
    <row r="690" spans="2:65" x14ac:dyDescent="0.25">
      <c r="B690"/>
      <c r="C690"/>
      <c r="D690"/>
      <c r="E690" s="266"/>
      <c r="F690"/>
      <c r="G690"/>
      <c r="H690" s="50"/>
      <c r="I690"/>
      <c r="K690" s="302"/>
      <c r="L690" s="302"/>
      <c r="AI690" s="189"/>
      <c r="AJ690" s="346"/>
      <c r="AK690" s="189"/>
      <c r="AL690" s="346"/>
      <c r="AM690" s="189" t="s">
        <v>46</v>
      </c>
      <c r="AN690" s="346"/>
      <c r="AO690" s="1595"/>
      <c r="AP690" s="1595"/>
      <c r="AQ690" s="189" t="s">
        <v>103</v>
      </c>
      <c r="AR690" s="189"/>
      <c r="AS690" s="1595"/>
      <c r="AT690" s="1595"/>
      <c r="AU690" s="2335"/>
      <c r="AV690" s="1891"/>
      <c r="AW690" s="189"/>
      <c r="AX690" s="189"/>
      <c r="AY690" s="189" t="e">
        <f>IF(#REF!="základní",I264,0)</f>
        <v>#REF!</v>
      </c>
      <c r="AZ690" s="189"/>
      <c r="BA690" s="519" t="e">
        <f>IF(#REF!="zákl. přenesená",I264,0)</f>
        <v>#REF!</v>
      </c>
      <c r="BB690" s="127" t="e">
        <f>IF(#REF!="sníž. přenesená",I264,0)</f>
        <v>#REF!</v>
      </c>
      <c r="BC690" s="127" t="e">
        <f>IF(#REF!="nulová",I264,0)</f>
        <v>#REF!</v>
      </c>
      <c r="BD690" s="13" t="s">
        <v>45</v>
      </c>
      <c r="BE690" s="127">
        <f>ROUND(H264*G264,2)</f>
        <v>55550</v>
      </c>
      <c r="BF690" s="13" t="s">
        <v>110</v>
      </c>
      <c r="BG690" s="126" t="s">
        <v>342</v>
      </c>
      <c r="BH690" s="1"/>
      <c r="BI690" s="1"/>
      <c r="BJ690" s="1"/>
      <c r="BK690" s="1"/>
      <c r="BL690" s="1"/>
      <c r="BM690" s="1"/>
    </row>
    <row r="691" spans="2:65" x14ac:dyDescent="0.25">
      <c r="B691"/>
      <c r="C691"/>
      <c r="D691"/>
      <c r="E691" s="266"/>
      <c r="F691"/>
      <c r="G691"/>
      <c r="H691" s="50"/>
      <c r="I691"/>
      <c r="K691" s="302"/>
      <c r="L691" s="302"/>
      <c r="AI691" s="189"/>
      <c r="AJ691" s="346"/>
      <c r="AK691" s="189"/>
      <c r="AL691" s="346"/>
      <c r="AM691" s="189" t="s">
        <v>46</v>
      </c>
      <c r="AN691" s="346"/>
      <c r="AO691" s="1595"/>
      <c r="AP691" s="1595"/>
      <c r="AQ691" s="189" t="s">
        <v>103</v>
      </c>
      <c r="AR691" s="189"/>
      <c r="AS691" s="1595"/>
      <c r="AT691" s="1595"/>
      <c r="AU691" s="2335"/>
      <c r="AV691" s="1891"/>
      <c r="AW691" s="189"/>
      <c r="AX691" s="189"/>
      <c r="AY691" s="189" t="e">
        <f>IF(#REF!="základní",I265,0)</f>
        <v>#REF!</v>
      </c>
      <c r="AZ691" s="189"/>
      <c r="BA691" s="519" t="e">
        <f>IF(#REF!="zákl. přenesená",I265,0)</f>
        <v>#REF!</v>
      </c>
      <c r="BB691" s="127" t="e">
        <f>IF(#REF!="sníž. přenesená",I265,0)</f>
        <v>#REF!</v>
      </c>
      <c r="BC691" s="127" t="e">
        <f>IF(#REF!="nulová",I265,0)</f>
        <v>#REF!</v>
      </c>
      <c r="BD691" s="13" t="s">
        <v>45</v>
      </c>
      <c r="BE691" s="127">
        <f>ROUND(H265*G265,2)</f>
        <v>20000</v>
      </c>
      <c r="BF691" s="13" t="s">
        <v>110</v>
      </c>
      <c r="BG691" s="126" t="s">
        <v>347</v>
      </c>
      <c r="BH691" s="1"/>
      <c r="BI691" s="1"/>
      <c r="BJ691" s="1"/>
      <c r="BK691" s="1"/>
      <c r="BL691" s="1"/>
      <c r="BM691" s="1"/>
    </row>
    <row r="692" spans="2:65" x14ac:dyDescent="0.25">
      <c r="B692"/>
      <c r="C692"/>
      <c r="D692"/>
      <c r="E692" s="266"/>
      <c r="F692"/>
      <c r="G692"/>
      <c r="H692" s="50"/>
      <c r="I692"/>
      <c r="K692" s="302"/>
      <c r="L692" s="302"/>
      <c r="AI692" s="349"/>
      <c r="AJ692" s="349"/>
      <c r="AK692" s="349"/>
      <c r="AL692" s="350"/>
      <c r="AM692" s="349" t="s">
        <v>46</v>
      </c>
      <c r="AN692" s="350"/>
      <c r="AO692" s="2052" t="s">
        <v>23</v>
      </c>
      <c r="AP692" s="2052"/>
      <c r="AQ692" s="349" t="s">
        <v>103</v>
      </c>
      <c r="AR692" s="349"/>
      <c r="AS692" s="2052"/>
      <c r="AT692" s="2052"/>
      <c r="AU692" s="2367"/>
      <c r="AV692" s="1927"/>
      <c r="AW692" s="349"/>
      <c r="AX692" s="349"/>
      <c r="AY692" s="349"/>
      <c r="AZ692" s="349"/>
      <c r="BA692" s="832"/>
      <c r="BB692" s="10"/>
      <c r="BC692" s="10"/>
      <c r="BD692" s="10"/>
      <c r="BE692" s="10"/>
      <c r="BF692" s="10"/>
      <c r="BG692" s="10"/>
      <c r="BH692" s="10"/>
      <c r="BI692" s="10"/>
      <c r="BJ692" s="10"/>
      <c r="BK692" s="10"/>
      <c r="BL692" s="10"/>
      <c r="BM692" s="10"/>
    </row>
    <row r="693" spans="2:65" x14ac:dyDescent="0.25">
      <c r="B693"/>
      <c r="C693"/>
      <c r="D693"/>
      <c r="E693" s="266"/>
      <c r="F693"/>
      <c r="G693"/>
      <c r="H693" s="50"/>
      <c r="I693"/>
      <c r="K693" s="302"/>
      <c r="L693" s="302"/>
      <c r="AI693" s="343"/>
      <c r="AJ693" s="344"/>
      <c r="AK693" s="343"/>
      <c r="AL693" s="345"/>
      <c r="AM693" s="343" t="s">
        <v>45</v>
      </c>
      <c r="AN693" s="345"/>
      <c r="AO693" s="2050"/>
      <c r="AP693" s="2050"/>
      <c r="AQ693" s="343" t="s">
        <v>103</v>
      </c>
      <c r="AR693" s="343"/>
      <c r="AS693" s="2050"/>
      <c r="AT693" s="2050"/>
      <c r="AU693" s="2365"/>
      <c r="AV693" s="1925"/>
      <c r="AW693" s="343"/>
      <c r="AX693" s="343"/>
      <c r="AY693" s="343"/>
      <c r="AZ693" s="343"/>
      <c r="BA693" s="830"/>
      <c r="BB693" s="8"/>
      <c r="BC693" s="8"/>
      <c r="BD693" s="8"/>
      <c r="BE693" s="115">
        <f>SUM(BE694:BE702)</f>
        <v>82546.649999999994</v>
      </c>
      <c r="BF693" s="8"/>
      <c r="BG693" s="8"/>
      <c r="BH693" s="8"/>
      <c r="BI693" s="8"/>
      <c r="BJ693" s="8"/>
      <c r="BK693" s="8"/>
      <c r="BL693" s="8"/>
      <c r="BM693" s="8"/>
    </row>
    <row r="694" spans="2:65" x14ac:dyDescent="0.25">
      <c r="B694"/>
      <c r="C694"/>
      <c r="D694"/>
      <c r="E694" s="266"/>
      <c r="F694"/>
      <c r="G694"/>
      <c r="H694" s="50"/>
      <c r="I694"/>
      <c r="K694" s="302"/>
      <c r="L694" s="302"/>
      <c r="AI694" s="189"/>
      <c r="AJ694" s="346"/>
      <c r="AK694" s="189"/>
      <c r="AL694" s="346"/>
      <c r="AM694" s="189" t="s">
        <v>46</v>
      </c>
      <c r="AN694" s="346"/>
      <c r="AO694" s="1595"/>
      <c r="AP694" s="1595"/>
      <c r="AQ694" s="189" t="s">
        <v>103</v>
      </c>
      <c r="AR694" s="189"/>
      <c r="AS694" s="1595"/>
      <c r="AT694" s="1595"/>
      <c r="AU694" s="2335"/>
      <c r="AV694" s="1891"/>
      <c r="AW694" s="189"/>
      <c r="AX694" s="189"/>
      <c r="AY694" s="189" t="e">
        <f>IF(#REF!="základní",I272,0)</f>
        <v>#REF!</v>
      </c>
      <c r="AZ694" s="189"/>
      <c r="BA694" s="519" t="e">
        <f>IF(#REF!="zákl. přenesená",I272,0)</f>
        <v>#REF!</v>
      </c>
      <c r="BB694" s="127" t="e">
        <f>IF(#REF!="sníž. přenesená",I272,0)</f>
        <v>#REF!</v>
      </c>
      <c r="BC694" s="127" t="e">
        <f>IF(#REF!="nulová",I272,0)</f>
        <v>#REF!</v>
      </c>
      <c r="BD694" s="13" t="s">
        <v>45</v>
      </c>
      <c r="BE694" s="127">
        <f>ROUND(H272*G272,2)</f>
        <v>69338.89</v>
      </c>
      <c r="BF694" s="13" t="s">
        <v>110</v>
      </c>
      <c r="BG694" s="126" t="s">
        <v>353</v>
      </c>
      <c r="BH694" s="1"/>
      <c r="BI694" s="1"/>
      <c r="BJ694" s="1"/>
      <c r="BK694" s="1"/>
      <c r="BL694" s="1"/>
      <c r="BM694" s="1"/>
    </row>
    <row r="695" spans="2:65" x14ac:dyDescent="0.25">
      <c r="B695"/>
      <c r="C695"/>
      <c r="D695"/>
      <c r="E695" s="266"/>
      <c r="F695"/>
      <c r="G695"/>
      <c r="H695" s="50"/>
      <c r="I695"/>
      <c r="K695" s="302"/>
      <c r="L695" s="302"/>
      <c r="AI695" s="189"/>
      <c r="AJ695" s="189"/>
      <c r="AK695" s="189"/>
      <c r="AL695" s="303"/>
      <c r="AM695" s="189" t="s">
        <v>46</v>
      </c>
      <c r="AN695" s="303"/>
      <c r="AO695" s="1595"/>
      <c r="AP695" s="1595"/>
      <c r="AQ695" s="189"/>
      <c r="AR695" s="189"/>
      <c r="AS695" s="1595"/>
      <c r="AT695" s="1595"/>
      <c r="AU695" s="2335"/>
      <c r="AV695" s="1891"/>
      <c r="AW695" s="189"/>
      <c r="AX695" s="189"/>
      <c r="AY695" s="189"/>
      <c r="AZ695" s="189"/>
      <c r="BA695" s="519"/>
      <c r="BB695" s="1"/>
      <c r="BC695" s="1"/>
      <c r="BD695" s="1"/>
      <c r="BE695" s="1"/>
      <c r="BF695" s="1"/>
      <c r="BG695" s="1"/>
      <c r="BH695" s="1"/>
      <c r="BI695" s="1"/>
      <c r="BJ695" s="1"/>
      <c r="BK695" s="1"/>
      <c r="BL695" s="1"/>
      <c r="BM695" s="1"/>
    </row>
    <row r="696" spans="2:65" x14ac:dyDescent="0.25">
      <c r="B696"/>
      <c r="C696"/>
      <c r="D696"/>
      <c r="E696" s="266"/>
      <c r="F696"/>
      <c r="G696"/>
      <c r="H696" s="50"/>
      <c r="I696"/>
      <c r="K696" s="302"/>
      <c r="L696" s="302"/>
      <c r="AI696" s="349"/>
      <c r="AJ696" s="349"/>
      <c r="AK696" s="349"/>
      <c r="AL696" s="350"/>
      <c r="AM696" s="349" t="s">
        <v>46</v>
      </c>
      <c r="AN696" s="350"/>
      <c r="AO696" s="2052" t="s">
        <v>23</v>
      </c>
      <c r="AP696" s="2052"/>
      <c r="AQ696" s="349" t="s">
        <v>103</v>
      </c>
      <c r="AR696" s="349"/>
      <c r="AS696" s="2052"/>
      <c r="AT696" s="2052"/>
      <c r="AU696" s="2367"/>
      <c r="AV696" s="1927"/>
      <c r="AW696" s="349"/>
      <c r="AX696" s="349"/>
      <c r="AY696" s="349"/>
      <c r="AZ696" s="349"/>
      <c r="BA696" s="832"/>
      <c r="BB696" s="10"/>
      <c r="BC696" s="10"/>
      <c r="BD696" s="10"/>
      <c r="BE696" s="10"/>
      <c r="BF696" s="10"/>
      <c r="BG696" s="10"/>
      <c r="BH696" s="10"/>
      <c r="BI696" s="10"/>
      <c r="BJ696" s="10"/>
      <c r="BK696" s="10"/>
      <c r="BL696" s="10"/>
      <c r="BM696" s="10"/>
    </row>
    <row r="697" spans="2:65" x14ac:dyDescent="0.25">
      <c r="B697"/>
      <c r="C697"/>
      <c r="D697"/>
      <c r="E697" s="266"/>
      <c r="F697"/>
      <c r="G697"/>
      <c r="H697" s="50"/>
      <c r="I697"/>
      <c r="K697" s="302"/>
      <c r="L697" s="302"/>
      <c r="AI697" s="349"/>
      <c r="AJ697" s="349"/>
      <c r="AK697" s="349"/>
      <c r="AL697" s="350"/>
      <c r="AM697" s="349" t="s">
        <v>46</v>
      </c>
      <c r="AN697" s="350"/>
      <c r="AO697" s="2052" t="s">
        <v>23</v>
      </c>
      <c r="AP697" s="2052"/>
      <c r="AQ697" s="349" t="s">
        <v>103</v>
      </c>
      <c r="AR697" s="349"/>
      <c r="AS697" s="2052"/>
      <c r="AT697" s="2052"/>
      <c r="AU697" s="2367"/>
      <c r="AV697" s="1927"/>
      <c r="AW697" s="349"/>
      <c r="AX697" s="349"/>
      <c r="AY697" s="349"/>
      <c r="AZ697" s="349"/>
      <c r="BA697" s="832"/>
      <c r="BB697" s="10"/>
      <c r="BC697" s="10"/>
      <c r="BD697" s="10"/>
      <c r="BE697" s="10"/>
      <c r="BF697" s="10"/>
      <c r="BG697" s="10"/>
      <c r="BH697" s="10"/>
      <c r="BI697" s="10"/>
      <c r="BJ697" s="10"/>
      <c r="BK697" s="10"/>
      <c r="BL697" s="10"/>
      <c r="BM697" s="10"/>
    </row>
    <row r="698" spans="2:65" x14ac:dyDescent="0.25">
      <c r="B698"/>
      <c r="C698"/>
      <c r="D698"/>
      <c r="E698" s="266"/>
      <c r="F698"/>
      <c r="G698"/>
      <c r="H698" s="50"/>
      <c r="I698"/>
      <c r="K698" s="302"/>
      <c r="L698" s="302"/>
      <c r="AI698" s="349"/>
      <c r="AJ698" s="349"/>
      <c r="AK698" s="349"/>
      <c r="AL698" s="350"/>
      <c r="AM698" s="349" t="s">
        <v>46</v>
      </c>
      <c r="AN698" s="350"/>
      <c r="AO698" s="2052" t="s">
        <v>23</v>
      </c>
      <c r="AP698" s="2052"/>
      <c r="AQ698" s="349" t="s">
        <v>103</v>
      </c>
      <c r="AR698" s="349"/>
      <c r="AS698" s="2052"/>
      <c r="AT698" s="2052"/>
      <c r="AU698" s="2367"/>
      <c r="AV698" s="1927"/>
      <c r="AW698" s="349"/>
      <c r="AX698" s="349"/>
      <c r="AY698" s="349"/>
      <c r="AZ698" s="349"/>
      <c r="BA698" s="832"/>
      <c r="BB698" s="10"/>
      <c r="BC698" s="10"/>
      <c r="BD698" s="10"/>
      <c r="BE698" s="10"/>
      <c r="BF698" s="10"/>
      <c r="BG698" s="10"/>
      <c r="BH698" s="10"/>
      <c r="BI698" s="10"/>
      <c r="BJ698" s="10"/>
      <c r="BK698" s="10"/>
      <c r="BL698" s="10"/>
      <c r="BM698" s="10"/>
    </row>
    <row r="699" spans="2:65" x14ac:dyDescent="0.25">
      <c r="B699"/>
      <c r="C699"/>
      <c r="D699"/>
      <c r="E699" s="266"/>
      <c r="F699"/>
      <c r="G699"/>
      <c r="H699" s="50"/>
      <c r="I699"/>
      <c r="K699" s="302"/>
      <c r="L699" s="302"/>
      <c r="AI699" s="353"/>
      <c r="AJ699" s="353"/>
      <c r="AK699" s="353"/>
      <c r="AL699" s="354"/>
      <c r="AM699" s="353" t="s">
        <v>46</v>
      </c>
      <c r="AN699" s="354"/>
      <c r="AO699" s="2054" t="s">
        <v>23</v>
      </c>
      <c r="AP699" s="2054"/>
      <c r="AQ699" s="353" t="s">
        <v>103</v>
      </c>
      <c r="AR699" s="353"/>
      <c r="AS699" s="2054"/>
      <c r="AT699" s="2054"/>
      <c r="AU699" s="2369"/>
      <c r="AV699" s="1929"/>
      <c r="AW699" s="353"/>
      <c r="AX699" s="353"/>
      <c r="AY699" s="353"/>
      <c r="AZ699" s="353"/>
      <c r="BA699" s="834"/>
      <c r="BB699" s="12"/>
      <c r="BC699" s="12"/>
      <c r="BD699" s="12"/>
      <c r="BE699" s="12"/>
      <c r="BF699" s="12"/>
      <c r="BG699" s="12"/>
      <c r="BH699" s="12"/>
      <c r="BI699" s="12"/>
      <c r="BJ699" s="12"/>
      <c r="BK699" s="12"/>
      <c r="BL699" s="12"/>
      <c r="BM699" s="12"/>
    </row>
    <row r="700" spans="2:65" x14ac:dyDescent="0.25">
      <c r="B700"/>
      <c r="C700"/>
      <c r="D700"/>
      <c r="E700" s="266"/>
      <c r="F700"/>
      <c r="G700"/>
      <c r="H700" s="50"/>
      <c r="I700"/>
      <c r="K700" s="302"/>
      <c r="L700" s="302"/>
      <c r="AI700" s="189"/>
      <c r="AJ700" s="346"/>
      <c r="AK700" s="189"/>
      <c r="AL700" s="346"/>
      <c r="AM700" s="189" t="s">
        <v>46</v>
      </c>
      <c r="AN700" s="346"/>
      <c r="AO700" s="1595"/>
      <c r="AP700" s="1595"/>
      <c r="AQ700" s="189" t="s">
        <v>103</v>
      </c>
      <c r="AR700" s="189"/>
      <c r="AS700" s="1595"/>
      <c r="AT700" s="1595"/>
      <c r="AU700" s="2335"/>
      <c r="AV700" s="1891"/>
      <c r="AW700" s="189"/>
      <c r="AX700" s="189"/>
      <c r="AY700" s="189" t="e">
        <f>IF(#REF!="základní",I278,0)</f>
        <v>#REF!</v>
      </c>
      <c r="AZ700" s="189"/>
      <c r="BA700" s="519" t="e">
        <f>IF(#REF!="zákl. přenesená",I278,0)</f>
        <v>#REF!</v>
      </c>
      <c r="BB700" s="127" t="e">
        <f>IF(#REF!="sníž. přenesená",I278,0)</f>
        <v>#REF!</v>
      </c>
      <c r="BC700" s="127" t="e">
        <f>IF(#REF!="nulová",I278,0)</f>
        <v>#REF!</v>
      </c>
      <c r="BD700" s="13" t="s">
        <v>45</v>
      </c>
      <c r="BE700" s="127">
        <f>ROUND(H278*G278,2)</f>
        <v>13207.76</v>
      </c>
      <c r="BF700" s="13" t="s">
        <v>110</v>
      </c>
      <c r="BG700" s="126" t="s">
        <v>361</v>
      </c>
      <c r="BH700" s="1"/>
      <c r="BI700" s="1"/>
      <c r="BJ700" s="1"/>
      <c r="BK700" s="1"/>
      <c r="BL700" s="1"/>
      <c r="BM700" s="1"/>
    </row>
    <row r="701" spans="2:65" x14ac:dyDescent="0.25">
      <c r="B701"/>
      <c r="C701"/>
      <c r="D701"/>
      <c r="E701" s="266"/>
      <c r="F701"/>
      <c r="G701"/>
      <c r="H701" s="50"/>
      <c r="I701"/>
      <c r="K701" s="302"/>
      <c r="L701" s="302"/>
      <c r="AI701" s="189"/>
      <c r="AJ701" s="189"/>
      <c r="AK701" s="189"/>
      <c r="AL701" s="303"/>
      <c r="AM701" s="189" t="s">
        <v>46</v>
      </c>
      <c r="AN701" s="303"/>
      <c r="AO701" s="1595"/>
      <c r="AP701" s="1595"/>
      <c r="AQ701" s="189"/>
      <c r="AR701" s="189"/>
      <c r="AS701" s="1595"/>
      <c r="AT701" s="1595"/>
      <c r="AU701" s="2335"/>
      <c r="AV701" s="1891"/>
      <c r="AW701" s="189"/>
      <c r="AX701" s="189"/>
      <c r="AY701" s="189"/>
      <c r="AZ701" s="189"/>
      <c r="BA701" s="519"/>
      <c r="BB701" s="1"/>
      <c r="BC701" s="1"/>
      <c r="BD701" s="1"/>
      <c r="BE701" s="1"/>
      <c r="BF701" s="1"/>
      <c r="BG701" s="1"/>
      <c r="BH701" s="1"/>
      <c r="BI701" s="1"/>
      <c r="BJ701" s="1"/>
      <c r="BK701" s="1"/>
      <c r="BL701" s="1"/>
      <c r="BM701" s="1"/>
    </row>
    <row r="702" spans="2:65" x14ac:dyDescent="0.25">
      <c r="B702"/>
      <c r="C702"/>
      <c r="D702"/>
      <c r="E702" s="266"/>
      <c r="F702"/>
      <c r="G702"/>
      <c r="H702" s="50"/>
      <c r="I702"/>
      <c r="K702" s="302"/>
      <c r="L702" s="302"/>
      <c r="AI702" s="349"/>
      <c r="AJ702" s="349"/>
      <c r="AK702" s="349"/>
      <c r="AL702" s="350"/>
      <c r="AM702" s="349" t="s">
        <v>46</v>
      </c>
      <c r="AN702" s="350"/>
      <c r="AO702" s="2052" t="s">
        <v>23</v>
      </c>
      <c r="AP702" s="2052"/>
      <c r="AQ702" s="349" t="s">
        <v>103</v>
      </c>
      <c r="AR702" s="349"/>
      <c r="AS702" s="2052"/>
      <c r="AT702" s="2052"/>
      <c r="AU702" s="2367"/>
      <c r="AV702" s="1927"/>
      <c r="AW702" s="349"/>
      <c r="AX702" s="349"/>
      <c r="AY702" s="349"/>
      <c r="AZ702" s="349"/>
      <c r="BA702" s="832"/>
      <c r="BB702" s="10"/>
      <c r="BC702" s="10"/>
      <c r="BD702" s="10"/>
      <c r="BE702" s="10"/>
      <c r="BF702" s="10"/>
      <c r="BG702" s="10"/>
      <c r="BH702" s="10"/>
      <c r="BI702" s="10"/>
      <c r="BJ702" s="10"/>
      <c r="BK702" s="10"/>
      <c r="BL702" s="10"/>
      <c r="BM702" s="10"/>
    </row>
    <row r="703" spans="2:65" x14ac:dyDescent="0.25">
      <c r="B703"/>
      <c r="C703"/>
      <c r="D703"/>
      <c r="E703" s="266"/>
      <c r="F703"/>
      <c r="G703"/>
      <c r="H703" s="50"/>
      <c r="I703"/>
      <c r="K703" s="302"/>
      <c r="L703" s="302"/>
      <c r="AI703" s="343"/>
      <c r="AJ703" s="344"/>
      <c r="AK703" s="343"/>
      <c r="AL703" s="345"/>
      <c r="AM703" s="343" t="s">
        <v>45</v>
      </c>
      <c r="AN703" s="345"/>
      <c r="AO703" s="2050"/>
      <c r="AP703" s="2050"/>
      <c r="AQ703" s="343" t="s">
        <v>103</v>
      </c>
      <c r="AR703" s="343"/>
      <c r="AS703" s="2050"/>
      <c r="AT703" s="2050"/>
      <c r="AU703" s="2365"/>
      <c r="AV703" s="1925"/>
      <c r="AW703" s="343"/>
      <c r="AX703" s="343"/>
      <c r="AY703" s="343"/>
      <c r="AZ703" s="343"/>
      <c r="BA703" s="830"/>
      <c r="BB703" s="8"/>
      <c r="BC703" s="8"/>
      <c r="BD703" s="8"/>
      <c r="BE703" s="115">
        <f>SUM(BE704:BE743)</f>
        <v>1089977.45</v>
      </c>
      <c r="BF703" s="8"/>
      <c r="BG703" s="8"/>
      <c r="BH703" s="8"/>
      <c r="BI703" s="8"/>
      <c r="BJ703" s="8"/>
      <c r="BK703" s="8"/>
      <c r="BL703" s="8"/>
      <c r="BM703" s="8"/>
    </row>
    <row r="704" spans="2:65" x14ac:dyDescent="0.25">
      <c r="B704"/>
      <c r="C704"/>
      <c r="D704"/>
      <c r="E704" s="266"/>
      <c r="F704"/>
      <c r="G704"/>
      <c r="H704" s="50"/>
      <c r="I704"/>
      <c r="K704" s="302"/>
      <c r="L704" s="302"/>
      <c r="AI704" s="189"/>
      <c r="AJ704" s="346"/>
      <c r="AK704" s="189"/>
      <c r="AL704" s="346"/>
      <c r="AM704" s="189" t="s">
        <v>46</v>
      </c>
      <c r="AN704" s="346"/>
      <c r="AO704" s="1595"/>
      <c r="AP704" s="1595"/>
      <c r="AQ704" s="189" t="s">
        <v>103</v>
      </c>
      <c r="AR704" s="189"/>
      <c r="AS704" s="1595"/>
      <c r="AT704" s="1595"/>
      <c r="AU704" s="2335"/>
      <c r="AV704" s="1891"/>
      <c r="AW704" s="189"/>
      <c r="AX704" s="189"/>
      <c r="AY704" s="189" t="e">
        <f>IF(#REF!="základní",I284,0)</f>
        <v>#REF!</v>
      </c>
      <c r="AZ704" s="189"/>
      <c r="BA704" s="519" t="e">
        <f>IF(#REF!="zákl. přenesená",I284,0)</f>
        <v>#REF!</v>
      </c>
      <c r="BB704" s="127" t="e">
        <f>IF(#REF!="sníž. přenesená",I284,0)</f>
        <v>#REF!</v>
      </c>
      <c r="BC704" s="127" t="e">
        <f>IF(#REF!="nulová",I284,0)</f>
        <v>#REF!</v>
      </c>
      <c r="BD704" s="13" t="s">
        <v>45</v>
      </c>
      <c r="BE704" s="127">
        <f>ROUND(H284*G284,2)</f>
        <v>92220.47</v>
      </c>
      <c r="BF704" s="13" t="s">
        <v>110</v>
      </c>
      <c r="BG704" s="126" t="s">
        <v>368</v>
      </c>
      <c r="BH704" s="1"/>
      <c r="BI704" s="1"/>
      <c r="BJ704" s="1"/>
      <c r="BK704" s="1"/>
      <c r="BL704" s="1"/>
      <c r="BM704" s="1"/>
    </row>
    <row r="705" spans="2:65" x14ac:dyDescent="0.25">
      <c r="B705"/>
      <c r="C705"/>
      <c r="D705"/>
      <c r="E705" s="266"/>
      <c r="F705"/>
      <c r="G705"/>
      <c r="H705" s="50"/>
      <c r="I705"/>
      <c r="K705" s="302"/>
      <c r="L705" s="302"/>
      <c r="AI705" s="347"/>
      <c r="AJ705" s="347"/>
      <c r="AK705" s="347"/>
      <c r="AL705" s="348"/>
      <c r="AM705" s="347" t="s">
        <v>46</v>
      </c>
      <c r="AN705" s="348"/>
      <c r="AO705" s="2051" t="s">
        <v>23</v>
      </c>
      <c r="AP705" s="2051"/>
      <c r="AQ705" s="347" t="s">
        <v>103</v>
      </c>
      <c r="AR705" s="347"/>
      <c r="AS705" s="2051"/>
      <c r="AT705" s="2051"/>
      <c r="AU705" s="2366"/>
      <c r="AV705" s="1926"/>
      <c r="AW705" s="347"/>
      <c r="AX705" s="347"/>
      <c r="AY705" s="347"/>
      <c r="AZ705" s="347"/>
      <c r="BA705" s="831"/>
      <c r="BB705" s="9"/>
      <c r="BC705" s="9"/>
      <c r="BD705" s="9"/>
      <c r="BE705" s="9"/>
      <c r="BF705" s="9"/>
      <c r="BG705" s="9"/>
      <c r="BH705" s="9"/>
      <c r="BI705" s="9"/>
      <c r="BJ705" s="9"/>
      <c r="BK705" s="9"/>
      <c r="BL705" s="9"/>
      <c r="BM705" s="9"/>
    </row>
    <row r="706" spans="2:65" x14ac:dyDescent="0.25">
      <c r="B706"/>
      <c r="C706"/>
      <c r="D706"/>
      <c r="E706" s="266"/>
      <c r="F706"/>
      <c r="G706"/>
      <c r="H706" s="50"/>
      <c r="I706"/>
      <c r="K706" s="302"/>
      <c r="L706" s="302"/>
      <c r="AI706" s="349"/>
      <c r="AJ706" s="349"/>
      <c r="AK706" s="349"/>
      <c r="AL706" s="350"/>
      <c r="AM706" s="349" t="s">
        <v>46</v>
      </c>
      <c r="AN706" s="350"/>
      <c r="AO706" s="2052" t="s">
        <v>23</v>
      </c>
      <c r="AP706" s="2052"/>
      <c r="AQ706" s="349" t="s">
        <v>103</v>
      </c>
      <c r="AR706" s="349"/>
      <c r="AS706" s="2052"/>
      <c r="AT706" s="2052"/>
      <c r="AU706" s="2367"/>
      <c r="AV706" s="1927"/>
      <c r="AW706" s="349"/>
      <c r="AX706" s="349"/>
      <c r="AY706" s="349"/>
      <c r="AZ706" s="349"/>
      <c r="BA706" s="832"/>
      <c r="BB706" s="10"/>
      <c r="BC706" s="10"/>
      <c r="BD706" s="10"/>
      <c r="BE706" s="10"/>
      <c r="BF706" s="10"/>
      <c r="BG706" s="10"/>
      <c r="BH706" s="10"/>
      <c r="BI706" s="10"/>
      <c r="BJ706" s="10"/>
      <c r="BK706" s="10"/>
      <c r="BL706" s="10"/>
      <c r="BM706" s="10"/>
    </row>
    <row r="707" spans="2:65" x14ac:dyDescent="0.25">
      <c r="B707"/>
      <c r="C707"/>
      <c r="D707"/>
      <c r="E707" s="266"/>
      <c r="F707"/>
      <c r="G707"/>
      <c r="H707" s="50"/>
      <c r="I707"/>
      <c r="K707" s="302"/>
      <c r="L707" s="302"/>
      <c r="AI707" s="349"/>
      <c r="AJ707" s="349"/>
      <c r="AK707" s="349"/>
      <c r="AL707" s="350"/>
      <c r="AM707" s="349" t="s">
        <v>46</v>
      </c>
      <c r="AN707" s="350"/>
      <c r="AO707" s="2052" t="s">
        <v>23</v>
      </c>
      <c r="AP707" s="2052"/>
      <c r="AQ707" s="349" t="s">
        <v>103</v>
      </c>
      <c r="AR707" s="349"/>
      <c r="AS707" s="2052"/>
      <c r="AT707" s="2052"/>
      <c r="AU707" s="2367"/>
      <c r="AV707" s="1927"/>
      <c r="AW707" s="349"/>
      <c r="AX707" s="349"/>
      <c r="AY707" s="349"/>
      <c r="AZ707" s="349"/>
      <c r="BA707" s="832"/>
      <c r="BB707" s="10"/>
      <c r="BC707" s="10"/>
      <c r="BD707" s="10"/>
      <c r="BE707" s="10"/>
      <c r="BF707" s="10"/>
      <c r="BG707" s="10"/>
      <c r="BH707" s="10"/>
      <c r="BI707" s="10"/>
      <c r="BJ707" s="10"/>
      <c r="BK707" s="10"/>
      <c r="BL707" s="10"/>
      <c r="BM707" s="10"/>
    </row>
    <row r="708" spans="2:65" x14ac:dyDescent="0.25">
      <c r="B708"/>
      <c r="C708"/>
      <c r="D708"/>
      <c r="E708" s="266"/>
      <c r="F708"/>
      <c r="G708"/>
      <c r="H708" s="50"/>
      <c r="I708"/>
      <c r="K708" s="302"/>
      <c r="L708" s="302"/>
      <c r="AI708" s="353"/>
      <c r="AJ708" s="353"/>
      <c r="AK708" s="353"/>
      <c r="AL708" s="354"/>
      <c r="AM708" s="353" t="s">
        <v>46</v>
      </c>
      <c r="AN708" s="354"/>
      <c r="AO708" s="2054" t="s">
        <v>23</v>
      </c>
      <c r="AP708" s="2054"/>
      <c r="AQ708" s="353" t="s">
        <v>103</v>
      </c>
      <c r="AR708" s="353"/>
      <c r="AS708" s="2054"/>
      <c r="AT708" s="2054"/>
      <c r="AU708" s="2369"/>
      <c r="AV708" s="1929"/>
      <c r="AW708" s="353"/>
      <c r="AX708" s="353"/>
      <c r="AY708" s="353"/>
      <c r="AZ708" s="353"/>
      <c r="BA708" s="834"/>
      <c r="BB708" s="12"/>
      <c r="BC708" s="12"/>
      <c r="BD708" s="12"/>
      <c r="BE708" s="12"/>
      <c r="BF708" s="12"/>
      <c r="BG708" s="12"/>
      <c r="BH708" s="12"/>
      <c r="BI708" s="12"/>
      <c r="BJ708" s="12"/>
      <c r="BK708" s="12"/>
      <c r="BL708" s="12"/>
      <c r="BM708" s="12"/>
    </row>
    <row r="709" spans="2:65" x14ac:dyDescent="0.25">
      <c r="B709"/>
      <c r="C709"/>
      <c r="D709"/>
      <c r="E709" s="266"/>
      <c r="F709"/>
      <c r="G709"/>
      <c r="H709" s="50"/>
      <c r="I709"/>
      <c r="K709" s="302"/>
      <c r="L709" s="302"/>
      <c r="AI709" s="189"/>
      <c r="AJ709" s="346"/>
      <c r="AK709" s="189"/>
      <c r="AL709" s="346"/>
      <c r="AM709" s="189" t="s">
        <v>46</v>
      </c>
      <c r="AN709" s="346"/>
      <c r="AO709" s="1595"/>
      <c r="AP709" s="1595"/>
      <c r="AQ709" s="189" t="s">
        <v>103</v>
      </c>
      <c r="AR709" s="189"/>
      <c r="AS709" s="1595"/>
      <c r="AT709" s="1595"/>
      <c r="AU709" s="2335"/>
      <c r="AV709" s="1891"/>
      <c r="AW709" s="189"/>
      <c r="AX709" s="189"/>
      <c r="AY709" s="189" t="e">
        <f>IF(#REF!="základní",I289,0)</f>
        <v>#REF!</v>
      </c>
      <c r="AZ709" s="189"/>
      <c r="BA709" s="519" t="e">
        <f>IF(#REF!="zákl. přenesená",I289,0)</f>
        <v>#REF!</v>
      </c>
      <c r="BB709" s="127" t="e">
        <f>IF(#REF!="sníž. přenesená",I289,0)</f>
        <v>#REF!</v>
      </c>
      <c r="BC709" s="127" t="e">
        <f>IF(#REF!="nulová",I289,0)</f>
        <v>#REF!</v>
      </c>
      <c r="BD709" s="13" t="s">
        <v>45</v>
      </c>
      <c r="BE709" s="127">
        <f>ROUND(H289*G289,2)</f>
        <v>71127.37</v>
      </c>
      <c r="BF709" s="13" t="s">
        <v>110</v>
      </c>
      <c r="BG709" s="126" t="s">
        <v>375</v>
      </c>
      <c r="BH709" s="1"/>
      <c r="BI709" s="1"/>
      <c r="BJ709" s="1"/>
      <c r="BK709" s="1"/>
      <c r="BL709" s="1"/>
      <c r="BM709" s="1"/>
    </row>
    <row r="710" spans="2:65" x14ac:dyDescent="0.25">
      <c r="B710"/>
      <c r="C710"/>
      <c r="D710"/>
      <c r="E710" s="266"/>
      <c r="F710"/>
      <c r="G710"/>
      <c r="H710" s="50"/>
      <c r="I710"/>
      <c r="K710" s="302"/>
      <c r="L710" s="302"/>
      <c r="AI710" s="347"/>
      <c r="AJ710" s="347"/>
      <c r="AK710" s="347"/>
      <c r="AL710" s="348"/>
      <c r="AM710" s="347" t="s">
        <v>46</v>
      </c>
      <c r="AN710" s="348"/>
      <c r="AO710" s="2051" t="s">
        <v>23</v>
      </c>
      <c r="AP710" s="2051"/>
      <c r="AQ710" s="347" t="s">
        <v>103</v>
      </c>
      <c r="AR710" s="347"/>
      <c r="AS710" s="2051"/>
      <c r="AT710" s="2051"/>
      <c r="AU710" s="2366"/>
      <c r="AV710" s="1926"/>
      <c r="AW710" s="347"/>
      <c r="AX710" s="347"/>
      <c r="AY710" s="347"/>
      <c r="AZ710" s="347"/>
      <c r="BA710" s="831"/>
      <c r="BB710" s="9"/>
      <c r="BC710" s="9"/>
      <c r="BD710" s="9"/>
      <c r="BE710" s="9"/>
      <c r="BF710" s="9"/>
      <c r="BG710" s="9"/>
      <c r="BH710" s="9"/>
      <c r="BI710" s="9"/>
      <c r="BJ710" s="9"/>
      <c r="BK710" s="9"/>
      <c r="BL710" s="9"/>
      <c r="BM710" s="9"/>
    </row>
    <row r="711" spans="2:65" x14ac:dyDescent="0.25">
      <c r="B711"/>
      <c r="C711"/>
      <c r="D711"/>
      <c r="E711" s="266"/>
      <c r="F711"/>
      <c r="G711"/>
      <c r="H711" s="50"/>
      <c r="I711"/>
      <c r="K711" s="302"/>
      <c r="L711" s="302"/>
      <c r="AI711" s="349"/>
      <c r="AJ711" s="349"/>
      <c r="AK711" s="349"/>
      <c r="AL711" s="350"/>
      <c r="AM711" s="349" t="s">
        <v>46</v>
      </c>
      <c r="AN711" s="350"/>
      <c r="AO711" s="2052" t="s">
        <v>23</v>
      </c>
      <c r="AP711" s="2052"/>
      <c r="AQ711" s="349" t="s">
        <v>103</v>
      </c>
      <c r="AR711" s="349"/>
      <c r="AS711" s="2052"/>
      <c r="AT711" s="2052"/>
      <c r="AU711" s="2367"/>
      <c r="AV711" s="1927"/>
      <c r="AW711" s="349"/>
      <c r="AX711" s="349"/>
      <c r="AY711" s="349"/>
      <c r="AZ711" s="349"/>
      <c r="BA711" s="832"/>
      <c r="BB711" s="10"/>
      <c r="BC711" s="10"/>
      <c r="BD711" s="10"/>
      <c r="BE711" s="10"/>
      <c r="BF711" s="10"/>
      <c r="BG711" s="10"/>
      <c r="BH711" s="10"/>
      <c r="BI711" s="10"/>
      <c r="BJ711" s="10"/>
      <c r="BK711" s="10"/>
      <c r="BL711" s="10"/>
      <c r="BM711" s="10"/>
    </row>
    <row r="712" spans="2:65" x14ac:dyDescent="0.25">
      <c r="B712"/>
      <c r="C712"/>
      <c r="D712"/>
      <c r="E712" s="266"/>
      <c r="F712"/>
      <c r="G712"/>
      <c r="H712" s="50"/>
      <c r="I712"/>
      <c r="K712" s="302"/>
      <c r="L712" s="302"/>
      <c r="AI712" s="189"/>
      <c r="AJ712" s="346"/>
      <c r="AK712" s="189"/>
      <c r="AL712" s="346"/>
      <c r="AM712" s="189" t="s">
        <v>46</v>
      </c>
      <c r="AN712" s="346"/>
      <c r="AO712" s="1595"/>
      <c r="AP712" s="1595"/>
      <c r="AQ712" s="189" t="s">
        <v>103</v>
      </c>
      <c r="AR712" s="189"/>
      <c r="AS712" s="1595"/>
      <c r="AT712" s="1595"/>
      <c r="AU712" s="2335"/>
      <c r="AV712" s="1891"/>
      <c r="AW712" s="189"/>
      <c r="AX712" s="189"/>
      <c r="AY712" s="189" t="e">
        <f>IF(#REF!="základní",I292,0)</f>
        <v>#REF!</v>
      </c>
      <c r="AZ712" s="189"/>
      <c r="BA712" s="519" t="e">
        <f>IF(#REF!="zákl. přenesená",I292,0)</f>
        <v>#REF!</v>
      </c>
      <c r="BB712" s="127" t="e">
        <f>IF(#REF!="sníž. přenesená",I292,0)</f>
        <v>#REF!</v>
      </c>
      <c r="BC712" s="127" t="e">
        <f>IF(#REF!="nulová",I292,0)</f>
        <v>#REF!</v>
      </c>
      <c r="BD712" s="13" t="s">
        <v>45</v>
      </c>
      <c r="BE712" s="127">
        <f>ROUND(H292*G292,2)</f>
        <v>83021.740000000005</v>
      </c>
      <c r="BF712" s="13" t="s">
        <v>110</v>
      </c>
      <c r="BG712" s="126" t="s">
        <v>380</v>
      </c>
      <c r="BH712" s="1"/>
      <c r="BI712" s="1"/>
      <c r="BJ712" s="1"/>
      <c r="BK712" s="1"/>
      <c r="BL712" s="1"/>
      <c r="BM712" s="1"/>
    </row>
    <row r="713" spans="2:65" x14ac:dyDescent="0.25">
      <c r="B713"/>
      <c r="C713"/>
      <c r="D713"/>
      <c r="E713" s="266"/>
      <c r="F713"/>
      <c r="G713"/>
      <c r="H713" s="50"/>
      <c r="I713"/>
      <c r="K713" s="302"/>
      <c r="L713" s="302"/>
      <c r="AI713" s="189"/>
      <c r="AJ713" s="189"/>
      <c r="AK713" s="189"/>
      <c r="AL713" s="303"/>
      <c r="AM713" s="189" t="s">
        <v>46</v>
      </c>
      <c r="AN713" s="303"/>
      <c r="AO713" s="1595"/>
      <c r="AP713" s="1595"/>
      <c r="AQ713" s="189"/>
      <c r="AR713" s="189"/>
      <c r="AS713" s="1595"/>
      <c r="AT713" s="1595"/>
      <c r="AU713" s="2335"/>
      <c r="AV713" s="1891"/>
      <c r="AW713" s="189"/>
      <c r="AX713" s="189"/>
      <c r="AY713" s="189"/>
      <c r="AZ713" s="189"/>
      <c r="BA713" s="519"/>
      <c r="BB713" s="1"/>
      <c r="BC713" s="1"/>
      <c r="BD713" s="1"/>
      <c r="BE713" s="1"/>
      <c r="BF713" s="1"/>
      <c r="BG713" s="1"/>
      <c r="BH713" s="1"/>
      <c r="BI713" s="1"/>
      <c r="BJ713" s="1"/>
      <c r="BK713" s="1"/>
      <c r="BL713" s="1"/>
      <c r="BM713" s="1"/>
    </row>
    <row r="714" spans="2:65" x14ac:dyDescent="0.25">
      <c r="B714"/>
      <c r="C714"/>
      <c r="D714"/>
      <c r="E714" s="266"/>
      <c r="F714"/>
      <c r="G714"/>
      <c r="H714" s="50"/>
      <c r="I714"/>
      <c r="K714" s="302"/>
      <c r="L714" s="302"/>
      <c r="AI714" s="347"/>
      <c r="AJ714" s="347"/>
      <c r="AK714" s="347"/>
      <c r="AL714" s="348"/>
      <c r="AM714" s="347" t="s">
        <v>46</v>
      </c>
      <c r="AN714" s="348"/>
      <c r="AO714" s="2051" t="s">
        <v>23</v>
      </c>
      <c r="AP714" s="2051"/>
      <c r="AQ714" s="347" t="s">
        <v>103</v>
      </c>
      <c r="AR714" s="347"/>
      <c r="AS714" s="2051"/>
      <c r="AT714" s="2051"/>
      <c r="AU714" s="2366"/>
      <c r="AV714" s="1926"/>
      <c r="AW714" s="347"/>
      <c r="AX714" s="347"/>
      <c r="AY714" s="347"/>
      <c r="AZ714" s="347"/>
      <c r="BA714" s="831"/>
      <c r="BB714" s="9"/>
      <c r="BC714" s="9"/>
      <c r="BD714" s="9"/>
      <c r="BE714" s="9"/>
      <c r="BF714" s="9"/>
      <c r="BG714" s="9"/>
      <c r="BH714" s="9"/>
      <c r="BI714" s="9"/>
      <c r="BJ714" s="9"/>
      <c r="BK714" s="9"/>
      <c r="BL714" s="9"/>
      <c r="BM714" s="9"/>
    </row>
    <row r="715" spans="2:65" x14ac:dyDescent="0.25">
      <c r="B715"/>
      <c r="C715"/>
      <c r="D715"/>
      <c r="E715" s="266"/>
      <c r="F715"/>
      <c r="G715"/>
      <c r="H715" s="50"/>
      <c r="I715"/>
      <c r="K715" s="302"/>
      <c r="L715" s="302"/>
      <c r="AI715" s="349"/>
      <c r="AJ715" s="349"/>
      <c r="AK715" s="349"/>
      <c r="AL715" s="350"/>
      <c r="AM715" s="349" t="s">
        <v>46</v>
      </c>
      <c r="AN715" s="350"/>
      <c r="AO715" s="2052" t="s">
        <v>23</v>
      </c>
      <c r="AP715" s="2052"/>
      <c r="AQ715" s="349" t="s">
        <v>103</v>
      </c>
      <c r="AR715" s="349"/>
      <c r="AS715" s="2052"/>
      <c r="AT715" s="2052"/>
      <c r="AU715" s="2367"/>
      <c r="AV715" s="1927"/>
      <c r="AW715" s="349"/>
      <c r="AX715" s="349"/>
      <c r="AY715" s="349"/>
      <c r="AZ715" s="349"/>
      <c r="BA715" s="832"/>
      <c r="BB715" s="10"/>
      <c r="BC715" s="10"/>
      <c r="BD715" s="10"/>
      <c r="BE715" s="10"/>
      <c r="BF715" s="10"/>
      <c r="BG715" s="10"/>
      <c r="BH715" s="10"/>
      <c r="BI715" s="10"/>
      <c r="BJ715" s="10"/>
      <c r="BK715" s="10"/>
      <c r="BL715" s="10"/>
      <c r="BM715" s="10"/>
    </row>
    <row r="716" spans="2:65" x14ac:dyDescent="0.25">
      <c r="B716"/>
      <c r="C716"/>
      <c r="D716"/>
      <c r="E716" s="266"/>
      <c r="F716"/>
      <c r="G716"/>
      <c r="H716" s="50"/>
      <c r="I716"/>
      <c r="K716" s="302"/>
      <c r="L716" s="302"/>
      <c r="AI716" s="189"/>
      <c r="AJ716" s="346"/>
      <c r="AK716" s="189"/>
      <c r="AL716" s="346"/>
      <c r="AM716" s="189" t="s">
        <v>46</v>
      </c>
      <c r="AN716" s="346"/>
      <c r="AO716" s="1595"/>
      <c r="AP716" s="1595"/>
      <c r="AQ716" s="189" t="s">
        <v>103</v>
      </c>
      <c r="AR716" s="189"/>
      <c r="AS716" s="1595"/>
      <c r="AT716" s="1595"/>
      <c r="AU716" s="2335"/>
      <c r="AV716" s="1891"/>
      <c r="AW716" s="189"/>
      <c r="AX716" s="189"/>
      <c r="AY716" s="189" t="e">
        <f>IF(#REF!="základní",I296,0)</f>
        <v>#REF!</v>
      </c>
      <c r="AZ716" s="189"/>
      <c r="BA716" s="519" t="e">
        <f>IF(#REF!="zákl. přenesená",I296,0)</f>
        <v>#REF!</v>
      </c>
      <c r="BB716" s="127" t="e">
        <f>IF(#REF!="sníž. přenesená",I296,0)</f>
        <v>#REF!</v>
      </c>
      <c r="BC716" s="127" t="e">
        <f>IF(#REF!="nulová",I296,0)</f>
        <v>#REF!</v>
      </c>
      <c r="BD716" s="13" t="s">
        <v>45</v>
      </c>
      <c r="BE716" s="127">
        <f>ROUND(H296*G296,2)</f>
        <v>285019.95</v>
      </c>
      <c r="BF716" s="13" t="s">
        <v>110</v>
      </c>
      <c r="BG716" s="126" t="s">
        <v>386</v>
      </c>
      <c r="BH716" s="1"/>
      <c r="BI716" s="1"/>
      <c r="BJ716" s="1"/>
      <c r="BK716" s="1"/>
      <c r="BL716" s="1"/>
      <c r="BM716" s="1"/>
    </row>
    <row r="717" spans="2:65" x14ac:dyDescent="0.25">
      <c r="B717"/>
      <c r="C717"/>
      <c r="D717"/>
      <c r="E717" s="266"/>
      <c r="F717"/>
      <c r="G717"/>
      <c r="H717" s="50"/>
      <c r="I717"/>
      <c r="K717" s="302"/>
      <c r="L717" s="302"/>
      <c r="AI717" s="189"/>
      <c r="AJ717" s="189"/>
      <c r="AK717" s="189"/>
      <c r="AL717" s="303"/>
      <c r="AM717" s="189" t="s">
        <v>46</v>
      </c>
      <c r="AN717" s="303"/>
      <c r="AO717" s="1595"/>
      <c r="AP717" s="1595"/>
      <c r="AQ717" s="189"/>
      <c r="AR717" s="189"/>
      <c r="AS717" s="1595"/>
      <c r="AT717" s="1595"/>
      <c r="AU717" s="2335"/>
      <c r="AV717" s="1891"/>
      <c r="AW717" s="189"/>
      <c r="AX717" s="189"/>
      <c r="AY717" s="189"/>
      <c r="AZ717" s="189"/>
      <c r="BA717" s="519"/>
      <c r="BB717" s="1"/>
      <c r="BC717" s="1"/>
      <c r="BD717" s="1"/>
      <c r="BE717" s="1"/>
      <c r="BF717" s="1"/>
      <c r="BG717" s="1"/>
      <c r="BH717" s="1"/>
      <c r="BI717" s="1"/>
      <c r="BJ717" s="1"/>
      <c r="BK717" s="1"/>
      <c r="BL717" s="1"/>
      <c r="BM717" s="1"/>
    </row>
    <row r="718" spans="2:65" x14ac:dyDescent="0.25">
      <c r="B718"/>
      <c r="C718"/>
      <c r="D718"/>
      <c r="E718" s="266"/>
      <c r="F718"/>
      <c r="G718"/>
      <c r="H718" s="50"/>
      <c r="I718"/>
      <c r="K718" s="302"/>
      <c r="L718" s="302"/>
      <c r="AI718" s="347"/>
      <c r="AJ718" s="347"/>
      <c r="AK718" s="347"/>
      <c r="AL718" s="348"/>
      <c r="AM718" s="347" t="s">
        <v>46</v>
      </c>
      <c r="AN718" s="348"/>
      <c r="AO718" s="2051" t="s">
        <v>23</v>
      </c>
      <c r="AP718" s="2051"/>
      <c r="AQ718" s="347" t="s">
        <v>103</v>
      </c>
      <c r="AR718" s="347"/>
      <c r="AS718" s="2051"/>
      <c r="AT718" s="2051"/>
      <c r="AU718" s="2366"/>
      <c r="AV718" s="1926"/>
      <c r="AW718" s="347"/>
      <c r="AX718" s="347"/>
      <c r="AY718" s="347"/>
      <c r="AZ718" s="347"/>
      <c r="BA718" s="831"/>
      <c r="BB718" s="9"/>
      <c r="BC718" s="9"/>
      <c r="BD718" s="9"/>
      <c r="BE718" s="9"/>
      <c r="BF718" s="9"/>
      <c r="BG718" s="9"/>
      <c r="BH718" s="9"/>
      <c r="BI718" s="9"/>
      <c r="BJ718" s="9"/>
      <c r="BK718" s="9"/>
      <c r="BL718" s="9"/>
      <c r="BM718" s="9"/>
    </row>
    <row r="719" spans="2:65" x14ac:dyDescent="0.25">
      <c r="B719"/>
      <c r="C719"/>
      <c r="D719"/>
      <c r="E719" s="266"/>
      <c r="F719"/>
      <c r="G719"/>
      <c r="H719" s="50"/>
      <c r="I719"/>
      <c r="K719" s="302"/>
      <c r="L719" s="302"/>
      <c r="AI719" s="349"/>
      <c r="AJ719" s="349"/>
      <c r="AK719" s="349"/>
      <c r="AL719" s="350"/>
      <c r="AM719" s="349" t="s">
        <v>46</v>
      </c>
      <c r="AN719" s="350"/>
      <c r="AO719" s="2052" t="s">
        <v>23</v>
      </c>
      <c r="AP719" s="2052"/>
      <c r="AQ719" s="349" t="s">
        <v>103</v>
      </c>
      <c r="AR719" s="349"/>
      <c r="AS719" s="2052"/>
      <c r="AT719" s="2052"/>
      <c r="AU719" s="2367"/>
      <c r="AV719" s="1927"/>
      <c r="AW719" s="349"/>
      <c r="AX719" s="349"/>
      <c r="AY719" s="349"/>
      <c r="AZ719" s="349"/>
      <c r="BA719" s="832"/>
      <c r="BB719" s="10"/>
      <c r="BC719" s="10"/>
      <c r="BD719" s="10"/>
      <c r="BE719" s="10"/>
      <c r="BF719" s="10"/>
      <c r="BG719" s="10"/>
      <c r="BH719" s="10"/>
      <c r="BI719" s="10"/>
      <c r="BJ719" s="10"/>
      <c r="BK719" s="10"/>
      <c r="BL719" s="10"/>
      <c r="BM719" s="10"/>
    </row>
    <row r="720" spans="2:65" x14ac:dyDescent="0.25">
      <c r="B720"/>
      <c r="C720"/>
      <c r="D720"/>
      <c r="E720" s="266"/>
      <c r="F720"/>
      <c r="G720"/>
      <c r="H720" s="50"/>
      <c r="I720"/>
      <c r="K720" s="302"/>
      <c r="L720" s="302"/>
      <c r="AI720" s="349"/>
      <c r="AJ720" s="349"/>
      <c r="AK720" s="349"/>
      <c r="AL720" s="350"/>
      <c r="AM720" s="349" t="s">
        <v>46</v>
      </c>
      <c r="AN720" s="350"/>
      <c r="AO720" s="2052" t="s">
        <v>23</v>
      </c>
      <c r="AP720" s="2052"/>
      <c r="AQ720" s="349" t="s">
        <v>103</v>
      </c>
      <c r="AR720" s="349"/>
      <c r="AS720" s="2052"/>
      <c r="AT720" s="2052"/>
      <c r="AU720" s="2367"/>
      <c r="AV720" s="1927"/>
      <c r="AW720" s="349"/>
      <c r="AX720" s="349"/>
      <c r="AY720" s="349"/>
      <c r="AZ720" s="349"/>
      <c r="BA720" s="832"/>
      <c r="BB720" s="10"/>
      <c r="BC720" s="10"/>
      <c r="BD720" s="10"/>
      <c r="BE720" s="10"/>
      <c r="BF720" s="10"/>
      <c r="BG720" s="10"/>
      <c r="BH720" s="10"/>
      <c r="BI720" s="10"/>
      <c r="BJ720" s="10"/>
      <c r="BK720" s="10"/>
      <c r="BL720" s="10"/>
      <c r="BM720" s="10"/>
    </row>
    <row r="721" spans="2:65" x14ac:dyDescent="0.25">
      <c r="B721"/>
      <c r="C721"/>
      <c r="D721"/>
      <c r="E721" s="266"/>
      <c r="F721"/>
      <c r="G721"/>
      <c r="H721" s="50"/>
      <c r="I721"/>
      <c r="K721" s="302"/>
      <c r="L721" s="302"/>
      <c r="AI721" s="353"/>
      <c r="AJ721" s="353"/>
      <c r="AK721" s="353"/>
      <c r="AL721" s="354"/>
      <c r="AM721" s="353" t="s">
        <v>46</v>
      </c>
      <c r="AN721" s="354"/>
      <c r="AO721" s="2054" t="s">
        <v>23</v>
      </c>
      <c r="AP721" s="2054"/>
      <c r="AQ721" s="353" t="s">
        <v>103</v>
      </c>
      <c r="AR721" s="353"/>
      <c r="AS721" s="2054"/>
      <c r="AT721" s="2054"/>
      <c r="AU721" s="2369"/>
      <c r="AV721" s="1929"/>
      <c r="AW721" s="353"/>
      <c r="AX721" s="353"/>
      <c r="AY721" s="353"/>
      <c r="AZ721" s="353"/>
      <c r="BA721" s="834"/>
      <c r="BB721" s="12"/>
      <c r="BC721" s="12"/>
      <c r="BD721" s="12"/>
      <c r="BE721" s="12"/>
      <c r="BF721" s="12"/>
      <c r="BG721" s="12"/>
      <c r="BH721" s="12"/>
      <c r="BI721" s="12"/>
      <c r="BJ721" s="12"/>
      <c r="BK721" s="12"/>
      <c r="BL721" s="12"/>
      <c r="BM721" s="12"/>
    </row>
    <row r="722" spans="2:65" x14ac:dyDescent="0.25">
      <c r="B722"/>
      <c r="C722"/>
      <c r="D722"/>
      <c r="E722" s="266"/>
      <c r="F722"/>
      <c r="G722"/>
      <c r="H722" s="50"/>
      <c r="I722"/>
      <c r="K722" s="302"/>
      <c r="L722" s="302"/>
      <c r="AI722" s="189"/>
      <c r="AJ722" s="346"/>
      <c r="AK722" s="189"/>
      <c r="AL722" s="346"/>
      <c r="AM722" s="189" t="s">
        <v>46</v>
      </c>
      <c r="AN722" s="346"/>
      <c r="AO722" s="1595"/>
      <c r="AP722" s="1595"/>
      <c r="AQ722" s="189" t="s">
        <v>103</v>
      </c>
      <c r="AR722" s="189"/>
      <c r="AS722" s="1595"/>
      <c r="AT722" s="1595"/>
      <c r="AU722" s="2335"/>
      <c r="AV722" s="1891"/>
      <c r="AW722" s="189"/>
      <c r="AX722" s="189"/>
      <c r="AY722" s="189" t="e">
        <f>IF(#REF!="základní",I302,0)</f>
        <v>#REF!</v>
      </c>
      <c r="AZ722" s="189"/>
      <c r="BA722" s="519" t="e">
        <f>IF(#REF!="zákl. přenesená",I302,0)</f>
        <v>#REF!</v>
      </c>
      <c r="BB722" s="127" t="e">
        <f>IF(#REF!="sníž. přenesená",I302,0)</f>
        <v>#REF!</v>
      </c>
      <c r="BC722" s="127" t="e">
        <f>IF(#REF!="nulová",I302,0)</f>
        <v>#REF!</v>
      </c>
      <c r="BD722" s="13" t="s">
        <v>45</v>
      </c>
      <c r="BE722" s="127">
        <f>ROUND(H302*G302,2)</f>
        <v>11155.06</v>
      </c>
      <c r="BF722" s="13" t="s">
        <v>110</v>
      </c>
      <c r="BG722" s="126" t="s">
        <v>391</v>
      </c>
      <c r="BH722" s="1"/>
      <c r="BI722" s="1"/>
      <c r="BJ722" s="1"/>
      <c r="BK722" s="1"/>
      <c r="BL722" s="1"/>
      <c r="BM722" s="1"/>
    </row>
    <row r="723" spans="2:65" x14ac:dyDescent="0.25">
      <c r="B723"/>
      <c r="C723"/>
      <c r="D723"/>
      <c r="E723" s="266"/>
      <c r="F723"/>
      <c r="G723"/>
      <c r="H723" s="50"/>
      <c r="I723"/>
      <c r="K723" s="302"/>
      <c r="L723" s="302"/>
      <c r="AI723" s="349"/>
      <c r="AJ723" s="349"/>
      <c r="AK723" s="349"/>
      <c r="AL723" s="350"/>
      <c r="AM723" s="349" t="s">
        <v>46</v>
      </c>
      <c r="AN723" s="350"/>
      <c r="AO723" s="2052" t="s">
        <v>23</v>
      </c>
      <c r="AP723" s="2052"/>
      <c r="AQ723" s="349" t="s">
        <v>103</v>
      </c>
      <c r="AR723" s="349"/>
      <c r="AS723" s="2052"/>
      <c r="AT723" s="2052"/>
      <c r="AU723" s="2367"/>
      <c r="AV723" s="1927"/>
      <c r="AW723" s="349"/>
      <c r="AX723" s="349"/>
      <c r="AY723" s="349"/>
      <c r="AZ723" s="349"/>
      <c r="BA723" s="832"/>
      <c r="BB723" s="10"/>
      <c r="BC723" s="10"/>
      <c r="BD723" s="10"/>
      <c r="BE723" s="10"/>
      <c r="BF723" s="10"/>
      <c r="BG723" s="10"/>
      <c r="BH723" s="10"/>
      <c r="BI723" s="10"/>
      <c r="BJ723" s="10"/>
      <c r="BK723" s="10"/>
      <c r="BL723" s="10"/>
      <c r="BM723" s="10"/>
    </row>
    <row r="724" spans="2:65" x14ac:dyDescent="0.25">
      <c r="B724"/>
      <c r="C724"/>
      <c r="D724"/>
      <c r="E724" s="266"/>
      <c r="F724"/>
      <c r="G724"/>
      <c r="H724" s="50"/>
      <c r="I724"/>
      <c r="K724" s="302"/>
      <c r="L724" s="302"/>
      <c r="AI724" s="349"/>
      <c r="AJ724" s="349"/>
      <c r="AK724" s="349"/>
      <c r="AL724" s="350"/>
      <c r="AM724" s="349" t="s">
        <v>46</v>
      </c>
      <c r="AN724" s="350"/>
      <c r="AO724" s="2052" t="s">
        <v>23</v>
      </c>
      <c r="AP724" s="2052"/>
      <c r="AQ724" s="349" t="s">
        <v>103</v>
      </c>
      <c r="AR724" s="349"/>
      <c r="AS724" s="2052"/>
      <c r="AT724" s="2052"/>
      <c r="AU724" s="2367"/>
      <c r="AV724" s="1927"/>
      <c r="AW724" s="349"/>
      <c r="AX724" s="349"/>
      <c r="AY724" s="349"/>
      <c r="AZ724" s="349"/>
      <c r="BA724" s="832"/>
      <c r="BB724" s="10"/>
      <c r="BC724" s="10"/>
      <c r="BD724" s="10"/>
      <c r="BE724" s="10"/>
      <c r="BF724" s="10"/>
      <c r="BG724" s="10"/>
      <c r="BH724" s="10"/>
      <c r="BI724" s="10"/>
      <c r="BJ724" s="10"/>
      <c r="BK724" s="10"/>
      <c r="BL724" s="10"/>
      <c r="BM724" s="10"/>
    </row>
    <row r="725" spans="2:65" x14ac:dyDescent="0.25">
      <c r="B725"/>
      <c r="C725"/>
      <c r="D725"/>
      <c r="E725" s="266"/>
      <c r="F725"/>
      <c r="G725"/>
      <c r="H725" s="50"/>
      <c r="I725"/>
      <c r="K725" s="302"/>
      <c r="L725" s="302"/>
      <c r="AI725" s="353"/>
      <c r="AJ725" s="353"/>
      <c r="AK725" s="353"/>
      <c r="AL725" s="354"/>
      <c r="AM725" s="353" t="s">
        <v>46</v>
      </c>
      <c r="AN725" s="354"/>
      <c r="AO725" s="2054" t="s">
        <v>23</v>
      </c>
      <c r="AP725" s="2054"/>
      <c r="AQ725" s="353" t="s">
        <v>103</v>
      </c>
      <c r="AR725" s="353"/>
      <c r="AS725" s="2054"/>
      <c r="AT725" s="2054"/>
      <c r="AU725" s="2369"/>
      <c r="AV725" s="1929"/>
      <c r="AW725" s="353"/>
      <c r="AX725" s="353"/>
      <c r="AY725" s="353"/>
      <c r="AZ725" s="353"/>
      <c r="BA725" s="834"/>
      <c r="BB725" s="12"/>
      <c r="BC725" s="12"/>
      <c r="BD725" s="12"/>
      <c r="BE725" s="12"/>
      <c r="BF725" s="12"/>
      <c r="BG725" s="12"/>
      <c r="BH725" s="12"/>
      <c r="BI725" s="12"/>
      <c r="BJ725" s="12"/>
      <c r="BK725" s="12"/>
      <c r="BL725" s="12"/>
      <c r="BM725" s="12"/>
    </row>
    <row r="726" spans="2:65" x14ac:dyDescent="0.25">
      <c r="B726"/>
      <c r="C726"/>
      <c r="D726"/>
      <c r="E726" s="266"/>
      <c r="F726"/>
      <c r="G726"/>
      <c r="H726" s="50"/>
      <c r="I726"/>
      <c r="K726" s="302"/>
      <c r="L726" s="302"/>
      <c r="AI726" s="189"/>
      <c r="AJ726" s="346"/>
      <c r="AK726" s="189"/>
      <c r="AL726" s="346"/>
      <c r="AM726" s="189" t="s">
        <v>46</v>
      </c>
      <c r="AN726" s="346"/>
      <c r="AO726" s="1595"/>
      <c r="AP726" s="1595"/>
      <c r="AQ726" s="189" t="s">
        <v>103</v>
      </c>
      <c r="AR726" s="189"/>
      <c r="AS726" s="1595"/>
      <c r="AT726" s="1595"/>
      <c r="AU726" s="2335"/>
      <c r="AV726" s="1891"/>
      <c r="AW726" s="189"/>
      <c r="AX726" s="189"/>
      <c r="AY726" s="189" t="e">
        <f>IF(#REF!="základní",I306,0)</f>
        <v>#REF!</v>
      </c>
      <c r="AZ726" s="189"/>
      <c r="BA726" s="519" t="e">
        <f>IF(#REF!="zákl. přenesená",I306,0)</f>
        <v>#REF!</v>
      </c>
      <c r="BB726" s="127" t="e">
        <f>IF(#REF!="sníž. přenesená",I306,0)</f>
        <v>#REF!</v>
      </c>
      <c r="BC726" s="127" t="e">
        <f>IF(#REF!="nulová",I306,0)</f>
        <v>#REF!</v>
      </c>
      <c r="BD726" s="13" t="s">
        <v>45</v>
      </c>
      <c r="BE726" s="127">
        <f>ROUND(H306*G306,2)</f>
        <v>542492.56000000006</v>
      </c>
      <c r="BF726" s="13" t="s">
        <v>110</v>
      </c>
      <c r="BG726" s="126" t="s">
        <v>397</v>
      </c>
      <c r="BH726" s="1"/>
      <c r="BI726" s="1"/>
      <c r="BJ726" s="1"/>
      <c r="BK726" s="1"/>
      <c r="BL726" s="1"/>
      <c r="BM726" s="1"/>
    </row>
    <row r="727" spans="2:65" x14ac:dyDescent="0.25">
      <c r="B727"/>
      <c r="C727"/>
      <c r="D727"/>
      <c r="E727" s="266"/>
      <c r="F727"/>
      <c r="G727"/>
      <c r="H727" s="50"/>
      <c r="I727"/>
      <c r="K727" s="302"/>
      <c r="L727" s="302"/>
      <c r="AI727" s="189"/>
      <c r="AJ727" s="189"/>
      <c r="AK727" s="189"/>
      <c r="AL727" s="303"/>
      <c r="AM727" s="189" t="s">
        <v>46</v>
      </c>
      <c r="AN727" s="303"/>
      <c r="AO727" s="1595"/>
      <c r="AP727" s="1595"/>
      <c r="AQ727" s="189"/>
      <c r="AR727" s="189"/>
      <c r="AS727" s="1595"/>
      <c r="AT727" s="1595"/>
      <c r="AU727" s="2335"/>
      <c r="AV727" s="1891"/>
      <c r="AW727" s="189"/>
      <c r="AX727" s="189"/>
      <c r="AY727" s="189"/>
      <c r="AZ727" s="189"/>
      <c r="BA727" s="519"/>
      <c r="BB727" s="1"/>
      <c r="BC727" s="1"/>
      <c r="BD727" s="1"/>
      <c r="BE727" s="1"/>
      <c r="BF727" s="1"/>
      <c r="BG727" s="1"/>
      <c r="BH727" s="1"/>
      <c r="BI727" s="1"/>
      <c r="BJ727" s="1"/>
      <c r="BK727" s="1"/>
      <c r="BL727" s="1"/>
      <c r="BM727" s="1"/>
    </row>
    <row r="728" spans="2:65" x14ac:dyDescent="0.25">
      <c r="B728"/>
      <c r="C728"/>
      <c r="D728"/>
      <c r="E728" s="266"/>
      <c r="F728"/>
      <c r="G728"/>
      <c r="H728" s="50"/>
      <c r="I728"/>
      <c r="K728" s="302"/>
      <c r="L728" s="302"/>
      <c r="AI728" s="347"/>
      <c r="AJ728" s="347"/>
      <c r="AK728" s="347"/>
      <c r="AL728" s="348"/>
      <c r="AM728" s="347" t="s">
        <v>46</v>
      </c>
      <c r="AN728" s="348"/>
      <c r="AO728" s="2051" t="s">
        <v>23</v>
      </c>
      <c r="AP728" s="2051"/>
      <c r="AQ728" s="347" t="s">
        <v>103</v>
      </c>
      <c r="AR728" s="347"/>
      <c r="AS728" s="2051"/>
      <c r="AT728" s="2051"/>
      <c r="AU728" s="2366"/>
      <c r="AV728" s="1926"/>
      <c r="AW728" s="347"/>
      <c r="AX728" s="347"/>
      <c r="AY728" s="347"/>
      <c r="AZ728" s="347"/>
      <c r="BA728" s="831"/>
      <c r="BB728" s="9"/>
      <c r="BC728" s="9"/>
      <c r="BD728" s="9"/>
      <c r="BE728" s="9"/>
      <c r="BF728" s="9"/>
      <c r="BG728" s="9"/>
      <c r="BH728" s="9"/>
      <c r="BI728" s="9"/>
      <c r="BJ728" s="9"/>
      <c r="BK728" s="9"/>
      <c r="BL728" s="9"/>
      <c r="BM728" s="9"/>
    </row>
    <row r="729" spans="2:65" x14ac:dyDescent="0.25">
      <c r="B729"/>
      <c r="C729"/>
      <c r="D729"/>
      <c r="E729" s="266"/>
      <c r="F729"/>
      <c r="G729"/>
      <c r="H729" s="50"/>
      <c r="I729"/>
      <c r="K729" s="302"/>
      <c r="L729" s="302"/>
      <c r="AI729" s="349"/>
      <c r="AJ729" s="349"/>
      <c r="AK729" s="349"/>
      <c r="AL729" s="350"/>
      <c r="AM729" s="349" t="s">
        <v>46</v>
      </c>
      <c r="AN729" s="350"/>
      <c r="AO729" s="2052" t="s">
        <v>23</v>
      </c>
      <c r="AP729" s="2052"/>
      <c r="AQ729" s="349" t="s">
        <v>103</v>
      </c>
      <c r="AR729" s="349"/>
      <c r="AS729" s="2052"/>
      <c r="AT729" s="2052"/>
      <c r="AU729" s="2367"/>
      <c r="AV729" s="1927"/>
      <c r="AW729" s="349"/>
      <c r="AX729" s="349"/>
      <c r="AY729" s="349"/>
      <c r="AZ729" s="349"/>
      <c r="BA729" s="832"/>
      <c r="BB729" s="10"/>
      <c r="BC729" s="10"/>
      <c r="BD729" s="10"/>
      <c r="BE729" s="10"/>
      <c r="BF729" s="10"/>
      <c r="BG729" s="10"/>
      <c r="BH729" s="10"/>
      <c r="BI729" s="10"/>
      <c r="BJ729" s="10"/>
      <c r="BK729" s="10"/>
      <c r="BL729" s="10"/>
      <c r="BM729" s="10"/>
    </row>
    <row r="730" spans="2:65" x14ac:dyDescent="0.25">
      <c r="B730"/>
      <c r="C730"/>
      <c r="D730"/>
      <c r="E730" s="266"/>
      <c r="F730"/>
      <c r="G730"/>
      <c r="H730" s="50"/>
      <c r="I730"/>
      <c r="K730" s="302"/>
      <c r="L730" s="302"/>
      <c r="AI730" s="349"/>
      <c r="AJ730" s="349"/>
      <c r="AK730" s="349"/>
      <c r="AL730" s="350"/>
      <c r="AM730" s="349" t="s">
        <v>46</v>
      </c>
      <c r="AN730" s="350"/>
      <c r="AO730" s="2052" t="s">
        <v>23</v>
      </c>
      <c r="AP730" s="2052"/>
      <c r="AQ730" s="349" t="s">
        <v>103</v>
      </c>
      <c r="AR730" s="349"/>
      <c r="AS730" s="2052"/>
      <c r="AT730" s="2052"/>
      <c r="AU730" s="2367"/>
      <c r="AV730" s="1927"/>
      <c r="AW730" s="349"/>
      <c r="AX730" s="349"/>
      <c r="AY730" s="349"/>
      <c r="AZ730" s="349"/>
      <c r="BA730" s="832"/>
      <c r="BB730" s="10"/>
      <c r="BC730" s="10"/>
      <c r="BD730" s="10"/>
      <c r="BE730" s="10"/>
      <c r="BF730" s="10"/>
      <c r="BG730" s="10"/>
      <c r="BH730" s="10"/>
      <c r="BI730" s="10"/>
      <c r="BJ730" s="10"/>
      <c r="BK730" s="10"/>
      <c r="BL730" s="10"/>
      <c r="BM730" s="10"/>
    </row>
    <row r="731" spans="2:65" x14ac:dyDescent="0.25">
      <c r="B731"/>
      <c r="C731"/>
      <c r="D731"/>
      <c r="E731" s="266"/>
      <c r="F731"/>
      <c r="G731"/>
      <c r="H731" s="50"/>
      <c r="I731"/>
      <c r="K731" s="302"/>
      <c r="L731" s="302"/>
      <c r="AI731" s="353"/>
      <c r="AJ731" s="353"/>
      <c r="AK731" s="353"/>
      <c r="AL731" s="354"/>
      <c r="AM731" s="353" t="s">
        <v>46</v>
      </c>
      <c r="AN731" s="354"/>
      <c r="AO731" s="2054" t="s">
        <v>23</v>
      </c>
      <c r="AP731" s="2054"/>
      <c r="AQ731" s="353" t="s">
        <v>103</v>
      </c>
      <c r="AR731" s="353"/>
      <c r="AS731" s="2054"/>
      <c r="AT731" s="2054"/>
      <c r="AU731" s="2369"/>
      <c r="AV731" s="1929"/>
      <c r="AW731" s="353"/>
      <c r="AX731" s="353"/>
      <c r="AY731" s="353"/>
      <c r="AZ731" s="353"/>
      <c r="BA731" s="834"/>
      <c r="BB731" s="12"/>
      <c r="BC731" s="12"/>
      <c r="BD731" s="12"/>
      <c r="BE731" s="12"/>
      <c r="BF731" s="12"/>
      <c r="BG731" s="12"/>
      <c r="BH731" s="12"/>
      <c r="BI731" s="12"/>
      <c r="BJ731" s="12"/>
      <c r="BK731" s="12"/>
      <c r="BL731" s="12"/>
      <c r="BM731" s="12"/>
    </row>
    <row r="732" spans="2:65" x14ac:dyDescent="0.25">
      <c r="B732"/>
      <c r="C732"/>
      <c r="D732"/>
      <c r="E732" s="266"/>
      <c r="F732"/>
      <c r="G732"/>
      <c r="H732" s="50"/>
      <c r="I732"/>
      <c r="K732" s="302"/>
      <c r="L732" s="302"/>
      <c r="AI732" s="189"/>
      <c r="AJ732" s="346"/>
      <c r="AK732" s="189"/>
      <c r="AL732" s="346"/>
      <c r="AM732" s="189" t="s">
        <v>46</v>
      </c>
      <c r="AN732" s="346"/>
      <c r="AO732" s="1595"/>
      <c r="AP732" s="1595"/>
      <c r="AQ732" s="189" t="s">
        <v>103</v>
      </c>
      <c r="AR732" s="189"/>
      <c r="AS732" s="1595"/>
      <c r="AT732" s="1595"/>
      <c r="AU732" s="2335"/>
      <c r="AV732" s="1891"/>
      <c r="AW732" s="189"/>
      <c r="AX732" s="189"/>
      <c r="AY732" s="189" t="e">
        <f>IF(#REF!="základní",I312,0)</f>
        <v>#REF!</v>
      </c>
      <c r="AZ732" s="189"/>
      <c r="BA732" s="519" t="e">
        <f>IF(#REF!="zákl. přenesená",I312,0)</f>
        <v>#REF!</v>
      </c>
      <c r="BB732" s="127" t="e">
        <f>IF(#REF!="sníž. přenesená",I312,0)</f>
        <v>#REF!</v>
      </c>
      <c r="BC732" s="127" t="e">
        <f>IF(#REF!="nulová",I312,0)</f>
        <v>#REF!</v>
      </c>
      <c r="BD732" s="13" t="s">
        <v>45</v>
      </c>
      <c r="BE732" s="127">
        <f>ROUND(H312*G312,2)</f>
        <v>417.13</v>
      </c>
      <c r="BF732" s="13" t="s">
        <v>110</v>
      </c>
      <c r="BG732" s="126" t="s">
        <v>405</v>
      </c>
      <c r="BH732" s="1"/>
      <c r="BI732" s="1"/>
      <c r="BJ732" s="1"/>
      <c r="BK732" s="1"/>
      <c r="BL732" s="1"/>
      <c r="BM732" s="1"/>
    </row>
    <row r="733" spans="2:65" x14ac:dyDescent="0.25">
      <c r="B733"/>
      <c r="C733"/>
      <c r="D733"/>
      <c r="E733" s="266"/>
      <c r="F733"/>
      <c r="G733"/>
      <c r="H733" s="50"/>
      <c r="I733"/>
      <c r="K733" s="302"/>
      <c r="L733" s="302"/>
      <c r="AI733" s="347"/>
      <c r="AJ733" s="347"/>
      <c r="AK733" s="347"/>
      <c r="AL733" s="348"/>
      <c r="AM733" s="347" t="s">
        <v>46</v>
      </c>
      <c r="AN733" s="348"/>
      <c r="AO733" s="2051" t="s">
        <v>23</v>
      </c>
      <c r="AP733" s="2051"/>
      <c r="AQ733" s="347" t="s">
        <v>103</v>
      </c>
      <c r="AR733" s="347"/>
      <c r="AS733" s="2051"/>
      <c r="AT733" s="2051"/>
      <c r="AU733" s="2366"/>
      <c r="AV733" s="1926"/>
      <c r="AW733" s="347"/>
      <c r="AX733" s="347"/>
      <c r="AY733" s="347"/>
      <c r="AZ733" s="347"/>
      <c r="BA733" s="831"/>
      <c r="BB733" s="9"/>
      <c r="BC733" s="9"/>
      <c r="BD733" s="9"/>
      <c r="BE733" s="9"/>
      <c r="BF733" s="9"/>
      <c r="BG733" s="9"/>
      <c r="BH733" s="9"/>
      <c r="BI733" s="9"/>
      <c r="BJ733" s="9"/>
      <c r="BK733" s="9"/>
      <c r="BL733" s="9"/>
      <c r="BM733" s="9"/>
    </row>
    <row r="734" spans="2:65" x14ac:dyDescent="0.25">
      <c r="B734"/>
      <c r="C734"/>
      <c r="D734"/>
      <c r="E734" s="266"/>
      <c r="F734"/>
      <c r="G734"/>
      <c r="H734" s="50"/>
      <c r="I734"/>
      <c r="K734" s="302"/>
      <c r="L734" s="302"/>
      <c r="AI734" s="349"/>
      <c r="AJ734" s="349"/>
      <c r="AK734" s="349"/>
      <c r="AL734" s="350"/>
      <c r="AM734" s="349" t="s">
        <v>46</v>
      </c>
      <c r="AN734" s="350"/>
      <c r="AO734" s="2052" t="s">
        <v>23</v>
      </c>
      <c r="AP734" s="2052"/>
      <c r="AQ734" s="349" t="s">
        <v>103</v>
      </c>
      <c r="AR734" s="349"/>
      <c r="AS734" s="2052"/>
      <c r="AT734" s="2052"/>
      <c r="AU734" s="2367"/>
      <c r="AV734" s="1927"/>
      <c r="AW734" s="349"/>
      <c r="AX734" s="349"/>
      <c r="AY734" s="349"/>
      <c r="AZ734" s="349"/>
      <c r="BA734" s="832"/>
      <c r="BB734" s="10"/>
      <c r="BC734" s="10"/>
      <c r="BD734" s="10"/>
      <c r="BE734" s="10"/>
      <c r="BF734" s="10"/>
      <c r="BG734" s="10"/>
      <c r="BH734" s="10"/>
      <c r="BI734" s="10"/>
      <c r="BJ734" s="10"/>
      <c r="BK734" s="10"/>
      <c r="BL734" s="10"/>
      <c r="BM734" s="10"/>
    </row>
    <row r="735" spans="2:65" x14ac:dyDescent="0.25">
      <c r="B735"/>
      <c r="C735"/>
      <c r="D735"/>
      <c r="E735" s="266"/>
      <c r="F735"/>
      <c r="G735"/>
      <c r="H735" s="50"/>
      <c r="I735"/>
      <c r="K735" s="302"/>
      <c r="L735" s="302"/>
      <c r="AI735" s="189"/>
      <c r="AJ735" s="346"/>
      <c r="AK735" s="189"/>
      <c r="AL735" s="346"/>
      <c r="AM735" s="189" t="s">
        <v>46</v>
      </c>
      <c r="AN735" s="346"/>
      <c r="AO735" s="1595"/>
      <c r="AP735" s="1595"/>
      <c r="AQ735" s="189" t="s">
        <v>103</v>
      </c>
      <c r="AR735" s="189"/>
      <c r="AS735" s="1595"/>
      <c r="AT735" s="1595"/>
      <c r="AU735" s="2335"/>
      <c r="AV735" s="1891"/>
      <c r="AW735" s="189"/>
      <c r="AX735" s="189"/>
      <c r="AY735" s="189" t="e">
        <f>IF(#REF!="základní",I315,0)</f>
        <v>#REF!</v>
      </c>
      <c r="AZ735" s="189"/>
      <c r="BA735" s="519" t="e">
        <f>IF(#REF!="zákl. přenesená",I315,0)</f>
        <v>#REF!</v>
      </c>
      <c r="BB735" s="127" t="e">
        <f>IF(#REF!="sníž. přenesená",I315,0)</f>
        <v>#REF!</v>
      </c>
      <c r="BC735" s="127" t="e">
        <f>IF(#REF!="nulová",I315,0)</f>
        <v>#REF!</v>
      </c>
      <c r="BD735" s="13" t="s">
        <v>45</v>
      </c>
      <c r="BE735" s="127">
        <f>ROUND(H315*G315,2)</f>
        <v>1590.17</v>
      </c>
      <c r="BF735" s="13" t="s">
        <v>110</v>
      </c>
      <c r="BG735" s="126" t="s">
        <v>411</v>
      </c>
      <c r="BH735" s="1"/>
      <c r="BI735" s="1"/>
      <c r="BJ735" s="1"/>
      <c r="BK735" s="1"/>
      <c r="BL735" s="1"/>
      <c r="BM735" s="1"/>
    </row>
    <row r="736" spans="2:65" x14ac:dyDescent="0.25">
      <c r="B736"/>
      <c r="C736"/>
      <c r="D736"/>
      <c r="E736" s="266"/>
      <c r="F736"/>
      <c r="G736"/>
      <c r="H736" s="50"/>
      <c r="I736"/>
      <c r="K736" s="302"/>
      <c r="L736" s="302"/>
      <c r="AI736" s="189"/>
      <c r="AJ736" s="189"/>
      <c r="AK736" s="189"/>
      <c r="AL736" s="303"/>
      <c r="AM736" s="189" t="s">
        <v>46</v>
      </c>
      <c r="AN736" s="303"/>
      <c r="AO736" s="1595"/>
      <c r="AP736" s="1595"/>
      <c r="AQ736" s="189"/>
      <c r="AR736" s="189"/>
      <c r="AS736" s="1595"/>
      <c r="AT736" s="1595"/>
      <c r="AU736" s="2335"/>
      <c r="AV736" s="1891"/>
      <c r="AW736" s="189"/>
      <c r="AX736" s="189"/>
      <c r="AY736" s="189"/>
      <c r="AZ736" s="189"/>
      <c r="BA736" s="519"/>
      <c r="BB736" s="1"/>
      <c r="BC736" s="1"/>
      <c r="BD736" s="1"/>
      <c r="BE736" s="1"/>
      <c r="BF736" s="1"/>
      <c r="BG736" s="1"/>
      <c r="BH736" s="1"/>
      <c r="BI736" s="1"/>
      <c r="BJ736" s="1"/>
      <c r="BK736" s="1"/>
      <c r="BL736" s="1"/>
      <c r="BM736" s="1"/>
    </row>
    <row r="737" spans="2:65" x14ac:dyDescent="0.25">
      <c r="B737"/>
      <c r="C737"/>
      <c r="D737"/>
      <c r="E737" s="266"/>
      <c r="F737"/>
      <c r="G737"/>
      <c r="H737" s="50"/>
      <c r="I737"/>
      <c r="K737" s="302"/>
      <c r="L737" s="302"/>
      <c r="AI737" s="349"/>
      <c r="AJ737" s="349"/>
      <c r="AK737" s="349"/>
      <c r="AL737" s="350"/>
      <c r="AM737" s="349" t="s">
        <v>46</v>
      </c>
      <c r="AN737" s="350"/>
      <c r="AO737" s="2052" t="s">
        <v>23</v>
      </c>
      <c r="AP737" s="2052"/>
      <c r="AQ737" s="349" t="s">
        <v>103</v>
      </c>
      <c r="AR737" s="349"/>
      <c r="AS737" s="2052"/>
      <c r="AT737" s="2052"/>
      <c r="AU737" s="2367"/>
      <c r="AV737" s="1927"/>
      <c r="AW737" s="349"/>
      <c r="AX737" s="349"/>
      <c r="AY737" s="349"/>
      <c r="AZ737" s="349"/>
      <c r="BA737" s="832"/>
      <c r="BB737" s="10"/>
      <c r="BC737" s="10"/>
      <c r="BD737" s="10"/>
      <c r="BE737" s="10"/>
      <c r="BF737" s="10"/>
      <c r="BG737" s="10"/>
      <c r="BH737" s="10"/>
      <c r="BI737" s="10"/>
      <c r="BJ737" s="10"/>
      <c r="BK737" s="10"/>
      <c r="BL737" s="10"/>
      <c r="BM737" s="10"/>
    </row>
    <row r="738" spans="2:65" x14ac:dyDescent="0.25">
      <c r="B738"/>
      <c r="C738"/>
      <c r="D738"/>
      <c r="E738" s="266"/>
      <c r="F738"/>
      <c r="G738"/>
      <c r="H738" s="50"/>
      <c r="I738"/>
      <c r="K738" s="302"/>
      <c r="L738" s="302"/>
      <c r="AI738" s="347"/>
      <c r="AJ738" s="347"/>
      <c r="AK738" s="347"/>
      <c r="AL738" s="348"/>
      <c r="AM738" s="347" t="s">
        <v>46</v>
      </c>
      <c r="AN738" s="348"/>
      <c r="AO738" s="2051" t="s">
        <v>23</v>
      </c>
      <c r="AP738" s="2051"/>
      <c r="AQ738" s="347" t="s">
        <v>103</v>
      </c>
      <c r="AR738" s="347"/>
      <c r="AS738" s="2051"/>
      <c r="AT738" s="2051"/>
      <c r="AU738" s="2366"/>
      <c r="AV738" s="1926"/>
      <c r="AW738" s="347"/>
      <c r="AX738" s="347"/>
      <c r="AY738" s="347"/>
      <c r="AZ738" s="347"/>
      <c r="BA738" s="831"/>
      <c r="BB738" s="9"/>
      <c r="BC738" s="9"/>
      <c r="BD738" s="9"/>
      <c r="BE738" s="9"/>
      <c r="BF738" s="9"/>
      <c r="BG738" s="9"/>
      <c r="BH738" s="9"/>
      <c r="BI738" s="9"/>
      <c r="BJ738" s="9"/>
      <c r="BK738" s="9"/>
      <c r="BL738" s="9"/>
      <c r="BM738" s="9"/>
    </row>
    <row r="739" spans="2:65" x14ac:dyDescent="0.25">
      <c r="B739"/>
      <c r="C739"/>
      <c r="D739"/>
      <c r="E739" s="266"/>
      <c r="F739"/>
      <c r="G739"/>
      <c r="H739" s="50"/>
      <c r="I739"/>
      <c r="K739" s="302"/>
      <c r="L739" s="302"/>
      <c r="AI739" s="189"/>
      <c r="AJ739" s="346"/>
      <c r="AK739" s="189"/>
      <c r="AL739" s="346"/>
      <c r="AM739" s="189" t="s">
        <v>46</v>
      </c>
      <c r="AN739" s="346"/>
      <c r="AO739" s="1595"/>
      <c r="AP739" s="1595"/>
      <c r="AQ739" s="189" t="s">
        <v>103</v>
      </c>
      <c r="AR739" s="189"/>
      <c r="AS739" s="1595"/>
      <c r="AT739" s="1595"/>
      <c r="AU739" s="2335"/>
      <c r="AV739" s="1891"/>
      <c r="AW739" s="189"/>
      <c r="AX739" s="189"/>
      <c r="AY739" s="189" t="e">
        <f>IF(#REF!="základní",I319,0)</f>
        <v>#REF!</v>
      </c>
      <c r="AZ739" s="189"/>
      <c r="BA739" s="519" t="e">
        <f>IF(#REF!="zákl. přenesená",I319,0)</f>
        <v>#REF!</v>
      </c>
      <c r="BB739" s="127" t="e">
        <f>IF(#REF!="sníž. přenesená",I319,0)</f>
        <v>#REF!</v>
      </c>
      <c r="BC739" s="127" t="e">
        <f>IF(#REF!="nulová",I319,0)</f>
        <v>#REF!</v>
      </c>
      <c r="BD739" s="13" t="s">
        <v>45</v>
      </c>
      <c r="BE739" s="127">
        <f>ROUND(H319*G319,2)</f>
        <v>245</v>
      </c>
      <c r="BF739" s="13" t="s">
        <v>110</v>
      </c>
      <c r="BG739" s="126" t="s">
        <v>418</v>
      </c>
      <c r="BH739" s="1"/>
      <c r="BI739" s="1"/>
      <c r="BJ739" s="1"/>
      <c r="BK739" s="1"/>
      <c r="BL739" s="1"/>
      <c r="BM739" s="1"/>
    </row>
    <row r="740" spans="2:65" x14ac:dyDescent="0.25">
      <c r="B740"/>
      <c r="C740"/>
      <c r="D740"/>
      <c r="E740" s="266"/>
      <c r="F740"/>
      <c r="G740"/>
      <c r="H740" s="50"/>
      <c r="I740"/>
      <c r="K740" s="302"/>
      <c r="L740" s="302"/>
      <c r="AI740" s="349"/>
      <c r="AJ740" s="349"/>
      <c r="AK740" s="349"/>
      <c r="AL740" s="350"/>
      <c r="AM740" s="349" t="s">
        <v>46</v>
      </c>
      <c r="AN740" s="350"/>
      <c r="AO740" s="2052" t="s">
        <v>23</v>
      </c>
      <c r="AP740" s="2052"/>
      <c r="AQ740" s="349" t="s">
        <v>103</v>
      </c>
      <c r="AR740" s="349"/>
      <c r="AS740" s="2052"/>
      <c r="AT740" s="2052"/>
      <c r="AU740" s="2367"/>
      <c r="AV740" s="1927"/>
      <c r="AW740" s="349"/>
      <c r="AX740" s="349"/>
      <c r="AY740" s="349"/>
      <c r="AZ740" s="349"/>
      <c r="BA740" s="832"/>
      <c r="BB740" s="10"/>
      <c r="BC740" s="10"/>
      <c r="BD740" s="10"/>
      <c r="BE740" s="10"/>
      <c r="BF740" s="10"/>
      <c r="BG740" s="10"/>
      <c r="BH740" s="10"/>
      <c r="BI740" s="10"/>
      <c r="BJ740" s="10"/>
      <c r="BK740" s="10"/>
      <c r="BL740" s="10"/>
      <c r="BM740" s="10"/>
    </row>
    <row r="741" spans="2:65" x14ac:dyDescent="0.25">
      <c r="B741"/>
      <c r="C741"/>
      <c r="D741"/>
      <c r="E741" s="266"/>
      <c r="F741"/>
      <c r="G741"/>
      <c r="H741" s="50"/>
      <c r="I741"/>
      <c r="K741" s="302"/>
      <c r="L741" s="302"/>
      <c r="AI741" s="189"/>
      <c r="AJ741" s="346"/>
      <c r="AK741" s="189"/>
      <c r="AL741" s="346"/>
      <c r="AM741" s="189" t="s">
        <v>46</v>
      </c>
      <c r="AN741" s="346"/>
      <c r="AO741" s="1595"/>
      <c r="AP741" s="1595"/>
      <c r="AQ741" s="189" t="s">
        <v>103</v>
      </c>
      <c r="AR741" s="189"/>
      <c r="AS741" s="1595"/>
      <c r="AT741" s="1595"/>
      <c r="AU741" s="2335"/>
      <c r="AV741" s="1891"/>
      <c r="AW741" s="189"/>
      <c r="AX741" s="189"/>
      <c r="AY741" s="189" t="e">
        <f>IF(#REF!="základní",I321,0)</f>
        <v>#REF!</v>
      </c>
      <c r="AZ741" s="189"/>
      <c r="BA741" s="519" t="e">
        <f>IF(#REF!="zákl. přenesená",I321,0)</f>
        <v>#REF!</v>
      </c>
      <c r="BB741" s="127" t="e">
        <f>IF(#REF!="sníž. přenesená",I321,0)</f>
        <v>#REF!</v>
      </c>
      <c r="BC741" s="127" t="e">
        <f>IF(#REF!="nulová",I321,0)</f>
        <v>#REF!</v>
      </c>
      <c r="BD741" s="13" t="s">
        <v>45</v>
      </c>
      <c r="BE741" s="127">
        <f>ROUND(H321*G321,2)</f>
        <v>2688</v>
      </c>
      <c r="BF741" s="13" t="s">
        <v>110</v>
      </c>
      <c r="BG741" s="126" t="s">
        <v>423</v>
      </c>
      <c r="BH741" s="1"/>
      <c r="BI741" s="1"/>
      <c r="BJ741" s="1"/>
      <c r="BK741" s="1"/>
      <c r="BL741" s="1"/>
      <c r="BM741" s="1"/>
    </row>
    <row r="742" spans="2:65" x14ac:dyDescent="0.25">
      <c r="B742"/>
      <c r="C742"/>
      <c r="D742"/>
      <c r="E742" s="266"/>
      <c r="F742"/>
      <c r="G742"/>
      <c r="H742" s="50"/>
      <c r="I742"/>
      <c r="K742" s="302"/>
      <c r="L742" s="302"/>
      <c r="AI742" s="347"/>
      <c r="AJ742" s="347"/>
      <c r="AK742" s="347"/>
      <c r="AL742" s="348"/>
      <c r="AM742" s="347" t="s">
        <v>46</v>
      </c>
      <c r="AN742" s="348"/>
      <c r="AO742" s="2051" t="s">
        <v>23</v>
      </c>
      <c r="AP742" s="2051"/>
      <c r="AQ742" s="347" t="s">
        <v>103</v>
      </c>
      <c r="AR742" s="347"/>
      <c r="AS742" s="2051"/>
      <c r="AT742" s="2051"/>
      <c r="AU742" s="2366"/>
      <c r="AV742" s="1926"/>
      <c r="AW742" s="347"/>
      <c r="AX742" s="347"/>
      <c r="AY742" s="347"/>
      <c r="AZ742" s="347"/>
      <c r="BA742" s="831"/>
      <c r="BB742" s="9"/>
      <c r="BC742" s="9"/>
      <c r="BD742" s="9"/>
      <c r="BE742" s="9"/>
      <c r="BF742" s="9"/>
      <c r="BG742" s="9"/>
      <c r="BH742" s="9"/>
      <c r="BI742" s="9"/>
      <c r="BJ742" s="9"/>
      <c r="BK742" s="9"/>
      <c r="BL742" s="9"/>
      <c r="BM742" s="9"/>
    </row>
    <row r="743" spans="2:65" x14ac:dyDescent="0.25">
      <c r="B743"/>
      <c r="C743"/>
      <c r="D743"/>
      <c r="E743" s="266"/>
      <c r="F743"/>
      <c r="G743"/>
      <c r="H743" s="50"/>
      <c r="I743"/>
      <c r="K743" s="302"/>
      <c r="L743" s="302"/>
      <c r="AI743" s="349"/>
      <c r="AJ743" s="349"/>
      <c r="AK743" s="349"/>
      <c r="AL743" s="350"/>
      <c r="AM743" s="349" t="s">
        <v>46</v>
      </c>
      <c r="AN743" s="350"/>
      <c r="AO743" s="2052" t="s">
        <v>23</v>
      </c>
      <c r="AP743" s="2052"/>
      <c r="AQ743" s="349" t="s">
        <v>103</v>
      </c>
      <c r="AR743" s="349"/>
      <c r="AS743" s="2052"/>
      <c r="AT743" s="2052"/>
      <c r="AU743" s="2367"/>
      <c r="AV743" s="1927"/>
      <c r="AW743" s="349"/>
      <c r="AX743" s="349"/>
      <c r="AY743" s="349"/>
      <c r="AZ743" s="349"/>
      <c r="BA743" s="832"/>
      <c r="BB743" s="10"/>
      <c r="BC743" s="10"/>
      <c r="BD743" s="10"/>
      <c r="BE743" s="10"/>
      <c r="BF743" s="10"/>
      <c r="BG743" s="10"/>
      <c r="BH743" s="10"/>
      <c r="BI743" s="10"/>
      <c r="BJ743" s="10"/>
      <c r="BK743" s="10"/>
      <c r="BL743" s="10"/>
      <c r="BM743" s="10"/>
    </row>
    <row r="744" spans="2:65" x14ac:dyDescent="0.25">
      <c r="B744"/>
      <c r="C744"/>
      <c r="D744"/>
      <c r="E744" s="266"/>
      <c r="F744"/>
      <c r="G744"/>
      <c r="H744" s="50"/>
      <c r="I744"/>
      <c r="K744" s="302"/>
      <c r="L744" s="302"/>
      <c r="AI744" s="343"/>
      <c r="AJ744" s="344"/>
      <c r="AK744" s="343"/>
      <c r="AL744" s="345"/>
      <c r="AM744" s="343" t="s">
        <v>45</v>
      </c>
      <c r="AN744" s="345"/>
      <c r="AO744" s="2050"/>
      <c r="AP744" s="2050"/>
      <c r="AQ744" s="343" t="s">
        <v>103</v>
      </c>
      <c r="AR744" s="343"/>
      <c r="AS744" s="2050"/>
      <c r="AT744" s="2050"/>
      <c r="AU744" s="2365"/>
      <c r="AV744" s="1925"/>
      <c r="AW744" s="343"/>
      <c r="AX744" s="343"/>
      <c r="AY744" s="343"/>
      <c r="AZ744" s="343"/>
      <c r="BA744" s="830"/>
      <c r="BB744" s="8"/>
      <c r="BC744" s="8"/>
      <c r="BD744" s="8"/>
      <c r="BE744" s="115">
        <f>SUM(BE745:BE859)</f>
        <v>1419686.8900000001</v>
      </c>
      <c r="BF744" s="8"/>
      <c r="BG744" s="8"/>
      <c r="BH744" s="8"/>
      <c r="BI744" s="8"/>
      <c r="BJ744" s="8"/>
      <c r="BK744" s="8"/>
      <c r="BL744" s="8"/>
      <c r="BM744" s="8"/>
    </row>
    <row r="745" spans="2:65" x14ac:dyDescent="0.25">
      <c r="B745"/>
      <c r="C745"/>
      <c r="D745"/>
      <c r="E745" s="266"/>
      <c r="F745"/>
      <c r="G745"/>
      <c r="H745" s="50"/>
      <c r="I745"/>
      <c r="K745" s="302"/>
      <c r="L745" s="302"/>
      <c r="AI745" s="189"/>
      <c r="AJ745" s="346"/>
      <c r="AK745" s="189"/>
      <c r="AL745" s="346"/>
      <c r="AM745" s="189" t="s">
        <v>46</v>
      </c>
      <c r="AN745" s="346"/>
      <c r="AO745" s="1595"/>
      <c r="AP745" s="1595"/>
      <c r="AQ745" s="189" t="s">
        <v>103</v>
      </c>
      <c r="AR745" s="189"/>
      <c r="AS745" s="1595"/>
      <c r="AT745" s="1595"/>
      <c r="AU745" s="2335"/>
      <c r="AV745" s="1891"/>
      <c r="AW745" s="189"/>
      <c r="AX745" s="189"/>
      <c r="AY745" s="189" t="e">
        <f>IF(#REF!="základní",I327,0)</f>
        <v>#REF!</v>
      </c>
      <c r="AZ745" s="189"/>
      <c r="BA745" s="519" t="e">
        <f>IF(#REF!="zákl. přenesená",I327,0)</f>
        <v>#REF!</v>
      </c>
      <c r="BB745" s="127" t="e">
        <f>IF(#REF!="sníž. přenesená",I327,0)</f>
        <v>#REF!</v>
      </c>
      <c r="BC745" s="127" t="e">
        <f>IF(#REF!="nulová",I327,0)</f>
        <v>#REF!</v>
      </c>
      <c r="BD745" s="13" t="s">
        <v>45</v>
      </c>
      <c r="BE745" s="127">
        <f>ROUND(H327*G327,2)</f>
        <v>77950.67</v>
      </c>
      <c r="BF745" s="13" t="s">
        <v>110</v>
      </c>
      <c r="BG745" s="126" t="s">
        <v>429</v>
      </c>
      <c r="BH745" s="1"/>
      <c r="BI745" s="1"/>
      <c r="BJ745" s="1"/>
      <c r="BK745" s="1"/>
      <c r="BL745" s="1"/>
      <c r="BM745" s="1"/>
    </row>
    <row r="746" spans="2:65" x14ac:dyDescent="0.25">
      <c r="B746"/>
      <c r="C746"/>
      <c r="D746"/>
      <c r="E746" s="266"/>
      <c r="F746"/>
      <c r="G746"/>
      <c r="H746" s="50"/>
      <c r="I746"/>
      <c r="K746" s="302"/>
      <c r="L746" s="302"/>
      <c r="AI746" s="189"/>
      <c r="AJ746" s="189"/>
      <c r="AK746" s="189"/>
      <c r="AL746" s="303"/>
      <c r="AM746" s="189" t="s">
        <v>46</v>
      </c>
      <c r="AN746" s="303"/>
      <c r="AO746" s="1595"/>
      <c r="AP746" s="1595"/>
      <c r="AQ746" s="189"/>
      <c r="AR746" s="189"/>
      <c r="AS746" s="1595"/>
      <c r="AT746" s="1595"/>
      <c r="AU746" s="2335"/>
      <c r="AV746" s="1891"/>
      <c r="AW746" s="189"/>
      <c r="AX746" s="189"/>
      <c r="AY746" s="189"/>
      <c r="AZ746" s="189"/>
      <c r="BA746" s="519"/>
      <c r="BB746" s="1"/>
      <c r="BC746" s="1"/>
      <c r="BD746" s="1"/>
      <c r="BE746" s="1"/>
      <c r="BF746" s="1"/>
      <c r="BG746" s="1"/>
      <c r="BH746" s="1"/>
      <c r="BI746" s="1"/>
      <c r="BJ746" s="1"/>
      <c r="BK746" s="1"/>
      <c r="BL746" s="1"/>
      <c r="BM746" s="1"/>
    </row>
    <row r="747" spans="2:65" x14ac:dyDescent="0.25">
      <c r="B747"/>
      <c r="C747"/>
      <c r="D747"/>
      <c r="E747" s="266"/>
      <c r="F747"/>
      <c r="G747"/>
      <c r="H747" s="50"/>
      <c r="I747"/>
      <c r="K747" s="302"/>
      <c r="L747" s="302"/>
      <c r="AI747" s="347"/>
      <c r="AJ747" s="347"/>
      <c r="AK747" s="347"/>
      <c r="AL747" s="348"/>
      <c r="AM747" s="347" t="s">
        <v>46</v>
      </c>
      <c r="AN747" s="348"/>
      <c r="AO747" s="2051" t="s">
        <v>23</v>
      </c>
      <c r="AP747" s="2051"/>
      <c r="AQ747" s="347" t="s">
        <v>103</v>
      </c>
      <c r="AR747" s="347"/>
      <c r="AS747" s="2051"/>
      <c r="AT747" s="2051"/>
      <c r="AU747" s="2366"/>
      <c r="AV747" s="1926"/>
      <c r="AW747" s="347"/>
      <c r="AX747" s="347"/>
      <c r="AY747" s="347"/>
      <c r="AZ747" s="347"/>
      <c r="BA747" s="831"/>
      <c r="BB747" s="9"/>
      <c r="BC747" s="9"/>
      <c r="BD747" s="9"/>
      <c r="BE747" s="9"/>
      <c r="BF747" s="9"/>
      <c r="BG747" s="9"/>
      <c r="BH747" s="9"/>
      <c r="BI747" s="9"/>
      <c r="BJ747" s="9"/>
      <c r="BK747" s="9"/>
      <c r="BL747" s="9"/>
      <c r="BM747" s="9"/>
    </row>
    <row r="748" spans="2:65" x14ac:dyDescent="0.25">
      <c r="B748"/>
      <c r="C748"/>
      <c r="D748"/>
      <c r="E748" s="266"/>
      <c r="F748"/>
      <c r="G748"/>
      <c r="H748" s="50"/>
      <c r="I748"/>
      <c r="K748" s="302"/>
      <c r="L748" s="302"/>
      <c r="AI748" s="349"/>
      <c r="AJ748" s="349"/>
      <c r="AK748" s="349"/>
      <c r="AL748" s="350"/>
      <c r="AM748" s="349" t="s">
        <v>46</v>
      </c>
      <c r="AN748" s="350"/>
      <c r="AO748" s="2052" t="s">
        <v>23</v>
      </c>
      <c r="AP748" s="2052"/>
      <c r="AQ748" s="349" t="s">
        <v>103</v>
      </c>
      <c r="AR748" s="349"/>
      <c r="AS748" s="2052"/>
      <c r="AT748" s="2052"/>
      <c r="AU748" s="2367"/>
      <c r="AV748" s="1927"/>
      <c r="AW748" s="349"/>
      <c r="AX748" s="349"/>
      <c r="AY748" s="349"/>
      <c r="AZ748" s="349"/>
      <c r="BA748" s="832"/>
      <c r="BB748" s="10"/>
      <c r="BC748" s="10"/>
      <c r="BD748" s="10"/>
      <c r="BE748" s="10"/>
      <c r="BF748" s="10"/>
      <c r="BG748" s="10"/>
      <c r="BH748" s="10"/>
      <c r="BI748" s="10"/>
      <c r="BJ748" s="10"/>
      <c r="BK748" s="10"/>
      <c r="BL748" s="10"/>
      <c r="BM748" s="10"/>
    </row>
    <row r="749" spans="2:65" x14ac:dyDescent="0.25">
      <c r="B749"/>
      <c r="C749"/>
      <c r="D749"/>
      <c r="E749" s="266"/>
      <c r="F749"/>
      <c r="G749"/>
      <c r="H749" s="50"/>
      <c r="I749"/>
      <c r="K749" s="302"/>
      <c r="L749" s="302"/>
      <c r="AI749" s="189"/>
      <c r="AJ749" s="346"/>
      <c r="AK749" s="189"/>
      <c r="AL749" s="346"/>
      <c r="AM749" s="189" t="s">
        <v>46</v>
      </c>
      <c r="AN749" s="346"/>
      <c r="AO749" s="1595"/>
      <c r="AP749" s="1595"/>
      <c r="AQ749" s="189" t="s">
        <v>103</v>
      </c>
      <c r="AR749" s="189"/>
      <c r="AS749" s="1595"/>
      <c r="AT749" s="1595"/>
      <c r="AU749" s="2335"/>
      <c r="AV749" s="1891"/>
      <c r="AW749" s="189"/>
      <c r="AX749" s="189"/>
      <c r="AY749" s="189" t="e">
        <f>IF(#REF!="základní",I331,0)</f>
        <v>#REF!</v>
      </c>
      <c r="AZ749" s="189"/>
      <c r="BA749" s="519" t="e">
        <f>IF(#REF!="zákl. přenesená",I331,0)</f>
        <v>#REF!</v>
      </c>
      <c r="BB749" s="127" t="e">
        <f>IF(#REF!="sníž. přenesená",I331,0)</f>
        <v>#REF!</v>
      </c>
      <c r="BC749" s="127" t="e">
        <f>IF(#REF!="nulová",I331,0)</f>
        <v>#REF!</v>
      </c>
      <c r="BD749" s="13" t="s">
        <v>45</v>
      </c>
      <c r="BE749" s="127">
        <f>ROUND(H331*G331,2)</f>
        <v>39960</v>
      </c>
      <c r="BF749" s="13" t="s">
        <v>110</v>
      </c>
      <c r="BG749" s="126" t="s">
        <v>436</v>
      </c>
      <c r="BH749" s="1"/>
      <c r="BI749" s="1"/>
      <c r="BJ749" s="1"/>
      <c r="BK749" s="1"/>
      <c r="BL749" s="1"/>
      <c r="BM749" s="1"/>
    </row>
    <row r="750" spans="2:65" x14ac:dyDescent="0.25">
      <c r="B750"/>
      <c r="C750"/>
      <c r="D750"/>
      <c r="E750" s="266"/>
      <c r="F750"/>
      <c r="G750"/>
      <c r="H750" s="50"/>
      <c r="I750"/>
      <c r="K750" s="302"/>
      <c r="L750" s="302"/>
      <c r="AI750" s="189"/>
      <c r="AJ750" s="189"/>
      <c r="AK750" s="189"/>
      <c r="AL750" s="303"/>
      <c r="AM750" s="189" t="s">
        <v>46</v>
      </c>
      <c r="AN750" s="303"/>
      <c r="AO750" s="1595"/>
      <c r="AP750" s="1595"/>
      <c r="AQ750" s="189"/>
      <c r="AR750" s="189"/>
      <c r="AS750" s="1595"/>
      <c r="AT750" s="1595"/>
      <c r="AU750" s="2335"/>
      <c r="AV750" s="1891"/>
      <c r="AW750" s="189"/>
      <c r="AX750" s="189"/>
      <c r="AY750" s="189"/>
      <c r="AZ750" s="189"/>
      <c r="BA750" s="519"/>
      <c r="BB750" s="1"/>
      <c r="BC750" s="1"/>
      <c r="BD750" s="1"/>
      <c r="BE750" s="1"/>
      <c r="BF750" s="1"/>
      <c r="BG750" s="1"/>
      <c r="BH750" s="1"/>
      <c r="BI750" s="1"/>
      <c r="BJ750" s="1"/>
      <c r="BK750" s="1"/>
      <c r="BL750" s="1"/>
      <c r="BM750" s="1"/>
    </row>
    <row r="751" spans="2:65" x14ac:dyDescent="0.25">
      <c r="B751"/>
      <c r="C751"/>
      <c r="D751"/>
      <c r="E751" s="266"/>
      <c r="F751"/>
      <c r="G751"/>
      <c r="H751" s="50"/>
      <c r="I751"/>
      <c r="K751" s="302"/>
      <c r="L751" s="302"/>
      <c r="AI751" s="349"/>
      <c r="AJ751" s="349"/>
      <c r="AK751" s="349"/>
      <c r="AL751" s="350"/>
      <c r="AM751" s="349" t="s">
        <v>46</v>
      </c>
      <c r="AN751" s="350"/>
      <c r="AO751" s="2052" t="s">
        <v>23</v>
      </c>
      <c r="AP751" s="2052"/>
      <c r="AQ751" s="349" t="s">
        <v>103</v>
      </c>
      <c r="AR751" s="349"/>
      <c r="AS751" s="2052"/>
      <c r="AT751" s="2052"/>
      <c r="AU751" s="2367"/>
      <c r="AV751" s="1927"/>
      <c r="AW751" s="349"/>
      <c r="AX751" s="349"/>
      <c r="AY751" s="349"/>
      <c r="AZ751" s="349"/>
      <c r="BA751" s="832"/>
      <c r="BB751" s="10"/>
      <c r="BC751" s="10"/>
      <c r="BD751" s="10"/>
      <c r="BE751" s="10"/>
      <c r="BF751" s="10"/>
      <c r="BG751" s="10"/>
      <c r="BH751" s="10"/>
      <c r="BI751" s="10"/>
      <c r="BJ751" s="10"/>
      <c r="BK751" s="10"/>
      <c r="BL751" s="10"/>
      <c r="BM751" s="10"/>
    </row>
    <row r="752" spans="2:65" x14ac:dyDescent="0.25">
      <c r="B752"/>
      <c r="C752"/>
      <c r="D752"/>
      <c r="E752" s="266"/>
      <c r="F752"/>
      <c r="G752"/>
      <c r="H752" s="50"/>
      <c r="I752"/>
      <c r="K752" s="302"/>
      <c r="L752" s="302"/>
      <c r="AI752" s="189"/>
      <c r="AJ752" s="346"/>
      <c r="AK752" s="189"/>
      <c r="AL752" s="346"/>
      <c r="AM752" s="189" t="s">
        <v>46</v>
      </c>
      <c r="AN752" s="346"/>
      <c r="AO752" s="1595"/>
      <c r="AP752" s="1595"/>
      <c r="AQ752" s="189" t="s">
        <v>103</v>
      </c>
      <c r="AR752" s="189"/>
      <c r="AS752" s="1595"/>
      <c r="AT752" s="1595"/>
      <c r="AU752" s="2335"/>
      <c r="AV752" s="1891"/>
      <c r="AW752" s="189"/>
      <c r="AX752" s="189"/>
      <c r="AY752" s="189" t="e">
        <f>IF(#REF!="základní",I334,0)</f>
        <v>#REF!</v>
      </c>
      <c r="AZ752" s="189"/>
      <c r="BA752" s="519" t="e">
        <f>IF(#REF!="zákl. přenesená",I334,0)</f>
        <v>#REF!</v>
      </c>
      <c r="BB752" s="127" t="e">
        <f>IF(#REF!="sníž. přenesená",I334,0)</f>
        <v>#REF!</v>
      </c>
      <c r="BC752" s="127" t="e">
        <f>IF(#REF!="nulová",I334,0)</f>
        <v>#REF!</v>
      </c>
      <c r="BD752" s="13" t="s">
        <v>45</v>
      </c>
      <c r="BE752" s="127">
        <f>ROUND(H334*G334,2)</f>
        <v>250660.8</v>
      </c>
      <c r="BF752" s="13" t="s">
        <v>110</v>
      </c>
      <c r="BG752" s="126" t="s">
        <v>442</v>
      </c>
      <c r="BH752" s="1"/>
      <c r="BI752" s="1"/>
      <c r="BJ752" s="1"/>
      <c r="BK752" s="1"/>
      <c r="BL752" s="1"/>
      <c r="BM752" s="1"/>
    </row>
    <row r="753" spans="2:65" x14ac:dyDescent="0.25">
      <c r="B753"/>
      <c r="C753"/>
      <c r="D753"/>
      <c r="E753" s="266"/>
      <c r="F753"/>
      <c r="G753"/>
      <c r="H753" s="50"/>
      <c r="I753"/>
      <c r="K753" s="302"/>
      <c r="L753" s="302"/>
      <c r="AI753" s="349"/>
      <c r="AJ753" s="349"/>
      <c r="AK753" s="349"/>
      <c r="AL753" s="350"/>
      <c r="AM753" s="349" t="s">
        <v>46</v>
      </c>
      <c r="AN753" s="350"/>
      <c r="AO753" s="2052" t="s">
        <v>23</v>
      </c>
      <c r="AP753" s="2052"/>
      <c r="AQ753" s="349" t="s">
        <v>103</v>
      </c>
      <c r="AR753" s="349"/>
      <c r="AS753" s="2052"/>
      <c r="AT753" s="2052"/>
      <c r="AU753" s="2367"/>
      <c r="AV753" s="1927"/>
      <c r="AW753" s="349"/>
      <c r="AX753" s="349"/>
      <c r="AY753" s="349"/>
      <c r="AZ753" s="349"/>
      <c r="BA753" s="832"/>
      <c r="BB753" s="10"/>
      <c r="BC753" s="10"/>
      <c r="BD753" s="10"/>
      <c r="BE753" s="10"/>
      <c r="BF753" s="10"/>
      <c r="BG753" s="10"/>
      <c r="BH753" s="10"/>
      <c r="BI753" s="10"/>
      <c r="BJ753" s="10"/>
      <c r="BK753" s="10"/>
      <c r="BL753" s="10"/>
      <c r="BM753" s="10"/>
    </row>
    <row r="754" spans="2:65" x14ac:dyDescent="0.25">
      <c r="B754"/>
      <c r="C754"/>
      <c r="D754"/>
      <c r="E754" s="266"/>
      <c r="F754"/>
      <c r="G754"/>
      <c r="H754" s="50"/>
      <c r="I754"/>
      <c r="K754" s="302"/>
      <c r="L754" s="302"/>
      <c r="AI754" s="189"/>
      <c r="AJ754" s="346"/>
      <c r="AK754" s="189"/>
      <c r="AL754" s="346"/>
      <c r="AM754" s="189" t="s">
        <v>46</v>
      </c>
      <c r="AN754" s="346"/>
      <c r="AO754" s="1595"/>
      <c r="AP754" s="1595"/>
      <c r="AQ754" s="189" t="s">
        <v>103</v>
      </c>
      <c r="AR754" s="189"/>
      <c r="AS754" s="1595"/>
      <c r="AT754" s="1595"/>
      <c r="AU754" s="2335"/>
      <c r="AV754" s="1891"/>
      <c r="AW754" s="189"/>
      <c r="AX754" s="189"/>
      <c r="AY754" s="189" t="e">
        <f>IF(#REF!="základní",I336,0)</f>
        <v>#REF!</v>
      </c>
      <c r="AZ754" s="189"/>
      <c r="BA754" s="519" t="e">
        <f>IF(#REF!="zákl. přenesená",I336,0)</f>
        <v>#REF!</v>
      </c>
      <c r="BB754" s="127" t="e">
        <f>IF(#REF!="sníž. přenesená",I336,0)</f>
        <v>#REF!</v>
      </c>
      <c r="BC754" s="127" t="e">
        <f>IF(#REF!="nulová",I336,0)</f>
        <v>#REF!</v>
      </c>
      <c r="BD754" s="13" t="s">
        <v>45</v>
      </c>
      <c r="BE754" s="127">
        <f>ROUND(H336*G336,2)</f>
        <v>18648</v>
      </c>
      <c r="BF754" s="13" t="s">
        <v>110</v>
      </c>
      <c r="BG754" s="126" t="s">
        <v>447</v>
      </c>
      <c r="BH754" s="1"/>
      <c r="BI754" s="1"/>
      <c r="BJ754" s="1"/>
      <c r="BK754" s="1"/>
      <c r="BL754" s="1"/>
      <c r="BM754" s="1"/>
    </row>
    <row r="755" spans="2:65" x14ac:dyDescent="0.25">
      <c r="B755"/>
      <c r="C755"/>
      <c r="D755"/>
      <c r="E755" s="266"/>
      <c r="F755"/>
      <c r="G755"/>
      <c r="H755" s="50"/>
      <c r="I755"/>
      <c r="K755" s="302"/>
      <c r="L755" s="302"/>
      <c r="AI755" s="189"/>
      <c r="AJ755" s="189"/>
      <c r="AK755" s="189"/>
      <c r="AL755" s="303"/>
      <c r="AM755" s="189" t="s">
        <v>46</v>
      </c>
      <c r="AN755" s="303"/>
      <c r="AO755" s="1595"/>
      <c r="AP755" s="1595"/>
      <c r="AQ755" s="189"/>
      <c r="AR755" s="189"/>
      <c r="AS755" s="1595"/>
      <c r="AT755" s="1595"/>
      <c r="AU755" s="2335"/>
      <c r="AV755" s="1891"/>
      <c r="AW755" s="189"/>
      <c r="AX755" s="189"/>
      <c r="AY755" s="189"/>
      <c r="AZ755" s="189"/>
      <c r="BA755" s="519"/>
      <c r="BB755" s="1"/>
      <c r="BC755" s="1"/>
      <c r="BD755" s="1"/>
      <c r="BE755" s="1"/>
      <c r="BF755" s="1"/>
      <c r="BG755" s="1"/>
      <c r="BH755" s="1"/>
      <c r="BI755" s="1"/>
      <c r="BJ755" s="1"/>
      <c r="BK755" s="1"/>
      <c r="BL755" s="1"/>
      <c r="BM755" s="1"/>
    </row>
    <row r="756" spans="2:65" x14ac:dyDescent="0.25">
      <c r="B756"/>
      <c r="C756"/>
      <c r="D756"/>
      <c r="E756" s="266"/>
      <c r="F756"/>
      <c r="G756"/>
      <c r="H756" s="50"/>
      <c r="I756"/>
      <c r="K756" s="302"/>
      <c r="L756" s="302"/>
      <c r="AI756" s="349"/>
      <c r="AJ756" s="349"/>
      <c r="AK756" s="349"/>
      <c r="AL756" s="350"/>
      <c r="AM756" s="349" t="s">
        <v>46</v>
      </c>
      <c r="AN756" s="350"/>
      <c r="AO756" s="2052" t="s">
        <v>23</v>
      </c>
      <c r="AP756" s="2052"/>
      <c r="AQ756" s="349" t="s">
        <v>103</v>
      </c>
      <c r="AR756" s="349"/>
      <c r="AS756" s="2052"/>
      <c r="AT756" s="2052"/>
      <c r="AU756" s="2367"/>
      <c r="AV756" s="1927"/>
      <c r="AW756" s="349"/>
      <c r="AX756" s="349"/>
      <c r="AY756" s="349"/>
      <c r="AZ756" s="349"/>
      <c r="BA756" s="832"/>
      <c r="BB756" s="10"/>
      <c r="BC756" s="10"/>
      <c r="BD756" s="10"/>
      <c r="BE756" s="10"/>
      <c r="BF756" s="10"/>
      <c r="BG756" s="10"/>
      <c r="BH756" s="10"/>
      <c r="BI756" s="10"/>
      <c r="BJ756" s="10"/>
      <c r="BK756" s="10"/>
      <c r="BL756" s="10"/>
      <c r="BM756" s="10"/>
    </row>
    <row r="757" spans="2:65" x14ac:dyDescent="0.25">
      <c r="B757"/>
      <c r="C757"/>
      <c r="D757"/>
      <c r="E757" s="266"/>
      <c r="F757"/>
      <c r="G757"/>
      <c r="H757" s="50"/>
      <c r="I757"/>
      <c r="K757" s="302"/>
      <c r="L757" s="302"/>
      <c r="AI757" s="189"/>
      <c r="AJ757" s="346"/>
      <c r="AK757" s="189"/>
      <c r="AL757" s="346"/>
      <c r="AM757" s="189" t="s">
        <v>46</v>
      </c>
      <c r="AN757" s="346"/>
      <c r="AO757" s="1595"/>
      <c r="AP757" s="1595"/>
      <c r="AQ757" s="189" t="s">
        <v>103</v>
      </c>
      <c r="AR757" s="189"/>
      <c r="AS757" s="1595"/>
      <c r="AT757" s="1595"/>
      <c r="AU757" s="2335"/>
      <c r="AV757" s="1891"/>
      <c r="AW757" s="189"/>
      <c r="AX757" s="189"/>
      <c r="AY757" s="189" t="e">
        <f>IF(#REF!="základní",I339,0)</f>
        <v>#REF!</v>
      </c>
      <c r="AZ757" s="189"/>
      <c r="BA757" s="519" t="e">
        <f>IF(#REF!="zákl. přenesená",I339,0)</f>
        <v>#REF!</v>
      </c>
      <c r="BB757" s="127" t="e">
        <f>IF(#REF!="sníž. přenesená",I339,0)</f>
        <v>#REF!</v>
      </c>
      <c r="BC757" s="127" t="e">
        <f>IF(#REF!="nulová",I339,0)</f>
        <v>#REF!</v>
      </c>
      <c r="BD757" s="13" t="s">
        <v>45</v>
      </c>
      <c r="BE757" s="127">
        <f>ROUND(H339*G339,2)</f>
        <v>154697.76</v>
      </c>
      <c r="BF757" s="13" t="s">
        <v>110</v>
      </c>
      <c r="BG757" s="126" t="s">
        <v>452</v>
      </c>
      <c r="BH757" s="1"/>
      <c r="BI757" s="1"/>
      <c r="BJ757" s="1"/>
      <c r="BK757" s="1"/>
      <c r="BL757" s="1"/>
      <c r="BM757" s="1"/>
    </row>
    <row r="758" spans="2:65" x14ac:dyDescent="0.25">
      <c r="B758"/>
      <c r="C758"/>
      <c r="D758"/>
      <c r="E758" s="266"/>
      <c r="F758"/>
      <c r="G758"/>
      <c r="H758" s="50"/>
      <c r="I758"/>
      <c r="K758" s="302"/>
      <c r="L758" s="302"/>
      <c r="AI758" s="349"/>
      <c r="AJ758" s="349"/>
      <c r="AK758" s="349"/>
      <c r="AL758" s="350"/>
      <c r="AM758" s="349" t="s">
        <v>46</v>
      </c>
      <c r="AN758" s="350"/>
      <c r="AO758" s="2052" t="s">
        <v>23</v>
      </c>
      <c r="AP758" s="2052"/>
      <c r="AQ758" s="349" t="s">
        <v>103</v>
      </c>
      <c r="AR758" s="349"/>
      <c r="AS758" s="2052"/>
      <c r="AT758" s="2052"/>
      <c r="AU758" s="2367"/>
      <c r="AV758" s="1927"/>
      <c r="AW758" s="349"/>
      <c r="AX758" s="349"/>
      <c r="AY758" s="349"/>
      <c r="AZ758" s="349"/>
      <c r="BA758" s="832"/>
      <c r="BB758" s="10"/>
      <c r="BC758" s="10"/>
      <c r="BD758" s="10"/>
      <c r="BE758" s="10"/>
      <c r="BF758" s="10"/>
      <c r="BG758" s="10"/>
      <c r="BH758" s="10"/>
      <c r="BI758" s="10"/>
      <c r="BJ758" s="10"/>
      <c r="BK758" s="10"/>
      <c r="BL758" s="10"/>
      <c r="BM758" s="10"/>
    </row>
    <row r="759" spans="2:65" x14ac:dyDescent="0.25">
      <c r="B759"/>
      <c r="C759"/>
      <c r="D759"/>
      <c r="E759" s="266"/>
      <c r="F759"/>
      <c r="G759"/>
      <c r="H759" s="50"/>
      <c r="I759"/>
      <c r="K759" s="302"/>
      <c r="L759" s="302"/>
      <c r="AI759" s="189"/>
      <c r="AJ759" s="346"/>
      <c r="AK759" s="189"/>
      <c r="AL759" s="346"/>
      <c r="AM759" s="189" t="s">
        <v>46</v>
      </c>
      <c r="AN759" s="346"/>
      <c r="AO759" s="1595"/>
      <c r="AP759" s="1595"/>
      <c r="AQ759" s="189" t="s">
        <v>103</v>
      </c>
      <c r="AR759" s="189"/>
      <c r="AS759" s="1595"/>
      <c r="AT759" s="1595"/>
      <c r="AU759" s="2335"/>
      <c r="AV759" s="1891"/>
      <c r="AW759" s="189"/>
      <c r="AX759" s="189"/>
      <c r="AY759" s="189" t="e">
        <f>IF(#REF!="základní",I341,0)</f>
        <v>#REF!</v>
      </c>
      <c r="AZ759" s="189"/>
      <c r="BA759" s="519" t="e">
        <f>IF(#REF!="zákl. přenesená",I341,0)</f>
        <v>#REF!</v>
      </c>
      <c r="BB759" s="127" t="e">
        <f>IF(#REF!="sníž. přenesená",I341,0)</f>
        <v>#REF!</v>
      </c>
      <c r="BC759" s="127" t="e">
        <f>IF(#REF!="nulová",I341,0)</f>
        <v>#REF!</v>
      </c>
      <c r="BD759" s="13" t="s">
        <v>45</v>
      </c>
      <c r="BE759" s="127">
        <f>ROUND(H341*G341,2)</f>
        <v>3830.4</v>
      </c>
      <c r="BF759" s="13" t="s">
        <v>110</v>
      </c>
      <c r="BG759" s="126" t="s">
        <v>457</v>
      </c>
      <c r="BH759" s="1"/>
      <c r="BI759" s="1"/>
      <c r="BJ759" s="1"/>
      <c r="BK759" s="1"/>
      <c r="BL759" s="1"/>
      <c r="BM759" s="1"/>
    </row>
    <row r="760" spans="2:65" x14ac:dyDescent="0.25">
      <c r="B760"/>
      <c r="C760"/>
      <c r="D760"/>
      <c r="E760" s="266"/>
      <c r="F760"/>
      <c r="G760"/>
      <c r="H760" s="50"/>
      <c r="I760"/>
      <c r="K760" s="302"/>
      <c r="L760" s="302"/>
      <c r="AI760" s="189"/>
      <c r="AJ760" s="189"/>
      <c r="AK760" s="189"/>
      <c r="AL760" s="303"/>
      <c r="AM760" s="189" t="s">
        <v>46</v>
      </c>
      <c r="AN760" s="303"/>
      <c r="AO760" s="1595"/>
      <c r="AP760" s="1595"/>
      <c r="AQ760" s="189"/>
      <c r="AR760" s="189"/>
      <c r="AS760" s="1595"/>
      <c r="AT760" s="1595"/>
      <c r="AU760" s="2335"/>
      <c r="AV760" s="1891"/>
      <c r="AW760" s="189"/>
      <c r="AX760" s="189"/>
      <c r="AY760" s="189"/>
      <c r="AZ760" s="189"/>
      <c r="BA760" s="519"/>
      <c r="BB760" s="1"/>
      <c r="BC760" s="1"/>
      <c r="BD760" s="1"/>
      <c r="BE760" s="1"/>
      <c r="BF760" s="1"/>
      <c r="BG760" s="1"/>
      <c r="BH760" s="1"/>
      <c r="BI760" s="1"/>
      <c r="BJ760" s="1"/>
      <c r="BK760" s="1"/>
      <c r="BL760" s="1"/>
      <c r="BM760" s="1"/>
    </row>
    <row r="761" spans="2:65" x14ac:dyDescent="0.25">
      <c r="B761"/>
      <c r="C761"/>
      <c r="D761"/>
      <c r="E761" s="266"/>
      <c r="F761"/>
      <c r="G761"/>
      <c r="H761" s="50"/>
      <c r="I761"/>
      <c r="K761" s="302"/>
      <c r="L761" s="302"/>
      <c r="AI761" s="347"/>
      <c r="AJ761" s="347"/>
      <c r="AK761" s="347"/>
      <c r="AL761" s="348"/>
      <c r="AM761" s="347" t="s">
        <v>46</v>
      </c>
      <c r="AN761" s="348"/>
      <c r="AO761" s="2051" t="s">
        <v>23</v>
      </c>
      <c r="AP761" s="2051"/>
      <c r="AQ761" s="347" t="s">
        <v>103</v>
      </c>
      <c r="AR761" s="347"/>
      <c r="AS761" s="2051"/>
      <c r="AT761" s="2051"/>
      <c r="AU761" s="2366"/>
      <c r="AV761" s="1926"/>
      <c r="AW761" s="347"/>
      <c r="AX761" s="347"/>
      <c r="AY761" s="347"/>
      <c r="AZ761" s="347"/>
      <c r="BA761" s="831"/>
      <c r="BB761" s="9"/>
      <c r="BC761" s="9"/>
      <c r="BD761" s="9"/>
      <c r="BE761" s="9"/>
      <c r="BF761" s="9"/>
      <c r="BG761" s="9"/>
      <c r="BH761" s="9"/>
      <c r="BI761" s="9"/>
      <c r="BJ761" s="9"/>
      <c r="BK761" s="9"/>
      <c r="BL761" s="9"/>
      <c r="BM761" s="9"/>
    </row>
    <row r="762" spans="2:65" x14ac:dyDescent="0.25">
      <c r="B762"/>
      <c r="C762"/>
      <c r="D762"/>
      <c r="E762" s="266"/>
      <c r="F762"/>
      <c r="G762"/>
      <c r="H762" s="50"/>
      <c r="I762"/>
      <c r="K762" s="302"/>
      <c r="L762" s="302"/>
      <c r="AI762" s="349"/>
      <c r="AJ762" s="349"/>
      <c r="AK762" s="349"/>
      <c r="AL762" s="350"/>
      <c r="AM762" s="349" t="s">
        <v>46</v>
      </c>
      <c r="AN762" s="350"/>
      <c r="AO762" s="2052" t="s">
        <v>23</v>
      </c>
      <c r="AP762" s="2052"/>
      <c r="AQ762" s="349" t="s">
        <v>103</v>
      </c>
      <c r="AR762" s="349"/>
      <c r="AS762" s="2052"/>
      <c r="AT762" s="2052"/>
      <c r="AU762" s="2367"/>
      <c r="AV762" s="1927"/>
      <c r="AW762" s="349"/>
      <c r="AX762" s="349"/>
      <c r="AY762" s="349"/>
      <c r="AZ762" s="349"/>
      <c r="BA762" s="832"/>
      <c r="BB762" s="10"/>
      <c r="BC762" s="10"/>
      <c r="BD762" s="10"/>
      <c r="BE762" s="10"/>
      <c r="BF762" s="10"/>
      <c r="BG762" s="10"/>
      <c r="BH762" s="10"/>
      <c r="BI762" s="10"/>
      <c r="BJ762" s="10"/>
      <c r="BK762" s="10"/>
      <c r="BL762" s="10"/>
      <c r="BM762" s="10"/>
    </row>
    <row r="763" spans="2:65" x14ac:dyDescent="0.25">
      <c r="B763"/>
      <c r="C763"/>
      <c r="D763"/>
      <c r="E763" s="266"/>
      <c r="F763"/>
      <c r="G763"/>
      <c r="H763" s="50"/>
      <c r="I763"/>
      <c r="K763" s="302"/>
      <c r="L763" s="302"/>
      <c r="AI763" s="349"/>
      <c r="AJ763" s="349"/>
      <c r="AK763" s="349"/>
      <c r="AL763" s="350"/>
      <c r="AM763" s="349" t="s">
        <v>46</v>
      </c>
      <c r="AN763" s="350"/>
      <c r="AO763" s="2052" t="s">
        <v>23</v>
      </c>
      <c r="AP763" s="2052"/>
      <c r="AQ763" s="349" t="s">
        <v>103</v>
      </c>
      <c r="AR763" s="349"/>
      <c r="AS763" s="2052"/>
      <c r="AT763" s="2052"/>
      <c r="AU763" s="2367"/>
      <c r="AV763" s="1927"/>
      <c r="AW763" s="349"/>
      <c r="AX763" s="349"/>
      <c r="AY763" s="349"/>
      <c r="AZ763" s="349"/>
      <c r="BA763" s="832"/>
      <c r="BB763" s="10"/>
      <c r="BC763" s="10"/>
      <c r="BD763" s="10"/>
      <c r="BE763" s="10"/>
      <c r="BF763" s="10"/>
      <c r="BG763" s="10"/>
      <c r="BH763" s="10"/>
      <c r="BI763" s="10"/>
      <c r="BJ763" s="10"/>
      <c r="BK763" s="10"/>
      <c r="BL763" s="10"/>
      <c r="BM763" s="10"/>
    </row>
    <row r="764" spans="2:65" x14ac:dyDescent="0.25">
      <c r="B764"/>
      <c r="C764"/>
      <c r="D764"/>
      <c r="E764" s="266"/>
      <c r="F764"/>
      <c r="G764"/>
      <c r="H764" s="50"/>
      <c r="I764"/>
      <c r="K764" s="302"/>
      <c r="L764" s="302"/>
      <c r="AI764" s="353"/>
      <c r="AJ764" s="353"/>
      <c r="AK764" s="353"/>
      <c r="AL764" s="354"/>
      <c r="AM764" s="353" t="s">
        <v>46</v>
      </c>
      <c r="AN764" s="354"/>
      <c r="AO764" s="2054" t="s">
        <v>23</v>
      </c>
      <c r="AP764" s="2054"/>
      <c r="AQ764" s="353" t="s">
        <v>103</v>
      </c>
      <c r="AR764" s="353"/>
      <c r="AS764" s="2054"/>
      <c r="AT764" s="2054"/>
      <c r="AU764" s="2369"/>
      <c r="AV764" s="1929"/>
      <c r="AW764" s="353"/>
      <c r="AX764" s="353"/>
      <c r="AY764" s="353"/>
      <c r="AZ764" s="353"/>
      <c r="BA764" s="834"/>
      <c r="BB764" s="12"/>
      <c r="BC764" s="12"/>
      <c r="BD764" s="12"/>
      <c r="BE764" s="12"/>
      <c r="BF764" s="12"/>
      <c r="BG764" s="12"/>
      <c r="BH764" s="12"/>
      <c r="BI764" s="12"/>
      <c r="BJ764" s="12"/>
      <c r="BK764" s="12"/>
      <c r="BL764" s="12"/>
      <c r="BM764" s="12"/>
    </row>
    <row r="765" spans="2:65" x14ac:dyDescent="0.25">
      <c r="B765"/>
      <c r="C765"/>
      <c r="D765"/>
      <c r="E765" s="266"/>
      <c r="F765"/>
      <c r="G765"/>
      <c r="H765" s="50"/>
      <c r="I765"/>
      <c r="K765" s="302"/>
      <c r="L765" s="302"/>
      <c r="AI765" s="189"/>
      <c r="AJ765" s="346"/>
      <c r="AK765" s="189"/>
      <c r="AL765" s="346"/>
      <c r="AM765" s="189" t="s">
        <v>46</v>
      </c>
      <c r="AN765" s="346"/>
      <c r="AO765" s="1595"/>
      <c r="AP765" s="1595"/>
      <c r="AQ765" s="189" t="s">
        <v>103</v>
      </c>
      <c r="AR765" s="189"/>
      <c r="AS765" s="1595"/>
      <c r="AT765" s="1595"/>
      <c r="AU765" s="2335"/>
      <c r="AV765" s="1891"/>
      <c r="AW765" s="189"/>
      <c r="AX765" s="189"/>
      <c r="AY765" s="189" t="e">
        <f>IF(#REF!="základní",I347,0)</f>
        <v>#REF!</v>
      </c>
      <c r="AZ765" s="189"/>
      <c r="BA765" s="519" t="e">
        <f>IF(#REF!="zákl. přenesená",I347,0)</f>
        <v>#REF!</v>
      </c>
      <c r="BB765" s="127" t="e">
        <f>IF(#REF!="sníž. přenesená",I347,0)</f>
        <v>#REF!</v>
      </c>
      <c r="BC765" s="127" t="e">
        <f>IF(#REF!="nulová",I347,0)</f>
        <v>#REF!</v>
      </c>
      <c r="BD765" s="13" t="s">
        <v>45</v>
      </c>
      <c r="BE765" s="127">
        <f>ROUND(H347*G347,2)</f>
        <v>2016</v>
      </c>
      <c r="BF765" s="13" t="s">
        <v>110</v>
      </c>
      <c r="BG765" s="126" t="s">
        <v>465</v>
      </c>
      <c r="BH765" s="1"/>
      <c r="BI765" s="1"/>
      <c r="BJ765" s="1"/>
      <c r="BK765" s="1"/>
      <c r="BL765" s="1"/>
      <c r="BM765" s="1"/>
    </row>
    <row r="766" spans="2:65" x14ac:dyDescent="0.25">
      <c r="B766"/>
      <c r="C766"/>
      <c r="D766"/>
      <c r="E766" s="266"/>
      <c r="F766"/>
      <c r="G766"/>
      <c r="H766" s="50"/>
      <c r="I766"/>
      <c r="K766" s="302"/>
      <c r="L766" s="302"/>
      <c r="AI766" s="189"/>
      <c r="AJ766" s="346"/>
      <c r="AK766" s="189"/>
      <c r="AL766" s="346"/>
      <c r="AM766" s="189" t="s">
        <v>46</v>
      </c>
      <c r="AN766" s="346"/>
      <c r="AO766" s="1595"/>
      <c r="AP766" s="1595"/>
      <c r="AQ766" s="189" t="s">
        <v>103</v>
      </c>
      <c r="AR766" s="189"/>
      <c r="AS766" s="1595"/>
      <c r="AT766" s="1595"/>
      <c r="AU766" s="2335"/>
      <c r="AV766" s="1891"/>
      <c r="AW766" s="189"/>
      <c r="AX766" s="189"/>
      <c r="AY766" s="189" t="e">
        <f>IF(#REF!="základní",I348,0)</f>
        <v>#REF!</v>
      </c>
      <c r="AZ766" s="189"/>
      <c r="BA766" s="519" t="e">
        <f>IF(#REF!="zákl. přenesená",I348,0)</f>
        <v>#REF!</v>
      </c>
      <c r="BB766" s="127" t="e">
        <f>IF(#REF!="sníž. přenesená",I348,0)</f>
        <v>#REF!</v>
      </c>
      <c r="BC766" s="127" t="e">
        <f>IF(#REF!="nulová",I348,0)</f>
        <v>#REF!</v>
      </c>
      <c r="BD766" s="13" t="s">
        <v>45</v>
      </c>
      <c r="BE766" s="127">
        <f>ROUND(H348*G348,2)</f>
        <v>864</v>
      </c>
      <c r="BF766" s="13" t="s">
        <v>110</v>
      </c>
      <c r="BG766" s="126" t="s">
        <v>469</v>
      </c>
      <c r="BH766" s="1"/>
      <c r="BI766" s="1"/>
      <c r="BJ766" s="1"/>
      <c r="BK766" s="1"/>
      <c r="BL766" s="1"/>
      <c r="BM766" s="1"/>
    </row>
    <row r="767" spans="2:65" x14ac:dyDescent="0.25">
      <c r="B767"/>
      <c r="C767"/>
      <c r="D767"/>
      <c r="E767" s="266"/>
      <c r="F767"/>
      <c r="G767"/>
      <c r="H767" s="50"/>
      <c r="I767"/>
      <c r="K767" s="302"/>
      <c r="L767" s="302"/>
      <c r="AI767" s="189"/>
      <c r="AJ767" s="346"/>
      <c r="AK767" s="189"/>
      <c r="AL767" s="346"/>
      <c r="AM767" s="189" t="s">
        <v>46</v>
      </c>
      <c r="AN767" s="346"/>
      <c r="AO767" s="1595"/>
      <c r="AP767" s="1595"/>
      <c r="AQ767" s="189" t="s">
        <v>103</v>
      </c>
      <c r="AR767" s="189"/>
      <c r="AS767" s="1595"/>
      <c r="AT767" s="1595"/>
      <c r="AU767" s="2335"/>
      <c r="AV767" s="1891"/>
      <c r="AW767" s="189"/>
      <c r="AX767" s="189"/>
      <c r="AY767" s="189" t="e">
        <f>IF(#REF!="základní",I349,0)</f>
        <v>#REF!</v>
      </c>
      <c r="AZ767" s="189"/>
      <c r="BA767" s="519" t="e">
        <f>IF(#REF!="zákl. přenesená",I349,0)</f>
        <v>#REF!</v>
      </c>
      <c r="BB767" s="127" t="e">
        <f>IF(#REF!="sníž. přenesená",I349,0)</f>
        <v>#REF!</v>
      </c>
      <c r="BC767" s="127" t="e">
        <f>IF(#REF!="nulová",I349,0)</f>
        <v>#REF!</v>
      </c>
      <c r="BD767" s="13" t="s">
        <v>45</v>
      </c>
      <c r="BE767" s="127">
        <f>ROUND(H349*G349,2)</f>
        <v>3456</v>
      </c>
      <c r="BF767" s="13" t="s">
        <v>110</v>
      </c>
      <c r="BG767" s="126" t="s">
        <v>473</v>
      </c>
      <c r="BH767" s="1"/>
      <c r="BI767" s="1"/>
      <c r="BJ767" s="1"/>
      <c r="BK767" s="1"/>
      <c r="BL767" s="1"/>
      <c r="BM767" s="1"/>
    </row>
    <row r="768" spans="2:65" x14ac:dyDescent="0.25">
      <c r="B768"/>
      <c r="C768"/>
      <c r="D768"/>
      <c r="E768" s="266"/>
      <c r="F768"/>
      <c r="G768"/>
      <c r="H768" s="50"/>
      <c r="I768"/>
      <c r="K768" s="302"/>
      <c r="L768" s="302"/>
      <c r="AI768" s="189"/>
      <c r="AJ768" s="189"/>
      <c r="AK768" s="189"/>
      <c r="AL768" s="303"/>
      <c r="AM768" s="189" t="s">
        <v>46</v>
      </c>
      <c r="AN768" s="303"/>
      <c r="AO768" s="1595"/>
      <c r="AP768" s="1595"/>
      <c r="AQ768" s="189"/>
      <c r="AR768" s="189"/>
      <c r="AS768" s="1595"/>
      <c r="AT768" s="1595"/>
      <c r="AU768" s="2335"/>
      <c r="AV768" s="1891"/>
      <c r="AW768" s="189"/>
      <c r="AX768" s="189"/>
      <c r="AY768" s="189"/>
      <c r="AZ768" s="189"/>
      <c r="BA768" s="519"/>
      <c r="BB768" s="1"/>
      <c r="BC768" s="1"/>
      <c r="BD768" s="1"/>
      <c r="BE768" s="1"/>
      <c r="BF768" s="1"/>
      <c r="BG768" s="1"/>
      <c r="BH768" s="1"/>
      <c r="BI768" s="1"/>
      <c r="BJ768" s="1"/>
      <c r="BK768" s="1"/>
      <c r="BL768" s="1"/>
      <c r="BM768" s="1"/>
    </row>
    <row r="769" spans="2:65" x14ac:dyDescent="0.25">
      <c r="B769"/>
      <c r="C769"/>
      <c r="D769"/>
      <c r="E769" s="266"/>
      <c r="F769"/>
      <c r="G769"/>
      <c r="H769" s="50"/>
      <c r="I769"/>
      <c r="K769" s="302"/>
      <c r="L769" s="302"/>
      <c r="AI769" s="349"/>
      <c r="AJ769" s="349"/>
      <c r="AK769" s="349"/>
      <c r="AL769" s="350"/>
      <c r="AM769" s="349" t="s">
        <v>46</v>
      </c>
      <c r="AN769" s="350"/>
      <c r="AO769" s="2052" t="s">
        <v>23</v>
      </c>
      <c r="AP769" s="2052"/>
      <c r="AQ769" s="349" t="s">
        <v>103</v>
      </c>
      <c r="AR769" s="349"/>
      <c r="AS769" s="2052"/>
      <c r="AT769" s="2052"/>
      <c r="AU769" s="2367"/>
      <c r="AV769" s="1927"/>
      <c r="AW769" s="349"/>
      <c r="AX769" s="349"/>
      <c r="AY769" s="349"/>
      <c r="AZ769" s="349"/>
      <c r="BA769" s="832"/>
      <c r="BB769" s="10"/>
      <c r="BC769" s="10"/>
      <c r="BD769" s="10"/>
      <c r="BE769" s="10"/>
      <c r="BF769" s="10"/>
      <c r="BG769" s="10"/>
      <c r="BH769" s="10"/>
      <c r="BI769" s="10"/>
      <c r="BJ769" s="10"/>
      <c r="BK769" s="10"/>
      <c r="BL769" s="10"/>
      <c r="BM769" s="10"/>
    </row>
    <row r="770" spans="2:65" x14ac:dyDescent="0.25">
      <c r="B770"/>
      <c r="C770"/>
      <c r="D770"/>
      <c r="E770" s="266"/>
      <c r="F770"/>
      <c r="G770"/>
      <c r="H770" s="50"/>
      <c r="I770"/>
      <c r="K770" s="302"/>
      <c r="L770" s="302"/>
      <c r="AI770" s="189"/>
      <c r="AJ770" s="346"/>
      <c r="AK770" s="189"/>
      <c r="AL770" s="346"/>
      <c r="AM770" s="189" t="s">
        <v>46</v>
      </c>
      <c r="AN770" s="346"/>
      <c r="AO770" s="1595"/>
      <c r="AP770" s="1595"/>
      <c r="AQ770" s="189" t="s">
        <v>103</v>
      </c>
      <c r="AR770" s="189"/>
      <c r="AS770" s="1595"/>
      <c r="AT770" s="1595"/>
      <c r="AU770" s="2335"/>
      <c r="AV770" s="1891"/>
      <c r="AW770" s="189"/>
      <c r="AX770" s="189"/>
      <c r="AY770" s="189" t="e">
        <f>IF(#REF!="základní",I352,0)</f>
        <v>#REF!</v>
      </c>
      <c r="AZ770" s="189"/>
      <c r="BA770" s="519" t="e">
        <f>IF(#REF!="zákl. přenesená",I352,0)</f>
        <v>#REF!</v>
      </c>
      <c r="BB770" s="127" t="e">
        <f>IF(#REF!="sníž. přenesená",I352,0)</f>
        <v>#REF!</v>
      </c>
      <c r="BC770" s="127" t="e">
        <f>IF(#REF!="nulová",I352,0)</f>
        <v>#REF!</v>
      </c>
      <c r="BD770" s="13" t="s">
        <v>45</v>
      </c>
      <c r="BE770" s="127">
        <f>ROUND(H352*G352,2)</f>
        <v>14550</v>
      </c>
      <c r="BF770" s="13" t="s">
        <v>110</v>
      </c>
      <c r="BG770" s="126" t="s">
        <v>479</v>
      </c>
      <c r="BH770" s="1"/>
      <c r="BI770" s="1"/>
      <c r="BJ770" s="1"/>
      <c r="BK770" s="1"/>
      <c r="BL770" s="1"/>
      <c r="BM770" s="1"/>
    </row>
    <row r="771" spans="2:65" x14ac:dyDescent="0.25">
      <c r="B771"/>
      <c r="C771"/>
      <c r="D771"/>
      <c r="E771" s="266"/>
      <c r="F771"/>
      <c r="G771"/>
      <c r="H771" s="50"/>
      <c r="I771"/>
      <c r="K771" s="302"/>
      <c r="L771" s="302"/>
      <c r="AI771" s="189"/>
      <c r="AJ771" s="346"/>
      <c r="AK771" s="189"/>
      <c r="AL771" s="346"/>
      <c r="AM771" s="189" t="s">
        <v>46</v>
      </c>
      <c r="AN771" s="346"/>
      <c r="AO771" s="1595"/>
      <c r="AP771" s="1595"/>
      <c r="AQ771" s="189" t="s">
        <v>103</v>
      </c>
      <c r="AR771" s="189"/>
      <c r="AS771" s="1595"/>
      <c r="AT771" s="1595"/>
      <c r="AU771" s="2335"/>
      <c r="AV771" s="1891"/>
      <c r="AW771" s="189"/>
      <c r="AX771" s="189"/>
      <c r="AY771" s="189" t="e">
        <f>IF(#REF!="základní",I353,0)</f>
        <v>#REF!</v>
      </c>
      <c r="AZ771" s="189"/>
      <c r="BA771" s="519" t="e">
        <f>IF(#REF!="zákl. přenesená",I353,0)</f>
        <v>#REF!</v>
      </c>
      <c r="BB771" s="127" t="e">
        <f>IF(#REF!="sníž. přenesená",I353,0)</f>
        <v>#REF!</v>
      </c>
      <c r="BC771" s="127" t="e">
        <f>IF(#REF!="nulová",I353,0)</f>
        <v>#REF!</v>
      </c>
      <c r="BD771" s="13" t="s">
        <v>45</v>
      </c>
      <c r="BE771" s="127">
        <f>ROUND(H353*G353,2)</f>
        <v>460.8</v>
      </c>
      <c r="BF771" s="13" t="s">
        <v>110</v>
      </c>
      <c r="BG771" s="126" t="s">
        <v>483</v>
      </c>
      <c r="BH771" s="1"/>
      <c r="BI771" s="1"/>
      <c r="BJ771" s="1"/>
      <c r="BK771" s="1"/>
      <c r="BL771" s="1"/>
      <c r="BM771" s="1"/>
    </row>
    <row r="772" spans="2:65" x14ac:dyDescent="0.25">
      <c r="B772"/>
      <c r="C772"/>
      <c r="D772"/>
      <c r="E772" s="266"/>
      <c r="F772"/>
      <c r="G772"/>
      <c r="H772" s="50"/>
      <c r="I772"/>
      <c r="K772" s="302"/>
      <c r="L772" s="302"/>
      <c r="AI772" s="189"/>
      <c r="AJ772" s="189"/>
      <c r="AK772" s="189"/>
      <c r="AL772" s="303"/>
      <c r="AM772" s="189" t="s">
        <v>46</v>
      </c>
      <c r="AN772" s="303"/>
      <c r="AO772" s="1595"/>
      <c r="AP772" s="1595"/>
      <c r="AQ772" s="189"/>
      <c r="AR772" s="189"/>
      <c r="AS772" s="1595"/>
      <c r="AT772" s="1595"/>
      <c r="AU772" s="2335"/>
      <c r="AV772" s="1891"/>
      <c r="AW772" s="189"/>
      <c r="AX772" s="189"/>
      <c r="AY772" s="189"/>
      <c r="AZ772" s="189"/>
      <c r="BA772" s="519"/>
      <c r="BB772" s="1"/>
      <c r="BC772" s="1"/>
      <c r="BD772" s="1"/>
      <c r="BE772" s="1"/>
      <c r="BF772" s="1"/>
      <c r="BG772" s="1"/>
      <c r="BH772" s="1"/>
      <c r="BI772" s="1"/>
      <c r="BJ772" s="1"/>
      <c r="BK772" s="1"/>
      <c r="BL772" s="1"/>
      <c r="BM772" s="1"/>
    </row>
    <row r="773" spans="2:65" x14ac:dyDescent="0.25">
      <c r="B773"/>
      <c r="C773"/>
      <c r="D773"/>
      <c r="E773" s="266"/>
      <c r="F773"/>
      <c r="G773"/>
      <c r="H773" s="50"/>
      <c r="I773"/>
      <c r="K773" s="302"/>
      <c r="L773" s="302"/>
      <c r="AI773" s="349"/>
      <c r="AJ773" s="349"/>
      <c r="AK773" s="349"/>
      <c r="AL773" s="350"/>
      <c r="AM773" s="349" t="s">
        <v>46</v>
      </c>
      <c r="AN773" s="350"/>
      <c r="AO773" s="2052" t="s">
        <v>23</v>
      </c>
      <c r="AP773" s="2052"/>
      <c r="AQ773" s="349" t="s">
        <v>103</v>
      </c>
      <c r="AR773" s="349"/>
      <c r="AS773" s="2052"/>
      <c r="AT773" s="2052"/>
      <c r="AU773" s="2367"/>
      <c r="AV773" s="1927"/>
      <c r="AW773" s="349"/>
      <c r="AX773" s="349"/>
      <c r="AY773" s="349"/>
      <c r="AZ773" s="349"/>
      <c r="BA773" s="832"/>
      <c r="BB773" s="10"/>
      <c r="BC773" s="10"/>
      <c r="BD773" s="10"/>
      <c r="BE773" s="10"/>
      <c r="BF773" s="10"/>
      <c r="BG773" s="10"/>
      <c r="BH773" s="10"/>
      <c r="BI773" s="10"/>
      <c r="BJ773" s="10"/>
      <c r="BK773" s="10"/>
      <c r="BL773" s="10"/>
      <c r="BM773" s="10"/>
    </row>
    <row r="774" spans="2:65" x14ac:dyDescent="0.25">
      <c r="B774"/>
      <c r="C774"/>
      <c r="D774"/>
      <c r="E774" s="266"/>
      <c r="F774"/>
      <c r="G774"/>
      <c r="H774" s="50"/>
      <c r="I774"/>
      <c r="K774" s="302"/>
      <c r="L774" s="302"/>
      <c r="AI774" s="189"/>
      <c r="AJ774" s="346"/>
      <c r="AK774" s="189"/>
      <c r="AL774" s="346"/>
      <c r="AM774" s="189" t="s">
        <v>46</v>
      </c>
      <c r="AN774" s="346"/>
      <c r="AO774" s="1595"/>
      <c r="AP774" s="1595"/>
      <c r="AQ774" s="189" t="s">
        <v>103</v>
      </c>
      <c r="AR774" s="189"/>
      <c r="AS774" s="1595"/>
      <c r="AT774" s="1595"/>
      <c r="AU774" s="2335"/>
      <c r="AV774" s="1891"/>
      <c r="AW774" s="189"/>
      <c r="AX774" s="189"/>
      <c r="AY774" s="189" t="e">
        <f>IF(#REF!="základní",I356,0)</f>
        <v>#REF!</v>
      </c>
      <c r="AZ774" s="189"/>
      <c r="BA774" s="519" t="e">
        <f>IF(#REF!="zákl. přenesená",I356,0)</f>
        <v>#REF!</v>
      </c>
      <c r="BB774" s="127" t="e">
        <f>IF(#REF!="sníž. přenesená",I356,0)</f>
        <v>#REF!</v>
      </c>
      <c r="BC774" s="127" t="e">
        <f>IF(#REF!="nulová",I356,0)</f>
        <v>#REF!</v>
      </c>
      <c r="BD774" s="13" t="s">
        <v>45</v>
      </c>
      <c r="BE774" s="127">
        <f>ROUND(H356*G356,2)</f>
        <v>2640</v>
      </c>
      <c r="BF774" s="13" t="s">
        <v>110</v>
      </c>
      <c r="BG774" s="126" t="s">
        <v>488</v>
      </c>
      <c r="BH774" s="1"/>
      <c r="BI774" s="1"/>
      <c r="BJ774" s="1"/>
      <c r="BK774" s="1"/>
      <c r="BL774" s="1"/>
      <c r="BM774" s="1"/>
    </row>
    <row r="775" spans="2:65" x14ac:dyDescent="0.25">
      <c r="B775"/>
      <c r="C775"/>
      <c r="D775"/>
      <c r="E775" s="266"/>
      <c r="F775"/>
      <c r="G775"/>
      <c r="H775" s="50"/>
      <c r="I775"/>
      <c r="K775" s="302"/>
      <c r="L775" s="302"/>
      <c r="AI775" s="189"/>
      <c r="AJ775" s="346"/>
      <c r="AK775" s="189"/>
      <c r="AL775" s="346"/>
      <c r="AM775" s="189" t="s">
        <v>46</v>
      </c>
      <c r="AN775" s="346"/>
      <c r="AO775" s="1595"/>
      <c r="AP775" s="1595"/>
      <c r="AQ775" s="189" t="s">
        <v>103</v>
      </c>
      <c r="AR775" s="189"/>
      <c r="AS775" s="1595"/>
      <c r="AT775" s="1595"/>
      <c r="AU775" s="2335"/>
      <c r="AV775" s="1891"/>
      <c r="AW775" s="189"/>
      <c r="AX775" s="189"/>
      <c r="AY775" s="189" t="e">
        <f>IF(#REF!="základní",I357,0)</f>
        <v>#REF!</v>
      </c>
      <c r="AZ775" s="189"/>
      <c r="BA775" s="519" t="e">
        <f>IF(#REF!="zákl. přenesená",I357,0)</f>
        <v>#REF!</v>
      </c>
      <c r="BB775" s="127" t="e">
        <f>IF(#REF!="sníž. přenesená",I357,0)</f>
        <v>#REF!</v>
      </c>
      <c r="BC775" s="127" t="e">
        <f>IF(#REF!="nulová",I357,0)</f>
        <v>#REF!</v>
      </c>
      <c r="BD775" s="13" t="s">
        <v>45</v>
      </c>
      <c r="BE775" s="127">
        <f>ROUND(H357*G357,2)</f>
        <v>242832</v>
      </c>
      <c r="BF775" s="13" t="s">
        <v>110</v>
      </c>
      <c r="BG775" s="126" t="s">
        <v>492</v>
      </c>
      <c r="BH775" s="1"/>
      <c r="BI775" s="1"/>
      <c r="BJ775" s="1"/>
      <c r="BK775" s="1"/>
      <c r="BL775" s="1"/>
      <c r="BM775" s="1"/>
    </row>
    <row r="776" spans="2:65" x14ac:dyDescent="0.25">
      <c r="B776"/>
      <c r="C776"/>
      <c r="D776"/>
      <c r="E776" s="266"/>
      <c r="F776"/>
      <c r="G776"/>
      <c r="H776" s="50"/>
      <c r="I776"/>
      <c r="K776" s="302"/>
      <c r="L776" s="302"/>
      <c r="AI776" s="349"/>
      <c r="AJ776" s="349"/>
      <c r="AK776" s="349"/>
      <c r="AL776" s="350"/>
      <c r="AM776" s="349" t="s">
        <v>46</v>
      </c>
      <c r="AN776" s="350"/>
      <c r="AO776" s="2052" t="s">
        <v>23</v>
      </c>
      <c r="AP776" s="2052"/>
      <c r="AQ776" s="349" t="s">
        <v>103</v>
      </c>
      <c r="AR776" s="349"/>
      <c r="AS776" s="2052"/>
      <c r="AT776" s="2052"/>
      <c r="AU776" s="2367"/>
      <c r="AV776" s="1927"/>
      <c r="AW776" s="349"/>
      <c r="AX776" s="349"/>
      <c r="AY776" s="349"/>
      <c r="AZ776" s="349"/>
      <c r="BA776" s="832"/>
      <c r="BB776" s="10"/>
      <c r="BC776" s="10"/>
      <c r="BD776" s="10"/>
      <c r="BE776" s="10"/>
      <c r="BF776" s="10"/>
      <c r="BG776" s="10"/>
      <c r="BH776" s="10"/>
      <c r="BI776" s="10"/>
      <c r="BJ776" s="10"/>
      <c r="BK776" s="10"/>
      <c r="BL776" s="10"/>
      <c r="BM776" s="10"/>
    </row>
    <row r="777" spans="2:65" x14ac:dyDescent="0.25">
      <c r="B777"/>
      <c r="C777"/>
      <c r="D777"/>
      <c r="E777" s="266"/>
      <c r="F777"/>
      <c r="G777"/>
      <c r="H777" s="50"/>
      <c r="I777"/>
      <c r="K777" s="302"/>
      <c r="L777" s="302"/>
      <c r="AI777" s="349"/>
      <c r="AJ777" s="349"/>
      <c r="AK777" s="349"/>
      <c r="AL777" s="350"/>
      <c r="AM777" s="349" t="s">
        <v>46</v>
      </c>
      <c r="AN777" s="350"/>
      <c r="AO777" s="2052" t="s">
        <v>23</v>
      </c>
      <c r="AP777" s="2052"/>
      <c r="AQ777" s="349" t="s">
        <v>103</v>
      </c>
      <c r="AR777" s="349"/>
      <c r="AS777" s="2052"/>
      <c r="AT777" s="2052"/>
      <c r="AU777" s="2367"/>
      <c r="AV777" s="1927"/>
      <c r="AW777" s="349"/>
      <c r="AX777" s="349"/>
      <c r="AY777" s="349"/>
      <c r="AZ777" s="349"/>
      <c r="BA777" s="832"/>
      <c r="BB777" s="10"/>
      <c r="BC777" s="10"/>
      <c r="BD777" s="10"/>
      <c r="BE777" s="10"/>
      <c r="BF777" s="10"/>
      <c r="BG777" s="10"/>
      <c r="BH777" s="10"/>
      <c r="BI777" s="10"/>
      <c r="BJ777" s="10"/>
      <c r="BK777" s="10"/>
      <c r="BL777" s="10"/>
      <c r="BM777" s="10"/>
    </row>
    <row r="778" spans="2:65" x14ac:dyDescent="0.25">
      <c r="B778"/>
      <c r="C778"/>
      <c r="D778"/>
      <c r="E778" s="266"/>
      <c r="F778"/>
      <c r="G778"/>
      <c r="H778" s="50"/>
      <c r="I778"/>
      <c r="K778" s="302"/>
      <c r="L778" s="302"/>
      <c r="AI778" s="353"/>
      <c r="AJ778" s="353"/>
      <c r="AK778" s="353"/>
      <c r="AL778" s="354"/>
      <c r="AM778" s="353" t="s">
        <v>46</v>
      </c>
      <c r="AN778" s="354"/>
      <c r="AO778" s="2054" t="s">
        <v>23</v>
      </c>
      <c r="AP778" s="2054"/>
      <c r="AQ778" s="353" t="s">
        <v>103</v>
      </c>
      <c r="AR778" s="353"/>
      <c r="AS778" s="2054"/>
      <c r="AT778" s="2054"/>
      <c r="AU778" s="2369"/>
      <c r="AV778" s="1929"/>
      <c r="AW778" s="353"/>
      <c r="AX778" s="353"/>
      <c r="AY778" s="353"/>
      <c r="AZ778" s="353"/>
      <c r="BA778" s="834"/>
      <c r="BB778" s="12"/>
      <c r="BC778" s="12"/>
      <c r="BD778" s="12"/>
      <c r="BE778" s="12"/>
      <c r="BF778" s="12"/>
      <c r="BG778" s="12"/>
      <c r="BH778" s="12"/>
      <c r="BI778" s="12"/>
      <c r="BJ778" s="12"/>
      <c r="BK778" s="12"/>
      <c r="BL778" s="12"/>
      <c r="BM778" s="12"/>
    </row>
    <row r="779" spans="2:65" x14ac:dyDescent="0.25">
      <c r="B779"/>
      <c r="C779"/>
      <c r="D779"/>
      <c r="E779" s="266"/>
      <c r="F779"/>
      <c r="G779"/>
      <c r="H779" s="50"/>
      <c r="I779"/>
      <c r="K779" s="302"/>
      <c r="L779" s="302"/>
      <c r="AI779" s="189"/>
      <c r="AJ779" s="346"/>
      <c r="AK779" s="189"/>
      <c r="AL779" s="346"/>
      <c r="AM779" s="189" t="s">
        <v>46</v>
      </c>
      <c r="AN779" s="346"/>
      <c r="AO779" s="1595"/>
      <c r="AP779" s="1595"/>
      <c r="AQ779" s="189" t="s">
        <v>103</v>
      </c>
      <c r="AR779" s="189"/>
      <c r="AS779" s="1595"/>
      <c r="AT779" s="1595"/>
      <c r="AU779" s="2335"/>
      <c r="AV779" s="1891"/>
      <c r="AW779" s="189"/>
      <c r="AX779" s="189"/>
      <c r="AY779" s="189" t="e">
        <f>IF(#REF!="základní",I361,0)</f>
        <v>#REF!</v>
      </c>
      <c r="AZ779" s="189"/>
      <c r="BA779" s="519" t="e">
        <f>IF(#REF!="zákl. přenesená",I361,0)</f>
        <v>#REF!</v>
      </c>
      <c r="BB779" s="127" t="e">
        <f>IF(#REF!="sníž. přenesená",I361,0)</f>
        <v>#REF!</v>
      </c>
      <c r="BC779" s="127" t="e">
        <f>IF(#REF!="nulová",I361,0)</f>
        <v>#REF!</v>
      </c>
      <c r="BD779" s="13" t="s">
        <v>45</v>
      </c>
      <c r="BE779" s="127">
        <f>ROUND(H361*G361,2)</f>
        <v>900</v>
      </c>
      <c r="BF779" s="13" t="s">
        <v>110</v>
      </c>
      <c r="BG779" s="126" t="s">
        <v>498</v>
      </c>
      <c r="BH779" s="1"/>
      <c r="BI779" s="1"/>
      <c r="BJ779" s="1"/>
      <c r="BK779" s="1"/>
      <c r="BL779" s="1"/>
      <c r="BM779" s="1"/>
    </row>
    <row r="780" spans="2:65" x14ac:dyDescent="0.25">
      <c r="B780"/>
      <c r="C780"/>
      <c r="D780"/>
      <c r="E780" s="266"/>
      <c r="F780"/>
      <c r="G780"/>
      <c r="H780" s="50"/>
      <c r="I780"/>
      <c r="K780" s="302"/>
      <c r="L780" s="302"/>
      <c r="AI780" s="349"/>
      <c r="AJ780" s="349"/>
      <c r="AK780" s="349"/>
      <c r="AL780" s="350"/>
      <c r="AM780" s="349" t="s">
        <v>46</v>
      </c>
      <c r="AN780" s="350"/>
      <c r="AO780" s="2052" t="s">
        <v>23</v>
      </c>
      <c r="AP780" s="2052"/>
      <c r="AQ780" s="349" t="s">
        <v>103</v>
      </c>
      <c r="AR780" s="349"/>
      <c r="AS780" s="2052"/>
      <c r="AT780" s="2052"/>
      <c r="AU780" s="2367"/>
      <c r="AV780" s="1927"/>
      <c r="AW780" s="349"/>
      <c r="AX780" s="349"/>
      <c r="AY780" s="349"/>
      <c r="AZ780" s="349"/>
      <c r="BA780" s="832"/>
      <c r="BB780" s="10"/>
      <c r="BC780" s="10"/>
      <c r="BD780" s="10"/>
      <c r="BE780" s="10"/>
      <c r="BF780" s="10"/>
      <c r="BG780" s="10"/>
      <c r="BH780" s="10"/>
      <c r="BI780" s="10"/>
      <c r="BJ780" s="10"/>
      <c r="BK780" s="10"/>
      <c r="BL780" s="10"/>
      <c r="BM780" s="10"/>
    </row>
    <row r="781" spans="2:65" x14ac:dyDescent="0.25">
      <c r="B781"/>
      <c r="C781"/>
      <c r="D781"/>
      <c r="E781" s="266"/>
      <c r="F781"/>
      <c r="G781"/>
      <c r="H781" s="50"/>
      <c r="I781"/>
      <c r="K781" s="302"/>
      <c r="L781" s="302"/>
      <c r="AI781" s="189"/>
      <c r="AJ781" s="346"/>
      <c r="AK781" s="189"/>
      <c r="AL781" s="346"/>
      <c r="AM781" s="189" t="s">
        <v>46</v>
      </c>
      <c r="AN781" s="346"/>
      <c r="AO781" s="1595"/>
      <c r="AP781" s="1595"/>
      <c r="AQ781" s="189" t="s">
        <v>103</v>
      </c>
      <c r="AR781" s="189"/>
      <c r="AS781" s="1595"/>
      <c r="AT781" s="1595"/>
      <c r="AU781" s="2335"/>
      <c r="AV781" s="1891"/>
      <c r="AW781" s="189"/>
      <c r="AX781" s="189"/>
      <c r="AY781" s="189" t="e">
        <f>IF(#REF!="základní",I363,0)</f>
        <v>#REF!</v>
      </c>
      <c r="AZ781" s="189"/>
      <c r="BA781" s="519" t="e">
        <f>IF(#REF!="zákl. přenesená",I363,0)</f>
        <v>#REF!</v>
      </c>
      <c r="BB781" s="127" t="e">
        <f>IF(#REF!="sníž. přenesená",I363,0)</f>
        <v>#REF!</v>
      </c>
      <c r="BC781" s="127" t="e">
        <f>IF(#REF!="nulová",I363,0)</f>
        <v>#REF!</v>
      </c>
      <c r="BD781" s="13" t="s">
        <v>45</v>
      </c>
      <c r="BE781" s="127">
        <f>ROUND(H363*G363,2)</f>
        <v>1000</v>
      </c>
      <c r="BF781" s="13" t="s">
        <v>110</v>
      </c>
      <c r="BG781" s="126" t="s">
        <v>503</v>
      </c>
      <c r="BH781" s="1"/>
      <c r="BI781" s="1"/>
      <c r="BJ781" s="1"/>
      <c r="BK781" s="1"/>
      <c r="BL781" s="1"/>
      <c r="BM781" s="1"/>
    </row>
    <row r="782" spans="2:65" x14ac:dyDescent="0.25">
      <c r="B782"/>
      <c r="C782"/>
      <c r="D782"/>
      <c r="E782" s="266"/>
      <c r="F782"/>
      <c r="G782"/>
      <c r="H782" s="50"/>
      <c r="I782"/>
      <c r="K782" s="302"/>
      <c r="L782" s="302"/>
      <c r="AI782" s="349"/>
      <c r="AJ782" s="349"/>
      <c r="AK782" s="349"/>
      <c r="AL782" s="350"/>
      <c r="AM782" s="349" t="s">
        <v>46</v>
      </c>
      <c r="AN782" s="350"/>
      <c r="AO782" s="2052" t="s">
        <v>23</v>
      </c>
      <c r="AP782" s="2052"/>
      <c r="AQ782" s="349" t="s">
        <v>103</v>
      </c>
      <c r="AR782" s="349"/>
      <c r="AS782" s="2052"/>
      <c r="AT782" s="2052"/>
      <c r="AU782" s="2367"/>
      <c r="AV782" s="1927"/>
      <c r="AW782" s="349"/>
      <c r="AX782" s="349"/>
      <c r="AY782" s="349"/>
      <c r="AZ782" s="349"/>
      <c r="BA782" s="832"/>
      <c r="BB782" s="10"/>
      <c r="BC782" s="10"/>
      <c r="BD782" s="10"/>
      <c r="BE782" s="10"/>
      <c r="BF782" s="10"/>
      <c r="BG782" s="10"/>
      <c r="BH782" s="10"/>
      <c r="BI782" s="10"/>
      <c r="BJ782" s="10"/>
      <c r="BK782" s="10"/>
      <c r="BL782" s="10"/>
      <c r="BM782" s="10"/>
    </row>
    <row r="783" spans="2:65" x14ac:dyDescent="0.25">
      <c r="B783"/>
      <c r="C783"/>
      <c r="D783"/>
      <c r="E783" s="266"/>
      <c r="F783"/>
      <c r="G783"/>
      <c r="H783" s="50"/>
      <c r="I783"/>
      <c r="K783" s="302"/>
      <c r="L783" s="302"/>
      <c r="AI783" s="349"/>
      <c r="AJ783" s="349"/>
      <c r="AK783" s="349"/>
      <c r="AL783" s="350"/>
      <c r="AM783" s="349" t="s">
        <v>46</v>
      </c>
      <c r="AN783" s="350"/>
      <c r="AO783" s="2052" t="s">
        <v>23</v>
      </c>
      <c r="AP783" s="2052"/>
      <c r="AQ783" s="349" t="s">
        <v>103</v>
      </c>
      <c r="AR783" s="349"/>
      <c r="AS783" s="2052"/>
      <c r="AT783" s="2052"/>
      <c r="AU783" s="2367"/>
      <c r="AV783" s="1927"/>
      <c r="AW783" s="349"/>
      <c r="AX783" s="349"/>
      <c r="AY783" s="349"/>
      <c r="AZ783" s="349"/>
      <c r="BA783" s="832"/>
      <c r="BB783" s="10"/>
      <c r="BC783" s="10"/>
      <c r="BD783" s="10"/>
      <c r="BE783" s="10"/>
      <c r="BF783" s="10"/>
      <c r="BG783" s="10"/>
      <c r="BH783" s="10"/>
      <c r="BI783" s="10"/>
      <c r="BJ783" s="10"/>
      <c r="BK783" s="10"/>
      <c r="BL783" s="10"/>
      <c r="BM783" s="10"/>
    </row>
    <row r="784" spans="2:65" x14ac:dyDescent="0.25">
      <c r="B784"/>
      <c r="C784"/>
      <c r="D784"/>
      <c r="E784" s="266"/>
      <c r="F784"/>
      <c r="G784"/>
      <c r="H784" s="50"/>
      <c r="I784"/>
      <c r="K784" s="302"/>
      <c r="L784" s="302"/>
      <c r="AI784" s="353"/>
      <c r="AJ784" s="353"/>
      <c r="AK784" s="353"/>
      <c r="AL784" s="354"/>
      <c r="AM784" s="353" t="s">
        <v>46</v>
      </c>
      <c r="AN784" s="354"/>
      <c r="AO784" s="2054" t="s">
        <v>23</v>
      </c>
      <c r="AP784" s="2054"/>
      <c r="AQ784" s="353" t="s">
        <v>103</v>
      </c>
      <c r="AR784" s="353"/>
      <c r="AS784" s="2054"/>
      <c r="AT784" s="2054"/>
      <c r="AU784" s="2369"/>
      <c r="AV784" s="1929"/>
      <c r="AW784" s="353"/>
      <c r="AX784" s="353"/>
      <c r="AY784" s="353"/>
      <c r="AZ784" s="353"/>
      <c r="BA784" s="834"/>
      <c r="BB784" s="12"/>
      <c r="BC784" s="12"/>
      <c r="BD784" s="12"/>
      <c r="BE784" s="12"/>
      <c r="BF784" s="12"/>
      <c r="BG784" s="12"/>
      <c r="BH784" s="12"/>
      <c r="BI784" s="12"/>
      <c r="BJ784" s="12"/>
      <c r="BK784" s="12"/>
      <c r="BL784" s="12"/>
      <c r="BM784" s="12"/>
    </row>
    <row r="785" spans="2:65" x14ac:dyDescent="0.25">
      <c r="B785"/>
      <c r="C785"/>
      <c r="D785"/>
      <c r="E785" s="266"/>
      <c r="F785"/>
      <c r="G785"/>
      <c r="H785" s="50"/>
      <c r="I785"/>
      <c r="K785" s="302"/>
      <c r="L785" s="302"/>
      <c r="AI785" s="189"/>
      <c r="AJ785" s="346"/>
      <c r="AK785" s="189"/>
      <c r="AL785" s="346"/>
      <c r="AM785" s="189" t="s">
        <v>46</v>
      </c>
      <c r="AN785" s="346"/>
      <c r="AO785" s="1595"/>
      <c r="AP785" s="1595"/>
      <c r="AQ785" s="189" t="s">
        <v>103</v>
      </c>
      <c r="AR785" s="189"/>
      <c r="AS785" s="1595"/>
      <c r="AT785" s="1595"/>
      <c r="AU785" s="2335"/>
      <c r="AV785" s="1891"/>
      <c r="AW785" s="189"/>
      <c r="AX785" s="189"/>
      <c r="AY785" s="189" t="e">
        <f>IF(#REF!="základní",I367,0)</f>
        <v>#REF!</v>
      </c>
      <c r="AZ785" s="189"/>
      <c r="BA785" s="519" t="e">
        <f>IF(#REF!="zákl. přenesená",I367,0)</f>
        <v>#REF!</v>
      </c>
      <c r="BB785" s="127" t="e">
        <f>IF(#REF!="sníž. přenesená",I367,0)</f>
        <v>#REF!</v>
      </c>
      <c r="BC785" s="127" t="e">
        <f>IF(#REF!="nulová",I367,0)</f>
        <v>#REF!</v>
      </c>
      <c r="BD785" s="13" t="s">
        <v>45</v>
      </c>
      <c r="BE785" s="127">
        <f>ROUND(H367*G367,2)</f>
        <v>1375</v>
      </c>
      <c r="BF785" s="13" t="s">
        <v>110</v>
      </c>
      <c r="BG785" s="126" t="s">
        <v>508</v>
      </c>
      <c r="BH785" s="1"/>
      <c r="BI785" s="1"/>
      <c r="BJ785" s="1"/>
      <c r="BK785" s="1"/>
      <c r="BL785" s="1"/>
      <c r="BM785" s="1"/>
    </row>
    <row r="786" spans="2:65" x14ac:dyDescent="0.25">
      <c r="B786"/>
      <c r="C786"/>
      <c r="D786"/>
      <c r="E786" s="266"/>
      <c r="F786"/>
      <c r="G786"/>
      <c r="H786" s="50"/>
      <c r="I786"/>
      <c r="K786" s="302"/>
      <c r="L786" s="302"/>
      <c r="AI786" s="349"/>
      <c r="AJ786" s="349"/>
      <c r="AK786" s="349"/>
      <c r="AL786" s="350"/>
      <c r="AM786" s="349" t="s">
        <v>46</v>
      </c>
      <c r="AN786" s="350"/>
      <c r="AO786" s="2052" t="s">
        <v>23</v>
      </c>
      <c r="AP786" s="2052"/>
      <c r="AQ786" s="349" t="s">
        <v>103</v>
      </c>
      <c r="AR786" s="349"/>
      <c r="AS786" s="2052"/>
      <c r="AT786" s="2052"/>
      <c r="AU786" s="2367"/>
      <c r="AV786" s="1927"/>
      <c r="AW786" s="349"/>
      <c r="AX786" s="349"/>
      <c r="AY786" s="349"/>
      <c r="AZ786" s="349"/>
      <c r="BA786" s="832"/>
      <c r="BB786" s="10"/>
      <c r="BC786" s="10"/>
      <c r="BD786" s="10"/>
      <c r="BE786" s="10"/>
      <c r="BF786" s="10"/>
      <c r="BG786" s="10"/>
      <c r="BH786" s="10"/>
      <c r="BI786" s="10"/>
      <c r="BJ786" s="10"/>
      <c r="BK786" s="10"/>
      <c r="BL786" s="10"/>
      <c r="BM786" s="10"/>
    </row>
    <row r="787" spans="2:65" x14ac:dyDescent="0.25">
      <c r="B787"/>
      <c r="C787"/>
      <c r="D787"/>
      <c r="E787" s="266"/>
      <c r="F787"/>
      <c r="G787"/>
      <c r="H787" s="50"/>
      <c r="I787"/>
      <c r="K787" s="302"/>
      <c r="L787" s="302"/>
      <c r="AI787" s="349"/>
      <c r="AJ787" s="349"/>
      <c r="AK787" s="349"/>
      <c r="AL787" s="350"/>
      <c r="AM787" s="349" t="s">
        <v>46</v>
      </c>
      <c r="AN787" s="350"/>
      <c r="AO787" s="2052" t="s">
        <v>23</v>
      </c>
      <c r="AP787" s="2052"/>
      <c r="AQ787" s="349" t="s">
        <v>103</v>
      </c>
      <c r="AR787" s="349"/>
      <c r="AS787" s="2052"/>
      <c r="AT787" s="2052"/>
      <c r="AU787" s="2367"/>
      <c r="AV787" s="1927"/>
      <c r="AW787" s="349"/>
      <c r="AX787" s="349"/>
      <c r="AY787" s="349"/>
      <c r="AZ787" s="349"/>
      <c r="BA787" s="832"/>
      <c r="BB787" s="10"/>
      <c r="BC787" s="10"/>
      <c r="BD787" s="10"/>
      <c r="BE787" s="10"/>
      <c r="BF787" s="10"/>
      <c r="BG787" s="10"/>
      <c r="BH787" s="10"/>
      <c r="BI787" s="10"/>
      <c r="BJ787" s="10"/>
      <c r="BK787" s="10"/>
      <c r="BL787" s="10"/>
      <c r="BM787" s="10"/>
    </row>
    <row r="788" spans="2:65" x14ac:dyDescent="0.25">
      <c r="B788"/>
      <c r="C788"/>
      <c r="D788"/>
      <c r="E788" s="266"/>
      <c r="F788"/>
      <c r="G788"/>
      <c r="H788" s="50"/>
      <c r="I788"/>
      <c r="K788" s="302"/>
      <c r="L788" s="302"/>
      <c r="AI788" s="353"/>
      <c r="AJ788" s="353"/>
      <c r="AK788" s="353"/>
      <c r="AL788" s="354"/>
      <c r="AM788" s="353" t="s">
        <v>46</v>
      </c>
      <c r="AN788" s="354"/>
      <c r="AO788" s="2054" t="s">
        <v>23</v>
      </c>
      <c r="AP788" s="2054"/>
      <c r="AQ788" s="353" t="s">
        <v>103</v>
      </c>
      <c r="AR788" s="353"/>
      <c r="AS788" s="2054"/>
      <c r="AT788" s="2054"/>
      <c r="AU788" s="2369"/>
      <c r="AV788" s="1929"/>
      <c r="AW788" s="353"/>
      <c r="AX788" s="353"/>
      <c r="AY788" s="353"/>
      <c r="AZ788" s="353"/>
      <c r="BA788" s="834"/>
      <c r="BB788" s="12"/>
      <c r="BC788" s="12"/>
      <c r="BD788" s="12"/>
      <c r="BE788" s="12"/>
      <c r="BF788" s="12"/>
      <c r="BG788" s="12"/>
      <c r="BH788" s="12"/>
      <c r="BI788" s="12"/>
      <c r="BJ788" s="12"/>
      <c r="BK788" s="12"/>
      <c r="BL788" s="12"/>
      <c r="BM788" s="12"/>
    </row>
    <row r="789" spans="2:65" x14ac:dyDescent="0.25">
      <c r="B789"/>
      <c r="C789"/>
      <c r="D789"/>
      <c r="E789" s="266"/>
      <c r="F789"/>
      <c r="G789"/>
      <c r="H789" s="50"/>
      <c r="I789"/>
      <c r="K789" s="302"/>
      <c r="L789" s="302"/>
      <c r="AI789" s="189"/>
      <c r="AJ789" s="346"/>
      <c r="AK789" s="189"/>
      <c r="AL789" s="346"/>
      <c r="AM789" s="189" t="s">
        <v>46</v>
      </c>
      <c r="AN789" s="346"/>
      <c r="AO789" s="1595"/>
      <c r="AP789" s="1595"/>
      <c r="AQ789" s="189" t="s">
        <v>103</v>
      </c>
      <c r="AR789" s="189"/>
      <c r="AS789" s="1595"/>
      <c r="AT789" s="1595"/>
      <c r="AU789" s="2335"/>
      <c r="AV789" s="1891"/>
      <c r="AW789" s="189"/>
      <c r="AX789" s="189"/>
      <c r="AY789" s="189" t="e">
        <f>IF(#REF!="základní",I371,0)</f>
        <v>#REF!</v>
      </c>
      <c r="AZ789" s="189"/>
      <c r="BA789" s="519" t="e">
        <f>IF(#REF!="zákl. přenesená",I371,0)</f>
        <v>#REF!</v>
      </c>
      <c r="BB789" s="127" t="e">
        <f>IF(#REF!="sníž. přenesená",I371,0)</f>
        <v>#REF!</v>
      </c>
      <c r="BC789" s="127" t="e">
        <f>IF(#REF!="nulová",I371,0)</f>
        <v>#REF!</v>
      </c>
      <c r="BD789" s="13" t="s">
        <v>45</v>
      </c>
      <c r="BE789" s="127">
        <f>ROUND(H371*G371,2)</f>
        <v>3900</v>
      </c>
      <c r="BF789" s="13" t="s">
        <v>110</v>
      </c>
      <c r="BG789" s="126" t="s">
        <v>512</v>
      </c>
      <c r="BH789" s="1"/>
      <c r="BI789" s="1"/>
      <c r="BJ789" s="1"/>
      <c r="BK789" s="1"/>
      <c r="BL789" s="1"/>
      <c r="BM789" s="1"/>
    </row>
    <row r="790" spans="2:65" x14ac:dyDescent="0.25">
      <c r="B790"/>
      <c r="C790"/>
      <c r="D790"/>
      <c r="E790" s="266"/>
      <c r="F790"/>
      <c r="G790"/>
      <c r="H790" s="50"/>
      <c r="I790"/>
      <c r="K790" s="302"/>
      <c r="L790" s="302"/>
      <c r="AI790" s="349"/>
      <c r="AJ790" s="349"/>
      <c r="AK790" s="349"/>
      <c r="AL790" s="350"/>
      <c r="AM790" s="349" t="s">
        <v>46</v>
      </c>
      <c r="AN790" s="350"/>
      <c r="AO790" s="2052" t="s">
        <v>23</v>
      </c>
      <c r="AP790" s="2052"/>
      <c r="AQ790" s="349" t="s">
        <v>103</v>
      </c>
      <c r="AR790" s="349"/>
      <c r="AS790" s="2052"/>
      <c r="AT790" s="2052"/>
      <c r="AU790" s="2367"/>
      <c r="AV790" s="1927"/>
      <c r="AW790" s="349"/>
      <c r="AX790" s="349"/>
      <c r="AY790" s="349"/>
      <c r="AZ790" s="349"/>
      <c r="BA790" s="832"/>
      <c r="BB790" s="10"/>
      <c r="BC790" s="10"/>
      <c r="BD790" s="10"/>
      <c r="BE790" s="10"/>
      <c r="BF790" s="10"/>
      <c r="BG790" s="10"/>
      <c r="BH790" s="10"/>
      <c r="BI790" s="10"/>
      <c r="BJ790" s="10"/>
      <c r="BK790" s="10"/>
      <c r="BL790" s="10"/>
      <c r="BM790" s="10"/>
    </row>
    <row r="791" spans="2:65" x14ac:dyDescent="0.25">
      <c r="B791"/>
      <c r="C791"/>
      <c r="D791"/>
      <c r="E791" s="266"/>
      <c r="F791"/>
      <c r="G791"/>
      <c r="H791" s="50"/>
      <c r="I791"/>
      <c r="K791" s="302"/>
      <c r="L791" s="302"/>
      <c r="AI791" s="189"/>
      <c r="AJ791" s="346"/>
      <c r="AK791" s="189"/>
      <c r="AL791" s="346"/>
      <c r="AM791" s="189" t="s">
        <v>46</v>
      </c>
      <c r="AN791" s="346"/>
      <c r="AO791" s="1595"/>
      <c r="AP791" s="1595"/>
      <c r="AQ791" s="189" t="s">
        <v>103</v>
      </c>
      <c r="AR791" s="189"/>
      <c r="AS791" s="1595"/>
      <c r="AT791" s="1595"/>
      <c r="AU791" s="2335"/>
      <c r="AV791" s="1891"/>
      <c r="AW791" s="189"/>
      <c r="AX791" s="189"/>
      <c r="AY791" s="189" t="e">
        <f>IF(#REF!="základní",I373,0)</f>
        <v>#REF!</v>
      </c>
      <c r="AZ791" s="189"/>
      <c r="BA791" s="519" t="e">
        <f>IF(#REF!="zákl. přenesená",I373,0)</f>
        <v>#REF!</v>
      </c>
      <c r="BB791" s="127" t="e">
        <f>IF(#REF!="sníž. přenesená",I373,0)</f>
        <v>#REF!</v>
      </c>
      <c r="BC791" s="127" t="e">
        <f>IF(#REF!="nulová",I373,0)</f>
        <v>#REF!</v>
      </c>
      <c r="BD791" s="13" t="s">
        <v>45</v>
      </c>
      <c r="BE791" s="127">
        <f>ROUND(H373*G373,2)</f>
        <v>2600</v>
      </c>
      <c r="BF791" s="13" t="s">
        <v>110</v>
      </c>
      <c r="BG791" s="126" t="s">
        <v>517</v>
      </c>
      <c r="BH791" s="1"/>
      <c r="BI791" s="1"/>
      <c r="BJ791" s="1"/>
      <c r="BK791" s="1"/>
      <c r="BL791" s="1"/>
      <c r="BM791" s="1"/>
    </row>
    <row r="792" spans="2:65" x14ac:dyDescent="0.25">
      <c r="B792"/>
      <c r="C792"/>
      <c r="D792"/>
      <c r="E792" s="266"/>
      <c r="F792"/>
      <c r="G792"/>
      <c r="H792" s="50"/>
      <c r="I792"/>
      <c r="K792" s="302"/>
      <c r="L792" s="302"/>
      <c r="AI792" s="349"/>
      <c r="AJ792" s="349"/>
      <c r="AK792" s="349"/>
      <c r="AL792" s="350"/>
      <c r="AM792" s="349" t="s">
        <v>46</v>
      </c>
      <c r="AN792" s="350"/>
      <c r="AO792" s="2052" t="s">
        <v>23</v>
      </c>
      <c r="AP792" s="2052"/>
      <c r="AQ792" s="349" t="s">
        <v>103</v>
      </c>
      <c r="AR792" s="349"/>
      <c r="AS792" s="2052"/>
      <c r="AT792" s="2052"/>
      <c r="AU792" s="2367"/>
      <c r="AV792" s="1927"/>
      <c r="AW792" s="349"/>
      <c r="AX792" s="349"/>
      <c r="AY792" s="349"/>
      <c r="AZ792" s="349"/>
      <c r="BA792" s="832"/>
      <c r="BB792" s="10"/>
      <c r="BC792" s="10"/>
      <c r="BD792" s="10"/>
      <c r="BE792" s="10"/>
      <c r="BF792" s="10"/>
      <c r="BG792" s="10"/>
      <c r="BH792" s="10"/>
      <c r="BI792" s="10"/>
      <c r="BJ792" s="10"/>
      <c r="BK792" s="10"/>
      <c r="BL792" s="10"/>
      <c r="BM792" s="10"/>
    </row>
    <row r="793" spans="2:65" x14ac:dyDescent="0.25">
      <c r="B793"/>
      <c r="C793"/>
      <c r="D793"/>
      <c r="E793" s="266"/>
      <c r="F793"/>
      <c r="G793"/>
      <c r="H793" s="50"/>
      <c r="I793"/>
      <c r="K793" s="302"/>
      <c r="L793" s="302"/>
      <c r="AI793" s="189"/>
      <c r="AJ793" s="346"/>
      <c r="AK793" s="189"/>
      <c r="AL793" s="346"/>
      <c r="AM793" s="189" t="s">
        <v>46</v>
      </c>
      <c r="AN793" s="346"/>
      <c r="AO793" s="1595"/>
      <c r="AP793" s="1595"/>
      <c r="AQ793" s="189" t="s">
        <v>103</v>
      </c>
      <c r="AR793" s="189"/>
      <c r="AS793" s="1595"/>
      <c r="AT793" s="1595"/>
      <c r="AU793" s="2335"/>
      <c r="AV793" s="1891"/>
      <c r="AW793" s="189"/>
      <c r="AX793" s="189"/>
      <c r="AY793" s="189" t="e">
        <f>IF(#REF!="základní",I375,0)</f>
        <v>#REF!</v>
      </c>
      <c r="AZ793" s="189"/>
      <c r="BA793" s="519" t="e">
        <f>IF(#REF!="zákl. přenesená",I375,0)</f>
        <v>#REF!</v>
      </c>
      <c r="BB793" s="127" t="e">
        <f>IF(#REF!="sníž. přenesená",I375,0)</f>
        <v>#REF!</v>
      </c>
      <c r="BC793" s="127" t="e">
        <f>IF(#REF!="nulová",I375,0)</f>
        <v>#REF!</v>
      </c>
      <c r="BD793" s="13" t="s">
        <v>45</v>
      </c>
      <c r="BE793" s="127">
        <f>ROUND(H375*G375,2)</f>
        <v>38400</v>
      </c>
      <c r="BF793" s="13" t="s">
        <v>110</v>
      </c>
      <c r="BG793" s="126" t="s">
        <v>522</v>
      </c>
      <c r="BH793" s="1"/>
      <c r="BI793" s="1"/>
      <c r="BJ793" s="1"/>
      <c r="BK793" s="1"/>
      <c r="BL793" s="1"/>
      <c r="BM793" s="1"/>
    </row>
    <row r="794" spans="2:65" x14ac:dyDescent="0.25">
      <c r="B794"/>
      <c r="C794"/>
      <c r="D794"/>
      <c r="E794" s="266"/>
      <c r="F794"/>
      <c r="G794"/>
      <c r="H794" s="50"/>
      <c r="I794"/>
      <c r="K794" s="302"/>
      <c r="L794" s="302"/>
      <c r="AI794" s="349"/>
      <c r="AJ794" s="349"/>
      <c r="AK794" s="349"/>
      <c r="AL794" s="350"/>
      <c r="AM794" s="349" t="s">
        <v>46</v>
      </c>
      <c r="AN794" s="350"/>
      <c r="AO794" s="2052" t="s">
        <v>23</v>
      </c>
      <c r="AP794" s="2052"/>
      <c r="AQ794" s="349" t="s">
        <v>103</v>
      </c>
      <c r="AR794" s="349"/>
      <c r="AS794" s="2052"/>
      <c r="AT794" s="2052"/>
      <c r="AU794" s="2367"/>
      <c r="AV794" s="1927"/>
      <c r="AW794" s="349"/>
      <c r="AX794" s="349"/>
      <c r="AY794" s="349"/>
      <c r="AZ794" s="349"/>
      <c r="BA794" s="832"/>
      <c r="BB794" s="10"/>
      <c r="BC794" s="10"/>
      <c r="BD794" s="10"/>
      <c r="BE794" s="10"/>
      <c r="BF794" s="10"/>
      <c r="BG794" s="10"/>
      <c r="BH794" s="10"/>
      <c r="BI794" s="10"/>
      <c r="BJ794" s="10"/>
      <c r="BK794" s="10"/>
      <c r="BL794" s="10"/>
      <c r="BM794" s="10"/>
    </row>
    <row r="795" spans="2:65" x14ac:dyDescent="0.25">
      <c r="B795"/>
      <c r="C795"/>
      <c r="D795"/>
      <c r="E795" s="266"/>
      <c r="F795"/>
      <c r="G795"/>
      <c r="H795" s="50"/>
      <c r="I795"/>
      <c r="K795" s="302"/>
      <c r="L795" s="302"/>
      <c r="AI795" s="349"/>
      <c r="AJ795" s="349"/>
      <c r="AK795" s="349"/>
      <c r="AL795" s="350"/>
      <c r="AM795" s="349" t="s">
        <v>46</v>
      </c>
      <c r="AN795" s="350"/>
      <c r="AO795" s="2052" t="s">
        <v>23</v>
      </c>
      <c r="AP795" s="2052"/>
      <c r="AQ795" s="349" t="s">
        <v>103</v>
      </c>
      <c r="AR795" s="349"/>
      <c r="AS795" s="2052"/>
      <c r="AT795" s="2052"/>
      <c r="AU795" s="2367"/>
      <c r="AV795" s="1927"/>
      <c r="AW795" s="349"/>
      <c r="AX795" s="349"/>
      <c r="AY795" s="349"/>
      <c r="AZ795" s="349"/>
      <c r="BA795" s="832"/>
      <c r="BB795" s="10"/>
      <c r="BC795" s="10"/>
      <c r="BD795" s="10"/>
      <c r="BE795" s="10"/>
      <c r="BF795" s="10"/>
      <c r="BG795" s="10"/>
      <c r="BH795" s="10"/>
      <c r="BI795" s="10"/>
      <c r="BJ795" s="10"/>
      <c r="BK795" s="10"/>
      <c r="BL795" s="10"/>
      <c r="BM795" s="10"/>
    </row>
    <row r="796" spans="2:65" x14ac:dyDescent="0.25">
      <c r="B796"/>
      <c r="C796"/>
      <c r="D796"/>
      <c r="E796" s="266"/>
      <c r="F796"/>
      <c r="G796"/>
      <c r="H796" s="50"/>
      <c r="I796"/>
      <c r="K796" s="302"/>
      <c r="L796" s="302"/>
      <c r="AI796" s="353"/>
      <c r="AJ796" s="353"/>
      <c r="AK796" s="353"/>
      <c r="AL796" s="354"/>
      <c r="AM796" s="353" t="s">
        <v>46</v>
      </c>
      <c r="AN796" s="354"/>
      <c r="AO796" s="2054" t="s">
        <v>23</v>
      </c>
      <c r="AP796" s="2054"/>
      <c r="AQ796" s="353" t="s">
        <v>103</v>
      </c>
      <c r="AR796" s="353"/>
      <c r="AS796" s="2054"/>
      <c r="AT796" s="2054"/>
      <c r="AU796" s="2369"/>
      <c r="AV796" s="1929"/>
      <c r="AW796" s="353"/>
      <c r="AX796" s="353"/>
      <c r="AY796" s="353"/>
      <c r="AZ796" s="353"/>
      <c r="BA796" s="834"/>
      <c r="BB796" s="12"/>
      <c r="BC796" s="12"/>
      <c r="BD796" s="12"/>
      <c r="BE796" s="12"/>
      <c r="BF796" s="12"/>
      <c r="BG796" s="12"/>
      <c r="BH796" s="12"/>
      <c r="BI796" s="12"/>
      <c r="BJ796" s="12"/>
      <c r="BK796" s="12"/>
      <c r="BL796" s="12"/>
      <c r="BM796" s="12"/>
    </row>
    <row r="797" spans="2:65" x14ac:dyDescent="0.25">
      <c r="B797"/>
      <c r="C797"/>
      <c r="D797"/>
      <c r="E797" s="266"/>
      <c r="F797"/>
      <c r="G797"/>
      <c r="H797" s="50"/>
      <c r="I797"/>
      <c r="K797" s="302"/>
      <c r="L797" s="302"/>
      <c r="AI797" s="189"/>
      <c r="AJ797" s="346"/>
      <c r="AK797" s="189"/>
      <c r="AL797" s="346"/>
      <c r="AM797" s="189" t="s">
        <v>46</v>
      </c>
      <c r="AN797" s="346"/>
      <c r="AO797" s="1595"/>
      <c r="AP797" s="1595"/>
      <c r="AQ797" s="189" t="s">
        <v>103</v>
      </c>
      <c r="AR797" s="189"/>
      <c r="AS797" s="1595"/>
      <c r="AT797" s="1595"/>
      <c r="AU797" s="2335"/>
      <c r="AV797" s="1891"/>
      <c r="AW797" s="189"/>
      <c r="AX797" s="189"/>
      <c r="AY797" s="189" t="e">
        <f>IF(#REF!="základní",I379,0)</f>
        <v>#REF!</v>
      </c>
      <c r="AZ797" s="189"/>
      <c r="BA797" s="519" t="e">
        <f>IF(#REF!="zákl. přenesená",I379,0)</f>
        <v>#REF!</v>
      </c>
      <c r="BB797" s="127" t="e">
        <f>IF(#REF!="sníž. přenesená",I379,0)</f>
        <v>#REF!</v>
      </c>
      <c r="BC797" s="127" t="e">
        <f>IF(#REF!="nulová",I379,0)</f>
        <v>#REF!</v>
      </c>
      <c r="BD797" s="13" t="s">
        <v>45</v>
      </c>
      <c r="BE797" s="127">
        <f>ROUND(H379*G379,2)</f>
        <v>13790</v>
      </c>
      <c r="BF797" s="13" t="s">
        <v>110</v>
      </c>
      <c r="BG797" s="126" t="s">
        <v>526</v>
      </c>
      <c r="BH797" s="1"/>
      <c r="BI797" s="1"/>
      <c r="BJ797" s="1"/>
      <c r="BK797" s="1"/>
      <c r="BL797" s="1"/>
      <c r="BM797" s="1"/>
    </row>
    <row r="798" spans="2:65" x14ac:dyDescent="0.25">
      <c r="B798"/>
      <c r="C798"/>
      <c r="D798"/>
      <c r="E798" s="266"/>
      <c r="F798"/>
      <c r="G798"/>
      <c r="H798" s="50"/>
      <c r="I798"/>
      <c r="K798" s="302"/>
      <c r="L798" s="302"/>
      <c r="AI798" s="349"/>
      <c r="AJ798" s="349"/>
      <c r="AK798" s="349"/>
      <c r="AL798" s="350"/>
      <c r="AM798" s="349" t="s">
        <v>46</v>
      </c>
      <c r="AN798" s="350"/>
      <c r="AO798" s="2052" t="s">
        <v>23</v>
      </c>
      <c r="AP798" s="2052"/>
      <c r="AQ798" s="349" t="s">
        <v>103</v>
      </c>
      <c r="AR798" s="349"/>
      <c r="AS798" s="2052"/>
      <c r="AT798" s="2052"/>
      <c r="AU798" s="2367"/>
      <c r="AV798" s="1927"/>
      <c r="AW798" s="349"/>
      <c r="AX798" s="349"/>
      <c r="AY798" s="349"/>
      <c r="AZ798" s="349"/>
      <c r="BA798" s="832"/>
      <c r="BB798" s="10"/>
      <c r="BC798" s="10"/>
      <c r="BD798" s="10"/>
      <c r="BE798" s="10"/>
      <c r="BF798" s="10"/>
      <c r="BG798" s="10"/>
      <c r="BH798" s="10"/>
      <c r="BI798" s="10"/>
      <c r="BJ798" s="10"/>
      <c r="BK798" s="10"/>
      <c r="BL798" s="10"/>
      <c r="BM798" s="10"/>
    </row>
    <row r="799" spans="2:65" x14ac:dyDescent="0.25">
      <c r="B799"/>
      <c r="C799"/>
      <c r="D799"/>
      <c r="E799" s="266"/>
      <c r="F799"/>
      <c r="G799"/>
      <c r="H799" s="50"/>
      <c r="I799"/>
      <c r="K799" s="302"/>
      <c r="L799" s="302"/>
      <c r="AI799" s="189"/>
      <c r="AJ799" s="346"/>
      <c r="AK799" s="189"/>
      <c r="AL799" s="346"/>
      <c r="AM799" s="189" t="s">
        <v>46</v>
      </c>
      <c r="AN799" s="346"/>
      <c r="AO799" s="1595"/>
      <c r="AP799" s="1595"/>
      <c r="AQ799" s="189" t="s">
        <v>103</v>
      </c>
      <c r="AR799" s="189"/>
      <c r="AS799" s="1595"/>
      <c r="AT799" s="1595"/>
      <c r="AU799" s="2335"/>
      <c r="AV799" s="1891"/>
      <c r="AW799" s="189"/>
      <c r="AX799" s="189"/>
      <c r="AY799" s="189" t="e">
        <f>IF(#REF!="základní",I381,0)</f>
        <v>#REF!</v>
      </c>
      <c r="AZ799" s="189"/>
      <c r="BA799" s="519" t="e">
        <f>IF(#REF!="zákl. přenesená",I381,0)</f>
        <v>#REF!</v>
      </c>
      <c r="BB799" s="127" t="e">
        <f>IF(#REF!="sníž. přenesená",I381,0)</f>
        <v>#REF!</v>
      </c>
      <c r="BC799" s="127" t="e">
        <f>IF(#REF!="nulová",I381,0)</f>
        <v>#REF!</v>
      </c>
      <c r="BD799" s="13" t="s">
        <v>45</v>
      </c>
      <c r="BE799" s="127">
        <f>ROUND(H381*G381,2)</f>
        <v>20085</v>
      </c>
      <c r="BF799" s="13" t="s">
        <v>110</v>
      </c>
      <c r="BG799" s="126" t="s">
        <v>531</v>
      </c>
      <c r="BH799" s="1"/>
      <c r="BI799" s="1"/>
      <c r="BJ799" s="1"/>
      <c r="BK799" s="1"/>
      <c r="BL799" s="1"/>
      <c r="BM799" s="1"/>
    </row>
    <row r="800" spans="2:65" x14ac:dyDescent="0.25">
      <c r="B800"/>
      <c r="C800"/>
      <c r="D800"/>
      <c r="E800" s="266"/>
      <c r="F800"/>
      <c r="G800"/>
      <c r="H800" s="50"/>
      <c r="I800"/>
      <c r="K800" s="302"/>
      <c r="L800" s="302"/>
      <c r="AI800" s="349"/>
      <c r="AJ800" s="349"/>
      <c r="AK800" s="349"/>
      <c r="AL800" s="350"/>
      <c r="AM800" s="349" t="s">
        <v>46</v>
      </c>
      <c r="AN800" s="350"/>
      <c r="AO800" s="2052" t="s">
        <v>23</v>
      </c>
      <c r="AP800" s="2052"/>
      <c r="AQ800" s="349" t="s">
        <v>103</v>
      </c>
      <c r="AR800" s="349"/>
      <c r="AS800" s="2052"/>
      <c r="AT800" s="2052"/>
      <c r="AU800" s="2367"/>
      <c r="AV800" s="1927"/>
      <c r="AW800" s="349"/>
      <c r="AX800" s="349"/>
      <c r="AY800" s="349"/>
      <c r="AZ800" s="349"/>
      <c r="BA800" s="832"/>
      <c r="BB800" s="10"/>
      <c r="BC800" s="10"/>
      <c r="BD800" s="10"/>
      <c r="BE800" s="10"/>
      <c r="BF800" s="10"/>
      <c r="BG800" s="10"/>
      <c r="BH800" s="10"/>
      <c r="BI800" s="10"/>
      <c r="BJ800" s="10"/>
      <c r="BK800" s="10"/>
      <c r="BL800" s="10"/>
      <c r="BM800" s="10"/>
    </row>
    <row r="801" spans="2:65" x14ac:dyDescent="0.25">
      <c r="B801"/>
      <c r="C801"/>
      <c r="D801"/>
      <c r="E801" s="266"/>
      <c r="F801"/>
      <c r="G801"/>
      <c r="H801" s="50"/>
      <c r="I801"/>
      <c r="K801" s="302"/>
      <c r="L801" s="302"/>
      <c r="AI801" s="189"/>
      <c r="AJ801" s="346"/>
      <c r="AK801" s="189"/>
      <c r="AL801" s="346"/>
      <c r="AM801" s="189" t="s">
        <v>46</v>
      </c>
      <c r="AN801" s="346"/>
      <c r="AO801" s="1595"/>
      <c r="AP801" s="1595"/>
      <c r="AQ801" s="189" t="s">
        <v>103</v>
      </c>
      <c r="AR801" s="189"/>
      <c r="AS801" s="1595"/>
      <c r="AT801" s="1595"/>
      <c r="AU801" s="2335"/>
      <c r="AV801" s="1891"/>
      <c r="AW801" s="189"/>
      <c r="AX801" s="189"/>
      <c r="AY801" s="189" t="e">
        <f>IF(#REF!="základní",I383,0)</f>
        <v>#REF!</v>
      </c>
      <c r="AZ801" s="189"/>
      <c r="BA801" s="519" t="e">
        <f>IF(#REF!="zákl. přenesená",I383,0)</f>
        <v>#REF!</v>
      </c>
      <c r="BB801" s="127" t="e">
        <f>IF(#REF!="sníž. přenesená",I383,0)</f>
        <v>#REF!</v>
      </c>
      <c r="BC801" s="127" t="e">
        <f>IF(#REF!="nulová",I383,0)</f>
        <v>#REF!</v>
      </c>
      <c r="BD801" s="13" t="s">
        <v>45</v>
      </c>
      <c r="BE801" s="127">
        <f>ROUND(H383*G383,2)</f>
        <v>18340</v>
      </c>
      <c r="BF801" s="13" t="s">
        <v>110</v>
      </c>
      <c r="BG801" s="126" t="s">
        <v>535</v>
      </c>
      <c r="BH801" s="1"/>
      <c r="BI801" s="1"/>
      <c r="BJ801" s="1"/>
      <c r="BK801" s="1"/>
      <c r="BL801" s="1"/>
      <c r="BM801" s="1"/>
    </row>
    <row r="802" spans="2:65" x14ac:dyDescent="0.25">
      <c r="B802"/>
      <c r="C802"/>
      <c r="D802"/>
      <c r="E802" s="266"/>
      <c r="F802"/>
      <c r="G802"/>
      <c r="H802" s="50"/>
      <c r="I802"/>
      <c r="K802" s="302"/>
      <c r="L802" s="302"/>
      <c r="AI802" s="349"/>
      <c r="AJ802" s="349"/>
      <c r="AK802" s="349"/>
      <c r="AL802" s="350"/>
      <c r="AM802" s="349" t="s">
        <v>46</v>
      </c>
      <c r="AN802" s="350"/>
      <c r="AO802" s="2052" t="s">
        <v>23</v>
      </c>
      <c r="AP802" s="2052"/>
      <c r="AQ802" s="349" t="s">
        <v>103</v>
      </c>
      <c r="AR802" s="349"/>
      <c r="AS802" s="2052"/>
      <c r="AT802" s="2052"/>
      <c r="AU802" s="2367"/>
      <c r="AV802" s="1927"/>
      <c r="AW802" s="349"/>
      <c r="AX802" s="349"/>
      <c r="AY802" s="349"/>
      <c r="AZ802" s="349"/>
      <c r="BA802" s="832"/>
      <c r="BB802" s="10"/>
      <c r="BC802" s="10"/>
      <c r="BD802" s="10"/>
      <c r="BE802" s="10"/>
      <c r="BF802" s="10"/>
      <c r="BG802" s="10"/>
      <c r="BH802" s="10"/>
      <c r="BI802" s="10"/>
      <c r="BJ802" s="10"/>
      <c r="BK802" s="10"/>
      <c r="BL802" s="10"/>
      <c r="BM802" s="10"/>
    </row>
    <row r="803" spans="2:65" x14ac:dyDescent="0.25">
      <c r="B803"/>
      <c r="C803"/>
      <c r="D803"/>
      <c r="E803" s="266"/>
      <c r="F803"/>
      <c r="G803"/>
      <c r="H803" s="50"/>
      <c r="I803"/>
      <c r="K803" s="302"/>
      <c r="L803" s="302"/>
      <c r="AI803" s="189"/>
      <c r="AJ803" s="346"/>
      <c r="AK803" s="189"/>
      <c r="AL803" s="346"/>
      <c r="AM803" s="189" t="s">
        <v>46</v>
      </c>
      <c r="AN803" s="346"/>
      <c r="AO803" s="1595"/>
      <c r="AP803" s="1595"/>
      <c r="AQ803" s="189" t="s">
        <v>103</v>
      </c>
      <c r="AR803" s="189"/>
      <c r="AS803" s="1595"/>
      <c r="AT803" s="1595"/>
      <c r="AU803" s="2335"/>
      <c r="AV803" s="1891"/>
      <c r="AW803" s="189"/>
      <c r="AX803" s="189"/>
      <c r="AY803" s="189" t="e">
        <f>IF(#REF!="základní",I385,0)</f>
        <v>#REF!</v>
      </c>
      <c r="AZ803" s="189"/>
      <c r="BA803" s="519" t="e">
        <f>IF(#REF!="zákl. přenesená",I385,0)</f>
        <v>#REF!</v>
      </c>
      <c r="BB803" s="127" t="e">
        <f>IF(#REF!="sníž. přenesená",I385,0)</f>
        <v>#REF!</v>
      </c>
      <c r="BC803" s="127" t="e">
        <f>IF(#REF!="nulová",I385,0)</f>
        <v>#REF!</v>
      </c>
      <c r="BD803" s="13" t="s">
        <v>45</v>
      </c>
      <c r="BE803" s="127">
        <f>ROUND(H385*G385,2)</f>
        <v>141550</v>
      </c>
      <c r="BF803" s="13" t="s">
        <v>110</v>
      </c>
      <c r="BG803" s="126" t="s">
        <v>540</v>
      </c>
      <c r="BH803" s="1"/>
      <c r="BI803" s="1"/>
      <c r="BJ803" s="1"/>
      <c r="BK803" s="1"/>
      <c r="BL803" s="1"/>
      <c r="BM803" s="1"/>
    </row>
    <row r="804" spans="2:65" x14ac:dyDescent="0.25">
      <c r="B804"/>
      <c r="C804"/>
      <c r="D804"/>
      <c r="E804" s="266"/>
      <c r="F804"/>
      <c r="G804"/>
      <c r="H804" s="50"/>
      <c r="I804"/>
      <c r="K804" s="302"/>
      <c r="L804" s="302"/>
      <c r="AI804" s="349"/>
      <c r="AJ804" s="349"/>
      <c r="AK804" s="349"/>
      <c r="AL804" s="350"/>
      <c r="AM804" s="349" t="s">
        <v>46</v>
      </c>
      <c r="AN804" s="350"/>
      <c r="AO804" s="2052" t="s">
        <v>23</v>
      </c>
      <c r="AP804" s="2052"/>
      <c r="AQ804" s="349" t="s">
        <v>103</v>
      </c>
      <c r="AR804" s="349"/>
      <c r="AS804" s="2052"/>
      <c r="AT804" s="2052"/>
      <c r="AU804" s="2367"/>
      <c r="AV804" s="1927"/>
      <c r="AW804" s="349"/>
      <c r="AX804" s="349"/>
      <c r="AY804" s="349"/>
      <c r="AZ804" s="349"/>
      <c r="BA804" s="832"/>
      <c r="BB804" s="10"/>
      <c r="BC804" s="10"/>
      <c r="BD804" s="10"/>
      <c r="BE804" s="10"/>
      <c r="BF804" s="10"/>
      <c r="BG804" s="10"/>
      <c r="BH804" s="10"/>
      <c r="BI804" s="10"/>
      <c r="BJ804" s="10"/>
      <c r="BK804" s="10"/>
      <c r="BL804" s="10"/>
      <c r="BM804" s="10"/>
    </row>
    <row r="805" spans="2:65" x14ac:dyDescent="0.25">
      <c r="B805"/>
      <c r="C805"/>
      <c r="D805"/>
      <c r="E805" s="266"/>
      <c r="F805"/>
      <c r="G805"/>
      <c r="H805" s="50"/>
      <c r="I805"/>
      <c r="K805" s="302"/>
      <c r="L805" s="302"/>
      <c r="AI805" s="189"/>
      <c r="AJ805" s="346"/>
      <c r="AK805" s="189"/>
      <c r="AL805" s="346"/>
      <c r="AM805" s="189" t="s">
        <v>46</v>
      </c>
      <c r="AN805" s="346"/>
      <c r="AO805" s="1595"/>
      <c r="AP805" s="1595"/>
      <c r="AQ805" s="189" t="s">
        <v>103</v>
      </c>
      <c r="AR805" s="189"/>
      <c r="AS805" s="1595"/>
      <c r="AT805" s="1595"/>
      <c r="AU805" s="2335"/>
      <c r="AV805" s="1891"/>
      <c r="AW805" s="189"/>
      <c r="AX805" s="189"/>
      <c r="AY805" s="189" t="e">
        <f>IF(#REF!="základní",I387,0)</f>
        <v>#REF!</v>
      </c>
      <c r="AZ805" s="189"/>
      <c r="BA805" s="519" t="e">
        <f>IF(#REF!="zákl. přenesená",I387,0)</f>
        <v>#REF!</v>
      </c>
      <c r="BB805" s="127" t="e">
        <f>IF(#REF!="sníž. přenesená",I387,0)</f>
        <v>#REF!</v>
      </c>
      <c r="BC805" s="127" t="e">
        <f>IF(#REF!="nulová",I387,0)</f>
        <v>#REF!</v>
      </c>
      <c r="BD805" s="13" t="s">
        <v>45</v>
      </c>
      <c r="BE805" s="127">
        <f>ROUND(H387*G387,2)</f>
        <v>51700</v>
      </c>
      <c r="BF805" s="13" t="s">
        <v>110</v>
      </c>
      <c r="BG805" s="126" t="s">
        <v>544</v>
      </c>
      <c r="BH805" s="1"/>
      <c r="BI805" s="1"/>
      <c r="BJ805" s="1"/>
      <c r="BK805" s="1"/>
      <c r="BL805" s="1"/>
      <c r="BM805" s="1"/>
    </row>
    <row r="806" spans="2:65" x14ac:dyDescent="0.25">
      <c r="B806"/>
      <c r="C806"/>
      <c r="D806"/>
      <c r="E806" s="266"/>
      <c r="F806"/>
      <c r="G806"/>
      <c r="H806" s="50"/>
      <c r="I806"/>
      <c r="K806" s="302"/>
      <c r="L806" s="302"/>
      <c r="AI806" s="349"/>
      <c r="AJ806" s="349"/>
      <c r="AK806" s="349"/>
      <c r="AL806" s="350"/>
      <c r="AM806" s="349" t="s">
        <v>46</v>
      </c>
      <c r="AN806" s="350"/>
      <c r="AO806" s="2052" t="s">
        <v>23</v>
      </c>
      <c r="AP806" s="2052"/>
      <c r="AQ806" s="349" t="s">
        <v>103</v>
      </c>
      <c r="AR806" s="349"/>
      <c r="AS806" s="2052"/>
      <c r="AT806" s="2052"/>
      <c r="AU806" s="2367"/>
      <c r="AV806" s="1927"/>
      <c r="AW806" s="349"/>
      <c r="AX806" s="349"/>
      <c r="AY806" s="349"/>
      <c r="AZ806" s="349"/>
      <c r="BA806" s="832"/>
      <c r="BB806" s="10"/>
      <c r="BC806" s="10"/>
      <c r="BD806" s="10"/>
      <c r="BE806" s="10"/>
      <c r="BF806" s="10"/>
      <c r="BG806" s="10"/>
      <c r="BH806" s="10"/>
      <c r="BI806" s="10"/>
      <c r="BJ806" s="10"/>
      <c r="BK806" s="10"/>
      <c r="BL806" s="10"/>
      <c r="BM806" s="10"/>
    </row>
    <row r="807" spans="2:65" x14ac:dyDescent="0.25">
      <c r="B807"/>
      <c r="C807"/>
      <c r="D807"/>
      <c r="E807" s="266"/>
      <c r="F807"/>
      <c r="G807"/>
      <c r="H807" s="50"/>
      <c r="I807"/>
      <c r="K807" s="302"/>
      <c r="L807" s="302"/>
      <c r="AI807" s="189"/>
      <c r="AJ807" s="346"/>
      <c r="AK807" s="189"/>
      <c r="AL807" s="346"/>
      <c r="AM807" s="189" t="s">
        <v>46</v>
      </c>
      <c r="AN807" s="346"/>
      <c r="AO807" s="1595"/>
      <c r="AP807" s="1595"/>
      <c r="AQ807" s="189" t="s">
        <v>103</v>
      </c>
      <c r="AR807" s="189"/>
      <c r="AS807" s="1595"/>
      <c r="AT807" s="1595"/>
      <c r="AU807" s="2335"/>
      <c r="AV807" s="1891"/>
      <c r="AW807" s="189"/>
      <c r="AX807" s="189"/>
      <c r="AY807" s="189" t="e">
        <f>IF(#REF!="základní",I389,0)</f>
        <v>#REF!</v>
      </c>
      <c r="AZ807" s="189"/>
      <c r="BA807" s="519" t="e">
        <f>IF(#REF!="zákl. přenesená",I389,0)</f>
        <v>#REF!</v>
      </c>
      <c r="BB807" s="127" t="e">
        <f>IF(#REF!="sníž. přenesená",I389,0)</f>
        <v>#REF!</v>
      </c>
      <c r="BC807" s="127" t="e">
        <f>IF(#REF!="nulová",I389,0)</f>
        <v>#REF!</v>
      </c>
      <c r="BD807" s="13" t="s">
        <v>45</v>
      </c>
      <c r="BE807" s="127">
        <f>ROUND(H389*G389,2)</f>
        <v>4850</v>
      </c>
      <c r="BF807" s="13" t="s">
        <v>110</v>
      </c>
      <c r="BG807" s="126" t="s">
        <v>549</v>
      </c>
      <c r="BH807" s="1"/>
      <c r="BI807" s="1"/>
      <c r="BJ807" s="1"/>
      <c r="BK807" s="1"/>
      <c r="BL807" s="1"/>
      <c r="BM807" s="1"/>
    </row>
    <row r="808" spans="2:65" x14ac:dyDescent="0.25">
      <c r="B808"/>
      <c r="C808"/>
      <c r="D808"/>
      <c r="E808" s="266"/>
      <c r="F808"/>
      <c r="G808"/>
      <c r="H808" s="50"/>
      <c r="I808"/>
      <c r="K808" s="302"/>
      <c r="L808" s="302"/>
      <c r="AI808" s="349"/>
      <c r="AJ808" s="349"/>
      <c r="AK808" s="349"/>
      <c r="AL808" s="350"/>
      <c r="AM808" s="349" t="s">
        <v>46</v>
      </c>
      <c r="AN808" s="350"/>
      <c r="AO808" s="2052" t="s">
        <v>23</v>
      </c>
      <c r="AP808" s="2052"/>
      <c r="AQ808" s="349" t="s">
        <v>103</v>
      </c>
      <c r="AR808" s="349"/>
      <c r="AS808" s="2052"/>
      <c r="AT808" s="2052"/>
      <c r="AU808" s="2367"/>
      <c r="AV808" s="1927"/>
      <c r="AW808" s="349"/>
      <c r="AX808" s="349"/>
      <c r="AY808" s="349"/>
      <c r="AZ808" s="349"/>
      <c r="BA808" s="832"/>
      <c r="BB808" s="10"/>
      <c r="BC808" s="10"/>
      <c r="BD808" s="10"/>
      <c r="BE808" s="10"/>
      <c r="BF808" s="10"/>
      <c r="BG808" s="10"/>
      <c r="BH808" s="10"/>
      <c r="BI808" s="10"/>
      <c r="BJ808" s="10"/>
      <c r="BK808" s="10"/>
      <c r="BL808" s="10"/>
      <c r="BM808" s="10"/>
    </row>
    <row r="809" spans="2:65" x14ac:dyDescent="0.25">
      <c r="B809"/>
      <c r="C809"/>
      <c r="D809"/>
      <c r="E809" s="266"/>
      <c r="F809"/>
      <c r="G809"/>
      <c r="H809" s="50"/>
      <c r="I809"/>
      <c r="K809" s="302"/>
      <c r="L809" s="302"/>
      <c r="AI809" s="189"/>
      <c r="AJ809" s="346"/>
      <c r="AK809" s="189"/>
      <c r="AL809" s="346"/>
      <c r="AM809" s="189" t="s">
        <v>46</v>
      </c>
      <c r="AN809" s="346"/>
      <c r="AO809" s="1595"/>
      <c r="AP809" s="1595"/>
      <c r="AQ809" s="189" t="s">
        <v>103</v>
      </c>
      <c r="AR809" s="189"/>
      <c r="AS809" s="1595"/>
      <c r="AT809" s="1595"/>
      <c r="AU809" s="2335"/>
      <c r="AV809" s="1891"/>
      <c r="AW809" s="189"/>
      <c r="AX809" s="189"/>
      <c r="AY809" s="189" t="e">
        <f>IF(#REF!="základní",I391,0)</f>
        <v>#REF!</v>
      </c>
      <c r="AZ809" s="189"/>
      <c r="BA809" s="519" t="e">
        <f>IF(#REF!="zákl. přenesená",I391,0)</f>
        <v>#REF!</v>
      </c>
      <c r="BB809" s="127" t="e">
        <f>IF(#REF!="sníž. přenesená",I391,0)</f>
        <v>#REF!</v>
      </c>
      <c r="BC809" s="127" t="e">
        <f>IF(#REF!="nulová",I391,0)</f>
        <v>#REF!</v>
      </c>
      <c r="BD809" s="13" t="s">
        <v>45</v>
      </c>
      <c r="BE809" s="127">
        <f>ROUND(H391*G391,2)</f>
        <v>11610</v>
      </c>
      <c r="BF809" s="13" t="s">
        <v>110</v>
      </c>
      <c r="BG809" s="126" t="s">
        <v>553</v>
      </c>
      <c r="BH809" s="1"/>
      <c r="BI809" s="1"/>
      <c r="BJ809" s="1"/>
      <c r="BK809" s="1"/>
      <c r="BL809" s="1"/>
      <c r="BM809" s="1"/>
    </row>
    <row r="810" spans="2:65" x14ac:dyDescent="0.25">
      <c r="B810"/>
      <c r="C810"/>
      <c r="D810"/>
      <c r="E810" s="266"/>
      <c r="F810"/>
      <c r="G810"/>
      <c r="H810" s="50"/>
      <c r="I810"/>
      <c r="K810" s="302"/>
      <c r="L810" s="302"/>
      <c r="AI810" s="349"/>
      <c r="AJ810" s="349"/>
      <c r="AK810" s="349"/>
      <c r="AL810" s="350"/>
      <c r="AM810" s="349" t="s">
        <v>46</v>
      </c>
      <c r="AN810" s="350"/>
      <c r="AO810" s="2052" t="s">
        <v>23</v>
      </c>
      <c r="AP810" s="2052"/>
      <c r="AQ810" s="349" t="s">
        <v>103</v>
      </c>
      <c r="AR810" s="349"/>
      <c r="AS810" s="2052"/>
      <c r="AT810" s="2052"/>
      <c r="AU810" s="2367"/>
      <c r="AV810" s="1927"/>
      <c r="AW810" s="349"/>
      <c r="AX810" s="349"/>
      <c r="AY810" s="349"/>
      <c r="AZ810" s="349"/>
      <c r="BA810" s="832"/>
      <c r="BB810" s="10"/>
      <c r="BC810" s="10"/>
      <c r="BD810" s="10"/>
      <c r="BE810" s="10"/>
      <c r="BF810" s="10"/>
      <c r="BG810" s="10"/>
      <c r="BH810" s="10"/>
      <c r="BI810" s="10"/>
      <c r="BJ810" s="10"/>
      <c r="BK810" s="10"/>
      <c r="BL810" s="10"/>
      <c r="BM810" s="10"/>
    </row>
    <row r="811" spans="2:65" x14ac:dyDescent="0.25">
      <c r="B811"/>
      <c r="C811"/>
      <c r="D811"/>
      <c r="E811" s="266"/>
      <c r="F811"/>
      <c r="G811"/>
      <c r="H811" s="50"/>
      <c r="I811"/>
      <c r="K811" s="302"/>
      <c r="L811" s="302"/>
      <c r="AI811" s="189"/>
      <c r="AJ811" s="346"/>
      <c r="AK811" s="189"/>
      <c r="AL811" s="346"/>
      <c r="AM811" s="189" t="s">
        <v>46</v>
      </c>
      <c r="AN811" s="346"/>
      <c r="AO811" s="1595"/>
      <c r="AP811" s="1595"/>
      <c r="AQ811" s="189" t="s">
        <v>103</v>
      </c>
      <c r="AR811" s="189"/>
      <c r="AS811" s="1595"/>
      <c r="AT811" s="1595"/>
      <c r="AU811" s="2335"/>
      <c r="AV811" s="1891"/>
      <c r="AW811" s="189"/>
      <c r="AX811" s="189"/>
      <c r="AY811" s="189" t="e">
        <f>IF(#REF!="základní",I393,0)</f>
        <v>#REF!</v>
      </c>
      <c r="AZ811" s="189"/>
      <c r="BA811" s="519" t="e">
        <f>IF(#REF!="zákl. přenesená",I393,0)</f>
        <v>#REF!</v>
      </c>
      <c r="BB811" s="127" t="e">
        <f>IF(#REF!="sníž. přenesená",I393,0)</f>
        <v>#REF!</v>
      </c>
      <c r="BC811" s="127" t="e">
        <f>IF(#REF!="nulová",I393,0)</f>
        <v>#REF!</v>
      </c>
      <c r="BD811" s="13" t="s">
        <v>45</v>
      </c>
      <c r="BE811" s="127">
        <f>ROUND(H393*G393,2)</f>
        <v>19687.5</v>
      </c>
      <c r="BF811" s="13" t="s">
        <v>110</v>
      </c>
      <c r="BG811" s="126" t="s">
        <v>558</v>
      </c>
      <c r="BH811" s="1"/>
      <c r="BI811" s="1"/>
      <c r="BJ811" s="1"/>
      <c r="BK811" s="1"/>
      <c r="BL811" s="1"/>
      <c r="BM811" s="1"/>
    </row>
    <row r="812" spans="2:65" x14ac:dyDescent="0.25">
      <c r="B812"/>
      <c r="C812"/>
      <c r="D812"/>
      <c r="E812" s="266"/>
      <c r="F812"/>
      <c r="G812"/>
      <c r="H812" s="50"/>
      <c r="I812"/>
      <c r="K812" s="302"/>
      <c r="L812" s="302"/>
      <c r="AI812" s="349"/>
      <c r="AJ812" s="349"/>
      <c r="AK812" s="349"/>
      <c r="AL812" s="350"/>
      <c r="AM812" s="349" t="s">
        <v>46</v>
      </c>
      <c r="AN812" s="350"/>
      <c r="AO812" s="2052" t="s">
        <v>23</v>
      </c>
      <c r="AP812" s="2052"/>
      <c r="AQ812" s="349" t="s">
        <v>103</v>
      </c>
      <c r="AR812" s="349"/>
      <c r="AS812" s="2052"/>
      <c r="AT812" s="2052"/>
      <c r="AU812" s="2367"/>
      <c r="AV812" s="1927"/>
      <c r="AW812" s="349"/>
      <c r="AX812" s="349"/>
      <c r="AY812" s="349"/>
      <c r="AZ812" s="349"/>
      <c r="BA812" s="832"/>
      <c r="BB812" s="10"/>
      <c r="BC812" s="10"/>
      <c r="BD812" s="10"/>
      <c r="BE812" s="10"/>
      <c r="BF812" s="10"/>
      <c r="BG812" s="10"/>
      <c r="BH812" s="10"/>
      <c r="BI812" s="10"/>
      <c r="BJ812" s="10"/>
      <c r="BK812" s="10"/>
      <c r="BL812" s="10"/>
      <c r="BM812" s="10"/>
    </row>
    <row r="813" spans="2:65" x14ac:dyDescent="0.25">
      <c r="B813"/>
      <c r="C813"/>
      <c r="D813"/>
      <c r="E813" s="266"/>
      <c r="F813"/>
      <c r="G813"/>
      <c r="H813" s="50"/>
      <c r="I813"/>
      <c r="K813" s="302"/>
      <c r="L813" s="302"/>
      <c r="AI813" s="349"/>
      <c r="AJ813" s="349"/>
      <c r="AK813" s="349"/>
      <c r="AL813" s="350"/>
      <c r="AM813" s="349" t="s">
        <v>46</v>
      </c>
      <c r="AN813" s="350"/>
      <c r="AO813" s="2052" t="s">
        <v>23</v>
      </c>
      <c r="AP813" s="2052"/>
      <c r="AQ813" s="349" t="s">
        <v>103</v>
      </c>
      <c r="AR813" s="349"/>
      <c r="AS813" s="2052"/>
      <c r="AT813" s="2052"/>
      <c r="AU813" s="2367"/>
      <c r="AV813" s="1927"/>
      <c r="AW813" s="349"/>
      <c r="AX813" s="349"/>
      <c r="AY813" s="349"/>
      <c r="AZ813" s="349"/>
      <c r="BA813" s="832"/>
      <c r="BB813" s="10"/>
      <c r="BC813" s="10"/>
      <c r="BD813" s="10"/>
      <c r="BE813" s="10"/>
      <c r="BF813" s="10"/>
      <c r="BG813" s="10"/>
      <c r="BH813" s="10"/>
      <c r="BI813" s="10"/>
      <c r="BJ813" s="10"/>
      <c r="BK813" s="10"/>
      <c r="BL813" s="10"/>
      <c r="BM813" s="10"/>
    </row>
    <row r="814" spans="2:65" x14ac:dyDescent="0.25">
      <c r="B814"/>
      <c r="C814"/>
      <c r="D814"/>
      <c r="E814" s="266"/>
      <c r="F814"/>
      <c r="G814"/>
      <c r="H814" s="50"/>
      <c r="I814"/>
      <c r="K814" s="302"/>
      <c r="L814" s="302"/>
      <c r="AI814" s="353"/>
      <c r="AJ814" s="353"/>
      <c r="AK814" s="353"/>
      <c r="AL814" s="354"/>
      <c r="AM814" s="353" t="s">
        <v>46</v>
      </c>
      <c r="AN814" s="354"/>
      <c r="AO814" s="2054" t="s">
        <v>23</v>
      </c>
      <c r="AP814" s="2054"/>
      <c r="AQ814" s="353" t="s">
        <v>103</v>
      </c>
      <c r="AR814" s="353"/>
      <c r="AS814" s="2054"/>
      <c r="AT814" s="2054"/>
      <c r="AU814" s="2369"/>
      <c r="AV814" s="1929"/>
      <c r="AW814" s="353"/>
      <c r="AX814" s="353"/>
      <c r="AY814" s="353"/>
      <c r="AZ814" s="353"/>
      <c r="BA814" s="834"/>
      <c r="BB814" s="12"/>
      <c r="BC814" s="12"/>
      <c r="BD814" s="12"/>
      <c r="BE814" s="12"/>
      <c r="BF814" s="12"/>
      <c r="BG814" s="12"/>
      <c r="BH814" s="12"/>
      <c r="BI814" s="12"/>
      <c r="BJ814" s="12"/>
      <c r="BK814" s="12"/>
      <c r="BL814" s="12"/>
      <c r="BM814" s="12"/>
    </row>
    <row r="815" spans="2:65" x14ac:dyDescent="0.25">
      <c r="B815"/>
      <c r="C815"/>
      <c r="D815"/>
      <c r="E815" s="266"/>
      <c r="F815"/>
      <c r="G815"/>
      <c r="H815" s="50"/>
      <c r="I815"/>
      <c r="K815" s="302"/>
      <c r="L815" s="302"/>
      <c r="AI815" s="347"/>
      <c r="AJ815" s="347"/>
      <c r="AK815" s="347"/>
      <c r="AL815" s="348"/>
      <c r="AM815" s="347" t="s">
        <v>46</v>
      </c>
      <c r="AN815" s="348"/>
      <c r="AO815" s="2051" t="s">
        <v>23</v>
      </c>
      <c r="AP815" s="2051"/>
      <c r="AQ815" s="347" t="s">
        <v>103</v>
      </c>
      <c r="AR815" s="347"/>
      <c r="AS815" s="2051"/>
      <c r="AT815" s="2051"/>
      <c r="AU815" s="2366"/>
      <c r="AV815" s="1926"/>
      <c r="AW815" s="347"/>
      <c r="AX815" s="347"/>
      <c r="AY815" s="347"/>
      <c r="AZ815" s="347"/>
      <c r="BA815" s="831"/>
      <c r="BB815" s="9"/>
      <c r="BC815" s="9"/>
      <c r="BD815" s="9"/>
      <c r="BE815" s="9"/>
      <c r="BF815" s="9"/>
      <c r="BG815" s="9"/>
      <c r="BH815" s="9"/>
      <c r="BI815" s="9"/>
      <c r="BJ815" s="9"/>
      <c r="BK815" s="9"/>
      <c r="BL815" s="9"/>
      <c r="BM815" s="9"/>
    </row>
    <row r="816" spans="2:65" x14ac:dyDescent="0.25">
      <c r="B816"/>
      <c r="C816"/>
      <c r="D816"/>
      <c r="E816" s="266"/>
      <c r="F816"/>
      <c r="G816"/>
      <c r="H816" s="50"/>
      <c r="I816"/>
      <c r="K816" s="302"/>
      <c r="L816" s="302"/>
      <c r="AI816" s="347"/>
      <c r="AJ816" s="347"/>
      <c r="AK816" s="347"/>
      <c r="AL816" s="348"/>
      <c r="AM816" s="347" t="s">
        <v>46</v>
      </c>
      <c r="AN816" s="348"/>
      <c r="AO816" s="2051" t="s">
        <v>23</v>
      </c>
      <c r="AP816" s="2051"/>
      <c r="AQ816" s="347" t="s">
        <v>103</v>
      </c>
      <c r="AR816" s="347"/>
      <c r="AS816" s="2051"/>
      <c r="AT816" s="2051"/>
      <c r="AU816" s="2366"/>
      <c r="AV816" s="1926"/>
      <c r="AW816" s="347"/>
      <c r="AX816" s="347"/>
      <c r="AY816" s="347"/>
      <c r="AZ816" s="347"/>
      <c r="BA816" s="831"/>
      <c r="BB816" s="9"/>
      <c r="BC816" s="9"/>
      <c r="BD816" s="9"/>
      <c r="BE816" s="9"/>
      <c r="BF816" s="9"/>
      <c r="BG816" s="9"/>
      <c r="BH816" s="9"/>
      <c r="BI816" s="9"/>
      <c r="BJ816" s="9"/>
      <c r="BK816" s="9"/>
      <c r="BL816" s="9"/>
      <c r="BM816" s="9"/>
    </row>
    <row r="817" spans="2:65" x14ac:dyDescent="0.25">
      <c r="B817"/>
      <c r="C817"/>
      <c r="D817"/>
      <c r="E817" s="266"/>
      <c r="F817"/>
      <c r="G817"/>
      <c r="H817" s="50"/>
      <c r="I817"/>
      <c r="K817" s="302"/>
      <c r="L817" s="302"/>
      <c r="AI817" s="189"/>
      <c r="AJ817" s="346"/>
      <c r="AK817" s="189"/>
      <c r="AL817" s="346"/>
      <c r="AM817" s="189" t="s">
        <v>46</v>
      </c>
      <c r="AN817" s="346"/>
      <c r="AO817" s="1595"/>
      <c r="AP817" s="1595"/>
      <c r="AQ817" s="189" t="s">
        <v>103</v>
      </c>
      <c r="AR817" s="189"/>
      <c r="AS817" s="1595"/>
      <c r="AT817" s="1595"/>
      <c r="AU817" s="2335"/>
      <c r="AV817" s="1891"/>
      <c r="AW817" s="189"/>
      <c r="AX817" s="189"/>
      <c r="AY817" s="189" t="e">
        <f>IF(#REF!="základní",I399,0)</f>
        <v>#REF!</v>
      </c>
      <c r="AZ817" s="189"/>
      <c r="BA817" s="519" t="e">
        <f>IF(#REF!="zákl. přenesená",I399,0)</f>
        <v>#REF!</v>
      </c>
      <c r="BB817" s="127" t="e">
        <f>IF(#REF!="sníž. přenesená",I399,0)</f>
        <v>#REF!</v>
      </c>
      <c r="BC817" s="127" t="e">
        <f>IF(#REF!="nulová",I399,0)</f>
        <v>#REF!</v>
      </c>
      <c r="BD817" s="13" t="s">
        <v>45</v>
      </c>
      <c r="BE817" s="127">
        <f>ROUND(H399*G399,2)</f>
        <v>36812.5</v>
      </c>
      <c r="BF817" s="13" t="s">
        <v>110</v>
      </c>
      <c r="BG817" s="126" t="s">
        <v>564</v>
      </c>
      <c r="BH817" s="1"/>
      <c r="BI817" s="1"/>
      <c r="BJ817" s="1"/>
      <c r="BK817" s="1"/>
      <c r="BL817" s="1"/>
      <c r="BM817" s="1"/>
    </row>
    <row r="818" spans="2:65" x14ac:dyDescent="0.25">
      <c r="B818"/>
      <c r="C818"/>
      <c r="D818"/>
      <c r="E818" s="266"/>
      <c r="F818"/>
      <c r="G818"/>
      <c r="H818" s="50"/>
      <c r="I818"/>
      <c r="K818" s="302"/>
      <c r="L818" s="302"/>
      <c r="AI818" s="349"/>
      <c r="AJ818" s="349"/>
      <c r="AK818" s="349"/>
      <c r="AL818" s="350"/>
      <c r="AM818" s="349" t="s">
        <v>46</v>
      </c>
      <c r="AN818" s="350"/>
      <c r="AO818" s="2052" t="s">
        <v>23</v>
      </c>
      <c r="AP818" s="2052"/>
      <c r="AQ818" s="349" t="s">
        <v>103</v>
      </c>
      <c r="AR818" s="349"/>
      <c r="AS818" s="2052"/>
      <c r="AT818" s="2052"/>
      <c r="AU818" s="2367"/>
      <c r="AV818" s="1927"/>
      <c r="AW818" s="349"/>
      <c r="AX818" s="349"/>
      <c r="AY818" s="349"/>
      <c r="AZ818" s="349"/>
      <c r="BA818" s="832"/>
      <c r="BB818" s="10"/>
      <c r="BC818" s="10"/>
      <c r="BD818" s="10"/>
      <c r="BE818" s="10"/>
      <c r="BF818" s="10"/>
      <c r="BG818" s="10"/>
      <c r="BH818" s="10"/>
      <c r="BI818" s="10"/>
      <c r="BJ818" s="10"/>
      <c r="BK818" s="10"/>
      <c r="BL818" s="10"/>
      <c r="BM818" s="10"/>
    </row>
    <row r="819" spans="2:65" x14ac:dyDescent="0.25">
      <c r="B819"/>
      <c r="C819"/>
      <c r="D819"/>
      <c r="E819" s="266"/>
      <c r="F819"/>
      <c r="G819"/>
      <c r="H819" s="50"/>
      <c r="I819"/>
      <c r="K819" s="302"/>
      <c r="L819" s="302"/>
      <c r="AI819" s="347"/>
      <c r="AJ819" s="347"/>
      <c r="AK819" s="347"/>
      <c r="AL819" s="348"/>
      <c r="AM819" s="347" t="s">
        <v>46</v>
      </c>
      <c r="AN819" s="348"/>
      <c r="AO819" s="2051" t="s">
        <v>23</v>
      </c>
      <c r="AP819" s="2051"/>
      <c r="AQ819" s="347" t="s">
        <v>103</v>
      </c>
      <c r="AR819" s="347"/>
      <c r="AS819" s="2051"/>
      <c r="AT819" s="2051"/>
      <c r="AU819" s="2366"/>
      <c r="AV819" s="1926"/>
      <c r="AW819" s="347"/>
      <c r="AX819" s="347"/>
      <c r="AY819" s="347"/>
      <c r="AZ819" s="347"/>
      <c r="BA819" s="831"/>
      <c r="BB819" s="9"/>
      <c r="BC819" s="9"/>
      <c r="BD819" s="9"/>
      <c r="BE819" s="9"/>
      <c r="BF819" s="9"/>
      <c r="BG819" s="9"/>
      <c r="BH819" s="9"/>
      <c r="BI819" s="9"/>
      <c r="BJ819" s="9"/>
      <c r="BK819" s="9"/>
      <c r="BL819" s="9"/>
      <c r="BM819" s="9"/>
    </row>
    <row r="820" spans="2:65" x14ac:dyDescent="0.25">
      <c r="B820"/>
      <c r="C820"/>
      <c r="D820"/>
      <c r="E820" s="266"/>
      <c r="F820"/>
      <c r="G820"/>
      <c r="H820" s="50"/>
      <c r="I820"/>
      <c r="K820" s="302"/>
      <c r="L820" s="302"/>
      <c r="AI820" s="189"/>
      <c r="AJ820" s="346"/>
      <c r="AK820" s="189"/>
      <c r="AL820" s="346"/>
      <c r="AM820" s="189" t="s">
        <v>46</v>
      </c>
      <c r="AN820" s="346"/>
      <c r="AO820" s="1595"/>
      <c r="AP820" s="1595"/>
      <c r="AQ820" s="189" t="s">
        <v>103</v>
      </c>
      <c r="AR820" s="189"/>
      <c r="AS820" s="1595"/>
      <c r="AT820" s="1595"/>
      <c r="AU820" s="2335"/>
      <c r="AV820" s="1891"/>
      <c r="AW820" s="189"/>
      <c r="AX820" s="189"/>
      <c r="AY820" s="189" t="e">
        <f>IF(#REF!="základní",I402,0)</f>
        <v>#REF!</v>
      </c>
      <c r="AZ820" s="189"/>
      <c r="BA820" s="519" t="e">
        <f>IF(#REF!="zákl. přenesená",I402,0)</f>
        <v>#REF!</v>
      </c>
      <c r="BB820" s="127" t="e">
        <f>IF(#REF!="sníž. přenesená",I402,0)</f>
        <v>#REF!</v>
      </c>
      <c r="BC820" s="127" t="e">
        <f>IF(#REF!="nulová",I402,0)</f>
        <v>#REF!</v>
      </c>
      <c r="BD820" s="13" t="s">
        <v>45</v>
      </c>
      <c r="BE820" s="127">
        <f>ROUND(H402*G402,2)</f>
        <v>513</v>
      </c>
      <c r="BF820" s="13" t="s">
        <v>110</v>
      </c>
      <c r="BG820" s="126" t="s">
        <v>569</v>
      </c>
      <c r="BH820" s="1"/>
      <c r="BI820" s="1"/>
      <c r="BJ820" s="1"/>
      <c r="BK820" s="1"/>
      <c r="BL820" s="1"/>
      <c r="BM820" s="1"/>
    </row>
    <row r="821" spans="2:65" x14ac:dyDescent="0.25">
      <c r="B821"/>
      <c r="C821"/>
      <c r="D821"/>
      <c r="E821" s="266"/>
      <c r="F821"/>
      <c r="G821"/>
      <c r="H821" s="50"/>
      <c r="I821"/>
      <c r="K821" s="302"/>
      <c r="L821" s="302"/>
      <c r="AI821" s="349"/>
      <c r="AJ821" s="349"/>
      <c r="AK821" s="349"/>
      <c r="AL821" s="350"/>
      <c r="AM821" s="349" t="s">
        <v>46</v>
      </c>
      <c r="AN821" s="350"/>
      <c r="AO821" s="2052" t="s">
        <v>23</v>
      </c>
      <c r="AP821" s="2052"/>
      <c r="AQ821" s="349" t="s">
        <v>103</v>
      </c>
      <c r="AR821" s="349"/>
      <c r="AS821" s="2052"/>
      <c r="AT821" s="2052"/>
      <c r="AU821" s="2367"/>
      <c r="AV821" s="1927"/>
      <c r="AW821" s="349"/>
      <c r="AX821" s="349"/>
      <c r="AY821" s="349"/>
      <c r="AZ821" s="349"/>
      <c r="BA821" s="832"/>
      <c r="BB821" s="10"/>
      <c r="BC821" s="10"/>
      <c r="BD821" s="10"/>
      <c r="BE821" s="10"/>
      <c r="BF821" s="10"/>
      <c r="BG821" s="10"/>
      <c r="BH821" s="10"/>
      <c r="BI821" s="10"/>
      <c r="BJ821" s="10"/>
      <c r="BK821" s="10"/>
      <c r="BL821" s="10"/>
      <c r="BM821" s="10"/>
    </row>
    <row r="822" spans="2:65" x14ac:dyDescent="0.25">
      <c r="B822"/>
      <c r="C822"/>
      <c r="D822"/>
      <c r="E822" s="266"/>
      <c r="F822"/>
      <c r="G822"/>
      <c r="H822" s="50"/>
      <c r="I822"/>
      <c r="K822" s="302"/>
      <c r="L822" s="302"/>
      <c r="AI822" s="347"/>
      <c r="AJ822" s="347"/>
      <c r="AK822" s="347"/>
      <c r="AL822" s="348"/>
      <c r="AM822" s="347" t="s">
        <v>46</v>
      </c>
      <c r="AN822" s="348"/>
      <c r="AO822" s="2051" t="s">
        <v>23</v>
      </c>
      <c r="AP822" s="2051"/>
      <c r="AQ822" s="347" t="s">
        <v>103</v>
      </c>
      <c r="AR822" s="347"/>
      <c r="AS822" s="2051"/>
      <c r="AT822" s="2051"/>
      <c r="AU822" s="2366"/>
      <c r="AV822" s="1926"/>
      <c r="AW822" s="347"/>
      <c r="AX822" s="347"/>
      <c r="AY822" s="347"/>
      <c r="AZ822" s="347"/>
      <c r="BA822" s="831"/>
      <c r="BB822" s="9"/>
      <c r="BC822" s="9"/>
      <c r="BD822" s="9"/>
      <c r="BE822" s="9"/>
      <c r="BF822" s="9"/>
      <c r="BG822" s="9"/>
      <c r="BH822" s="9"/>
      <c r="BI822" s="9"/>
      <c r="BJ822" s="9"/>
      <c r="BK822" s="9"/>
      <c r="BL822" s="9"/>
      <c r="BM822" s="9"/>
    </row>
    <row r="823" spans="2:65" x14ac:dyDescent="0.25">
      <c r="B823"/>
      <c r="C823"/>
      <c r="D823"/>
      <c r="E823" s="266"/>
      <c r="F823"/>
      <c r="G823"/>
      <c r="H823" s="50"/>
      <c r="I823"/>
      <c r="K823" s="302"/>
      <c r="L823" s="302"/>
      <c r="AI823" s="189"/>
      <c r="AJ823" s="346"/>
      <c r="AK823" s="189"/>
      <c r="AL823" s="346"/>
      <c r="AM823" s="189" t="s">
        <v>46</v>
      </c>
      <c r="AN823" s="346"/>
      <c r="AO823" s="1595"/>
      <c r="AP823" s="1595"/>
      <c r="AQ823" s="189" t="s">
        <v>103</v>
      </c>
      <c r="AR823" s="189"/>
      <c r="AS823" s="1595"/>
      <c r="AT823" s="1595"/>
      <c r="AU823" s="2335"/>
      <c r="AV823" s="1891"/>
      <c r="AW823" s="189"/>
      <c r="AX823" s="189"/>
      <c r="AY823" s="189" t="e">
        <f>IF(#REF!="základní",I405,0)</f>
        <v>#REF!</v>
      </c>
      <c r="AZ823" s="189"/>
      <c r="BA823" s="519" t="e">
        <f>IF(#REF!="zákl. přenesená",I405,0)</f>
        <v>#REF!</v>
      </c>
      <c r="BB823" s="127" t="e">
        <f>IF(#REF!="sníž. přenesená",I405,0)</f>
        <v>#REF!</v>
      </c>
      <c r="BC823" s="127" t="e">
        <f>IF(#REF!="nulová",I405,0)</f>
        <v>#REF!</v>
      </c>
      <c r="BD823" s="13" t="s">
        <v>45</v>
      </c>
      <c r="BE823" s="127">
        <f>ROUND(H405*G405,2)</f>
        <v>23524</v>
      </c>
      <c r="BF823" s="13" t="s">
        <v>110</v>
      </c>
      <c r="BG823" s="126" t="s">
        <v>574</v>
      </c>
      <c r="BH823" s="1"/>
      <c r="BI823" s="1"/>
      <c r="BJ823" s="1"/>
      <c r="BK823" s="1"/>
      <c r="BL823" s="1"/>
      <c r="BM823" s="1"/>
    </row>
    <row r="824" spans="2:65" x14ac:dyDescent="0.25">
      <c r="B824"/>
      <c r="C824"/>
      <c r="D824"/>
      <c r="E824" s="266"/>
      <c r="F824"/>
      <c r="G824"/>
      <c r="H824" s="50"/>
      <c r="I824"/>
      <c r="K824" s="302"/>
      <c r="L824" s="302"/>
      <c r="AI824" s="189"/>
      <c r="AJ824" s="189"/>
      <c r="AK824" s="189"/>
      <c r="AL824" s="303"/>
      <c r="AM824" s="189" t="s">
        <v>46</v>
      </c>
      <c r="AN824" s="303"/>
      <c r="AO824" s="1595"/>
      <c r="AP824" s="1595"/>
      <c r="AQ824" s="189"/>
      <c r="AR824" s="189"/>
      <c r="AS824" s="1595"/>
      <c r="AT824" s="1595"/>
      <c r="AU824" s="2335"/>
      <c r="AV824" s="1891"/>
      <c r="AW824" s="189"/>
      <c r="AX824" s="189"/>
      <c r="AY824" s="189"/>
      <c r="AZ824" s="189"/>
      <c r="BA824" s="519"/>
      <c r="BB824" s="1"/>
      <c r="BC824" s="1"/>
      <c r="BD824" s="1"/>
      <c r="BE824" s="1"/>
      <c r="BF824" s="1"/>
      <c r="BG824" s="1"/>
      <c r="BH824" s="1"/>
      <c r="BI824" s="1"/>
      <c r="BJ824" s="1"/>
      <c r="BK824" s="1"/>
      <c r="BL824" s="1"/>
      <c r="BM824" s="1"/>
    </row>
    <row r="825" spans="2:65" x14ac:dyDescent="0.25">
      <c r="B825"/>
      <c r="C825"/>
      <c r="D825"/>
      <c r="E825" s="266"/>
      <c r="F825"/>
      <c r="G825"/>
      <c r="H825" s="50"/>
      <c r="I825"/>
      <c r="K825" s="302"/>
      <c r="L825" s="302"/>
      <c r="AI825" s="349"/>
      <c r="AJ825" s="349"/>
      <c r="AK825" s="349"/>
      <c r="AL825" s="350"/>
      <c r="AM825" s="349" t="s">
        <v>46</v>
      </c>
      <c r="AN825" s="350"/>
      <c r="AO825" s="2052" t="s">
        <v>23</v>
      </c>
      <c r="AP825" s="2052"/>
      <c r="AQ825" s="349" t="s">
        <v>103</v>
      </c>
      <c r="AR825" s="349"/>
      <c r="AS825" s="2052"/>
      <c r="AT825" s="2052"/>
      <c r="AU825" s="2367"/>
      <c r="AV825" s="1927"/>
      <c r="AW825" s="349"/>
      <c r="AX825" s="349"/>
      <c r="AY825" s="349"/>
      <c r="AZ825" s="349"/>
      <c r="BA825" s="832"/>
      <c r="BB825" s="10"/>
      <c r="BC825" s="10"/>
      <c r="BD825" s="10"/>
      <c r="BE825" s="10"/>
      <c r="BF825" s="10"/>
      <c r="BG825" s="10"/>
      <c r="BH825" s="10"/>
      <c r="BI825" s="10"/>
      <c r="BJ825" s="10"/>
      <c r="BK825" s="10"/>
      <c r="BL825" s="10"/>
      <c r="BM825" s="10"/>
    </row>
    <row r="826" spans="2:65" x14ac:dyDescent="0.25">
      <c r="B826"/>
      <c r="C826"/>
      <c r="D826"/>
      <c r="E826" s="266"/>
      <c r="F826"/>
      <c r="G826"/>
      <c r="H826" s="50"/>
      <c r="I826"/>
      <c r="K826" s="302"/>
      <c r="L826" s="302"/>
      <c r="AI826" s="349"/>
      <c r="AJ826" s="349"/>
      <c r="AK826" s="349"/>
      <c r="AL826" s="350"/>
      <c r="AM826" s="349" t="s">
        <v>46</v>
      </c>
      <c r="AN826" s="350"/>
      <c r="AO826" s="2052" t="s">
        <v>23</v>
      </c>
      <c r="AP826" s="2052"/>
      <c r="AQ826" s="349" t="s">
        <v>103</v>
      </c>
      <c r="AR826" s="349"/>
      <c r="AS826" s="2052"/>
      <c r="AT826" s="2052"/>
      <c r="AU826" s="2367"/>
      <c r="AV826" s="1927"/>
      <c r="AW826" s="349"/>
      <c r="AX826" s="349"/>
      <c r="AY826" s="349"/>
      <c r="AZ826" s="349"/>
      <c r="BA826" s="832"/>
      <c r="BB826" s="10"/>
      <c r="BC826" s="10"/>
      <c r="BD826" s="10"/>
      <c r="BE826" s="10"/>
      <c r="BF826" s="10"/>
      <c r="BG826" s="10"/>
      <c r="BH826" s="10"/>
      <c r="BI826" s="10"/>
      <c r="BJ826" s="10"/>
      <c r="BK826" s="10"/>
      <c r="BL826" s="10"/>
      <c r="BM826" s="10"/>
    </row>
    <row r="827" spans="2:65" x14ac:dyDescent="0.25">
      <c r="B827"/>
      <c r="C827"/>
      <c r="D827"/>
      <c r="E827" s="266"/>
      <c r="F827"/>
      <c r="G827"/>
      <c r="H827" s="50"/>
      <c r="I827"/>
      <c r="K827" s="302"/>
      <c r="L827" s="302"/>
      <c r="AI827" s="353"/>
      <c r="AJ827" s="353"/>
      <c r="AK827" s="353"/>
      <c r="AL827" s="354"/>
      <c r="AM827" s="353" t="s">
        <v>46</v>
      </c>
      <c r="AN827" s="354"/>
      <c r="AO827" s="2054" t="s">
        <v>23</v>
      </c>
      <c r="AP827" s="2054"/>
      <c r="AQ827" s="353" t="s">
        <v>103</v>
      </c>
      <c r="AR827" s="353"/>
      <c r="AS827" s="2054"/>
      <c r="AT827" s="2054"/>
      <c r="AU827" s="2369"/>
      <c r="AV827" s="1929"/>
      <c r="AW827" s="353"/>
      <c r="AX827" s="353"/>
      <c r="AY827" s="353"/>
      <c r="AZ827" s="353"/>
      <c r="BA827" s="834"/>
      <c r="BB827" s="12"/>
      <c r="BC827" s="12"/>
      <c r="BD827" s="12"/>
      <c r="BE827" s="12"/>
      <c r="BF827" s="12"/>
      <c r="BG827" s="12"/>
      <c r="BH827" s="12"/>
      <c r="BI827" s="12"/>
      <c r="BJ827" s="12"/>
      <c r="BK827" s="12"/>
      <c r="BL827" s="12"/>
      <c r="BM827" s="12"/>
    </row>
    <row r="828" spans="2:65" x14ac:dyDescent="0.25">
      <c r="B828"/>
      <c r="C828"/>
      <c r="D828"/>
      <c r="E828" s="266"/>
      <c r="F828"/>
      <c r="G828"/>
      <c r="H828" s="50"/>
      <c r="I828"/>
      <c r="K828" s="302"/>
      <c r="L828" s="302"/>
      <c r="AI828" s="189"/>
      <c r="AJ828" s="346"/>
      <c r="AK828" s="189"/>
      <c r="AL828" s="346"/>
      <c r="AM828" s="189" t="s">
        <v>46</v>
      </c>
      <c r="AN828" s="346"/>
      <c r="AO828" s="1595"/>
      <c r="AP828" s="1595"/>
      <c r="AQ828" s="189" t="s">
        <v>103</v>
      </c>
      <c r="AR828" s="189"/>
      <c r="AS828" s="1595"/>
      <c r="AT828" s="1595"/>
      <c r="AU828" s="2335"/>
      <c r="AV828" s="1891"/>
      <c r="AW828" s="189"/>
      <c r="AX828" s="189"/>
      <c r="AY828" s="189" t="e">
        <f>IF(#REF!="základní",I410,0)</f>
        <v>#REF!</v>
      </c>
      <c r="AZ828" s="189"/>
      <c r="BA828" s="519" t="e">
        <f>IF(#REF!="zákl. přenesená",I410,0)</f>
        <v>#REF!</v>
      </c>
      <c r="BB828" s="127" t="e">
        <f>IF(#REF!="sníž. přenesená",I410,0)</f>
        <v>#REF!</v>
      </c>
      <c r="BC828" s="127" t="e">
        <f>IF(#REF!="nulová",I410,0)</f>
        <v>#REF!</v>
      </c>
      <c r="BD828" s="13" t="s">
        <v>45</v>
      </c>
      <c r="BE828" s="127">
        <f>ROUND(H410*G410,2)</f>
        <v>31725.599999999999</v>
      </c>
      <c r="BF828" s="13" t="s">
        <v>110</v>
      </c>
      <c r="BG828" s="126" t="s">
        <v>580</v>
      </c>
      <c r="BH828" s="1"/>
      <c r="BI828" s="1"/>
      <c r="BJ828" s="1"/>
      <c r="BK828" s="1"/>
      <c r="BL828" s="1"/>
      <c r="BM828" s="1"/>
    </row>
    <row r="829" spans="2:65" x14ac:dyDescent="0.25">
      <c r="B829"/>
      <c r="C829"/>
      <c r="D829"/>
      <c r="E829" s="266"/>
      <c r="F829"/>
      <c r="G829"/>
      <c r="H829" s="50"/>
      <c r="I829"/>
      <c r="K829" s="302"/>
      <c r="L829" s="302"/>
      <c r="AI829" s="349"/>
      <c r="AJ829" s="349"/>
      <c r="AK829" s="349"/>
      <c r="AL829" s="350"/>
      <c r="AM829" s="349" t="s">
        <v>46</v>
      </c>
      <c r="AN829" s="350"/>
      <c r="AO829" s="2052" t="s">
        <v>23</v>
      </c>
      <c r="AP829" s="2052"/>
      <c r="AQ829" s="349" t="s">
        <v>103</v>
      </c>
      <c r="AR829" s="349"/>
      <c r="AS829" s="2052"/>
      <c r="AT829" s="2052"/>
      <c r="AU829" s="2367"/>
      <c r="AV829" s="1927"/>
      <c r="AW829" s="349"/>
      <c r="AX829" s="349"/>
      <c r="AY829" s="349"/>
      <c r="AZ829" s="349"/>
      <c r="BA829" s="832"/>
      <c r="BB829" s="10"/>
      <c r="BC829" s="10"/>
      <c r="BD829" s="10"/>
      <c r="BE829" s="10"/>
      <c r="BF829" s="10"/>
      <c r="BG829" s="10"/>
      <c r="BH829" s="10"/>
      <c r="BI829" s="10"/>
      <c r="BJ829" s="10"/>
      <c r="BK829" s="10"/>
      <c r="BL829" s="10"/>
      <c r="BM829" s="10"/>
    </row>
    <row r="830" spans="2:65" x14ac:dyDescent="0.25">
      <c r="B830"/>
      <c r="C830"/>
      <c r="D830"/>
      <c r="E830" s="266"/>
      <c r="F830"/>
      <c r="G830"/>
      <c r="H830" s="50"/>
      <c r="I830"/>
      <c r="K830" s="302"/>
      <c r="L830" s="302"/>
      <c r="AI830" s="349"/>
      <c r="AJ830" s="349"/>
      <c r="AK830" s="349"/>
      <c r="AL830" s="350"/>
      <c r="AM830" s="349" t="s">
        <v>46</v>
      </c>
      <c r="AN830" s="350"/>
      <c r="AO830" s="2052" t="s">
        <v>23</v>
      </c>
      <c r="AP830" s="2052"/>
      <c r="AQ830" s="349" t="s">
        <v>103</v>
      </c>
      <c r="AR830" s="349"/>
      <c r="AS830" s="2052"/>
      <c r="AT830" s="2052"/>
      <c r="AU830" s="2367"/>
      <c r="AV830" s="1927"/>
      <c r="AW830" s="349"/>
      <c r="AX830" s="349"/>
      <c r="AY830" s="349"/>
      <c r="AZ830" s="349"/>
      <c r="BA830" s="832"/>
      <c r="BB830" s="10"/>
      <c r="BC830" s="10"/>
      <c r="BD830" s="10"/>
      <c r="BE830" s="10"/>
      <c r="BF830" s="10"/>
      <c r="BG830" s="10"/>
      <c r="BH830" s="10"/>
      <c r="BI830" s="10"/>
      <c r="BJ830" s="10"/>
      <c r="BK830" s="10"/>
      <c r="BL830" s="10"/>
      <c r="BM830" s="10"/>
    </row>
    <row r="831" spans="2:65" x14ac:dyDescent="0.25">
      <c r="B831"/>
      <c r="C831"/>
      <c r="D831"/>
      <c r="E831" s="266"/>
      <c r="F831"/>
      <c r="G831"/>
      <c r="H831" s="50"/>
      <c r="I831"/>
      <c r="K831" s="302"/>
      <c r="L831" s="302"/>
      <c r="AI831" s="353"/>
      <c r="AJ831" s="353"/>
      <c r="AK831" s="353"/>
      <c r="AL831" s="354"/>
      <c r="AM831" s="353" t="s">
        <v>46</v>
      </c>
      <c r="AN831" s="354"/>
      <c r="AO831" s="2054" t="s">
        <v>23</v>
      </c>
      <c r="AP831" s="2054"/>
      <c r="AQ831" s="353" t="s">
        <v>103</v>
      </c>
      <c r="AR831" s="353"/>
      <c r="AS831" s="2054"/>
      <c r="AT831" s="2054"/>
      <c r="AU831" s="2369"/>
      <c r="AV831" s="1929"/>
      <c r="AW831" s="353"/>
      <c r="AX831" s="353"/>
      <c r="AY831" s="353"/>
      <c r="AZ831" s="353"/>
      <c r="BA831" s="834"/>
      <c r="BB831" s="12"/>
      <c r="BC831" s="12"/>
      <c r="BD831" s="12"/>
      <c r="BE831" s="12"/>
      <c r="BF831" s="12"/>
      <c r="BG831" s="12"/>
      <c r="BH831" s="12"/>
      <c r="BI831" s="12"/>
      <c r="BJ831" s="12"/>
      <c r="BK831" s="12"/>
      <c r="BL831" s="12"/>
      <c r="BM831" s="12"/>
    </row>
    <row r="832" spans="2:65" x14ac:dyDescent="0.25">
      <c r="B832"/>
      <c r="C832"/>
      <c r="D832"/>
      <c r="E832" s="266"/>
      <c r="F832"/>
      <c r="G832"/>
      <c r="H832" s="50"/>
      <c r="I832"/>
      <c r="K832" s="302"/>
      <c r="L832" s="302"/>
      <c r="AI832" s="189"/>
      <c r="AJ832" s="346"/>
      <c r="AK832" s="189"/>
      <c r="AL832" s="346"/>
      <c r="AM832" s="189" t="s">
        <v>46</v>
      </c>
      <c r="AN832" s="346"/>
      <c r="AO832" s="1595"/>
      <c r="AP832" s="1595"/>
      <c r="AQ832" s="189" t="s">
        <v>103</v>
      </c>
      <c r="AR832" s="189"/>
      <c r="AS832" s="1595"/>
      <c r="AT832" s="1595"/>
      <c r="AU832" s="2335"/>
      <c r="AV832" s="1891"/>
      <c r="AW832" s="189"/>
      <c r="AX832" s="189"/>
      <c r="AY832" s="189" t="e">
        <f>IF(#REF!="základní",I414,0)</f>
        <v>#REF!</v>
      </c>
      <c r="AZ832" s="189"/>
      <c r="BA832" s="519" t="e">
        <f>IF(#REF!="zákl. přenesená",I414,0)</f>
        <v>#REF!</v>
      </c>
      <c r="BB832" s="127" t="e">
        <f>IF(#REF!="sníž. přenesená",I414,0)</f>
        <v>#REF!</v>
      </c>
      <c r="BC832" s="127" t="e">
        <f>IF(#REF!="nulová",I414,0)</f>
        <v>#REF!</v>
      </c>
      <c r="BD832" s="13" t="s">
        <v>45</v>
      </c>
      <c r="BE832" s="127">
        <f>ROUND(H414*G414,2)</f>
        <v>7886.4</v>
      </c>
      <c r="BF832" s="13" t="s">
        <v>110</v>
      </c>
      <c r="BG832" s="126" t="s">
        <v>585</v>
      </c>
      <c r="BH832" s="1"/>
      <c r="BI832" s="1"/>
      <c r="BJ832" s="1"/>
      <c r="BK832" s="1"/>
      <c r="BL832" s="1"/>
      <c r="BM832" s="1"/>
    </row>
    <row r="833" spans="2:65" x14ac:dyDescent="0.25">
      <c r="B833"/>
      <c r="C833"/>
      <c r="D833"/>
      <c r="E833" s="266"/>
      <c r="F833"/>
      <c r="G833"/>
      <c r="H833" s="50"/>
      <c r="I833"/>
      <c r="K833" s="302"/>
      <c r="L833" s="302"/>
      <c r="AI833" s="349"/>
      <c r="AJ833" s="349"/>
      <c r="AK833" s="349"/>
      <c r="AL833" s="350"/>
      <c r="AM833" s="349" t="s">
        <v>46</v>
      </c>
      <c r="AN833" s="350"/>
      <c r="AO833" s="2052" t="s">
        <v>23</v>
      </c>
      <c r="AP833" s="2052"/>
      <c r="AQ833" s="349" t="s">
        <v>103</v>
      </c>
      <c r="AR833" s="349"/>
      <c r="AS833" s="2052"/>
      <c r="AT833" s="2052"/>
      <c r="AU833" s="2367"/>
      <c r="AV833" s="1927"/>
      <c r="AW833" s="349"/>
      <c r="AX833" s="349"/>
      <c r="AY833" s="349"/>
      <c r="AZ833" s="349"/>
      <c r="BA833" s="832"/>
      <c r="BB833" s="10"/>
      <c r="BC833" s="10"/>
      <c r="BD833" s="10"/>
      <c r="BE833" s="10"/>
      <c r="BF833" s="10"/>
      <c r="BG833" s="10"/>
      <c r="BH833" s="10"/>
      <c r="BI833" s="10"/>
      <c r="BJ833" s="10"/>
      <c r="BK833" s="10"/>
      <c r="BL833" s="10"/>
      <c r="BM833" s="10"/>
    </row>
    <row r="834" spans="2:65" x14ac:dyDescent="0.25">
      <c r="B834"/>
      <c r="C834"/>
      <c r="D834"/>
      <c r="E834" s="266"/>
      <c r="F834"/>
      <c r="G834"/>
      <c r="H834" s="50"/>
      <c r="I834"/>
      <c r="K834" s="302"/>
      <c r="L834" s="302"/>
      <c r="AI834" s="189"/>
      <c r="AJ834" s="346"/>
      <c r="AK834" s="189"/>
      <c r="AL834" s="346"/>
      <c r="AM834" s="189" t="s">
        <v>46</v>
      </c>
      <c r="AN834" s="346"/>
      <c r="AO834" s="1595"/>
      <c r="AP834" s="1595"/>
      <c r="AQ834" s="189" t="s">
        <v>103</v>
      </c>
      <c r="AR834" s="189"/>
      <c r="AS834" s="1595"/>
      <c r="AT834" s="1595"/>
      <c r="AU834" s="2335"/>
      <c r="AV834" s="1891"/>
      <c r="AW834" s="189"/>
      <c r="AX834" s="189"/>
      <c r="AY834" s="189" t="e">
        <f>IF(#REF!="základní",I416,0)</f>
        <v>#REF!</v>
      </c>
      <c r="AZ834" s="189"/>
      <c r="BA834" s="519" t="e">
        <f>IF(#REF!="zákl. přenesená",I416,0)</f>
        <v>#REF!</v>
      </c>
      <c r="BB834" s="127" t="e">
        <f>IF(#REF!="sníž. přenesená",I416,0)</f>
        <v>#REF!</v>
      </c>
      <c r="BC834" s="127" t="e">
        <f>IF(#REF!="nulová",I416,0)</f>
        <v>#REF!</v>
      </c>
      <c r="BD834" s="13" t="s">
        <v>45</v>
      </c>
      <c r="BE834" s="127">
        <f>ROUND(H416*G416,2)</f>
        <v>8632.6</v>
      </c>
      <c r="BF834" s="13" t="s">
        <v>110</v>
      </c>
      <c r="BG834" s="126" t="s">
        <v>589</v>
      </c>
      <c r="BH834" s="1"/>
      <c r="BI834" s="1"/>
      <c r="BJ834" s="1"/>
      <c r="BK834" s="1"/>
      <c r="BL834" s="1"/>
      <c r="BM834" s="1"/>
    </row>
    <row r="835" spans="2:65" x14ac:dyDescent="0.25">
      <c r="B835"/>
      <c r="C835"/>
      <c r="D835"/>
      <c r="E835" s="266"/>
      <c r="F835"/>
      <c r="G835"/>
      <c r="H835" s="50"/>
      <c r="I835"/>
      <c r="K835" s="302"/>
      <c r="L835" s="302"/>
      <c r="AI835" s="349"/>
      <c r="AJ835" s="349"/>
      <c r="AK835" s="349"/>
      <c r="AL835" s="350"/>
      <c r="AM835" s="349" t="s">
        <v>46</v>
      </c>
      <c r="AN835" s="350"/>
      <c r="AO835" s="2052" t="s">
        <v>23</v>
      </c>
      <c r="AP835" s="2052"/>
      <c r="AQ835" s="349" t="s">
        <v>103</v>
      </c>
      <c r="AR835" s="349"/>
      <c r="AS835" s="2052"/>
      <c r="AT835" s="2052"/>
      <c r="AU835" s="2367"/>
      <c r="AV835" s="1927"/>
      <c r="AW835" s="349"/>
      <c r="AX835" s="349"/>
      <c r="AY835" s="349"/>
      <c r="AZ835" s="349"/>
      <c r="BA835" s="832"/>
      <c r="BB835" s="10"/>
      <c r="BC835" s="10"/>
      <c r="BD835" s="10"/>
      <c r="BE835" s="10"/>
      <c r="BF835" s="10"/>
      <c r="BG835" s="10"/>
      <c r="BH835" s="10"/>
      <c r="BI835" s="10"/>
      <c r="BJ835" s="10"/>
      <c r="BK835" s="10"/>
      <c r="BL835" s="10"/>
      <c r="BM835" s="10"/>
    </row>
    <row r="836" spans="2:65" x14ac:dyDescent="0.25">
      <c r="B836"/>
      <c r="C836"/>
      <c r="D836"/>
      <c r="E836" s="266"/>
      <c r="F836"/>
      <c r="G836"/>
      <c r="H836" s="50"/>
      <c r="I836"/>
      <c r="K836" s="302"/>
      <c r="L836" s="302"/>
      <c r="AI836" s="189"/>
      <c r="AJ836" s="346"/>
      <c r="AK836" s="189"/>
      <c r="AL836" s="346"/>
      <c r="AM836" s="189" t="s">
        <v>46</v>
      </c>
      <c r="AN836" s="346"/>
      <c r="AO836" s="1595"/>
      <c r="AP836" s="1595"/>
      <c r="AQ836" s="189" t="s">
        <v>103</v>
      </c>
      <c r="AR836" s="189"/>
      <c r="AS836" s="1595"/>
      <c r="AT836" s="1595"/>
      <c r="AU836" s="2335"/>
      <c r="AV836" s="1891"/>
      <c r="AW836" s="189"/>
      <c r="AX836" s="189"/>
      <c r="AY836" s="189" t="e">
        <f>IF(#REF!="základní",I418,0)</f>
        <v>#REF!</v>
      </c>
      <c r="AZ836" s="189"/>
      <c r="BA836" s="519" t="e">
        <f>IF(#REF!="zákl. přenesená",I418,0)</f>
        <v>#REF!</v>
      </c>
      <c r="BB836" s="127" t="e">
        <f>IF(#REF!="sníž. přenesená",I418,0)</f>
        <v>#REF!</v>
      </c>
      <c r="BC836" s="127" t="e">
        <f>IF(#REF!="nulová",I418,0)</f>
        <v>#REF!</v>
      </c>
      <c r="BD836" s="13" t="s">
        <v>45</v>
      </c>
      <c r="BE836" s="127">
        <f>ROUND(H418*G418,2)</f>
        <v>12900</v>
      </c>
      <c r="BF836" s="13" t="s">
        <v>110</v>
      </c>
      <c r="BG836" s="126" t="s">
        <v>594</v>
      </c>
      <c r="BH836" s="1"/>
      <c r="BI836" s="1"/>
      <c r="BJ836" s="1"/>
      <c r="BK836" s="1"/>
      <c r="BL836" s="1"/>
      <c r="BM836" s="1"/>
    </row>
    <row r="837" spans="2:65" x14ac:dyDescent="0.25">
      <c r="B837"/>
      <c r="C837"/>
      <c r="D837"/>
      <c r="E837" s="266"/>
      <c r="F837"/>
      <c r="G837"/>
      <c r="H837" s="50"/>
      <c r="I837"/>
      <c r="K837" s="302"/>
      <c r="L837" s="302"/>
      <c r="AI837" s="349"/>
      <c r="AJ837" s="349"/>
      <c r="AK837" s="349"/>
      <c r="AL837" s="350"/>
      <c r="AM837" s="349" t="s">
        <v>46</v>
      </c>
      <c r="AN837" s="350"/>
      <c r="AO837" s="2052" t="s">
        <v>23</v>
      </c>
      <c r="AP837" s="2052"/>
      <c r="AQ837" s="349" t="s">
        <v>103</v>
      </c>
      <c r="AR837" s="349"/>
      <c r="AS837" s="2052"/>
      <c r="AT837" s="2052"/>
      <c r="AU837" s="2367"/>
      <c r="AV837" s="1927"/>
      <c r="AW837" s="349"/>
      <c r="AX837" s="349"/>
      <c r="AY837" s="349"/>
      <c r="AZ837" s="349"/>
      <c r="BA837" s="832"/>
      <c r="BB837" s="10"/>
      <c r="BC837" s="10"/>
      <c r="BD837" s="10"/>
      <c r="BE837" s="10"/>
      <c r="BF837" s="10"/>
      <c r="BG837" s="10"/>
      <c r="BH837" s="10"/>
      <c r="BI837" s="10"/>
      <c r="BJ837" s="10"/>
      <c r="BK837" s="10"/>
      <c r="BL837" s="10"/>
      <c r="BM837" s="10"/>
    </row>
    <row r="838" spans="2:65" x14ac:dyDescent="0.25">
      <c r="B838"/>
      <c r="C838"/>
      <c r="D838"/>
      <c r="E838" s="266"/>
      <c r="F838"/>
      <c r="G838"/>
      <c r="H838" s="50"/>
      <c r="I838"/>
      <c r="K838" s="302"/>
      <c r="L838" s="302"/>
      <c r="AI838" s="189"/>
      <c r="AJ838" s="346"/>
      <c r="AK838" s="189"/>
      <c r="AL838" s="346"/>
      <c r="AM838" s="189" t="s">
        <v>46</v>
      </c>
      <c r="AN838" s="346"/>
      <c r="AO838" s="1595"/>
      <c r="AP838" s="1595"/>
      <c r="AQ838" s="189" t="s">
        <v>103</v>
      </c>
      <c r="AR838" s="189"/>
      <c r="AS838" s="1595"/>
      <c r="AT838" s="1595"/>
      <c r="AU838" s="2335"/>
      <c r="AV838" s="1891"/>
      <c r="AW838" s="189"/>
      <c r="AX838" s="189"/>
      <c r="AY838" s="189" t="e">
        <f>IF(#REF!="základní",I420,0)</f>
        <v>#REF!</v>
      </c>
      <c r="AZ838" s="189"/>
      <c r="BA838" s="519" t="e">
        <f>IF(#REF!="zákl. přenesená",I420,0)</f>
        <v>#REF!</v>
      </c>
      <c r="BB838" s="127" t="e">
        <f>IF(#REF!="sníž. přenesená",I420,0)</f>
        <v>#REF!</v>
      </c>
      <c r="BC838" s="127" t="e">
        <f>IF(#REF!="nulová",I420,0)</f>
        <v>#REF!</v>
      </c>
      <c r="BD838" s="13" t="s">
        <v>45</v>
      </c>
      <c r="BE838" s="127">
        <f>ROUND(H420*G420,2)</f>
        <v>399.3</v>
      </c>
      <c r="BF838" s="13" t="s">
        <v>110</v>
      </c>
      <c r="BG838" s="126" t="s">
        <v>598</v>
      </c>
      <c r="BH838" s="1"/>
      <c r="BI838" s="1"/>
      <c r="BJ838" s="1"/>
      <c r="BK838" s="1"/>
      <c r="BL838" s="1"/>
      <c r="BM838" s="1"/>
    </row>
    <row r="839" spans="2:65" x14ac:dyDescent="0.25">
      <c r="B839"/>
      <c r="C839"/>
      <c r="D839"/>
      <c r="E839" s="266"/>
      <c r="F839"/>
      <c r="G839"/>
      <c r="H839" s="50"/>
      <c r="I839"/>
      <c r="K839" s="302"/>
      <c r="L839" s="302"/>
      <c r="AI839" s="189"/>
      <c r="AJ839" s="189"/>
      <c r="AK839" s="189"/>
      <c r="AL839" s="303"/>
      <c r="AM839" s="189" t="s">
        <v>46</v>
      </c>
      <c r="AN839" s="303"/>
      <c r="AO839" s="1595"/>
      <c r="AP839" s="1595"/>
      <c r="AQ839" s="189"/>
      <c r="AR839" s="189"/>
      <c r="AS839" s="1595"/>
      <c r="AT839" s="1595"/>
      <c r="AU839" s="2335"/>
      <c r="AV839" s="1891"/>
      <c r="AW839" s="189"/>
      <c r="AX839" s="189"/>
      <c r="AY839" s="189"/>
      <c r="AZ839" s="189"/>
      <c r="BA839" s="519"/>
      <c r="BB839" s="1"/>
      <c r="BC839" s="1"/>
      <c r="BD839" s="1"/>
      <c r="BE839" s="1"/>
      <c r="BF839" s="1"/>
      <c r="BG839" s="1"/>
      <c r="BH839" s="1"/>
      <c r="BI839" s="1"/>
      <c r="BJ839" s="1"/>
      <c r="BK839" s="1"/>
      <c r="BL839" s="1"/>
      <c r="BM839" s="1"/>
    </row>
    <row r="840" spans="2:65" x14ac:dyDescent="0.25">
      <c r="B840"/>
      <c r="C840"/>
      <c r="D840"/>
      <c r="E840" s="266"/>
      <c r="F840"/>
      <c r="G840"/>
      <c r="H840" s="50"/>
      <c r="I840"/>
      <c r="K840" s="302"/>
      <c r="L840" s="302"/>
      <c r="AI840" s="349"/>
      <c r="AJ840" s="349"/>
      <c r="AK840" s="349"/>
      <c r="AL840" s="350"/>
      <c r="AM840" s="349" t="s">
        <v>46</v>
      </c>
      <c r="AN840" s="350"/>
      <c r="AO840" s="2052" t="s">
        <v>23</v>
      </c>
      <c r="AP840" s="2052"/>
      <c r="AQ840" s="349" t="s">
        <v>103</v>
      </c>
      <c r="AR840" s="349"/>
      <c r="AS840" s="2052"/>
      <c r="AT840" s="2052"/>
      <c r="AU840" s="2367"/>
      <c r="AV840" s="1927"/>
      <c r="AW840" s="349"/>
      <c r="AX840" s="349"/>
      <c r="AY840" s="349"/>
      <c r="AZ840" s="349"/>
      <c r="BA840" s="832"/>
      <c r="BB840" s="10"/>
      <c r="BC840" s="10"/>
      <c r="BD840" s="10"/>
      <c r="BE840" s="10"/>
      <c r="BF840" s="10"/>
      <c r="BG840" s="10"/>
      <c r="BH840" s="10"/>
      <c r="BI840" s="10"/>
      <c r="BJ840" s="10"/>
      <c r="BK840" s="10"/>
      <c r="BL840" s="10"/>
      <c r="BM840" s="10"/>
    </row>
    <row r="841" spans="2:65" x14ac:dyDescent="0.25">
      <c r="B841"/>
      <c r="C841"/>
      <c r="D841"/>
      <c r="E841" s="266"/>
      <c r="F841"/>
      <c r="G841"/>
      <c r="H841" s="50"/>
      <c r="I841"/>
      <c r="K841" s="302"/>
      <c r="L841" s="302"/>
      <c r="AI841" s="189"/>
      <c r="AJ841" s="346"/>
      <c r="AK841" s="189"/>
      <c r="AL841" s="346"/>
      <c r="AM841" s="189" t="s">
        <v>46</v>
      </c>
      <c r="AN841" s="346"/>
      <c r="AO841" s="1595"/>
      <c r="AP841" s="1595"/>
      <c r="AQ841" s="189" t="s">
        <v>103</v>
      </c>
      <c r="AR841" s="189"/>
      <c r="AS841" s="1595"/>
      <c r="AT841" s="1595"/>
      <c r="AU841" s="2335"/>
      <c r="AV841" s="1891"/>
      <c r="AW841" s="189"/>
      <c r="AX841" s="189"/>
      <c r="AY841" s="189" t="e">
        <f>IF(#REF!="základní",I423,0)</f>
        <v>#REF!</v>
      </c>
      <c r="AZ841" s="189"/>
      <c r="BA841" s="519" t="e">
        <f>IF(#REF!="zákl. přenesená",I423,0)</f>
        <v>#REF!</v>
      </c>
      <c r="BB841" s="127" t="e">
        <f>IF(#REF!="sníž. přenesená",I423,0)</f>
        <v>#REF!</v>
      </c>
      <c r="BC841" s="127" t="e">
        <f>IF(#REF!="nulová",I423,0)</f>
        <v>#REF!</v>
      </c>
      <c r="BD841" s="13" t="s">
        <v>45</v>
      </c>
      <c r="BE841" s="127">
        <f>ROUND(H423*G423,2)</f>
        <v>690</v>
      </c>
      <c r="BF841" s="13" t="s">
        <v>110</v>
      </c>
      <c r="BG841" s="126" t="s">
        <v>603</v>
      </c>
      <c r="BH841" s="1"/>
      <c r="BI841" s="1"/>
      <c r="BJ841" s="1"/>
      <c r="BK841" s="1"/>
      <c r="BL841" s="1"/>
      <c r="BM841" s="1"/>
    </row>
    <row r="842" spans="2:65" x14ac:dyDescent="0.25">
      <c r="B842"/>
      <c r="C842"/>
      <c r="D842"/>
      <c r="E842" s="266"/>
      <c r="F842"/>
      <c r="G842"/>
      <c r="H842" s="50"/>
      <c r="I842"/>
      <c r="K842" s="302"/>
      <c r="L842" s="302"/>
      <c r="AI842" s="349"/>
      <c r="AJ842" s="349"/>
      <c r="AK842" s="349"/>
      <c r="AL842" s="350"/>
      <c r="AM842" s="349" t="s">
        <v>46</v>
      </c>
      <c r="AN842" s="350"/>
      <c r="AO842" s="2052" t="s">
        <v>23</v>
      </c>
      <c r="AP842" s="2052"/>
      <c r="AQ842" s="349" t="s">
        <v>103</v>
      </c>
      <c r="AR842" s="349"/>
      <c r="AS842" s="2052"/>
      <c r="AT842" s="2052"/>
      <c r="AU842" s="2367"/>
      <c r="AV842" s="1927"/>
      <c r="AW842" s="349"/>
      <c r="AX842" s="349"/>
      <c r="AY842" s="349"/>
      <c r="AZ842" s="349"/>
      <c r="BA842" s="832"/>
      <c r="BB842" s="10"/>
      <c r="BC842" s="10"/>
      <c r="BD842" s="10"/>
      <c r="BE842" s="10"/>
      <c r="BF842" s="10"/>
      <c r="BG842" s="10"/>
      <c r="BH842" s="10"/>
      <c r="BI842" s="10"/>
      <c r="BJ842" s="10"/>
      <c r="BK842" s="10"/>
      <c r="BL842" s="10"/>
      <c r="BM842" s="10"/>
    </row>
    <row r="843" spans="2:65" x14ac:dyDescent="0.25">
      <c r="B843"/>
      <c r="C843"/>
      <c r="D843"/>
      <c r="E843" s="266"/>
      <c r="F843"/>
      <c r="G843"/>
      <c r="H843" s="50"/>
      <c r="I843"/>
      <c r="K843" s="302"/>
      <c r="L843" s="302"/>
      <c r="AI843" s="189"/>
      <c r="AJ843" s="346"/>
      <c r="AK843" s="189"/>
      <c r="AL843" s="346"/>
      <c r="AM843" s="189" t="s">
        <v>46</v>
      </c>
      <c r="AN843" s="346"/>
      <c r="AO843" s="1595"/>
      <c r="AP843" s="1595"/>
      <c r="AQ843" s="189" t="s">
        <v>103</v>
      </c>
      <c r="AR843" s="189"/>
      <c r="AS843" s="1595"/>
      <c r="AT843" s="1595"/>
      <c r="AU843" s="2335"/>
      <c r="AV843" s="1891"/>
      <c r="AW843" s="189"/>
      <c r="AX843" s="189"/>
      <c r="AY843" s="189" t="e">
        <f>IF(#REF!="základní",I425,0)</f>
        <v>#REF!</v>
      </c>
      <c r="AZ843" s="189"/>
      <c r="BA843" s="519" t="e">
        <f>IF(#REF!="zákl. přenesená",I425,0)</f>
        <v>#REF!</v>
      </c>
      <c r="BB843" s="127" t="e">
        <f>IF(#REF!="sníž. přenesená",I425,0)</f>
        <v>#REF!</v>
      </c>
      <c r="BC843" s="127" t="e">
        <f>IF(#REF!="nulová",I425,0)</f>
        <v>#REF!</v>
      </c>
      <c r="BD843" s="13" t="s">
        <v>45</v>
      </c>
      <c r="BE843" s="127">
        <f>ROUND(H425*G425,2)</f>
        <v>182</v>
      </c>
      <c r="BF843" s="13" t="s">
        <v>110</v>
      </c>
      <c r="BG843" s="126" t="s">
        <v>607</v>
      </c>
      <c r="BH843" s="1"/>
      <c r="BI843" s="1"/>
      <c r="BJ843" s="1"/>
      <c r="BK843" s="1"/>
      <c r="BL843" s="1"/>
      <c r="BM843" s="1"/>
    </row>
    <row r="844" spans="2:65" x14ac:dyDescent="0.25">
      <c r="B844"/>
      <c r="C844"/>
      <c r="D844"/>
      <c r="E844" s="266"/>
      <c r="F844"/>
      <c r="G844"/>
      <c r="H844" s="50"/>
      <c r="I844"/>
      <c r="K844" s="302"/>
      <c r="L844" s="302"/>
      <c r="AI844" s="349"/>
      <c r="AJ844" s="349"/>
      <c r="AK844" s="349"/>
      <c r="AL844" s="350"/>
      <c r="AM844" s="349" t="s">
        <v>46</v>
      </c>
      <c r="AN844" s="350"/>
      <c r="AO844" s="2052" t="s">
        <v>23</v>
      </c>
      <c r="AP844" s="2052"/>
      <c r="AQ844" s="349" t="s">
        <v>103</v>
      </c>
      <c r="AR844" s="349"/>
      <c r="AS844" s="2052"/>
      <c r="AT844" s="2052"/>
      <c r="AU844" s="2367"/>
      <c r="AV844" s="1927"/>
      <c r="AW844" s="349"/>
      <c r="AX844" s="349"/>
      <c r="AY844" s="349"/>
      <c r="AZ844" s="349"/>
      <c r="BA844" s="832"/>
      <c r="BB844" s="10"/>
      <c r="BC844" s="10"/>
      <c r="BD844" s="10"/>
      <c r="BE844" s="10"/>
      <c r="BF844" s="10"/>
      <c r="BG844" s="10"/>
      <c r="BH844" s="10"/>
      <c r="BI844" s="10"/>
      <c r="BJ844" s="10"/>
      <c r="BK844" s="10"/>
      <c r="BL844" s="10"/>
      <c r="BM844" s="10"/>
    </row>
    <row r="845" spans="2:65" x14ac:dyDescent="0.25">
      <c r="B845"/>
      <c r="C845"/>
      <c r="D845"/>
      <c r="E845" s="266"/>
      <c r="F845"/>
      <c r="G845"/>
      <c r="H845" s="50"/>
      <c r="I845"/>
      <c r="K845" s="302"/>
      <c r="L845" s="302"/>
      <c r="AI845" s="189"/>
      <c r="AJ845" s="346"/>
      <c r="AK845" s="189"/>
      <c r="AL845" s="346"/>
      <c r="AM845" s="189" t="s">
        <v>46</v>
      </c>
      <c r="AN845" s="346"/>
      <c r="AO845" s="1595"/>
      <c r="AP845" s="1595"/>
      <c r="AQ845" s="189" t="s">
        <v>103</v>
      </c>
      <c r="AR845" s="189"/>
      <c r="AS845" s="1595"/>
      <c r="AT845" s="1595"/>
      <c r="AU845" s="2335"/>
      <c r="AV845" s="1891"/>
      <c r="AW845" s="189"/>
      <c r="AX845" s="189"/>
      <c r="AY845" s="189" t="e">
        <f>IF(#REF!="základní",I427,0)</f>
        <v>#REF!</v>
      </c>
      <c r="AZ845" s="189"/>
      <c r="BA845" s="519" t="e">
        <f>IF(#REF!="zákl. přenesená",I427,0)</f>
        <v>#REF!</v>
      </c>
      <c r="BB845" s="127" t="e">
        <f>IF(#REF!="sníž. přenesená",I427,0)</f>
        <v>#REF!</v>
      </c>
      <c r="BC845" s="127" t="e">
        <f>IF(#REF!="nulová",I427,0)</f>
        <v>#REF!</v>
      </c>
      <c r="BD845" s="13" t="s">
        <v>45</v>
      </c>
      <c r="BE845" s="127">
        <f>ROUND(H427*G427,2)</f>
        <v>23899.200000000001</v>
      </c>
      <c r="BF845" s="13" t="s">
        <v>110</v>
      </c>
      <c r="BG845" s="126" t="s">
        <v>613</v>
      </c>
      <c r="BH845" s="1"/>
      <c r="BI845" s="1"/>
      <c r="BJ845" s="1"/>
      <c r="BK845" s="1"/>
      <c r="BL845" s="1"/>
      <c r="BM845" s="1"/>
    </row>
    <row r="846" spans="2:65" x14ac:dyDescent="0.25">
      <c r="B846"/>
      <c r="C846"/>
      <c r="D846"/>
      <c r="E846" s="266"/>
      <c r="F846"/>
      <c r="G846"/>
      <c r="H846" s="50"/>
      <c r="I846"/>
      <c r="K846" s="302"/>
      <c r="L846" s="302"/>
      <c r="AI846" s="189"/>
      <c r="AJ846" s="189"/>
      <c r="AK846" s="189"/>
      <c r="AL846" s="303"/>
      <c r="AM846" s="189" t="s">
        <v>46</v>
      </c>
      <c r="AN846" s="303"/>
      <c r="AO846" s="1595"/>
      <c r="AP846" s="1595"/>
      <c r="AQ846" s="189"/>
      <c r="AR846" s="189"/>
      <c r="AS846" s="1595"/>
      <c r="AT846" s="1595"/>
      <c r="AU846" s="2335"/>
      <c r="AV846" s="1891"/>
      <c r="AW846" s="189"/>
      <c r="AX846" s="189"/>
      <c r="AY846" s="189"/>
      <c r="AZ846" s="189"/>
      <c r="BA846" s="519"/>
      <c r="BB846" s="1"/>
      <c r="BC846" s="1"/>
      <c r="BD846" s="1"/>
      <c r="BE846" s="1"/>
      <c r="BF846" s="1"/>
      <c r="BG846" s="1"/>
      <c r="BH846" s="1"/>
      <c r="BI846" s="1"/>
      <c r="BJ846" s="1"/>
      <c r="BK846" s="1"/>
      <c r="BL846" s="1"/>
      <c r="BM846" s="1"/>
    </row>
    <row r="847" spans="2:65" x14ac:dyDescent="0.25">
      <c r="B847"/>
      <c r="C847"/>
      <c r="D847"/>
      <c r="E847" s="266"/>
      <c r="F847"/>
      <c r="G847"/>
      <c r="H847" s="50"/>
      <c r="I847"/>
      <c r="K847" s="302"/>
      <c r="L847" s="302"/>
      <c r="AI847" s="189"/>
      <c r="AJ847" s="346"/>
      <c r="AK847" s="189"/>
      <c r="AL847" s="346"/>
      <c r="AM847" s="189" t="s">
        <v>46</v>
      </c>
      <c r="AN847" s="346"/>
      <c r="AO847" s="1595"/>
      <c r="AP847" s="1595"/>
      <c r="AQ847" s="189" t="s">
        <v>103</v>
      </c>
      <c r="AR847" s="189"/>
      <c r="AS847" s="1595"/>
      <c r="AT847" s="1595"/>
      <c r="AU847" s="2335"/>
      <c r="AV847" s="1891"/>
      <c r="AW847" s="189"/>
      <c r="AX847" s="189"/>
      <c r="AY847" s="189" t="e">
        <f>IF(#REF!="základní",I429,0)</f>
        <v>#REF!</v>
      </c>
      <c r="AZ847" s="189"/>
      <c r="BA847" s="519" t="e">
        <f>IF(#REF!="zákl. přenesená",I429,0)</f>
        <v>#REF!</v>
      </c>
      <c r="BB847" s="127" t="e">
        <f>IF(#REF!="sníž. přenesená",I429,0)</f>
        <v>#REF!</v>
      </c>
      <c r="BC847" s="127" t="e">
        <f>IF(#REF!="nulová",I429,0)</f>
        <v>#REF!</v>
      </c>
      <c r="BD847" s="13" t="s">
        <v>45</v>
      </c>
      <c r="BE847" s="127">
        <f>ROUND(H429*G429,2)</f>
        <v>12902.4</v>
      </c>
      <c r="BF847" s="13" t="s">
        <v>110</v>
      </c>
      <c r="BG847" s="126" t="s">
        <v>618</v>
      </c>
      <c r="BH847" s="1"/>
      <c r="BI847" s="1"/>
      <c r="BJ847" s="1"/>
      <c r="BK847" s="1"/>
      <c r="BL847" s="1"/>
      <c r="BM847" s="1"/>
    </row>
    <row r="848" spans="2:65" x14ac:dyDescent="0.25">
      <c r="B848"/>
      <c r="C848"/>
      <c r="D848"/>
      <c r="E848" s="266"/>
      <c r="F848"/>
      <c r="G848"/>
      <c r="H848" s="50"/>
      <c r="I848"/>
      <c r="K848" s="302"/>
      <c r="L848" s="302"/>
      <c r="AI848" s="189"/>
      <c r="AJ848" s="189"/>
      <c r="AK848" s="189"/>
      <c r="AL848" s="303"/>
      <c r="AM848" s="189" t="s">
        <v>46</v>
      </c>
      <c r="AN848" s="303"/>
      <c r="AO848" s="1595"/>
      <c r="AP848" s="1595"/>
      <c r="AQ848" s="189"/>
      <c r="AR848" s="189"/>
      <c r="AS848" s="1595"/>
      <c r="AT848" s="1595"/>
      <c r="AU848" s="2335"/>
      <c r="AV848" s="1891"/>
      <c r="AW848" s="189"/>
      <c r="AX848" s="189"/>
      <c r="AY848" s="189"/>
      <c r="AZ848" s="189"/>
      <c r="BA848" s="519"/>
      <c r="BB848" s="1"/>
      <c r="BC848" s="1"/>
      <c r="BD848" s="1"/>
      <c r="BE848" s="1"/>
      <c r="BF848" s="1"/>
      <c r="BG848" s="1"/>
      <c r="BH848" s="1"/>
      <c r="BI848" s="1"/>
      <c r="BJ848" s="1"/>
      <c r="BK848" s="1"/>
      <c r="BL848" s="1"/>
      <c r="BM848" s="1"/>
    </row>
    <row r="849" spans="2:65" x14ac:dyDescent="0.25">
      <c r="B849"/>
      <c r="C849"/>
      <c r="D849"/>
      <c r="E849" s="266"/>
      <c r="F849"/>
      <c r="G849"/>
      <c r="H849" s="50"/>
      <c r="I849"/>
      <c r="K849" s="302"/>
      <c r="L849" s="302"/>
      <c r="AI849" s="189"/>
      <c r="AJ849" s="346"/>
      <c r="AK849" s="189"/>
      <c r="AL849" s="346"/>
      <c r="AM849" s="189" t="s">
        <v>46</v>
      </c>
      <c r="AN849" s="346"/>
      <c r="AO849" s="1595"/>
      <c r="AP849" s="1595"/>
      <c r="AQ849" s="189" t="s">
        <v>103</v>
      </c>
      <c r="AR849" s="189"/>
      <c r="AS849" s="1595"/>
      <c r="AT849" s="1595"/>
      <c r="AU849" s="2335"/>
      <c r="AV849" s="1891"/>
      <c r="AW849" s="189"/>
      <c r="AX849" s="189"/>
      <c r="AY849" s="189" t="e">
        <f>IF(#REF!="základní",I431,0)</f>
        <v>#REF!</v>
      </c>
      <c r="AZ849" s="189"/>
      <c r="BA849" s="519" t="e">
        <f>IF(#REF!="zákl. přenesená",I431,0)</f>
        <v>#REF!</v>
      </c>
      <c r="BB849" s="127" t="e">
        <f>IF(#REF!="sníž. přenesená",I431,0)</f>
        <v>#REF!</v>
      </c>
      <c r="BC849" s="127" t="e">
        <f>IF(#REF!="nulová",I431,0)</f>
        <v>#REF!</v>
      </c>
      <c r="BD849" s="13" t="s">
        <v>45</v>
      </c>
      <c r="BE849" s="127">
        <f>ROUND(H431*G431,2)</f>
        <v>51676.7</v>
      </c>
      <c r="BF849" s="13" t="s">
        <v>110</v>
      </c>
      <c r="BG849" s="126" t="s">
        <v>622</v>
      </c>
      <c r="BH849" s="1"/>
      <c r="BI849" s="1"/>
      <c r="BJ849" s="1"/>
      <c r="BK849" s="1"/>
      <c r="BL849" s="1"/>
      <c r="BM849" s="1"/>
    </row>
    <row r="850" spans="2:65" x14ac:dyDescent="0.25">
      <c r="B850"/>
      <c r="C850"/>
      <c r="D850"/>
      <c r="E850" s="266"/>
      <c r="F850"/>
      <c r="G850"/>
      <c r="H850" s="50"/>
      <c r="I850"/>
      <c r="K850" s="302"/>
      <c r="L850" s="302"/>
      <c r="AI850" s="189"/>
      <c r="AJ850" s="189"/>
      <c r="AK850" s="189"/>
      <c r="AL850" s="303"/>
      <c r="AM850" s="189" t="s">
        <v>46</v>
      </c>
      <c r="AN850" s="303"/>
      <c r="AO850" s="1595"/>
      <c r="AP850" s="1595"/>
      <c r="AQ850" s="189"/>
      <c r="AR850" s="189"/>
      <c r="AS850" s="1595"/>
      <c r="AT850" s="1595"/>
      <c r="AU850" s="2335"/>
      <c r="AV850" s="1891"/>
      <c r="AW850" s="189"/>
      <c r="AX850" s="189"/>
      <c r="AY850" s="189"/>
      <c r="AZ850" s="189"/>
      <c r="BA850" s="519"/>
      <c r="BB850" s="1"/>
      <c r="BC850" s="1"/>
      <c r="BD850" s="1"/>
      <c r="BE850" s="1"/>
      <c r="BF850" s="1"/>
      <c r="BG850" s="1"/>
      <c r="BH850" s="1"/>
      <c r="BI850" s="1"/>
      <c r="BJ850" s="1"/>
      <c r="BK850" s="1"/>
      <c r="BL850" s="1"/>
      <c r="BM850" s="1"/>
    </row>
    <row r="851" spans="2:65" x14ac:dyDescent="0.25">
      <c r="B851"/>
      <c r="C851"/>
      <c r="D851"/>
      <c r="E851" s="266"/>
      <c r="F851"/>
      <c r="G851"/>
      <c r="H851" s="50"/>
      <c r="I851"/>
      <c r="K851" s="302"/>
      <c r="L851" s="302"/>
      <c r="AI851" s="349"/>
      <c r="AJ851" s="349"/>
      <c r="AK851" s="349"/>
      <c r="AL851" s="350"/>
      <c r="AM851" s="349" t="s">
        <v>46</v>
      </c>
      <c r="AN851" s="350"/>
      <c r="AO851" s="2052" t="s">
        <v>23</v>
      </c>
      <c r="AP851" s="2052"/>
      <c r="AQ851" s="349" t="s">
        <v>103</v>
      </c>
      <c r="AR851" s="349"/>
      <c r="AS851" s="2052"/>
      <c r="AT851" s="2052"/>
      <c r="AU851" s="2367"/>
      <c r="AV851" s="1927"/>
      <c r="AW851" s="349"/>
      <c r="AX851" s="349"/>
      <c r="AY851" s="349"/>
      <c r="AZ851" s="349"/>
      <c r="BA851" s="832"/>
      <c r="BB851" s="10"/>
      <c r="BC851" s="10"/>
      <c r="BD851" s="10"/>
      <c r="BE851" s="10"/>
      <c r="BF851" s="10"/>
      <c r="BG851" s="10"/>
      <c r="BH851" s="10"/>
      <c r="BI851" s="10"/>
      <c r="BJ851" s="10"/>
      <c r="BK851" s="10"/>
      <c r="BL851" s="10"/>
      <c r="BM851" s="10"/>
    </row>
    <row r="852" spans="2:65" x14ac:dyDescent="0.25">
      <c r="B852"/>
      <c r="C852"/>
      <c r="D852"/>
      <c r="E852" s="266"/>
      <c r="F852"/>
      <c r="G852"/>
      <c r="H852" s="50"/>
      <c r="I852"/>
      <c r="K852" s="302"/>
      <c r="L852" s="302"/>
      <c r="AI852" s="189"/>
      <c r="AJ852" s="346"/>
      <c r="AK852" s="189"/>
      <c r="AL852" s="346"/>
      <c r="AM852" s="189" t="s">
        <v>46</v>
      </c>
      <c r="AN852" s="346"/>
      <c r="AO852" s="1595"/>
      <c r="AP852" s="1595"/>
      <c r="AQ852" s="189" t="s">
        <v>103</v>
      </c>
      <c r="AR852" s="189"/>
      <c r="AS852" s="1595"/>
      <c r="AT852" s="1595"/>
      <c r="AU852" s="2335"/>
      <c r="AV852" s="1891"/>
      <c r="AW852" s="189"/>
      <c r="AX852" s="189"/>
      <c r="AY852" s="189" t="e">
        <f>IF(#REF!="základní",I434,0)</f>
        <v>#REF!</v>
      </c>
      <c r="AZ852" s="189"/>
      <c r="BA852" s="519" t="e">
        <f>IF(#REF!="zákl. přenesená",I434,0)</f>
        <v>#REF!</v>
      </c>
      <c r="BB852" s="127" t="e">
        <f>IF(#REF!="sníž. přenesená",I434,0)</f>
        <v>#REF!</v>
      </c>
      <c r="BC852" s="127" t="e">
        <f>IF(#REF!="nulová",I434,0)</f>
        <v>#REF!</v>
      </c>
      <c r="BD852" s="13" t="s">
        <v>45</v>
      </c>
      <c r="BE852" s="127">
        <f>ROUND(H434*G434,2)</f>
        <v>10589.26</v>
      </c>
      <c r="BF852" s="13" t="s">
        <v>110</v>
      </c>
      <c r="BG852" s="126" t="s">
        <v>628</v>
      </c>
      <c r="BH852" s="1"/>
      <c r="BI852" s="1"/>
      <c r="BJ852" s="1"/>
      <c r="BK852" s="1"/>
      <c r="BL852" s="1"/>
      <c r="BM852" s="1"/>
    </row>
    <row r="853" spans="2:65" x14ac:dyDescent="0.25">
      <c r="B853"/>
      <c r="C853"/>
      <c r="D853"/>
      <c r="E853" s="266"/>
      <c r="F853"/>
      <c r="G853"/>
      <c r="H853" s="50"/>
      <c r="I853"/>
      <c r="K853" s="302"/>
      <c r="L853" s="302"/>
      <c r="AI853" s="349"/>
      <c r="AJ853" s="349"/>
      <c r="AK853" s="349"/>
      <c r="AL853" s="350"/>
      <c r="AM853" s="349" t="s">
        <v>46</v>
      </c>
      <c r="AN853" s="350"/>
      <c r="AO853" s="2052" t="s">
        <v>23</v>
      </c>
      <c r="AP853" s="2052"/>
      <c r="AQ853" s="349" t="s">
        <v>103</v>
      </c>
      <c r="AR853" s="349"/>
      <c r="AS853" s="2052"/>
      <c r="AT853" s="2052"/>
      <c r="AU853" s="2367"/>
      <c r="AV853" s="1927"/>
      <c r="AW853" s="349"/>
      <c r="AX853" s="349"/>
      <c r="AY853" s="349"/>
      <c r="AZ853" s="349"/>
      <c r="BA853" s="832"/>
      <c r="BB853" s="10"/>
      <c r="BC853" s="10"/>
      <c r="BD853" s="10"/>
      <c r="BE853" s="10"/>
      <c r="BF853" s="10"/>
      <c r="BG853" s="10"/>
      <c r="BH853" s="10"/>
      <c r="BI853" s="10"/>
      <c r="BJ853" s="10"/>
      <c r="BK853" s="10"/>
      <c r="BL853" s="10"/>
      <c r="BM853" s="10"/>
    </row>
    <row r="854" spans="2:65" x14ac:dyDescent="0.25">
      <c r="B854"/>
      <c r="C854"/>
      <c r="D854"/>
      <c r="E854" s="266"/>
      <c r="F854"/>
      <c r="G854"/>
      <c r="H854" s="50"/>
      <c r="I854"/>
      <c r="K854" s="302"/>
      <c r="L854" s="302"/>
      <c r="AI854" s="189"/>
      <c r="AJ854" s="346"/>
      <c r="AK854" s="189"/>
      <c r="AL854" s="346"/>
      <c r="AM854" s="189" t="s">
        <v>46</v>
      </c>
      <c r="AN854" s="346"/>
      <c r="AO854" s="1595"/>
      <c r="AP854" s="1595"/>
      <c r="AQ854" s="189" t="s">
        <v>103</v>
      </c>
      <c r="AR854" s="189"/>
      <c r="AS854" s="1595"/>
      <c r="AT854" s="1595"/>
      <c r="AU854" s="2335"/>
      <c r="AV854" s="1891"/>
      <c r="AW854" s="189"/>
      <c r="AX854" s="189"/>
      <c r="AY854" s="189" t="e">
        <f>IF(#REF!="základní",I436,0)</f>
        <v>#REF!</v>
      </c>
      <c r="AZ854" s="189"/>
      <c r="BA854" s="519" t="e">
        <f>IF(#REF!="zákl. přenesená",I436,0)</f>
        <v>#REF!</v>
      </c>
      <c r="BB854" s="127" t="e">
        <f>IF(#REF!="sníž. přenesená",I436,0)</f>
        <v>#REF!</v>
      </c>
      <c r="BC854" s="127" t="e">
        <f>IF(#REF!="nulová",I436,0)</f>
        <v>#REF!</v>
      </c>
      <c r="BD854" s="13" t="s">
        <v>45</v>
      </c>
      <c r="BE854" s="127">
        <f>ROUND(H436*G436,2)</f>
        <v>40500</v>
      </c>
      <c r="BF854" s="13" t="s">
        <v>110</v>
      </c>
      <c r="BG854" s="126" t="s">
        <v>633</v>
      </c>
      <c r="BH854" s="1"/>
      <c r="BI854" s="1"/>
      <c r="BJ854" s="1"/>
      <c r="BK854" s="1"/>
      <c r="BL854" s="1"/>
      <c r="BM854" s="1"/>
    </row>
    <row r="855" spans="2:65" x14ac:dyDescent="0.25">
      <c r="B855"/>
      <c r="C855"/>
      <c r="D855"/>
      <c r="E855" s="266"/>
      <c r="F855"/>
      <c r="G855"/>
      <c r="H855" s="50"/>
      <c r="I855"/>
      <c r="K855" s="302"/>
      <c r="L855" s="302"/>
      <c r="AI855" s="347"/>
      <c r="AJ855" s="347"/>
      <c r="AK855" s="347"/>
      <c r="AL855" s="348"/>
      <c r="AM855" s="347" t="s">
        <v>46</v>
      </c>
      <c r="AN855" s="348"/>
      <c r="AO855" s="2051" t="s">
        <v>23</v>
      </c>
      <c r="AP855" s="2051"/>
      <c r="AQ855" s="347" t="s">
        <v>103</v>
      </c>
      <c r="AR855" s="347"/>
      <c r="AS855" s="2051"/>
      <c r="AT855" s="2051"/>
      <c r="AU855" s="2366"/>
      <c r="AV855" s="1926"/>
      <c r="AW855" s="347"/>
      <c r="AX855" s="347"/>
      <c r="AY855" s="347"/>
      <c r="AZ855" s="347"/>
      <c r="BA855" s="831"/>
      <c r="BB855" s="9"/>
      <c r="BC855" s="9"/>
      <c r="BD855" s="9"/>
      <c r="BE855" s="9"/>
      <c r="BF855" s="9"/>
      <c r="BG855" s="9"/>
      <c r="BH855" s="9"/>
      <c r="BI855" s="9"/>
      <c r="BJ855" s="9"/>
      <c r="BK855" s="9"/>
      <c r="BL855" s="9"/>
      <c r="BM855" s="9"/>
    </row>
    <row r="856" spans="2:65" x14ac:dyDescent="0.25">
      <c r="B856"/>
      <c r="C856"/>
      <c r="D856"/>
      <c r="E856" s="266"/>
      <c r="F856"/>
      <c r="G856"/>
      <c r="H856" s="50"/>
      <c r="I856"/>
      <c r="K856" s="302"/>
      <c r="L856" s="302"/>
      <c r="AI856" s="349"/>
      <c r="AJ856" s="349"/>
      <c r="AK856" s="349"/>
      <c r="AL856" s="350"/>
      <c r="AM856" s="349" t="s">
        <v>46</v>
      </c>
      <c r="AN856" s="350"/>
      <c r="AO856" s="2052" t="s">
        <v>23</v>
      </c>
      <c r="AP856" s="2052"/>
      <c r="AQ856" s="349" t="s">
        <v>103</v>
      </c>
      <c r="AR856" s="349"/>
      <c r="AS856" s="2052"/>
      <c r="AT856" s="2052"/>
      <c r="AU856" s="2367"/>
      <c r="AV856" s="1927"/>
      <c r="AW856" s="349"/>
      <c r="AX856" s="349"/>
      <c r="AY856" s="349"/>
      <c r="AZ856" s="349"/>
      <c r="BA856" s="832"/>
      <c r="BB856" s="10"/>
      <c r="BC856" s="10"/>
      <c r="BD856" s="10"/>
      <c r="BE856" s="10"/>
      <c r="BF856" s="10"/>
      <c r="BG856" s="10"/>
      <c r="BH856" s="10"/>
      <c r="BI856" s="10"/>
      <c r="BJ856" s="10"/>
      <c r="BK856" s="10"/>
      <c r="BL856" s="10"/>
      <c r="BM856" s="10"/>
    </row>
    <row r="857" spans="2:65" x14ac:dyDescent="0.25">
      <c r="B857"/>
      <c r="C857"/>
      <c r="D857"/>
      <c r="E857" s="266"/>
      <c r="F857"/>
      <c r="G857"/>
      <c r="H857" s="50"/>
      <c r="I857"/>
      <c r="K857" s="302"/>
      <c r="L857" s="302"/>
      <c r="AI857" s="189"/>
      <c r="AJ857" s="346"/>
      <c r="AK857" s="189"/>
      <c r="AL857" s="346"/>
      <c r="AM857" s="189" t="s">
        <v>46</v>
      </c>
      <c r="AN857" s="346"/>
      <c r="AO857" s="1595"/>
      <c r="AP857" s="1595"/>
      <c r="AQ857" s="189" t="s">
        <v>103</v>
      </c>
      <c r="AR857" s="189"/>
      <c r="AS857" s="1595"/>
      <c r="AT857" s="1595"/>
      <c r="AU857" s="2335"/>
      <c r="AV857" s="1891"/>
      <c r="AW857" s="189"/>
      <c r="AX857" s="189"/>
      <c r="AY857" s="189" t="e">
        <f>IF(#REF!="základní",I439,0)</f>
        <v>#REF!</v>
      </c>
      <c r="AZ857" s="189"/>
      <c r="BA857" s="519" t="e">
        <f>IF(#REF!="zákl. přenesená",I439,0)</f>
        <v>#REF!</v>
      </c>
      <c r="BB857" s="127" t="e">
        <f>IF(#REF!="sníž. přenesená",I439,0)</f>
        <v>#REF!</v>
      </c>
      <c r="BC857" s="127" t="e">
        <f>IF(#REF!="nulová",I439,0)</f>
        <v>#REF!</v>
      </c>
      <c r="BD857" s="13" t="s">
        <v>45</v>
      </c>
      <c r="BE857" s="127">
        <f>ROUND(H439*G439,2)</f>
        <v>14500</v>
      </c>
      <c r="BF857" s="13" t="s">
        <v>110</v>
      </c>
      <c r="BG857" s="126" t="s">
        <v>639</v>
      </c>
      <c r="BH857" s="1"/>
      <c r="BI857" s="1"/>
      <c r="BJ857" s="1"/>
      <c r="BK857" s="1"/>
      <c r="BL857" s="1"/>
      <c r="BM857" s="1"/>
    </row>
    <row r="858" spans="2:65" x14ac:dyDescent="0.25">
      <c r="B858"/>
      <c r="C858"/>
      <c r="D858"/>
      <c r="E858" s="266"/>
      <c r="F858"/>
      <c r="G858"/>
      <c r="H858" s="50"/>
      <c r="I858"/>
      <c r="K858" s="302"/>
      <c r="L858" s="302"/>
      <c r="AI858" s="189"/>
      <c r="AJ858" s="189"/>
      <c r="AK858" s="189"/>
      <c r="AL858" s="303"/>
      <c r="AM858" s="189" t="s">
        <v>46</v>
      </c>
      <c r="AN858" s="303"/>
      <c r="AO858" s="1595"/>
      <c r="AP858" s="1595"/>
      <c r="AQ858" s="189"/>
      <c r="AR858" s="189"/>
      <c r="AS858" s="1595"/>
      <c r="AT858" s="1595"/>
      <c r="AU858" s="2335"/>
      <c r="AV858" s="1891"/>
      <c r="AW858" s="189"/>
      <c r="AX858" s="189"/>
      <c r="AY858" s="189"/>
      <c r="AZ858" s="189"/>
      <c r="BA858" s="519"/>
      <c r="BB858" s="1"/>
      <c r="BC858" s="1"/>
      <c r="BD858" s="1"/>
      <c r="BE858" s="1"/>
      <c r="BF858" s="1"/>
      <c r="BG858" s="1"/>
      <c r="BH858" s="1"/>
      <c r="BI858" s="1"/>
      <c r="BJ858" s="1"/>
      <c r="BK858" s="1"/>
      <c r="BL858" s="1"/>
      <c r="BM858" s="1"/>
    </row>
    <row r="859" spans="2:65" x14ac:dyDescent="0.25">
      <c r="B859"/>
      <c r="C859"/>
      <c r="D859"/>
      <c r="E859" s="266"/>
      <c r="F859"/>
      <c r="G859"/>
      <c r="H859" s="50"/>
      <c r="I859"/>
      <c r="K859" s="302"/>
      <c r="L859" s="302"/>
      <c r="AI859" s="349"/>
      <c r="AJ859" s="349"/>
      <c r="AK859" s="349"/>
      <c r="AL859" s="350"/>
      <c r="AM859" s="349" t="s">
        <v>46</v>
      </c>
      <c r="AN859" s="350"/>
      <c r="AO859" s="2052" t="s">
        <v>23</v>
      </c>
      <c r="AP859" s="2052"/>
      <c r="AQ859" s="349" t="s">
        <v>103</v>
      </c>
      <c r="AR859" s="349"/>
      <c r="AS859" s="2052"/>
      <c r="AT859" s="2052"/>
      <c r="AU859" s="2367"/>
      <c r="AV859" s="1927"/>
      <c r="AW859" s="349"/>
      <c r="AX859" s="349"/>
      <c r="AY859" s="349"/>
      <c r="AZ859" s="349"/>
      <c r="BA859" s="832"/>
      <c r="BB859" s="10"/>
      <c r="BC859" s="10"/>
      <c r="BD859" s="10"/>
      <c r="BE859" s="10"/>
      <c r="BF859" s="10"/>
      <c r="BG859" s="10"/>
      <c r="BH859" s="10"/>
      <c r="BI859" s="10"/>
      <c r="BJ859" s="10"/>
      <c r="BK859" s="10"/>
      <c r="BL859" s="10"/>
      <c r="BM859" s="10"/>
    </row>
    <row r="860" spans="2:65" x14ac:dyDescent="0.25">
      <c r="B860"/>
      <c r="C860"/>
      <c r="D860"/>
      <c r="E860" s="266"/>
      <c r="F860"/>
      <c r="G860"/>
      <c r="H860" s="50"/>
      <c r="I860"/>
      <c r="K860" s="302"/>
      <c r="L860" s="302"/>
      <c r="AI860" s="343"/>
      <c r="AJ860" s="344"/>
      <c r="AK860" s="343"/>
      <c r="AL860" s="345"/>
      <c r="AM860" s="343" t="s">
        <v>45</v>
      </c>
      <c r="AN860" s="345"/>
      <c r="AO860" s="2050"/>
      <c r="AP860" s="2050"/>
      <c r="AQ860" s="343" t="s">
        <v>103</v>
      </c>
      <c r="AR860" s="343"/>
      <c r="AS860" s="2050"/>
      <c r="AT860" s="2050"/>
      <c r="AU860" s="2365"/>
      <c r="AV860" s="1925"/>
      <c r="AW860" s="343"/>
      <c r="AX860" s="343"/>
      <c r="AY860" s="343"/>
      <c r="AZ860" s="343"/>
      <c r="BA860" s="830"/>
      <c r="BB860" s="8"/>
      <c r="BC860" s="8"/>
      <c r="BD860" s="8"/>
      <c r="BE860" s="115">
        <f>SUM(BE861:BE881)</f>
        <v>227647.86</v>
      </c>
      <c r="BF860" s="8"/>
      <c r="BG860" s="8"/>
      <c r="BH860" s="8"/>
      <c r="BI860" s="8"/>
      <c r="BJ860" s="8"/>
      <c r="BK860" s="8"/>
      <c r="BL860" s="8"/>
      <c r="BM860" s="8"/>
    </row>
    <row r="861" spans="2:65" x14ac:dyDescent="0.25">
      <c r="B861"/>
      <c r="C861"/>
      <c r="D861"/>
      <c r="E861" s="266"/>
      <c r="F861"/>
      <c r="G861"/>
      <c r="H861" s="50"/>
      <c r="I861"/>
      <c r="K861" s="302"/>
      <c r="L861" s="302"/>
      <c r="AI861" s="189"/>
      <c r="AJ861" s="346"/>
      <c r="AK861" s="189"/>
      <c r="AL861" s="346"/>
      <c r="AM861" s="189" t="s">
        <v>46</v>
      </c>
      <c r="AN861" s="346"/>
      <c r="AO861" s="1595"/>
      <c r="AP861" s="1595"/>
      <c r="AQ861" s="189" t="s">
        <v>103</v>
      </c>
      <c r="AR861" s="189"/>
      <c r="AS861" s="1595"/>
      <c r="AT861" s="1595"/>
      <c r="AU861" s="2335"/>
      <c r="AV861" s="1891"/>
      <c r="AW861" s="189"/>
      <c r="AX861" s="189"/>
      <c r="AY861" s="189" t="e">
        <f>IF(#REF!="základní",I445,0)</f>
        <v>#REF!</v>
      </c>
      <c r="AZ861" s="189"/>
      <c r="BA861" s="519" t="e">
        <f>IF(#REF!="zákl. přenesená",I445,0)</f>
        <v>#REF!</v>
      </c>
      <c r="BB861" s="127" t="e">
        <f>IF(#REF!="sníž. přenesená",I445,0)</f>
        <v>#REF!</v>
      </c>
      <c r="BC861" s="127" t="e">
        <f>IF(#REF!="nulová",I445,0)</f>
        <v>#REF!</v>
      </c>
      <c r="BD861" s="13" t="s">
        <v>45</v>
      </c>
      <c r="BE861" s="127">
        <f>ROUND(H445*G445,2)</f>
        <v>931.73</v>
      </c>
      <c r="BF861" s="13" t="s">
        <v>110</v>
      </c>
      <c r="BG861" s="126" t="s">
        <v>646</v>
      </c>
      <c r="BH861" s="1"/>
      <c r="BI861" s="1"/>
      <c r="BJ861" s="1"/>
      <c r="BK861" s="1"/>
      <c r="BL861" s="1"/>
      <c r="BM861" s="1"/>
    </row>
    <row r="862" spans="2:65" x14ac:dyDescent="0.25">
      <c r="B862"/>
      <c r="C862"/>
      <c r="D862"/>
      <c r="E862" s="266"/>
      <c r="F862"/>
      <c r="G862"/>
      <c r="H862" s="50"/>
      <c r="I862"/>
      <c r="K862" s="302"/>
      <c r="L862" s="302"/>
      <c r="AI862" s="349"/>
      <c r="AJ862" s="349"/>
      <c r="AK862" s="349"/>
      <c r="AL862" s="350"/>
      <c r="AM862" s="349" t="s">
        <v>46</v>
      </c>
      <c r="AN862" s="350"/>
      <c r="AO862" s="2052" t="s">
        <v>23</v>
      </c>
      <c r="AP862" s="2052"/>
      <c r="AQ862" s="349" t="s">
        <v>103</v>
      </c>
      <c r="AR862" s="349"/>
      <c r="AS862" s="2052"/>
      <c r="AT862" s="2052"/>
      <c r="AU862" s="2367"/>
      <c r="AV862" s="1927"/>
      <c r="AW862" s="349"/>
      <c r="AX862" s="349"/>
      <c r="AY862" s="349"/>
      <c r="AZ862" s="349"/>
      <c r="BA862" s="832"/>
      <c r="BB862" s="10"/>
      <c r="BC862" s="10"/>
      <c r="BD862" s="10"/>
      <c r="BE862" s="10"/>
      <c r="BF862" s="10"/>
      <c r="BG862" s="10"/>
      <c r="BH862" s="10"/>
      <c r="BI862" s="10"/>
      <c r="BJ862" s="10"/>
      <c r="BK862" s="10"/>
      <c r="BL862" s="10"/>
      <c r="BM862" s="10"/>
    </row>
    <row r="863" spans="2:65" x14ac:dyDescent="0.25">
      <c r="B863"/>
      <c r="C863"/>
      <c r="D863"/>
      <c r="E863" s="266"/>
      <c r="F863"/>
      <c r="G863"/>
      <c r="H863" s="50"/>
      <c r="I863"/>
      <c r="K863" s="302"/>
      <c r="L863" s="302"/>
      <c r="AI863" s="189"/>
      <c r="AJ863" s="346"/>
      <c r="AK863" s="189"/>
      <c r="AL863" s="346"/>
      <c r="AM863" s="189" t="s">
        <v>46</v>
      </c>
      <c r="AN863" s="346"/>
      <c r="AO863" s="1595"/>
      <c r="AP863" s="1595"/>
      <c r="AQ863" s="189" t="s">
        <v>103</v>
      </c>
      <c r="AR863" s="189"/>
      <c r="AS863" s="1595"/>
      <c r="AT863" s="1595"/>
      <c r="AU863" s="2335"/>
      <c r="AV863" s="1891"/>
      <c r="AW863" s="189"/>
      <c r="AX863" s="189"/>
      <c r="AY863" s="189" t="e">
        <f>IF(#REF!="základní",I447,0)</f>
        <v>#REF!</v>
      </c>
      <c r="AZ863" s="189"/>
      <c r="BA863" s="519" t="e">
        <f>IF(#REF!="zákl. přenesená",I447,0)</f>
        <v>#REF!</v>
      </c>
      <c r="BB863" s="127" t="e">
        <f>IF(#REF!="sníž. přenesená",I447,0)</f>
        <v>#REF!</v>
      </c>
      <c r="BC863" s="127" t="e">
        <f>IF(#REF!="nulová",I447,0)</f>
        <v>#REF!</v>
      </c>
      <c r="BD863" s="13" t="s">
        <v>45</v>
      </c>
      <c r="BE863" s="127">
        <f>ROUND(H447*G447,2)</f>
        <v>446.4</v>
      </c>
      <c r="BF863" s="13" t="s">
        <v>110</v>
      </c>
      <c r="BG863" s="126" t="s">
        <v>651</v>
      </c>
      <c r="BH863" s="1"/>
      <c r="BI863" s="1"/>
      <c r="BJ863" s="1"/>
      <c r="BK863" s="1"/>
      <c r="BL863" s="1"/>
      <c r="BM863" s="1"/>
    </row>
    <row r="864" spans="2:65" x14ac:dyDescent="0.25">
      <c r="B864"/>
      <c r="C864"/>
      <c r="D864"/>
      <c r="E864" s="266"/>
      <c r="F864"/>
      <c r="G864"/>
      <c r="H864" s="50"/>
      <c r="I864"/>
      <c r="K864" s="302"/>
      <c r="L864" s="302"/>
      <c r="AI864" s="189"/>
      <c r="AJ864" s="189"/>
      <c r="AK864" s="189"/>
      <c r="AL864" s="303"/>
      <c r="AM864" s="189" t="s">
        <v>46</v>
      </c>
      <c r="AN864" s="303"/>
      <c r="AO864" s="1595"/>
      <c r="AP864" s="1595"/>
      <c r="AQ864" s="189"/>
      <c r="AR864" s="189"/>
      <c r="AS864" s="1595"/>
      <c r="AT864" s="1595"/>
      <c r="AU864" s="2335"/>
      <c r="AV864" s="1891"/>
      <c r="AW864" s="189"/>
      <c r="AX864" s="189"/>
      <c r="AY864" s="189"/>
      <c r="AZ864" s="189"/>
      <c r="BA864" s="519"/>
      <c r="BB864" s="1"/>
      <c r="BC864" s="1"/>
      <c r="BD864" s="1"/>
      <c r="BE864" s="1"/>
      <c r="BF864" s="1"/>
      <c r="BG864" s="1"/>
      <c r="BH864" s="1"/>
      <c r="BI864" s="1"/>
      <c r="BJ864" s="1"/>
      <c r="BK864" s="1"/>
      <c r="BL864" s="1"/>
      <c r="BM864" s="1"/>
    </row>
    <row r="865" spans="2:65" x14ac:dyDescent="0.25">
      <c r="B865"/>
      <c r="C865"/>
      <c r="D865"/>
      <c r="E865" s="266"/>
      <c r="F865"/>
      <c r="G865"/>
      <c r="H865" s="50"/>
      <c r="I865"/>
      <c r="K865" s="302"/>
      <c r="L865" s="302"/>
      <c r="AI865" s="349"/>
      <c r="AJ865" s="349"/>
      <c r="AK865" s="349"/>
      <c r="AL865" s="350"/>
      <c r="AM865" s="349" t="s">
        <v>46</v>
      </c>
      <c r="AN865" s="350"/>
      <c r="AO865" s="2052" t="s">
        <v>23</v>
      </c>
      <c r="AP865" s="2052"/>
      <c r="AQ865" s="349" t="s">
        <v>103</v>
      </c>
      <c r="AR865" s="349"/>
      <c r="AS865" s="2052"/>
      <c r="AT865" s="2052"/>
      <c r="AU865" s="2367"/>
      <c r="AV865" s="1927"/>
      <c r="AW865" s="349"/>
      <c r="AX865" s="349"/>
      <c r="AY865" s="349"/>
      <c r="AZ865" s="349"/>
      <c r="BA865" s="832"/>
      <c r="BB865" s="10"/>
      <c r="BC865" s="10"/>
      <c r="BD865" s="10"/>
      <c r="BE865" s="10"/>
      <c r="BF865" s="10"/>
      <c r="BG865" s="10"/>
      <c r="BH865" s="10"/>
      <c r="BI865" s="10"/>
      <c r="BJ865" s="10"/>
      <c r="BK865" s="10"/>
      <c r="BL865" s="10"/>
      <c r="BM865" s="10"/>
    </row>
    <row r="866" spans="2:65" x14ac:dyDescent="0.25">
      <c r="B866"/>
      <c r="C866"/>
      <c r="D866"/>
      <c r="E866" s="266"/>
      <c r="F866"/>
      <c r="G866"/>
      <c r="H866" s="50"/>
      <c r="I866"/>
      <c r="K866" s="302"/>
      <c r="L866" s="302"/>
      <c r="AI866" s="189"/>
      <c r="AJ866" s="346"/>
      <c r="AK866" s="189"/>
      <c r="AL866" s="346"/>
      <c r="AM866" s="189" t="s">
        <v>46</v>
      </c>
      <c r="AN866" s="346"/>
      <c r="AO866" s="1595"/>
      <c r="AP866" s="1595"/>
      <c r="AQ866" s="189" t="s">
        <v>103</v>
      </c>
      <c r="AR866" s="189"/>
      <c r="AS866" s="1595"/>
      <c r="AT866" s="1595"/>
      <c r="AU866" s="2335"/>
      <c r="AV866" s="1891"/>
      <c r="AW866" s="189"/>
      <c r="AX866" s="189"/>
      <c r="AY866" s="189" t="e">
        <f>IF(#REF!="základní",I450,0)</f>
        <v>#REF!</v>
      </c>
      <c r="AZ866" s="189"/>
      <c r="BA866" s="519" t="e">
        <f>IF(#REF!="zákl. přenesená",I450,0)</f>
        <v>#REF!</v>
      </c>
      <c r="BB866" s="127" t="e">
        <f>IF(#REF!="sníž. přenesená",I450,0)</f>
        <v>#REF!</v>
      </c>
      <c r="BC866" s="127" t="e">
        <f>IF(#REF!="nulová",I450,0)</f>
        <v>#REF!</v>
      </c>
      <c r="BD866" s="13" t="s">
        <v>45</v>
      </c>
      <c r="BE866" s="127">
        <f>ROUND(H450*G450,2)</f>
        <v>1105.2</v>
      </c>
      <c r="BF866" s="13" t="s">
        <v>110</v>
      </c>
      <c r="BG866" s="126" t="s">
        <v>657</v>
      </c>
      <c r="BH866" s="1"/>
      <c r="BI866" s="1"/>
      <c r="BJ866" s="1"/>
      <c r="BK866" s="1"/>
      <c r="BL866" s="1"/>
      <c r="BM866" s="1"/>
    </row>
    <row r="867" spans="2:65" x14ac:dyDescent="0.25">
      <c r="B867"/>
      <c r="C867"/>
      <c r="D867"/>
      <c r="E867" s="266"/>
      <c r="F867"/>
      <c r="G867"/>
      <c r="H867" s="50"/>
      <c r="I867"/>
      <c r="K867" s="302"/>
      <c r="L867" s="302"/>
      <c r="AI867" s="189"/>
      <c r="AJ867" s="189"/>
      <c r="AK867" s="189"/>
      <c r="AL867" s="303"/>
      <c r="AM867" s="189" t="s">
        <v>46</v>
      </c>
      <c r="AN867" s="303"/>
      <c r="AO867" s="1595"/>
      <c r="AP867" s="1595"/>
      <c r="AQ867" s="189"/>
      <c r="AR867" s="189"/>
      <c r="AS867" s="1595"/>
      <c r="AT867" s="1595"/>
      <c r="AU867" s="2335"/>
      <c r="AV867" s="1891"/>
      <c r="AW867" s="189"/>
      <c r="AX867" s="189"/>
      <c r="AY867" s="189"/>
      <c r="AZ867" s="189"/>
      <c r="BA867" s="519"/>
      <c r="BB867" s="1"/>
      <c r="BC867" s="1"/>
      <c r="BD867" s="1"/>
      <c r="BE867" s="1"/>
      <c r="BF867" s="1"/>
      <c r="BG867" s="1"/>
      <c r="BH867" s="1"/>
      <c r="BI867" s="1"/>
      <c r="BJ867" s="1"/>
      <c r="BK867" s="1"/>
      <c r="BL867" s="1"/>
      <c r="BM867" s="1"/>
    </row>
    <row r="868" spans="2:65" x14ac:dyDescent="0.25">
      <c r="B868"/>
      <c r="C868"/>
      <c r="D868"/>
      <c r="E868" s="266"/>
      <c r="F868"/>
      <c r="G868"/>
      <c r="H868" s="50"/>
      <c r="I868"/>
      <c r="K868" s="302"/>
      <c r="L868" s="302"/>
      <c r="AI868" s="349"/>
      <c r="AJ868" s="349"/>
      <c r="AK868" s="349"/>
      <c r="AL868" s="350"/>
      <c r="AM868" s="349" t="s">
        <v>46</v>
      </c>
      <c r="AN868" s="350"/>
      <c r="AO868" s="2052" t="s">
        <v>23</v>
      </c>
      <c r="AP868" s="2052"/>
      <c r="AQ868" s="349" t="s">
        <v>103</v>
      </c>
      <c r="AR868" s="349"/>
      <c r="AS868" s="2052"/>
      <c r="AT868" s="2052"/>
      <c r="AU868" s="2367"/>
      <c r="AV868" s="1927"/>
      <c r="AW868" s="349"/>
      <c r="AX868" s="349"/>
      <c r="AY868" s="349"/>
      <c r="AZ868" s="349"/>
      <c r="BA868" s="832"/>
      <c r="BB868" s="10"/>
      <c r="BC868" s="10"/>
      <c r="BD868" s="10"/>
      <c r="BE868" s="10"/>
      <c r="BF868" s="10"/>
      <c r="BG868" s="10"/>
      <c r="BH868" s="10"/>
      <c r="BI868" s="10"/>
      <c r="BJ868" s="10"/>
      <c r="BK868" s="10"/>
      <c r="BL868" s="10"/>
      <c r="BM868" s="10"/>
    </row>
    <row r="869" spans="2:65" x14ac:dyDescent="0.25">
      <c r="B869"/>
      <c r="C869"/>
      <c r="D869"/>
      <c r="E869" s="266"/>
      <c r="F869"/>
      <c r="G869"/>
      <c r="H869" s="50"/>
      <c r="I869"/>
      <c r="K869" s="302"/>
      <c r="L869" s="302"/>
      <c r="AI869" s="189"/>
      <c r="AJ869" s="346"/>
      <c r="AK869" s="189"/>
      <c r="AL869" s="346"/>
      <c r="AM869" s="189" t="s">
        <v>46</v>
      </c>
      <c r="AN869" s="346"/>
      <c r="AO869" s="1595"/>
      <c r="AP869" s="1595"/>
      <c r="AQ869" s="189" t="s">
        <v>103</v>
      </c>
      <c r="AR869" s="189"/>
      <c r="AS869" s="1595"/>
      <c r="AT869" s="1595"/>
      <c r="AU869" s="2335"/>
      <c r="AV869" s="1891"/>
      <c r="AW869" s="189"/>
      <c r="AX869" s="189"/>
      <c r="AY869" s="189" t="e">
        <f>IF(#REF!="základní",I453,0)</f>
        <v>#REF!</v>
      </c>
      <c r="AZ869" s="189"/>
      <c r="BA869" s="519" t="e">
        <f>IF(#REF!="zákl. přenesená",I453,0)</f>
        <v>#REF!</v>
      </c>
      <c r="BB869" s="127" t="e">
        <f>IF(#REF!="sníž. přenesená",I453,0)</f>
        <v>#REF!</v>
      </c>
      <c r="BC869" s="127" t="e">
        <f>IF(#REF!="nulová",I453,0)</f>
        <v>#REF!</v>
      </c>
      <c r="BD869" s="13" t="s">
        <v>45</v>
      </c>
      <c r="BE869" s="127">
        <f>ROUND(H453*G453,2)</f>
        <v>139</v>
      </c>
      <c r="BF869" s="13" t="s">
        <v>110</v>
      </c>
      <c r="BG869" s="126" t="s">
        <v>663</v>
      </c>
      <c r="BH869" s="1"/>
      <c r="BI869" s="1"/>
      <c r="BJ869" s="1"/>
      <c r="BK869" s="1"/>
      <c r="BL869" s="1"/>
      <c r="BM869" s="1"/>
    </row>
    <row r="870" spans="2:65" x14ac:dyDescent="0.25">
      <c r="B870"/>
      <c r="C870"/>
      <c r="D870"/>
      <c r="E870" s="266"/>
      <c r="F870"/>
      <c r="G870"/>
      <c r="H870" s="50"/>
      <c r="I870"/>
      <c r="K870" s="302"/>
      <c r="L870" s="302"/>
      <c r="AI870" s="349"/>
      <c r="AJ870" s="349"/>
      <c r="AK870" s="349"/>
      <c r="AL870" s="350"/>
      <c r="AM870" s="349" t="s">
        <v>46</v>
      </c>
      <c r="AN870" s="350"/>
      <c r="AO870" s="2052" t="s">
        <v>23</v>
      </c>
      <c r="AP870" s="2052"/>
      <c r="AQ870" s="349" t="s">
        <v>103</v>
      </c>
      <c r="AR870" s="349"/>
      <c r="AS870" s="2052"/>
      <c r="AT870" s="2052"/>
      <c r="AU870" s="2367"/>
      <c r="AV870" s="1927"/>
      <c r="AW870" s="349"/>
      <c r="AX870" s="349"/>
      <c r="AY870" s="349"/>
      <c r="AZ870" s="349"/>
      <c r="BA870" s="832"/>
      <c r="BB870" s="10"/>
      <c r="BC870" s="10"/>
      <c r="BD870" s="10"/>
      <c r="BE870" s="10"/>
      <c r="BF870" s="10"/>
      <c r="BG870" s="10"/>
      <c r="BH870" s="10"/>
      <c r="BI870" s="10"/>
      <c r="BJ870" s="10"/>
      <c r="BK870" s="10"/>
      <c r="BL870" s="10"/>
      <c r="BM870" s="10"/>
    </row>
    <row r="871" spans="2:65" x14ac:dyDescent="0.25">
      <c r="B871"/>
      <c r="C871"/>
      <c r="D871"/>
      <c r="E871" s="266"/>
      <c r="F871"/>
      <c r="G871"/>
      <c r="H871" s="50"/>
      <c r="I871"/>
      <c r="K871" s="302"/>
      <c r="L871" s="302"/>
      <c r="AI871" s="189"/>
      <c r="AJ871" s="346"/>
      <c r="AK871" s="189"/>
      <c r="AL871" s="346"/>
      <c r="AM871" s="189" t="s">
        <v>46</v>
      </c>
      <c r="AN871" s="346"/>
      <c r="AO871" s="1595"/>
      <c r="AP871" s="1595"/>
      <c r="AQ871" s="189" t="s">
        <v>103</v>
      </c>
      <c r="AR871" s="189"/>
      <c r="AS871" s="1595"/>
      <c r="AT871" s="1595"/>
      <c r="AU871" s="2335"/>
      <c r="AV871" s="1891"/>
      <c r="AW871" s="189"/>
      <c r="AX871" s="189"/>
      <c r="AY871" s="189" t="e">
        <f>IF(#REF!="základní",I455,0)</f>
        <v>#REF!</v>
      </c>
      <c r="AZ871" s="189"/>
      <c r="BA871" s="519" t="e">
        <f>IF(#REF!="zákl. přenesená",I455,0)</f>
        <v>#REF!</v>
      </c>
      <c r="BB871" s="127" t="e">
        <f>IF(#REF!="sníž. přenesená",I455,0)</f>
        <v>#REF!</v>
      </c>
      <c r="BC871" s="127" t="e">
        <f>IF(#REF!="nulová",I455,0)</f>
        <v>#REF!</v>
      </c>
      <c r="BD871" s="13" t="s">
        <v>45</v>
      </c>
      <c r="BE871" s="127">
        <f>ROUND(H455*G455,2)</f>
        <v>59492.22</v>
      </c>
      <c r="BF871" s="13" t="s">
        <v>110</v>
      </c>
      <c r="BG871" s="126" t="s">
        <v>668</v>
      </c>
      <c r="BH871" s="1"/>
      <c r="BI871" s="1"/>
      <c r="BJ871" s="1"/>
      <c r="BK871" s="1"/>
      <c r="BL871" s="1"/>
      <c r="BM871" s="1"/>
    </row>
    <row r="872" spans="2:65" x14ac:dyDescent="0.25">
      <c r="B872"/>
      <c r="C872"/>
      <c r="D872"/>
      <c r="E872" s="266"/>
      <c r="F872"/>
      <c r="G872"/>
      <c r="H872" s="50"/>
      <c r="I872"/>
      <c r="K872" s="302"/>
      <c r="L872" s="302"/>
      <c r="AI872" s="189"/>
      <c r="AJ872" s="189"/>
      <c r="AK872" s="189"/>
      <c r="AL872" s="303"/>
      <c r="AM872" s="189" t="s">
        <v>46</v>
      </c>
      <c r="AN872" s="303"/>
      <c r="AO872" s="1595"/>
      <c r="AP872" s="1595"/>
      <c r="AQ872" s="189"/>
      <c r="AR872" s="189"/>
      <c r="AS872" s="1595"/>
      <c r="AT872" s="1595"/>
      <c r="AU872" s="2335"/>
      <c r="AV872" s="1891"/>
      <c r="AW872" s="189"/>
      <c r="AX872" s="189"/>
      <c r="AY872" s="189"/>
      <c r="AZ872" s="189"/>
      <c r="BA872" s="519"/>
      <c r="BB872" s="1"/>
      <c r="BC872" s="1"/>
      <c r="BD872" s="1"/>
      <c r="BE872" s="1"/>
      <c r="BF872" s="1"/>
      <c r="BG872" s="1"/>
      <c r="BH872" s="1"/>
      <c r="BI872" s="1"/>
      <c r="BJ872" s="1"/>
      <c r="BK872" s="1"/>
      <c r="BL872" s="1"/>
      <c r="BM872" s="1"/>
    </row>
    <row r="873" spans="2:65" x14ac:dyDescent="0.25">
      <c r="B873"/>
      <c r="C873"/>
      <c r="D873"/>
      <c r="E873" s="266"/>
      <c r="F873"/>
      <c r="G873"/>
      <c r="H873" s="50"/>
      <c r="I873"/>
      <c r="K873" s="302"/>
      <c r="L873" s="302"/>
      <c r="AI873" s="349"/>
      <c r="AJ873" s="349"/>
      <c r="AK873" s="349"/>
      <c r="AL873" s="350"/>
      <c r="AM873" s="349" t="s">
        <v>46</v>
      </c>
      <c r="AN873" s="350"/>
      <c r="AO873" s="2052" t="s">
        <v>23</v>
      </c>
      <c r="AP873" s="2052"/>
      <c r="AQ873" s="349" t="s">
        <v>103</v>
      </c>
      <c r="AR873" s="349"/>
      <c r="AS873" s="2052"/>
      <c r="AT873" s="2052"/>
      <c r="AU873" s="2367"/>
      <c r="AV873" s="1927"/>
      <c r="AW873" s="349"/>
      <c r="AX873" s="349"/>
      <c r="AY873" s="349"/>
      <c r="AZ873" s="349"/>
      <c r="BA873" s="832"/>
      <c r="BB873" s="10"/>
      <c r="BC873" s="10"/>
      <c r="BD873" s="10"/>
      <c r="BE873" s="10"/>
      <c r="BF873" s="10"/>
      <c r="BG873" s="10"/>
      <c r="BH873" s="10"/>
      <c r="BI873" s="10"/>
      <c r="BJ873" s="10"/>
      <c r="BK873" s="10"/>
      <c r="BL873" s="10"/>
      <c r="BM873" s="10"/>
    </row>
    <row r="874" spans="2:65" x14ac:dyDescent="0.25">
      <c r="B874"/>
      <c r="C874"/>
      <c r="D874"/>
      <c r="E874" s="266"/>
      <c r="F874"/>
      <c r="G874"/>
      <c r="H874" s="50"/>
      <c r="I874"/>
      <c r="K874" s="302"/>
      <c r="L874" s="302"/>
      <c r="AI874" s="189"/>
      <c r="AJ874" s="346"/>
      <c r="AK874" s="189"/>
      <c r="AL874" s="346"/>
      <c r="AM874" s="189" t="s">
        <v>46</v>
      </c>
      <c r="AN874" s="346"/>
      <c r="AO874" s="1595"/>
      <c r="AP874" s="1595"/>
      <c r="AQ874" s="189" t="s">
        <v>103</v>
      </c>
      <c r="AR874" s="189"/>
      <c r="AS874" s="1595"/>
      <c r="AT874" s="1595"/>
      <c r="AU874" s="2335"/>
      <c r="AV874" s="1891"/>
      <c r="AW874" s="189"/>
      <c r="AX874" s="189"/>
      <c r="AY874" s="189" t="e">
        <f>IF(#REF!="základní",I458,0)</f>
        <v>#REF!</v>
      </c>
      <c r="AZ874" s="189"/>
      <c r="BA874" s="519" t="e">
        <f>IF(#REF!="zákl. přenesená",I458,0)</f>
        <v>#REF!</v>
      </c>
      <c r="BB874" s="127" t="e">
        <f>IF(#REF!="sníž. přenesená",I458,0)</f>
        <v>#REF!</v>
      </c>
      <c r="BC874" s="127" t="e">
        <f>IF(#REF!="nulová",I458,0)</f>
        <v>#REF!</v>
      </c>
      <c r="BD874" s="13" t="s">
        <v>45</v>
      </c>
      <c r="BE874" s="127">
        <f>ROUND(H458*G458,2)</f>
        <v>45295.22</v>
      </c>
      <c r="BF874" s="13" t="s">
        <v>110</v>
      </c>
      <c r="BG874" s="126" t="s">
        <v>673</v>
      </c>
      <c r="BH874" s="1"/>
      <c r="BI874" s="1"/>
      <c r="BJ874" s="1"/>
      <c r="BK874" s="1"/>
      <c r="BL874" s="1"/>
      <c r="BM874" s="1"/>
    </row>
    <row r="875" spans="2:65" x14ac:dyDescent="0.25">
      <c r="B875"/>
      <c r="C875"/>
      <c r="D875"/>
      <c r="E875" s="266"/>
      <c r="F875"/>
      <c r="G875"/>
      <c r="H875" s="50"/>
      <c r="I875"/>
      <c r="K875" s="302"/>
      <c r="L875" s="302"/>
      <c r="AI875" s="189"/>
      <c r="AJ875" s="189"/>
      <c r="AK875" s="189"/>
      <c r="AL875" s="303"/>
      <c r="AM875" s="189" t="s">
        <v>46</v>
      </c>
      <c r="AN875" s="303"/>
      <c r="AO875" s="1595"/>
      <c r="AP875" s="1595"/>
      <c r="AQ875" s="189"/>
      <c r="AR875" s="189"/>
      <c r="AS875" s="1595"/>
      <c r="AT875" s="1595"/>
      <c r="AU875" s="2335"/>
      <c r="AV875" s="1891"/>
      <c r="AW875" s="189"/>
      <c r="AX875" s="189"/>
      <c r="AY875" s="189"/>
      <c r="AZ875" s="189"/>
      <c r="BA875" s="519"/>
      <c r="BB875" s="1"/>
      <c r="BC875" s="1"/>
      <c r="BD875" s="1"/>
      <c r="BE875" s="1"/>
      <c r="BF875" s="1"/>
      <c r="BG875" s="1"/>
      <c r="BH875" s="1"/>
      <c r="BI875" s="1"/>
      <c r="BJ875" s="1"/>
      <c r="BK875" s="1"/>
      <c r="BL875" s="1"/>
      <c r="BM875" s="1"/>
    </row>
    <row r="876" spans="2:65" x14ac:dyDescent="0.25">
      <c r="B876"/>
      <c r="C876"/>
      <c r="D876"/>
      <c r="E876" s="266"/>
      <c r="F876"/>
      <c r="G876"/>
      <c r="H876" s="50"/>
      <c r="I876"/>
      <c r="K876" s="302"/>
      <c r="L876" s="302"/>
      <c r="AI876" s="349"/>
      <c r="AJ876" s="349"/>
      <c r="AK876" s="349"/>
      <c r="AL876" s="350"/>
      <c r="AM876" s="349" t="s">
        <v>46</v>
      </c>
      <c r="AN876" s="350"/>
      <c r="AO876" s="2052" t="s">
        <v>23</v>
      </c>
      <c r="AP876" s="2052"/>
      <c r="AQ876" s="349" t="s">
        <v>103</v>
      </c>
      <c r="AR876" s="349"/>
      <c r="AS876" s="2052"/>
      <c r="AT876" s="2052"/>
      <c r="AU876" s="2367"/>
      <c r="AV876" s="1927"/>
      <c r="AW876" s="349"/>
      <c r="AX876" s="349"/>
      <c r="AY876" s="349"/>
      <c r="AZ876" s="349"/>
      <c r="BA876" s="832"/>
      <c r="BB876" s="10"/>
      <c r="BC876" s="10"/>
      <c r="BD876" s="10"/>
      <c r="BE876" s="10"/>
      <c r="BF876" s="10"/>
      <c r="BG876" s="10"/>
      <c r="BH876" s="10"/>
      <c r="BI876" s="10"/>
      <c r="BJ876" s="10"/>
      <c r="BK876" s="10"/>
      <c r="BL876" s="10"/>
      <c r="BM876" s="10"/>
    </row>
    <row r="877" spans="2:65" x14ac:dyDescent="0.25">
      <c r="B877"/>
      <c r="C877"/>
      <c r="D877"/>
      <c r="E877" s="266"/>
      <c r="F877"/>
      <c r="G877"/>
      <c r="H877" s="50"/>
      <c r="I877"/>
      <c r="K877" s="302"/>
      <c r="L877" s="302"/>
      <c r="AI877" s="349"/>
      <c r="AJ877" s="349"/>
      <c r="AK877" s="349"/>
      <c r="AL877" s="350"/>
      <c r="AM877" s="349" t="s">
        <v>46</v>
      </c>
      <c r="AN877" s="350"/>
      <c r="AO877" s="2052" t="s">
        <v>23</v>
      </c>
      <c r="AP877" s="2052"/>
      <c r="AQ877" s="349" t="s">
        <v>103</v>
      </c>
      <c r="AR877" s="349"/>
      <c r="AS877" s="2052"/>
      <c r="AT877" s="2052"/>
      <c r="AU877" s="2367"/>
      <c r="AV877" s="1927"/>
      <c r="AW877" s="349"/>
      <c r="AX877" s="349"/>
      <c r="AY877" s="349"/>
      <c r="AZ877" s="349"/>
      <c r="BA877" s="832"/>
      <c r="BB877" s="10"/>
      <c r="BC877" s="10"/>
      <c r="BD877" s="10"/>
      <c r="BE877" s="10"/>
      <c r="BF877" s="10"/>
      <c r="BG877" s="10"/>
      <c r="BH877" s="10"/>
      <c r="BI877" s="10"/>
      <c r="BJ877" s="10"/>
      <c r="BK877" s="10"/>
      <c r="BL877" s="10"/>
      <c r="BM877" s="10"/>
    </row>
    <row r="878" spans="2:65" x14ac:dyDescent="0.25">
      <c r="B878"/>
      <c r="C878"/>
      <c r="D878"/>
      <c r="E878" s="266"/>
      <c r="F878"/>
      <c r="G878"/>
      <c r="H878" s="50"/>
      <c r="I878"/>
      <c r="K878" s="302"/>
      <c r="L878" s="302"/>
      <c r="AI878" s="353"/>
      <c r="AJ878" s="353"/>
      <c r="AK878" s="353"/>
      <c r="AL878" s="354"/>
      <c r="AM878" s="353" t="s">
        <v>46</v>
      </c>
      <c r="AN878" s="354"/>
      <c r="AO878" s="2054" t="s">
        <v>23</v>
      </c>
      <c r="AP878" s="2054"/>
      <c r="AQ878" s="353" t="s">
        <v>103</v>
      </c>
      <c r="AR878" s="353"/>
      <c r="AS878" s="2054"/>
      <c r="AT878" s="2054"/>
      <c r="AU878" s="2369"/>
      <c r="AV878" s="1929"/>
      <c r="AW878" s="353"/>
      <c r="AX878" s="353"/>
      <c r="AY878" s="353"/>
      <c r="AZ878" s="353"/>
      <c r="BA878" s="834"/>
      <c r="BB878" s="12"/>
      <c r="BC878" s="12"/>
      <c r="BD878" s="12"/>
      <c r="BE878" s="12"/>
      <c r="BF878" s="12"/>
      <c r="BG878" s="12"/>
      <c r="BH878" s="12"/>
      <c r="BI878" s="12"/>
      <c r="BJ878" s="12"/>
      <c r="BK878" s="12"/>
      <c r="BL878" s="12"/>
      <c r="BM878" s="12"/>
    </row>
    <row r="879" spans="2:65" x14ac:dyDescent="0.25">
      <c r="B879"/>
      <c r="C879"/>
      <c r="D879"/>
      <c r="E879" s="266"/>
      <c r="F879"/>
      <c r="G879"/>
      <c r="H879" s="50"/>
      <c r="I879"/>
      <c r="K879" s="302"/>
      <c r="L879" s="302"/>
      <c r="AI879" s="189"/>
      <c r="AJ879" s="346"/>
      <c r="AK879" s="189"/>
      <c r="AL879" s="346"/>
      <c r="AM879" s="189" t="s">
        <v>46</v>
      </c>
      <c r="AN879" s="346"/>
      <c r="AO879" s="1595"/>
      <c r="AP879" s="1595"/>
      <c r="AQ879" s="189" t="s">
        <v>103</v>
      </c>
      <c r="AR879" s="189"/>
      <c r="AS879" s="1595"/>
      <c r="AT879" s="1595"/>
      <c r="AU879" s="2335"/>
      <c r="AV879" s="1891"/>
      <c r="AW879" s="189"/>
      <c r="AX879" s="189"/>
      <c r="AY879" s="189" t="e">
        <f>IF(#REF!="základní",I463,0)</f>
        <v>#REF!</v>
      </c>
      <c r="AZ879" s="189"/>
      <c r="BA879" s="519" t="e">
        <f>IF(#REF!="zákl. přenesená",I463,0)</f>
        <v>#REF!</v>
      </c>
      <c r="BB879" s="127" t="e">
        <f>IF(#REF!="sníž. přenesená",I463,0)</f>
        <v>#REF!</v>
      </c>
      <c r="BC879" s="127" t="e">
        <f>IF(#REF!="nulová",I463,0)</f>
        <v>#REF!</v>
      </c>
      <c r="BD879" s="13" t="s">
        <v>45</v>
      </c>
      <c r="BE879" s="127">
        <f>ROUND(H463*G463,2)</f>
        <v>120238.09</v>
      </c>
      <c r="BF879" s="13" t="s">
        <v>110</v>
      </c>
      <c r="BG879" s="126" t="s">
        <v>679</v>
      </c>
      <c r="BH879" s="1"/>
      <c r="BI879" s="1"/>
      <c r="BJ879" s="1"/>
      <c r="BK879" s="1"/>
      <c r="BL879" s="1"/>
      <c r="BM879" s="1"/>
    </row>
    <row r="880" spans="2:65" x14ac:dyDescent="0.25">
      <c r="B880"/>
      <c r="C880"/>
      <c r="D880"/>
      <c r="E880" s="266"/>
      <c r="F880"/>
      <c r="G880"/>
      <c r="H880" s="50"/>
      <c r="I880"/>
      <c r="K880" s="302"/>
      <c r="L880" s="302"/>
      <c r="AI880" s="189"/>
      <c r="AJ880" s="189"/>
      <c r="AK880" s="189"/>
      <c r="AL880" s="303"/>
      <c r="AM880" s="189" t="s">
        <v>46</v>
      </c>
      <c r="AN880" s="303"/>
      <c r="AO880" s="1595"/>
      <c r="AP880" s="1595"/>
      <c r="AQ880" s="189"/>
      <c r="AR880" s="189"/>
      <c r="AS880" s="1595"/>
      <c r="AT880" s="1595"/>
      <c r="AU880" s="2335"/>
      <c r="AV880" s="1891"/>
      <c r="AW880" s="189"/>
      <c r="AX880" s="189"/>
      <c r="AY880" s="189"/>
      <c r="AZ880" s="189"/>
      <c r="BA880" s="519"/>
      <c r="BB880" s="1"/>
      <c r="BC880" s="1"/>
      <c r="BD880" s="1"/>
      <c r="BE880" s="1"/>
      <c r="BF880" s="1"/>
      <c r="BG880" s="1"/>
      <c r="BH880" s="1"/>
      <c r="BI880" s="1"/>
      <c r="BJ880" s="1"/>
      <c r="BK880" s="1"/>
      <c r="BL880" s="1"/>
      <c r="BM880" s="1"/>
    </row>
    <row r="881" spans="2:65" x14ac:dyDescent="0.25">
      <c r="B881"/>
      <c r="C881"/>
      <c r="D881"/>
      <c r="E881" s="266"/>
      <c r="F881"/>
      <c r="G881"/>
      <c r="H881" s="50"/>
      <c r="I881"/>
      <c r="K881" s="302"/>
      <c r="L881" s="302"/>
      <c r="AI881" s="349"/>
      <c r="AJ881" s="349"/>
      <c r="AK881" s="349"/>
      <c r="AL881" s="350"/>
      <c r="AM881" s="349" t="s">
        <v>46</v>
      </c>
      <c r="AN881" s="350"/>
      <c r="AO881" s="2052" t="s">
        <v>23</v>
      </c>
      <c r="AP881" s="2052"/>
      <c r="AQ881" s="349" t="s">
        <v>103</v>
      </c>
      <c r="AR881" s="349"/>
      <c r="AS881" s="2052"/>
      <c r="AT881" s="2052"/>
      <c r="AU881" s="2367"/>
      <c r="AV881" s="1927"/>
      <c r="AW881" s="349"/>
      <c r="AX881" s="349"/>
      <c r="AY881" s="349"/>
      <c r="AZ881" s="349"/>
      <c r="BA881" s="832"/>
      <c r="BB881" s="10"/>
      <c r="BC881" s="10"/>
      <c r="BD881" s="10"/>
      <c r="BE881" s="10"/>
      <c r="BF881" s="10"/>
      <c r="BG881" s="10"/>
      <c r="BH881" s="10"/>
      <c r="BI881" s="10"/>
      <c r="BJ881" s="10"/>
      <c r="BK881" s="10"/>
      <c r="BL881" s="10"/>
      <c r="BM881" s="10"/>
    </row>
    <row r="882" spans="2:65" x14ac:dyDescent="0.25">
      <c r="B882"/>
      <c r="C882"/>
      <c r="D882"/>
      <c r="E882" s="266"/>
      <c r="F882"/>
      <c r="G882"/>
      <c r="H882" s="50"/>
      <c r="I882"/>
      <c r="K882" s="302"/>
      <c r="L882" s="302"/>
      <c r="AI882" s="343"/>
      <c r="AJ882" s="344"/>
      <c r="AK882" s="343"/>
      <c r="AL882" s="345"/>
      <c r="AM882" s="343" t="s">
        <v>45</v>
      </c>
      <c r="AN882" s="345"/>
      <c r="AO882" s="2050"/>
      <c r="AP882" s="2050"/>
      <c r="AQ882" s="343" t="s">
        <v>103</v>
      </c>
      <c r="AR882" s="343"/>
      <c r="AS882" s="2050"/>
      <c r="AT882" s="2050"/>
      <c r="AU882" s="2365"/>
      <c r="AV882" s="1925"/>
      <c r="AW882" s="343"/>
      <c r="AX882" s="343"/>
      <c r="AY882" s="343"/>
      <c r="AZ882" s="343"/>
      <c r="BA882" s="830"/>
      <c r="BB882" s="8"/>
      <c r="BC882" s="8"/>
      <c r="BD882" s="8"/>
      <c r="BE882" s="115">
        <f>SUM(BE883:BE901)</f>
        <v>351211.23</v>
      </c>
      <c r="BF882" s="8"/>
      <c r="BG882" s="8"/>
      <c r="BH882" s="8"/>
      <c r="BI882" s="8"/>
      <c r="BJ882" s="8"/>
      <c r="BK882" s="8"/>
      <c r="BL882" s="8"/>
      <c r="BM882" s="8"/>
    </row>
    <row r="883" spans="2:65" x14ac:dyDescent="0.25">
      <c r="B883"/>
      <c r="C883"/>
      <c r="D883"/>
      <c r="E883" s="266"/>
      <c r="F883"/>
      <c r="G883"/>
      <c r="H883" s="50"/>
      <c r="I883"/>
      <c r="K883" s="302"/>
      <c r="L883" s="302"/>
      <c r="AI883" s="189"/>
      <c r="AJ883" s="346"/>
      <c r="AK883" s="189"/>
      <c r="AL883" s="346"/>
      <c r="AM883" s="189" t="s">
        <v>46</v>
      </c>
      <c r="AN883" s="346"/>
      <c r="AO883" s="1595"/>
      <c r="AP883" s="1595"/>
      <c r="AQ883" s="189" t="s">
        <v>103</v>
      </c>
      <c r="AR883" s="189"/>
      <c r="AS883" s="1595"/>
      <c r="AT883" s="1595"/>
      <c r="AU883" s="2335"/>
      <c r="AV883" s="1891"/>
      <c r="AW883" s="189"/>
      <c r="AX883" s="189"/>
      <c r="AY883" s="189" t="e">
        <f>IF(#REF!="základní",I469,0)</f>
        <v>#REF!</v>
      </c>
      <c r="AZ883" s="189"/>
      <c r="BA883" s="519" t="e">
        <f>IF(#REF!="zákl. přenesená",I469,0)</f>
        <v>#REF!</v>
      </c>
      <c r="BB883" s="127" t="e">
        <f>IF(#REF!="sníž. přenesená",I469,0)</f>
        <v>#REF!</v>
      </c>
      <c r="BC883" s="127" t="e">
        <f>IF(#REF!="nulová",I469,0)</f>
        <v>#REF!</v>
      </c>
      <c r="BD883" s="13" t="s">
        <v>45</v>
      </c>
      <c r="BE883" s="127">
        <f>ROUND(H469*G469,2)</f>
        <v>62353.4</v>
      </c>
      <c r="BF883" s="13" t="s">
        <v>110</v>
      </c>
      <c r="BG883" s="126" t="s">
        <v>686</v>
      </c>
      <c r="BH883" s="1"/>
      <c r="BI883" s="1"/>
      <c r="BJ883" s="1"/>
      <c r="BK883" s="1"/>
      <c r="BL883" s="1"/>
      <c r="BM883" s="1"/>
    </row>
    <row r="884" spans="2:65" x14ac:dyDescent="0.25">
      <c r="B884"/>
      <c r="C884"/>
      <c r="D884"/>
      <c r="E884" s="266"/>
      <c r="F884"/>
      <c r="G884"/>
      <c r="H884" s="50"/>
      <c r="I884"/>
      <c r="K884" s="302"/>
      <c r="L884" s="302"/>
      <c r="AI884" s="189"/>
      <c r="AJ884" s="189"/>
      <c r="AK884" s="189"/>
      <c r="AL884" s="303"/>
      <c r="AM884" s="189" t="s">
        <v>46</v>
      </c>
      <c r="AN884" s="303"/>
      <c r="AO884" s="1595"/>
      <c r="AP884" s="1595"/>
      <c r="AQ884" s="189"/>
      <c r="AR884" s="189"/>
      <c r="AS884" s="1595"/>
      <c r="AT884" s="1595"/>
      <c r="AU884" s="2335"/>
      <c r="AV884" s="1891"/>
      <c r="AW884" s="189"/>
      <c r="AX884" s="189"/>
      <c r="AY884" s="189"/>
      <c r="AZ884" s="189"/>
      <c r="BA884" s="519"/>
      <c r="BB884" s="1"/>
      <c r="BC884" s="1"/>
      <c r="BD884" s="1"/>
      <c r="BE884" s="1"/>
      <c r="BF884" s="1"/>
      <c r="BG884" s="1"/>
      <c r="BH884" s="1"/>
      <c r="BI884" s="1"/>
      <c r="BJ884" s="1"/>
      <c r="BK884" s="1"/>
      <c r="BL884" s="1"/>
      <c r="BM884" s="1"/>
    </row>
    <row r="885" spans="2:65" x14ac:dyDescent="0.25">
      <c r="B885"/>
      <c r="C885"/>
      <c r="D885"/>
      <c r="E885" s="266"/>
      <c r="F885"/>
      <c r="G885"/>
      <c r="H885" s="50"/>
      <c r="I885"/>
      <c r="K885" s="302"/>
      <c r="L885" s="302"/>
      <c r="AI885" s="347"/>
      <c r="AJ885" s="347"/>
      <c r="AK885" s="347"/>
      <c r="AL885" s="348"/>
      <c r="AM885" s="347" t="s">
        <v>46</v>
      </c>
      <c r="AN885" s="348"/>
      <c r="AO885" s="2051" t="s">
        <v>23</v>
      </c>
      <c r="AP885" s="2051"/>
      <c r="AQ885" s="347" t="s">
        <v>103</v>
      </c>
      <c r="AR885" s="347"/>
      <c r="AS885" s="2051"/>
      <c r="AT885" s="2051"/>
      <c r="AU885" s="2366"/>
      <c r="AV885" s="1926"/>
      <c r="AW885" s="347"/>
      <c r="AX885" s="347"/>
      <c r="AY885" s="347"/>
      <c r="AZ885" s="347"/>
      <c r="BA885" s="831"/>
      <c r="BB885" s="9"/>
      <c r="BC885" s="9"/>
      <c r="BD885" s="9"/>
      <c r="BE885" s="9"/>
      <c r="BF885" s="9"/>
      <c r="BG885" s="9"/>
      <c r="BH885" s="9"/>
      <c r="BI885" s="9"/>
      <c r="BJ885" s="9"/>
      <c r="BK885" s="9"/>
      <c r="BL885" s="9"/>
      <c r="BM885" s="9"/>
    </row>
    <row r="886" spans="2:65" x14ac:dyDescent="0.25">
      <c r="B886"/>
      <c r="C886"/>
      <c r="D886"/>
      <c r="E886" s="266"/>
      <c r="F886"/>
      <c r="G886"/>
      <c r="H886" s="50"/>
      <c r="I886"/>
      <c r="K886" s="302"/>
      <c r="L886" s="302"/>
      <c r="AI886" s="349"/>
      <c r="AJ886" s="349"/>
      <c r="AK886" s="349"/>
      <c r="AL886" s="350"/>
      <c r="AM886" s="349" t="s">
        <v>46</v>
      </c>
      <c r="AN886" s="350"/>
      <c r="AO886" s="2052" t="s">
        <v>23</v>
      </c>
      <c r="AP886" s="2052"/>
      <c r="AQ886" s="349" t="s">
        <v>103</v>
      </c>
      <c r="AR886" s="349"/>
      <c r="AS886" s="2052"/>
      <c r="AT886" s="2052"/>
      <c r="AU886" s="2367"/>
      <c r="AV886" s="1927"/>
      <c r="AW886" s="349"/>
      <c r="AX886" s="349"/>
      <c r="AY886" s="349"/>
      <c r="AZ886" s="349"/>
      <c r="BA886" s="832"/>
      <c r="BB886" s="10"/>
      <c r="BC886" s="10"/>
      <c r="BD886" s="10"/>
      <c r="BE886" s="10"/>
      <c r="BF886" s="10"/>
      <c r="BG886" s="10"/>
      <c r="BH886" s="10"/>
      <c r="BI886" s="10"/>
      <c r="BJ886" s="10"/>
      <c r="BK886" s="10"/>
      <c r="BL886" s="10"/>
      <c r="BM886" s="10"/>
    </row>
    <row r="887" spans="2:65" x14ac:dyDescent="0.25">
      <c r="B887"/>
      <c r="C887"/>
      <c r="D887"/>
      <c r="E887" s="266"/>
      <c r="F887"/>
      <c r="G887"/>
      <c r="H887" s="50"/>
      <c r="I887"/>
      <c r="K887" s="302"/>
      <c r="L887" s="302"/>
      <c r="AI887" s="347"/>
      <c r="AJ887" s="347"/>
      <c r="AK887" s="347"/>
      <c r="AL887" s="348"/>
      <c r="AM887" s="347" t="s">
        <v>46</v>
      </c>
      <c r="AN887" s="348"/>
      <c r="AO887" s="2051" t="s">
        <v>23</v>
      </c>
      <c r="AP887" s="2051"/>
      <c r="AQ887" s="347" t="s">
        <v>103</v>
      </c>
      <c r="AR887" s="347"/>
      <c r="AS887" s="2051"/>
      <c r="AT887" s="2051"/>
      <c r="AU887" s="2366"/>
      <c r="AV887" s="1926"/>
      <c r="AW887" s="347"/>
      <c r="AX887" s="347"/>
      <c r="AY887" s="347"/>
      <c r="AZ887" s="347"/>
      <c r="BA887" s="831"/>
      <c r="BB887" s="9"/>
      <c r="BC887" s="9"/>
      <c r="BD887" s="9"/>
      <c r="BE887" s="9"/>
      <c r="BF887" s="9"/>
      <c r="BG887" s="9"/>
      <c r="BH887" s="9"/>
      <c r="BI887" s="9"/>
      <c r="BJ887" s="9"/>
      <c r="BK887" s="9"/>
      <c r="BL887" s="9"/>
      <c r="BM887" s="9"/>
    </row>
    <row r="888" spans="2:65" x14ac:dyDescent="0.25">
      <c r="B888"/>
      <c r="C888"/>
      <c r="D888"/>
      <c r="E888" s="266"/>
      <c r="F888"/>
      <c r="G888"/>
      <c r="H888" s="50"/>
      <c r="I888"/>
      <c r="K888" s="302"/>
      <c r="L888" s="302"/>
      <c r="AI888" s="349"/>
      <c r="AJ888" s="349"/>
      <c r="AK888" s="349"/>
      <c r="AL888" s="350"/>
      <c r="AM888" s="349" t="s">
        <v>46</v>
      </c>
      <c r="AN888" s="350"/>
      <c r="AO888" s="2052" t="s">
        <v>23</v>
      </c>
      <c r="AP888" s="2052"/>
      <c r="AQ888" s="349" t="s">
        <v>103</v>
      </c>
      <c r="AR888" s="349"/>
      <c r="AS888" s="2052"/>
      <c r="AT888" s="2052"/>
      <c r="AU888" s="2367"/>
      <c r="AV888" s="1927"/>
      <c r="AW888" s="349"/>
      <c r="AX888" s="349"/>
      <c r="AY888" s="349"/>
      <c r="AZ888" s="349"/>
      <c r="BA888" s="832"/>
      <c r="BB888" s="10"/>
      <c r="BC888" s="10"/>
      <c r="BD888" s="10"/>
      <c r="BE888" s="10"/>
      <c r="BF888" s="10"/>
      <c r="BG888" s="10"/>
      <c r="BH888" s="10"/>
      <c r="BI888" s="10"/>
      <c r="BJ888" s="10"/>
      <c r="BK888" s="10"/>
      <c r="BL888" s="10"/>
      <c r="BM888" s="10"/>
    </row>
    <row r="889" spans="2:65" x14ac:dyDescent="0.25">
      <c r="B889"/>
      <c r="C889"/>
      <c r="D889"/>
      <c r="E889" s="266"/>
      <c r="F889"/>
      <c r="G889"/>
      <c r="H889" s="50"/>
      <c r="I889"/>
      <c r="K889" s="302"/>
      <c r="L889" s="302"/>
      <c r="AI889" s="353"/>
      <c r="AJ889" s="353"/>
      <c r="AK889" s="353"/>
      <c r="AL889" s="354"/>
      <c r="AM889" s="353" t="s">
        <v>46</v>
      </c>
      <c r="AN889" s="354"/>
      <c r="AO889" s="2054" t="s">
        <v>23</v>
      </c>
      <c r="AP889" s="2054"/>
      <c r="AQ889" s="353" t="s">
        <v>103</v>
      </c>
      <c r="AR889" s="353"/>
      <c r="AS889" s="2054"/>
      <c r="AT889" s="2054"/>
      <c r="AU889" s="2369"/>
      <c r="AV889" s="1929"/>
      <c r="AW889" s="353"/>
      <c r="AX889" s="353"/>
      <c r="AY889" s="353"/>
      <c r="AZ889" s="353"/>
      <c r="BA889" s="834"/>
      <c r="BB889" s="12"/>
      <c r="BC889" s="12"/>
      <c r="BD889" s="12"/>
      <c r="BE889" s="12"/>
      <c r="BF889" s="12"/>
      <c r="BG889" s="12"/>
      <c r="BH889" s="12"/>
      <c r="BI889" s="12"/>
      <c r="BJ889" s="12"/>
      <c r="BK889" s="12"/>
      <c r="BL889" s="12"/>
      <c r="BM889" s="12"/>
    </row>
    <row r="890" spans="2:65" x14ac:dyDescent="0.25">
      <c r="B890"/>
      <c r="C890"/>
      <c r="D890"/>
      <c r="E890" s="266"/>
      <c r="F890"/>
      <c r="G890"/>
      <c r="H890" s="50"/>
      <c r="I890"/>
      <c r="K890" s="302"/>
      <c r="L890" s="302"/>
      <c r="AI890" s="189"/>
      <c r="AJ890" s="346"/>
      <c r="AK890" s="189"/>
      <c r="AL890" s="346"/>
      <c r="AM890" s="189" t="s">
        <v>46</v>
      </c>
      <c r="AN890" s="346"/>
      <c r="AO890" s="1595"/>
      <c r="AP890" s="1595"/>
      <c r="AQ890" s="189" t="s">
        <v>103</v>
      </c>
      <c r="AR890" s="189"/>
      <c r="AS890" s="1595"/>
      <c r="AT890" s="1595"/>
      <c r="AU890" s="2335"/>
      <c r="AV890" s="1891"/>
      <c r="AW890" s="189"/>
      <c r="AX890" s="189"/>
      <c r="AY890" s="189" t="e">
        <f>IF(#REF!="základní",I476,0)</f>
        <v>#REF!</v>
      </c>
      <c r="AZ890" s="189"/>
      <c r="BA890" s="519" t="e">
        <f>IF(#REF!="zákl. přenesená",I476,0)</f>
        <v>#REF!</v>
      </c>
      <c r="BB890" s="127" t="e">
        <f>IF(#REF!="sníž. přenesená",I476,0)</f>
        <v>#REF!</v>
      </c>
      <c r="BC890" s="127" t="e">
        <f>IF(#REF!="nulová",I476,0)</f>
        <v>#REF!</v>
      </c>
      <c r="BD890" s="13" t="s">
        <v>45</v>
      </c>
      <c r="BE890" s="127">
        <f>ROUND(H476*G476,2)</f>
        <v>73630.48</v>
      </c>
      <c r="BF890" s="13" t="s">
        <v>110</v>
      </c>
      <c r="BG890" s="126" t="s">
        <v>694</v>
      </c>
      <c r="BH890" s="1"/>
      <c r="BI890" s="1"/>
      <c r="BJ890" s="1"/>
      <c r="BK890" s="1"/>
      <c r="BL890" s="1"/>
      <c r="BM890" s="1"/>
    </row>
    <row r="891" spans="2:65" x14ac:dyDescent="0.25">
      <c r="B891"/>
      <c r="C891"/>
      <c r="D891"/>
      <c r="E891" s="266"/>
      <c r="F891"/>
      <c r="G891"/>
      <c r="H891" s="50"/>
      <c r="I891"/>
      <c r="K891" s="302"/>
      <c r="L891" s="302"/>
      <c r="AI891" s="189"/>
      <c r="AJ891" s="189"/>
      <c r="AK891" s="189"/>
      <c r="AL891" s="303"/>
      <c r="AM891" s="189" t="s">
        <v>46</v>
      </c>
      <c r="AN891" s="303"/>
      <c r="AO891" s="1595"/>
      <c r="AP891" s="1595"/>
      <c r="AQ891" s="189"/>
      <c r="AR891" s="189"/>
      <c r="AS891" s="1595"/>
      <c r="AT891" s="1595"/>
      <c r="AU891" s="2335"/>
      <c r="AV891" s="1891"/>
      <c r="AW891" s="189"/>
      <c r="AX891" s="189"/>
      <c r="AY891" s="189"/>
      <c r="AZ891" s="189"/>
      <c r="BA891" s="519"/>
      <c r="BB891" s="1"/>
      <c r="BC891" s="1"/>
      <c r="BD891" s="1"/>
      <c r="BE891" s="1"/>
      <c r="BF891" s="1"/>
      <c r="BG891" s="1"/>
      <c r="BH891" s="1"/>
      <c r="BI891" s="1"/>
      <c r="BJ891" s="1"/>
      <c r="BK891" s="1"/>
      <c r="BL891" s="1"/>
      <c r="BM891" s="1"/>
    </row>
    <row r="892" spans="2:65" x14ac:dyDescent="0.25">
      <c r="B892"/>
      <c r="C892"/>
      <c r="D892"/>
      <c r="E892" s="266"/>
      <c r="F892"/>
      <c r="G892"/>
      <c r="H892" s="50"/>
      <c r="I892"/>
      <c r="K892" s="302"/>
      <c r="L892" s="302"/>
      <c r="AI892" s="347"/>
      <c r="AJ892" s="347"/>
      <c r="AK892" s="347"/>
      <c r="AL892" s="348"/>
      <c r="AM892" s="347" t="s">
        <v>46</v>
      </c>
      <c r="AN892" s="348"/>
      <c r="AO892" s="2051" t="s">
        <v>23</v>
      </c>
      <c r="AP892" s="2051"/>
      <c r="AQ892" s="347" t="s">
        <v>103</v>
      </c>
      <c r="AR892" s="347"/>
      <c r="AS892" s="2051"/>
      <c r="AT892" s="2051"/>
      <c r="AU892" s="2366"/>
      <c r="AV892" s="1926"/>
      <c r="AW892" s="347"/>
      <c r="AX892" s="347"/>
      <c r="AY892" s="347"/>
      <c r="AZ892" s="347"/>
      <c r="BA892" s="831"/>
      <c r="BB892" s="9"/>
      <c r="BC892" s="9"/>
      <c r="BD892" s="9"/>
      <c r="BE892" s="9"/>
      <c r="BF892" s="9"/>
      <c r="BG892" s="9"/>
      <c r="BH892" s="9"/>
      <c r="BI892" s="9"/>
      <c r="BJ892" s="9"/>
      <c r="BK892" s="9"/>
      <c r="BL892" s="9"/>
      <c r="BM892" s="9"/>
    </row>
    <row r="893" spans="2:65" x14ac:dyDescent="0.25">
      <c r="B893"/>
      <c r="C893"/>
      <c r="D893"/>
      <c r="E893" s="266"/>
      <c r="F893"/>
      <c r="G893"/>
      <c r="H893" s="50"/>
      <c r="I893"/>
      <c r="K893" s="302"/>
      <c r="L893" s="302"/>
      <c r="AI893" s="349"/>
      <c r="AJ893" s="349"/>
      <c r="AK893" s="349"/>
      <c r="AL893" s="350"/>
      <c r="AM893" s="349" t="s">
        <v>46</v>
      </c>
      <c r="AN893" s="350"/>
      <c r="AO893" s="2052" t="s">
        <v>23</v>
      </c>
      <c r="AP893" s="2052"/>
      <c r="AQ893" s="349" t="s">
        <v>103</v>
      </c>
      <c r="AR893" s="349"/>
      <c r="AS893" s="2052"/>
      <c r="AT893" s="2052"/>
      <c r="AU893" s="2367"/>
      <c r="AV893" s="1927"/>
      <c r="AW893" s="349"/>
      <c r="AX893" s="349"/>
      <c r="AY893" s="349"/>
      <c r="AZ893" s="349"/>
      <c r="BA893" s="832"/>
      <c r="BB893" s="10"/>
      <c r="BC893" s="10"/>
      <c r="BD893" s="10"/>
      <c r="BE893" s="10"/>
      <c r="BF893" s="10"/>
      <c r="BG893" s="10"/>
      <c r="BH893" s="10"/>
      <c r="BI893" s="10"/>
      <c r="BJ893" s="10"/>
      <c r="BK893" s="10"/>
      <c r="BL893" s="10"/>
      <c r="BM893" s="10"/>
    </row>
    <row r="894" spans="2:65" x14ac:dyDescent="0.25">
      <c r="B894"/>
      <c r="C894"/>
      <c r="D894"/>
      <c r="E894" s="266"/>
      <c r="F894"/>
      <c r="G894"/>
      <c r="H894" s="50"/>
      <c r="I894"/>
      <c r="K894" s="302"/>
      <c r="L894" s="302"/>
      <c r="AI894" s="349"/>
      <c r="AJ894" s="349"/>
      <c r="AK894" s="349"/>
      <c r="AL894" s="350"/>
      <c r="AM894" s="349" t="s">
        <v>46</v>
      </c>
      <c r="AN894" s="350"/>
      <c r="AO894" s="2052" t="s">
        <v>23</v>
      </c>
      <c r="AP894" s="2052"/>
      <c r="AQ894" s="349" t="s">
        <v>103</v>
      </c>
      <c r="AR894" s="349"/>
      <c r="AS894" s="2052"/>
      <c r="AT894" s="2052"/>
      <c r="AU894" s="2367"/>
      <c r="AV894" s="1927"/>
      <c r="AW894" s="349"/>
      <c r="AX894" s="349"/>
      <c r="AY894" s="349"/>
      <c r="AZ894" s="349"/>
      <c r="BA894" s="832"/>
      <c r="BB894" s="10"/>
      <c r="BC894" s="10"/>
      <c r="BD894" s="10"/>
      <c r="BE894" s="10"/>
      <c r="BF894" s="10"/>
      <c r="BG894" s="10"/>
      <c r="BH894" s="10"/>
      <c r="BI894" s="10"/>
      <c r="BJ894" s="10"/>
      <c r="BK894" s="10"/>
      <c r="BL894" s="10"/>
      <c r="BM894" s="10"/>
    </row>
    <row r="895" spans="2:65" x14ac:dyDescent="0.25">
      <c r="B895"/>
      <c r="C895"/>
      <c r="D895"/>
      <c r="E895" s="266"/>
      <c r="F895"/>
      <c r="G895"/>
      <c r="H895" s="50"/>
      <c r="I895"/>
      <c r="K895" s="302"/>
      <c r="L895" s="302"/>
      <c r="AI895" s="353"/>
      <c r="AJ895" s="353"/>
      <c r="AK895" s="353"/>
      <c r="AL895" s="354"/>
      <c r="AM895" s="353" t="s">
        <v>46</v>
      </c>
      <c r="AN895" s="354"/>
      <c r="AO895" s="2054" t="s">
        <v>23</v>
      </c>
      <c r="AP895" s="2054"/>
      <c r="AQ895" s="353" t="s">
        <v>103</v>
      </c>
      <c r="AR895" s="353"/>
      <c r="AS895" s="2054"/>
      <c r="AT895" s="2054"/>
      <c r="AU895" s="2369"/>
      <c r="AV895" s="1929"/>
      <c r="AW895" s="353"/>
      <c r="AX895" s="353"/>
      <c r="AY895" s="353"/>
      <c r="AZ895" s="353"/>
      <c r="BA895" s="834"/>
      <c r="BB895" s="12"/>
      <c r="BC895" s="12"/>
      <c r="BD895" s="12"/>
      <c r="BE895" s="12"/>
      <c r="BF895" s="12"/>
      <c r="BG895" s="12"/>
      <c r="BH895" s="12"/>
      <c r="BI895" s="12"/>
      <c r="BJ895" s="12"/>
      <c r="BK895" s="12"/>
      <c r="BL895" s="12"/>
      <c r="BM895" s="12"/>
    </row>
    <row r="896" spans="2:65" x14ac:dyDescent="0.25">
      <c r="B896"/>
      <c r="C896"/>
      <c r="D896"/>
      <c r="E896" s="266"/>
      <c r="F896"/>
      <c r="G896"/>
      <c r="H896" s="50"/>
      <c r="I896"/>
      <c r="K896" s="302"/>
      <c r="L896" s="302"/>
      <c r="AI896" s="189"/>
      <c r="AJ896" s="346"/>
      <c r="AK896" s="189"/>
      <c r="AL896" s="346"/>
      <c r="AM896" s="189" t="s">
        <v>46</v>
      </c>
      <c r="AN896" s="346"/>
      <c r="AO896" s="1595"/>
      <c r="AP896" s="1595"/>
      <c r="AQ896" s="189" t="s">
        <v>103</v>
      </c>
      <c r="AR896" s="189"/>
      <c r="AS896" s="1595"/>
      <c r="AT896" s="1595"/>
      <c r="AU896" s="2335"/>
      <c r="AV896" s="1891"/>
      <c r="AW896" s="189"/>
      <c r="AX896" s="189"/>
      <c r="AY896" s="189" t="e">
        <f>IF(#REF!="základní",I482,0)</f>
        <v>#REF!</v>
      </c>
      <c r="AZ896" s="189"/>
      <c r="BA896" s="519" t="e">
        <f>IF(#REF!="zákl. přenesená",I482,0)</f>
        <v>#REF!</v>
      </c>
      <c r="BB896" s="127" t="e">
        <f>IF(#REF!="sníž. přenesená",I482,0)</f>
        <v>#REF!</v>
      </c>
      <c r="BC896" s="127" t="e">
        <f>IF(#REF!="nulová",I482,0)</f>
        <v>#REF!</v>
      </c>
      <c r="BD896" s="13" t="s">
        <v>45</v>
      </c>
      <c r="BE896" s="127">
        <f>ROUND(H482*G482,2)</f>
        <v>48770.93</v>
      </c>
      <c r="BF896" s="13" t="s">
        <v>110</v>
      </c>
      <c r="BG896" s="126" t="s">
        <v>700</v>
      </c>
      <c r="BH896" s="1"/>
      <c r="BI896" s="1"/>
      <c r="BJ896" s="1"/>
      <c r="BK896" s="1"/>
      <c r="BL896" s="1"/>
      <c r="BM896" s="1"/>
    </row>
    <row r="897" spans="2:65" x14ac:dyDescent="0.25">
      <c r="B897"/>
      <c r="C897"/>
      <c r="D897"/>
      <c r="E897" s="266"/>
      <c r="F897"/>
      <c r="G897"/>
      <c r="H897" s="50"/>
      <c r="I897"/>
      <c r="K897" s="302"/>
      <c r="L897" s="302"/>
      <c r="AI897" s="189"/>
      <c r="AJ897" s="189"/>
      <c r="AK897" s="189"/>
      <c r="AL897" s="303"/>
      <c r="AM897" s="189" t="s">
        <v>46</v>
      </c>
      <c r="AN897" s="303"/>
      <c r="AO897" s="1595"/>
      <c r="AP897" s="1595"/>
      <c r="AQ897" s="189"/>
      <c r="AR897" s="189"/>
      <c r="AS897" s="1595"/>
      <c r="AT897" s="1595"/>
      <c r="AU897" s="2335"/>
      <c r="AV897" s="1891"/>
      <c r="AW897" s="189"/>
      <c r="AX897" s="189"/>
      <c r="AY897" s="189"/>
      <c r="AZ897" s="189"/>
      <c r="BA897" s="519"/>
      <c r="BB897" s="1"/>
      <c r="BC897" s="1"/>
      <c r="BD897" s="1"/>
      <c r="BE897" s="1"/>
      <c r="BF897" s="1"/>
      <c r="BG897" s="1"/>
      <c r="BH897" s="1"/>
      <c r="BI897" s="1"/>
      <c r="BJ897" s="1"/>
      <c r="BK897" s="1"/>
      <c r="BL897" s="1"/>
      <c r="BM897" s="1"/>
    </row>
    <row r="898" spans="2:65" x14ac:dyDescent="0.25">
      <c r="B898"/>
      <c r="C898"/>
      <c r="D898"/>
      <c r="E898" s="266"/>
      <c r="F898"/>
      <c r="G898"/>
      <c r="H898" s="50"/>
      <c r="I898"/>
      <c r="K898" s="302"/>
      <c r="L898" s="302"/>
      <c r="AI898" s="349"/>
      <c r="AJ898" s="349"/>
      <c r="AK898" s="349"/>
      <c r="AL898" s="350"/>
      <c r="AM898" s="349" t="s">
        <v>46</v>
      </c>
      <c r="AN898" s="350"/>
      <c r="AO898" s="2052" t="s">
        <v>23</v>
      </c>
      <c r="AP898" s="2052"/>
      <c r="AQ898" s="349" t="s">
        <v>103</v>
      </c>
      <c r="AR898" s="349"/>
      <c r="AS898" s="2052"/>
      <c r="AT898" s="2052"/>
      <c r="AU898" s="2367"/>
      <c r="AV898" s="1927"/>
      <c r="AW898" s="349"/>
      <c r="AX898" s="349"/>
      <c r="AY898" s="349"/>
      <c r="AZ898" s="349"/>
      <c r="BA898" s="832"/>
      <c r="BB898" s="10"/>
      <c r="BC898" s="10"/>
      <c r="BD898" s="10"/>
      <c r="BE898" s="10"/>
      <c r="BF898" s="10"/>
      <c r="BG898" s="10"/>
      <c r="BH898" s="10"/>
      <c r="BI898" s="10"/>
      <c r="BJ898" s="10"/>
      <c r="BK898" s="10"/>
      <c r="BL898" s="10"/>
      <c r="BM898" s="10"/>
    </row>
    <row r="899" spans="2:65" x14ac:dyDescent="0.25">
      <c r="B899"/>
      <c r="C899"/>
      <c r="D899"/>
      <c r="E899" s="266"/>
      <c r="F899"/>
      <c r="G899"/>
      <c r="H899" s="50"/>
      <c r="I899"/>
      <c r="K899" s="302"/>
      <c r="L899" s="302"/>
      <c r="AI899" s="189"/>
      <c r="AJ899" s="346"/>
      <c r="AK899" s="189"/>
      <c r="AL899" s="346"/>
      <c r="AM899" s="189" t="s">
        <v>46</v>
      </c>
      <c r="AN899" s="346"/>
      <c r="AO899" s="1595"/>
      <c r="AP899" s="1595"/>
      <c r="AQ899" s="189" t="s">
        <v>103</v>
      </c>
      <c r="AR899" s="189"/>
      <c r="AS899" s="1595"/>
      <c r="AT899" s="1595"/>
      <c r="AU899" s="2335"/>
      <c r="AV899" s="1891"/>
      <c r="AW899" s="189"/>
      <c r="AX899" s="189"/>
      <c r="AY899" s="189" t="e">
        <f>IF(#REF!="základní",I485,0)</f>
        <v>#REF!</v>
      </c>
      <c r="AZ899" s="189"/>
      <c r="BA899" s="519" t="e">
        <f>IF(#REF!="zákl. přenesená",I485,0)</f>
        <v>#REF!</v>
      </c>
      <c r="BB899" s="127" t="e">
        <f>IF(#REF!="sníž. přenesená",I485,0)</f>
        <v>#REF!</v>
      </c>
      <c r="BC899" s="127" t="e">
        <f>IF(#REF!="nulová",I485,0)</f>
        <v>#REF!</v>
      </c>
      <c r="BD899" s="13" t="s">
        <v>45</v>
      </c>
      <c r="BE899" s="127">
        <f>ROUND(H485*G485,2)</f>
        <v>166456.42000000001</v>
      </c>
      <c r="BF899" s="13" t="s">
        <v>110</v>
      </c>
      <c r="BG899" s="126" t="s">
        <v>705</v>
      </c>
      <c r="BH899" s="1"/>
      <c r="BI899" s="1"/>
      <c r="BJ899" s="1"/>
      <c r="BK899" s="1"/>
      <c r="BL899" s="1"/>
      <c r="BM899" s="1"/>
    </row>
    <row r="900" spans="2:65" x14ac:dyDescent="0.25">
      <c r="B900"/>
      <c r="C900"/>
      <c r="D900"/>
      <c r="E900" s="266"/>
      <c r="F900"/>
      <c r="G900"/>
      <c r="H900" s="50"/>
      <c r="I900"/>
      <c r="K900" s="302"/>
      <c r="L900" s="302"/>
      <c r="AI900" s="189"/>
      <c r="AJ900" s="189"/>
      <c r="AK900" s="189"/>
      <c r="AL900" s="303"/>
      <c r="AM900" s="189" t="s">
        <v>46</v>
      </c>
      <c r="AN900" s="303"/>
      <c r="AO900" s="1595"/>
      <c r="AP900" s="1595"/>
      <c r="AQ900" s="189"/>
      <c r="AR900" s="189"/>
      <c r="AS900" s="1595"/>
      <c r="AT900" s="1595"/>
      <c r="AU900" s="2335"/>
      <c r="AV900" s="1891"/>
      <c r="AW900" s="189"/>
      <c r="AX900" s="189"/>
      <c r="AY900" s="189"/>
      <c r="AZ900" s="189"/>
      <c r="BA900" s="519"/>
      <c r="BB900" s="1"/>
      <c r="BC900" s="1"/>
      <c r="BD900" s="1"/>
      <c r="BE900" s="1"/>
      <c r="BF900" s="1"/>
      <c r="BG900" s="1"/>
      <c r="BH900" s="1"/>
      <c r="BI900" s="1"/>
      <c r="BJ900" s="1"/>
      <c r="BK900" s="1"/>
      <c r="BL900" s="1"/>
      <c r="BM900" s="1"/>
    </row>
    <row r="901" spans="2:65" x14ac:dyDescent="0.25">
      <c r="B901"/>
      <c r="C901"/>
      <c r="D901"/>
      <c r="E901" s="266"/>
      <c r="F901"/>
      <c r="G901"/>
      <c r="H901" s="50"/>
      <c r="I901"/>
      <c r="K901" s="302"/>
      <c r="L901" s="302"/>
      <c r="AI901" s="349"/>
      <c r="AJ901" s="349"/>
      <c r="AK901" s="349"/>
      <c r="AL901" s="350"/>
      <c r="AM901" s="349" t="s">
        <v>46</v>
      </c>
      <c r="AN901" s="350"/>
      <c r="AO901" s="2052" t="s">
        <v>23</v>
      </c>
      <c r="AP901" s="2052"/>
      <c r="AQ901" s="349" t="s">
        <v>103</v>
      </c>
      <c r="AR901" s="349"/>
      <c r="AS901" s="2052"/>
      <c r="AT901" s="2052"/>
      <c r="AU901" s="2367"/>
      <c r="AV901" s="1927"/>
      <c r="AW901" s="349"/>
      <c r="AX901" s="349"/>
      <c r="AY901" s="349"/>
      <c r="AZ901" s="349"/>
      <c r="BA901" s="832"/>
      <c r="BB901" s="10"/>
      <c r="BC901" s="10"/>
      <c r="BD901" s="10"/>
      <c r="BE901" s="10"/>
      <c r="BF901" s="10"/>
      <c r="BG901" s="10"/>
      <c r="BH901" s="10"/>
      <c r="BI901" s="10"/>
      <c r="BJ901" s="10"/>
      <c r="BK901" s="10"/>
      <c r="BL901" s="10"/>
      <c r="BM901" s="10"/>
    </row>
    <row r="902" spans="2:65" x14ac:dyDescent="0.25">
      <c r="B902"/>
      <c r="C902"/>
      <c r="D902"/>
      <c r="E902" s="266"/>
      <c r="F902"/>
      <c r="G902"/>
      <c r="H902" s="50"/>
      <c r="I902"/>
      <c r="K902" s="302"/>
      <c r="L902" s="302"/>
      <c r="AI902" s="343"/>
      <c r="AJ902" s="344"/>
      <c r="AK902" s="343"/>
      <c r="AL902" s="345"/>
      <c r="AM902" s="343" t="s">
        <v>45</v>
      </c>
      <c r="AN902" s="345"/>
      <c r="AO902" s="2050"/>
      <c r="AP902" s="2050"/>
      <c r="AQ902" s="343" t="s">
        <v>103</v>
      </c>
      <c r="AR902" s="343"/>
      <c r="AS902" s="2050"/>
      <c r="AT902" s="2050"/>
      <c r="AU902" s="2365"/>
      <c r="AV902" s="1925"/>
      <c r="AW902" s="343"/>
      <c r="AX902" s="343"/>
      <c r="AY902" s="343"/>
      <c r="AZ902" s="343"/>
      <c r="BA902" s="830"/>
      <c r="BB902" s="8"/>
      <c r="BC902" s="8"/>
      <c r="BD902" s="8"/>
      <c r="BE902" s="115">
        <f>SUM(BE903:BE904)</f>
        <v>229613.55</v>
      </c>
      <c r="BF902" s="8"/>
      <c r="BG902" s="8"/>
      <c r="BH902" s="8"/>
      <c r="BI902" s="8"/>
      <c r="BJ902" s="8"/>
      <c r="BK902" s="8"/>
      <c r="BL902" s="8"/>
      <c r="BM902" s="8"/>
    </row>
    <row r="903" spans="2:65" x14ac:dyDescent="0.25">
      <c r="B903"/>
      <c r="C903"/>
      <c r="D903"/>
      <c r="E903" s="266"/>
      <c r="F903"/>
      <c r="G903"/>
      <c r="H903" s="50"/>
      <c r="I903"/>
      <c r="K903" s="302"/>
      <c r="L903" s="302"/>
      <c r="AI903" s="189"/>
      <c r="AJ903" s="346"/>
      <c r="AK903" s="189"/>
      <c r="AL903" s="346"/>
      <c r="AM903" s="189" t="s">
        <v>46</v>
      </c>
      <c r="AN903" s="346"/>
      <c r="AO903" s="1595"/>
      <c r="AP903" s="1595"/>
      <c r="AQ903" s="189" t="s">
        <v>103</v>
      </c>
      <c r="AR903" s="189"/>
      <c r="AS903" s="1595"/>
      <c r="AT903" s="1595"/>
      <c r="AU903" s="2335"/>
      <c r="AV903" s="1891"/>
      <c r="AW903" s="189"/>
      <c r="AX903" s="189"/>
      <c r="AY903" s="189" t="e">
        <f>IF(#REF!="základní",I491,0)</f>
        <v>#REF!</v>
      </c>
      <c r="AZ903" s="189"/>
      <c r="BA903" s="519" t="e">
        <f>IF(#REF!="zákl. přenesená",I491,0)</f>
        <v>#REF!</v>
      </c>
      <c r="BB903" s="127" t="e">
        <f>IF(#REF!="sníž. přenesená",I491,0)</f>
        <v>#REF!</v>
      </c>
      <c r="BC903" s="127" t="e">
        <f>IF(#REF!="nulová",I491,0)</f>
        <v>#REF!</v>
      </c>
      <c r="BD903" s="13" t="s">
        <v>45</v>
      </c>
      <c r="BE903" s="127">
        <f>ROUND(H491*G491,2)</f>
        <v>229613.55</v>
      </c>
      <c r="BF903" s="13" t="s">
        <v>110</v>
      </c>
      <c r="BG903" s="126" t="s">
        <v>711</v>
      </c>
      <c r="BH903" s="1"/>
      <c r="BI903" s="1"/>
      <c r="BJ903" s="1"/>
      <c r="BK903" s="1"/>
      <c r="BL903" s="1"/>
      <c r="BM903" s="1"/>
    </row>
    <row r="904" spans="2:65" x14ac:dyDescent="0.25">
      <c r="B904"/>
      <c r="C904"/>
      <c r="D904"/>
      <c r="E904" s="266"/>
      <c r="F904"/>
      <c r="G904"/>
      <c r="H904" s="50"/>
      <c r="I904"/>
      <c r="K904" s="302"/>
      <c r="L904" s="302"/>
      <c r="AI904" s="189"/>
      <c r="AJ904" s="189"/>
      <c r="AK904" s="189"/>
      <c r="AL904" s="303"/>
      <c r="AM904" s="189" t="s">
        <v>46</v>
      </c>
      <c r="AN904" s="303"/>
      <c r="AO904" s="1595"/>
      <c r="AP904" s="1595"/>
      <c r="AQ904" s="189"/>
      <c r="AR904" s="189"/>
      <c r="AS904" s="1595"/>
      <c r="AT904" s="1595"/>
      <c r="AU904" s="2335"/>
      <c r="AV904" s="1891"/>
      <c r="AW904" s="189"/>
      <c r="AX904" s="189"/>
      <c r="AY904" s="189"/>
      <c r="AZ904" s="189"/>
      <c r="BA904" s="519"/>
      <c r="BB904" s="1"/>
      <c r="BC904" s="1"/>
      <c r="BD904" s="1"/>
      <c r="BE904" s="1"/>
      <c r="BF904" s="1"/>
      <c r="BG904" s="1"/>
      <c r="BH904" s="1"/>
      <c r="BI904" s="1"/>
      <c r="BJ904" s="1"/>
      <c r="BK904" s="1"/>
      <c r="BL904" s="1"/>
      <c r="BM904" s="1"/>
    </row>
    <row r="905" spans="2:65" x14ac:dyDescent="0.25">
      <c r="B905"/>
      <c r="C905"/>
      <c r="D905"/>
      <c r="E905" s="266"/>
      <c r="F905"/>
      <c r="G905"/>
      <c r="H905" s="50"/>
      <c r="I905"/>
      <c r="K905" s="302"/>
      <c r="L905" s="302"/>
      <c r="AI905" s="189"/>
      <c r="AJ905" s="189"/>
      <c r="AK905" s="189"/>
      <c r="AL905" s="189"/>
      <c r="AM905" s="189"/>
      <c r="AN905" s="189"/>
      <c r="AO905" s="1595"/>
      <c r="AP905" s="1595"/>
      <c r="AQ905" s="189"/>
      <c r="AR905" s="189"/>
      <c r="AS905" s="1595"/>
      <c r="AT905" s="1595"/>
      <c r="AU905" s="2335"/>
      <c r="AV905" s="1891"/>
      <c r="AW905" s="189"/>
      <c r="AX905" s="189"/>
      <c r="AY905" s="189"/>
      <c r="AZ905" s="189"/>
      <c r="BA905" s="519"/>
      <c r="BB905" s="1"/>
      <c r="BC905" s="1"/>
      <c r="BD905" s="1"/>
      <c r="BE905" s="1"/>
      <c r="BF905" s="1"/>
      <c r="BG905" s="1"/>
      <c r="BH905" s="1"/>
      <c r="BI905" s="1"/>
      <c r="BJ905" s="1"/>
      <c r="BK905" s="1"/>
      <c r="BL905" s="1"/>
      <c r="BM905" s="1"/>
    </row>
  </sheetData>
  <sheetProtection formatColumns="0" formatRows="0" autoFilter="0"/>
  <mergeCells count="165">
    <mergeCell ref="D490:G490"/>
    <mergeCell ref="AU488:AV488"/>
    <mergeCell ref="D444:G444"/>
    <mergeCell ref="D468:G468"/>
    <mergeCell ref="D271:G271"/>
    <mergeCell ref="D283:G283"/>
    <mergeCell ref="D326:G326"/>
    <mergeCell ref="AM488:AN488"/>
    <mergeCell ref="AO488:AP488"/>
    <mergeCell ref="AQ488:AR488"/>
    <mergeCell ref="AS488:AT488"/>
    <mergeCell ref="K488:L488"/>
    <mergeCell ref="M488:N488"/>
    <mergeCell ref="O488:P488"/>
    <mergeCell ref="Q488:R488"/>
    <mergeCell ref="S488:T488"/>
    <mergeCell ref="U488:V488"/>
    <mergeCell ref="W488:X488"/>
    <mergeCell ref="Y488:Z488"/>
    <mergeCell ref="W466:X466"/>
    <mergeCell ref="Y466:Z466"/>
    <mergeCell ref="O324:P324"/>
    <mergeCell ref="Q324:R324"/>
    <mergeCell ref="S324:T324"/>
    <mergeCell ref="AW488:AX488"/>
    <mergeCell ref="AY488:AZ488"/>
    <mergeCell ref="AA488:AB488"/>
    <mergeCell ref="AC488:AD488"/>
    <mergeCell ref="AE488:AF488"/>
    <mergeCell ref="AG488:AH488"/>
    <mergeCell ref="AI488:AJ488"/>
    <mergeCell ref="AK488:AL488"/>
    <mergeCell ref="AW466:AX466"/>
    <mergeCell ref="AY466:AZ466"/>
    <mergeCell ref="AU466:AV466"/>
    <mergeCell ref="AI466:AJ466"/>
    <mergeCell ref="AK466:AL466"/>
    <mergeCell ref="AM466:AN466"/>
    <mergeCell ref="AO466:AP466"/>
    <mergeCell ref="AQ466:AR466"/>
    <mergeCell ref="AS466:AT466"/>
    <mergeCell ref="AA466:AB466"/>
    <mergeCell ref="AC466:AD466"/>
    <mergeCell ref="AE466:AF466"/>
    <mergeCell ref="AG466:AH466"/>
    <mergeCell ref="AW442:AX442"/>
    <mergeCell ref="AY442:AZ442"/>
    <mergeCell ref="AA442:AB442"/>
    <mergeCell ref="AC442:AD442"/>
    <mergeCell ref="AE442:AF442"/>
    <mergeCell ref="AG442:AH442"/>
    <mergeCell ref="AI442:AJ442"/>
    <mergeCell ref="AK442:AL442"/>
    <mergeCell ref="K466:L466"/>
    <mergeCell ref="M466:N466"/>
    <mergeCell ref="O466:P466"/>
    <mergeCell ref="Q466:R466"/>
    <mergeCell ref="S466:T466"/>
    <mergeCell ref="U466:V466"/>
    <mergeCell ref="AM442:AN442"/>
    <mergeCell ref="AO442:AP442"/>
    <mergeCell ref="AQ442:AR442"/>
    <mergeCell ref="AU442:AV442"/>
    <mergeCell ref="AY324:AZ324"/>
    <mergeCell ref="K442:L442"/>
    <mergeCell ref="M442:N442"/>
    <mergeCell ref="O442:P442"/>
    <mergeCell ref="Q442:R442"/>
    <mergeCell ref="S442:T442"/>
    <mergeCell ref="U442:V442"/>
    <mergeCell ref="W442:X442"/>
    <mergeCell ref="Y442:Z442"/>
    <mergeCell ref="AI324:AJ324"/>
    <mergeCell ref="AK324:AL324"/>
    <mergeCell ref="AM324:AN324"/>
    <mergeCell ref="AO324:AP324"/>
    <mergeCell ref="AQ324:AR324"/>
    <mergeCell ref="AS324:AT324"/>
    <mergeCell ref="W324:X324"/>
    <mergeCell ref="Y324:Z324"/>
    <mergeCell ref="AA324:AB324"/>
    <mergeCell ref="AC324:AD324"/>
    <mergeCell ref="AE324:AF324"/>
    <mergeCell ref="AG324:AH324"/>
    <mergeCell ref="K324:L324"/>
    <mergeCell ref="M324:N324"/>
    <mergeCell ref="AS442:AT442"/>
    <mergeCell ref="U324:V324"/>
    <mergeCell ref="AM281:AN281"/>
    <mergeCell ref="AO281:AP281"/>
    <mergeCell ref="AQ281:AR281"/>
    <mergeCell ref="AS281:AT281"/>
    <mergeCell ref="AW281:AX281"/>
    <mergeCell ref="AW324:AX324"/>
    <mergeCell ref="AU281:AV281"/>
    <mergeCell ref="AU324:AV324"/>
    <mergeCell ref="AY281:AZ281"/>
    <mergeCell ref="AA281:AB281"/>
    <mergeCell ref="AC281:AD281"/>
    <mergeCell ref="AE281:AF281"/>
    <mergeCell ref="AG281:AH281"/>
    <mergeCell ref="AI281:AJ281"/>
    <mergeCell ref="AK281:AL281"/>
    <mergeCell ref="AW269:AX269"/>
    <mergeCell ref="AY269:AZ269"/>
    <mergeCell ref="AK269:AL269"/>
    <mergeCell ref="AM269:AN269"/>
    <mergeCell ref="AO269:AP269"/>
    <mergeCell ref="AQ269:AR269"/>
    <mergeCell ref="AS269:AT269"/>
    <mergeCell ref="AU269:AV269"/>
    <mergeCell ref="K281:L281"/>
    <mergeCell ref="M281:N281"/>
    <mergeCell ref="O281:P281"/>
    <mergeCell ref="Q281:R281"/>
    <mergeCell ref="S281:T281"/>
    <mergeCell ref="U281:V281"/>
    <mergeCell ref="W281:X281"/>
    <mergeCell ref="Y281:Z281"/>
    <mergeCell ref="AI269:AJ269"/>
    <mergeCell ref="W269:X269"/>
    <mergeCell ref="Y269:Z269"/>
    <mergeCell ref="AA269:AB269"/>
    <mergeCell ref="AC269:AD269"/>
    <mergeCell ref="AE269:AF269"/>
    <mergeCell ref="AG269:AH269"/>
    <mergeCell ref="K269:L269"/>
    <mergeCell ref="M269:N269"/>
    <mergeCell ref="O269:P269"/>
    <mergeCell ref="Q269:R269"/>
    <mergeCell ref="S269:T269"/>
    <mergeCell ref="U269:V269"/>
    <mergeCell ref="K2:M2"/>
    <mergeCell ref="K83:L83"/>
    <mergeCell ref="M83:N83"/>
    <mergeCell ref="O83:P83"/>
    <mergeCell ref="Q83:R83"/>
    <mergeCell ref="S83:T83"/>
    <mergeCell ref="AK83:AL83"/>
    <mergeCell ref="AM83:AN83"/>
    <mergeCell ref="AO83:AP83"/>
    <mergeCell ref="D7:G7"/>
    <mergeCell ref="D9:G9"/>
    <mergeCell ref="D11:G11"/>
    <mergeCell ref="AY83:AZ83"/>
    <mergeCell ref="D86:G86"/>
    <mergeCell ref="D20:G20"/>
    <mergeCell ref="D29:G29"/>
    <mergeCell ref="D79:G79"/>
    <mergeCell ref="D50:G50"/>
    <mergeCell ref="AG83:AH83"/>
    <mergeCell ref="AI83:AJ83"/>
    <mergeCell ref="D52:G52"/>
    <mergeCell ref="D54:G54"/>
    <mergeCell ref="D78:G78"/>
    <mergeCell ref="AQ83:AR83"/>
    <mergeCell ref="U83:V83"/>
    <mergeCell ref="W83:X83"/>
    <mergeCell ref="Y83:Z83"/>
    <mergeCell ref="AA83:AB83"/>
    <mergeCell ref="AC83:AD83"/>
    <mergeCell ref="AE83:AF83"/>
    <mergeCell ref="AS83:AT83"/>
    <mergeCell ref="AW83:AX83"/>
    <mergeCell ref="AU83:AV83"/>
  </mergeCells>
  <conditionalFormatting sqref="A1:XFD1048576">
    <cfRule type="cellIs" dxfId="40" priority="1" operator="lessThan">
      <formula>0</formula>
    </cfRule>
  </conditionalFormatting>
  <hyperlinks>
    <hyperlink ref="I77" location="'Rekapitulace stavby'!A1" display="Rekapitulace stavby" xr:uid="{00000000-0004-0000-0200-000000000000}"/>
  </hyperlinks>
  <pageMargins left="0.39370078740157483" right="0.39370078740157483" top="0.39370078740157483" bottom="0.39370078740157483" header="0" footer="0"/>
  <pageSetup paperSize="9" scale="41" fitToHeight="100" orientation="landscape" blackAndWhite="1" r:id="rId1"/>
  <headerFooter>
    <oddFooter>&amp;CStrana &amp;P z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GB278"/>
  <sheetViews>
    <sheetView showGridLines="0" view="pageBreakPreview" zoomScale="62" zoomScaleNormal="40" zoomScaleSheetLayoutView="62" workbookViewId="0">
      <pane xSplit="13" ySplit="10" topLeftCell="N161" activePane="bottomRight" state="frozen"/>
      <selection activeCell="AY74" sqref="AY74"/>
      <selection pane="topRight" activeCell="AY74" sqref="AY74"/>
      <selection pane="bottomLeft" activeCell="AY74" sqref="AY74"/>
      <selection pane="bottomRight" activeCell="E227" sqref="E227"/>
    </sheetView>
  </sheetViews>
  <sheetFormatPr defaultColWidth="9.28515625" defaultRowHeight="13.2" x14ac:dyDescent="0.25"/>
  <cols>
    <col min="1" max="1" width="2.42578125" style="266" customWidth="1"/>
    <col min="2" max="2" width="7.85546875" style="266" customWidth="1"/>
    <col min="3" max="3" width="7" style="266" customWidth="1"/>
    <col min="4" max="4" width="17.140625" style="266" customWidth="1"/>
    <col min="5" max="5" width="148.7109375" style="266" customWidth="1"/>
    <col min="6" max="6" width="7" style="266" customWidth="1"/>
    <col min="7" max="7" width="11.42578125" style="266" customWidth="1"/>
    <col min="8" max="8" width="20.140625" style="267" customWidth="1"/>
    <col min="9" max="9" width="24.28515625" style="266" customWidth="1"/>
    <col min="10" max="11" width="25.85546875" style="301" hidden="1" customWidth="1"/>
    <col min="12" max="29" width="25.85546875" style="266" hidden="1" customWidth="1"/>
    <col min="30" max="31" width="25.85546875" style="2060" hidden="1" customWidth="1"/>
    <col min="32" max="41" width="25.85546875" style="266" hidden="1" customWidth="1"/>
    <col min="42" max="43" width="25.85546875" style="2065" hidden="1" customWidth="1"/>
    <col min="44" max="45" width="25.85546875" style="2060" hidden="1" customWidth="1"/>
    <col min="46" max="47" width="25.85546875" style="2065" customWidth="1"/>
    <col min="48" max="51" width="25.85546875" style="266" customWidth="1"/>
    <col min="52" max="52" width="20.140625" style="535" customWidth="1"/>
    <col min="53" max="53" width="7.140625" style="266" customWidth="1"/>
    <col min="54" max="131" width="9.28515625" style="266"/>
    <col min="132" max="132" width="10.85546875" style="266" customWidth="1"/>
    <col min="133" max="133" width="9.28515625" style="266"/>
    <col min="134" max="139" width="14.140625" style="266" customWidth="1"/>
    <col min="140" max="140" width="16.28515625" style="266" customWidth="1"/>
    <col min="141" max="141" width="12.28515625" style="266" customWidth="1"/>
    <col min="142" max="142" width="16.28515625" style="266" customWidth="1"/>
    <col min="143" max="143" width="12.28515625" style="266" customWidth="1"/>
    <col min="144" max="144" width="15" style="266" customWidth="1"/>
    <col min="145" max="145" width="11" style="266" customWidth="1"/>
    <col min="146" max="146" width="15" style="266" customWidth="1"/>
    <col min="147" max="147" width="16.28515625" style="266" customWidth="1"/>
    <col min="148" max="148" width="11" style="266" customWidth="1"/>
    <col min="149" max="149" width="15" style="266" customWidth="1"/>
    <col min="150" max="150" width="16.28515625" style="266" customWidth="1"/>
    <col min="151" max="175" width="9.28515625" style="266"/>
    <col min="176" max="176" width="16.140625" style="266" bestFit="1" customWidth="1"/>
    <col min="177" max="180" width="9.42578125" style="266" bestFit="1" customWidth="1"/>
    <col min="181" max="181" width="9.28515625" style="266"/>
    <col min="182" max="182" width="21" style="266" bestFit="1" customWidth="1"/>
    <col min="183" max="16384" width="9.28515625" style="266"/>
  </cols>
  <sheetData>
    <row r="1" spans="1:184" ht="9" customHeight="1" thickBot="1" x14ac:dyDescent="0.3">
      <c r="H1" s="266"/>
    </row>
    <row r="2" spans="1:184" s="1" customFormat="1" ht="24.9" customHeight="1" thickBot="1" x14ac:dyDescent="0.25">
      <c r="A2"/>
      <c r="B2" s="1282" t="str">
        <f>'SO 01.1 - Stoka A'!B77</f>
        <v>SOUPIS PRACÍ</v>
      </c>
      <c r="C2" s="1283"/>
      <c r="D2" s="1283"/>
      <c r="E2" s="1283"/>
      <c r="F2" s="1283"/>
      <c r="G2" s="1283"/>
      <c r="H2" s="1283"/>
      <c r="I2" s="1281" t="s">
        <v>2553</v>
      </c>
      <c r="J2" s="369"/>
      <c r="K2" s="189"/>
      <c r="AD2" s="1383"/>
      <c r="AE2" s="1383"/>
      <c r="AP2" s="1934"/>
      <c r="AQ2" s="1934"/>
      <c r="AR2" s="1383"/>
      <c r="AS2" s="1383"/>
      <c r="AT2" s="1934"/>
      <c r="AU2" s="1934"/>
      <c r="AZ2" s="519"/>
      <c r="EH2" s="22"/>
      <c r="EI2" s="22"/>
      <c r="EJ2" s="22"/>
      <c r="EK2" s="22"/>
      <c r="EL2" s="22"/>
      <c r="EM2" s="22"/>
      <c r="EN2" s="22"/>
      <c r="EO2" s="22"/>
      <c r="EP2" s="22"/>
      <c r="EQ2" s="22"/>
      <c r="ER2" s="22"/>
      <c r="ES2" s="22"/>
      <c r="ET2" s="22"/>
    </row>
    <row r="3" spans="1:184" s="1" customFormat="1" ht="24.9" customHeight="1" x14ac:dyDescent="0.2">
      <c r="A3"/>
      <c r="B3" s="2279" t="str">
        <f>'SO 01.1 - Stoka A'!B78</f>
        <v>Stavba:</v>
      </c>
      <c r="C3" s="2269"/>
      <c r="D3" s="2268" t="str">
        <f>'SO 01.1 - Stoka A'!D78</f>
        <v>"Předslav - odkanalizování"</v>
      </c>
      <c r="E3" s="2268"/>
      <c r="F3" s="2268"/>
      <c r="G3" s="2268"/>
      <c r="H3" s="2268"/>
      <c r="I3" s="1280"/>
      <c r="J3" s="369"/>
      <c r="K3" s="189"/>
      <c r="AD3" s="1383"/>
      <c r="AE3" s="1383"/>
      <c r="AP3" s="1934"/>
      <c r="AQ3" s="1934"/>
      <c r="AR3" s="1383"/>
      <c r="AS3" s="1383"/>
      <c r="AT3" s="1934"/>
      <c r="AU3" s="1934"/>
      <c r="AZ3" s="519"/>
      <c r="EH3" s="22"/>
      <c r="EI3" s="22"/>
      <c r="EJ3" s="22"/>
      <c r="EK3" s="22"/>
      <c r="EL3" s="22"/>
      <c r="EM3" s="22"/>
      <c r="EN3" s="22"/>
      <c r="EO3" s="22"/>
      <c r="EP3" s="22"/>
      <c r="EQ3" s="22"/>
      <c r="ER3" s="22"/>
      <c r="ES3" s="22"/>
      <c r="ET3" s="22"/>
    </row>
    <row r="4" spans="1:184" s="1" customFormat="1" ht="24.9" customHeight="1" x14ac:dyDescent="0.2">
      <c r="A4"/>
      <c r="B4" s="2279" t="str">
        <f>'SO 01.1 - Stoka A'!B79</f>
        <v>Objekt:</v>
      </c>
      <c r="C4" s="2269"/>
      <c r="D4" s="2261" t="s">
        <v>2554</v>
      </c>
      <c r="E4" s="2261"/>
      <c r="F4" s="2261"/>
      <c r="G4" s="2261"/>
      <c r="H4" s="2261"/>
      <c r="I4" s="2277"/>
      <c r="J4" s="369"/>
      <c r="K4" s="189"/>
      <c r="AD4" s="1383"/>
      <c r="AE4" s="1383"/>
      <c r="AP4" s="1934"/>
      <c r="AQ4" s="1934"/>
      <c r="AR4" s="1383"/>
      <c r="AS4" s="1383"/>
      <c r="AT4" s="1934"/>
      <c r="AU4" s="1934"/>
      <c r="AZ4" s="519"/>
      <c r="EH4" s="22"/>
      <c r="EI4" s="22"/>
      <c r="EJ4" s="22"/>
      <c r="EK4" s="22"/>
      <c r="EL4" s="22"/>
      <c r="EM4" s="22"/>
      <c r="EN4" s="22"/>
      <c r="EO4" s="22"/>
      <c r="EP4" s="22"/>
      <c r="EQ4" s="22"/>
      <c r="ER4" s="22"/>
      <c r="ES4" s="22"/>
      <c r="ET4" s="22"/>
    </row>
    <row r="5" spans="1:184" s="1" customFormat="1" ht="24.9" customHeight="1" x14ac:dyDescent="0.2">
      <c r="A5"/>
      <c r="B5" s="2279" t="str">
        <f>'SO 01.1 - Stoka A'!B80</f>
        <v>Místo:</v>
      </c>
      <c r="C5" s="2269"/>
      <c r="D5" s="2269"/>
      <c r="E5" s="2276" t="str">
        <f>'SO 01.1 - Stoka A'!E80</f>
        <v>Předslav</v>
      </c>
      <c r="F5" s="2276"/>
      <c r="G5" s="2276"/>
      <c r="H5" s="199" t="str">
        <f>'SO 01.1 - Stoka A'!H80</f>
        <v>Datum:</v>
      </c>
      <c r="I5" s="200">
        <f>'SO 01.1 - Stoka A'!I80</f>
        <v>44712</v>
      </c>
      <c r="J5" s="369"/>
      <c r="K5" s="189"/>
      <c r="AD5" s="1383"/>
      <c r="AE5" s="1383"/>
      <c r="AP5" s="1934"/>
      <c r="AQ5" s="1934"/>
      <c r="AR5" s="1383"/>
      <c r="AS5" s="1383"/>
      <c r="AT5" s="1934"/>
      <c r="AU5" s="1934"/>
      <c r="AZ5" s="519"/>
      <c r="EH5" s="22"/>
      <c r="EI5" s="22"/>
      <c r="EJ5" s="22"/>
      <c r="EK5" s="22"/>
      <c r="EL5" s="22"/>
      <c r="EM5" s="22"/>
      <c r="EN5" s="22"/>
      <c r="EO5" s="22"/>
      <c r="EP5" s="22"/>
      <c r="EQ5" s="22"/>
      <c r="ER5" s="22"/>
      <c r="ES5" s="22"/>
      <c r="ET5" s="22"/>
    </row>
    <row r="6" spans="1:184" customFormat="1" ht="24.9" customHeight="1" x14ac:dyDescent="0.2">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J6" s="375"/>
      <c r="K6" s="302"/>
      <c r="AD6" s="1352"/>
      <c r="AE6" s="1352"/>
      <c r="AP6" s="1935"/>
      <c r="AQ6" s="1935"/>
      <c r="AR6" s="1352"/>
      <c r="AS6" s="1352"/>
      <c r="AT6" s="1935"/>
      <c r="AU6" s="1935"/>
      <c r="AZ6" s="520"/>
    </row>
    <row r="7" spans="1:184" s="1" customFormat="1" ht="24.9" customHeight="1" thickBot="1" x14ac:dyDescent="0.25">
      <c r="A7"/>
      <c r="B7" s="2282" t="str">
        <f>'SO 01.1 - Stoka A'!B82</f>
        <v>Zhotovitel:</v>
      </c>
      <c r="C7" s="2283"/>
      <c r="D7" s="2283"/>
      <c r="E7" s="2280" t="str">
        <f>'SO 01.1 - Stoka A'!E82</f>
        <v>IMOS Brno a.s.</v>
      </c>
      <c r="F7" s="2280"/>
      <c r="G7" s="2280"/>
      <c r="H7" s="2280"/>
      <c r="I7" s="2281"/>
      <c r="J7" s="369"/>
      <c r="K7" s="189"/>
      <c r="AD7" s="1383"/>
      <c r="AE7" s="1383"/>
      <c r="AP7" s="1934"/>
      <c r="AQ7" s="1934"/>
      <c r="AR7" s="1383"/>
      <c r="AS7" s="1383"/>
      <c r="AT7" s="1934"/>
      <c r="AU7" s="1934"/>
      <c r="AZ7" s="519"/>
      <c r="EH7" s="22"/>
      <c r="EI7" s="22"/>
      <c r="EJ7" s="22"/>
      <c r="EK7" s="22"/>
      <c r="EL7" s="22"/>
      <c r="EM7" s="22"/>
      <c r="EN7" s="22"/>
      <c r="EO7" s="22"/>
      <c r="EP7" s="22"/>
      <c r="EQ7" s="22"/>
      <c r="ER7" s="22"/>
      <c r="ES7" s="22"/>
      <c r="ET7" s="22"/>
    </row>
    <row r="8" spans="1:184" s="7" customFormat="1" ht="29.25" customHeight="1" thickBot="1" x14ac:dyDescent="0.25">
      <c r="A8"/>
      <c r="B8" s="1290" t="s">
        <v>89</v>
      </c>
      <c r="C8" s="98" t="s">
        <v>41</v>
      </c>
      <c r="D8" s="98" t="s">
        <v>39</v>
      </c>
      <c r="E8" s="98" t="s">
        <v>40</v>
      </c>
      <c r="F8" s="98" t="s">
        <v>90</v>
      </c>
      <c r="G8" s="98" t="s">
        <v>91</v>
      </c>
      <c r="H8" s="99" t="s">
        <v>92</v>
      </c>
      <c r="I8" s="1291" t="s">
        <v>78</v>
      </c>
      <c r="J8" s="2275" t="s">
        <v>2482</v>
      </c>
      <c r="K8" s="2266"/>
      <c r="L8" s="2275" t="s">
        <v>2483</v>
      </c>
      <c r="M8" s="2266"/>
      <c r="N8" s="2255" t="s">
        <v>2484</v>
      </c>
      <c r="O8" s="2266"/>
      <c r="P8" s="2255" t="s">
        <v>2485</v>
      </c>
      <c r="Q8" s="2266"/>
      <c r="R8" s="2255" t="s">
        <v>2486</v>
      </c>
      <c r="S8" s="2266"/>
      <c r="T8" s="2255" t="s">
        <v>2487</v>
      </c>
      <c r="U8" s="2266"/>
      <c r="V8" s="2255" t="s">
        <v>2488</v>
      </c>
      <c r="W8" s="2266"/>
      <c r="X8" s="2255" t="s">
        <v>2489</v>
      </c>
      <c r="Y8" s="2266"/>
      <c r="Z8" s="2255" t="s">
        <v>2490</v>
      </c>
      <c r="AA8" s="2266"/>
      <c r="AB8" s="2255" t="s">
        <v>2491</v>
      </c>
      <c r="AC8" s="2266"/>
      <c r="AD8" s="2270" t="s">
        <v>2492</v>
      </c>
      <c r="AE8" s="2271"/>
      <c r="AF8" s="2255" t="s">
        <v>2493</v>
      </c>
      <c r="AG8" s="2266"/>
      <c r="AH8" s="2255" t="s">
        <v>2494</v>
      </c>
      <c r="AI8" s="2266"/>
      <c r="AJ8" s="2255" t="s">
        <v>2495</v>
      </c>
      <c r="AK8" s="2266"/>
      <c r="AL8" s="2255" t="s">
        <v>2496</v>
      </c>
      <c r="AM8" s="2266"/>
      <c r="AN8" s="2255" t="s">
        <v>2497</v>
      </c>
      <c r="AO8" s="2266"/>
      <c r="AP8" s="2272" t="s">
        <v>2498</v>
      </c>
      <c r="AQ8" s="2273"/>
      <c r="AR8" s="2270" t="s">
        <v>2499</v>
      </c>
      <c r="AS8" s="2271"/>
      <c r="AT8" s="2272" t="s">
        <v>2504</v>
      </c>
      <c r="AU8" s="2273"/>
      <c r="AV8" s="2255" t="s">
        <v>2500</v>
      </c>
      <c r="AW8" s="2266"/>
      <c r="AX8" s="2278" t="s">
        <v>2501</v>
      </c>
      <c r="AY8" s="2256"/>
      <c r="AZ8" s="536" t="s">
        <v>2502</v>
      </c>
      <c r="EB8" s="35" t="s">
        <v>7</v>
      </c>
      <c r="EC8" s="36" t="s">
        <v>30</v>
      </c>
      <c r="ED8" s="36" t="s">
        <v>94</v>
      </c>
      <c r="EE8" s="36" t="s">
        <v>95</v>
      </c>
      <c r="EF8" s="36" t="s">
        <v>96</v>
      </c>
      <c r="EG8" s="36" t="s">
        <v>97</v>
      </c>
      <c r="EH8" s="36" t="s">
        <v>98</v>
      </c>
      <c r="EI8" s="37" t="s">
        <v>99</v>
      </c>
      <c r="EJ8" s="96"/>
      <c r="EK8" s="96"/>
      <c r="EL8" s="96"/>
      <c r="EM8" s="96"/>
      <c r="EN8" s="96"/>
      <c r="EO8" s="96"/>
      <c r="EP8" s="96"/>
      <c r="EQ8" s="96"/>
      <c r="ER8" s="96"/>
      <c r="ES8" s="96"/>
      <c r="ET8" s="96"/>
    </row>
    <row r="9" spans="1:184" s="1" customFormat="1" ht="22.95" customHeight="1" thickBot="1" x14ac:dyDescent="0.35">
      <c r="A9"/>
      <c r="B9" s="1292" t="s">
        <v>100</v>
      </c>
      <c r="C9" s="33"/>
      <c r="D9" s="33"/>
      <c r="E9" s="33"/>
      <c r="F9" s="33"/>
      <c r="G9" s="33"/>
      <c r="H9" s="202"/>
      <c r="I9" s="1293">
        <f>FZ9</f>
        <v>1831467.3099999998</v>
      </c>
      <c r="J9" s="257" t="s">
        <v>91</v>
      </c>
      <c r="K9" s="177" t="s">
        <v>2503</v>
      </c>
      <c r="L9" s="257" t="s">
        <v>91</v>
      </c>
      <c r="M9" s="177" t="s">
        <v>2503</v>
      </c>
      <c r="N9" s="175" t="s">
        <v>91</v>
      </c>
      <c r="O9" s="177" t="s">
        <v>2503</v>
      </c>
      <c r="P9" s="175" t="s">
        <v>91</v>
      </c>
      <c r="Q9" s="177" t="s">
        <v>2503</v>
      </c>
      <c r="R9" s="175" t="s">
        <v>91</v>
      </c>
      <c r="S9" s="177" t="s">
        <v>2503</v>
      </c>
      <c r="T9" s="175" t="s">
        <v>91</v>
      </c>
      <c r="U9" s="177" t="s">
        <v>2503</v>
      </c>
      <c r="V9" s="175" t="s">
        <v>91</v>
      </c>
      <c r="W9" s="177" t="s">
        <v>2503</v>
      </c>
      <c r="X9" s="175" t="s">
        <v>91</v>
      </c>
      <c r="Y9" s="177" t="s">
        <v>2503</v>
      </c>
      <c r="Z9" s="175" t="s">
        <v>91</v>
      </c>
      <c r="AA9" s="177" t="s">
        <v>2503</v>
      </c>
      <c r="AB9" s="175" t="s">
        <v>91</v>
      </c>
      <c r="AC9" s="177" t="s">
        <v>2503</v>
      </c>
      <c r="AD9" s="1599" t="s">
        <v>91</v>
      </c>
      <c r="AE9" s="1600" t="s">
        <v>2503</v>
      </c>
      <c r="AF9" s="175" t="s">
        <v>91</v>
      </c>
      <c r="AG9" s="177" t="s">
        <v>2503</v>
      </c>
      <c r="AH9" s="175" t="s">
        <v>91</v>
      </c>
      <c r="AI9" s="177" t="s">
        <v>2503</v>
      </c>
      <c r="AJ9" s="175" t="s">
        <v>91</v>
      </c>
      <c r="AK9" s="177" t="s">
        <v>2503</v>
      </c>
      <c r="AL9" s="175" t="s">
        <v>91</v>
      </c>
      <c r="AM9" s="177" t="s">
        <v>2503</v>
      </c>
      <c r="AN9" s="175" t="s">
        <v>91</v>
      </c>
      <c r="AO9" s="177" t="s">
        <v>2503</v>
      </c>
      <c r="AP9" s="1895" t="s">
        <v>91</v>
      </c>
      <c r="AQ9" s="1896" t="s">
        <v>2503</v>
      </c>
      <c r="AR9" s="1599" t="s">
        <v>91</v>
      </c>
      <c r="AS9" s="1600" t="s">
        <v>2503</v>
      </c>
      <c r="AT9" s="1895" t="s">
        <v>91</v>
      </c>
      <c r="AU9" s="1896" t="s">
        <v>2503</v>
      </c>
      <c r="AV9" s="175" t="s">
        <v>91</v>
      </c>
      <c r="AW9" s="177" t="s">
        <v>2503</v>
      </c>
      <c r="AX9" s="178" t="s">
        <v>91</v>
      </c>
      <c r="AY9" s="179" t="s">
        <v>2503</v>
      </c>
      <c r="AZ9" s="537"/>
      <c r="EB9" s="38"/>
      <c r="EC9" s="102"/>
      <c r="ED9" s="39"/>
      <c r="EE9" s="103">
        <f>EE10</f>
        <v>0</v>
      </c>
      <c r="EF9" s="39"/>
      <c r="EG9" s="103">
        <f>EG10</f>
        <v>234.08741150000006</v>
      </c>
      <c r="EH9" s="39"/>
      <c r="EI9" s="104">
        <f>EI10</f>
        <v>229.48725999999999</v>
      </c>
      <c r="EJ9" s="22"/>
      <c r="EK9" s="22"/>
      <c r="EL9" s="22"/>
      <c r="EM9" s="22"/>
      <c r="EN9" s="22"/>
      <c r="EO9" s="22"/>
      <c r="EP9" s="22"/>
      <c r="EQ9" s="22"/>
      <c r="ER9" s="22"/>
      <c r="ES9" s="22"/>
      <c r="ET9" s="22"/>
      <c r="FI9" s="13" t="s">
        <v>43</v>
      </c>
      <c r="FJ9" s="13" t="s">
        <v>79</v>
      </c>
      <c r="FZ9" s="105">
        <f>FZ10</f>
        <v>1831467.3099999998</v>
      </c>
    </row>
    <row r="10" spans="1:184" s="397" customFormat="1" ht="24.9" customHeight="1" thickBot="1" x14ac:dyDescent="0.35">
      <c r="A10" s="394"/>
      <c r="B10" s="1294"/>
      <c r="C10" s="1295" t="s">
        <v>43</v>
      </c>
      <c r="D10" s="1295" t="s">
        <v>101</v>
      </c>
      <c r="E10" s="1295" t="s">
        <v>102</v>
      </c>
      <c r="F10" s="1296"/>
      <c r="G10" s="1296"/>
      <c r="H10" s="1297"/>
      <c r="I10" s="1298">
        <f>FZ10</f>
        <v>1831467.3099999998</v>
      </c>
      <c r="J10" s="496"/>
      <c r="K10" s="406">
        <f>K11+K131+K143+K169+K235+K253+K275</f>
        <v>0</v>
      </c>
      <c r="L10" s="406"/>
      <c r="M10" s="406">
        <f>M11+M131+M143+M169+M235+M253+M275</f>
        <v>0</v>
      </c>
      <c r="N10" s="406"/>
      <c r="O10" s="406">
        <f>O11+O131+O143+O169+O235+O253+O275</f>
        <v>64030.41</v>
      </c>
      <c r="P10" s="406"/>
      <c r="Q10" s="406">
        <f>Q11+Q131+Q143+Q169+Q235+Q253+Q275</f>
        <v>390390.17</v>
      </c>
      <c r="R10" s="406"/>
      <c r="S10" s="406">
        <f>S11+S131+S143+S169+S235+S253+S275</f>
        <v>639304.30000000005</v>
      </c>
      <c r="T10" s="406"/>
      <c r="U10" s="406">
        <f>U11+U131+U143+U169+U235+U253+U275</f>
        <v>20405</v>
      </c>
      <c r="V10" s="406"/>
      <c r="W10" s="406">
        <f>W11+W131+W143+W169+W235+W253+W275</f>
        <v>0</v>
      </c>
      <c r="X10" s="406"/>
      <c r="Y10" s="406">
        <f>Y11+Y131+Y143+Y169+Y235+Y253+Y275</f>
        <v>0</v>
      </c>
      <c r="Z10" s="406"/>
      <c r="AA10" s="406">
        <f>AA11+AA131+AA143+AA169+AA235+AA253+AA275</f>
        <v>0</v>
      </c>
      <c r="AB10" s="406"/>
      <c r="AC10" s="406">
        <f>AC11+AC131+AC143+AC169+AC235+AC253+AC275</f>
        <v>0</v>
      </c>
      <c r="AD10" s="1669"/>
      <c r="AE10" s="1669">
        <f>AE11+AE131+AE143+AE169+AE235+AE253+AE275</f>
        <v>116527.5</v>
      </c>
      <c r="AF10" s="406"/>
      <c r="AG10" s="406">
        <f>AG11+AG131+AG143+AG169+AG235+AG253+AG275</f>
        <v>0</v>
      </c>
      <c r="AH10" s="406"/>
      <c r="AI10" s="406">
        <f>AI11+AI131+AI143+AI169+AI235+AI253+AI275</f>
        <v>0</v>
      </c>
      <c r="AJ10" s="406"/>
      <c r="AK10" s="406">
        <f>AK11+AK131+AK143+AK169+AK235+AK253+AK275</f>
        <v>0</v>
      </c>
      <c r="AL10" s="406"/>
      <c r="AM10" s="406">
        <f>AM11+AM131+AM143+AM169+AM235+AM253+AM275</f>
        <v>0</v>
      </c>
      <c r="AN10" s="406"/>
      <c r="AO10" s="406">
        <f>AO11+AO131+AO143+AO169+AO235+AO253+AO275</f>
        <v>0</v>
      </c>
      <c r="AP10" s="1936"/>
      <c r="AQ10" s="1936">
        <f>AQ11+AQ131+AQ143+AQ169+AQ235+AQ253+AQ275</f>
        <v>178448.58000000002</v>
      </c>
      <c r="AR10" s="1669"/>
      <c r="AS10" s="1669">
        <f>AS11+AS131+AS143+AS169+AS235+AS253+AS275</f>
        <v>0</v>
      </c>
      <c r="AT10" s="1936"/>
      <c r="AU10" s="1936">
        <f>AU11+AU131+AU143+AU169+AU235+AU253+AU275</f>
        <v>4.7699999999999996</v>
      </c>
      <c r="AV10" s="406"/>
      <c r="AW10" s="406">
        <f>AW11+AW131+AW143+AW169+AW235+AW253+AW275</f>
        <v>1409110.7400000002</v>
      </c>
      <c r="AX10" s="406"/>
      <c r="AY10" s="406">
        <f>AY11+AY131+AY143+AY169+AY235+AY253+AY275</f>
        <v>422356.56000000006</v>
      </c>
      <c r="AZ10" s="523">
        <f>AY10/I9</f>
        <v>0.23061102848731715</v>
      </c>
      <c r="EB10" s="398"/>
      <c r="EC10" s="396"/>
      <c r="ED10" s="396"/>
      <c r="EE10" s="399">
        <f>EE11+EE129+EE139+EE163+EE227+EE243+EE263</f>
        <v>0</v>
      </c>
      <c r="EF10" s="396"/>
      <c r="EG10" s="399">
        <f>EG11+EG129+EG139+EG163+EG227+EG243+EG263</f>
        <v>234.08741150000006</v>
      </c>
      <c r="EH10" s="396"/>
      <c r="EI10" s="400">
        <f>EI11+EI129+EI139+EI163+EI227+EI243+EI263</f>
        <v>229.48725999999999</v>
      </c>
      <c r="FG10" s="401" t="s">
        <v>45</v>
      </c>
      <c r="FI10" s="402" t="s">
        <v>43</v>
      </c>
      <c r="FJ10" s="402" t="s">
        <v>44</v>
      </c>
      <c r="FN10" s="401" t="s">
        <v>103</v>
      </c>
      <c r="FZ10" s="403">
        <f>FZ11+FZ129+FZ139+FZ163+FZ227+FZ243+FZ263</f>
        <v>1831467.3099999998</v>
      </c>
    </row>
    <row r="11" spans="1:184" s="397" customFormat="1" ht="24.9" customHeight="1" thickBot="1" x14ac:dyDescent="0.35">
      <c r="A11" s="394"/>
      <c r="B11" s="1284"/>
      <c r="C11" s="1285" t="s">
        <v>43</v>
      </c>
      <c r="D11" s="1286" t="s">
        <v>45</v>
      </c>
      <c r="E11" s="1286" t="s">
        <v>104</v>
      </c>
      <c r="F11" s="1284"/>
      <c r="G11" s="1287"/>
      <c r="H11" s="1288"/>
      <c r="I11" s="1289">
        <f>FZ11</f>
        <v>732187.55999999994</v>
      </c>
      <c r="J11" s="365"/>
      <c r="K11" s="404">
        <f>K12+K16+K24+K31+K37+K40+K43+K49+K53+K56+K59+K63+K79+K84+K88+K90+K93+K98+K101+K112+K119+K121+K124+K127</f>
        <v>0</v>
      </c>
      <c r="L11" s="404"/>
      <c r="M11" s="404">
        <f>M12+M16+M24+M31+M37+M40+M43+M49+M53+M56+M59+M63+M79+M84+M88+M90+M93+M98+M101+M112+M119+M121+M124+M127</f>
        <v>0</v>
      </c>
      <c r="N11" s="404"/>
      <c r="O11" s="404">
        <f>O12+O16+O24+O31+O37+O40+O43+O49+O53+O56+O59+O63+O79+O84+O88+O90+O93+O98+O101+O112+O119+O121+O124+O127</f>
        <v>64030.41</v>
      </c>
      <c r="P11" s="404"/>
      <c r="Q11" s="404">
        <f>Q12+Q16+Q24+Q31+Q37+Q40+Q43+Q49+Q53+Q56+Q59+Q63+Q79+Q84+Q88+Q90+Q93+Q98+Q101+Q112+Q119+Q121+Q124+Q127</f>
        <v>166481.46000000002</v>
      </c>
      <c r="R11" s="404"/>
      <c r="S11" s="404">
        <f>S12+S16+S24+S31+S37+S40+S43+S49+S53+S56+S59+S63+S79+S84+S88+S90+S93+S98+S101+S112+S119+S121+S124+S127</f>
        <v>349562.53</v>
      </c>
      <c r="T11" s="404"/>
      <c r="U11" s="404">
        <f>U12+U16+U24+U31+U37+U40+U43+U49+U53+U56+U59+U63+U79+U84+U88+U90+U93+U98+U101+U112+U119+U121+U124+U127</f>
        <v>20405</v>
      </c>
      <c r="V11" s="404"/>
      <c r="W11" s="404">
        <f>W12+W16+W24+W31+W37+W40+W43+W49+W53+W56+W59+W63+W79+W84+W88+W90+W93+W98+W101+W112+W119+W121+W124+W127</f>
        <v>0</v>
      </c>
      <c r="X11" s="404"/>
      <c r="Y11" s="404">
        <f>Y12+Y16+Y24+Y31+Y37+Y40+Y43+Y49+Y53+Y56+Y59+Y63+Y79+Y84+Y88+Y90+Y93+Y98+Y101+Y112+Y119+Y121+Y124+Y127</f>
        <v>0</v>
      </c>
      <c r="Z11" s="404"/>
      <c r="AA11" s="404">
        <f>AA12+AA16+AA24+AA31+AA37+AA40+AA43+AA49+AA53+AA56+AA59+AA63+AA79+AA84+AA88+AA90+AA93+AA98+AA101+AA112+AA119+AA121+AA124+AA127</f>
        <v>0</v>
      </c>
      <c r="AB11" s="404"/>
      <c r="AC11" s="404">
        <f>AC12+AC16+AC24+AC31+AC37+AC40+AC43+AC49+AC53+AC56+AC59+AC63+AC79+AC84+AC88+AC90+AC93+AC98+AC101+AC112+AC119+AC121+AC124+AC127</f>
        <v>0</v>
      </c>
      <c r="AD11" s="1670"/>
      <c r="AE11" s="1670">
        <f>AE12+AE16+AE24+AE31+AE37+AE40+AE43+AE49+AE53+AE56+AE59+AE63+AE79+AE84+AE88+AE90+AE93+AE98+AE101+AE112+AE119+AE121+AE124+AE127</f>
        <v>0</v>
      </c>
      <c r="AF11" s="404"/>
      <c r="AG11" s="404">
        <f>AG12+AG16+AG24+AG31+AG37+AG40+AG43+AG49+AG53+AG56+AG59+AG63+AG79+AG84+AG88+AG90+AG93+AG98+AG101+AG112+AG119+AG121+AG124+AG127</f>
        <v>0</v>
      </c>
      <c r="AH11" s="404"/>
      <c r="AI11" s="404">
        <f>AI12+AI16+AI24+AI31+AI37+AI40+AI43+AI49+AI53+AI56+AI59+AI63+AI79+AI84+AI88+AI90+AI93+AI98+AI101+AI112+AI119+AI121+AI124+AI127</f>
        <v>0</v>
      </c>
      <c r="AJ11" s="404"/>
      <c r="AK11" s="404">
        <f>AK12+AK16+AK24+AK31+AK37+AK40+AK43+AK49+AK53+AK56+AK59+AK63+AK79+AK84+AK88+AK90+AK93+AK98+AK101+AK112+AK119+AK121+AK124+AK127</f>
        <v>0</v>
      </c>
      <c r="AL11" s="404"/>
      <c r="AM11" s="404">
        <f>AM12+AM16+AM24+AM31+AM37+AM40+AM43+AM49+AM53+AM56+AM59+AM63+AM79+AM84+AM88+AM90+AM93+AM98+AM101+AM112+AM119+AM121+AM124+AM127</f>
        <v>0</v>
      </c>
      <c r="AN11" s="404"/>
      <c r="AO11" s="404">
        <f>AO12+AO16+AO24+AO31+AO37+AO40+AO43+AO49+AO53+AO56+AO59+AO63+AO79+AO84+AO88+AO90+AO93+AO98+AO101+AO112+AO119+AO121+AO124+AO127</f>
        <v>0</v>
      </c>
      <c r="AP11" s="1937"/>
      <c r="AQ11" s="1937">
        <f>AQ12+AQ16+AQ24+AQ31+AQ37+AQ40+AQ43+AQ49+AQ53+AQ56+AQ59+AQ63+AQ79+AQ84+AQ88+AQ90+AQ93+AQ98+AQ101+AQ112+AQ119+AQ121+AQ124+AQ127</f>
        <v>93522.78</v>
      </c>
      <c r="AR11" s="1670"/>
      <c r="AS11" s="1670">
        <f>AS12+AS16+AS24+AS31+AS37+AS40+AS43+AS49+AS53+AS56+AS59+AS63+AS79+AS84+AS88+AS90+AS93+AS98+AS101+AS112+AS119+AS121+AS124+AS127</f>
        <v>0</v>
      </c>
      <c r="AT11" s="1937"/>
      <c r="AU11" s="1937">
        <f>AU12+AU16+AU24+AU31+AU37+AU40+AU43+AU49+AU53+AU56+AU59+AU63+AU79+AU84+AU88+AU90+AU93+AU98+AU101+AU112+AU119+AU121+AU124+AU127</f>
        <v>0</v>
      </c>
      <c r="AV11" s="404"/>
      <c r="AW11" s="404">
        <f>AW12+AW16+AW24+AW31+AW37+AW40+AW43+AW49+AW53+AW56+AW59+AW63+AW79+AW84+AW88+AW90+AW93+AW98+AW101+AW112+AW119+AW121+AW124+AW127</f>
        <v>694002.19000000006</v>
      </c>
      <c r="AX11" s="404"/>
      <c r="AY11" s="404">
        <f>AY12+AY16+AY24+AY31+AY37+AY40+AY43+AY49+AY53+AY56+AY59+AY63+AY79+AY84+AY88+AY90+AY93+AY98+AY101+AY112+AY119+AY121+AY124+AY127</f>
        <v>38185.360000000001</v>
      </c>
      <c r="AZ11" s="538">
        <f>AY11/I11</f>
        <v>5.215242935840101E-2</v>
      </c>
      <c r="EB11" s="398"/>
      <c r="EC11" s="396"/>
      <c r="ED11" s="396"/>
      <c r="EE11" s="399">
        <f>SUM(EE12:EE128)</f>
        <v>0</v>
      </c>
      <c r="EF11" s="396"/>
      <c r="EG11" s="399">
        <f>SUM(EG12:EG128)</f>
        <v>199.52228330000003</v>
      </c>
      <c r="EH11" s="396"/>
      <c r="EI11" s="400">
        <f>SUM(EI12:EI128)</f>
        <v>229.48725999999999</v>
      </c>
      <c r="FG11" s="401" t="s">
        <v>45</v>
      </c>
      <c r="FI11" s="402" t="s">
        <v>43</v>
      </c>
      <c r="FJ11" s="402" t="s">
        <v>45</v>
      </c>
      <c r="FN11" s="401" t="s">
        <v>103</v>
      </c>
      <c r="FZ11" s="403">
        <f>SUM(FZ12:FZ128)</f>
        <v>732187.55999999994</v>
      </c>
    </row>
    <row r="12" spans="1:184" s="2" customFormat="1" ht="36" customHeight="1" x14ac:dyDescent="0.25">
      <c r="A12" s="266"/>
      <c r="B12" s="417" t="s">
        <v>45</v>
      </c>
      <c r="C12" s="418" t="s">
        <v>105</v>
      </c>
      <c r="D12" s="419" t="s">
        <v>713</v>
      </c>
      <c r="E12" s="420" t="s">
        <v>714</v>
      </c>
      <c r="F12" s="421" t="s">
        <v>108</v>
      </c>
      <c r="G12" s="422">
        <v>1.6</v>
      </c>
      <c r="H12" s="423">
        <v>92.6</v>
      </c>
      <c r="I12" s="424">
        <f>ROUND(H12*G12,2)</f>
        <v>148.16</v>
      </c>
      <c r="J12" s="334"/>
      <c r="K12" s="405">
        <f>ROUND(J12*H12,2)</f>
        <v>0</v>
      </c>
      <c r="L12" s="334"/>
      <c r="M12" s="405">
        <f>ROUND(L12*H12,2)</f>
        <v>0</v>
      </c>
      <c r="N12" s="334"/>
      <c r="O12" s="405">
        <f>ROUND(N12*H12,2)</f>
        <v>0</v>
      </c>
      <c r="P12" s="334"/>
      <c r="Q12" s="405">
        <f>ROUND(P12*H12,2)</f>
        <v>0</v>
      </c>
      <c r="R12" s="334"/>
      <c r="S12" s="405">
        <f>ROUND(R12*H12,2)</f>
        <v>0</v>
      </c>
      <c r="T12" s="334"/>
      <c r="U12" s="405">
        <f>ROUND(T12*H12,2)</f>
        <v>0</v>
      </c>
      <c r="V12" s="334"/>
      <c r="W12" s="405">
        <f>ROUND(V12*H12,2)</f>
        <v>0</v>
      </c>
      <c r="X12" s="334"/>
      <c r="Y12" s="405">
        <f>ROUND(X12*H12,2)</f>
        <v>0</v>
      </c>
      <c r="Z12" s="334"/>
      <c r="AA12" s="405">
        <f>ROUND(Z12*H12,2)</f>
        <v>0</v>
      </c>
      <c r="AB12" s="334"/>
      <c r="AC12" s="405">
        <f>ROUND(AB12*H12,2)</f>
        <v>0</v>
      </c>
      <c r="AD12" s="1603"/>
      <c r="AE12" s="1604">
        <f>ROUND(AD12*H12,2)</f>
        <v>0</v>
      </c>
      <c r="AF12" s="334"/>
      <c r="AG12" s="405">
        <f>ROUND(AF12*H12,2)</f>
        <v>0</v>
      </c>
      <c r="AH12" s="334"/>
      <c r="AI12" s="405">
        <f>ROUND(AH12*H12,2)</f>
        <v>0</v>
      </c>
      <c r="AJ12" s="334"/>
      <c r="AK12" s="405">
        <f>ROUND(AJ12*H12,2)</f>
        <v>0</v>
      </c>
      <c r="AL12" s="334"/>
      <c r="AM12" s="405">
        <f>ROUND(AL12*H12,2)</f>
        <v>0</v>
      </c>
      <c r="AN12" s="334"/>
      <c r="AO12" s="405">
        <f>ROUND(AN12*H12,2)</f>
        <v>0</v>
      </c>
      <c r="AP12" s="1899">
        <v>1.6</v>
      </c>
      <c r="AQ12" s="1900">
        <f>ROUND(AP12*H12,2)</f>
        <v>148.16</v>
      </c>
      <c r="AR12" s="1603"/>
      <c r="AS12" s="1604">
        <f>ROUND(AR12*H12,2)</f>
        <v>0</v>
      </c>
      <c r="AT12" s="1899"/>
      <c r="AU12" s="1900">
        <f>ROUND(AT12*H12,2)</f>
        <v>0</v>
      </c>
      <c r="AV12" s="334">
        <f>AT12+AR12+AP12+AN12+AL12+AJ12+AH12+AF12+AD12+AB12+Z12+X12+V12+T12+R12+P12+N12+L12+J12</f>
        <v>1.6</v>
      </c>
      <c r="AW12" s="405">
        <f>ROUND(AV12*H12,2)</f>
        <v>148.16</v>
      </c>
      <c r="AX12" s="334">
        <f>G12-AV12</f>
        <v>0</v>
      </c>
      <c r="AY12" s="425">
        <f>ROUND(AX12*H12,2)</f>
        <v>0</v>
      </c>
      <c r="AZ12" s="525">
        <f>AY12/I12</f>
        <v>0</v>
      </c>
      <c r="EB12" s="426" t="s">
        <v>7</v>
      </c>
      <c r="EC12" s="427" t="s">
        <v>31</v>
      </c>
      <c r="ED12" s="285"/>
      <c r="EE12" s="48">
        <f>ED12*G12</f>
        <v>0</v>
      </c>
      <c r="EF12" s="48">
        <v>0</v>
      </c>
      <c r="EG12" s="48">
        <f>EF12*G12</f>
        <v>0</v>
      </c>
      <c r="EH12" s="48">
        <v>0.32</v>
      </c>
      <c r="EI12" s="428">
        <f>EH12*G12</f>
        <v>0.51200000000000001</v>
      </c>
      <c r="FG12" s="49" t="s">
        <v>110</v>
      </c>
      <c r="FI12" s="49" t="s">
        <v>105</v>
      </c>
      <c r="FJ12" s="49" t="s">
        <v>46</v>
      </c>
      <c r="FN12" s="49" t="s">
        <v>103</v>
      </c>
      <c r="FT12" s="429">
        <f>IF(EC12="základní",I12,0)</f>
        <v>148.16</v>
      </c>
      <c r="FU12" s="429">
        <f>IF(EC12="snížená",I12,0)</f>
        <v>0</v>
      </c>
      <c r="FV12" s="429">
        <f>IF(EC12="zákl. přenesená",I12,0)</f>
        <v>0</v>
      </c>
      <c r="FW12" s="429">
        <f>IF(EC12="sníž. přenesená",I12,0)</f>
        <v>0</v>
      </c>
      <c r="FX12" s="429">
        <f>IF(EC12="nulová",I12,0)</f>
        <v>0</v>
      </c>
      <c r="FY12" s="49" t="s">
        <v>45</v>
      </c>
      <c r="FZ12" s="429">
        <f>ROUND(H12*G12,2)</f>
        <v>148.16</v>
      </c>
      <c r="GA12" s="49" t="s">
        <v>110</v>
      </c>
      <c r="GB12" s="49" t="s">
        <v>715</v>
      </c>
    </row>
    <row r="13" spans="1:184" s="1" customFormat="1" ht="24.9" customHeight="1" x14ac:dyDescent="0.2">
      <c r="A13"/>
      <c r="B13" s="377"/>
      <c r="C13" s="207" t="s">
        <v>112</v>
      </c>
      <c r="D13" s="33"/>
      <c r="E13" s="208" t="s">
        <v>113</v>
      </c>
      <c r="F13" s="33"/>
      <c r="G13" s="33"/>
      <c r="H13" s="202"/>
      <c r="I13" s="378"/>
      <c r="J13" s="312"/>
      <c r="K13" s="313"/>
      <c r="L13" s="312"/>
      <c r="M13" s="313"/>
      <c r="N13" s="312"/>
      <c r="O13" s="313"/>
      <c r="P13" s="312"/>
      <c r="Q13" s="313"/>
      <c r="R13" s="312"/>
      <c r="S13" s="313"/>
      <c r="T13" s="312"/>
      <c r="U13" s="313"/>
      <c r="V13" s="312"/>
      <c r="W13" s="313"/>
      <c r="X13" s="312"/>
      <c r="Y13" s="313"/>
      <c r="Z13" s="312"/>
      <c r="AA13" s="313"/>
      <c r="AB13" s="312"/>
      <c r="AC13" s="313"/>
      <c r="AD13" s="1605"/>
      <c r="AE13" s="1606"/>
      <c r="AF13" s="312"/>
      <c r="AG13" s="313"/>
      <c r="AH13" s="312"/>
      <c r="AI13" s="313"/>
      <c r="AJ13" s="312"/>
      <c r="AK13" s="313"/>
      <c r="AL13" s="312"/>
      <c r="AM13" s="313"/>
      <c r="AN13" s="312"/>
      <c r="AO13" s="313"/>
      <c r="AP13" s="1901"/>
      <c r="AQ13" s="1902"/>
      <c r="AR13" s="1605"/>
      <c r="AS13" s="1606"/>
      <c r="AT13" s="1901"/>
      <c r="AU13" s="1902"/>
      <c r="AV13" s="312"/>
      <c r="AW13" s="313"/>
      <c r="AX13" s="312"/>
      <c r="AY13" s="369"/>
      <c r="AZ13" s="539"/>
      <c r="EB13" s="128"/>
      <c r="EC13" s="129"/>
      <c r="ED13" s="33"/>
      <c r="EE13" s="33"/>
      <c r="EF13" s="33"/>
      <c r="EG13" s="33"/>
      <c r="EH13" s="33"/>
      <c r="EI13" s="34"/>
      <c r="EJ13" s="22"/>
      <c r="EK13" s="22"/>
      <c r="EL13" s="22"/>
      <c r="EM13" s="22"/>
      <c r="EN13" s="22"/>
      <c r="EO13" s="22"/>
      <c r="EP13" s="22"/>
      <c r="EQ13" s="22"/>
      <c r="ER13" s="22"/>
      <c r="ES13" s="22"/>
      <c r="ET13" s="22"/>
      <c r="FI13" s="13" t="s">
        <v>112</v>
      </c>
      <c r="FJ13" s="13" t="s">
        <v>46</v>
      </c>
    </row>
    <row r="14" spans="1:184" s="10" customFormat="1" ht="24.9" customHeight="1" x14ac:dyDescent="0.2">
      <c r="A14"/>
      <c r="B14" s="380"/>
      <c r="C14" s="207" t="s">
        <v>114</v>
      </c>
      <c r="D14" s="215" t="s">
        <v>7</v>
      </c>
      <c r="E14" s="216" t="s">
        <v>716</v>
      </c>
      <c r="F14" s="141"/>
      <c r="G14" s="217">
        <v>1.6</v>
      </c>
      <c r="H14" s="218"/>
      <c r="I14" s="381"/>
      <c r="J14" s="316"/>
      <c r="K14" s="317"/>
      <c r="L14" s="316"/>
      <c r="M14" s="317"/>
      <c r="N14" s="316"/>
      <c r="O14" s="317"/>
      <c r="P14" s="316"/>
      <c r="Q14" s="317"/>
      <c r="R14" s="316"/>
      <c r="S14" s="317"/>
      <c r="T14" s="316"/>
      <c r="U14" s="317"/>
      <c r="V14" s="316"/>
      <c r="W14" s="317"/>
      <c r="X14" s="316"/>
      <c r="Y14" s="317"/>
      <c r="Z14" s="316"/>
      <c r="AA14" s="317"/>
      <c r="AB14" s="316"/>
      <c r="AC14" s="317"/>
      <c r="AD14" s="1609"/>
      <c r="AE14" s="1610"/>
      <c r="AF14" s="316"/>
      <c r="AG14" s="317"/>
      <c r="AH14" s="316"/>
      <c r="AI14" s="317"/>
      <c r="AJ14" s="316"/>
      <c r="AK14" s="317"/>
      <c r="AL14" s="316"/>
      <c r="AM14" s="317"/>
      <c r="AN14" s="316"/>
      <c r="AO14" s="317"/>
      <c r="AP14" s="1905"/>
      <c r="AQ14" s="1906"/>
      <c r="AR14" s="1609"/>
      <c r="AS14" s="1610"/>
      <c r="AT14" s="1905"/>
      <c r="AU14" s="1906"/>
      <c r="AV14" s="316"/>
      <c r="AW14" s="317"/>
      <c r="AX14" s="316"/>
      <c r="AY14" s="371"/>
      <c r="AZ14" s="528"/>
      <c r="EB14" s="140"/>
      <c r="EC14" s="141"/>
      <c r="ED14" s="141"/>
      <c r="EE14" s="141"/>
      <c r="EF14" s="141"/>
      <c r="EG14" s="141"/>
      <c r="EH14" s="141"/>
      <c r="EI14" s="142"/>
      <c r="FI14" s="143" t="s">
        <v>114</v>
      </c>
      <c r="FJ14" s="143" t="s">
        <v>46</v>
      </c>
      <c r="FK14" s="10" t="s">
        <v>46</v>
      </c>
      <c r="FL14" s="10" t="s">
        <v>23</v>
      </c>
      <c r="FM14" s="10" t="s">
        <v>45</v>
      </c>
      <c r="FN14" s="143" t="s">
        <v>103</v>
      </c>
    </row>
    <row r="15" spans="1:184" s="9" customFormat="1" ht="24.9" customHeight="1" x14ac:dyDescent="0.2">
      <c r="A15"/>
      <c r="B15" s="382"/>
      <c r="C15" s="207" t="s">
        <v>114</v>
      </c>
      <c r="D15" s="210" t="s">
        <v>7</v>
      </c>
      <c r="E15" s="211" t="s">
        <v>717</v>
      </c>
      <c r="F15" s="134"/>
      <c r="G15" s="210" t="s">
        <v>7</v>
      </c>
      <c r="H15" s="212"/>
      <c r="I15" s="383"/>
      <c r="J15" s="314"/>
      <c r="K15" s="315"/>
      <c r="L15" s="314"/>
      <c r="M15" s="315"/>
      <c r="N15" s="314"/>
      <c r="O15" s="315"/>
      <c r="P15" s="314"/>
      <c r="Q15" s="315"/>
      <c r="R15" s="314"/>
      <c r="S15" s="315"/>
      <c r="T15" s="314"/>
      <c r="U15" s="315"/>
      <c r="V15" s="314"/>
      <c r="W15" s="315"/>
      <c r="X15" s="314"/>
      <c r="Y15" s="315"/>
      <c r="Z15" s="314"/>
      <c r="AA15" s="315"/>
      <c r="AB15" s="314"/>
      <c r="AC15" s="315"/>
      <c r="AD15" s="1607"/>
      <c r="AE15" s="1608"/>
      <c r="AF15" s="314"/>
      <c r="AG15" s="315"/>
      <c r="AH15" s="314"/>
      <c r="AI15" s="315"/>
      <c r="AJ15" s="314"/>
      <c r="AK15" s="315"/>
      <c r="AL15" s="314"/>
      <c r="AM15" s="315"/>
      <c r="AN15" s="314"/>
      <c r="AO15" s="315"/>
      <c r="AP15" s="1903"/>
      <c r="AQ15" s="1904"/>
      <c r="AR15" s="1607"/>
      <c r="AS15" s="1608"/>
      <c r="AT15" s="1903"/>
      <c r="AU15" s="1904"/>
      <c r="AV15" s="314"/>
      <c r="AW15" s="315"/>
      <c r="AX15" s="314"/>
      <c r="AY15" s="370"/>
      <c r="AZ15" s="527"/>
      <c r="EB15" s="133"/>
      <c r="EC15" s="134"/>
      <c r="ED15" s="134"/>
      <c r="EE15" s="134"/>
      <c r="EF15" s="134"/>
      <c r="EG15" s="134"/>
      <c r="EH15" s="134"/>
      <c r="EI15" s="135"/>
      <c r="FI15" s="136" t="s">
        <v>114</v>
      </c>
      <c r="FJ15" s="136" t="s">
        <v>46</v>
      </c>
      <c r="FK15" s="9" t="s">
        <v>45</v>
      </c>
      <c r="FL15" s="9" t="s">
        <v>23</v>
      </c>
      <c r="FM15" s="9" t="s">
        <v>44</v>
      </c>
      <c r="FN15" s="136" t="s">
        <v>103</v>
      </c>
    </row>
    <row r="16" spans="1:184" s="2" customFormat="1" ht="36" customHeight="1" x14ac:dyDescent="0.25">
      <c r="A16" s="266"/>
      <c r="B16" s="430" t="s">
        <v>46</v>
      </c>
      <c r="C16" s="268" t="s">
        <v>105</v>
      </c>
      <c r="D16" s="269" t="s">
        <v>118</v>
      </c>
      <c r="E16" s="431" t="s">
        <v>119</v>
      </c>
      <c r="F16" s="270" t="s">
        <v>108</v>
      </c>
      <c r="G16" s="271">
        <v>478.82</v>
      </c>
      <c r="H16" s="272">
        <v>43.4</v>
      </c>
      <c r="I16" s="432">
        <f>ROUND(H16*G16,2)</f>
        <v>20780.79</v>
      </c>
      <c r="J16" s="318"/>
      <c r="K16" s="319">
        <f>ROUND(J16*H16,2)</f>
        <v>0</v>
      </c>
      <c r="L16" s="318"/>
      <c r="M16" s="319">
        <f>ROUND(L16*H16,2)</f>
        <v>0</v>
      </c>
      <c r="N16" s="318">
        <f>G16</f>
        <v>478.82</v>
      </c>
      <c r="O16" s="319">
        <f>ROUND(N16*H16,2)</f>
        <v>20780.79</v>
      </c>
      <c r="P16" s="318"/>
      <c r="Q16" s="319">
        <f>ROUND(P16*H16,2)</f>
        <v>0</v>
      </c>
      <c r="R16" s="318"/>
      <c r="S16" s="319">
        <f>ROUND(R16*H16,2)</f>
        <v>0</v>
      </c>
      <c r="T16" s="318"/>
      <c r="U16" s="319">
        <f>ROUND(T16*H16,2)</f>
        <v>0</v>
      </c>
      <c r="V16" s="318"/>
      <c r="W16" s="319">
        <f>ROUND(V16*H16,2)</f>
        <v>0</v>
      </c>
      <c r="X16" s="318"/>
      <c r="Y16" s="319">
        <f>ROUND(X16*H16,2)</f>
        <v>0</v>
      </c>
      <c r="Z16" s="318"/>
      <c r="AA16" s="319">
        <f>ROUND(Z16*H16,2)</f>
        <v>0</v>
      </c>
      <c r="AB16" s="318"/>
      <c r="AC16" s="319">
        <f>ROUND(AB16*H16,2)</f>
        <v>0</v>
      </c>
      <c r="AD16" s="1381"/>
      <c r="AE16" s="1382">
        <f>ROUND(AD16*H16,2)</f>
        <v>0</v>
      </c>
      <c r="AF16" s="318"/>
      <c r="AG16" s="319">
        <f>ROUND(AF16*H16,2)</f>
        <v>0</v>
      </c>
      <c r="AH16" s="318"/>
      <c r="AI16" s="319">
        <f>ROUND(AH16*H16,2)</f>
        <v>0</v>
      </c>
      <c r="AJ16" s="318"/>
      <c r="AK16" s="319">
        <f>ROUND(AJ16*H16,2)</f>
        <v>0</v>
      </c>
      <c r="AL16" s="318"/>
      <c r="AM16" s="319">
        <f>ROUND(AL16*H16,2)</f>
        <v>0</v>
      </c>
      <c r="AN16" s="318"/>
      <c r="AO16" s="319">
        <f>ROUND(AN16*H16,2)</f>
        <v>0</v>
      </c>
      <c r="AP16" s="1907"/>
      <c r="AQ16" s="1908">
        <f>ROUND(AP16*H16,2)</f>
        <v>0</v>
      </c>
      <c r="AR16" s="1381"/>
      <c r="AS16" s="1382">
        <f>ROUND(AR16*H16,2)</f>
        <v>0</v>
      </c>
      <c r="AT16" s="1907"/>
      <c r="AU16" s="1908">
        <f>ROUND(AT16*H16,2)</f>
        <v>0</v>
      </c>
      <c r="AV16" s="318">
        <f>AT16+AR16+AP16+AN16+AL16+AJ16+AH16+AF16+AD16+AB16+Z16+X16+V16+T16+R16+P16+N16+L16+J16</f>
        <v>478.82</v>
      </c>
      <c r="AW16" s="319">
        <f>ROUND(AV16*H16,2)</f>
        <v>20780.79</v>
      </c>
      <c r="AX16" s="318">
        <f>G16-AV16</f>
        <v>0</v>
      </c>
      <c r="AY16" s="433">
        <f>ROUND(AX16*H16,2)</f>
        <v>0</v>
      </c>
      <c r="AZ16" s="530">
        <f>AY16/I16</f>
        <v>0</v>
      </c>
      <c r="EB16" s="426" t="s">
        <v>7</v>
      </c>
      <c r="EC16" s="427" t="s">
        <v>31</v>
      </c>
      <c r="ED16" s="285"/>
      <c r="EE16" s="48">
        <f>ED16*G16</f>
        <v>0</v>
      </c>
      <c r="EF16" s="48">
        <v>0</v>
      </c>
      <c r="EG16" s="48">
        <f>EF16*G16</f>
        <v>0</v>
      </c>
      <c r="EH16" s="48">
        <v>0.28999999999999998</v>
      </c>
      <c r="EI16" s="428">
        <f>EH16*G16</f>
        <v>138.8578</v>
      </c>
      <c r="FG16" s="49" t="s">
        <v>110</v>
      </c>
      <c r="FI16" s="49" t="s">
        <v>105</v>
      </c>
      <c r="FJ16" s="49" t="s">
        <v>46</v>
      </c>
      <c r="FN16" s="49" t="s">
        <v>103</v>
      </c>
      <c r="FT16" s="429">
        <f>IF(EC16="základní",I16,0)</f>
        <v>20780.79</v>
      </c>
      <c r="FU16" s="429">
        <f>IF(EC16="snížená",I16,0)</f>
        <v>0</v>
      </c>
      <c r="FV16" s="429">
        <f>IF(EC16="zákl. přenesená",I16,0)</f>
        <v>0</v>
      </c>
      <c r="FW16" s="429">
        <f>IF(EC16="sníž. přenesená",I16,0)</f>
        <v>0</v>
      </c>
      <c r="FX16" s="429">
        <f>IF(EC16="nulová",I16,0)</f>
        <v>0</v>
      </c>
      <c r="FY16" s="49" t="s">
        <v>45</v>
      </c>
      <c r="FZ16" s="429">
        <f>ROUND(H16*G16,2)</f>
        <v>20780.79</v>
      </c>
      <c r="GA16" s="49" t="s">
        <v>110</v>
      </c>
      <c r="GB16" s="49" t="s">
        <v>718</v>
      </c>
    </row>
    <row r="17" spans="1:184" s="1" customFormat="1" ht="24.9" customHeight="1" x14ac:dyDescent="0.2">
      <c r="A17"/>
      <c r="B17" s="377"/>
      <c r="C17" s="207" t="s">
        <v>112</v>
      </c>
      <c r="D17" s="33"/>
      <c r="E17" s="208" t="s">
        <v>121</v>
      </c>
      <c r="F17" s="33"/>
      <c r="G17" s="33"/>
      <c r="H17" s="202"/>
      <c r="I17" s="378"/>
      <c r="J17" s="312"/>
      <c r="K17" s="313"/>
      <c r="L17" s="312"/>
      <c r="M17" s="313"/>
      <c r="N17" s="312"/>
      <c r="O17" s="313"/>
      <c r="P17" s="312"/>
      <c r="Q17" s="313"/>
      <c r="R17" s="312"/>
      <c r="S17" s="313"/>
      <c r="T17" s="312"/>
      <c r="U17" s="313"/>
      <c r="V17" s="312"/>
      <c r="W17" s="313"/>
      <c r="X17" s="312"/>
      <c r="Y17" s="313"/>
      <c r="Z17" s="312"/>
      <c r="AA17" s="313"/>
      <c r="AB17" s="312"/>
      <c r="AC17" s="313"/>
      <c r="AD17" s="1605"/>
      <c r="AE17" s="1606"/>
      <c r="AF17" s="312"/>
      <c r="AG17" s="313"/>
      <c r="AH17" s="312"/>
      <c r="AI17" s="313"/>
      <c r="AJ17" s="312"/>
      <c r="AK17" s="313"/>
      <c r="AL17" s="312"/>
      <c r="AM17" s="313"/>
      <c r="AN17" s="312"/>
      <c r="AO17" s="313"/>
      <c r="AP17" s="1901"/>
      <c r="AQ17" s="1902"/>
      <c r="AR17" s="1605"/>
      <c r="AS17" s="1606"/>
      <c r="AT17" s="1901"/>
      <c r="AU17" s="1902"/>
      <c r="AV17" s="312"/>
      <c r="AW17" s="313"/>
      <c r="AX17" s="312"/>
      <c r="AY17" s="369"/>
      <c r="AZ17" s="539"/>
      <c r="EB17" s="128"/>
      <c r="EC17" s="129"/>
      <c r="ED17" s="33"/>
      <c r="EE17" s="33"/>
      <c r="EF17" s="33"/>
      <c r="EG17" s="33"/>
      <c r="EH17" s="33"/>
      <c r="EI17" s="34"/>
      <c r="EJ17" s="22"/>
      <c r="EK17" s="22"/>
      <c r="EL17" s="22"/>
      <c r="EM17" s="22"/>
      <c r="EN17" s="22"/>
      <c r="EO17" s="22"/>
      <c r="EP17" s="22"/>
      <c r="EQ17" s="22"/>
      <c r="ER17" s="22"/>
      <c r="ES17" s="22"/>
      <c r="ET17" s="22"/>
      <c r="FI17" s="13" t="s">
        <v>112</v>
      </c>
      <c r="FJ17" s="13" t="s">
        <v>46</v>
      </c>
    </row>
    <row r="18" spans="1:184" s="9" customFormat="1" ht="24.9" customHeight="1" x14ac:dyDescent="0.2">
      <c r="A18"/>
      <c r="B18" s="382"/>
      <c r="C18" s="207" t="s">
        <v>114</v>
      </c>
      <c r="D18" s="210" t="s">
        <v>7</v>
      </c>
      <c r="E18" s="211" t="s">
        <v>719</v>
      </c>
      <c r="F18" s="134"/>
      <c r="G18" s="210" t="s">
        <v>7</v>
      </c>
      <c r="H18" s="212"/>
      <c r="I18" s="383"/>
      <c r="J18" s="314"/>
      <c r="K18" s="315"/>
      <c r="L18" s="314"/>
      <c r="M18" s="315"/>
      <c r="N18" s="314"/>
      <c r="O18" s="315"/>
      <c r="P18" s="314"/>
      <c r="Q18" s="315"/>
      <c r="R18" s="314"/>
      <c r="S18" s="315"/>
      <c r="T18" s="314"/>
      <c r="U18" s="315"/>
      <c r="V18" s="314"/>
      <c r="W18" s="315"/>
      <c r="X18" s="314"/>
      <c r="Y18" s="315"/>
      <c r="Z18" s="314"/>
      <c r="AA18" s="315"/>
      <c r="AB18" s="314"/>
      <c r="AC18" s="315"/>
      <c r="AD18" s="1607"/>
      <c r="AE18" s="1608"/>
      <c r="AF18" s="314"/>
      <c r="AG18" s="315"/>
      <c r="AH18" s="314"/>
      <c r="AI18" s="315"/>
      <c r="AJ18" s="314"/>
      <c r="AK18" s="315"/>
      <c r="AL18" s="314"/>
      <c r="AM18" s="315"/>
      <c r="AN18" s="314"/>
      <c r="AO18" s="315"/>
      <c r="AP18" s="1903"/>
      <c r="AQ18" s="1904"/>
      <c r="AR18" s="1607"/>
      <c r="AS18" s="1608"/>
      <c r="AT18" s="1903"/>
      <c r="AU18" s="1904"/>
      <c r="AV18" s="314"/>
      <c r="AW18" s="315"/>
      <c r="AX18" s="314"/>
      <c r="AY18" s="370"/>
      <c r="AZ18" s="527"/>
      <c r="EB18" s="133"/>
      <c r="EC18" s="134"/>
      <c r="ED18" s="134"/>
      <c r="EE18" s="134"/>
      <c r="EF18" s="134"/>
      <c r="EG18" s="134"/>
      <c r="EH18" s="134"/>
      <c r="EI18" s="135"/>
      <c r="FI18" s="136" t="s">
        <v>114</v>
      </c>
      <c r="FJ18" s="136" t="s">
        <v>46</v>
      </c>
      <c r="FK18" s="9" t="s">
        <v>45</v>
      </c>
      <c r="FL18" s="9" t="s">
        <v>23</v>
      </c>
      <c r="FM18" s="9" t="s">
        <v>44</v>
      </c>
      <c r="FN18" s="136" t="s">
        <v>103</v>
      </c>
    </row>
    <row r="19" spans="1:184" s="9" customFormat="1" ht="24.9" customHeight="1" x14ac:dyDescent="0.2">
      <c r="A19"/>
      <c r="B19" s="382"/>
      <c r="C19" s="207" t="s">
        <v>114</v>
      </c>
      <c r="D19" s="210" t="s">
        <v>7</v>
      </c>
      <c r="E19" s="211" t="s">
        <v>720</v>
      </c>
      <c r="F19" s="134"/>
      <c r="G19" s="210" t="s">
        <v>7</v>
      </c>
      <c r="H19" s="212"/>
      <c r="I19" s="383"/>
      <c r="J19" s="314"/>
      <c r="K19" s="315"/>
      <c r="L19" s="314"/>
      <c r="M19" s="315"/>
      <c r="N19" s="314"/>
      <c r="O19" s="315"/>
      <c r="P19" s="314"/>
      <c r="Q19" s="315"/>
      <c r="R19" s="314"/>
      <c r="S19" s="315"/>
      <c r="T19" s="314"/>
      <c r="U19" s="315"/>
      <c r="V19" s="314"/>
      <c r="W19" s="315"/>
      <c r="X19" s="314"/>
      <c r="Y19" s="315"/>
      <c r="Z19" s="314"/>
      <c r="AA19" s="315"/>
      <c r="AB19" s="314"/>
      <c r="AC19" s="315"/>
      <c r="AD19" s="1607"/>
      <c r="AE19" s="1608"/>
      <c r="AF19" s="314"/>
      <c r="AG19" s="315"/>
      <c r="AH19" s="314"/>
      <c r="AI19" s="315"/>
      <c r="AJ19" s="314"/>
      <c r="AK19" s="315"/>
      <c r="AL19" s="314"/>
      <c r="AM19" s="315"/>
      <c r="AN19" s="314"/>
      <c r="AO19" s="315"/>
      <c r="AP19" s="1903"/>
      <c r="AQ19" s="1904"/>
      <c r="AR19" s="1607"/>
      <c r="AS19" s="1608"/>
      <c r="AT19" s="1903"/>
      <c r="AU19" s="1904"/>
      <c r="AV19" s="314"/>
      <c r="AW19" s="315"/>
      <c r="AX19" s="314"/>
      <c r="AY19" s="370"/>
      <c r="AZ19" s="527"/>
      <c r="BJ19" s="687"/>
      <c r="EB19" s="133"/>
      <c r="EC19" s="134"/>
      <c r="ED19" s="134"/>
      <c r="EE19" s="134"/>
      <c r="EF19" s="134"/>
      <c r="EG19" s="134"/>
      <c r="EH19" s="134"/>
      <c r="EI19" s="135"/>
      <c r="FI19" s="136" t="s">
        <v>114</v>
      </c>
      <c r="FJ19" s="136" t="s">
        <v>46</v>
      </c>
      <c r="FK19" s="9" t="s">
        <v>45</v>
      </c>
      <c r="FL19" s="9" t="s">
        <v>23</v>
      </c>
      <c r="FM19" s="9" t="s">
        <v>44</v>
      </c>
      <c r="FN19" s="136" t="s">
        <v>103</v>
      </c>
    </row>
    <row r="20" spans="1:184" s="10" customFormat="1" ht="24.9" customHeight="1" x14ac:dyDescent="0.2">
      <c r="A20"/>
      <c r="B20" s="380"/>
      <c r="C20" s="207" t="s">
        <v>114</v>
      </c>
      <c r="D20" s="215" t="s">
        <v>7</v>
      </c>
      <c r="E20" s="216" t="s">
        <v>721</v>
      </c>
      <c r="F20" s="141"/>
      <c r="G20" s="217">
        <v>451.1</v>
      </c>
      <c r="H20" s="218"/>
      <c r="I20" s="381"/>
      <c r="J20" s="316"/>
      <c r="K20" s="317"/>
      <c r="L20" s="316"/>
      <c r="M20" s="317"/>
      <c r="N20" s="316"/>
      <c r="O20" s="317"/>
      <c r="P20" s="316"/>
      <c r="Q20" s="317"/>
      <c r="R20" s="316"/>
      <c r="S20" s="317"/>
      <c r="T20" s="316"/>
      <c r="U20" s="317"/>
      <c r="V20" s="316"/>
      <c r="W20" s="317"/>
      <c r="X20" s="316"/>
      <c r="Y20" s="317"/>
      <c r="Z20" s="316"/>
      <c r="AA20" s="317"/>
      <c r="AB20" s="316"/>
      <c r="AC20" s="317"/>
      <c r="AD20" s="1609"/>
      <c r="AE20" s="1610"/>
      <c r="AF20" s="316"/>
      <c r="AG20" s="317"/>
      <c r="AH20" s="316"/>
      <c r="AI20" s="317"/>
      <c r="AJ20" s="316"/>
      <c r="AK20" s="317"/>
      <c r="AL20" s="316"/>
      <c r="AM20" s="317"/>
      <c r="AN20" s="316"/>
      <c r="AO20" s="317"/>
      <c r="AP20" s="1905"/>
      <c r="AQ20" s="1906"/>
      <c r="AR20" s="1609"/>
      <c r="AS20" s="1610"/>
      <c r="AT20" s="1905"/>
      <c r="AU20" s="1906"/>
      <c r="AV20" s="316"/>
      <c r="AW20" s="317"/>
      <c r="AX20" s="316"/>
      <c r="AY20" s="371"/>
      <c r="AZ20" s="528"/>
      <c r="BJ20" s="688"/>
      <c r="EB20" s="140"/>
      <c r="EC20" s="141"/>
      <c r="ED20" s="141"/>
      <c r="EE20" s="141"/>
      <c r="EF20" s="141"/>
      <c r="EG20" s="141"/>
      <c r="EH20" s="141"/>
      <c r="EI20" s="142"/>
      <c r="FI20" s="143" t="s">
        <v>114</v>
      </c>
      <c r="FJ20" s="143" t="s">
        <v>46</v>
      </c>
      <c r="FK20" s="10" t="s">
        <v>46</v>
      </c>
      <c r="FL20" s="10" t="s">
        <v>23</v>
      </c>
      <c r="FM20" s="10" t="s">
        <v>44</v>
      </c>
      <c r="FN20" s="143" t="s">
        <v>103</v>
      </c>
    </row>
    <row r="21" spans="1:184" s="10" customFormat="1" ht="24.9" customHeight="1" x14ac:dyDescent="0.2">
      <c r="A21"/>
      <c r="B21" s="380"/>
      <c r="C21" s="207" t="s">
        <v>114</v>
      </c>
      <c r="D21" s="215" t="s">
        <v>7</v>
      </c>
      <c r="E21" s="216" t="s">
        <v>722</v>
      </c>
      <c r="F21" s="141"/>
      <c r="G21" s="217">
        <v>26.92</v>
      </c>
      <c r="H21" s="218"/>
      <c r="I21" s="381"/>
      <c r="J21" s="316"/>
      <c r="K21" s="317"/>
      <c r="L21" s="316"/>
      <c r="M21" s="317"/>
      <c r="N21" s="316"/>
      <c r="O21" s="317"/>
      <c r="P21" s="316"/>
      <c r="Q21" s="317"/>
      <c r="R21" s="316"/>
      <c r="S21" s="317"/>
      <c r="T21" s="316"/>
      <c r="U21" s="317"/>
      <c r="V21" s="316"/>
      <c r="W21" s="317"/>
      <c r="X21" s="316"/>
      <c r="Y21" s="317"/>
      <c r="Z21" s="316"/>
      <c r="AA21" s="317"/>
      <c r="AB21" s="316"/>
      <c r="AC21" s="317"/>
      <c r="AD21" s="1609"/>
      <c r="AE21" s="1610"/>
      <c r="AF21" s="316"/>
      <c r="AG21" s="317"/>
      <c r="AH21" s="316"/>
      <c r="AI21" s="317"/>
      <c r="AJ21" s="316"/>
      <c r="AK21" s="317"/>
      <c r="AL21" s="316"/>
      <c r="AM21" s="317"/>
      <c r="AN21" s="316"/>
      <c r="AO21" s="317"/>
      <c r="AP21" s="1905"/>
      <c r="AQ21" s="1906"/>
      <c r="AR21" s="1609"/>
      <c r="AS21" s="1610"/>
      <c r="AT21" s="1905"/>
      <c r="AU21" s="1906"/>
      <c r="AV21" s="316"/>
      <c r="AW21" s="317"/>
      <c r="AX21" s="316"/>
      <c r="AY21" s="371"/>
      <c r="AZ21" s="528"/>
      <c r="BJ21" s="688"/>
      <c r="EB21" s="140"/>
      <c r="EC21" s="141"/>
      <c r="ED21" s="141"/>
      <c r="EE21" s="141"/>
      <c r="EF21" s="141"/>
      <c r="EG21" s="141"/>
      <c r="EH21" s="141"/>
      <c r="EI21" s="142"/>
      <c r="FI21" s="143" t="s">
        <v>114</v>
      </c>
      <c r="FJ21" s="143" t="s">
        <v>46</v>
      </c>
      <c r="FK21" s="10" t="s">
        <v>46</v>
      </c>
      <c r="FL21" s="10" t="s">
        <v>23</v>
      </c>
      <c r="FM21" s="10" t="s">
        <v>44</v>
      </c>
      <c r="FN21" s="143" t="s">
        <v>103</v>
      </c>
    </row>
    <row r="22" spans="1:184" s="10" customFormat="1" ht="24.9" customHeight="1" x14ac:dyDescent="0.2">
      <c r="A22"/>
      <c r="B22" s="380"/>
      <c r="C22" s="207" t="s">
        <v>114</v>
      </c>
      <c r="D22" s="215" t="s">
        <v>7</v>
      </c>
      <c r="E22" s="216" t="s">
        <v>723</v>
      </c>
      <c r="F22" s="141"/>
      <c r="G22" s="217">
        <v>0.8</v>
      </c>
      <c r="H22" s="218"/>
      <c r="I22" s="381"/>
      <c r="J22" s="316"/>
      <c r="K22" s="317"/>
      <c r="L22" s="316"/>
      <c r="M22" s="317"/>
      <c r="N22" s="316"/>
      <c r="O22" s="317"/>
      <c r="P22" s="316"/>
      <c r="Q22" s="317"/>
      <c r="R22" s="316"/>
      <c r="S22" s="317"/>
      <c r="T22" s="316"/>
      <c r="U22" s="317"/>
      <c r="V22" s="316"/>
      <c r="W22" s="317"/>
      <c r="X22" s="316"/>
      <c r="Y22" s="317"/>
      <c r="Z22" s="316"/>
      <c r="AA22" s="317"/>
      <c r="AB22" s="316"/>
      <c r="AC22" s="317"/>
      <c r="AD22" s="1609"/>
      <c r="AE22" s="1610"/>
      <c r="AF22" s="316"/>
      <c r="AG22" s="317"/>
      <c r="AH22" s="316"/>
      <c r="AI22" s="317"/>
      <c r="AJ22" s="316"/>
      <c r="AK22" s="317"/>
      <c r="AL22" s="316"/>
      <c r="AM22" s="317"/>
      <c r="AN22" s="316"/>
      <c r="AO22" s="317"/>
      <c r="AP22" s="1905"/>
      <c r="AQ22" s="1906"/>
      <c r="AR22" s="1609"/>
      <c r="AS22" s="1610"/>
      <c r="AT22" s="1905"/>
      <c r="AU22" s="1906"/>
      <c r="AV22" s="316"/>
      <c r="AW22" s="317"/>
      <c r="AX22" s="316"/>
      <c r="AY22" s="371"/>
      <c r="AZ22" s="528"/>
      <c r="EB22" s="140"/>
      <c r="EC22" s="141"/>
      <c r="ED22" s="141"/>
      <c r="EE22" s="141"/>
      <c r="EF22" s="141"/>
      <c r="EG22" s="141"/>
      <c r="EH22" s="141"/>
      <c r="EI22" s="142"/>
      <c r="FI22" s="143" t="s">
        <v>114</v>
      </c>
      <c r="FJ22" s="143" t="s">
        <v>46</v>
      </c>
      <c r="FK22" s="10" t="s">
        <v>46</v>
      </c>
      <c r="FL22" s="10" t="s">
        <v>23</v>
      </c>
      <c r="FM22" s="10" t="s">
        <v>44</v>
      </c>
      <c r="FN22" s="143" t="s">
        <v>103</v>
      </c>
    </row>
    <row r="23" spans="1:184" s="12" customFormat="1" ht="24.9" customHeight="1" x14ac:dyDescent="0.2">
      <c r="A23"/>
      <c r="B23" s="384"/>
      <c r="C23" s="207" t="s">
        <v>114</v>
      </c>
      <c r="D23" s="227" t="s">
        <v>7</v>
      </c>
      <c r="E23" s="228" t="s">
        <v>132</v>
      </c>
      <c r="F23" s="155"/>
      <c r="G23" s="229">
        <v>478.82000000000005</v>
      </c>
      <c r="H23" s="230"/>
      <c r="I23" s="385"/>
      <c r="J23" s="322"/>
      <c r="K23" s="323"/>
      <c r="L23" s="322"/>
      <c r="M23" s="323"/>
      <c r="N23" s="322"/>
      <c r="O23" s="323"/>
      <c r="P23" s="322"/>
      <c r="Q23" s="323"/>
      <c r="R23" s="322"/>
      <c r="S23" s="323"/>
      <c r="T23" s="322"/>
      <c r="U23" s="323"/>
      <c r="V23" s="322"/>
      <c r="W23" s="323"/>
      <c r="X23" s="322"/>
      <c r="Y23" s="323"/>
      <c r="Z23" s="322"/>
      <c r="AA23" s="323"/>
      <c r="AB23" s="322"/>
      <c r="AC23" s="323"/>
      <c r="AD23" s="1613"/>
      <c r="AE23" s="1614"/>
      <c r="AF23" s="322"/>
      <c r="AG23" s="323"/>
      <c r="AH23" s="322"/>
      <c r="AI23" s="323"/>
      <c r="AJ23" s="322"/>
      <c r="AK23" s="323"/>
      <c r="AL23" s="322"/>
      <c r="AM23" s="323"/>
      <c r="AN23" s="322"/>
      <c r="AO23" s="323"/>
      <c r="AP23" s="1911"/>
      <c r="AQ23" s="1912"/>
      <c r="AR23" s="1613"/>
      <c r="AS23" s="1614"/>
      <c r="AT23" s="1911"/>
      <c r="AU23" s="1912"/>
      <c r="AV23" s="322"/>
      <c r="AW23" s="323"/>
      <c r="AX23" s="322"/>
      <c r="AY23" s="373"/>
      <c r="AZ23" s="529"/>
      <c r="EB23" s="154"/>
      <c r="EC23" s="155"/>
      <c r="ED23" s="155"/>
      <c r="EE23" s="155"/>
      <c r="EF23" s="155"/>
      <c r="EG23" s="155"/>
      <c r="EH23" s="155"/>
      <c r="EI23" s="156"/>
      <c r="FI23" s="157" t="s">
        <v>114</v>
      </c>
      <c r="FJ23" s="157" t="s">
        <v>46</v>
      </c>
      <c r="FK23" s="12" t="s">
        <v>110</v>
      </c>
      <c r="FL23" s="12" t="s">
        <v>23</v>
      </c>
      <c r="FM23" s="12" t="s">
        <v>45</v>
      </c>
      <c r="FN23" s="157" t="s">
        <v>103</v>
      </c>
    </row>
    <row r="24" spans="1:184" s="2" customFormat="1" ht="24" customHeight="1" x14ac:dyDescent="0.25">
      <c r="A24" s="266"/>
      <c r="B24" s="430" t="s">
        <v>126</v>
      </c>
      <c r="C24" s="268" t="s">
        <v>105</v>
      </c>
      <c r="D24" s="269" t="s">
        <v>136</v>
      </c>
      <c r="E24" s="431" t="s">
        <v>724</v>
      </c>
      <c r="F24" s="270" t="s">
        <v>108</v>
      </c>
      <c r="G24" s="271">
        <v>239.01</v>
      </c>
      <c r="H24" s="272">
        <v>41.9</v>
      </c>
      <c r="I24" s="432">
        <f>ROUND(H24*G24,2)</f>
        <v>10014.52</v>
      </c>
      <c r="J24" s="318"/>
      <c r="K24" s="319">
        <f>ROUND(J24*H24,2)</f>
        <v>0</v>
      </c>
      <c r="L24" s="318"/>
      <c r="M24" s="319">
        <f>ROUND(L24*H24,2)</f>
        <v>0</v>
      </c>
      <c r="N24" s="318">
        <f>G24</f>
        <v>239.01</v>
      </c>
      <c r="O24" s="319">
        <f>ROUND(N24*H24,2)</f>
        <v>10014.52</v>
      </c>
      <c r="P24" s="318"/>
      <c r="Q24" s="319">
        <f>ROUND(P24*H24,2)</f>
        <v>0</v>
      </c>
      <c r="R24" s="318"/>
      <c r="S24" s="319">
        <f>ROUND(R24*H24,2)</f>
        <v>0</v>
      </c>
      <c r="T24" s="318"/>
      <c r="U24" s="319">
        <f>ROUND(T24*H24,2)</f>
        <v>0</v>
      </c>
      <c r="V24" s="318"/>
      <c r="W24" s="319">
        <f>ROUND(V24*H24,2)</f>
        <v>0</v>
      </c>
      <c r="X24" s="318"/>
      <c r="Y24" s="319">
        <f>ROUND(X24*H24,2)</f>
        <v>0</v>
      </c>
      <c r="Z24" s="318"/>
      <c r="AA24" s="319">
        <f>ROUND(Z24*H24,2)</f>
        <v>0</v>
      </c>
      <c r="AB24" s="318"/>
      <c r="AC24" s="319">
        <f>ROUND(AB24*H24,2)</f>
        <v>0</v>
      </c>
      <c r="AD24" s="1381"/>
      <c r="AE24" s="1382">
        <f>ROUND(AD24*H24,2)</f>
        <v>0</v>
      </c>
      <c r="AF24" s="318"/>
      <c r="AG24" s="319">
        <f>ROUND(AF24*H24,2)</f>
        <v>0</v>
      </c>
      <c r="AH24" s="318"/>
      <c r="AI24" s="319">
        <f>ROUND(AH24*H24,2)</f>
        <v>0</v>
      </c>
      <c r="AJ24" s="318"/>
      <c r="AK24" s="319">
        <f>ROUND(AJ24*H24,2)</f>
        <v>0</v>
      </c>
      <c r="AL24" s="318"/>
      <c r="AM24" s="319">
        <f>ROUND(AL24*H24,2)</f>
        <v>0</v>
      </c>
      <c r="AN24" s="318"/>
      <c r="AO24" s="319">
        <f>ROUND(AN24*H24,2)</f>
        <v>0</v>
      </c>
      <c r="AP24" s="1907"/>
      <c r="AQ24" s="1908">
        <f>ROUND(AP24*H24,2)</f>
        <v>0</v>
      </c>
      <c r="AR24" s="1381"/>
      <c r="AS24" s="1382">
        <f>ROUND(AR24*H24,2)</f>
        <v>0</v>
      </c>
      <c r="AT24" s="1907"/>
      <c r="AU24" s="1908">
        <f>ROUND(AT24*H24,2)</f>
        <v>0</v>
      </c>
      <c r="AV24" s="318">
        <f>AT24+AR24+AP24+AN24+AL24+AJ24+AH24+AF24+AD24+AB24+Z24+X24+V24+T24+R24+P24+N24+L24+J24</f>
        <v>239.01</v>
      </c>
      <c r="AW24" s="319">
        <f>ROUND(AV24*H24,2)</f>
        <v>10014.52</v>
      </c>
      <c r="AX24" s="318">
        <f>G24-AV24</f>
        <v>0</v>
      </c>
      <c r="AY24" s="433">
        <f>ROUND(AX24*H24,2)</f>
        <v>0</v>
      </c>
      <c r="AZ24" s="530">
        <f>AY24/I24</f>
        <v>0</v>
      </c>
      <c r="EB24" s="426" t="s">
        <v>7</v>
      </c>
      <c r="EC24" s="427" t="s">
        <v>31</v>
      </c>
      <c r="ED24" s="285"/>
      <c r="EE24" s="48">
        <f>ED24*G24</f>
        <v>0</v>
      </c>
      <c r="EF24" s="48">
        <v>0</v>
      </c>
      <c r="EG24" s="48">
        <f>EF24*G24</f>
        <v>0</v>
      </c>
      <c r="EH24" s="48">
        <v>0.22</v>
      </c>
      <c r="EI24" s="428">
        <f>EH24*G24</f>
        <v>52.5822</v>
      </c>
      <c r="FG24" s="49" t="s">
        <v>110</v>
      </c>
      <c r="FI24" s="49" t="s">
        <v>105</v>
      </c>
      <c r="FJ24" s="49" t="s">
        <v>46</v>
      </c>
      <c r="FN24" s="49" t="s">
        <v>103</v>
      </c>
      <c r="FT24" s="429">
        <f>IF(EC24="základní",I24,0)</f>
        <v>10014.52</v>
      </c>
      <c r="FU24" s="429">
        <f>IF(EC24="snížená",I24,0)</f>
        <v>0</v>
      </c>
      <c r="FV24" s="429">
        <f>IF(EC24="zákl. přenesená",I24,0)</f>
        <v>0</v>
      </c>
      <c r="FW24" s="429">
        <f>IF(EC24="sníž. přenesená",I24,0)</f>
        <v>0</v>
      </c>
      <c r="FX24" s="429">
        <f>IF(EC24="nulová",I24,0)</f>
        <v>0</v>
      </c>
      <c r="FY24" s="49" t="s">
        <v>45</v>
      </c>
      <c r="FZ24" s="429">
        <f>ROUND(H24*G24,2)</f>
        <v>10014.52</v>
      </c>
      <c r="GA24" s="49" t="s">
        <v>110</v>
      </c>
      <c r="GB24" s="49" t="s">
        <v>725</v>
      </c>
    </row>
    <row r="25" spans="1:184" s="1" customFormat="1" ht="24.9" customHeight="1" x14ac:dyDescent="0.2">
      <c r="A25"/>
      <c r="B25" s="377"/>
      <c r="C25" s="207" t="s">
        <v>112</v>
      </c>
      <c r="D25" s="33"/>
      <c r="E25" s="208" t="s">
        <v>121</v>
      </c>
      <c r="F25" s="33"/>
      <c r="G25" s="33"/>
      <c r="H25" s="202"/>
      <c r="I25" s="378"/>
      <c r="J25" s="312"/>
      <c r="K25" s="313"/>
      <c r="L25" s="312"/>
      <c r="M25" s="313"/>
      <c r="N25" s="312"/>
      <c r="O25" s="313"/>
      <c r="P25" s="312"/>
      <c r="Q25" s="313"/>
      <c r="R25" s="312"/>
      <c r="S25" s="313"/>
      <c r="T25" s="312"/>
      <c r="U25" s="313"/>
      <c r="V25" s="312"/>
      <c r="W25" s="313"/>
      <c r="X25" s="312"/>
      <c r="Y25" s="313"/>
      <c r="Z25" s="312"/>
      <c r="AA25" s="313"/>
      <c r="AB25" s="312"/>
      <c r="AC25" s="313"/>
      <c r="AD25" s="1605"/>
      <c r="AE25" s="1606"/>
      <c r="AF25" s="312"/>
      <c r="AG25" s="313"/>
      <c r="AH25" s="312"/>
      <c r="AI25" s="313"/>
      <c r="AJ25" s="312"/>
      <c r="AK25" s="313"/>
      <c r="AL25" s="312"/>
      <c r="AM25" s="313"/>
      <c r="AN25" s="312"/>
      <c r="AO25" s="313"/>
      <c r="AP25" s="1901"/>
      <c r="AQ25" s="1902"/>
      <c r="AR25" s="1605"/>
      <c r="AS25" s="1606"/>
      <c r="AT25" s="1901"/>
      <c r="AU25" s="1902"/>
      <c r="AV25" s="312"/>
      <c r="AW25" s="313"/>
      <c r="AX25" s="312"/>
      <c r="AY25" s="369"/>
      <c r="AZ25" s="539"/>
      <c r="EB25" s="128"/>
      <c r="EC25" s="129"/>
      <c r="ED25" s="33"/>
      <c r="EE25" s="33"/>
      <c r="EF25" s="33"/>
      <c r="EG25" s="33"/>
      <c r="EH25" s="33"/>
      <c r="EI25" s="34"/>
      <c r="EJ25" s="22"/>
      <c r="EK25" s="22"/>
      <c r="EL25" s="22"/>
      <c r="EM25" s="22"/>
      <c r="EN25" s="22"/>
      <c r="EO25" s="22"/>
      <c r="EP25" s="22"/>
      <c r="EQ25" s="22"/>
      <c r="ER25" s="22"/>
      <c r="ES25" s="22"/>
      <c r="ET25" s="22"/>
      <c r="FI25" s="13" t="s">
        <v>112</v>
      </c>
      <c r="FJ25" s="13" t="s">
        <v>46</v>
      </c>
    </row>
    <row r="26" spans="1:184" s="9" customFormat="1" ht="24.9" customHeight="1" x14ac:dyDescent="0.2">
      <c r="A26"/>
      <c r="B26" s="382"/>
      <c r="C26" s="207" t="s">
        <v>114</v>
      </c>
      <c r="D26" s="210" t="s">
        <v>7</v>
      </c>
      <c r="E26" s="211" t="s">
        <v>719</v>
      </c>
      <c r="F26" s="134"/>
      <c r="G26" s="210" t="s">
        <v>7</v>
      </c>
      <c r="H26" s="212"/>
      <c r="I26" s="383"/>
      <c r="J26" s="314"/>
      <c r="K26" s="315"/>
      <c r="L26" s="314"/>
      <c r="M26" s="315"/>
      <c r="N26" s="314"/>
      <c r="O26" s="315"/>
      <c r="P26" s="314"/>
      <c r="Q26" s="315"/>
      <c r="R26" s="314"/>
      <c r="S26" s="315"/>
      <c r="T26" s="314"/>
      <c r="U26" s="315"/>
      <c r="V26" s="314"/>
      <c r="W26" s="315"/>
      <c r="X26" s="314"/>
      <c r="Y26" s="315"/>
      <c r="Z26" s="314"/>
      <c r="AA26" s="315"/>
      <c r="AB26" s="314"/>
      <c r="AC26" s="315"/>
      <c r="AD26" s="1607"/>
      <c r="AE26" s="1608"/>
      <c r="AF26" s="314"/>
      <c r="AG26" s="315"/>
      <c r="AH26" s="314"/>
      <c r="AI26" s="315"/>
      <c r="AJ26" s="314"/>
      <c r="AK26" s="315"/>
      <c r="AL26" s="314"/>
      <c r="AM26" s="315"/>
      <c r="AN26" s="314"/>
      <c r="AO26" s="315"/>
      <c r="AP26" s="1903"/>
      <c r="AQ26" s="1904"/>
      <c r="AR26" s="1607"/>
      <c r="AS26" s="1608"/>
      <c r="AT26" s="1903"/>
      <c r="AU26" s="1904"/>
      <c r="AV26" s="314"/>
      <c r="AW26" s="315"/>
      <c r="AX26" s="314"/>
      <c r="AY26" s="370"/>
      <c r="AZ26" s="527"/>
      <c r="EB26" s="133"/>
      <c r="EC26" s="134"/>
      <c r="ED26" s="134"/>
      <c r="EE26" s="134"/>
      <c r="EF26" s="134"/>
      <c r="EG26" s="134"/>
      <c r="EH26" s="134"/>
      <c r="EI26" s="135"/>
      <c r="FI26" s="136" t="s">
        <v>114</v>
      </c>
      <c r="FJ26" s="136" t="s">
        <v>46</v>
      </c>
      <c r="FK26" s="9" t="s">
        <v>45</v>
      </c>
      <c r="FL26" s="9" t="s">
        <v>23</v>
      </c>
      <c r="FM26" s="9" t="s">
        <v>44</v>
      </c>
      <c r="FN26" s="136" t="s">
        <v>103</v>
      </c>
    </row>
    <row r="27" spans="1:184" s="9" customFormat="1" ht="24.9" customHeight="1" x14ac:dyDescent="0.2">
      <c r="A27"/>
      <c r="B27" s="382"/>
      <c r="C27" s="207" t="s">
        <v>114</v>
      </c>
      <c r="D27" s="210" t="s">
        <v>7</v>
      </c>
      <c r="E27" s="211" t="s">
        <v>726</v>
      </c>
      <c r="F27" s="134"/>
      <c r="G27" s="210" t="s">
        <v>7</v>
      </c>
      <c r="H27" s="212"/>
      <c r="I27" s="383"/>
      <c r="J27" s="314"/>
      <c r="K27" s="315"/>
      <c r="L27" s="314"/>
      <c r="M27" s="315"/>
      <c r="N27" s="314"/>
      <c r="O27" s="315"/>
      <c r="P27" s="314"/>
      <c r="Q27" s="315"/>
      <c r="R27" s="314"/>
      <c r="S27" s="315"/>
      <c r="T27" s="314"/>
      <c r="U27" s="315"/>
      <c r="V27" s="314"/>
      <c r="W27" s="315"/>
      <c r="X27" s="314"/>
      <c r="Y27" s="315"/>
      <c r="Z27" s="314"/>
      <c r="AA27" s="315"/>
      <c r="AB27" s="314"/>
      <c r="AC27" s="315"/>
      <c r="AD27" s="1607"/>
      <c r="AE27" s="1608"/>
      <c r="AF27" s="314"/>
      <c r="AG27" s="315"/>
      <c r="AH27" s="314"/>
      <c r="AI27" s="315"/>
      <c r="AJ27" s="314"/>
      <c r="AK27" s="315"/>
      <c r="AL27" s="314"/>
      <c r="AM27" s="315"/>
      <c r="AN27" s="314"/>
      <c r="AO27" s="315"/>
      <c r="AP27" s="1903"/>
      <c r="AQ27" s="1904"/>
      <c r="AR27" s="1607"/>
      <c r="AS27" s="1608"/>
      <c r="AT27" s="1903"/>
      <c r="AU27" s="1904"/>
      <c r="AV27" s="314"/>
      <c r="AW27" s="315"/>
      <c r="AX27" s="314"/>
      <c r="AY27" s="370"/>
      <c r="AZ27" s="527"/>
      <c r="EB27" s="133"/>
      <c r="EC27" s="134"/>
      <c r="ED27" s="134"/>
      <c r="EE27" s="134"/>
      <c r="EF27" s="134"/>
      <c r="EG27" s="134"/>
      <c r="EH27" s="134"/>
      <c r="EI27" s="135"/>
      <c r="FI27" s="136" t="s">
        <v>114</v>
      </c>
      <c r="FJ27" s="136" t="s">
        <v>46</v>
      </c>
      <c r="FK27" s="9" t="s">
        <v>45</v>
      </c>
      <c r="FL27" s="9" t="s">
        <v>23</v>
      </c>
      <c r="FM27" s="9" t="s">
        <v>44</v>
      </c>
      <c r="FN27" s="136" t="s">
        <v>103</v>
      </c>
    </row>
    <row r="28" spans="1:184" s="10" customFormat="1" ht="24.9" customHeight="1" x14ac:dyDescent="0.2">
      <c r="A28"/>
      <c r="B28" s="380"/>
      <c r="C28" s="207" t="s">
        <v>114</v>
      </c>
      <c r="D28" s="215" t="s">
        <v>7</v>
      </c>
      <c r="E28" s="216" t="s">
        <v>727</v>
      </c>
      <c r="F28" s="141"/>
      <c r="G28" s="217">
        <v>225.55</v>
      </c>
      <c r="H28" s="218"/>
      <c r="I28" s="381"/>
      <c r="J28" s="316"/>
      <c r="K28" s="317"/>
      <c r="L28" s="316"/>
      <c r="M28" s="317"/>
      <c r="N28" s="316"/>
      <c r="O28" s="317"/>
      <c r="P28" s="316"/>
      <c r="Q28" s="317"/>
      <c r="R28" s="316"/>
      <c r="S28" s="317"/>
      <c r="T28" s="316"/>
      <c r="U28" s="317"/>
      <c r="V28" s="316"/>
      <c r="W28" s="317"/>
      <c r="X28" s="316"/>
      <c r="Y28" s="317"/>
      <c r="Z28" s="316"/>
      <c r="AA28" s="317"/>
      <c r="AB28" s="316"/>
      <c r="AC28" s="317"/>
      <c r="AD28" s="1609"/>
      <c r="AE28" s="1610"/>
      <c r="AF28" s="316"/>
      <c r="AG28" s="317"/>
      <c r="AH28" s="316"/>
      <c r="AI28" s="317"/>
      <c r="AJ28" s="316"/>
      <c r="AK28" s="317"/>
      <c r="AL28" s="316"/>
      <c r="AM28" s="317"/>
      <c r="AN28" s="316"/>
      <c r="AO28" s="317"/>
      <c r="AP28" s="1905"/>
      <c r="AQ28" s="1906"/>
      <c r="AR28" s="1609"/>
      <c r="AS28" s="1610"/>
      <c r="AT28" s="1905"/>
      <c r="AU28" s="1906"/>
      <c r="AV28" s="316"/>
      <c r="AW28" s="317"/>
      <c r="AX28" s="316"/>
      <c r="AY28" s="371"/>
      <c r="AZ28" s="528"/>
      <c r="EB28" s="140"/>
      <c r="EC28" s="141"/>
      <c r="ED28" s="141"/>
      <c r="EE28" s="141"/>
      <c r="EF28" s="141"/>
      <c r="EG28" s="141"/>
      <c r="EH28" s="141"/>
      <c r="EI28" s="142"/>
      <c r="FI28" s="143" t="s">
        <v>114</v>
      </c>
      <c r="FJ28" s="143" t="s">
        <v>46</v>
      </c>
      <c r="FK28" s="10" t="s">
        <v>46</v>
      </c>
      <c r="FL28" s="10" t="s">
        <v>23</v>
      </c>
      <c r="FM28" s="10" t="s">
        <v>44</v>
      </c>
      <c r="FN28" s="143" t="s">
        <v>103</v>
      </c>
    </row>
    <row r="29" spans="1:184" s="10" customFormat="1" ht="24.9" customHeight="1" x14ac:dyDescent="0.2">
      <c r="A29"/>
      <c r="B29" s="380"/>
      <c r="C29" s="207" t="s">
        <v>114</v>
      </c>
      <c r="D29" s="215" t="s">
        <v>7</v>
      </c>
      <c r="E29" s="216" t="s">
        <v>728</v>
      </c>
      <c r="F29" s="141"/>
      <c r="G29" s="217">
        <v>13.46</v>
      </c>
      <c r="H29" s="218"/>
      <c r="I29" s="381"/>
      <c r="J29" s="316"/>
      <c r="K29" s="317"/>
      <c r="L29" s="316"/>
      <c r="M29" s="317"/>
      <c r="N29" s="316"/>
      <c r="O29" s="317"/>
      <c r="P29" s="316"/>
      <c r="Q29" s="317"/>
      <c r="R29" s="316"/>
      <c r="S29" s="317"/>
      <c r="T29" s="316"/>
      <c r="U29" s="317"/>
      <c r="V29" s="316"/>
      <c r="W29" s="317"/>
      <c r="X29" s="316"/>
      <c r="Y29" s="317"/>
      <c r="Z29" s="316"/>
      <c r="AA29" s="317"/>
      <c r="AB29" s="316"/>
      <c r="AC29" s="317"/>
      <c r="AD29" s="1609"/>
      <c r="AE29" s="1610"/>
      <c r="AF29" s="316"/>
      <c r="AG29" s="317"/>
      <c r="AH29" s="316"/>
      <c r="AI29" s="317"/>
      <c r="AJ29" s="316"/>
      <c r="AK29" s="317"/>
      <c r="AL29" s="316"/>
      <c r="AM29" s="317"/>
      <c r="AN29" s="316"/>
      <c r="AO29" s="317"/>
      <c r="AP29" s="1905"/>
      <c r="AQ29" s="1906"/>
      <c r="AR29" s="1609"/>
      <c r="AS29" s="1610"/>
      <c r="AT29" s="1905"/>
      <c r="AU29" s="1906"/>
      <c r="AV29" s="316"/>
      <c r="AW29" s="317"/>
      <c r="AX29" s="316"/>
      <c r="AY29" s="371"/>
      <c r="AZ29" s="528"/>
      <c r="EB29" s="140"/>
      <c r="EC29" s="141"/>
      <c r="ED29" s="141"/>
      <c r="EE29" s="141"/>
      <c r="EF29" s="141"/>
      <c r="EG29" s="141"/>
      <c r="EH29" s="141"/>
      <c r="EI29" s="142"/>
      <c r="FI29" s="143" t="s">
        <v>114</v>
      </c>
      <c r="FJ29" s="143" t="s">
        <v>46</v>
      </c>
      <c r="FK29" s="10" t="s">
        <v>46</v>
      </c>
      <c r="FL29" s="10" t="s">
        <v>23</v>
      </c>
      <c r="FM29" s="10" t="s">
        <v>44</v>
      </c>
      <c r="FN29" s="143" t="s">
        <v>103</v>
      </c>
    </row>
    <row r="30" spans="1:184" s="12" customFormat="1" ht="24.9" customHeight="1" x14ac:dyDescent="0.2">
      <c r="A30"/>
      <c r="B30" s="384"/>
      <c r="C30" s="207" t="s">
        <v>114</v>
      </c>
      <c r="D30" s="227" t="s">
        <v>7</v>
      </c>
      <c r="E30" s="228" t="s">
        <v>132</v>
      </c>
      <c r="F30" s="155"/>
      <c r="G30" s="229">
        <v>239.01000000000002</v>
      </c>
      <c r="H30" s="230"/>
      <c r="I30" s="385"/>
      <c r="J30" s="322"/>
      <c r="K30" s="323"/>
      <c r="L30" s="322"/>
      <c r="M30" s="323"/>
      <c r="N30" s="322"/>
      <c r="O30" s="323"/>
      <c r="P30" s="322"/>
      <c r="Q30" s="323"/>
      <c r="R30" s="322"/>
      <c r="S30" s="323"/>
      <c r="T30" s="322"/>
      <c r="U30" s="323"/>
      <c r="V30" s="322"/>
      <c r="W30" s="323"/>
      <c r="X30" s="322"/>
      <c r="Y30" s="323"/>
      <c r="Z30" s="322"/>
      <c r="AA30" s="323"/>
      <c r="AB30" s="322"/>
      <c r="AC30" s="323"/>
      <c r="AD30" s="1613"/>
      <c r="AE30" s="1614"/>
      <c r="AF30" s="322"/>
      <c r="AG30" s="323"/>
      <c r="AH30" s="322"/>
      <c r="AI30" s="323"/>
      <c r="AJ30" s="322"/>
      <c r="AK30" s="323"/>
      <c r="AL30" s="322"/>
      <c r="AM30" s="323"/>
      <c r="AN30" s="322"/>
      <c r="AO30" s="323"/>
      <c r="AP30" s="1911"/>
      <c r="AQ30" s="1912"/>
      <c r="AR30" s="1613"/>
      <c r="AS30" s="1614"/>
      <c r="AT30" s="1911"/>
      <c r="AU30" s="1912"/>
      <c r="AV30" s="322"/>
      <c r="AW30" s="323"/>
      <c r="AX30" s="322"/>
      <c r="AY30" s="373"/>
      <c r="AZ30" s="529"/>
      <c r="EB30" s="154"/>
      <c r="EC30" s="155"/>
      <c r="ED30" s="155"/>
      <c r="EE30" s="155"/>
      <c r="EF30" s="155"/>
      <c r="EG30" s="155"/>
      <c r="EH30" s="155"/>
      <c r="EI30" s="156"/>
      <c r="FI30" s="157" t="s">
        <v>114</v>
      </c>
      <c r="FJ30" s="157" t="s">
        <v>46</v>
      </c>
      <c r="FK30" s="12" t="s">
        <v>110</v>
      </c>
      <c r="FL30" s="12" t="s">
        <v>23</v>
      </c>
      <c r="FM30" s="12" t="s">
        <v>45</v>
      </c>
      <c r="FN30" s="157" t="s">
        <v>103</v>
      </c>
    </row>
    <row r="31" spans="1:184" s="2" customFormat="1" ht="24" customHeight="1" x14ac:dyDescent="0.25">
      <c r="A31" s="266"/>
      <c r="B31" s="430" t="s">
        <v>110</v>
      </c>
      <c r="C31" s="268" t="s">
        <v>105</v>
      </c>
      <c r="D31" s="269" t="s">
        <v>143</v>
      </c>
      <c r="E31" s="431" t="s">
        <v>144</v>
      </c>
      <c r="F31" s="270" t="s">
        <v>108</v>
      </c>
      <c r="G31" s="271">
        <v>364.42</v>
      </c>
      <c r="H31" s="272">
        <v>91.2</v>
      </c>
      <c r="I31" s="432">
        <f>ROUND(H31*G31,2)</f>
        <v>33235.1</v>
      </c>
      <c r="J31" s="318"/>
      <c r="K31" s="319">
        <f>ROUND(J31*H31,2)</f>
        <v>0</v>
      </c>
      <c r="L31" s="318"/>
      <c r="M31" s="319">
        <f>ROUND(L31*H31,2)</f>
        <v>0</v>
      </c>
      <c r="N31" s="318">
        <f>G31</f>
        <v>364.42</v>
      </c>
      <c r="O31" s="319">
        <f>ROUND(N31*H31,2)</f>
        <v>33235.1</v>
      </c>
      <c r="P31" s="318"/>
      <c r="Q31" s="319">
        <f>ROUND(P31*H31,2)</f>
        <v>0</v>
      </c>
      <c r="R31" s="318"/>
      <c r="S31" s="319">
        <f>ROUND(R31*H31,2)</f>
        <v>0</v>
      </c>
      <c r="T31" s="318"/>
      <c r="U31" s="319">
        <f>ROUND(T31*H31,2)</f>
        <v>0</v>
      </c>
      <c r="V31" s="318"/>
      <c r="W31" s="319">
        <f>ROUND(V31*H31,2)</f>
        <v>0</v>
      </c>
      <c r="X31" s="318"/>
      <c r="Y31" s="319">
        <f>ROUND(X31*H31,2)</f>
        <v>0</v>
      </c>
      <c r="Z31" s="318"/>
      <c r="AA31" s="319">
        <f>ROUND(Z31*H31,2)</f>
        <v>0</v>
      </c>
      <c r="AB31" s="318"/>
      <c r="AC31" s="319">
        <f>ROUND(AB31*H31,2)</f>
        <v>0</v>
      </c>
      <c r="AD31" s="1381"/>
      <c r="AE31" s="1382">
        <f>ROUND(AD31*H31,2)</f>
        <v>0</v>
      </c>
      <c r="AF31" s="318"/>
      <c r="AG31" s="319">
        <f>ROUND(AF31*H31,2)</f>
        <v>0</v>
      </c>
      <c r="AH31" s="318"/>
      <c r="AI31" s="319">
        <f>ROUND(AH31*H31,2)</f>
        <v>0</v>
      </c>
      <c r="AJ31" s="318"/>
      <c r="AK31" s="319">
        <f>ROUND(AJ31*H31,2)</f>
        <v>0</v>
      </c>
      <c r="AL31" s="318"/>
      <c r="AM31" s="319">
        <f>ROUND(AL31*H31,2)</f>
        <v>0</v>
      </c>
      <c r="AN31" s="318"/>
      <c r="AO31" s="319">
        <f>ROUND(AN31*H31,2)</f>
        <v>0</v>
      </c>
      <c r="AP31" s="1907"/>
      <c r="AQ31" s="1908">
        <f>ROUND(AP31*H31,2)</f>
        <v>0</v>
      </c>
      <c r="AR31" s="1381"/>
      <c r="AS31" s="1382">
        <f>ROUND(AR31*H31,2)</f>
        <v>0</v>
      </c>
      <c r="AT31" s="1907"/>
      <c r="AU31" s="1908">
        <f>ROUND(AT31*H31,2)</f>
        <v>0</v>
      </c>
      <c r="AV31" s="318">
        <f>AT31+AR31+AP31+AN31+AL31+AJ31+AH31+AF31+AD31+AB31+Z31+X31+V31+T31+R31+P31+N31+L31+J31</f>
        <v>364.42</v>
      </c>
      <c r="AW31" s="319">
        <f>ROUND(AV31*H31,2)</f>
        <v>33235.1</v>
      </c>
      <c r="AX31" s="318">
        <f>G31-AV31</f>
        <v>0</v>
      </c>
      <c r="AY31" s="433">
        <f>ROUND(AX31*H31,2)</f>
        <v>0</v>
      </c>
      <c r="AZ31" s="530">
        <f>AY31/I31</f>
        <v>0</v>
      </c>
      <c r="EB31" s="426" t="s">
        <v>7</v>
      </c>
      <c r="EC31" s="427" t="s">
        <v>31</v>
      </c>
      <c r="ED31" s="285"/>
      <c r="EE31" s="48">
        <f>ED31*G31</f>
        <v>0</v>
      </c>
      <c r="EF31" s="48">
        <v>4.0000000000000003E-5</v>
      </c>
      <c r="EG31" s="48">
        <f>EF31*G31</f>
        <v>1.4576800000000003E-2</v>
      </c>
      <c r="EH31" s="48">
        <v>0.10299999999999999</v>
      </c>
      <c r="EI31" s="428">
        <f>EH31*G31</f>
        <v>37.535260000000001</v>
      </c>
      <c r="FG31" s="49" t="s">
        <v>110</v>
      </c>
      <c r="FI31" s="49" t="s">
        <v>105</v>
      </c>
      <c r="FJ31" s="49" t="s">
        <v>46</v>
      </c>
      <c r="FN31" s="49" t="s">
        <v>103</v>
      </c>
      <c r="FT31" s="429">
        <f>IF(EC31="základní",I31,0)</f>
        <v>33235.1</v>
      </c>
      <c r="FU31" s="429">
        <f>IF(EC31="snížená",I31,0)</f>
        <v>0</v>
      </c>
      <c r="FV31" s="429">
        <f>IF(EC31="zákl. přenesená",I31,0)</f>
        <v>0</v>
      </c>
      <c r="FW31" s="429">
        <f>IF(EC31="sníž. přenesená",I31,0)</f>
        <v>0</v>
      </c>
      <c r="FX31" s="429">
        <f>IF(EC31="nulová",I31,0)</f>
        <v>0</v>
      </c>
      <c r="FY31" s="49" t="s">
        <v>45</v>
      </c>
      <c r="FZ31" s="429">
        <f>ROUND(H31*G31,2)</f>
        <v>33235.1</v>
      </c>
      <c r="GA31" s="49" t="s">
        <v>110</v>
      </c>
      <c r="GB31" s="49" t="s">
        <v>729</v>
      </c>
    </row>
    <row r="32" spans="1:184" s="1" customFormat="1" ht="24.9" customHeight="1" x14ac:dyDescent="0.2">
      <c r="A32"/>
      <c r="B32" s="377"/>
      <c r="C32" s="207" t="s">
        <v>112</v>
      </c>
      <c r="D32" s="33"/>
      <c r="E32" s="208" t="s">
        <v>146</v>
      </c>
      <c r="F32" s="33"/>
      <c r="G32" s="33"/>
      <c r="H32" s="202"/>
      <c r="I32" s="378"/>
      <c r="J32" s="312"/>
      <c r="K32" s="313"/>
      <c r="L32" s="312"/>
      <c r="M32" s="313"/>
      <c r="N32" s="312"/>
      <c r="O32" s="313"/>
      <c r="P32" s="312"/>
      <c r="Q32" s="313"/>
      <c r="R32" s="312"/>
      <c r="S32" s="313"/>
      <c r="T32" s="312"/>
      <c r="U32" s="313"/>
      <c r="V32" s="312"/>
      <c r="W32" s="313"/>
      <c r="X32" s="312"/>
      <c r="Y32" s="313"/>
      <c r="Z32" s="312"/>
      <c r="AA32" s="313"/>
      <c r="AB32" s="312"/>
      <c r="AC32" s="313"/>
      <c r="AD32" s="1605"/>
      <c r="AE32" s="1606"/>
      <c r="AF32" s="312"/>
      <c r="AG32" s="313"/>
      <c r="AH32" s="312"/>
      <c r="AI32" s="313"/>
      <c r="AJ32" s="312"/>
      <c r="AK32" s="313"/>
      <c r="AL32" s="312"/>
      <c r="AM32" s="313"/>
      <c r="AN32" s="312"/>
      <c r="AO32" s="313"/>
      <c r="AP32" s="1901"/>
      <c r="AQ32" s="1902"/>
      <c r="AR32" s="1605"/>
      <c r="AS32" s="1606"/>
      <c r="AT32" s="1901"/>
      <c r="AU32" s="1902"/>
      <c r="AV32" s="312"/>
      <c r="AW32" s="313"/>
      <c r="AX32" s="312"/>
      <c r="AY32" s="369"/>
      <c r="AZ32" s="539"/>
      <c r="EB32" s="128"/>
      <c r="EC32" s="129"/>
      <c r="ED32" s="33"/>
      <c r="EE32" s="33"/>
      <c r="EF32" s="33"/>
      <c r="EG32" s="33"/>
      <c r="EH32" s="33"/>
      <c r="EI32" s="34"/>
      <c r="EJ32" s="22"/>
      <c r="EK32" s="22"/>
      <c r="EL32" s="22"/>
      <c r="EM32" s="22"/>
      <c r="EN32" s="22"/>
      <c r="EO32" s="22"/>
      <c r="EP32" s="22"/>
      <c r="EQ32" s="22"/>
      <c r="ER32" s="22"/>
      <c r="ES32" s="22"/>
      <c r="ET32" s="22"/>
      <c r="FI32" s="13" t="s">
        <v>112</v>
      </c>
      <c r="FJ32" s="13" t="s">
        <v>46</v>
      </c>
    </row>
    <row r="33" spans="1:184" s="9" customFormat="1" ht="24.9" customHeight="1" x14ac:dyDescent="0.2">
      <c r="A33"/>
      <c r="B33" s="382"/>
      <c r="C33" s="207" t="s">
        <v>114</v>
      </c>
      <c r="D33" s="210" t="s">
        <v>7</v>
      </c>
      <c r="E33" s="211" t="s">
        <v>719</v>
      </c>
      <c r="F33" s="134"/>
      <c r="G33" s="210" t="s">
        <v>7</v>
      </c>
      <c r="H33" s="212"/>
      <c r="I33" s="383"/>
      <c r="J33" s="314"/>
      <c r="K33" s="315"/>
      <c r="L33" s="314"/>
      <c r="M33" s="315"/>
      <c r="N33" s="314"/>
      <c r="O33" s="315"/>
      <c r="P33" s="314"/>
      <c r="Q33" s="315"/>
      <c r="R33" s="314"/>
      <c r="S33" s="315"/>
      <c r="T33" s="314"/>
      <c r="U33" s="315"/>
      <c r="V33" s="314"/>
      <c r="W33" s="315"/>
      <c r="X33" s="314"/>
      <c r="Y33" s="315"/>
      <c r="Z33" s="314"/>
      <c r="AA33" s="315"/>
      <c r="AB33" s="314"/>
      <c r="AC33" s="315"/>
      <c r="AD33" s="1607"/>
      <c r="AE33" s="1608"/>
      <c r="AF33" s="314"/>
      <c r="AG33" s="315"/>
      <c r="AH33" s="314"/>
      <c r="AI33" s="315"/>
      <c r="AJ33" s="314"/>
      <c r="AK33" s="315"/>
      <c r="AL33" s="314"/>
      <c r="AM33" s="315"/>
      <c r="AN33" s="314"/>
      <c r="AO33" s="315"/>
      <c r="AP33" s="1903"/>
      <c r="AQ33" s="1904"/>
      <c r="AR33" s="1607"/>
      <c r="AS33" s="1608"/>
      <c r="AT33" s="1903"/>
      <c r="AU33" s="1904"/>
      <c r="AV33" s="314"/>
      <c r="AW33" s="315"/>
      <c r="AX33" s="314"/>
      <c r="AY33" s="370"/>
      <c r="AZ33" s="527"/>
      <c r="EB33" s="133"/>
      <c r="EC33" s="134"/>
      <c r="ED33" s="134"/>
      <c r="EE33" s="134"/>
      <c r="EF33" s="134"/>
      <c r="EG33" s="134"/>
      <c r="EH33" s="134"/>
      <c r="EI33" s="135"/>
      <c r="FI33" s="136" t="s">
        <v>114</v>
      </c>
      <c r="FJ33" s="136" t="s">
        <v>46</v>
      </c>
      <c r="FK33" s="9" t="s">
        <v>45</v>
      </c>
      <c r="FL33" s="9" t="s">
        <v>23</v>
      </c>
      <c r="FM33" s="9" t="s">
        <v>44</v>
      </c>
      <c r="FN33" s="136" t="s">
        <v>103</v>
      </c>
    </row>
    <row r="34" spans="1:184" s="10" customFormat="1" ht="24.9" customHeight="1" x14ac:dyDescent="0.2">
      <c r="A34"/>
      <c r="B34" s="380"/>
      <c r="C34" s="207" t="s">
        <v>114</v>
      </c>
      <c r="D34" s="215" t="s">
        <v>7</v>
      </c>
      <c r="E34" s="216" t="s">
        <v>730</v>
      </c>
      <c r="F34" s="141"/>
      <c r="G34" s="217">
        <v>342.88</v>
      </c>
      <c r="H34" s="218"/>
      <c r="I34" s="381"/>
      <c r="J34" s="316"/>
      <c r="K34" s="317"/>
      <c r="L34" s="316"/>
      <c r="M34" s="317"/>
      <c r="N34" s="316"/>
      <c r="O34" s="317"/>
      <c r="P34" s="316"/>
      <c r="Q34" s="317"/>
      <c r="R34" s="316"/>
      <c r="S34" s="317"/>
      <c r="T34" s="316"/>
      <c r="U34" s="317"/>
      <c r="V34" s="316"/>
      <c r="W34" s="317"/>
      <c r="X34" s="316"/>
      <c r="Y34" s="317"/>
      <c r="Z34" s="316"/>
      <c r="AA34" s="317"/>
      <c r="AB34" s="316"/>
      <c r="AC34" s="317"/>
      <c r="AD34" s="1609"/>
      <c r="AE34" s="1610"/>
      <c r="AF34" s="316"/>
      <c r="AG34" s="317"/>
      <c r="AH34" s="316"/>
      <c r="AI34" s="317"/>
      <c r="AJ34" s="316"/>
      <c r="AK34" s="317"/>
      <c r="AL34" s="316"/>
      <c r="AM34" s="317"/>
      <c r="AN34" s="316"/>
      <c r="AO34" s="317"/>
      <c r="AP34" s="1905"/>
      <c r="AQ34" s="1906"/>
      <c r="AR34" s="1609"/>
      <c r="AS34" s="1610"/>
      <c r="AT34" s="1905"/>
      <c r="AU34" s="1906"/>
      <c r="AV34" s="316"/>
      <c r="AW34" s="317"/>
      <c r="AX34" s="316"/>
      <c r="AY34" s="371"/>
      <c r="AZ34" s="528"/>
      <c r="EB34" s="140"/>
      <c r="EC34" s="141"/>
      <c r="ED34" s="141"/>
      <c r="EE34" s="141"/>
      <c r="EF34" s="141"/>
      <c r="EG34" s="141"/>
      <c r="EH34" s="141"/>
      <c r="EI34" s="142"/>
      <c r="FI34" s="143" t="s">
        <v>114</v>
      </c>
      <c r="FJ34" s="143" t="s">
        <v>46</v>
      </c>
      <c r="FK34" s="10" t="s">
        <v>46</v>
      </c>
      <c r="FL34" s="10" t="s">
        <v>23</v>
      </c>
      <c r="FM34" s="10" t="s">
        <v>44</v>
      </c>
      <c r="FN34" s="143" t="s">
        <v>103</v>
      </c>
    </row>
    <row r="35" spans="1:184" s="10" customFormat="1" ht="24.9" customHeight="1" x14ac:dyDescent="0.2">
      <c r="A35"/>
      <c r="B35" s="380"/>
      <c r="C35" s="207" t="s">
        <v>114</v>
      </c>
      <c r="D35" s="215" t="s">
        <v>7</v>
      </c>
      <c r="E35" s="216" t="s">
        <v>731</v>
      </c>
      <c r="F35" s="141"/>
      <c r="G35" s="217">
        <v>21.54</v>
      </c>
      <c r="H35" s="218"/>
      <c r="I35" s="381"/>
      <c r="J35" s="316"/>
      <c r="K35" s="317"/>
      <c r="L35" s="316"/>
      <c r="M35" s="317"/>
      <c r="N35" s="316"/>
      <c r="O35" s="317"/>
      <c r="P35" s="316"/>
      <c r="Q35" s="317"/>
      <c r="R35" s="316"/>
      <c r="S35" s="317"/>
      <c r="T35" s="316"/>
      <c r="U35" s="317"/>
      <c r="V35" s="316"/>
      <c r="W35" s="317"/>
      <c r="X35" s="316"/>
      <c r="Y35" s="317"/>
      <c r="Z35" s="316"/>
      <c r="AA35" s="317"/>
      <c r="AB35" s="316"/>
      <c r="AC35" s="317"/>
      <c r="AD35" s="1609"/>
      <c r="AE35" s="1610"/>
      <c r="AF35" s="316"/>
      <c r="AG35" s="317"/>
      <c r="AH35" s="316"/>
      <c r="AI35" s="317"/>
      <c r="AJ35" s="316"/>
      <c r="AK35" s="317"/>
      <c r="AL35" s="316"/>
      <c r="AM35" s="317"/>
      <c r="AN35" s="316"/>
      <c r="AO35" s="317"/>
      <c r="AP35" s="1905"/>
      <c r="AQ35" s="1906"/>
      <c r="AR35" s="1609"/>
      <c r="AS35" s="1610"/>
      <c r="AT35" s="1905"/>
      <c r="AU35" s="1906"/>
      <c r="AV35" s="316"/>
      <c r="AW35" s="317"/>
      <c r="AX35" s="316"/>
      <c r="AY35" s="371"/>
      <c r="AZ35" s="528"/>
      <c r="EB35" s="140"/>
      <c r="EC35" s="141"/>
      <c r="ED35" s="141"/>
      <c r="EE35" s="141"/>
      <c r="EF35" s="141"/>
      <c r="EG35" s="141"/>
      <c r="EH35" s="141"/>
      <c r="EI35" s="142"/>
      <c r="FI35" s="143" t="s">
        <v>114</v>
      </c>
      <c r="FJ35" s="143" t="s">
        <v>46</v>
      </c>
      <c r="FK35" s="10" t="s">
        <v>46</v>
      </c>
      <c r="FL35" s="10" t="s">
        <v>23</v>
      </c>
      <c r="FM35" s="10" t="s">
        <v>44</v>
      </c>
      <c r="FN35" s="143" t="s">
        <v>103</v>
      </c>
    </row>
    <row r="36" spans="1:184" s="12" customFormat="1" ht="24.9" customHeight="1" x14ac:dyDescent="0.2">
      <c r="A36"/>
      <c r="B36" s="384"/>
      <c r="C36" s="207" t="s">
        <v>114</v>
      </c>
      <c r="D36" s="227" t="s">
        <v>7</v>
      </c>
      <c r="E36" s="228" t="s">
        <v>132</v>
      </c>
      <c r="F36" s="155"/>
      <c r="G36" s="229">
        <v>364.42</v>
      </c>
      <c r="H36" s="230"/>
      <c r="I36" s="385"/>
      <c r="J36" s="322"/>
      <c r="K36" s="323"/>
      <c r="L36" s="322"/>
      <c r="M36" s="323"/>
      <c r="N36" s="322"/>
      <c r="O36" s="323"/>
      <c r="P36" s="322"/>
      <c r="Q36" s="323"/>
      <c r="R36" s="322"/>
      <c r="S36" s="323"/>
      <c r="T36" s="322"/>
      <c r="U36" s="323"/>
      <c r="V36" s="322"/>
      <c r="W36" s="323"/>
      <c r="X36" s="322"/>
      <c r="Y36" s="323"/>
      <c r="Z36" s="322"/>
      <c r="AA36" s="323"/>
      <c r="AB36" s="322"/>
      <c r="AC36" s="323"/>
      <c r="AD36" s="1613"/>
      <c r="AE36" s="1614"/>
      <c r="AF36" s="322"/>
      <c r="AG36" s="323"/>
      <c r="AH36" s="322"/>
      <c r="AI36" s="323"/>
      <c r="AJ36" s="322"/>
      <c r="AK36" s="323"/>
      <c r="AL36" s="322"/>
      <c r="AM36" s="323"/>
      <c r="AN36" s="322"/>
      <c r="AO36" s="323"/>
      <c r="AP36" s="1911"/>
      <c r="AQ36" s="1912"/>
      <c r="AR36" s="1613"/>
      <c r="AS36" s="1614"/>
      <c r="AT36" s="1911"/>
      <c r="AU36" s="1912"/>
      <c r="AV36" s="322"/>
      <c r="AW36" s="323"/>
      <c r="AX36" s="322"/>
      <c r="AY36" s="373"/>
      <c r="AZ36" s="529"/>
      <c r="EB36" s="154"/>
      <c r="EC36" s="155"/>
      <c r="ED36" s="155"/>
      <c r="EE36" s="155"/>
      <c r="EF36" s="155"/>
      <c r="EG36" s="155"/>
      <c r="EH36" s="155"/>
      <c r="EI36" s="156"/>
      <c r="FI36" s="157" t="s">
        <v>114</v>
      </c>
      <c r="FJ36" s="157" t="s">
        <v>46</v>
      </c>
      <c r="FK36" s="12" t="s">
        <v>110</v>
      </c>
      <c r="FL36" s="12" t="s">
        <v>23</v>
      </c>
      <c r="FM36" s="12" t="s">
        <v>45</v>
      </c>
      <c r="FN36" s="157" t="s">
        <v>103</v>
      </c>
    </row>
    <row r="37" spans="1:184" s="2" customFormat="1" ht="16.5" customHeight="1" x14ac:dyDescent="0.25">
      <c r="A37" s="266"/>
      <c r="B37" s="430" t="s">
        <v>142</v>
      </c>
      <c r="C37" s="268" t="s">
        <v>105</v>
      </c>
      <c r="D37" s="269" t="s">
        <v>160</v>
      </c>
      <c r="E37" s="431" t="s">
        <v>161</v>
      </c>
      <c r="F37" s="270" t="s">
        <v>162</v>
      </c>
      <c r="G37" s="271">
        <v>40</v>
      </c>
      <c r="H37" s="272">
        <v>77.3</v>
      </c>
      <c r="I37" s="432">
        <f>ROUND(H37*G37,2)</f>
        <v>3092</v>
      </c>
      <c r="J37" s="318"/>
      <c r="K37" s="319">
        <f>ROUND(J37*H37,2)</f>
        <v>0</v>
      </c>
      <c r="L37" s="318"/>
      <c r="M37" s="319">
        <f>ROUND(L37*H37,2)</f>
        <v>0</v>
      </c>
      <c r="N37" s="318"/>
      <c r="O37" s="319">
        <f>ROUND(N37*H37,2)</f>
        <v>0</v>
      </c>
      <c r="P37" s="318">
        <f>(G37*0.75)*0.4</f>
        <v>12</v>
      </c>
      <c r="Q37" s="319">
        <f>ROUND(P37*H37,2)</f>
        <v>927.6</v>
      </c>
      <c r="R37" s="318">
        <v>28</v>
      </c>
      <c r="S37" s="319">
        <f>ROUND(R37*H37,2)</f>
        <v>2164.4</v>
      </c>
      <c r="T37" s="318"/>
      <c r="U37" s="319">
        <f>ROUND(T37*H37,2)</f>
        <v>0</v>
      </c>
      <c r="V37" s="318"/>
      <c r="W37" s="319">
        <f>ROUND(V37*H37,2)</f>
        <v>0</v>
      </c>
      <c r="X37" s="318"/>
      <c r="Y37" s="319">
        <f>ROUND(X37*H37,2)</f>
        <v>0</v>
      </c>
      <c r="Z37" s="318"/>
      <c r="AA37" s="319">
        <f>ROUND(Z37*H37,2)</f>
        <v>0</v>
      </c>
      <c r="AB37" s="318"/>
      <c r="AC37" s="319">
        <f>ROUND(AB37*H37,2)</f>
        <v>0</v>
      </c>
      <c r="AD37" s="1381"/>
      <c r="AE37" s="1382">
        <f>ROUND(AD37*H37,2)</f>
        <v>0</v>
      </c>
      <c r="AF37" s="318"/>
      <c r="AG37" s="319">
        <f>ROUND(AF37*H37,2)</f>
        <v>0</v>
      </c>
      <c r="AH37" s="318"/>
      <c r="AI37" s="319">
        <f>ROUND(AH37*H37,2)</f>
        <v>0</v>
      </c>
      <c r="AJ37" s="318"/>
      <c r="AK37" s="319">
        <f>ROUND(AJ37*H37,2)</f>
        <v>0</v>
      </c>
      <c r="AL37" s="318"/>
      <c r="AM37" s="319">
        <f>ROUND(AL37*H37,2)</f>
        <v>0</v>
      </c>
      <c r="AN37" s="318"/>
      <c r="AO37" s="319">
        <f>ROUND(AN37*H37,2)</f>
        <v>0</v>
      </c>
      <c r="AP37" s="1907"/>
      <c r="AQ37" s="1908">
        <f>ROUND(AP37*H37,2)</f>
        <v>0</v>
      </c>
      <c r="AR37" s="1381"/>
      <c r="AS37" s="1382">
        <f>ROUND(AR37*H37,2)</f>
        <v>0</v>
      </c>
      <c r="AT37" s="1907"/>
      <c r="AU37" s="1908">
        <f>ROUND(AT37*H37,2)</f>
        <v>0</v>
      </c>
      <c r="AV37" s="318">
        <f>AT37+AR37+AP37+AN37+AL37+AJ37+AH37+AF37+AD37+AB37+Z37+X37+V37+T37+R37+P37+N37+L37+J37</f>
        <v>40</v>
      </c>
      <c r="AW37" s="319">
        <f>ROUND(AV37*H37,2)</f>
        <v>3092</v>
      </c>
      <c r="AX37" s="318">
        <f>G37-AV37</f>
        <v>0</v>
      </c>
      <c r="AY37" s="433">
        <f>ROUND(AX37*H37,2)</f>
        <v>0</v>
      </c>
      <c r="AZ37" s="530">
        <f>AY37/I37</f>
        <v>0</v>
      </c>
      <c r="EB37" s="426" t="s">
        <v>7</v>
      </c>
      <c r="EC37" s="427" t="s">
        <v>31</v>
      </c>
      <c r="ED37" s="285"/>
      <c r="EE37" s="48">
        <f>ED37*G37</f>
        <v>0</v>
      </c>
      <c r="EF37" s="48">
        <v>0</v>
      </c>
      <c r="EG37" s="48">
        <f>EF37*G37</f>
        <v>0</v>
      </c>
      <c r="EH37" s="48">
        <v>0</v>
      </c>
      <c r="EI37" s="428">
        <f>EH37*G37</f>
        <v>0</v>
      </c>
      <c r="FG37" s="49" t="s">
        <v>110</v>
      </c>
      <c r="FI37" s="49" t="s">
        <v>105</v>
      </c>
      <c r="FJ37" s="49" t="s">
        <v>46</v>
      </c>
      <c r="FN37" s="49" t="s">
        <v>103</v>
      </c>
      <c r="FT37" s="429">
        <f>IF(EC37="základní",I37,0)</f>
        <v>3092</v>
      </c>
      <c r="FU37" s="429">
        <f>IF(EC37="snížená",I37,0)</f>
        <v>0</v>
      </c>
      <c r="FV37" s="429">
        <f>IF(EC37="zákl. přenesená",I37,0)</f>
        <v>0</v>
      </c>
      <c r="FW37" s="429">
        <f>IF(EC37="sníž. přenesená",I37,0)</f>
        <v>0</v>
      </c>
      <c r="FX37" s="429">
        <f>IF(EC37="nulová",I37,0)</f>
        <v>0</v>
      </c>
      <c r="FY37" s="49" t="s">
        <v>45</v>
      </c>
      <c r="FZ37" s="429">
        <f>ROUND(H37*G37,2)</f>
        <v>3092</v>
      </c>
      <c r="GA37" s="49" t="s">
        <v>110</v>
      </c>
      <c r="GB37" s="49" t="s">
        <v>732</v>
      </c>
    </row>
    <row r="38" spans="1:184" s="1" customFormat="1" ht="24.9" customHeight="1" x14ac:dyDescent="0.2">
      <c r="A38"/>
      <c r="B38" s="377"/>
      <c r="C38" s="207" t="s">
        <v>112</v>
      </c>
      <c r="D38" s="33"/>
      <c r="E38" s="208" t="s">
        <v>164</v>
      </c>
      <c r="F38" s="33"/>
      <c r="G38" s="33"/>
      <c r="H38" s="202"/>
      <c r="I38" s="378"/>
      <c r="J38" s="312"/>
      <c r="K38" s="313"/>
      <c r="L38" s="312"/>
      <c r="M38" s="313"/>
      <c r="N38" s="312"/>
      <c r="O38" s="313"/>
      <c r="P38" s="312"/>
      <c r="Q38" s="313"/>
      <c r="R38" s="312"/>
      <c r="S38" s="313"/>
      <c r="T38" s="312"/>
      <c r="U38" s="313"/>
      <c r="V38" s="312"/>
      <c r="W38" s="313"/>
      <c r="X38" s="312"/>
      <c r="Y38" s="313"/>
      <c r="Z38" s="312"/>
      <c r="AA38" s="313"/>
      <c r="AB38" s="312"/>
      <c r="AC38" s="313"/>
      <c r="AD38" s="1605"/>
      <c r="AE38" s="1606"/>
      <c r="AF38" s="312"/>
      <c r="AG38" s="313"/>
      <c r="AH38" s="312"/>
      <c r="AI38" s="313"/>
      <c r="AJ38" s="312"/>
      <c r="AK38" s="313"/>
      <c r="AL38" s="312"/>
      <c r="AM38" s="313"/>
      <c r="AN38" s="312"/>
      <c r="AO38" s="313"/>
      <c r="AP38" s="1901"/>
      <c r="AQ38" s="1902"/>
      <c r="AR38" s="1605"/>
      <c r="AS38" s="1606"/>
      <c r="AT38" s="1901"/>
      <c r="AU38" s="1902"/>
      <c r="AV38" s="312"/>
      <c r="AW38" s="313"/>
      <c r="AX38" s="312"/>
      <c r="AY38" s="369"/>
      <c r="AZ38" s="539"/>
      <c r="EB38" s="128"/>
      <c r="EC38" s="129"/>
      <c r="ED38" s="33"/>
      <c r="EE38" s="33"/>
      <c r="EF38" s="33"/>
      <c r="EG38" s="33"/>
      <c r="EH38" s="33"/>
      <c r="EI38" s="34"/>
      <c r="EJ38" s="22"/>
      <c r="EK38" s="22"/>
      <c r="EL38" s="22"/>
      <c r="EM38" s="22"/>
      <c r="EN38" s="22"/>
      <c r="EO38" s="22"/>
      <c r="EP38" s="22"/>
      <c r="EQ38" s="22"/>
      <c r="ER38" s="22"/>
      <c r="ES38" s="22"/>
      <c r="ET38" s="22"/>
      <c r="FI38" s="13" t="s">
        <v>112</v>
      </c>
      <c r="FJ38" s="13" t="s">
        <v>46</v>
      </c>
    </row>
    <row r="39" spans="1:184" s="10" customFormat="1" ht="24.9" customHeight="1" x14ac:dyDescent="0.2">
      <c r="A39"/>
      <c r="B39" s="380"/>
      <c r="C39" s="207" t="s">
        <v>114</v>
      </c>
      <c r="D39" s="215" t="s">
        <v>7</v>
      </c>
      <c r="E39" s="216" t="s">
        <v>733</v>
      </c>
      <c r="F39" s="141"/>
      <c r="G39" s="217">
        <v>40</v>
      </c>
      <c r="H39" s="218"/>
      <c r="I39" s="381"/>
      <c r="J39" s="316"/>
      <c r="K39" s="317"/>
      <c r="L39" s="316"/>
      <c r="M39" s="317"/>
      <c r="N39" s="316"/>
      <c r="O39" s="317"/>
      <c r="P39" s="316"/>
      <c r="Q39" s="317"/>
      <c r="R39" s="316"/>
      <c r="S39" s="317"/>
      <c r="T39" s="316"/>
      <c r="U39" s="317"/>
      <c r="V39" s="316"/>
      <c r="W39" s="317"/>
      <c r="X39" s="316"/>
      <c r="Y39" s="317"/>
      <c r="Z39" s="316"/>
      <c r="AA39" s="317"/>
      <c r="AB39" s="316"/>
      <c r="AC39" s="317"/>
      <c r="AD39" s="1609"/>
      <c r="AE39" s="1610"/>
      <c r="AF39" s="316"/>
      <c r="AG39" s="317"/>
      <c r="AH39" s="316"/>
      <c r="AI39" s="317"/>
      <c r="AJ39" s="316"/>
      <c r="AK39" s="317"/>
      <c r="AL39" s="316"/>
      <c r="AM39" s="317"/>
      <c r="AN39" s="316"/>
      <c r="AO39" s="317"/>
      <c r="AP39" s="1905"/>
      <c r="AQ39" s="1906"/>
      <c r="AR39" s="1609"/>
      <c r="AS39" s="1610"/>
      <c r="AT39" s="1905"/>
      <c r="AU39" s="1906"/>
      <c r="AV39" s="316"/>
      <c r="AW39" s="317"/>
      <c r="AX39" s="316"/>
      <c r="AY39" s="371"/>
      <c r="AZ39" s="528"/>
      <c r="EB39" s="140"/>
      <c r="EC39" s="141"/>
      <c r="ED39" s="141"/>
      <c r="EE39" s="141"/>
      <c r="EF39" s="141"/>
      <c r="EG39" s="141"/>
      <c r="EH39" s="141"/>
      <c r="EI39" s="142"/>
      <c r="FI39" s="143" t="s">
        <v>114</v>
      </c>
      <c r="FJ39" s="143" t="s">
        <v>46</v>
      </c>
      <c r="FK39" s="10" t="s">
        <v>46</v>
      </c>
      <c r="FL39" s="10" t="s">
        <v>23</v>
      </c>
      <c r="FM39" s="10" t="s">
        <v>45</v>
      </c>
      <c r="FN39" s="143" t="s">
        <v>103</v>
      </c>
    </row>
    <row r="40" spans="1:184" s="2" customFormat="1" ht="24" customHeight="1" x14ac:dyDescent="0.25">
      <c r="A40" s="266"/>
      <c r="B40" s="430" t="s">
        <v>150</v>
      </c>
      <c r="C40" s="268" t="s">
        <v>105</v>
      </c>
      <c r="D40" s="269" t="s">
        <v>167</v>
      </c>
      <c r="E40" s="431" t="s">
        <v>168</v>
      </c>
      <c r="F40" s="270" t="s">
        <v>169</v>
      </c>
      <c r="G40" s="271">
        <v>20</v>
      </c>
      <c r="H40" s="272">
        <v>150</v>
      </c>
      <c r="I40" s="432">
        <f>ROUND(H40*G40,2)</f>
        <v>3000</v>
      </c>
      <c r="J40" s="318"/>
      <c r="K40" s="319">
        <f>ROUND(J40*H40,2)</f>
        <v>0</v>
      </c>
      <c r="L40" s="318"/>
      <c r="M40" s="319">
        <f>ROUND(L40*H40,2)</f>
        <v>0</v>
      </c>
      <c r="N40" s="318"/>
      <c r="O40" s="319">
        <f>ROUND(N40*H40,2)</f>
        <v>0</v>
      </c>
      <c r="P40" s="318">
        <f>(G40*0.75)*0.4</f>
        <v>6</v>
      </c>
      <c r="Q40" s="319">
        <f>ROUND(P40*H40,2)</f>
        <v>900</v>
      </c>
      <c r="R40" s="318">
        <v>14</v>
      </c>
      <c r="S40" s="319">
        <f>ROUND(R40*H40,2)</f>
        <v>2100</v>
      </c>
      <c r="T40" s="318"/>
      <c r="U40" s="319">
        <f>ROUND(T40*H40,2)</f>
        <v>0</v>
      </c>
      <c r="V40" s="318"/>
      <c r="W40" s="319">
        <f>ROUND(V40*H40,2)</f>
        <v>0</v>
      </c>
      <c r="X40" s="318"/>
      <c r="Y40" s="319">
        <f>ROUND(X40*H40,2)</f>
        <v>0</v>
      </c>
      <c r="Z40" s="318"/>
      <c r="AA40" s="319">
        <f>ROUND(Z40*H40,2)</f>
        <v>0</v>
      </c>
      <c r="AB40" s="318"/>
      <c r="AC40" s="319">
        <f>ROUND(AB40*H40,2)</f>
        <v>0</v>
      </c>
      <c r="AD40" s="1381"/>
      <c r="AE40" s="1382">
        <f>ROUND(AD40*H40,2)</f>
        <v>0</v>
      </c>
      <c r="AF40" s="318"/>
      <c r="AG40" s="319">
        <f>ROUND(AF40*H40,2)</f>
        <v>0</v>
      </c>
      <c r="AH40" s="318"/>
      <c r="AI40" s="319">
        <f>ROUND(AH40*H40,2)</f>
        <v>0</v>
      </c>
      <c r="AJ40" s="318"/>
      <c r="AK40" s="319">
        <f>ROUND(AJ40*H40,2)</f>
        <v>0</v>
      </c>
      <c r="AL40" s="318"/>
      <c r="AM40" s="319">
        <f>ROUND(AL40*H40,2)</f>
        <v>0</v>
      </c>
      <c r="AN40" s="318"/>
      <c r="AO40" s="319">
        <f>ROUND(AN40*H40,2)</f>
        <v>0</v>
      </c>
      <c r="AP40" s="1907"/>
      <c r="AQ40" s="1908">
        <f>ROUND(AP40*H40,2)</f>
        <v>0</v>
      </c>
      <c r="AR40" s="1381"/>
      <c r="AS40" s="1382">
        <f>ROUND(AR40*H40,2)</f>
        <v>0</v>
      </c>
      <c r="AT40" s="1907"/>
      <c r="AU40" s="1908">
        <f>ROUND(AT40*H40,2)</f>
        <v>0</v>
      </c>
      <c r="AV40" s="318">
        <f>AT40+AR40+AP40+AN40+AL40+AJ40+AH40+AF40+AD40+AB40+Z40+X40+V40+T40+R40+P40+N40+L40+J40</f>
        <v>20</v>
      </c>
      <c r="AW40" s="319">
        <f>ROUND(AV40*H40,2)</f>
        <v>3000</v>
      </c>
      <c r="AX40" s="318">
        <f>G40-AV40</f>
        <v>0</v>
      </c>
      <c r="AY40" s="433">
        <f>ROUND(AX40*H40,2)</f>
        <v>0</v>
      </c>
      <c r="AZ40" s="530">
        <f>AY40/I40</f>
        <v>0</v>
      </c>
      <c r="EB40" s="426" t="s">
        <v>7</v>
      </c>
      <c r="EC40" s="427" t="s">
        <v>31</v>
      </c>
      <c r="ED40" s="285"/>
      <c r="EE40" s="48">
        <f>ED40*G40</f>
        <v>0</v>
      </c>
      <c r="EF40" s="48">
        <v>0</v>
      </c>
      <c r="EG40" s="48">
        <f>EF40*G40</f>
        <v>0</v>
      </c>
      <c r="EH40" s="48">
        <v>0</v>
      </c>
      <c r="EI40" s="428">
        <f>EH40*G40</f>
        <v>0</v>
      </c>
      <c r="FG40" s="49" t="s">
        <v>110</v>
      </c>
      <c r="FI40" s="49" t="s">
        <v>105</v>
      </c>
      <c r="FJ40" s="49" t="s">
        <v>46</v>
      </c>
      <c r="FN40" s="49" t="s">
        <v>103</v>
      </c>
      <c r="FT40" s="429">
        <f>IF(EC40="základní",I40,0)</f>
        <v>3000</v>
      </c>
      <c r="FU40" s="429">
        <f>IF(EC40="snížená",I40,0)</f>
        <v>0</v>
      </c>
      <c r="FV40" s="429">
        <f>IF(EC40="zákl. přenesená",I40,0)</f>
        <v>0</v>
      </c>
      <c r="FW40" s="429">
        <f>IF(EC40="sníž. přenesená",I40,0)</f>
        <v>0</v>
      </c>
      <c r="FX40" s="429">
        <f>IF(EC40="nulová",I40,0)</f>
        <v>0</v>
      </c>
      <c r="FY40" s="49" t="s">
        <v>45</v>
      </c>
      <c r="FZ40" s="429">
        <f>ROUND(H40*G40,2)</f>
        <v>3000</v>
      </c>
      <c r="GA40" s="49" t="s">
        <v>110</v>
      </c>
      <c r="GB40" s="49" t="s">
        <v>734</v>
      </c>
    </row>
    <row r="41" spans="1:184" s="1" customFormat="1" ht="24.9" customHeight="1" x14ac:dyDescent="0.2">
      <c r="A41"/>
      <c r="B41" s="377"/>
      <c r="C41" s="207" t="s">
        <v>112</v>
      </c>
      <c r="D41" s="33"/>
      <c r="E41" s="208" t="s">
        <v>171</v>
      </c>
      <c r="F41" s="33"/>
      <c r="G41" s="33"/>
      <c r="H41" s="202"/>
      <c r="I41" s="378"/>
      <c r="J41" s="312"/>
      <c r="K41" s="313"/>
      <c r="L41" s="312"/>
      <c r="M41" s="313"/>
      <c r="N41" s="312"/>
      <c r="O41" s="313"/>
      <c r="P41" s="312"/>
      <c r="Q41" s="313"/>
      <c r="R41" s="312"/>
      <c r="S41" s="313"/>
      <c r="T41" s="312"/>
      <c r="U41" s="313"/>
      <c r="V41" s="312"/>
      <c r="W41" s="313"/>
      <c r="X41" s="312"/>
      <c r="Y41" s="313"/>
      <c r="Z41" s="312"/>
      <c r="AA41" s="313"/>
      <c r="AB41" s="312"/>
      <c r="AC41" s="313"/>
      <c r="AD41" s="1605"/>
      <c r="AE41" s="1606"/>
      <c r="AF41" s="312"/>
      <c r="AG41" s="313"/>
      <c r="AH41" s="312"/>
      <c r="AI41" s="313"/>
      <c r="AJ41" s="312"/>
      <c r="AK41" s="313"/>
      <c r="AL41" s="312"/>
      <c r="AM41" s="313"/>
      <c r="AN41" s="312"/>
      <c r="AO41" s="313"/>
      <c r="AP41" s="1901"/>
      <c r="AQ41" s="1902"/>
      <c r="AR41" s="1605"/>
      <c r="AS41" s="1606"/>
      <c r="AT41" s="1901"/>
      <c r="AU41" s="1902"/>
      <c r="AV41" s="312"/>
      <c r="AW41" s="313"/>
      <c r="AX41" s="312"/>
      <c r="AY41" s="369"/>
      <c r="AZ41" s="539"/>
      <c r="EB41" s="128"/>
      <c r="EC41" s="129"/>
      <c r="ED41" s="33"/>
      <c r="EE41" s="33"/>
      <c r="EF41" s="33"/>
      <c r="EG41" s="33"/>
      <c r="EH41" s="33"/>
      <c r="EI41" s="34"/>
      <c r="EJ41" s="22"/>
      <c r="EK41" s="22"/>
      <c r="EL41" s="22"/>
      <c r="EM41" s="22"/>
      <c r="EN41" s="22"/>
      <c r="EO41" s="22"/>
      <c r="EP41" s="22"/>
      <c r="EQ41" s="22"/>
      <c r="ER41" s="22"/>
      <c r="ES41" s="22"/>
      <c r="ET41" s="22"/>
      <c r="FI41" s="13" t="s">
        <v>112</v>
      </c>
      <c r="FJ41" s="13" t="s">
        <v>46</v>
      </c>
    </row>
    <row r="42" spans="1:184" s="10" customFormat="1" ht="24.9" customHeight="1" x14ac:dyDescent="0.2">
      <c r="A42"/>
      <c r="B42" s="380"/>
      <c r="C42" s="207" t="s">
        <v>114</v>
      </c>
      <c r="D42" s="215" t="s">
        <v>7</v>
      </c>
      <c r="E42" s="216" t="s">
        <v>735</v>
      </c>
      <c r="F42" s="141"/>
      <c r="G42" s="217">
        <v>20</v>
      </c>
      <c r="H42" s="218"/>
      <c r="I42" s="381"/>
      <c r="J42" s="316"/>
      <c r="K42" s="317"/>
      <c r="L42" s="316"/>
      <c r="M42" s="317"/>
      <c r="N42" s="316"/>
      <c r="O42" s="317"/>
      <c r="P42" s="316"/>
      <c r="Q42" s="317"/>
      <c r="R42" s="316"/>
      <c r="S42" s="317"/>
      <c r="T42" s="316"/>
      <c r="U42" s="317"/>
      <c r="V42" s="316"/>
      <c r="W42" s="317"/>
      <c r="X42" s="316"/>
      <c r="Y42" s="317"/>
      <c r="Z42" s="316"/>
      <c r="AA42" s="317"/>
      <c r="AB42" s="316"/>
      <c r="AC42" s="317"/>
      <c r="AD42" s="1609"/>
      <c r="AE42" s="1610"/>
      <c r="AF42" s="316"/>
      <c r="AG42" s="317"/>
      <c r="AH42" s="316"/>
      <c r="AI42" s="317"/>
      <c r="AJ42" s="316"/>
      <c r="AK42" s="317"/>
      <c r="AL42" s="316"/>
      <c r="AM42" s="317"/>
      <c r="AN42" s="316"/>
      <c r="AO42" s="317"/>
      <c r="AP42" s="1905"/>
      <c r="AQ42" s="1906"/>
      <c r="AR42" s="1609"/>
      <c r="AS42" s="1610"/>
      <c r="AT42" s="1905"/>
      <c r="AU42" s="1906"/>
      <c r="AV42" s="316"/>
      <c r="AW42" s="317"/>
      <c r="AX42" s="316"/>
      <c r="AY42" s="371"/>
      <c r="AZ42" s="528"/>
      <c r="EB42" s="140"/>
      <c r="EC42" s="141"/>
      <c r="ED42" s="141"/>
      <c r="EE42" s="141"/>
      <c r="EF42" s="141"/>
      <c r="EG42" s="141"/>
      <c r="EH42" s="141"/>
      <c r="EI42" s="142"/>
      <c r="FI42" s="143" t="s">
        <v>114</v>
      </c>
      <c r="FJ42" s="143" t="s">
        <v>46</v>
      </c>
      <c r="FK42" s="10" t="s">
        <v>46</v>
      </c>
      <c r="FL42" s="10" t="s">
        <v>23</v>
      </c>
      <c r="FM42" s="10" t="s">
        <v>45</v>
      </c>
      <c r="FN42" s="143" t="s">
        <v>103</v>
      </c>
    </row>
    <row r="43" spans="1:184" s="2" customFormat="1" ht="48" customHeight="1" x14ac:dyDescent="0.25">
      <c r="A43" s="266"/>
      <c r="B43" s="430" t="s">
        <v>159</v>
      </c>
      <c r="C43" s="268" t="s">
        <v>105</v>
      </c>
      <c r="D43" s="269" t="s">
        <v>174</v>
      </c>
      <c r="E43" s="431" t="s">
        <v>175</v>
      </c>
      <c r="F43" s="270" t="s">
        <v>153</v>
      </c>
      <c r="G43" s="271">
        <v>13.1</v>
      </c>
      <c r="H43" s="272">
        <v>385.8</v>
      </c>
      <c r="I43" s="432">
        <f>ROUND(H43*G43,2)</f>
        <v>5053.9799999999996</v>
      </c>
      <c r="J43" s="318"/>
      <c r="K43" s="319">
        <f>ROUND(J43*H43,2)</f>
        <v>0</v>
      </c>
      <c r="L43" s="318"/>
      <c r="M43" s="319">
        <f>ROUND(L43*H43,2)</f>
        <v>0</v>
      </c>
      <c r="N43" s="318"/>
      <c r="O43" s="319">
        <f>ROUND(N43*H43,2)</f>
        <v>0</v>
      </c>
      <c r="P43" s="318">
        <f>(G43*0.75)*0.4</f>
        <v>3.9299999999999997</v>
      </c>
      <c r="Q43" s="319">
        <f>ROUND(P43*H43,2)</f>
        <v>1516.19</v>
      </c>
      <c r="R43" s="318">
        <v>9.17</v>
      </c>
      <c r="S43" s="319">
        <f>ROUND(R43*H43,2)</f>
        <v>3537.79</v>
      </c>
      <c r="T43" s="318"/>
      <c r="U43" s="319">
        <f>ROUND(T43*H43,2)</f>
        <v>0</v>
      </c>
      <c r="V43" s="318"/>
      <c r="W43" s="319">
        <f>ROUND(V43*H43,2)</f>
        <v>0</v>
      </c>
      <c r="X43" s="318"/>
      <c r="Y43" s="319">
        <f>ROUND(X43*H43,2)</f>
        <v>0</v>
      </c>
      <c r="Z43" s="318"/>
      <c r="AA43" s="319">
        <f>ROUND(Z43*H43,2)</f>
        <v>0</v>
      </c>
      <c r="AB43" s="318"/>
      <c r="AC43" s="319">
        <f>ROUND(AB43*H43,2)</f>
        <v>0</v>
      </c>
      <c r="AD43" s="1381"/>
      <c r="AE43" s="1382">
        <f>ROUND(AD43*H43,2)</f>
        <v>0</v>
      </c>
      <c r="AF43" s="318"/>
      <c r="AG43" s="319">
        <f>ROUND(AF43*H43,2)</f>
        <v>0</v>
      </c>
      <c r="AH43" s="318"/>
      <c r="AI43" s="319">
        <f>ROUND(AH43*H43,2)</f>
        <v>0</v>
      </c>
      <c r="AJ43" s="318"/>
      <c r="AK43" s="319">
        <f>ROUND(AJ43*H43,2)</f>
        <v>0</v>
      </c>
      <c r="AL43" s="318"/>
      <c r="AM43" s="319">
        <f>ROUND(AL43*H43,2)</f>
        <v>0</v>
      </c>
      <c r="AN43" s="318"/>
      <c r="AO43" s="319">
        <f>ROUND(AN43*H43,2)</f>
        <v>0</v>
      </c>
      <c r="AP43" s="1907"/>
      <c r="AQ43" s="1908">
        <f>ROUND(AP43*H43,2)</f>
        <v>0</v>
      </c>
      <c r="AR43" s="1381"/>
      <c r="AS43" s="1382">
        <f>ROUND(AR43*H43,2)</f>
        <v>0</v>
      </c>
      <c r="AT43" s="1907"/>
      <c r="AU43" s="1908">
        <f>ROUND(AT43*H43,2)</f>
        <v>0</v>
      </c>
      <c r="AV43" s="318">
        <f>AT43+AR43+AP43+AN43+AL43+AJ43+AH43+AF43+AD43+AB43+Z43+X43+V43+T43+R43+P43+N43+L43+J43</f>
        <v>13.1</v>
      </c>
      <c r="AW43" s="319">
        <f>ROUND(AV43*H43,2)</f>
        <v>5053.9799999999996</v>
      </c>
      <c r="AX43" s="318">
        <f>G43-AV43</f>
        <v>0</v>
      </c>
      <c r="AY43" s="433">
        <f>ROUND(AX43*H43,2)</f>
        <v>0</v>
      </c>
      <c r="AZ43" s="530">
        <f>AY43/I43</f>
        <v>0</v>
      </c>
      <c r="EB43" s="426" t="s">
        <v>7</v>
      </c>
      <c r="EC43" s="427" t="s">
        <v>31</v>
      </c>
      <c r="ED43" s="285"/>
      <c r="EE43" s="48">
        <f>ED43*G43</f>
        <v>0</v>
      </c>
      <c r="EF43" s="48">
        <v>8.6800000000000002E-3</v>
      </c>
      <c r="EG43" s="48">
        <f>EF43*G43</f>
        <v>0.113708</v>
      </c>
      <c r="EH43" s="48">
        <v>0</v>
      </c>
      <c r="EI43" s="428">
        <f>EH43*G43</f>
        <v>0</v>
      </c>
      <c r="FG43" s="49" t="s">
        <v>110</v>
      </c>
      <c r="FI43" s="49" t="s">
        <v>105</v>
      </c>
      <c r="FJ43" s="49" t="s">
        <v>46</v>
      </c>
      <c r="FN43" s="49" t="s">
        <v>103</v>
      </c>
      <c r="FT43" s="429">
        <f>IF(EC43="základní",I43,0)</f>
        <v>5053.9799999999996</v>
      </c>
      <c r="FU43" s="429">
        <f>IF(EC43="snížená",I43,0)</f>
        <v>0</v>
      </c>
      <c r="FV43" s="429">
        <f>IF(EC43="zákl. přenesená",I43,0)</f>
        <v>0</v>
      </c>
      <c r="FW43" s="429">
        <f>IF(EC43="sníž. přenesená",I43,0)</f>
        <v>0</v>
      </c>
      <c r="FX43" s="429">
        <f>IF(EC43="nulová",I43,0)</f>
        <v>0</v>
      </c>
      <c r="FY43" s="49" t="s">
        <v>45</v>
      </c>
      <c r="FZ43" s="429">
        <f>ROUND(H43*G43,2)</f>
        <v>5053.9799999999996</v>
      </c>
      <c r="GA43" s="49" t="s">
        <v>110</v>
      </c>
      <c r="GB43" s="49" t="s">
        <v>736</v>
      </c>
    </row>
    <row r="44" spans="1:184" s="1" customFormat="1" ht="24.9" customHeight="1" x14ac:dyDescent="0.2">
      <c r="A44"/>
      <c r="B44" s="377"/>
      <c r="C44" s="207" t="s">
        <v>112</v>
      </c>
      <c r="D44" s="33"/>
      <c r="E44" s="208" t="s">
        <v>177</v>
      </c>
      <c r="F44" s="33"/>
      <c r="G44" s="33"/>
      <c r="H44" s="202"/>
      <c r="I44" s="378"/>
      <c r="J44" s="312"/>
      <c r="K44" s="313"/>
      <c r="L44" s="312"/>
      <c r="M44" s="313"/>
      <c r="N44" s="312"/>
      <c r="O44" s="313"/>
      <c r="P44" s="312"/>
      <c r="Q44" s="313"/>
      <c r="R44" s="312"/>
      <c r="S44" s="313"/>
      <c r="T44" s="312"/>
      <c r="U44" s="313"/>
      <c r="V44" s="312"/>
      <c r="W44" s="313"/>
      <c r="X44" s="312"/>
      <c r="Y44" s="313"/>
      <c r="Z44" s="312"/>
      <c r="AA44" s="313"/>
      <c r="AB44" s="312"/>
      <c r="AC44" s="313"/>
      <c r="AD44" s="1605"/>
      <c r="AE44" s="1606"/>
      <c r="AF44" s="312"/>
      <c r="AG44" s="313"/>
      <c r="AH44" s="312"/>
      <c r="AI44" s="313"/>
      <c r="AJ44" s="312"/>
      <c r="AK44" s="313"/>
      <c r="AL44" s="312"/>
      <c r="AM44" s="313"/>
      <c r="AN44" s="312"/>
      <c r="AO44" s="313"/>
      <c r="AP44" s="1901"/>
      <c r="AQ44" s="1902"/>
      <c r="AR44" s="1605"/>
      <c r="AS44" s="1606"/>
      <c r="AT44" s="1901"/>
      <c r="AU44" s="1902"/>
      <c r="AV44" s="312"/>
      <c r="AW44" s="313"/>
      <c r="AX44" s="312"/>
      <c r="AY44" s="369"/>
      <c r="AZ44" s="539"/>
      <c r="EB44" s="128"/>
      <c r="EC44" s="129"/>
      <c r="ED44" s="33"/>
      <c r="EE44" s="33"/>
      <c r="EF44" s="33"/>
      <c r="EG44" s="33"/>
      <c r="EH44" s="33"/>
      <c r="EI44" s="34"/>
      <c r="EJ44" s="22"/>
      <c r="EK44" s="22"/>
      <c r="EL44" s="22"/>
      <c r="EM44" s="22"/>
      <c r="EN44" s="22"/>
      <c r="EO44" s="22"/>
      <c r="EP44" s="22"/>
      <c r="EQ44" s="22"/>
      <c r="ER44" s="22"/>
      <c r="ES44" s="22"/>
      <c r="ET44" s="22"/>
      <c r="FI44" s="13" t="s">
        <v>112</v>
      </c>
      <c r="FJ44" s="13" t="s">
        <v>46</v>
      </c>
    </row>
    <row r="45" spans="1:184" s="9" customFormat="1" ht="24.9" customHeight="1" x14ac:dyDescent="0.2">
      <c r="A45"/>
      <c r="B45" s="382"/>
      <c r="C45" s="207" t="s">
        <v>114</v>
      </c>
      <c r="D45" s="210" t="s">
        <v>7</v>
      </c>
      <c r="E45" s="211" t="s">
        <v>737</v>
      </c>
      <c r="F45" s="134"/>
      <c r="G45" s="210" t="s">
        <v>7</v>
      </c>
      <c r="H45" s="212"/>
      <c r="I45" s="383"/>
      <c r="J45" s="314"/>
      <c r="K45" s="315"/>
      <c r="L45" s="314"/>
      <c r="M45" s="315"/>
      <c r="N45" s="314"/>
      <c r="O45" s="315"/>
      <c r="P45" s="314"/>
      <c r="Q45" s="315"/>
      <c r="R45" s="314"/>
      <c r="S45" s="315"/>
      <c r="T45" s="314"/>
      <c r="U45" s="315"/>
      <c r="V45" s="314"/>
      <c r="W45" s="315"/>
      <c r="X45" s="314"/>
      <c r="Y45" s="315"/>
      <c r="Z45" s="314"/>
      <c r="AA45" s="315"/>
      <c r="AB45" s="314"/>
      <c r="AC45" s="315"/>
      <c r="AD45" s="1607"/>
      <c r="AE45" s="1608"/>
      <c r="AF45" s="314"/>
      <c r="AG45" s="315"/>
      <c r="AH45" s="314"/>
      <c r="AI45" s="315"/>
      <c r="AJ45" s="314"/>
      <c r="AK45" s="315"/>
      <c r="AL45" s="314"/>
      <c r="AM45" s="315"/>
      <c r="AN45" s="314"/>
      <c r="AO45" s="315"/>
      <c r="AP45" s="1903"/>
      <c r="AQ45" s="1904"/>
      <c r="AR45" s="1607"/>
      <c r="AS45" s="1608"/>
      <c r="AT45" s="1903"/>
      <c r="AU45" s="1904"/>
      <c r="AV45" s="314"/>
      <c r="AW45" s="315"/>
      <c r="AX45" s="314"/>
      <c r="AY45" s="370"/>
      <c r="AZ45" s="527"/>
      <c r="EB45" s="133"/>
      <c r="EC45" s="134"/>
      <c r="ED45" s="134"/>
      <c r="EE45" s="134"/>
      <c r="EF45" s="134"/>
      <c r="EG45" s="134"/>
      <c r="EH45" s="134"/>
      <c r="EI45" s="135"/>
      <c r="FI45" s="136" t="s">
        <v>114</v>
      </c>
      <c r="FJ45" s="136" t="s">
        <v>46</v>
      </c>
      <c r="FK45" s="9" t="s">
        <v>45</v>
      </c>
      <c r="FL45" s="9" t="s">
        <v>23</v>
      </c>
      <c r="FM45" s="9" t="s">
        <v>44</v>
      </c>
      <c r="FN45" s="136" t="s">
        <v>103</v>
      </c>
    </row>
    <row r="46" spans="1:184" s="10" customFormat="1" ht="24.9" customHeight="1" x14ac:dyDescent="0.2">
      <c r="A46"/>
      <c r="B46" s="380"/>
      <c r="C46" s="207" t="s">
        <v>114</v>
      </c>
      <c r="D46" s="215" t="s">
        <v>7</v>
      </c>
      <c r="E46" s="216" t="s">
        <v>738</v>
      </c>
      <c r="F46" s="141"/>
      <c r="G46" s="217">
        <v>3</v>
      </c>
      <c r="H46" s="218"/>
      <c r="I46" s="381"/>
      <c r="J46" s="316"/>
      <c r="K46" s="317"/>
      <c r="L46" s="316"/>
      <c r="M46" s="317"/>
      <c r="N46" s="316"/>
      <c r="O46" s="317"/>
      <c r="P46" s="316"/>
      <c r="Q46" s="317"/>
      <c r="R46" s="316"/>
      <c r="S46" s="317"/>
      <c r="T46" s="316"/>
      <c r="U46" s="317"/>
      <c r="V46" s="316"/>
      <c r="W46" s="317"/>
      <c r="X46" s="316"/>
      <c r="Y46" s="317"/>
      <c r="Z46" s="316"/>
      <c r="AA46" s="317"/>
      <c r="AB46" s="316"/>
      <c r="AC46" s="317"/>
      <c r="AD46" s="1609"/>
      <c r="AE46" s="1610"/>
      <c r="AF46" s="316"/>
      <c r="AG46" s="317"/>
      <c r="AH46" s="316"/>
      <c r="AI46" s="317"/>
      <c r="AJ46" s="316"/>
      <c r="AK46" s="317"/>
      <c r="AL46" s="316"/>
      <c r="AM46" s="317"/>
      <c r="AN46" s="316"/>
      <c r="AO46" s="317"/>
      <c r="AP46" s="1905"/>
      <c r="AQ46" s="1906"/>
      <c r="AR46" s="1609"/>
      <c r="AS46" s="1610"/>
      <c r="AT46" s="1905"/>
      <c r="AU46" s="1906"/>
      <c r="AV46" s="316"/>
      <c r="AW46" s="317"/>
      <c r="AX46" s="316"/>
      <c r="AY46" s="371"/>
      <c r="AZ46" s="528"/>
      <c r="EB46" s="140"/>
      <c r="EC46" s="141"/>
      <c r="ED46" s="141"/>
      <c r="EE46" s="141"/>
      <c r="EF46" s="141"/>
      <c r="EG46" s="141"/>
      <c r="EH46" s="141"/>
      <c r="EI46" s="142"/>
      <c r="FI46" s="143" t="s">
        <v>114</v>
      </c>
      <c r="FJ46" s="143" t="s">
        <v>46</v>
      </c>
      <c r="FK46" s="10" t="s">
        <v>46</v>
      </c>
      <c r="FL46" s="10" t="s">
        <v>23</v>
      </c>
      <c r="FM46" s="10" t="s">
        <v>44</v>
      </c>
      <c r="FN46" s="143" t="s">
        <v>103</v>
      </c>
    </row>
    <row r="47" spans="1:184" s="10" customFormat="1" ht="24.9" customHeight="1" x14ac:dyDescent="0.2">
      <c r="A47"/>
      <c r="B47" s="380"/>
      <c r="C47" s="207" t="s">
        <v>114</v>
      </c>
      <c r="D47" s="215" t="s">
        <v>7</v>
      </c>
      <c r="E47" s="216" t="s">
        <v>739</v>
      </c>
      <c r="F47" s="141"/>
      <c r="G47" s="217">
        <v>10.1</v>
      </c>
      <c r="H47" s="218"/>
      <c r="I47" s="381"/>
      <c r="J47" s="316"/>
      <c r="K47" s="317"/>
      <c r="L47" s="316"/>
      <c r="M47" s="317"/>
      <c r="N47" s="316"/>
      <c r="O47" s="317"/>
      <c r="P47" s="316"/>
      <c r="Q47" s="317"/>
      <c r="R47" s="316"/>
      <c r="S47" s="317"/>
      <c r="T47" s="316"/>
      <c r="U47" s="317"/>
      <c r="V47" s="316"/>
      <c r="W47" s="317"/>
      <c r="X47" s="316"/>
      <c r="Y47" s="317"/>
      <c r="Z47" s="316"/>
      <c r="AA47" s="317"/>
      <c r="AB47" s="316"/>
      <c r="AC47" s="317"/>
      <c r="AD47" s="1609"/>
      <c r="AE47" s="1610"/>
      <c r="AF47" s="316"/>
      <c r="AG47" s="317"/>
      <c r="AH47" s="316"/>
      <c r="AI47" s="317"/>
      <c r="AJ47" s="316"/>
      <c r="AK47" s="317"/>
      <c r="AL47" s="316"/>
      <c r="AM47" s="317"/>
      <c r="AN47" s="316"/>
      <c r="AO47" s="317"/>
      <c r="AP47" s="1905"/>
      <c r="AQ47" s="1906"/>
      <c r="AR47" s="1609"/>
      <c r="AS47" s="1610"/>
      <c r="AT47" s="1905"/>
      <c r="AU47" s="1906"/>
      <c r="AV47" s="316"/>
      <c r="AW47" s="317"/>
      <c r="AX47" s="316"/>
      <c r="AY47" s="371"/>
      <c r="AZ47" s="528"/>
      <c r="EB47" s="140"/>
      <c r="EC47" s="141"/>
      <c r="ED47" s="141"/>
      <c r="EE47" s="141"/>
      <c r="EF47" s="141"/>
      <c r="EG47" s="141"/>
      <c r="EH47" s="141"/>
      <c r="EI47" s="142"/>
      <c r="FI47" s="143" t="s">
        <v>114</v>
      </c>
      <c r="FJ47" s="143" t="s">
        <v>46</v>
      </c>
      <c r="FK47" s="10" t="s">
        <v>46</v>
      </c>
      <c r="FL47" s="10" t="s">
        <v>23</v>
      </c>
      <c r="FM47" s="10" t="s">
        <v>44</v>
      </c>
      <c r="FN47" s="143" t="s">
        <v>103</v>
      </c>
    </row>
    <row r="48" spans="1:184" s="12" customFormat="1" ht="24.9" customHeight="1" x14ac:dyDescent="0.2">
      <c r="A48"/>
      <c r="B48" s="384"/>
      <c r="C48" s="207" t="s">
        <v>114</v>
      </c>
      <c r="D48" s="227" t="s">
        <v>7</v>
      </c>
      <c r="E48" s="228" t="s">
        <v>132</v>
      </c>
      <c r="F48" s="155"/>
      <c r="G48" s="229">
        <v>13.1</v>
      </c>
      <c r="H48" s="230"/>
      <c r="I48" s="385"/>
      <c r="J48" s="322"/>
      <c r="K48" s="323"/>
      <c r="L48" s="322"/>
      <c r="M48" s="323"/>
      <c r="N48" s="322"/>
      <c r="O48" s="323"/>
      <c r="P48" s="322"/>
      <c r="Q48" s="323"/>
      <c r="R48" s="322"/>
      <c r="S48" s="323"/>
      <c r="T48" s="322"/>
      <c r="U48" s="323"/>
      <c r="V48" s="322"/>
      <c r="W48" s="323"/>
      <c r="X48" s="322"/>
      <c r="Y48" s="323"/>
      <c r="Z48" s="322"/>
      <c r="AA48" s="323"/>
      <c r="AB48" s="322"/>
      <c r="AC48" s="323"/>
      <c r="AD48" s="1613"/>
      <c r="AE48" s="1614"/>
      <c r="AF48" s="322"/>
      <c r="AG48" s="323"/>
      <c r="AH48" s="322"/>
      <c r="AI48" s="323"/>
      <c r="AJ48" s="322"/>
      <c r="AK48" s="323"/>
      <c r="AL48" s="322"/>
      <c r="AM48" s="323"/>
      <c r="AN48" s="322"/>
      <c r="AO48" s="323"/>
      <c r="AP48" s="1911"/>
      <c r="AQ48" s="1912"/>
      <c r="AR48" s="1613"/>
      <c r="AS48" s="1614"/>
      <c r="AT48" s="1911"/>
      <c r="AU48" s="1912"/>
      <c r="AV48" s="322"/>
      <c r="AW48" s="323"/>
      <c r="AX48" s="322"/>
      <c r="AY48" s="373"/>
      <c r="AZ48" s="529"/>
      <c r="EB48" s="154"/>
      <c r="EC48" s="155"/>
      <c r="ED48" s="155"/>
      <c r="EE48" s="155"/>
      <c r="EF48" s="155"/>
      <c r="EG48" s="155"/>
      <c r="EH48" s="155"/>
      <c r="EI48" s="156"/>
      <c r="FI48" s="157" t="s">
        <v>114</v>
      </c>
      <c r="FJ48" s="157" t="s">
        <v>46</v>
      </c>
      <c r="FK48" s="12" t="s">
        <v>110</v>
      </c>
      <c r="FL48" s="12" t="s">
        <v>23</v>
      </c>
      <c r="FM48" s="12" t="s">
        <v>45</v>
      </c>
      <c r="FN48" s="157" t="s">
        <v>103</v>
      </c>
    </row>
    <row r="49" spans="1:184" s="2" customFormat="1" ht="48" customHeight="1" x14ac:dyDescent="0.25">
      <c r="A49" s="266"/>
      <c r="B49" s="430" t="s">
        <v>166</v>
      </c>
      <c r="C49" s="268" t="s">
        <v>105</v>
      </c>
      <c r="D49" s="269" t="s">
        <v>182</v>
      </c>
      <c r="E49" s="431" t="s">
        <v>183</v>
      </c>
      <c r="F49" s="270" t="s">
        <v>153</v>
      </c>
      <c r="G49" s="271">
        <v>1</v>
      </c>
      <c r="H49" s="272">
        <v>600.4</v>
      </c>
      <c r="I49" s="432">
        <f>ROUND(H49*G49,2)</f>
        <v>600.4</v>
      </c>
      <c r="J49" s="318"/>
      <c r="K49" s="319">
        <f>ROUND(J49*H49,2)</f>
        <v>0</v>
      </c>
      <c r="L49" s="318"/>
      <c r="M49" s="319">
        <f>ROUND(L49*H49,2)</f>
        <v>0</v>
      </c>
      <c r="N49" s="318"/>
      <c r="O49" s="319">
        <f>ROUND(N49*H49,2)</f>
        <v>0</v>
      </c>
      <c r="P49" s="318">
        <v>1</v>
      </c>
      <c r="Q49" s="319">
        <f>ROUND(P49*H49,2)</f>
        <v>600.4</v>
      </c>
      <c r="R49" s="318"/>
      <c r="S49" s="319">
        <f>ROUND(R49*H49,2)</f>
        <v>0</v>
      </c>
      <c r="T49" s="318"/>
      <c r="U49" s="319">
        <f>ROUND(T49*H49,2)</f>
        <v>0</v>
      </c>
      <c r="V49" s="318"/>
      <c r="W49" s="319">
        <f>ROUND(V49*H49,2)</f>
        <v>0</v>
      </c>
      <c r="X49" s="318"/>
      <c r="Y49" s="319">
        <f>ROUND(X49*H49,2)</f>
        <v>0</v>
      </c>
      <c r="Z49" s="318"/>
      <c r="AA49" s="319">
        <f>ROUND(Z49*H49,2)</f>
        <v>0</v>
      </c>
      <c r="AB49" s="318"/>
      <c r="AC49" s="319">
        <f>ROUND(AB49*H49,2)</f>
        <v>0</v>
      </c>
      <c r="AD49" s="1381"/>
      <c r="AE49" s="1382">
        <f>ROUND(AD49*H49,2)</f>
        <v>0</v>
      </c>
      <c r="AF49" s="318"/>
      <c r="AG49" s="319">
        <f>ROUND(AF49*H49,2)</f>
        <v>0</v>
      </c>
      <c r="AH49" s="318"/>
      <c r="AI49" s="319">
        <f>ROUND(AH49*H49,2)</f>
        <v>0</v>
      </c>
      <c r="AJ49" s="318"/>
      <c r="AK49" s="319">
        <f>ROUND(AJ49*H49,2)</f>
        <v>0</v>
      </c>
      <c r="AL49" s="318"/>
      <c r="AM49" s="319">
        <f>ROUND(AL49*H49,2)</f>
        <v>0</v>
      </c>
      <c r="AN49" s="318"/>
      <c r="AO49" s="319">
        <f>ROUND(AN49*H49,2)</f>
        <v>0</v>
      </c>
      <c r="AP49" s="1907"/>
      <c r="AQ49" s="1908">
        <f>ROUND(AP49*H49,2)</f>
        <v>0</v>
      </c>
      <c r="AR49" s="1381"/>
      <c r="AS49" s="1382">
        <f>ROUND(AR49*H49,2)</f>
        <v>0</v>
      </c>
      <c r="AT49" s="1907"/>
      <c r="AU49" s="1908">
        <f>ROUND(AT49*H49,2)</f>
        <v>0</v>
      </c>
      <c r="AV49" s="318">
        <f>AT49+AR49+AP49+AN49+AL49+AJ49+AH49+AF49+AD49+AB49+Z49+X49+V49+T49+R49+P49+N49+L49+J49</f>
        <v>1</v>
      </c>
      <c r="AW49" s="319">
        <f>ROUND(AV49*H49,2)</f>
        <v>600.4</v>
      </c>
      <c r="AX49" s="318">
        <f>G49-AV49</f>
        <v>0</v>
      </c>
      <c r="AY49" s="433">
        <f>ROUND(AX49*H49,2)</f>
        <v>0</v>
      </c>
      <c r="AZ49" s="530">
        <f>AY49/I49</f>
        <v>0</v>
      </c>
      <c r="EB49" s="426" t="s">
        <v>7</v>
      </c>
      <c r="EC49" s="427" t="s">
        <v>31</v>
      </c>
      <c r="ED49" s="285"/>
      <c r="EE49" s="48">
        <f>ED49*G49</f>
        <v>0</v>
      </c>
      <c r="EF49" s="48">
        <v>1.269E-2</v>
      </c>
      <c r="EG49" s="48">
        <f>EF49*G49</f>
        <v>1.269E-2</v>
      </c>
      <c r="EH49" s="48">
        <v>0</v>
      </c>
      <c r="EI49" s="428">
        <f>EH49*G49</f>
        <v>0</v>
      </c>
      <c r="FG49" s="49" t="s">
        <v>110</v>
      </c>
      <c r="FI49" s="49" t="s">
        <v>105</v>
      </c>
      <c r="FJ49" s="49" t="s">
        <v>46</v>
      </c>
      <c r="FN49" s="49" t="s">
        <v>103</v>
      </c>
      <c r="FT49" s="429">
        <f>IF(EC49="základní",I49,0)</f>
        <v>600.4</v>
      </c>
      <c r="FU49" s="429">
        <f>IF(EC49="snížená",I49,0)</f>
        <v>0</v>
      </c>
      <c r="FV49" s="429">
        <f>IF(EC49="zákl. přenesená",I49,0)</f>
        <v>0</v>
      </c>
      <c r="FW49" s="429">
        <f>IF(EC49="sníž. přenesená",I49,0)</f>
        <v>0</v>
      </c>
      <c r="FX49" s="429">
        <f>IF(EC49="nulová",I49,0)</f>
        <v>0</v>
      </c>
      <c r="FY49" s="49" t="s">
        <v>45</v>
      </c>
      <c r="FZ49" s="429">
        <f>ROUND(H49*G49,2)</f>
        <v>600.4</v>
      </c>
      <c r="GA49" s="49" t="s">
        <v>110</v>
      </c>
      <c r="GB49" s="49" t="s">
        <v>740</v>
      </c>
    </row>
    <row r="50" spans="1:184" s="1" customFormat="1" ht="24.9" customHeight="1" x14ac:dyDescent="0.2">
      <c r="A50"/>
      <c r="B50" s="377"/>
      <c r="C50" s="207" t="s">
        <v>112</v>
      </c>
      <c r="D50" s="33"/>
      <c r="E50" s="208" t="s">
        <v>177</v>
      </c>
      <c r="F50" s="33"/>
      <c r="G50" s="33"/>
      <c r="H50" s="202"/>
      <c r="I50" s="378"/>
      <c r="J50" s="312"/>
      <c r="K50" s="313"/>
      <c r="L50" s="312"/>
      <c r="M50" s="313"/>
      <c r="N50" s="312"/>
      <c r="O50" s="313"/>
      <c r="P50" s="312"/>
      <c r="Q50" s="313"/>
      <c r="R50" s="312"/>
      <c r="S50" s="313"/>
      <c r="T50" s="312"/>
      <c r="U50" s="313"/>
      <c r="V50" s="312"/>
      <c r="W50" s="313"/>
      <c r="X50" s="312"/>
      <c r="Y50" s="313"/>
      <c r="Z50" s="312"/>
      <c r="AA50" s="313"/>
      <c r="AB50" s="312"/>
      <c r="AC50" s="313"/>
      <c r="AD50" s="1605"/>
      <c r="AE50" s="1606"/>
      <c r="AF50" s="312"/>
      <c r="AG50" s="313"/>
      <c r="AH50" s="312"/>
      <c r="AI50" s="313"/>
      <c r="AJ50" s="312"/>
      <c r="AK50" s="313"/>
      <c r="AL50" s="312"/>
      <c r="AM50" s="313"/>
      <c r="AN50" s="312"/>
      <c r="AO50" s="313"/>
      <c r="AP50" s="1901"/>
      <c r="AQ50" s="1902"/>
      <c r="AR50" s="1605"/>
      <c r="AS50" s="1606"/>
      <c r="AT50" s="1901"/>
      <c r="AU50" s="1902"/>
      <c r="AV50" s="312"/>
      <c r="AW50" s="313"/>
      <c r="AX50" s="312"/>
      <c r="AY50" s="369"/>
      <c r="AZ50" s="539"/>
      <c r="EB50" s="128"/>
      <c r="EC50" s="129"/>
      <c r="ED50" s="33"/>
      <c r="EE50" s="33"/>
      <c r="EF50" s="33"/>
      <c r="EG50" s="33"/>
      <c r="EH50" s="33"/>
      <c r="EI50" s="34"/>
      <c r="EJ50" s="22"/>
      <c r="EK50" s="22"/>
      <c r="EL50" s="22"/>
      <c r="EM50" s="22"/>
      <c r="EN50" s="22"/>
      <c r="EO50" s="22"/>
      <c r="EP50" s="22"/>
      <c r="EQ50" s="22"/>
      <c r="ER50" s="22"/>
      <c r="ES50" s="22"/>
      <c r="ET50" s="22"/>
      <c r="FI50" s="13" t="s">
        <v>112</v>
      </c>
      <c r="FJ50" s="13" t="s">
        <v>46</v>
      </c>
    </row>
    <row r="51" spans="1:184" s="9" customFormat="1" ht="24.9" customHeight="1" x14ac:dyDescent="0.2">
      <c r="A51"/>
      <c r="B51" s="382"/>
      <c r="C51" s="207" t="s">
        <v>114</v>
      </c>
      <c r="D51" s="210" t="s">
        <v>7</v>
      </c>
      <c r="E51" s="211" t="s">
        <v>737</v>
      </c>
      <c r="F51" s="134"/>
      <c r="G51" s="210" t="s">
        <v>7</v>
      </c>
      <c r="H51" s="212"/>
      <c r="I51" s="383"/>
      <c r="J51" s="314"/>
      <c r="K51" s="315"/>
      <c r="L51" s="314"/>
      <c r="M51" s="315"/>
      <c r="N51" s="314"/>
      <c r="O51" s="315"/>
      <c r="P51" s="314"/>
      <c r="Q51" s="315"/>
      <c r="R51" s="314"/>
      <c r="S51" s="315"/>
      <c r="T51" s="314"/>
      <c r="U51" s="315"/>
      <c r="V51" s="314"/>
      <c r="W51" s="315"/>
      <c r="X51" s="314"/>
      <c r="Y51" s="315"/>
      <c r="Z51" s="314"/>
      <c r="AA51" s="315"/>
      <c r="AB51" s="314"/>
      <c r="AC51" s="315"/>
      <c r="AD51" s="1607"/>
      <c r="AE51" s="1608"/>
      <c r="AF51" s="314"/>
      <c r="AG51" s="315"/>
      <c r="AH51" s="314"/>
      <c r="AI51" s="315"/>
      <c r="AJ51" s="314"/>
      <c r="AK51" s="315"/>
      <c r="AL51" s="314"/>
      <c r="AM51" s="315"/>
      <c r="AN51" s="314"/>
      <c r="AO51" s="315"/>
      <c r="AP51" s="1903"/>
      <c r="AQ51" s="1904"/>
      <c r="AR51" s="1607"/>
      <c r="AS51" s="1608"/>
      <c r="AT51" s="1903"/>
      <c r="AU51" s="1904"/>
      <c r="AV51" s="314"/>
      <c r="AW51" s="315"/>
      <c r="AX51" s="314"/>
      <c r="AY51" s="370"/>
      <c r="AZ51" s="527"/>
      <c r="EB51" s="133"/>
      <c r="EC51" s="134"/>
      <c r="ED51" s="134"/>
      <c r="EE51" s="134"/>
      <c r="EF51" s="134"/>
      <c r="EG51" s="134"/>
      <c r="EH51" s="134"/>
      <c r="EI51" s="135"/>
      <c r="FI51" s="136" t="s">
        <v>114</v>
      </c>
      <c r="FJ51" s="136" t="s">
        <v>46</v>
      </c>
      <c r="FK51" s="9" t="s">
        <v>45</v>
      </c>
      <c r="FL51" s="9" t="s">
        <v>23</v>
      </c>
      <c r="FM51" s="9" t="s">
        <v>44</v>
      </c>
      <c r="FN51" s="136" t="s">
        <v>103</v>
      </c>
    </row>
    <row r="52" spans="1:184" s="10" customFormat="1" ht="24.9" customHeight="1" x14ac:dyDescent="0.2">
      <c r="A52"/>
      <c r="B52" s="380"/>
      <c r="C52" s="207" t="s">
        <v>114</v>
      </c>
      <c r="D52" s="215" t="s">
        <v>7</v>
      </c>
      <c r="E52" s="216" t="s">
        <v>741</v>
      </c>
      <c r="F52" s="141"/>
      <c r="G52" s="217">
        <v>1</v>
      </c>
      <c r="H52" s="218"/>
      <c r="I52" s="381"/>
      <c r="J52" s="316"/>
      <c r="K52" s="317"/>
      <c r="L52" s="316"/>
      <c r="M52" s="317"/>
      <c r="N52" s="316"/>
      <c r="O52" s="317"/>
      <c r="P52" s="316"/>
      <c r="Q52" s="317"/>
      <c r="R52" s="316"/>
      <c r="S52" s="317"/>
      <c r="T52" s="316"/>
      <c r="U52" s="317"/>
      <c r="V52" s="316"/>
      <c r="W52" s="317"/>
      <c r="X52" s="316"/>
      <c r="Y52" s="317"/>
      <c r="Z52" s="316"/>
      <c r="AA52" s="317"/>
      <c r="AB52" s="316"/>
      <c r="AC52" s="317"/>
      <c r="AD52" s="1609"/>
      <c r="AE52" s="1610"/>
      <c r="AF52" s="316"/>
      <c r="AG52" s="317"/>
      <c r="AH52" s="316"/>
      <c r="AI52" s="317"/>
      <c r="AJ52" s="316"/>
      <c r="AK52" s="317"/>
      <c r="AL52" s="316"/>
      <c r="AM52" s="317"/>
      <c r="AN52" s="316"/>
      <c r="AO52" s="317"/>
      <c r="AP52" s="1905"/>
      <c r="AQ52" s="1906"/>
      <c r="AR52" s="1609"/>
      <c r="AS52" s="1610"/>
      <c r="AT52" s="1905"/>
      <c r="AU52" s="1906"/>
      <c r="AV52" s="316"/>
      <c r="AW52" s="317"/>
      <c r="AX52" s="316"/>
      <c r="AY52" s="371"/>
      <c r="AZ52" s="528"/>
      <c r="EB52" s="140"/>
      <c r="EC52" s="141"/>
      <c r="ED52" s="141"/>
      <c r="EE52" s="141"/>
      <c r="EF52" s="141"/>
      <c r="EG52" s="141"/>
      <c r="EH52" s="141"/>
      <c r="EI52" s="142"/>
      <c r="FI52" s="143" t="s">
        <v>114</v>
      </c>
      <c r="FJ52" s="143" t="s">
        <v>46</v>
      </c>
      <c r="FK52" s="10" t="s">
        <v>46</v>
      </c>
      <c r="FL52" s="10" t="s">
        <v>23</v>
      </c>
      <c r="FM52" s="10" t="s">
        <v>45</v>
      </c>
      <c r="FN52" s="143" t="s">
        <v>103</v>
      </c>
    </row>
    <row r="53" spans="1:184" s="2" customFormat="1" ht="48" customHeight="1" x14ac:dyDescent="0.25">
      <c r="A53" s="266"/>
      <c r="B53" s="430" t="s">
        <v>173</v>
      </c>
      <c r="C53" s="268" t="s">
        <v>105</v>
      </c>
      <c r="D53" s="269" t="s">
        <v>187</v>
      </c>
      <c r="E53" s="431" t="s">
        <v>188</v>
      </c>
      <c r="F53" s="270" t="s">
        <v>153</v>
      </c>
      <c r="G53" s="271">
        <v>4.4400000000000004</v>
      </c>
      <c r="H53" s="272">
        <v>300</v>
      </c>
      <c r="I53" s="432">
        <f>ROUND(H53*G53,2)</f>
        <v>1332</v>
      </c>
      <c r="J53" s="318"/>
      <c r="K53" s="319">
        <f>ROUND(J53*H53,2)</f>
        <v>0</v>
      </c>
      <c r="L53" s="318"/>
      <c r="M53" s="319">
        <f>ROUND(L53*H53,2)</f>
        <v>0</v>
      </c>
      <c r="N53" s="318"/>
      <c r="O53" s="319">
        <f>ROUND(N53*H53,2)</f>
        <v>0</v>
      </c>
      <c r="P53" s="318">
        <v>2</v>
      </c>
      <c r="Q53" s="319">
        <f>ROUND(P53*H53,2)</f>
        <v>600</v>
      </c>
      <c r="R53" s="318"/>
      <c r="S53" s="319">
        <f>ROUND(R53*H53,2)</f>
        <v>0</v>
      </c>
      <c r="T53" s="318">
        <v>2.44</v>
      </c>
      <c r="U53" s="319">
        <f>ROUND(T53*H53,2)</f>
        <v>732</v>
      </c>
      <c r="V53" s="318"/>
      <c r="W53" s="319">
        <f>ROUND(V53*H53,2)</f>
        <v>0</v>
      </c>
      <c r="X53" s="318"/>
      <c r="Y53" s="319">
        <f>ROUND(X53*H53,2)</f>
        <v>0</v>
      </c>
      <c r="Z53" s="318"/>
      <c r="AA53" s="319">
        <f>ROUND(Z53*H53,2)</f>
        <v>0</v>
      </c>
      <c r="AB53" s="318"/>
      <c r="AC53" s="319">
        <f>ROUND(AB53*H53,2)</f>
        <v>0</v>
      </c>
      <c r="AD53" s="1381"/>
      <c r="AE53" s="1382">
        <f>ROUND(AD53*H53,2)</f>
        <v>0</v>
      </c>
      <c r="AF53" s="318"/>
      <c r="AG53" s="319">
        <f>ROUND(AF53*H53,2)</f>
        <v>0</v>
      </c>
      <c r="AH53" s="318"/>
      <c r="AI53" s="319">
        <f>ROUND(AH53*H53,2)</f>
        <v>0</v>
      </c>
      <c r="AJ53" s="318"/>
      <c r="AK53" s="319">
        <f>ROUND(AJ53*H53,2)</f>
        <v>0</v>
      </c>
      <c r="AL53" s="318"/>
      <c r="AM53" s="319">
        <f>ROUND(AL53*H53,2)</f>
        <v>0</v>
      </c>
      <c r="AN53" s="318"/>
      <c r="AO53" s="319">
        <f>ROUND(AN53*H53,2)</f>
        <v>0</v>
      </c>
      <c r="AP53" s="1907"/>
      <c r="AQ53" s="1908">
        <f>ROUND(AP53*H53,2)</f>
        <v>0</v>
      </c>
      <c r="AR53" s="1381"/>
      <c r="AS53" s="1382">
        <f>ROUND(AR53*H53,2)</f>
        <v>0</v>
      </c>
      <c r="AT53" s="1907"/>
      <c r="AU53" s="1908">
        <f>ROUND(AT53*H53,2)</f>
        <v>0</v>
      </c>
      <c r="AV53" s="318">
        <f>AT53+AR53+AP53+AN53+AL53+AJ53+AH53+AF53+AD53+AB53+Z53+X53+V53+T53+R53+P53+N53+L53+J53</f>
        <v>4.4399999999999995</v>
      </c>
      <c r="AW53" s="319">
        <f>ROUND(AV53*H53,2)</f>
        <v>1332</v>
      </c>
      <c r="AX53" s="318">
        <f>G53-AV53</f>
        <v>0</v>
      </c>
      <c r="AY53" s="433">
        <f>ROUND(AX53*H53,2)</f>
        <v>0</v>
      </c>
      <c r="AZ53" s="530">
        <f>AY53/I53</f>
        <v>0</v>
      </c>
      <c r="EB53" s="426" t="s">
        <v>7</v>
      </c>
      <c r="EC53" s="427" t="s">
        <v>31</v>
      </c>
      <c r="ED53" s="285"/>
      <c r="EE53" s="48">
        <f>ED53*G53</f>
        <v>0</v>
      </c>
      <c r="EF53" s="48">
        <v>3.6900000000000002E-2</v>
      </c>
      <c r="EG53" s="48">
        <f>EF53*G53</f>
        <v>0.16383600000000004</v>
      </c>
      <c r="EH53" s="48">
        <v>0</v>
      </c>
      <c r="EI53" s="428">
        <f>EH53*G53</f>
        <v>0</v>
      </c>
      <c r="FG53" s="49" t="s">
        <v>110</v>
      </c>
      <c r="FI53" s="49" t="s">
        <v>105</v>
      </c>
      <c r="FJ53" s="49" t="s">
        <v>46</v>
      </c>
      <c r="FN53" s="49" t="s">
        <v>103</v>
      </c>
      <c r="FT53" s="429">
        <f>IF(EC53="základní",I53,0)</f>
        <v>1332</v>
      </c>
      <c r="FU53" s="429">
        <f>IF(EC53="snížená",I53,0)</f>
        <v>0</v>
      </c>
      <c r="FV53" s="429">
        <f>IF(EC53="zákl. přenesená",I53,0)</f>
        <v>0</v>
      </c>
      <c r="FW53" s="429">
        <f>IF(EC53="sníž. přenesená",I53,0)</f>
        <v>0</v>
      </c>
      <c r="FX53" s="429">
        <f>IF(EC53="nulová",I53,0)</f>
        <v>0</v>
      </c>
      <c r="FY53" s="49" t="s">
        <v>45</v>
      </c>
      <c r="FZ53" s="429">
        <f>ROUND(H53*G53,2)</f>
        <v>1332</v>
      </c>
      <c r="GA53" s="49" t="s">
        <v>110</v>
      </c>
      <c r="GB53" s="49" t="s">
        <v>742</v>
      </c>
    </row>
    <row r="54" spans="1:184" s="1" customFormat="1" ht="24.9" customHeight="1" x14ac:dyDescent="0.2">
      <c r="A54"/>
      <c r="B54" s="377"/>
      <c r="C54" s="207" t="s">
        <v>112</v>
      </c>
      <c r="D54" s="33"/>
      <c r="E54" s="208" t="s">
        <v>177</v>
      </c>
      <c r="F54" s="33"/>
      <c r="G54" s="33"/>
      <c r="H54" s="202"/>
      <c r="I54" s="378"/>
      <c r="J54" s="312"/>
      <c r="K54" s="313"/>
      <c r="L54" s="312"/>
      <c r="M54" s="313"/>
      <c r="N54" s="312"/>
      <c r="O54" s="313"/>
      <c r="P54" s="312"/>
      <c r="Q54" s="313"/>
      <c r="R54" s="312"/>
      <c r="S54" s="313"/>
      <c r="T54" s="312"/>
      <c r="U54" s="313"/>
      <c r="V54" s="312"/>
      <c r="W54" s="313"/>
      <c r="X54" s="312"/>
      <c r="Y54" s="313"/>
      <c r="Z54" s="312"/>
      <c r="AA54" s="313"/>
      <c r="AB54" s="312"/>
      <c r="AC54" s="313"/>
      <c r="AD54" s="1605"/>
      <c r="AE54" s="1606"/>
      <c r="AF54" s="312"/>
      <c r="AG54" s="313"/>
      <c r="AH54" s="312"/>
      <c r="AI54" s="313"/>
      <c r="AJ54" s="312"/>
      <c r="AK54" s="313"/>
      <c r="AL54" s="312"/>
      <c r="AM54" s="313"/>
      <c r="AN54" s="312"/>
      <c r="AO54" s="313"/>
      <c r="AP54" s="1901"/>
      <c r="AQ54" s="1902"/>
      <c r="AR54" s="1605"/>
      <c r="AS54" s="1606"/>
      <c r="AT54" s="1901"/>
      <c r="AU54" s="1902"/>
      <c r="AV54" s="312"/>
      <c r="AW54" s="313"/>
      <c r="AX54" s="312"/>
      <c r="AY54" s="369"/>
      <c r="AZ54" s="539"/>
      <c r="EB54" s="128"/>
      <c r="EC54" s="129"/>
      <c r="ED54" s="33"/>
      <c r="EE54" s="33"/>
      <c r="EF54" s="33"/>
      <c r="EG54" s="33"/>
      <c r="EH54" s="33"/>
      <c r="EI54" s="34"/>
      <c r="EJ54" s="22"/>
      <c r="EK54" s="22"/>
      <c r="EL54" s="22"/>
      <c r="EM54" s="22"/>
      <c r="EN54" s="22"/>
      <c r="EO54" s="22"/>
      <c r="EP54" s="22"/>
      <c r="EQ54" s="22"/>
      <c r="ER54" s="22"/>
      <c r="ES54" s="22"/>
      <c r="ET54" s="22"/>
      <c r="FI54" s="13" t="s">
        <v>112</v>
      </c>
      <c r="FJ54" s="13" t="s">
        <v>46</v>
      </c>
    </row>
    <row r="55" spans="1:184" s="10" customFormat="1" ht="24.9" customHeight="1" x14ac:dyDescent="0.2">
      <c r="A55"/>
      <c r="B55" s="380"/>
      <c r="C55" s="207" t="s">
        <v>114</v>
      </c>
      <c r="D55" s="215" t="s">
        <v>7</v>
      </c>
      <c r="E55" s="216" t="s">
        <v>743</v>
      </c>
      <c r="F55" s="141"/>
      <c r="G55" s="217">
        <v>4.4400000000000004</v>
      </c>
      <c r="H55" s="218"/>
      <c r="I55" s="381"/>
      <c r="J55" s="316"/>
      <c r="K55" s="317"/>
      <c r="L55" s="316"/>
      <c r="M55" s="317"/>
      <c r="N55" s="316"/>
      <c r="O55" s="317"/>
      <c r="P55" s="316"/>
      <c r="Q55" s="317"/>
      <c r="R55" s="316"/>
      <c r="S55" s="317"/>
      <c r="T55" s="316"/>
      <c r="U55" s="317"/>
      <c r="V55" s="316"/>
      <c r="W55" s="317"/>
      <c r="X55" s="316"/>
      <c r="Y55" s="317"/>
      <c r="Z55" s="316"/>
      <c r="AA55" s="317"/>
      <c r="AB55" s="316"/>
      <c r="AC55" s="317"/>
      <c r="AD55" s="1609"/>
      <c r="AE55" s="1610"/>
      <c r="AF55" s="316"/>
      <c r="AG55" s="317"/>
      <c r="AH55" s="316"/>
      <c r="AI55" s="317"/>
      <c r="AJ55" s="316"/>
      <c r="AK55" s="317"/>
      <c r="AL55" s="316"/>
      <c r="AM55" s="317"/>
      <c r="AN55" s="316"/>
      <c r="AO55" s="317"/>
      <c r="AP55" s="1905"/>
      <c r="AQ55" s="1906"/>
      <c r="AR55" s="1609"/>
      <c r="AS55" s="1610"/>
      <c r="AT55" s="1905"/>
      <c r="AU55" s="1906"/>
      <c r="AV55" s="316"/>
      <c r="AW55" s="317"/>
      <c r="AX55" s="316"/>
      <c r="AY55" s="371"/>
      <c r="AZ55" s="528"/>
      <c r="EB55" s="140"/>
      <c r="EC55" s="141"/>
      <c r="ED55" s="141"/>
      <c r="EE55" s="141"/>
      <c r="EF55" s="141"/>
      <c r="EG55" s="141"/>
      <c r="EH55" s="141"/>
      <c r="EI55" s="142"/>
      <c r="FI55" s="143" t="s">
        <v>114</v>
      </c>
      <c r="FJ55" s="143" t="s">
        <v>46</v>
      </c>
      <c r="FK55" s="10" t="s">
        <v>46</v>
      </c>
      <c r="FL55" s="10" t="s">
        <v>23</v>
      </c>
      <c r="FM55" s="10" t="s">
        <v>45</v>
      </c>
      <c r="FN55" s="143" t="s">
        <v>103</v>
      </c>
    </row>
    <row r="56" spans="1:184" s="2" customFormat="1" ht="24" customHeight="1" x14ac:dyDescent="0.25">
      <c r="A56" s="266"/>
      <c r="B56" s="430" t="s">
        <v>181</v>
      </c>
      <c r="C56" s="268" t="s">
        <v>105</v>
      </c>
      <c r="D56" s="269" t="s">
        <v>192</v>
      </c>
      <c r="E56" s="431" t="s">
        <v>193</v>
      </c>
      <c r="F56" s="270" t="s">
        <v>194</v>
      </c>
      <c r="G56" s="271">
        <v>32.520000000000003</v>
      </c>
      <c r="H56" s="272">
        <v>599</v>
      </c>
      <c r="I56" s="432">
        <f>ROUND(H56*G56,2)</f>
        <v>19479.48</v>
      </c>
      <c r="J56" s="318"/>
      <c r="K56" s="319">
        <f>ROUND(J56*H56,2)</f>
        <v>0</v>
      </c>
      <c r="L56" s="318"/>
      <c r="M56" s="319">
        <f>ROUND(L56*H56,2)</f>
        <v>0</v>
      </c>
      <c r="N56" s="318"/>
      <c r="O56" s="319">
        <f>ROUND(N56*H56,2)</f>
        <v>0</v>
      </c>
      <c r="P56" s="318">
        <f>(G56*0.75)*0.4</f>
        <v>9.7560000000000002</v>
      </c>
      <c r="Q56" s="319">
        <f>ROUND(P56*H56,2)</f>
        <v>5843.84</v>
      </c>
      <c r="R56" s="318">
        <v>22.76</v>
      </c>
      <c r="S56" s="319">
        <f>ROUND(R56*H56,2)</f>
        <v>13633.24</v>
      </c>
      <c r="T56" s="318"/>
      <c r="U56" s="319">
        <f>ROUND(T56*H56,2)</f>
        <v>0</v>
      </c>
      <c r="V56" s="318"/>
      <c r="W56" s="319">
        <f>ROUND(V56*H56,2)</f>
        <v>0</v>
      </c>
      <c r="X56" s="318"/>
      <c r="Y56" s="319">
        <f>ROUND(X56*H56,2)</f>
        <v>0</v>
      </c>
      <c r="Z56" s="318"/>
      <c r="AA56" s="319">
        <f>ROUND(Z56*H56,2)</f>
        <v>0</v>
      </c>
      <c r="AB56" s="318"/>
      <c r="AC56" s="319">
        <f>ROUND(AB56*H56,2)</f>
        <v>0</v>
      </c>
      <c r="AD56" s="1381"/>
      <c r="AE56" s="1382">
        <f>ROUND(AD56*H56,2)</f>
        <v>0</v>
      </c>
      <c r="AF56" s="318"/>
      <c r="AG56" s="319">
        <f>ROUND(AF56*H56,2)</f>
        <v>0</v>
      </c>
      <c r="AH56" s="318"/>
      <c r="AI56" s="319">
        <f>ROUND(AH56*H56,2)</f>
        <v>0</v>
      </c>
      <c r="AJ56" s="318"/>
      <c r="AK56" s="319">
        <f>ROUND(AJ56*H56,2)</f>
        <v>0</v>
      </c>
      <c r="AL56" s="318"/>
      <c r="AM56" s="319">
        <f>ROUND(AL56*H56,2)</f>
        <v>0</v>
      </c>
      <c r="AN56" s="318"/>
      <c r="AO56" s="319">
        <f>ROUND(AN56*H56,2)</f>
        <v>0</v>
      </c>
      <c r="AP56" s="1907"/>
      <c r="AQ56" s="1908">
        <f>ROUND(AP56*H56,2)</f>
        <v>0</v>
      </c>
      <c r="AR56" s="1381"/>
      <c r="AS56" s="1382">
        <f>ROUND(AR56*H56,2)</f>
        <v>0</v>
      </c>
      <c r="AT56" s="1907"/>
      <c r="AU56" s="1908">
        <f>ROUND(AT56*H56,2)</f>
        <v>0</v>
      </c>
      <c r="AV56" s="318">
        <f>AT56+AR56+AP56+AN56+AL56+AJ56+AH56+AF56+AD56+AB56+Z56+X56+V56+T56+R56+P56+N56+L56+J56</f>
        <v>32.516000000000005</v>
      </c>
      <c r="AW56" s="319">
        <f>ROUND(AV56*H56,2)</f>
        <v>19477.080000000002</v>
      </c>
      <c r="AX56" s="318">
        <f>G56-AV56</f>
        <v>3.9999999999977831E-3</v>
      </c>
      <c r="AY56" s="433">
        <f>ROUND(AX56*H56,2)</f>
        <v>2.4</v>
      </c>
      <c r="AZ56" s="530">
        <f>AY56/I56</f>
        <v>1.232065743028048E-4</v>
      </c>
      <c r="EB56" s="426" t="s">
        <v>7</v>
      </c>
      <c r="EC56" s="427" t="s">
        <v>31</v>
      </c>
      <c r="ED56" s="285"/>
      <c r="EE56" s="48">
        <f>ED56*G56</f>
        <v>0</v>
      </c>
      <c r="EF56" s="48">
        <v>0</v>
      </c>
      <c r="EG56" s="48">
        <f>EF56*G56</f>
        <v>0</v>
      </c>
      <c r="EH56" s="48">
        <v>0</v>
      </c>
      <c r="EI56" s="428">
        <f>EH56*G56</f>
        <v>0</v>
      </c>
      <c r="FG56" s="49" t="s">
        <v>110</v>
      </c>
      <c r="FI56" s="49" t="s">
        <v>105</v>
      </c>
      <c r="FJ56" s="49" t="s">
        <v>46</v>
      </c>
      <c r="FN56" s="49" t="s">
        <v>103</v>
      </c>
      <c r="FT56" s="429">
        <f>IF(EC56="základní",I56,0)</f>
        <v>19479.48</v>
      </c>
      <c r="FU56" s="429">
        <f>IF(EC56="snížená",I56,0)</f>
        <v>0</v>
      </c>
      <c r="FV56" s="429">
        <f>IF(EC56="zákl. přenesená",I56,0)</f>
        <v>0</v>
      </c>
      <c r="FW56" s="429">
        <f>IF(EC56="sníž. přenesená",I56,0)</f>
        <v>0</v>
      </c>
      <c r="FX56" s="429">
        <f>IF(EC56="nulová",I56,0)</f>
        <v>0</v>
      </c>
      <c r="FY56" s="49" t="s">
        <v>45</v>
      </c>
      <c r="FZ56" s="429">
        <f>ROUND(H56*G56,2)</f>
        <v>19479.48</v>
      </c>
      <c r="GA56" s="49" t="s">
        <v>110</v>
      </c>
      <c r="GB56" s="49" t="s">
        <v>744</v>
      </c>
    </row>
    <row r="57" spans="1:184" s="1" customFormat="1" ht="24.9" customHeight="1" x14ac:dyDescent="0.2">
      <c r="A57"/>
      <c r="B57" s="377"/>
      <c r="C57" s="207" t="s">
        <v>112</v>
      </c>
      <c r="D57" s="33"/>
      <c r="E57" s="208" t="s">
        <v>196</v>
      </c>
      <c r="F57" s="33"/>
      <c r="G57" s="33"/>
      <c r="H57" s="202"/>
      <c r="I57" s="378"/>
      <c r="J57" s="312"/>
      <c r="K57" s="313"/>
      <c r="L57" s="312"/>
      <c r="M57" s="313"/>
      <c r="N57" s="312"/>
      <c r="O57" s="313"/>
      <c r="P57" s="312"/>
      <c r="Q57" s="313"/>
      <c r="R57" s="312"/>
      <c r="S57" s="313"/>
      <c r="T57" s="312"/>
      <c r="U57" s="313"/>
      <c r="V57" s="312"/>
      <c r="W57" s="313"/>
      <c r="X57" s="312"/>
      <c r="Y57" s="313"/>
      <c r="Z57" s="312"/>
      <c r="AA57" s="313"/>
      <c r="AB57" s="312"/>
      <c r="AC57" s="313"/>
      <c r="AD57" s="1605"/>
      <c r="AE57" s="1606"/>
      <c r="AF57" s="312"/>
      <c r="AG57" s="313"/>
      <c r="AH57" s="312"/>
      <c r="AI57" s="313"/>
      <c r="AJ57" s="312"/>
      <c r="AK57" s="313"/>
      <c r="AL57" s="312"/>
      <c r="AM57" s="313"/>
      <c r="AN57" s="312"/>
      <c r="AO57" s="313"/>
      <c r="AP57" s="1901"/>
      <c r="AQ57" s="1902"/>
      <c r="AR57" s="1605"/>
      <c r="AS57" s="1606"/>
      <c r="AT57" s="1901"/>
      <c r="AU57" s="1902"/>
      <c r="AV57" s="312"/>
      <c r="AW57" s="313"/>
      <c r="AX57" s="312"/>
      <c r="AY57" s="369"/>
      <c r="AZ57" s="539"/>
      <c r="EB57" s="128"/>
      <c r="EC57" s="129"/>
      <c r="ED57" s="33"/>
      <c r="EE57" s="33"/>
      <c r="EF57" s="33"/>
      <c r="EG57" s="33"/>
      <c r="EH57" s="33"/>
      <c r="EI57" s="34"/>
      <c r="EJ57" s="22"/>
      <c r="EK57" s="22"/>
      <c r="EL57" s="22"/>
      <c r="EM57" s="22"/>
      <c r="EN57" s="22"/>
      <c r="EO57" s="22"/>
      <c r="EP57" s="22"/>
      <c r="EQ57" s="22"/>
      <c r="ER57" s="22"/>
      <c r="ES57" s="22"/>
      <c r="ET57" s="22"/>
      <c r="FI57" s="13" t="s">
        <v>112</v>
      </c>
      <c r="FJ57" s="13" t="s">
        <v>46</v>
      </c>
    </row>
    <row r="58" spans="1:184" s="10" customFormat="1" ht="24.9" customHeight="1" x14ac:dyDescent="0.2">
      <c r="A58"/>
      <c r="B58" s="380"/>
      <c r="C58" s="207" t="s">
        <v>114</v>
      </c>
      <c r="D58" s="215" t="s">
        <v>7</v>
      </c>
      <c r="E58" s="216" t="s">
        <v>745</v>
      </c>
      <c r="F58" s="141"/>
      <c r="G58" s="217">
        <v>32.520000000000003</v>
      </c>
      <c r="H58" s="218"/>
      <c r="I58" s="381"/>
      <c r="J58" s="316"/>
      <c r="K58" s="317"/>
      <c r="L58" s="316"/>
      <c r="M58" s="317"/>
      <c r="N58" s="316"/>
      <c r="O58" s="317"/>
      <c r="P58" s="316"/>
      <c r="Q58" s="317"/>
      <c r="R58" s="316"/>
      <c r="S58" s="317"/>
      <c r="T58" s="316"/>
      <c r="U58" s="317"/>
      <c r="V58" s="316"/>
      <c r="W58" s="317"/>
      <c r="X58" s="316"/>
      <c r="Y58" s="317"/>
      <c r="Z58" s="316"/>
      <c r="AA58" s="317"/>
      <c r="AB58" s="316"/>
      <c r="AC58" s="317"/>
      <c r="AD58" s="1609"/>
      <c r="AE58" s="1610"/>
      <c r="AF58" s="316"/>
      <c r="AG58" s="317"/>
      <c r="AH58" s="316"/>
      <c r="AI58" s="317"/>
      <c r="AJ58" s="316"/>
      <c r="AK58" s="317"/>
      <c r="AL58" s="316"/>
      <c r="AM58" s="317"/>
      <c r="AN58" s="316"/>
      <c r="AO58" s="317"/>
      <c r="AP58" s="1905"/>
      <c r="AQ58" s="1906"/>
      <c r="AR58" s="1609"/>
      <c r="AS58" s="1610"/>
      <c r="AT58" s="1905"/>
      <c r="AU58" s="1906"/>
      <c r="AV58" s="316"/>
      <c r="AW58" s="317"/>
      <c r="AX58" s="316"/>
      <c r="AY58" s="371"/>
      <c r="AZ58" s="528"/>
      <c r="EB58" s="140"/>
      <c r="EC58" s="141"/>
      <c r="ED58" s="141"/>
      <c r="EE58" s="141"/>
      <c r="EF58" s="141"/>
      <c r="EG58" s="141"/>
      <c r="EH58" s="141"/>
      <c r="EI58" s="142"/>
      <c r="FI58" s="143" t="s">
        <v>114</v>
      </c>
      <c r="FJ58" s="143" t="s">
        <v>46</v>
      </c>
      <c r="FK58" s="10" t="s">
        <v>46</v>
      </c>
      <c r="FL58" s="10" t="s">
        <v>23</v>
      </c>
      <c r="FM58" s="10" t="s">
        <v>45</v>
      </c>
      <c r="FN58" s="143" t="s">
        <v>103</v>
      </c>
    </row>
    <row r="59" spans="1:184" s="2" customFormat="1" ht="24" customHeight="1" x14ac:dyDescent="0.25">
      <c r="A59" s="266"/>
      <c r="B59" s="430" t="s">
        <v>186</v>
      </c>
      <c r="C59" s="268" t="s">
        <v>105</v>
      </c>
      <c r="D59" s="269" t="s">
        <v>200</v>
      </c>
      <c r="E59" s="431" t="s">
        <v>201</v>
      </c>
      <c r="F59" s="270" t="s">
        <v>194</v>
      </c>
      <c r="G59" s="271">
        <v>8.2799999999999994</v>
      </c>
      <c r="H59" s="272">
        <v>58.4</v>
      </c>
      <c r="I59" s="432">
        <f>ROUND(H59*G59,2)</f>
        <v>483.55</v>
      </c>
      <c r="J59" s="318"/>
      <c r="K59" s="319">
        <f>ROUND(J59*H59,2)</f>
        <v>0</v>
      </c>
      <c r="L59" s="318"/>
      <c r="M59" s="319">
        <f>ROUND(L59*H59,2)</f>
        <v>0</v>
      </c>
      <c r="N59" s="318"/>
      <c r="O59" s="319">
        <f>ROUND(N59*H59,2)</f>
        <v>0</v>
      </c>
      <c r="P59" s="318"/>
      <c r="Q59" s="319">
        <f>ROUND(P59*H59,2)</f>
        <v>0</v>
      </c>
      <c r="R59" s="318"/>
      <c r="S59" s="319">
        <f>ROUND(R59*H59,2)</f>
        <v>0</v>
      </c>
      <c r="T59" s="318"/>
      <c r="U59" s="319">
        <f>ROUND(T59*H59,2)</f>
        <v>0</v>
      </c>
      <c r="V59" s="318"/>
      <c r="W59" s="319">
        <f>ROUND(V59*H59,2)</f>
        <v>0</v>
      </c>
      <c r="X59" s="318"/>
      <c r="Y59" s="319">
        <f>ROUND(X59*H59,2)</f>
        <v>0</v>
      </c>
      <c r="Z59" s="318"/>
      <c r="AA59" s="319">
        <f>ROUND(Z59*H59,2)</f>
        <v>0</v>
      </c>
      <c r="AB59" s="318"/>
      <c r="AC59" s="319">
        <f>ROUND(AB59*H59,2)</f>
        <v>0</v>
      </c>
      <c r="AD59" s="1381"/>
      <c r="AE59" s="1382">
        <f>ROUND(AD59*H59,2)</f>
        <v>0</v>
      </c>
      <c r="AF59" s="318"/>
      <c r="AG59" s="319">
        <f>ROUND(AF59*H59,2)</f>
        <v>0</v>
      </c>
      <c r="AH59" s="318"/>
      <c r="AI59" s="319">
        <f>ROUND(AH59*H59,2)</f>
        <v>0</v>
      </c>
      <c r="AJ59" s="318"/>
      <c r="AK59" s="319">
        <f>ROUND(AJ59*H59,2)</f>
        <v>0</v>
      </c>
      <c r="AL59" s="318"/>
      <c r="AM59" s="319">
        <f>ROUND(AL59*H59,2)</f>
        <v>0</v>
      </c>
      <c r="AN59" s="318"/>
      <c r="AO59" s="319">
        <f>ROUND(AN59*H59,2)</f>
        <v>0</v>
      </c>
      <c r="AP59" s="1907">
        <v>8.2799999999999994</v>
      </c>
      <c r="AQ59" s="1908">
        <f>ROUND(AP59*H59,2)</f>
        <v>483.55</v>
      </c>
      <c r="AR59" s="1381"/>
      <c r="AS59" s="1382">
        <f>ROUND(AR59*H59,2)</f>
        <v>0</v>
      </c>
      <c r="AT59" s="1907"/>
      <c r="AU59" s="1908">
        <f>ROUND(AT59*H59,2)</f>
        <v>0</v>
      </c>
      <c r="AV59" s="318">
        <f>AT59+AR59+AP59+AN59+AL59+AJ59+AH59+AF59+AD59+AB59+Z59+X59+V59+T59+R59+P59+N59+L59+J59</f>
        <v>8.2799999999999994</v>
      </c>
      <c r="AW59" s="319">
        <f>ROUND(AV59*H59,2)</f>
        <v>483.55</v>
      </c>
      <c r="AX59" s="318">
        <f>G59-AV59</f>
        <v>0</v>
      </c>
      <c r="AY59" s="433">
        <f>ROUND(AX59*H59,2)</f>
        <v>0</v>
      </c>
      <c r="AZ59" s="530">
        <f>AY59/I59</f>
        <v>0</v>
      </c>
      <c r="EB59" s="426" t="s">
        <v>7</v>
      </c>
      <c r="EC59" s="427" t="s">
        <v>31</v>
      </c>
      <c r="ED59" s="285"/>
      <c r="EE59" s="48">
        <f>ED59*G59</f>
        <v>0</v>
      </c>
      <c r="EF59" s="48">
        <v>0</v>
      </c>
      <c r="EG59" s="48">
        <f>EF59*G59</f>
        <v>0</v>
      </c>
      <c r="EH59" s="48">
        <v>0</v>
      </c>
      <c r="EI59" s="428">
        <f>EH59*G59</f>
        <v>0</v>
      </c>
      <c r="FG59" s="49" t="s">
        <v>110</v>
      </c>
      <c r="FI59" s="49" t="s">
        <v>105</v>
      </c>
      <c r="FJ59" s="49" t="s">
        <v>46</v>
      </c>
      <c r="FN59" s="49" t="s">
        <v>103</v>
      </c>
      <c r="FT59" s="429">
        <f>IF(EC59="základní",I59,0)</f>
        <v>483.55</v>
      </c>
      <c r="FU59" s="429">
        <f>IF(EC59="snížená",I59,0)</f>
        <v>0</v>
      </c>
      <c r="FV59" s="429">
        <f>IF(EC59="zákl. přenesená",I59,0)</f>
        <v>0</v>
      </c>
      <c r="FW59" s="429">
        <f>IF(EC59="sníž. přenesená",I59,0)</f>
        <v>0</v>
      </c>
      <c r="FX59" s="429">
        <f>IF(EC59="nulová",I59,0)</f>
        <v>0</v>
      </c>
      <c r="FY59" s="49" t="s">
        <v>45</v>
      </c>
      <c r="FZ59" s="429">
        <f>ROUND(H59*G59,2)</f>
        <v>483.55</v>
      </c>
      <c r="GA59" s="49" t="s">
        <v>110</v>
      </c>
      <c r="GB59" s="49" t="s">
        <v>746</v>
      </c>
    </row>
    <row r="60" spans="1:184" s="1" customFormat="1" ht="24.9" customHeight="1" x14ac:dyDescent="0.2">
      <c r="A60"/>
      <c r="B60" s="377"/>
      <c r="C60" s="207" t="s">
        <v>112</v>
      </c>
      <c r="D60" s="33"/>
      <c r="E60" s="208" t="s">
        <v>203</v>
      </c>
      <c r="F60" s="33"/>
      <c r="G60" s="33"/>
      <c r="H60" s="202"/>
      <c r="I60" s="378"/>
      <c r="J60" s="312"/>
      <c r="K60" s="313"/>
      <c r="L60" s="312"/>
      <c r="M60" s="313"/>
      <c r="N60" s="312"/>
      <c r="O60" s="313"/>
      <c r="P60" s="312"/>
      <c r="Q60" s="313"/>
      <c r="R60" s="312"/>
      <c r="S60" s="313"/>
      <c r="T60" s="312"/>
      <c r="U60" s="313"/>
      <c r="V60" s="312"/>
      <c r="W60" s="313"/>
      <c r="X60" s="312"/>
      <c r="Y60" s="313"/>
      <c r="Z60" s="312"/>
      <c r="AA60" s="313"/>
      <c r="AB60" s="312"/>
      <c r="AC60" s="313"/>
      <c r="AD60" s="1605"/>
      <c r="AE60" s="1606"/>
      <c r="AF60" s="312"/>
      <c r="AG60" s="313"/>
      <c r="AH60" s="312"/>
      <c r="AI60" s="313"/>
      <c r="AJ60" s="312"/>
      <c r="AK60" s="313"/>
      <c r="AL60" s="312"/>
      <c r="AM60" s="313"/>
      <c r="AN60" s="312"/>
      <c r="AO60" s="313"/>
      <c r="AP60" s="1901"/>
      <c r="AQ60" s="1902"/>
      <c r="AR60" s="1605"/>
      <c r="AS60" s="1606"/>
      <c r="AT60" s="1901"/>
      <c r="AU60" s="1902"/>
      <c r="AV60" s="312"/>
      <c r="AW60" s="313"/>
      <c r="AX60" s="312"/>
      <c r="AY60" s="369"/>
      <c r="AZ60" s="539"/>
      <c r="EB60" s="128"/>
      <c r="EC60" s="129"/>
      <c r="ED60" s="33"/>
      <c r="EE60" s="33"/>
      <c r="EF60" s="33"/>
      <c r="EG60" s="33"/>
      <c r="EH60" s="33"/>
      <c r="EI60" s="34"/>
      <c r="EJ60" s="22"/>
      <c r="EK60" s="22"/>
      <c r="EL60" s="22"/>
      <c r="EM60" s="22"/>
      <c r="EN60" s="22"/>
      <c r="EO60" s="22"/>
      <c r="EP60" s="22"/>
      <c r="EQ60" s="22"/>
      <c r="ER60" s="22"/>
      <c r="ES60" s="22"/>
      <c r="ET60" s="22"/>
      <c r="FI60" s="13" t="s">
        <v>112</v>
      </c>
      <c r="FJ60" s="13" t="s">
        <v>46</v>
      </c>
    </row>
    <row r="61" spans="1:184" s="9" customFormat="1" ht="24.9" customHeight="1" x14ac:dyDescent="0.2">
      <c r="A61"/>
      <c r="B61" s="382"/>
      <c r="C61" s="207" t="s">
        <v>114</v>
      </c>
      <c r="D61" s="210" t="s">
        <v>7</v>
      </c>
      <c r="E61" s="211" t="s">
        <v>747</v>
      </c>
      <c r="F61" s="134"/>
      <c r="G61" s="210" t="s">
        <v>7</v>
      </c>
      <c r="H61" s="212"/>
      <c r="I61" s="383"/>
      <c r="J61" s="314"/>
      <c r="K61" s="315"/>
      <c r="L61" s="314"/>
      <c r="M61" s="315"/>
      <c r="N61" s="314"/>
      <c r="O61" s="315"/>
      <c r="P61" s="314"/>
      <c r="Q61" s="315"/>
      <c r="R61" s="314"/>
      <c r="S61" s="315"/>
      <c r="T61" s="314"/>
      <c r="U61" s="315"/>
      <c r="V61" s="314"/>
      <c r="W61" s="315"/>
      <c r="X61" s="314"/>
      <c r="Y61" s="315"/>
      <c r="Z61" s="314"/>
      <c r="AA61" s="315"/>
      <c r="AB61" s="314"/>
      <c r="AC61" s="315"/>
      <c r="AD61" s="1607"/>
      <c r="AE61" s="1608"/>
      <c r="AF61" s="314"/>
      <c r="AG61" s="315"/>
      <c r="AH61" s="314"/>
      <c r="AI61" s="315"/>
      <c r="AJ61" s="314"/>
      <c r="AK61" s="315"/>
      <c r="AL61" s="314"/>
      <c r="AM61" s="315"/>
      <c r="AN61" s="314"/>
      <c r="AO61" s="315"/>
      <c r="AP61" s="1903"/>
      <c r="AQ61" s="1904"/>
      <c r="AR61" s="1607"/>
      <c r="AS61" s="1608"/>
      <c r="AT61" s="1903"/>
      <c r="AU61" s="1904"/>
      <c r="AV61" s="314"/>
      <c r="AW61" s="315"/>
      <c r="AX61" s="314"/>
      <c r="AY61" s="370"/>
      <c r="AZ61" s="527"/>
      <c r="EB61" s="133"/>
      <c r="EC61" s="134"/>
      <c r="ED61" s="134"/>
      <c r="EE61" s="134"/>
      <c r="EF61" s="134"/>
      <c r="EG61" s="134"/>
      <c r="EH61" s="134"/>
      <c r="EI61" s="135"/>
      <c r="FI61" s="136" t="s">
        <v>114</v>
      </c>
      <c r="FJ61" s="136" t="s">
        <v>46</v>
      </c>
      <c r="FK61" s="9" t="s">
        <v>45</v>
      </c>
      <c r="FL61" s="9" t="s">
        <v>23</v>
      </c>
      <c r="FM61" s="9" t="s">
        <v>44</v>
      </c>
      <c r="FN61" s="136" t="s">
        <v>103</v>
      </c>
    </row>
    <row r="62" spans="1:184" s="10" customFormat="1" ht="24.9" customHeight="1" x14ac:dyDescent="0.2">
      <c r="A62"/>
      <c r="B62" s="380"/>
      <c r="C62" s="207" t="s">
        <v>114</v>
      </c>
      <c r="D62" s="215" t="s">
        <v>7</v>
      </c>
      <c r="E62" s="216" t="s">
        <v>748</v>
      </c>
      <c r="F62" s="141"/>
      <c r="G62" s="217">
        <v>8.2799999999999994</v>
      </c>
      <c r="H62" s="218"/>
      <c r="I62" s="381"/>
      <c r="J62" s="316"/>
      <c r="K62" s="317"/>
      <c r="L62" s="316"/>
      <c r="M62" s="317"/>
      <c r="N62" s="316"/>
      <c r="O62" s="317"/>
      <c r="P62" s="316"/>
      <c r="Q62" s="317"/>
      <c r="R62" s="316"/>
      <c r="S62" s="317"/>
      <c r="T62" s="316"/>
      <c r="U62" s="317"/>
      <c r="V62" s="316"/>
      <c r="W62" s="317"/>
      <c r="X62" s="316"/>
      <c r="Y62" s="317"/>
      <c r="Z62" s="316"/>
      <c r="AA62" s="317"/>
      <c r="AB62" s="316"/>
      <c r="AC62" s="317"/>
      <c r="AD62" s="1609"/>
      <c r="AE62" s="1610"/>
      <c r="AF62" s="316"/>
      <c r="AG62" s="317"/>
      <c r="AH62" s="316"/>
      <c r="AI62" s="317"/>
      <c r="AJ62" s="316"/>
      <c r="AK62" s="317"/>
      <c r="AL62" s="316"/>
      <c r="AM62" s="317"/>
      <c r="AN62" s="316"/>
      <c r="AO62" s="317"/>
      <c r="AP62" s="1905"/>
      <c r="AQ62" s="1906"/>
      <c r="AR62" s="1609"/>
      <c r="AS62" s="1610"/>
      <c r="AT62" s="1905"/>
      <c r="AU62" s="1906"/>
      <c r="AV62" s="316"/>
      <c r="AW62" s="317"/>
      <c r="AX62" s="316"/>
      <c r="AY62" s="371"/>
      <c r="AZ62" s="528"/>
      <c r="EB62" s="140"/>
      <c r="EC62" s="141"/>
      <c r="ED62" s="141"/>
      <c r="EE62" s="141"/>
      <c r="EF62" s="141"/>
      <c r="EG62" s="141"/>
      <c r="EH62" s="141"/>
      <c r="EI62" s="142"/>
      <c r="FI62" s="143" t="s">
        <v>114</v>
      </c>
      <c r="FJ62" s="143" t="s">
        <v>46</v>
      </c>
      <c r="FK62" s="10" t="s">
        <v>46</v>
      </c>
      <c r="FL62" s="10" t="s">
        <v>23</v>
      </c>
      <c r="FM62" s="10" t="s">
        <v>45</v>
      </c>
      <c r="FN62" s="143" t="s">
        <v>103</v>
      </c>
    </row>
    <row r="63" spans="1:184" s="2" customFormat="1" ht="24" customHeight="1" x14ac:dyDescent="0.25">
      <c r="A63" s="266"/>
      <c r="B63" s="430" t="s">
        <v>191</v>
      </c>
      <c r="C63" s="268" t="s">
        <v>105</v>
      </c>
      <c r="D63" s="269" t="s">
        <v>207</v>
      </c>
      <c r="E63" s="431" t="s">
        <v>208</v>
      </c>
      <c r="F63" s="270" t="s">
        <v>194</v>
      </c>
      <c r="G63" s="271">
        <v>265.2</v>
      </c>
      <c r="H63" s="272">
        <v>155</v>
      </c>
      <c r="I63" s="432">
        <f>ROUND(H63*G63,2)</f>
        <v>41106</v>
      </c>
      <c r="J63" s="318"/>
      <c r="K63" s="319">
        <f>ROUND(J63*H63,2)</f>
        <v>0</v>
      </c>
      <c r="L63" s="318"/>
      <c r="M63" s="319">
        <f>ROUND(L63*H63,2)</f>
        <v>0</v>
      </c>
      <c r="N63" s="318"/>
      <c r="O63" s="319">
        <f>ROUND(N63*H63,2)</f>
        <v>0</v>
      </c>
      <c r="P63" s="318">
        <f>(G63*0.75)*0.4</f>
        <v>79.56</v>
      </c>
      <c r="Q63" s="319">
        <f>ROUND(P63*H63,2)</f>
        <v>12331.8</v>
      </c>
      <c r="R63" s="318">
        <v>140</v>
      </c>
      <c r="S63" s="319">
        <f>ROUND(R63*H63,2)</f>
        <v>21700</v>
      </c>
      <c r="T63" s="318"/>
      <c r="U63" s="319">
        <f>ROUND(T63*H63,2)</f>
        <v>0</v>
      </c>
      <c r="V63" s="318"/>
      <c r="W63" s="319">
        <f>ROUND(V63*H63,2)</f>
        <v>0</v>
      </c>
      <c r="X63" s="318"/>
      <c r="Y63" s="319">
        <f>ROUND(X63*H63,2)</f>
        <v>0</v>
      </c>
      <c r="Z63" s="318"/>
      <c r="AA63" s="319">
        <f>ROUND(Z63*H63,2)</f>
        <v>0</v>
      </c>
      <c r="AB63" s="318"/>
      <c r="AC63" s="319">
        <f>ROUND(AB63*H63,2)</f>
        <v>0</v>
      </c>
      <c r="AD63" s="1381"/>
      <c r="AE63" s="1382">
        <f>ROUND(AD63*H63,2)</f>
        <v>0</v>
      </c>
      <c r="AF63" s="318"/>
      <c r="AG63" s="319">
        <f>ROUND(AF63*H63,2)</f>
        <v>0</v>
      </c>
      <c r="AH63" s="318"/>
      <c r="AI63" s="319">
        <f>ROUND(AH63*H63,2)</f>
        <v>0</v>
      </c>
      <c r="AJ63" s="318"/>
      <c r="AK63" s="319">
        <f>ROUND(AJ63*H63,2)</f>
        <v>0</v>
      </c>
      <c r="AL63" s="318"/>
      <c r="AM63" s="319">
        <f>ROUND(AL63*H63,2)</f>
        <v>0</v>
      </c>
      <c r="AN63" s="318"/>
      <c r="AO63" s="319">
        <f>ROUND(AN63*H63,2)</f>
        <v>0</v>
      </c>
      <c r="AP63" s="1907">
        <v>45.64</v>
      </c>
      <c r="AQ63" s="1908">
        <f>ROUND(AP63*H63,2)</f>
        <v>7074.2</v>
      </c>
      <c r="AR63" s="1381"/>
      <c r="AS63" s="1382">
        <f>ROUND(AR63*H63,2)</f>
        <v>0</v>
      </c>
      <c r="AT63" s="1907"/>
      <c r="AU63" s="1908">
        <f>ROUND(AT63*H63,2)</f>
        <v>0</v>
      </c>
      <c r="AV63" s="318">
        <f>AT63+AR63+AP63+AN63+AL63+AJ63+AH63+AF63+AD63+AB63+Z63+X63+V63+T63+R63+P63+N63+L63+J63</f>
        <v>265.2</v>
      </c>
      <c r="AW63" s="319">
        <f>ROUND(AV63*H63,2)</f>
        <v>41106</v>
      </c>
      <c r="AX63" s="318">
        <f>G63-AV63</f>
        <v>0</v>
      </c>
      <c r="AY63" s="433">
        <f>ROUND(AX63*H63,2)</f>
        <v>0</v>
      </c>
      <c r="AZ63" s="530">
        <f>AY63/I63</f>
        <v>0</v>
      </c>
      <c r="EB63" s="426" t="s">
        <v>7</v>
      </c>
      <c r="EC63" s="427" t="s">
        <v>31</v>
      </c>
      <c r="ED63" s="285"/>
      <c r="EE63" s="48">
        <f>ED63*G63</f>
        <v>0</v>
      </c>
      <c r="EF63" s="48">
        <v>0</v>
      </c>
      <c r="EG63" s="48">
        <f>EF63*G63</f>
        <v>0</v>
      </c>
      <c r="EH63" s="48">
        <v>0</v>
      </c>
      <c r="EI63" s="428">
        <f>EH63*G63</f>
        <v>0</v>
      </c>
      <c r="FG63" s="49" t="s">
        <v>110</v>
      </c>
      <c r="FI63" s="49" t="s">
        <v>105</v>
      </c>
      <c r="FJ63" s="49" t="s">
        <v>46</v>
      </c>
      <c r="FN63" s="49" t="s">
        <v>103</v>
      </c>
      <c r="FT63" s="429">
        <f>IF(EC63="základní",I63,0)</f>
        <v>41106</v>
      </c>
      <c r="FU63" s="429">
        <f>IF(EC63="snížená",I63,0)</f>
        <v>0</v>
      </c>
      <c r="FV63" s="429">
        <f>IF(EC63="zákl. přenesená",I63,0)</f>
        <v>0</v>
      </c>
      <c r="FW63" s="429">
        <f>IF(EC63="sníž. přenesená",I63,0)</f>
        <v>0</v>
      </c>
      <c r="FX63" s="429">
        <f>IF(EC63="nulová",I63,0)</f>
        <v>0</v>
      </c>
      <c r="FY63" s="49" t="s">
        <v>45</v>
      </c>
      <c r="FZ63" s="429">
        <f>ROUND(H63*G63,2)</f>
        <v>41106</v>
      </c>
      <c r="GA63" s="49" t="s">
        <v>110</v>
      </c>
      <c r="GB63" s="49" t="s">
        <v>749</v>
      </c>
    </row>
    <row r="64" spans="1:184" s="1" customFormat="1" ht="24.9" customHeight="1" x14ac:dyDescent="0.2">
      <c r="A64"/>
      <c r="B64" s="377"/>
      <c r="C64" s="207" t="s">
        <v>112</v>
      </c>
      <c r="D64" s="33"/>
      <c r="E64" s="208" t="s">
        <v>210</v>
      </c>
      <c r="F64" s="33"/>
      <c r="G64" s="33"/>
      <c r="H64" s="202"/>
      <c r="I64" s="378"/>
      <c r="J64" s="312"/>
      <c r="K64" s="313"/>
      <c r="L64" s="312"/>
      <c r="M64" s="313"/>
      <c r="N64" s="312"/>
      <c r="O64" s="313"/>
      <c r="P64" s="312"/>
      <c r="Q64" s="313"/>
      <c r="R64" s="312"/>
      <c r="S64" s="313"/>
      <c r="T64" s="312"/>
      <c r="U64" s="313"/>
      <c r="V64" s="312"/>
      <c r="W64" s="313"/>
      <c r="X64" s="312"/>
      <c r="Y64" s="313"/>
      <c r="Z64" s="312"/>
      <c r="AA64" s="313"/>
      <c r="AB64" s="312"/>
      <c r="AC64" s="313"/>
      <c r="AD64" s="1605"/>
      <c r="AE64" s="1606"/>
      <c r="AF64" s="312"/>
      <c r="AG64" s="313"/>
      <c r="AH64" s="312"/>
      <c r="AI64" s="313"/>
      <c r="AJ64" s="312"/>
      <c r="AK64" s="313"/>
      <c r="AL64" s="312"/>
      <c r="AM64" s="313"/>
      <c r="AN64" s="312"/>
      <c r="AO64" s="313"/>
      <c r="AP64" s="1901"/>
      <c r="AQ64" s="1902"/>
      <c r="AR64" s="1605"/>
      <c r="AS64" s="1606"/>
      <c r="AT64" s="1901"/>
      <c r="AU64" s="1902"/>
      <c r="AV64" s="312"/>
      <c r="AW64" s="313"/>
      <c r="AX64" s="312"/>
      <c r="AY64" s="369"/>
      <c r="AZ64" s="539"/>
      <c r="EB64" s="128"/>
      <c r="EC64" s="129"/>
      <c r="ED64" s="33"/>
      <c r="EE64" s="33"/>
      <c r="EF64" s="33"/>
      <c r="EG64" s="33"/>
      <c r="EH64" s="33"/>
      <c r="EI64" s="34"/>
      <c r="EJ64" s="22"/>
      <c r="EK64" s="22"/>
      <c r="EL64" s="22"/>
      <c r="EM64" s="22"/>
      <c r="EN64" s="22"/>
      <c r="EO64" s="22"/>
      <c r="EP64" s="22"/>
      <c r="EQ64" s="22"/>
      <c r="ER64" s="22"/>
      <c r="ES64" s="22"/>
      <c r="ET64" s="22"/>
      <c r="FI64" s="13" t="s">
        <v>112</v>
      </c>
      <c r="FJ64" s="13" t="s">
        <v>46</v>
      </c>
    </row>
    <row r="65" spans="1:184" s="9" customFormat="1" ht="24.9" customHeight="1" x14ac:dyDescent="0.2">
      <c r="A65"/>
      <c r="B65" s="382"/>
      <c r="C65" s="207" t="s">
        <v>114</v>
      </c>
      <c r="D65" s="210" t="s">
        <v>7</v>
      </c>
      <c r="E65" s="211" t="s">
        <v>750</v>
      </c>
      <c r="F65" s="134"/>
      <c r="G65" s="210" t="s">
        <v>7</v>
      </c>
      <c r="H65" s="212"/>
      <c r="I65" s="383"/>
      <c r="J65" s="314"/>
      <c r="K65" s="315"/>
      <c r="L65" s="314"/>
      <c r="M65" s="315"/>
      <c r="N65" s="314"/>
      <c r="O65" s="315"/>
      <c r="P65" s="314"/>
      <c r="Q65" s="315"/>
      <c r="R65" s="314"/>
      <c r="S65" s="315"/>
      <c r="T65" s="314"/>
      <c r="U65" s="315"/>
      <c r="V65" s="314"/>
      <c r="W65" s="315"/>
      <c r="X65" s="314"/>
      <c r="Y65" s="315"/>
      <c r="Z65" s="314"/>
      <c r="AA65" s="315"/>
      <c r="AB65" s="314"/>
      <c r="AC65" s="315"/>
      <c r="AD65" s="1607"/>
      <c r="AE65" s="1608"/>
      <c r="AF65" s="314"/>
      <c r="AG65" s="315"/>
      <c r="AH65" s="314"/>
      <c r="AI65" s="315"/>
      <c r="AJ65" s="314"/>
      <c r="AK65" s="315"/>
      <c r="AL65" s="314"/>
      <c r="AM65" s="315"/>
      <c r="AN65" s="314"/>
      <c r="AO65" s="315"/>
      <c r="AP65" s="1903"/>
      <c r="AQ65" s="1904"/>
      <c r="AR65" s="1607"/>
      <c r="AS65" s="1608"/>
      <c r="AT65" s="1903"/>
      <c r="AU65" s="1904"/>
      <c r="AV65" s="314"/>
      <c r="AW65" s="315"/>
      <c r="AX65" s="314"/>
      <c r="AY65" s="370"/>
      <c r="AZ65" s="527"/>
      <c r="EB65" s="133"/>
      <c r="EC65" s="134"/>
      <c r="ED65" s="134"/>
      <c r="EE65" s="134"/>
      <c r="EF65" s="134"/>
      <c r="EG65" s="134"/>
      <c r="EH65" s="134"/>
      <c r="EI65" s="135"/>
      <c r="FI65" s="136" t="s">
        <v>114</v>
      </c>
      <c r="FJ65" s="136" t="s">
        <v>46</v>
      </c>
      <c r="FK65" s="9" t="s">
        <v>45</v>
      </c>
      <c r="FL65" s="9" t="s">
        <v>23</v>
      </c>
      <c r="FM65" s="9" t="s">
        <v>44</v>
      </c>
      <c r="FN65" s="136" t="s">
        <v>103</v>
      </c>
    </row>
    <row r="66" spans="1:184" s="10" customFormat="1" ht="24.9" customHeight="1" x14ac:dyDescent="0.2">
      <c r="A66"/>
      <c r="B66" s="380"/>
      <c r="C66" s="207" t="s">
        <v>114</v>
      </c>
      <c r="D66" s="215" t="s">
        <v>7</v>
      </c>
      <c r="E66" s="216" t="s">
        <v>751</v>
      </c>
      <c r="F66" s="141"/>
      <c r="G66" s="217">
        <v>453.28</v>
      </c>
      <c r="H66" s="218"/>
      <c r="I66" s="381"/>
      <c r="J66" s="316"/>
      <c r="K66" s="317"/>
      <c r="L66" s="316"/>
      <c r="M66" s="317"/>
      <c r="N66" s="316"/>
      <c r="O66" s="317"/>
      <c r="P66" s="316"/>
      <c r="Q66" s="317"/>
      <c r="R66" s="316"/>
      <c r="S66" s="317"/>
      <c r="T66" s="316"/>
      <c r="U66" s="317"/>
      <c r="V66" s="316"/>
      <c r="W66" s="317"/>
      <c r="X66" s="316"/>
      <c r="Y66" s="317"/>
      <c r="Z66" s="316"/>
      <c r="AA66" s="317"/>
      <c r="AB66" s="316"/>
      <c r="AC66" s="317"/>
      <c r="AD66" s="1609"/>
      <c r="AE66" s="1610"/>
      <c r="AF66" s="316"/>
      <c r="AG66" s="317"/>
      <c r="AH66" s="316"/>
      <c r="AI66" s="317"/>
      <c r="AJ66" s="316"/>
      <c r="AK66" s="317"/>
      <c r="AL66" s="316"/>
      <c r="AM66" s="317"/>
      <c r="AN66" s="316"/>
      <c r="AO66" s="317"/>
      <c r="AP66" s="1905"/>
      <c r="AQ66" s="1906"/>
      <c r="AR66" s="1609"/>
      <c r="AS66" s="1610"/>
      <c r="AT66" s="1905"/>
      <c r="AU66" s="1906"/>
      <c r="AV66" s="316"/>
      <c r="AW66" s="317"/>
      <c r="AX66" s="316"/>
      <c r="AY66" s="371"/>
      <c r="AZ66" s="528"/>
      <c r="EB66" s="140"/>
      <c r="EC66" s="141"/>
      <c r="ED66" s="141"/>
      <c r="EE66" s="141"/>
      <c r="EF66" s="141"/>
      <c r="EG66" s="141"/>
      <c r="EH66" s="141"/>
      <c r="EI66" s="142"/>
      <c r="FI66" s="143" t="s">
        <v>114</v>
      </c>
      <c r="FJ66" s="143" t="s">
        <v>46</v>
      </c>
      <c r="FK66" s="10" t="s">
        <v>46</v>
      </c>
      <c r="FL66" s="10" t="s">
        <v>23</v>
      </c>
      <c r="FM66" s="10" t="s">
        <v>44</v>
      </c>
      <c r="FN66" s="143" t="s">
        <v>103</v>
      </c>
    </row>
    <row r="67" spans="1:184" s="9" customFormat="1" ht="24.9" customHeight="1" x14ac:dyDescent="0.2">
      <c r="A67"/>
      <c r="B67" s="382"/>
      <c r="C67" s="207" t="s">
        <v>114</v>
      </c>
      <c r="D67" s="210" t="s">
        <v>7</v>
      </c>
      <c r="E67" s="211" t="s">
        <v>752</v>
      </c>
      <c r="F67" s="134"/>
      <c r="G67" s="210" t="s">
        <v>7</v>
      </c>
      <c r="H67" s="212"/>
      <c r="I67" s="383"/>
      <c r="J67" s="314"/>
      <c r="K67" s="315"/>
      <c r="L67" s="314"/>
      <c r="M67" s="315"/>
      <c r="N67" s="314"/>
      <c r="O67" s="315"/>
      <c r="P67" s="314"/>
      <c r="Q67" s="315"/>
      <c r="R67" s="314"/>
      <c r="S67" s="315"/>
      <c r="T67" s="314"/>
      <c r="U67" s="315"/>
      <c r="V67" s="314"/>
      <c r="W67" s="315"/>
      <c r="X67" s="314"/>
      <c r="Y67" s="315"/>
      <c r="Z67" s="314"/>
      <c r="AA67" s="315"/>
      <c r="AB67" s="314"/>
      <c r="AC67" s="315"/>
      <c r="AD67" s="1607"/>
      <c r="AE67" s="1608"/>
      <c r="AF67" s="314"/>
      <c r="AG67" s="315"/>
      <c r="AH67" s="314"/>
      <c r="AI67" s="315"/>
      <c r="AJ67" s="314"/>
      <c r="AK67" s="315"/>
      <c r="AL67" s="314"/>
      <c r="AM67" s="315"/>
      <c r="AN67" s="314"/>
      <c r="AO67" s="315"/>
      <c r="AP67" s="1903"/>
      <c r="AQ67" s="1904"/>
      <c r="AR67" s="1607"/>
      <c r="AS67" s="1608"/>
      <c r="AT67" s="1903"/>
      <c r="AU67" s="1904"/>
      <c r="AV67" s="314"/>
      <c r="AW67" s="315"/>
      <c r="AX67" s="314"/>
      <c r="AY67" s="370"/>
      <c r="AZ67" s="527"/>
      <c r="EB67" s="133"/>
      <c r="EC67" s="134"/>
      <c r="ED67" s="134"/>
      <c r="EE67" s="134"/>
      <c r="EF67" s="134"/>
      <c r="EG67" s="134"/>
      <c r="EH67" s="134"/>
      <c r="EI67" s="135"/>
      <c r="FI67" s="136" t="s">
        <v>114</v>
      </c>
      <c r="FJ67" s="136" t="s">
        <v>46</v>
      </c>
      <c r="FK67" s="9" t="s">
        <v>45</v>
      </c>
      <c r="FL67" s="9" t="s">
        <v>23</v>
      </c>
      <c r="FM67" s="9" t="s">
        <v>44</v>
      </c>
      <c r="FN67" s="136" t="s">
        <v>103</v>
      </c>
    </row>
    <row r="68" spans="1:184" s="10" customFormat="1" ht="24.9" customHeight="1" x14ac:dyDescent="0.2">
      <c r="A68"/>
      <c r="B68" s="380"/>
      <c r="C68" s="207" t="s">
        <v>114</v>
      </c>
      <c r="D68" s="215" t="s">
        <v>7</v>
      </c>
      <c r="E68" s="216" t="s">
        <v>753</v>
      </c>
      <c r="F68" s="141"/>
      <c r="G68" s="217">
        <v>85.8</v>
      </c>
      <c r="H68" s="218"/>
      <c r="I68" s="381"/>
      <c r="J68" s="316"/>
      <c r="K68" s="317"/>
      <c r="L68" s="316"/>
      <c r="M68" s="317"/>
      <c r="N68" s="316"/>
      <c r="O68" s="317"/>
      <c r="P68" s="316"/>
      <c r="Q68" s="317"/>
      <c r="R68" s="316"/>
      <c r="S68" s="317"/>
      <c r="T68" s="316"/>
      <c r="U68" s="317"/>
      <c r="V68" s="316"/>
      <c r="W68" s="317"/>
      <c r="X68" s="316"/>
      <c r="Y68" s="317"/>
      <c r="Z68" s="316"/>
      <c r="AA68" s="317"/>
      <c r="AB68" s="316"/>
      <c r="AC68" s="317"/>
      <c r="AD68" s="1609"/>
      <c r="AE68" s="1610"/>
      <c r="AF68" s="316"/>
      <c r="AG68" s="317"/>
      <c r="AH68" s="316"/>
      <c r="AI68" s="317"/>
      <c r="AJ68" s="316"/>
      <c r="AK68" s="317"/>
      <c r="AL68" s="316"/>
      <c r="AM68" s="317"/>
      <c r="AN68" s="316"/>
      <c r="AO68" s="317"/>
      <c r="AP68" s="1905"/>
      <c r="AQ68" s="1906"/>
      <c r="AR68" s="1609"/>
      <c r="AS68" s="1610"/>
      <c r="AT68" s="1905"/>
      <c r="AU68" s="1906"/>
      <c r="AV68" s="316"/>
      <c r="AW68" s="317"/>
      <c r="AX68" s="316"/>
      <c r="AY68" s="371"/>
      <c r="AZ68" s="528"/>
      <c r="EB68" s="140"/>
      <c r="EC68" s="141"/>
      <c r="ED68" s="141"/>
      <c r="EE68" s="141"/>
      <c r="EF68" s="141"/>
      <c r="EG68" s="141"/>
      <c r="EH68" s="141"/>
      <c r="EI68" s="142"/>
      <c r="FI68" s="143" t="s">
        <v>114</v>
      </c>
      <c r="FJ68" s="143" t="s">
        <v>46</v>
      </c>
      <c r="FK68" s="10" t="s">
        <v>46</v>
      </c>
      <c r="FL68" s="10" t="s">
        <v>23</v>
      </c>
      <c r="FM68" s="10" t="s">
        <v>44</v>
      </c>
      <c r="FN68" s="143" t="s">
        <v>103</v>
      </c>
    </row>
    <row r="69" spans="1:184" s="10" customFormat="1" ht="24.9" customHeight="1" x14ac:dyDescent="0.2">
      <c r="A69"/>
      <c r="B69" s="380"/>
      <c r="C69" s="207" t="s">
        <v>114</v>
      </c>
      <c r="D69" s="215" t="s">
        <v>7</v>
      </c>
      <c r="E69" s="216" t="s">
        <v>754</v>
      </c>
      <c r="F69" s="141"/>
      <c r="G69" s="217">
        <v>103.25</v>
      </c>
      <c r="H69" s="218"/>
      <c r="I69" s="381"/>
      <c r="J69" s="316"/>
      <c r="K69" s="317"/>
      <c r="L69" s="316"/>
      <c r="M69" s="317"/>
      <c r="N69" s="316"/>
      <c r="O69" s="317"/>
      <c r="P69" s="316"/>
      <c r="Q69" s="317"/>
      <c r="R69" s="316"/>
      <c r="S69" s="317"/>
      <c r="T69" s="316"/>
      <c r="U69" s="317"/>
      <c r="V69" s="316"/>
      <c r="W69" s="317"/>
      <c r="X69" s="316"/>
      <c r="Y69" s="317"/>
      <c r="Z69" s="316"/>
      <c r="AA69" s="317"/>
      <c r="AB69" s="316"/>
      <c r="AC69" s="317"/>
      <c r="AD69" s="1609"/>
      <c r="AE69" s="1610"/>
      <c r="AF69" s="316"/>
      <c r="AG69" s="317"/>
      <c r="AH69" s="316"/>
      <c r="AI69" s="317"/>
      <c r="AJ69" s="316"/>
      <c r="AK69" s="317"/>
      <c r="AL69" s="316"/>
      <c r="AM69" s="317"/>
      <c r="AN69" s="316"/>
      <c r="AO69" s="317"/>
      <c r="AP69" s="1905"/>
      <c r="AQ69" s="1906"/>
      <c r="AR69" s="1609"/>
      <c r="AS69" s="1610"/>
      <c r="AT69" s="1905"/>
      <c r="AU69" s="1906"/>
      <c r="AV69" s="316"/>
      <c r="AW69" s="317"/>
      <c r="AX69" s="316"/>
      <c r="AY69" s="371"/>
      <c r="AZ69" s="528"/>
      <c r="EB69" s="140"/>
      <c r="EC69" s="141"/>
      <c r="ED69" s="141"/>
      <c r="EE69" s="141"/>
      <c r="EF69" s="141"/>
      <c r="EG69" s="141"/>
      <c r="EH69" s="141"/>
      <c r="EI69" s="142"/>
      <c r="FI69" s="143" t="s">
        <v>114</v>
      </c>
      <c r="FJ69" s="143" t="s">
        <v>46</v>
      </c>
      <c r="FK69" s="10" t="s">
        <v>46</v>
      </c>
      <c r="FL69" s="10" t="s">
        <v>23</v>
      </c>
      <c r="FM69" s="10" t="s">
        <v>44</v>
      </c>
      <c r="FN69" s="143" t="s">
        <v>103</v>
      </c>
    </row>
    <row r="70" spans="1:184" s="11" customFormat="1" ht="24.9" customHeight="1" x14ac:dyDescent="0.2">
      <c r="A70"/>
      <c r="B70" s="386"/>
      <c r="C70" s="207" t="s">
        <v>114</v>
      </c>
      <c r="D70" s="221" t="s">
        <v>7</v>
      </c>
      <c r="E70" s="222" t="s">
        <v>125</v>
      </c>
      <c r="F70" s="148"/>
      <c r="G70" s="223">
        <v>642.32999999999993</v>
      </c>
      <c r="H70" s="224"/>
      <c r="I70" s="387"/>
      <c r="J70" s="320"/>
      <c r="K70" s="321"/>
      <c r="L70" s="320"/>
      <c r="M70" s="321"/>
      <c r="N70" s="320"/>
      <c r="O70" s="321"/>
      <c r="P70" s="320"/>
      <c r="Q70" s="321"/>
      <c r="R70" s="320"/>
      <c r="S70" s="321"/>
      <c r="T70" s="320"/>
      <c r="U70" s="321"/>
      <c r="V70" s="320"/>
      <c r="W70" s="321"/>
      <c r="X70" s="320"/>
      <c r="Y70" s="321"/>
      <c r="Z70" s="320"/>
      <c r="AA70" s="321"/>
      <c r="AB70" s="320"/>
      <c r="AC70" s="321"/>
      <c r="AD70" s="1611"/>
      <c r="AE70" s="1612"/>
      <c r="AF70" s="320"/>
      <c r="AG70" s="321"/>
      <c r="AH70" s="320"/>
      <c r="AI70" s="321"/>
      <c r="AJ70" s="320"/>
      <c r="AK70" s="321"/>
      <c r="AL70" s="320"/>
      <c r="AM70" s="321"/>
      <c r="AN70" s="320"/>
      <c r="AO70" s="321"/>
      <c r="AP70" s="1909"/>
      <c r="AQ70" s="1910"/>
      <c r="AR70" s="1611"/>
      <c r="AS70" s="1612"/>
      <c r="AT70" s="1909"/>
      <c r="AU70" s="1910"/>
      <c r="AV70" s="320"/>
      <c r="AW70" s="321"/>
      <c r="AX70" s="320"/>
      <c r="AY70" s="372"/>
      <c r="AZ70" s="531"/>
      <c r="EB70" s="147"/>
      <c r="EC70" s="148"/>
      <c r="ED70" s="148"/>
      <c r="EE70" s="148"/>
      <c r="EF70" s="148"/>
      <c r="EG70" s="148"/>
      <c r="EH70" s="148"/>
      <c r="EI70" s="149"/>
      <c r="FI70" s="150" t="s">
        <v>114</v>
      </c>
      <c r="FJ70" s="150" t="s">
        <v>46</v>
      </c>
      <c r="FK70" s="11" t="s">
        <v>126</v>
      </c>
      <c r="FL70" s="11" t="s">
        <v>23</v>
      </c>
      <c r="FM70" s="11" t="s">
        <v>44</v>
      </c>
      <c r="FN70" s="150" t="s">
        <v>103</v>
      </c>
    </row>
    <row r="71" spans="1:184" s="10" customFormat="1" ht="24.9" customHeight="1" x14ac:dyDescent="0.2">
      <c r="A71"/>
      <c r="B71" s="380"/>
      <c r="C71" s="207" t="s">
        <v>114</v>
      </c>
      <c r="D71" s="215" t="s">
        <v>7</v>
      </c>
      <c r="E71" s="216" t="s">
        <v>755</v>
      </c>
      <c r="F71" s="141"/>
      <c r="G71" s="217">
        <v>-107.55</v>
      </c>
      <c r="H71" s="218"/>
      <c r="I71" s="381"/>
      <c r="J71" s="316"/>
      <c r="K71" s="317"/>
      <c r="L71" s="316"/>
      <c r="M71" s="317"/>
      <c r="N71" s="316"/>
      <c r="O71" s="317"/>
      <c r="P71" s="316"/>
      <c r="Q71" s="317"/>
      <c r="R71" s="316"/>
      <c r="S71" s="317"/>
      <c r="T71" s="316"/>
      <c r="U71" s="317"/>
      <c r="V71" s="316"/>
      <c r="W71" s="317"/>
      <c r="X71" s="316"/>
      <c r="Y71" s="317"/>
      <c r="Z71" s="316"/>
      <c r="AA71" s="317"/>
      <c r="AB71" s="316"/>
      <c r="AC71" s="317"/>
      <c r="AD71" s="1609"/>
      <c r="AE71" s="1610"/>
      <c r="AF71" s="316"/>
      <c r="AG71" s="317"/>
      <c r="AH71" s="316"/>
      <c r="AI71" s="317"/>
      <c r="AJ71" s="316"/>
      <c r="AK71" s="317"/>
      <c r="AL71" s="316"/>
      <c r="AM71" s="317"/>
      <c r="AN71" s="316"/>
      <c r="AO71" s="317"/>
      <c r="AP71" s="1905"/>
      <c r="AQ71" s="1906"/>
      <c r="AR71" s="1609"/>
      <c r="AS71" s="1610"/>
      <c r="AT71" s="1905"/>
      <c r="AU71" s="1906"/>
      <c r="AV71" s="316"/>
      <c r="AW71" s="317"/>
      <c r="AX71" s="316"/>
      <c r="AY71" s="371"/>
      <c r="AZ71" s="528"/>
      <c r="EB71" s="140"/>
      <c r="EC71" s="141"/>
      <c r="ED71" s="141"/>
      <c r="EE71" s="141"/>
      <c r="EF71" s="141"/>
      <c r="EG71" s="141"/>
      <c r="EH71" s="141"/>
      <c r="EI71" s="142"/>
      <c r="FI71" s="143" t="s">
        <v>114</v>
      </c>
      <c r="FJ71" s="143" t="s">
        <v>46</v>
      </c>
      <c r="FK71" s="10" t="s">
        <v>46</v>
      </c>
      <c r="FL71" s="10" t="s">
        <v>23</v>
      </c>
      <c r="FM71" s="10" t="s">
        <v>44</v>
      </c>
      <c r="FN71" s="143" t="s">
        <v>103</v>
      </c>
    </row>
    <row r="72" spans="1:184" s="10" customFormat="1" ht="24.9" customHeight="1" x14ac:dyDescent="0.2">
      <c r="A72"/>
      <c r="B72" s="380"/>
      <c r="C72" s="207" t="s">
        <v>114</v>
      </c>
      <c r="D72" s="215" t="s">
        <v>7</v>
      </c>
      <c r="E72" s="216" t="s">
        <v>756</v>
      </c>
      <c r="F72" s="141"/>
      <c r="G72" s="217">
        <v>-4.1399999999999997</v>
      </c>
      <c r="H72" s="218"/>
      <c r="I72" s="381"/>
      <c r="J72" s="316"/>
      <c r="K72" s="317"/>
      <c r="L72" s="316"/>
      <c r="M72" s="317"/>
      <c r="N72" s="316"/>
      <c r="O72" s="317"/>
      <c r="P72" s="316"/>
      <c r="Q72" s="317"/>
      <c r="R72" s="316"/>
      <c r="S72" s="317"/>
      <c r="T72" s="316"/>
      <c r="U72" s="317"/>
      <c r="V72" s="316"/>
      <c r="W72" s="317"/>
      <c r="X72" s="316"/>
      <c r="Y72" s="317"/>
      <c r="Z72" s="316"/>
      <c r="AA72" s="317"/>
      <c r="AB72" s="316"/>
      <c r="AC72" s="317"/>
      <c r="AD72" s="1609"/>
      <c r="AE72" s="1610"/>
      <c r="AF72" s="316"/>
      <c r="AG72" s="317"/>
      <c r="AH72" s="316"/>
      <c r="AI72" s="317"/>
      <c r="AJ72" s="316"/>
      <c r="AK72" s="317"/>
      <c r="AL72" s="316"/>
      <c r="AM72" s="317"/>
      <c r="AN72" s="316"/>
      <c r="AO72" s="317"/>
      <c r="AP72" s="1905"/>
      <c r="AQ72" s="1906"/>
      <c r="AR72" s="1609"/>
      <c r="AS72" s="1610"/>
      <c r="AT72" s="1905"/>
      <c r="AU72" s="1906"/>
      <c r="AV72" s="316"/>
      <c r="AW72" s="317"/>
      <c r="AX72" s="316"/>
      <c r="AY72" s="371"/>
      <c r="AZ72" s="528"/>
      <c r="EB72" s="140"/>
      <c r="EC72" s="141"/>
      <c r="ED72" s="141"/>
      <c r="EE72" s="141"/>
      <c r="EF72" s="141"/>
      <c r="EG72" s="141"/>
      <c r="EH72" s="141"/>
      <c r="EI72" s="142"/>
      <c r="FI72" s="143" t="s">
        <v>114</v>
      </c>
      <c r="FJ72" s="143" t="s">
        <v>46</v>
      </c>
      <c r="FK72" s="10" t="s">
        <v>46</v>
      </c>
      <c r="FL72" s="10" t="s">
        <v>23</v>
      </c>
      <c r="FM72" s="10" t="s">
        <v>44</v>
      </c>
      <c r="FN72" s="143" t="s">
        <v>103</v>
      </c>
    </row>
    <row r="73" spans="1:184" s="10" customFormat="1" ht="24.9" customHeight="1" x14ac:dyDescent="0.2">
      <c r="A73"/>
      <c r="B73" s="380"/>
      <c r="C73" s="207" t="s">
        <v>114</v>
      </c>
      <c r="D73" s="215" t="s">
        <v>7</v>
      </c>
      <c r="E73" s="216" t="s">
        <v>757</v>
      </c>
      <c r="F73" s="141"/>
      <c r="G73" s="217">
        <v>-0.24</v>
      </c>
      <c r="H73" s="218"/>
      <c r="I73" s="381"/>
      <c r="J73" s="316"/>
      <c r="K73" s="317"/>
      <c r="L73" s="316"/>
      <c r="M73" s="317"/>
      <c r="N73" s="316"/>
      <c r="O73" s="317"/>
      <c r="P73" s="316"/>
      <c r="Q73" s="317"/>
      <c r="R73" s="316"/>
      <c r="S73" s="317"/>
      <c r="T73" s="316"/>
      <c r="U73" s="317"/>
      <c r="V73" s="316"/>
      <c r="W73" s="317"/>
      <c r="X73" s="316"/>
      <c r="Y73" s="317"/>
      <c r="Z73" s="316"/>
      <c r="AA73" s="317"/>
      <c r="AB73" s="316"/>
      <c r="AC73" s="317"/>
      <c r="AD73" s="1609"/>
      <c r="AE73" s="1610"/>
      <c r="AF73" s="316"/>
      <c r="AG73" s="317"/>
      <c r="AH73" s="316"/>
      <c r="AI73" s="317"/>
      <c r="AJ73" s="316"/>
      <c r="AK73" s="317"/>
      <c r="AL73" s="316"/>
      <c r="AM73" s="317"/>
      <c r="AN73" s="316"/>
      <c r="AO73" s="317"/>
      <c r="AP73" s="1905"/>
      <c r="AQ73" s="1906"/>
      <c r="AR73" s="1609"/>
      <c r="AS73" s="1610"/>
      <c r="AT73" s="1905"/>
      <c r="AU73" s="1906"/>
      <c r="AV73" s="316"/>
      <c r="AW73" s="317"/>
      <c r="AX73" s="316"/>
      <c r="AY73" s="371"/>
      <c r="AZ73" s="528"/>
      <c r="EB73" s="140"/>
      <c r="EC73" s="141"/>
      <c r="ED73" s="141"/>
      <c r="EE73" s="141"/>
      <c r="EF73" s="141"/>
      <c r="EG73" s="141"/>
      <c r="EH73" s="141"/>
      <c r="EI73" s="142"/>
      <c r="FI73" s="143" t="s">
        <v>114</v>
      </c>
      <c r="FJ73" s="143" t="s">
        <v>46</v>
      </c>
      <c r="FK73" s="10" t="s">
        <v>46</v>
      </c>
      <c r="FL73" s="10" t="s">
        <v>23</v>
      </c>
      <c r="FM73" s="10" t="s">
        <v>44</v>
      </c>
      <c r="FN73" s="143" t="s">
        <v>103</v>
      </c>
    </row>
    <row r="74" spans="1:184" s="11" customFormat="1" ht="24.9" customHeight="1" x14ac:dyDescent="0.2">
      <c r="A74"/>
      <c r="B74" s="386"/>
      <c r="C74" s="207" t="s">
        <v>114</v>
      </c>
      <c r="D74" s="221" t="s">
        <v>7</v>
      </c>
      <c r="E74" s="222" t="s">
        <v>125</v>
      </c>
      <c r="F74" s="148"/>
      <c r="G74" s="223">
        <v>-111.92999999999999</v>
      </c>
      <c r="H74" s="224"/>
      <c r="I74" s="387"/>
      <c r="J74" s="320"/>
      <c r="K74" s="321"/>
      <c r="L74" s="320"/>
      <c r="M74" s="321"/>
      <c r="N74" s="320"/>
      <c r="O74" s="321"/>
      <c r="P74" s="320"/>
      <c r="Q74" s="321"/>
      <c r="R74" s="320"/>
      <c r="S74" s="321"/>
      <c r="T74" s="320"/>
      <c r="U74" s="321"/>
      <c r="V74" s="320"/>
      <c r="W74" s="321"/>
      <c r="X74" s="320"/>
      <c r="Y74" s="321"/>
      <c r="Z74" s="320"/>
      <c r="AA74" s="321"/>
      <c r="AB74" s="320"/>
      <c r="AC74" s="321"/>
      <c r="AD74" s="1611"/>
      <c r="AE74" s="1612"/>
      <c r="AF74" s="320"/>
      <c r="AG74" s="321"/>
      <c r="AH74" s="320"/>
      <c r="AI74" s="321"/>
      <c r="AJ74" s="320"/>
      <c r="AK74" s="321"/>
      <c r="AL74" s="320"/>
      <c r="AM74" s="321"/>
      <c r="AN74" s="320"/>
      <c r="AO74" s="321"/>
      <c r="AP74" s="1909"/>
      <c r="AQ74" s="1910"/>
      <c r="AR74" s="1611"/>
      <c r="AS74" s="1612"/>
      <c r="AT74" s="1909"/>
      <c r="AU74" s="1910"/>
      <c r="AV74" s="320"/>
      <c r="AW74" s="321"/>
      <c r="AX74" s="320"/>
      <c r="AY74" s="372"/>
      <c r="AZ74" s="531"/>
      <c r="EB74" s="147"/>
      <c r="EC74" s="148"/>
      <c r="ED74" s="148"/>
      <c r="EE74" s="148"/>
      <c r="EF74" s="148"/>
      <c r="EG74" s="148"/>
      <c r="EH74" s="148"/>
      <c r="EI74" s="149"/>
      <c r="FI74" s="150" t="s">
        <v>114</v>
      </c>
      <c r="FJ74" s="150" t="s">
        <v>46</v>
      </c>
      <c r="FK74" s="11" t="s">
        <v>126</v>
      </c>
      <c r="FL74" s="11" t="s">
        <v>23</v>
      </c>
      <c r="FM74" s="11" t="s">
        <v>44</v>
      </c>
      <c r="FN74" s="150" t="s">
        <v>103</v>
      </c>
    </row>
    <row r="75" spans="1:184" s="12" customFormat="1" ht="24.9" customHeight="1" x14ac:dyDescent="0.2">
      <c r="A75"/>
      <c r="B75" s="384"/>
      <c r="C75" s="207" t="s">
        <v>114</v>
      </c>
      <c r="D75" s="227" t="s">
        <v>7</v>
      </c>
      <c r="E75" s="228" t="s">
        <v>132</v>
      </c>
      <c r="F75" s="155"/>
      <c r="G75" s="229">
        <v>530.4</v>
      </c>
      <c r="H75" s="230"/>
      <c r="I75" s="385"/>
      <c r="J75" s="322"/>
      <c r="K75" s="323"/>
      <c r="L75" s="322"/>
      <c r="M75" s="323"/>
      <c r="N75" s="322"/>
      <c r="O75" s="323"/>
      <c r="P75" s="322"/>
      <c r="Q75" s="323"/>
      <c r="R75" s="322"/>
      <c r="S75" s="323"/>
      <c r="T75" s="322"/>
      <c r="U75" s="323"/>
      <c r="V75" s="322"/>
      <c r="W75" s="323"/>
      <c r="X75" s="322"/>
      <c r="Y75" s="323"/>
      <c r="Z75" s="322"/>
      <c r="AA75" s="323"/>
      <c r="AB75" s="322"/>
      <c r="AC75" s="323"/>
      <c r="AD75" s="1613"/>
      <c r="AE75" s="1614"/>
      <c r="AF75" s="322"/>
      <c r="AG75" s="323"/>
      <c r="AH75" s="322"/>
      <c r="AI75" s="323"/>
      <c r="AJ75" s="322"/>
      <c r="AK75" s="323"/>
      <c r="AL75" s="322"/>
      <c r="AM75" s="323"/>
      <c r="AN75" s="322"/>
      <c r="AO75" s="323"/>
      <c r="AP75" s="1911"/>
      <c r="AQ75" s="1912"/>
      <c r="AR75" s="1613"/>
      <c r="AS75" s="1614"/>
      <c r="AT75" s="1911"/>
      <c r="AU75" s="1912"/>
      <c r="AV75" s="322"/>
      <c r="AW75" s="323"/>
      <c r="AX75" s="322"/>
      <c r="AY75" s="373"/>
      <c r="AZ75" s="529"/>
      <c r="EB75" s="154"/>
      <c r="EC75" s="155"/>
      <c r="ED75" s="155"/>
      <c r="EE75" s="155"/>
      <c r="EF75" s="155"/>
      <c r="EG75" s="155"/>
      <c r="EH75" s="155"/>
      <c r="EI75" s="156"/>
      <c r="FI75" s="157" t="s">
        <v>114</v>
      </c>
      <c r="FJ75" s="157" t="s">
        <v>46</v>
      </c>
      <c r="FK75" s="12" t="s">
        <v>110</v>
      </c>
      <c r="FL75" s="12" t="s">
        <v>23</v>
      </c>
      <c r="FM75" s="12" t="s">
        <v>44</v>
      </c>
      <c r="FN75" s="157" t="s">
        <v>103</v>
      </c>
    </row>
    <row r="76" spans="1:184" s="9" customFormat="1" ht="24.9" customHeight="1" x14ac:dyDescent="0.2">
      <c r="A76"/>
      <c r="B76" s="382"/>
      <c r="C76" s="207" t="s">
        <v>114</v>
      </c>
      <c r="D76" s="210" t="s">
        <v>7</v>
      </c>
      <c r="E76" s="211" t="s">
        <v>225</v>
      </c>
      <c r="F76" s="134"/>
      <c r="G76" s="210" t="s">
        <v>7</v>
      </c>
      <c r="H76" s="212"/>
      <c r="I76" s="383"/>
      <c r="J76" s="314"/>
      <c r="K76" s="315"/>
      <c r="L76" s="314"/>
      <c r="M76" s="315"/>
      <c r="N76" s="314"/>
      <c r="O76" s="315"/>
      <c r="P76" s="314"/>
      <c r="Q76" s="315"/>
      <c r="R76" s="314"/>
      <c r="S76" s="315"/>
      <c r="T76" s="314"/>
      <c r="U76" s="315"/>
      <c r="V76" s="314"/>
      <c r="W76" s="315"/>
      <c r="X76" s="314"/>
      <c r="Y76" s="315"/>
      <c r="Z76" s="314"/>
      <c r="AA76" s="315"/>
      <c r="AB76" s="314"/>
      <c r="AC76" s="315"/>
      <c r="AD76" s="1607"/>
      <c r="AE76" s="1608"/>
      <c r="AF76" s="314"/>
      <c r="AG76" s="315"/>
      <c r="AH76" s="314"/>
      <c r="AI76" s="315"/>
      <c r="AJ76" s="314"/>
      <c r="AK76" s="315"/>
      <c r="AL76" s="314"/>
      <c r="AM76" s="315"/>
      <c r="AN76" s="314"/>
      <c r="AO76" s="315"/>
      <c r="AP76" s="1903"/>
      <c r="AQ76" s="1904"/>
      <c r="AR76" s="1607"/>
      <c r="AS76" s="1608"/>
      <c r="AT76" s="1903"/>
      <c r="AU76" s="1904"/>
      <c r="AV76" s="314"/>
      <c r="AW76" s="315"/>
      <c r="AX76" s="314"/>
      <c r="AY76" s="370"/>
      <c r="AZ76" s="527"/>
      <c r="EB76" s="133"/>
      <c r="EC76" s="134"/>
      <c r="ED76" s="134"/>
      <c r="EE76" s="134"/>
      <c r="EF76" s="134"/>
      <c r="EG76" s="134"/>
      <c r="EH76" s="134"/>
      <c r="EI76" s="135"/>
      <c r="FI76" s="136" t="s">
        <v>114</v>
      </c>
      <c r="FJ76" s="136" t="s">
        <v>46</v>
      </c>
      <c r="FK76" s="9" t="s">
        <v>45</v>
      </c>
      <c r="FL76" s="9" t="s">
        <v>23</v>
      </c>
      <c r="FM76" s="9" t="s">
        <v>44</v>
      </c>
      <c r="FN76" s="136" t="s">
        <v>103</v>
      </c>
    </row>
    <row r="77" spans="1:184" s="9" customFormat="1" ht="24.9" customHeight="1" x14ac:dyDescent="0.2">
      <c r="A77"/>
      <c r="B77" s="382"/>
      <c r="C77" s="207" t="s">
        <v>114</v>
      </c>
      <c r="D77" s="210" t="s">
        <v>7</v>
      </c>
      <c r="E77" s="211" t="s">
        <v>226</v>
      </c>
      <c r="F77" s="134"/>
      <c r="G77" s="210" t="s">
        <v>7</v>
      </c>
      <c r="H77" s="212"/>
      <c r="I77" s="383"/>
      <c r="J77" s="314"/>
      <c r="K77" s="315"/>
      <c r="L77" s="314"/>
      <c r="M77" s="315"/>
      <c r="N77" s="314"/>
      <c r="O77" s="315"/>
      <c r="P77" s="314"/>
      <c r="Q77" s="315"/>
      <c r="R77" s="314"/>
      <c r="S77" s="315"/>
      <c r="T77" s="314"/>
      <c r="U77" s="315"/>
      <c r="V77" s="314"/>
      <c r="W77" s="315"/>
      <c r="X77" s="314"/>
      <c r="Y77" s="315"/>
      <c r="Z77" s="314"/>
      <c r="AA77" s="315"/>
      <c r="AB77" s="314"/>
      <c r="AC77" s="315"/>
      <c r="AD77" s="1607"/>
      <c r="AE77" s="1608"/>
      <c r="AF77" s="314"/>
      <c r="AG77" s="315"/>
      <c r="AH77" s="314"/>
      <c r="AI77" s="315"/>
      <c r="AJ77" s="314"/>
      <c r="AK77" s="315"/>
      <c r="AL77" s="314"/>
      <c r="AM77" s="315"/>
      <c r="AN77" s="314"/>
      <c r="AO77" s="315"/>
      <c r="AP77" s="1903"/>
      <c r="AQ77" s="1904"/>
      <c r="AR77" s="1607"/>
      <c r="AS77" s="1608"/>
      <c r="AT77" s="1903"/>
      <c r="AU77" s="1904"/>
      <c r="AV77" s="314"/>
      <c r="AW77" s="315"/>
      <c r="AX77" s="314"/>
      <c r="AY77" s="370"/>
      <c r="AZ77" s="527"/>
      <c r="EB77" s="133"/>
      <c r="EC77" s="134"/>
      <c r="ED77" s="134"/>
      <c r="EE77" s="134"/>
      <c r="EF77" s="134"/>
      <c r="EG77" s="134"/>
      <c r="EH77" s="134"/>
      <c r="EI77" s="135"/>
      <c r="FI77" s="136" t="s">
        <v>114</v>
      </c>
      <c r="FJ77" s="136" t="s">
        <v>46</v>
      </c>
      <c r="FK77" s="9" t="s">
        <v>45</v>
      </c>
      <c r="FL77" s="9" t="s">
        <v>23</v>
      </c>
      <c r="FM77" s="9" t="s">
        <v>44</v>
      </c>
      <c r="FN77" s="136" t="s">
        <v>103</v>
      </c>
    </row>
    <row r="78" spans="1:184" s="10" customFormat="1" ht="24.9" customHeight="1" x14ac:dyDescent="0.2">
      <c r="A78"/>
      <c r="B78" s="380"/>
      <c r="C78" s="207" t="s">
        <v>114</v>
      </c>
      <c r="D78" s="215" t="s">
        <v>7</v>
      </c>
      <c r="E78" s="216" t="s">
        <v>758</v>
      </c>
      <c r="F78" s="141"/>
      <c r="G78" s="217">
        <v>265.2</v>
      </c>
      <c r="H78" s="218"/>
      <c r="I78" s="381"/>
      <c r="J78" s="316"/>
      <c r="K78" s="317"/>
      <c r="L78" s="316"/>
      <c r="M78" s="317"/>
      <c r="N78" s="316"/>
      <c r="O78" s="317"/>
      <c r="P78" s="316"/>
      <c r="Q78" s="317"/>
      <c r="R78" s="316"/>
      <c r="S78" s="317"/>
      <c r="T78" s="316"/>
      <c r="U78" s="317"/>
      <c r="V78" s="316"/>
      <c r="W78" s="317"/>
      <c r="X78" s="316"/>
      <c r="Y78" s="317"/>
      <c r="Z78" s="316"/>
      <c r="AA78" s="317"/>
      <c r="AB78" s="316"/>
      <c r="AC78" s="317"/>
      <c r="AD78" s="1609"/>
      <c r="AE78" s="1610"/>
      <c r="AF78" s="316"/>
      <c r="AG78" s="317"/>
      <c r="AH78" s="316"/>
      <c r="AI78" s="317"/>
      <c r="AJ78" s="316"/>
      <c r="AK78" s="317"/>
      <c r="AL78" s="316"/>
      <c r="AM78" s="317"/>
      <c r="AN78" s="316"/>
      <c r="AO78" s="317"/>
      <c r="AP78" s="1905"/>
      <c r="AQ78" s="1906"/>
      <c r="AR78" s="1609"/>
      <c r="AS78" s="1610"/>
      <c r="AT78" s="1905"/>
      <c r="AU78" s="1906"/>
      <c r="AV78" s="316"/>
      <c r="AW78" s="317"/>
      <c r="AX78" s="316"/>
      <c r="AY78" s="371"/>
      <c r="AZ78" s="528"/>
      <c r="EB78" s="140"/>
      <c r="EC78" s="141"/>
      <c r="ED78" s="141"/>
      <c r="EE78" s="141"/>
      <c r="EF78" s="141"/>
      <c r="EG78" s="141"/>
      <c r="EH78" s="141"/>
      <c r="EI78" s="142"/>
      <c r="FI78" s="143" t="s">
        <v>114</v>
      </c>
      <c r="FJ78" s="143" t="s">
        <v>46</v>
      </c>
      <c r="FK78" s="10" t="s">
        <v>46</v>
      </c>
      <c r="FL78" s="10" t="s">
        <v>23</v>
      </c>
      <c r="FM78" s="10" t="s">
        <v>45</v>
      </c>
      <c r="FN78" s="143" t="s">
        <v>103</v>
      </c>
    </row>
    <row r="79" spans="1:184" s="2" customFormat="1" ht="24" customHeight="1" x14ac:dyDescent="0.25">
      <c r="A79" s="266"/>
      <c r="B79" s="430" t="s">
        <v>199</v>
      </c>
      <c r="C79" s="268" t="s">
        <v>105</v>
      </c>
      <c r="D79" s="269" t="s">
        <v>759</v>
      </c>
      <c r="E79" s="431" t="s">
        <v>760</v>
      </c>
      <c r="F79" s="270" t="s">
        <v>194</v>
      </c>
      <c r="G79" s="271">
        <v>265.2</v>
      </c>
      <c r="H79" s="272">
        <v>296.2</v>
      </c>
      <c r="I79" s="432">
        <f>ROUND(H79*G79,2)</f>
        <v>78552.240000000005</v>
      </c>
      <c r="J79" s="318"/>
      <c r="K79" s="319">
        <f>ROUND(J79*H79,2)</f>
        <v>0</v>
      </c>
      <c r="L79" s="318"/>
      <c r="M79" s="319">
        <f>ROUND(L79*H79,2)</f>
        <v>0</v>
      </c>
      <c r="N79" s="318"/>
      <c r="O79" s="319">
        <f>ROUND(N79*H79,2)</f>
        <v>0</v>
      </c>
      <c r="P79" s="318">
        <f>(G79*0.75)*0.4</f>
        <v>79.56</v>
      </c>
      <c r="Q79" s="319">
        <f>ROUND(P79*H79,2)</f>
        <v>23565.67</v>
      </c>
      <c r="R79" s="318">
        <v>145</v>
      </c>
      <c r="S79" s="319">
        <f>ROUND(R79*H79,2)</f>
        <v>42949</v>
      </c>
      <c r="T79" s="318"/>
      <c r="U79" s="319">
        <f>ROUND(T79*H79,2)</f>
        <v>0</v>
      </c>
      <c r="V79" s="318"/>
      <c r="W79" s="319">
        <f>ROUND(V79*H79,2)</f>
        <v>0</v>
      </c>
      <c r="X79" s="318"/>
      <c r="Y79" s="319">
        <f>ROUND(X79*H79,2)</f>
        <v>0</v>
      </c>
      <c r="Z79" s="318"/>
      <c r="AA79" s="319">
        <f>ROUND(Z79*H79,2)</f>
        <v>0</v>
      </c>
      <c r="AB79" s="318"/>
      <c r="AC79" s="319">
        <f>ROUND(AB79*H79,2)</f>
        <v>0</v>
      </c>
      <c r="AD79" s="1381"/>
      <c r="AE79" s="1382">
        <f>ROUND(AD79*H79,2)</f>
        <v>0</v>
      </c>
      <c r="AF79" s="318"/>
      <c r="AG79" s="319">
        <f>ROUND(AF79*H79,2)</f>
        <v>0</v>
      </c>
      <c r="AH79" s="318"/>
      <c r="AI79" s="319">
        <f>ROUND(AH79*H79,2)</f>
        <v>0</v>
      </c>
      <c r="AJ79" s="318"/>
      <c r="AK79" s="319">
        <f>ROUND(AJ79*H79,2)</f>
        <v>0</v>
      </c>
      <c r="AL79" s="318"/>
      <c r="AM79" s="319">
        <f>ROUND(AL79*H79,2)</f>
        <v>0</v>
      </c>
      <c r="AN79" s="318"/>
      <c r="AO79" s="319">
        <f>ROUND(AN79*H79,2)</f>
        <v>0</v>
      </c>
      <c r="AP79" s="1907">
        <v>40.64</v>
      </c>
      <c r="AQ79" s="1908">
        <f>ROUND(AP79*H79,2)</f>
        <v>12037.57</v>
      </c>
      <c r="AR79" s="1381"/>
      <c r="AS79" s="1382">
        <f>ROUND(AR79*H79,2)</f>
        <v>0</v>
      </c>
      <c r="AT79" s="1907"/>
      <c r="AU79" s="1908">
        <f>ROUND(AT79*H79,2)</f>
        <v>0</v>
      </c>
      <c r="AV79" s="318">
        <f>AT79+AR79+AP79+AN79+AL79+AJ79+AH79+AF79+AD79+AB79+Z79+X79+V79+T79+R79+P79+N79+L79+J79</f>
        <v>265.2</v>
      </c>
      <c r="AW79" s="319">
        <f>ROUND(AV79*H79,2)</f>
        <v>78552.240000000005</v>
      </c>
      <c r="AX79" s="318">
        <f>G79-AV79</f>
        <v>0</v>
      </c>
      <c r="AY79" s="433">
        <f>ROUND(AX79*H79,2)</f>
        <v>0</v>
      </c>
      <c r="AZ79" s="530">
        <f>AY79/I79</f>
        <v>0</v>
      </c>
      <c r="EB79" s="426" t="s">
        <v>7</v>
      </c>
      <c r="EC79" s="427" t="s">
        <v>31</v>
      </c>
      <c r="ED79" s="285"/>
      <c r="EE79" s="48">
        <f>ED79*G79</f>
        <v>0</v>
      </c>
      <c r="EF79" s="48">
        <v>0</v>
      </c>
      <c r="EG79" s="48">
        <f>EF79*G79</f>
        <v>0</v>
      </c>
      <c r="EH79" s="48">
        <v>0</v>
      </c>
      <c r="EI79" s="428">
        <f>EH79*G79</f>
        <v>0</v>
      </c>
      <c r="FG79" s="49" t="s">
        <v>110</v>
      </c>
      <c r="FI79" s="49" t="s">
        <v>105</v>
      </c>
      <c r="FJ79" s="49" t="s">
        <v>46</v>
      </c>
      <c r="FN79" s="49" t="s">
        <v>103</v>
      </c>
      <c r="FT79" s="429">
        <f>IF(EC79="základní",I79,0)</f>
        <v>78552.240000000005</v>
      </c>
      <c r="FU79" s="429">
        <f>IF(EC79="snížená",I79,0)</f>
        <v>0</v>
      </c>
      <c r="FV79" s="429">
        <f>IF(EC79="zákl. přenesená",I79,0)</f>
        <v>0</v>
      </c>
      <c r="FW79" s="429">
        <f>IF(EC79="sníž. přenesená",I79,0)</f>
        <v>0</v>
      </c>
      <c r="FX79" s="429">
        <f>IF(EC79="nulová",I79,0)</f>
        <v>0</v>
      </c>
      <c r="FY79" s="49" t="s">
        <v>45</v>
      </c>
      <c r="FZ79" s="429">
        <f>ROUND(H79*G79,2)</f>
        <v>78552.240000000005</v>
      </c>
      <c r="GA79" s="49" t="s">
        <v>110</v>
      </c>
      <c r="GB79" s="49" t="s">
        <v>761</v>
      </c>
    </row>
    <row r="80" spans="1:184" s="1" customFormat="1" ht="24.9" customHeight="1" x14ac:dyDescent="0.2">
      <c r="A80"/>
      <c r="B80" s="377"/>
      <c r="C80" s="207" t="s">
        <v>112</v>
      </c>
      <c r="D80" s="33"/>
      <c r="E80" s="208" t="s">
        <v>210</v>
      </c>
      <c r="F80" s="33"/>
      <c r="G80" s="33"/>
      <c r="H80" s="202"/>
      <c r="I80" s="378"/>
      <c r="J80" s="312"/>
      <c r="K80" s="313"/>
      <c r="L80" s="312"/>
      <c r="M80" s="313"/>
      <c r="N80" s="312"/>
      <c r="O80" s="313"/>
      <c r="P80" s="312"/>
      <c r="Q80" s="313"/>
      <c r="R80" s="312"/>
      <c r="S80" s="313"/>
      <c r="T80" s="312"/>
      <c r="U80" s="313"/>
      <c r="V80" s="312"/>
      <c r="W80" s="313"/>
      <c r="X80" s="312"/>
      <c r="Y80" s="313"/>
      <c r="Z80" s="312"/>
      <c r="AA80" s="313"/>
      <c r="AB80" s="312"/>
      <c r="AC80" s="313"/>
      <c r="AD80" s="1605"/>
      <c r="AE80" s="1606"/>
      <c r="AF80" s="312"/>
      <c r="AG80" s="313"/>
      <c r="AH80" s="312"/>
      <c r="AI80" s="313"/>
      <c r="AJ80" s="312"/>
      <c r="AK80" s="313"/>
      <c r="AL80" s="312"/>
      <c r="AM80" s="313"/>
      <c r="AN80" s="312"/>
      <c r="AO80" s="313"/>
      <c r="AP80" s="1901"/>
      <c r="AQ80" s="1902"/>
      <c r="AR80" s="1605"/>
      <c r="AS80" s="1606"/>
      <c r="AT80" s="1901"/>
      <c r="AU80" s="1902"/>
      <c r="AV80" s="312"/>
      <c r="AW80" s="313"/>
      <c r="AX80" s="312"/>
      <c r="AY80" s="369"/>
      <c r="AZ80" s="539"/>
      <c r="EB80" s="128"/>
      <c r="EC80" s="129"/>
      <c r="ED80" s="33"/>
      <c r="EE80" s="33"/>
      <c r="EF80" s="33"/>
      <c r="EG80" s="33"/>
      <c r="EH80" s="33"/>
      <c r="EI80" s="34"/>
      <c r="EJ80" s="22"/>
      <c r="EK80" s="22"/>
      <c r="EL80" s="22"/>
      <c r="EM80" s="22"/>
      <c r="EN80" s="22"/>
      <c r="EO80" s="22"/>
      <c r="EP80" s="22"/>
      <c r="EQ80" s="22"/>
      <c r="ER80" s="22"/>
      <c r="ES80" s="22"/>
      <c r="ET80" s="22"/>
      <c r="FI80" s="13" t="s">
        <v>112</v>
      </c>
      <c r="FJ80" s="13" t="s">
        <v>46</v>
      </c>
    </row>
    <row r="81" spans="1:184" s="9" customFormat="1" ht="24.9" customHeight="1" x14ac:dyDescent="0.2">
      <c r="A81"/>
      <c r="B81" s="382"/>
      <c r="C81" s="207" t="s">
        <v>114</v>
      </c>
      <c r="D81" s="210" t="s">
        <v>7</v>
      </c>
      <c r="E81" s="211" t="s">
        <v>762</v>
      </c>
      <c r="F81" s="134"/>
      <c r="G81" s="210" t="s">
        <v>7</v>
      </c>
      <c r="H81" s="212"/>
      <c r="I81" s="383"/>
      <c r="J81" s="314"/>
      <c r="K81" s="315"/>
      <c r="L81" s="314"/>
      <c r="M81" s="315"/>
      <c r="N81" s="314"/>
      <c r="O81" s="315"/>
      <c r="P81" s="314"/>
      <c r="Q81" s="315"/>
      <c r="R81" s="314"/>
      <c r="S81" s="315"/>
      <c r="T81" s="314"/>
      <c r="U81" s="315"/>
      <c r="V81" s="314"/>
      <c r="W81" s="315"/>
      <c r="X81" s="314"/>
      <c r="Y81" s="315"/>
      <c r="Z81" s="314"/>
      <c r="AA81" s="315"/>
      <c r="AB81" s="314"/>
      <c r="AC81" s="315"/>
      <c r="AD81" s="1607"/>
      <c r="AE81" s="1608"/>
      <c r="AF81" s="314"/>
      <c r="AG81" s="315"/>
      <c r="AH81" s="314"/>
      <c r="AI81" s="315"/>
      <c r="AJ81" s="314"/>
      <c r="AK81" s="315"/>
      <c r="AL81" s="314"/>
      <c r="AM81" s="315"/>
      <c r="AN81" s="314"/>
      <c r="AO81" s="315"/>
      <c r="AP81" s="1903"/>
      <c r="AQ81" s="1904"/>
      <c r="AR81" s="1607"/>
      <c r="AS81" s="1608"/>
      <c r="AT81" s="1903"/>
      <c r="AU81" s="1904"/>
      <c r="AV81" s="314"/>
      <c r="AW81" s="315"/>
      <c r="AX81" s="314"/>
      <c r="AY81" s="370"/>
      <c r="AZ81" s="527"/>
      <c r="EB81" s="133"/>
      <c r="EC81" s="134"/>
      <c r="ED81" s="134"/>
      <c r="EE81" s="134"/>
      <c r="EF81" s="134"/>
      <c r="EG81" s="134"/>
      <c r="EH81" s="134"/>
      <c r="EI81" s="135"/>
      <c r="FI81" s="136" t="s">
        <v>114</v>
      </c>
      <c r="FJ81" s="136" t="s">
        <v>46</v>
      </c>
      <c r="FK81" s="9" t="s">
        <v>45</v>
      </c>
      <c r="FL81" s="9" t="s">
        <v>23</v>
      </c>
      <c r="FM81" s="9" t="s">
        <v>44</v>
      </c>
      <c r="FN81" s="136" t="s">
        <v>103</v>
      </c>
    </row>
    <row r="82" spans="1:184" s="9" customFormat="1" ht="24.9" customHeight="1" x14ac:dyDescent="0.2">
      <c r="A82"/>
      <c r="B82" s="382"/>
      <c r="C82" s="207" t="s">
        <v>114</v>
      </c>
      <c r="D82" s="210" t="s">
        <v>7</v>
      </c>
      <c r="E82" s="211" t="s">
        <v>226</v>
      </c>
      <c r="F82" s="134"/>
      <c r="G82" s="210" t="s">
        <v>7</v>
      </c>
      <c r="H82" s="212"/>
      <c r="I82" s="383"/>
      <c r="J82" s="314"/>
      <c r="K82" s="315"/>
      <c r="L82" s="314"/>
      <c r="M82" s="315"/>
      <c r="N82" s="314"/>
      <c r="O82" s="315"/>
      <c r="P82" s="314"/>
      <c r="Q82" s="315"/>
      <c r="R82" s="314"/>
      <c r="S82" s="315"/>
      <c r="T82" s="314"/>
      <c r="U82" s="315"/>
      <c r="V82" s="314"/>
      <c r="W82" s="315"/>
      <c r="X82" s="314"/>
      <c r="Y82" s="315"/>
      <c r="Z82" s="314"/>
      <c r="AA82" s="315"/>
      <c r="AB82" s="314"/>
      <c r="AC82" s="315"/>
      <c r="AD82" s="1607"/>
      <c r="AE82" s="1608"/>
      <c r="AF82" s="314"/>
      <c r="AG82" s="315"/>
      <c r="AH82" s="314"/>
      <c r="AI82" s="315"/>
      <c r="AJ82" s="314"/>
      <c r="AK82" s="315"/>
      <c r="AL82" s="314"/>
      <c r="AM82" s="315"/>
      <c r="AN82" s="314"/>
      <c r="AO82" s="315"/>
      <c r="AP82" s="1903"/>
      <c r="AQ82" s="1904"/>
      <c r="AR82" s="1607"/>
      <c r="AS82" s="1608"/>
      <c r="AT82" s="1903"/>
      <c r="AU82" s="1904"/>
      <c r="AV82" s="314"/>
      <c r="AW82" s="315"/>
      <c r="AX82" s="314"/>
      <c r="AY82" s="370"/>
      <c r="AZ82" s="527"/>
      <c r="EB82" s="133"/>
      <c r="EC82" s="134"/>
      <c r="ED82" s="134"/>
      <c r="EE82" s="134"/>
      <c r="EF82" s="134"/>
      <c r="EG82" s="134"/>
      <c r="EH82" s="134"/>
      <c r="EI82" s="135"/>
      <c r="FI82" s="136" t="s">
        <v>114</v>
      </c>
      <c r="FJ82" s="136" t="s">
        <v>46</v>
      </c>
      <c r="FK82" s="9" t="s">
        <v>45</v>
      </c>
      <c r="FL82" s="9" t="s">
        <v>23</v>
      </c>
      <c r="FM82" s="9" t="s">
        <v>44</v>
      </c>
      <c r="FN82" s="136" t="s">
        <v>103</v>
      </c>
    </row>
    <row r="83" spans="1:184" s="10" customFormat="1" ht="24.9" customHeight="1" x14ac:dyDescent="0.2">
      <c r="A83"/>
      <c r="B83" s="380"/>
      <c r="C83" s="207" t="s">
        <v>114</v>
      </c>
      <c r="D83" s="215" t="s">
        <v>7</v>
      </c>
      <c r="E83" s="216" t="s">
        <v>758</v>
      </c>
      <c r="F83" s="141"/>
      <c r="G83" s="217">
        <v>265.2</v>
      </c>
      <c r="H83" s="218"/>
      <c r="I83" s="381"/>
      <c r="J83" s="316"/>
      <c r="K83" s="317"/>
      <c r="L83" s="316"/>
      <c r="M83" s="317"/>
      <c r="N83" s="316"/>
      <c r="O83" s="317"/>
      <c r="P83" s="316"/>
      <c r="Q83" s="317"/>
      <c r="R83" s="316"/>
      <c r="S83" s="317"/>
      <c r="T83" s="316"/>
      <c r="U83" s="317"/>
      <c r="V83" s="316"/>
      <c r="W83" s="317"/>
      <c r="X83" s="316"/>
      <c r="Y83" s="317"/>
      <c r="Z83" s="316"/>
      <c r="AA83" s="317"/>
      <c r="AB83" s="316"/>
      <c r="AC83" s="317"/>
      <c r="AD83" s="1609"/>
      <c r="AE83" s="1610"/>
      <c r="AF83" s="316"/>
      <c r="AG83" s="317"/>
      <c r="AH83" s="316"/>
      <c r="AI83" s="317"/>
      <c r="AJ83" s="316"/>
      <c r="AK83" s="317"/>
      <c r="AL83" s="316"/>
      <c r="AM83" s="317"/>
      <c r="AN83" s="316"/>
      <c r="AO83" s="317"/>
      <c r="AP83" s="1905"/>
      <c r="AQ83" s="1906"/>
      <c r="AR83" s="1609"/>
      <c r="AS83" s="1610"/>
      <c r="AT83" s="1905"/>
      <c r="AU83" s="1906"/>
      <c r="AV83" s="316"/>
      <c r="AW83" s="317"/>
      <c r="AX83" s="316"/>
      <c r="AY83" s="371"/>
      <c r="AZ83" s="528"/>
      <c r="EB83" s="140"/>
      <c r="EC83" s="141"/>
      <c r="ED83" s="141"/>
      <c r="EE83" s="141"/>
      <c r="EF83" s="141"/>
      <c r="EG83" s="141"/>
      <c r="EH83" s="141"/>
      <c r="EI83" s="142"/>
      <c r="FI83" s="143" t="s">
        <v>114</v>
      </c>
      <c r="FJ83" s="143" t="s">
        <v>46</v>
      </c>
      <c r="FK83" s="10" t="s">
        <v>46</v>
      </c>
      <c r="FL83" s="10" t="s">
        <v>23</v>
      </c>
      <c r="FM83" s="10" t="s">
        <v>45</v>
      </c>
      <c r="FN83" s="143" t="s">
        <v>103</v>
      </c>
    </row>
    <row r="84" spans="1:184" s="2" customFormat="1" ht="24" customHeight="1" x14ac:dyDescent="0.25">
      <c r="A84" s="266"/>
      <c r="B84" s="430" t="s">
        <v>206</v>
      </c>
      <c r="C84" s="268" t="s">
        <v>105</v>
      </c>
      <c r="D84" s="269" t="s">
        <v>244</v>
      </c>
      <c r="E84" s="431" t="s">
        <v>245</v>
      </c>
      <c r="F84" s="270" t="s">
        <v>108</v>
      </c>
      <c r="G84" s="271">
        <v>1113.05</v>
      </c>
      <c r="H84" s="272">
        <v>114.7</v>
      </c>
      <c r="I84" s="432">
        <f>ROUND(H84*G84,2)</f>
        <v>127666.84</v>
      </c>
      <c r="J84" s="318"/>
      <c r="K84" s="319">
        <f>ROUND(J84*H84,2)</f>
        <v>0</v>
      </c>
      <c r="L84" s="318"/>
      <c r="M84" s="319">
        <f>ROUND(L84*H84,2)</f>
        <v>0</v>
      </c>
      <c r="N84" s="318"/>
      <c r="O84" s="319">
        <f>ROUND(N84*H84,2)</f>
        <v>0</v>
      </c>
      <c r="P84" s="318">
        <f>(G84*0.75)*0.4</f>
        <v>333.91499999999996</v>
      </c>
      <c r="Q84" s="319">
        <f>ROUND(P84*H84,2)</f>
        <v>38300.050000000003</v>
      </c>
      <c r="R84" s="318">
        <v>618</v>
      </c>
      <c r="S84" s="319">
        <f>ROUND(R84*H84,2)</f>
        <v>70884.600000000006</v>
      </c>
      <c r="T84" s="318"/>
      <c r="U84" s="319">
        <f>ROUND(T84*H84,2)</f>
        <v>0</v>
      </c>
      <c r="V84" s="318"/>
      <c r="W84" s="319">
        <f>ROUND(V84*H84,2)</f>
        <v>0</v>
      </c>
      <c r="X84" s="318"/>
      <c r="Y84" s="319">
        <f>ROUND(X84*H84,2)</f>
        <v>0</v>
      </c>
      <c r="Z84" s="318"/>
      <c r="AA84" s="319">
        <f>ROUND(Z84*H84,2)</f>
        <v>0</v>
      </c>
      <c r="AB84" s="318"/>
      <c r="AC84" s="319">
        <f>ROUND(AB84*H84,2)</f>
        <v>0</v>
      </c>
      <c r="AD84" s="1381"/>
      <c r="AE84" s="1382">
        <f>ROUND(AD84*H84,2)</f>
        <v>0</v>
      </c>
      <c r="AF84" s="318"/>
      <c r="AG84" s="319">
        <f>ROUND(AF84*H84,2)</f>
        <v>0</v>
      </c>
      <c r="AH84" s="318"/>
      <c r="AI84" s="319">
        <f>ROUND(AH84*H84,2)</f>
        <v>0</v>
      </c>
      <c r="AJ84" s="318"/>
      <c r="AK84" s="319">
        <f>ROUND(AJ84*H84,2)</f>
        <v>0</v>
      </c>
      <c r="AL84" s="318"/>
      <c r="AM84" s="319">
        <f>ROUND(AL84*H84,2)</f>
        <v>0</v>
      </c>
      <c r="AN84" s="318"/>
      <c r="AO84" s="319">
        <f>ROUND(AN84*H84,2)</f>
        <v>0</v>
      </c>
      <c r="AP84" s="1907">
        <v>161.13499999999999</v>
      </c>
      <c r="AQ84" s="1908">
        <f>ROUND(AP84*H84,2)</f>
        <v>18482.18</v>
      </c>
      <c r="AR84" s="1381"/>
      <c r="AS84" s="1382">
        <f>ROUND(AR84*H84,2)</f>
        <v>0</v>
      </c>
      <c r="AT84" s="1907"/>
      <c r="AU84" s="1908">
        <f>ROUND(AT84*H84,2)</f>
        <v>0</v>
      </c>
      <c r="AV84" s="318">
        <f>AT84+AR84+AP84+AN84+AL84+AJ84+AH84+AF84+AD84+AB84+Z84+X84+V84+T84+R84+P84+N84+L84+J84</f>
        <v>1113.05</v>
      </c>
      <c r="AW84" s="319">
        <f>ROUND(AV84*H84,2)</f>
        <v>127666.84</v>
      </c>
      <c r="AX84" s="318">
        <f>G84-AV84</f>
        <v>0</v>
      </c>
      <c r="AY84" s="433">
        <f>ROUND(AX84*H84,2)</f>
        <v>0</v>
      </c>
      <c r="AZ84" s="530">
        <f>AY84/I84</f>
        <v>0</v>
      </c>
      <c r="EB84" s="426" t="s">
        <v>7</v>
      </c>
      <c r="EC84" s="427" t="s">
        <v>31</v>
      </c>
      <c r="ED84" s="285"/>
      <c r="EE84" s="48">
        <f>ED84*G84</f>
        <v>0</v>
      </c>
      <c r="EF84" s="48">
        <v>8.4999999999999995E-4</v>
      </c>
      <c r="EG84" s="48">
        <f>EF84*G84</f>
        <v>0.94609249999999989</v>
      </c>
      <c r="EH84" s="48">
        <v>0</v>
      </c>
      <c r="EI84" s="428">
        <f>EH84*G84</f>
        <v>0</v>
      </c>
      <c r="FG84" s="49" t="s">
        <v>110</v>
      </c>
      <c r="FI84" s="49" t="s">
        <v>105</v>
      </c>
      <c r="FJ84" s="49" t="s">
        <v>46</v>
      </c>
      <c r="FN84" s="49" t="s">
        <v>103</v>
      </c>
      <c r="FT84" s="429">
        <f>IF(EC84="základní",I84,0)</f>
        <v>127666.84</v>
      </c>
      <c r="FU84" s="429">
        <f>IF(EC84="snížená",I84,0)</f>
        <v>0</v>
      </c>
      <c r="FV84" s="429">
        <f>IF(EC84="zákl. přenesená",I84,0)</f>
        <v>0</v>
      </c>
      <c r="FW84" s="429">
        <f>IF(EC84="sníž. přenesená",I84,0)</f>
        <v>0</v>
      </c>
      <c r="FX84" s="429">
        <f>IF(EC84="nulová",I84,0)</f>
        <v>0</v>
      </c>
      <c r="FY84" s="49" t="s">
        <v>45</v>
      </c>
      <c r="FZ84" s="429">
        <f>ROUND(H84*G84,2)</f>
        <v>127666.84</v>
      </c>
      <c r="GA84" s="49" t="s">
        <v>110</v>
      </c>
      <c r="GB84" s="49" t="s">
        <v>763</v>
      </c>
    </row>
    <row r="85" spans="1:184" s="1" customFormat="1" ht="24.9" customHeight="1" x14ac:dyDescent="0.2">
      <c r="A85"/>
      <c r="B85" s="377"/>
      <c r="C85" s="207" t="s">
        <v>112</v>
      </c>
      <c r="D85" s="33"/>
      <c r="E85" s="208" t="s">
        <v>247</v>
      </c>
      <c r="F85" s="33"/>
      <c r="G85" s="33"/>
      <c r="H85" s="202"/>
      <c r="I85" s="378"/>
      <c r="J85" s="312"/>
      <c r="K85" s="313"/>
      <c r="L85" s="312"/>
      <c r="M85" s="313"/>
      <c r="N85" s="312"/>
      <c r="O85" s="313"/>
      <c r="P85" s="312"/>
      <c r="Q85" s="313"/>
      <c r="R85" s="312"/>
      <c r="S85" s="313"/>
      <c r="T85" s="312"/>
      <c r="U85" s="313"/>
      <c r="V85" s="312"/>
      <c r="W85" s="313"/>
      <c r="X85" s="312"/>
      <c r="Y85" s="313"/>
      <c r="Z85" s="312"/>
      <c r="AA85" s="313"/>
      <c r="AB85" s="312"/>
      <c r="AC85" s="313"/>
      <c r="AD85" s="1605"/>
      <c r="AE85" s="1606"/>
      <c r="AF85" s="312"/>
      <c r="AG85" s="313"/>
      <c r="AH85" s="312"/>
      <c r="AI85" s="313"/>
      <c r="AJ85" s="312"/>
      <c r="AK85" s="313"/>
      <c r="AL85" s="312"/>
      <c r="AM85" s="313"/>
      <c r="AN85" s="312"/>
      <c r="AO85" s="313"/>
      <c r="AP85" s="1901"/>
      <c r="AQ85" s="1902"/>
      <c r="AR85" s="1605"/>
      <c r="AS85" s="1606"/>
      <c r="AT85" s="1901"/>
      <c r="AU85" s="1902"/>
      <c r="AV85" s="312"/>
      <c r="AW85" s="313"/>
      <c r="AX85" s="312"/>
      <c r="AY85" s="369"/>
      <c r="AZ85" s="539"/>
      <c r="EB85" s="128"/>
      <c r="EC85" s="129"/>
      <c r="ED85" s="33"/>
      <c r="EE85" s="33"/>
      <c r="EF85" s="33"/>
      <c r="EG85" s="33"/>
      <c r="EH85" s="33"/>
      <c r="EI85" s="34"/>
      <c r="EJ85" s="22"/>
      <c r="EK85" s="22"/>
      <c r="EL85" s="22"/>
      <c r="EM85" s="22"/>
      <c r="EN85" s="22"/>
      <c r="EO85" s="22"/>
      <c r="EP85" s="22"/>
      <c r="EQ85" s="22"/>
      <c r="ER85" s="22"/>
      <c r="ES85" s="22"/>
      <c r="ET85" s="22"/>
      <c r="FI85" s="13" t="s">
        <v>112</v>
      </c>
      <c r="FJ85" s="13" t="s">
        <v>46</v>
      </c>
    </row>
    <row r="86" spans="1:184" s="9" customFormat="1" ht="24.9" customHeight="1" x14ac:dyDescent="0.2">
      <c r="A86"/>
      <c r="B86" s="382"/>
      <c r="C86" s="207" t="s">
        <v>114</v>
      </c>
      <c r="D86" s="210" t="s">
        <v>7</v>
      </c>
      <c r="E86" s="211" t="s">
        <v>764</v>
      </c>
      <c r="F86" s="134"/>
      <c r="G86" s="210" t="s">
        <v>7</v>
      </c>
      <c r="H86" s="212"/>
      <c r="I86" s="383"/>
      <c r="J86" s="314"/>
      <c r="K86" s="315"/>
      <c r="L86" s="314"/>
      <c r="M86" s="315"/>
      <c r="N86" s="314"/>
      <c r="O86" s="315"/>
      <c r="P86" s="314"/>
      <c r="Q86" s="315"/>
      <c r="R86" s="314"/>
      <c r="S86" s="315"/>
      <c r="T86" s="314"/>
      <c r="U86" s="315"/>
      <c r="V86" s="314"/>
      <c r="W86" s="315"/>
      <c r="X86" s="314"/>
      <c r="Y86" s="315"/>
      <c r="Z86" s="314"/>
      <c r="AA86" s="315"/>
      <c r="AB86" s="314"/>
      <c r="AC86" s="315"/>
      <c r="AD86" s="1607"/>
      <c r="AE86" s="1608"/>
      <c r="AF86" s="314"/>
      <c r="AG86" s="315"/>
      <c r="AH86" s="314"/>
      <c r="AI86" s="315"/>
      <c r="AJ86" s="314"/>
      <c r="AK86" s="315"/>
      <c r="AL86" s="314"/>
      <c r="AM86" s="315"/>
      <c r="AN86" s="314"/>
      <c r="AO86" s="315"/>
      <c r="AP86" s="1903"/>
      <c r="AQ86" s="1904"/>
      <c r="AR86" s="1607"/>
      <c r="AS86" s="1608"/>
      <c r="AT86" s="1903"/>
      <c r="AU86" s="1904"/>
      <c r="AV86" s="314"/>
      <c r="AW86" s="315"/>
      <c r="AX86" s="314"/>
      <c r="AY86" s="370"/>
      <c r="AZ86" s="527"/>
      <c r="EB86" s="133"/>
      <c r="EC86" s="134"/>
      <c r="ED86" s="134"/>
      <c r="EE86" s="134"/>
      <c r="EF86" s="134"/>
      <c r="EG86" s="134"/>
      <c r="EH86" s="134"/>
      <c r="EI86" s="135"/>
      <c r="FI86" s="136" t="s">
        <v>114</v>
      </c>
      <c r="FJ86" s="136" t="s">
        <v>46</v>
      </c>
      <c r="FK86" s="9" t="s">
        <v>45</v>
      </c>
      <c r="FL86" s="9" t="s">
        <v>23</v>
      </c>
      <c r="FM86" s="9" t="s">
        <v>44</v>
      </c>
      <c r="FN86" s="136" t="s">
        <v>103</v>
      </c>
    </row>
    <row r="87" spans="1:184" s="10" customFormat="1" ht="24.9" customHeight="1" x14ac:dyDescent="0.2">
      <c r="A87"/>
      <c r="B87" s="380"/>
      <c r="C87" s="207" t="s">
        <v>114</v>
      </c>
      <c r="D87" s="215" t="s">
        <v>7</v>
      </c>
      <c r="E87" s="216" t="s">
        <v>765</v>
      </c>
      <c r="F87" s="141"/>
      <c r="G87" s="217">
        <v>1113.05</v>
      </c>
      <c r="H87" s="218"/>
      <c r="I87" s="381"/>
      <c r="J87" s="316"/>
      <c r="K87" s="317"/>
      <c r="L87" s="316"/>
      <c r="M87" s="317"/>
      <c r="N87" s="316"/>
      <c r="O87" s="317"/>
      <c r="P87" s="316"/>
      <c r="Q87" s="317"/>
      <c r="R87" s="316"/>
      <c r="S87" s="317"/>
      <c r="T87" s="316"/>
      <c r="U87" s="317"/>
      <c r="V87" s="316"/>
      <c r="W87" s="317"/>
      <c r="X87" s="316"/>
      <c r="Y87" s="317"/>
      <c r="Z87" s="316"/>
      <c r="AA87" s="317"/>
      <c r="AB87" s="316"/>
      <c r="AC87" s="317"/>
      <c r="AD87" s="1609"/>
      <c r="AE87" s="1610"/>
      <c r="AF87" s="316"/>
      <c r="AG87" s="317"/>
      <c r="AH87" s="316"/>
      <c r="AI87" s="317"/>
      <c r="AJ87" s="316"/>
      <c r="AK87" s="317"/>
      <c r="AL87" s="316"/>
      <c r="AM87" s="317"/>
      <c r="AN87" s="316"/>
      <c r="AO87" s="317"/>
      <c r="AP87" s="1905"/>
      <c r="AQ87" s="1906"/>
      <c r="AR87" s="1609"/>
      <c r="AS87" s="1610"/>
      <c r="AT87" s="1905"/>
      <c r="AU87" s="1906"/>
      <c r="AV87" s="316"/>
      <c r="AW87" s="317"/>
      <c r="AX87" s="316"/>
      <c r="AY87" s="371"/>
      <c r="AZ87" s="528"/>
      <c r="EB87" s="140"/>
      <c r="EC87" s="141"/>
      <c r="ED87" s="141"/>
      <c r="EE87" s="141"/>
      <c r="EF87" s="141"/>
      <c r="EG87" s="141"/>
      <c r="EH87" s="141"/>
      <c r="EI87" s="142"/>
      <c r="FI87" s="143" t="s">
        <v>114</v>
      </c>
      <c r="FJ87" s="143" t="s">
        <v>46</v>
      </c>
      <c r="FK87" s="10" t="s">
        <v>46</v>
      </c>
      <c r="FL87" s="10" t="s">
        <v>23</v>
      </c>
      <c r="FM87" s="10" t="s">
        <v>45</v>
      </c>
      <c r="FN87" s="143" t="s">
        <v>103</v>
      </c>
    </row>
    <row r="88" spans="1:184" s="2" customFormat="1" ht="24" customHeight="1" x14ac:dyDescent="0.25">
      <c r="A88" s="266"/>
      <c r="B88" s="430" t="s">
        <v>2</v>
      </c>
      <c r="C88" s="268" t="s">
        <v>105</v>
      </c>
      <c r="D88" s="269" t="s">
        <v>250</v>
      </c>
      <c r="E88" s="431" t="s">
        <v>251</v>
      </c>
      <c r="F88" s="270" t="s">
        <v>108</v>
      </c>
      <c r="G88" s="271">
        <v>1113.05</v>
      </c>
      <c r="H88" s="272">
        <v>90</v>
      </c>
      <c r="I88" s="432">
        <f>ROUND(H88*G88,2)</f>
        <v>100174.5</v>
      </c>
      <c r="J88" s="318"/>
      <c r="K88" s="319">
        <f>ROUND(J88*H88,2)</f>
        <v>0</v>
      </c>
      <c r="L88" s="318"/>
      <c r="M88" s="319">
        <f>ROUND(L88*H88,2)</f>
        <v>0</v>
      </c>
      <c r="N88" s="318"/>
      <c r="O88" s="319">
        <f>ROUND(N88*H88,2)</f>
        <v>0</v>
      </c>
      <c r="P88" s="318">
        <f>(G88*0.75)*0.4</f>
        <v>333.91499999999996</v>
      </c>
      <c r="Q88" s="319">
        <f>ROUND(P88*H88,2)</f>
        <v>30052.35</v>
      </c>
      <c r="R88" s="318">
        <v>618</v>
      </c>
      <c r="S88" s="319">
        <f>ROUND(R88*H88,2)</f>
        <v>55620</v>
      </c>
      <c r="T88" s="318"/>
      <c r="U88" s="319">
        <f>ROUND(T88*H88,2)</f>
        <v>0</v>
      </c>
      <c r="V88" s="318"/>
      <c r="W88" s="319">
        <f>ROUND(V88*H88,2)</f>
        <v>0</v>
      </c>
      <c r="X88" s="318"/>
      <c r="Y88" s="319">
        <f>ROUND(X88*H88,2)</f>
        <v>0</v>
      </c>
      <c r="Z88" s="318"/>
      <c r="AA88" s="319">
        <f>ROUND(Z88*H88,2)</f>
        <v>0</v>
      </c>
      <c r="AB88" s="318"/>
      <c r="AC88" s="319">
        <f>ROUND(AB88*H88,2)</f>
        <v>0</v>
      </c>
      <c r="AD88" s="1381"/>
      <c r="AE88" s="1382">
        <f>ROUND(AD88*H88,2)</f>
        <v>0</v>
      </c>
      <c r="AF88" s="318"/>
      <c r="AG88" s="319">
        <f>ROUND(AF88*H88,2)</f>
        <v>0</v>
      </c>
      <c r="AH88" s="318"/>
      <c r="AI88" s="319">
        <f>ROUND(AH88*H88,2)</f>
        <v>0</v>
      </c>
      <c r="AJ88" s="318"/>
      <c r="AK88" s="319">
        <f>ROUND(AJ88*H88,2)</f>
        <v>0</v>
      </c>
      <c r="AL88" s="318"/>
      <c r="AM88" s="319">
        <f>ROUND(AL88*H88,2)</f>
        <v>0</v>
      </c>
      <c r="AN88" s="318"/>
      <c r="AO88" s="319">
        <f>ROUND(AN88*H88,2)</f>
        <v>0</v>
      </c>
      <c r="AP88" s="1907">
        <v>161.13499999999999</v>
      </c>
      <c r="AQ88" s="1908">
        <f>ROUND(AP88*H88,2)</f>
        <v>14502.15</v>
      </c>
      <c r="AR88" s="1381"/>
      <c r="AS88" s="1382">
        <f>ROUND(AR88*H88,2)</f>
        <v>0</v>
      </c>
      <c r="AT88" s="1907"/>
      <c r="AU88" s="1908">
        <f>ROUND(AT88*H88,2)</f>
        <v>0</v>
      </c>
      <c r="AV88" s="318">
        <f>AT88+AR88+AP88+AN88+AL88+AJ88+AH88+AF88+AD88+AB88+Z88+X88+V88+T88+R88+P88+N88+L88+J88</f>
        <v>1113.05</v>
      </c>
      <c r="AW88" s="319">
        <f>ROUND(AV88*H88,2)</f>
        <v>100174.5</v>
      </c>
      <c r="AX88" s="318">
        <f>G88-AV88</f>
        <v>0</v>
      </c>
      <c r="AY88" s="433">
        <f>ROUND(AX88*H88,2)</f>
        <v>0</v>
      </c>
      <c r="AZ88" s="530">
        <f>AY88/I88</f>
        <v>0</v>
      </c>
      <c r="EB88" s="426" t="s">
        <v>7</v>
      </c>
      <c r="EC88" s="427" t="s">
        <v>31</v>
      </c>
      <c r="ED88" s="285"/>
      <c r="EE88" s="48">
        <f>ED88*G88</f>
        <v>0</v>
      </c>
      <c r="EF88" s="48">
        <v>0</v>
      </c>
      <c r="EG88" s="48">
        <f>EF88*G88</f>
        <v>0</v>
      </c>
      <c r="EH88" s="48">
        <v>0</v>
      </c>
      <c r="EI88" s="428">
        <f>EH88*G88</f>
        <v>0</v>
      </c>
      <c r="FG88" s="49" t="s">
        <v>110</v>
      </c>
      <c r="FI88" s="49" t="s">
        <v>105</v>
      </c>
      <c r="FJ88" s="49" t="s">
        <v>46</v>
      </c>
      <c r="FN88" s="49" t="s">
        <v>103</v>
      </c>
      <c r="FT88" s="429">
        <f>IF(EC88="základní",I88,0)</f>
        <v>100174.5</v>
      </c>
      <c r="FU88" s="429">
        <f>IF(EC88="snížená",I88,0)</f>
        <v>0</v>
      </c>
      <c r="FV88" s="429">
        <f>IF(EC88="zákl. přenesená",I88,0)</f>
        <v>0</v>
      </c>
      <c r="FW88" s="429">
        <f>IF(EC88="sníž. přenesená",I88,0)</f>
        <v>0</v>
      </c>
      <c r="FX88" s="429">
        <f>IF(EC88="nulová",I88,0)</f>
        <v>0</v>
      </c>
      <c r="FY88" s="49" t="s">
        <v>45</v>
      </c>
      <c r="FZ88" s="429">
        <f>ROUND(H88*G88,2)</f>
        <v>100174.5</v>
      </c>
      <c r="GA88" s="49" t="s">
        <v>110</v>
      </c>
      <c r="GB88" s="49" t="s">
        <v>766</v>
      </c>
    </row>
    <row r="89" spans="1:184" s="10" customFormat="1" ht="24.9" customHeight="1" x14ac:dyDescent="0.2">
      <c r="A89"/>
      <c r="B89" s="380"/>
      <c r="C89" s="207" t="s">
        <v>114</v>
      </c>
      <c r="D89" s="215" t="s">
        <v>7</v>
      </c>
      <c r="E89" s="216" t="s">
        <v>767</v>
      </c>
      <c r="F89" s="141"/>
      <c r="G89" s="217">
        <v>1113.05</v>
      </c>
      <c r="H89" s="218"/>
      <c r="I89" s="381"/>
      <c r="J89" s="316"/>
      <c r="K89" s="317"/>
      <c r="L89" s="316"/>
      <c r="M89" s="317"/>
      <c r="N89" s="316"/>
      <c r="O89" s="317"/>
      <c r="P89" s="316"/>
      <c r="Q89" s="317"/>
      <c r="R89" s="316"/>
      <c r="S89" s="317"/>
      <c r="T89" s="316"/>
      <c r="U89" s="317"/>
      <c r="V89" s="316"/>
      <c r="W89" s="317"/>
      <c r="X89" s="316"/>
      <c r="Y89" s="317"/>
      <c r="Z89" s="316"/>
      <c r="AA89" s="317"/>
      <c r="AB89" s="316"/>
      <c r="AC89" s="317"/>
      <c r="AD89" s="1609"/>
      <c r="AE89" s="1610"/>
      <c r="AF89" s="316"/>
      <c r="AG89" s="317"/>
      <c r="AH89" s="316"/>
      <c r="AI89" s="317"/>
      <c r="AJ89" s="316"/>
      <c r="AK89" s="317"/>
      <c r="AL89" s="316"/>
      <c r="AM89" s="317"/>
      <c r="AN89" s="316"/>
      <c r="AO89" s="317"/>
      <c r="AP89" s="1905"/>
      <c r="AQ89" s="1906"/>
      <c r="AR89" s="1609"/>
      <c r="AS89" s="1610"/>
      <c r="AT89" s="1905"/>
      <c r="AU89" s="1906"/>
      <c r="AV89" s="316"/>
      <c r="AW89" s="317"/>
      <c r="AX89" s="316"/>
      <c r="AY89" s="371"/>
      <c r="AZ89" s="528"/>
      <c r="EB89" s="140"/>
      <c r="EC89" s="141"/>
      <c r="ED89" s="141"/>
      <c r="EE89" s="141"/>
      <c r="EF89" s="141"/>
      <c r="EG89" s="141"/>
      <c r="EH89" s="141"/>
      <c r="EI89" s="142"/>
      <c r="FI89" s="143" t="s">
        <v>114</v>
      </c>
      <c r="FJ89" s="143" t="s">
        <v>46</v>
      </c>
      <c r="FK89" s="10" t="s">
        <v>46</v>
      </c>
      <c r="FL89" s="10" t="s">
        <v>23</v>
      </c>
      <c r="FM89" s="10" t="s">
        <v>45</v>
      </c>
      <c r="FN89" s="143" t="s">
        <v>103</v>
      </c>
    </row>
    <row r="90" spans="1:184" s="2" customFormat="1" ht="24" customHeight="1" x14ac:dyDescent="0.25">
      <c r="A90" s="266"/>
      <c r="B90" s="430" t="s">
        <v>231</v>
      </c>
      <c r="C90" s="268" t="s">
        <v>105</v>
      </c>
      <c r="D90" s="269" t="s">
        <v>255</v>
      </c>
      <c r="E90" s="431" t="s">
        <v>256</v>
      </c>
      <c r="F90" s="270" t="s">
        <v>194</v>
      </c>
      <c r="G90" s="271">
        <v>291.72000000000003</v>
      </c>
      <c r="H90" s="272">
        <v>129.4</v>
      </c>
      <c r="I90" s="432">
        <f>ROUND(H90*G90,2)</f>
        <v>37748.57</v>
      </c>
      <c r="J90" s="318"/>
      <c r="K90" s="319">
        <f>ROUND(J90*H90,2)</f>
        <v>0</v>
      </c>
      <c r="L90" s="318"/>
      <c r="M90" s="319">
        <f>ROUND(L90*H90,2)</f>
        <v>0</v>
      </c>
      <c r="N90" s="318"/>
      <c r="O90" s="319">
        <f>ROUND(N90*H90,2)</f>
        <v>0</v>
      </c>
      <c r="P90" s="318">
        <f>(G90*0.75)*0.4</f>
        <v>87.51600000000002</v>
      </c>
      <c r="Q90" s="319">
        <f>ROUND(P90*H90,2)</f>
        <v>11324.57</v>
      </c>
      <c r="R90" s="318"/>
      <c r="S90" s="319">
        <f>ROUND(R90*H90,2)</f>
        <v>0</v>
      </c>
      <c r="T90" s="318">
        <v>95</v>
      </c>
      <c r="U90" s="319">
        <f>ROUND(T90*H90,2)</f>
        <v>12293</v>
      </c>
      <c r="V90" s="318"/>
      <c r="W90" s="319">
        <f>ROUND(V90*H90,2)</f>
        <v>0</v>
      </c>
      <c r="X90" s="318"/>
      <c r="Y90" s="319">
        <f>ROUND(X90*H90,2)</f>
        <v>0</v>
      </c>
      <c r="Z90" s="318"/>
      <c r="AA90" s="319">
        <f>ROUND(Z90*H90,2)</f>
        <v>0</v>
      </c>
      <c r="AB90" s="318"/>
      <c r="AC90" s="319">
        <f>ROUND(AB90*H90,2)</f>
        <v>0</v>
      </c>
      <c r="AD90" s="1381"/>
      <c r="AE90" s="1382">
        <f>ROUND(AD90*H90,2)</f>
        <v>0</v>
      </c>
      <c r="AF90" s="318"/>
      <c r="AG90" s="319">
        <f>ROUND(AF90*H90,2)</f>
        <v>0</v>
      </c>
      <c r="AH90" s="318"/>
      <c r="AI90" s="319">
        <f>ROUND(AH90*H90,2)</f>
        <v>0</v>
      </c>
      <c r="AJ90" s="318"/>
      <c r="AK90" s="319">
        <f>ROUND(AJ90*H90,2)</f>
        <v>0</v>
      </c>
      <c r="AL90" s="318"/>
      <c r="AM90" s="319">
        <f>ROUND(AL90*H90,2)</f>
        <v>0</v>
      </c>
      <c r="AN90" s="318"/>
      <c r="AO90" s="319">
        <f>ROUND(AN90*H90,2)</f>
        <v>0</v>
      </c>
      <c r="AP90" s="1907">
        <v>109.2</v>
      </c>
      <c r="AQ90" s="1908">
        <f>ROUND(AP90*H90,2)</f>
        <v>14130.48</v>
      </c>
      <c r="AR90" s="1381"/>
      <c r="AS90" s="1382">
        <f>ROUND(AR90*H90,2)</f>
        <v>0</v>
      </c>
      <c r="AT90" s="1907"/>
      <c r="AU90" s="1908">
        <f>ROUND(AT90*H90,2)</f>
        <v>0</v>
      </c>
      <c r="AV90" s="318">
        <f>AT90+AR90+AP90+AN90+AL90+AJ90+AH90+AF90+AD90+AB90+Z90+X90+V90+T90+R90+P90+N90+L90+J90</f>
        <v>291.71600000000001</v>
      </c>
      <c r="AW90" s="319">
        <f>ROUND(AV90*H90,2)</f>
        <v>37748.050000000003</v>
      </c>
      <c r="AX90" s="318">
        <f>G90-AV90</f>
        <v>4.0000000000190994E-3</v>
      </c>
      <c r="AY90" s="433">
        <f>ROUND(AX90*H90,2)</f>
        <v>0.52</v>
      </c>
      <c r="AZ90" s="530">
        <f>AY90/I90</f>
        <v>1.3775356258528469E-5</v>
      </c>
      <c r="EB90" s="426" t="s">
        <v>7</v>
      </c>
      <c r="EC90" s="427" t="s">
        <v>31</v>
      </c>
      <c r="ED90" s="285"/>
      <c r="EE90" s="48">
        <f>ED90*G90</f>
        <v>0</v>
      </c>
      <c r="EF90" s="48">
        <v>0</v>
      </c>
      <c r="EG90" s="48">
        <f>EF90*G90</f>
        <v>0</v>
      </c>
      <c r="EH90" s="48">
        <v>0</v>
      </c>
      <c r="EI90" s="428">
        <f>EH90*G90</f>
        <v>0</v>
      </c>
      <c r="FG90" s="49" t="s">
        <v>110</v>
      </c>
      <c r="FI90" s="49" t="s">
        <v>105</v>
      </c>
      <c r="FJ90" s="49" t="s">
        <v>46</v>
      </c>
      <c r="FN90" s="49" t="s">
        <v>103</v>
      </c>
      <c r="FT90" s="429">
        <f>IF(EC90="základní",I90,0)</f>
        <v>37748.57</v>
      </c>
      <c r="FU90" s="429">
        <f>IF(EC90="snížená",I90,0)</f>
        <v>0</v>
      </c>
      <c r="FV90" s="429">
        <f>IF(EC90="zákl. přenesená",I90,0)</f>
        <v>0</v>
      </c>
      <c r="FW90" s="429">
        <f>IF(EC90="sníž. přenesená",I90,0)</f>
        <v>0</v>
      </c>
      <c r="FX90" s="429">
        <f>IF(EC90="nulová",I90,0)</f>
        <v>0</v>
      </c>
      <c r="FY90" s="49" t="s">
        <v>45</v>
      </c>
      <c r="FZ90" s="429">
        <f>ROUND(H90*G90,2)</f>
        <v>37748.57</v>
      </c>
      <c r="GA90" s="49" t="s">
        <v>110</v>
      </c>
      <c r="GB90" s="49" t="s">
        <v>768</v>
      </c>
    </row>
    <row r="91" spans="1:184" s="1" customFormat="1" ht="24.9" customHeight="1" x14ac:dyDescent="0.2">
      <c r="A91"/>
      <c r="B91" s="377"/>
      <c r="C91" s="207" t="s">
        <v>112</v>
      </c>
      <c r="D91" s="33"/>
      <c r="E91" s="208" t="s">
        <v>258</v>
      </c>
      <c r="F91" s="33"/>
      <c r="G91" s="33"/>
      <c r="H91" s="202"/>
      <c r="I91" s="378"/>
      <c r="J91" s="312"/>
      <c r="K91" s="313"/>
      <c r="L91" s="312"/>
      <c r="M91" s="313"/>
      <c r="N91" s="312"/>
      <c r="O91" s="313"/>
      <c r="P91" s="312"/>
      <c r="Q91" s="313"/>
      <c r="R91" s="312"/>
      <c r="S91" s="313"/>
      <c r="T91" s="312"/>
      <c r="U91" s="313"/>
      <c r="V91" s="312"/>
      <c r="W91" s="313"/>
      <c r="X91" s="312"/>
      <c r="Y91" s="313"/>
      <c r="Z91" s="312"/>
      <c r="AA91" s="313"/>
      <c r="AB91" s="312"/>
      <c r="AC91" s="313"/>
      <c r="AD91" s="1605"/>
      <c r="AE91" s="1606"/>
      <c r="AF91" s="312"/>
      <c r="AG91" s="313"/>
      <c r="AH91" s="312"/>
      <c r="AI91" s="313"/>
      <c r="AJ91" s="312"/>
      <c r="AK91" s="313"/>
      <c r="AL91" s="312"/>
      <c r="AM91" s="313"/>
      <c r="AN91" s="312"/>
      <c r="AO91" s="313"/>
      <c r="AP91" s="1901"/>
      <c r="AQ91" s="1902"/>
      <c r="AR91" s="1605"/>
      <c r="AS91" s="1606"/>
      <c r="AT91" s="1901"/>
      <c r="AU91" s="1902"/>
      <c r="AV91" s="312"/>
      <c r="AW91" s="313"/>
      <c r="AX91" s="312"/>
      <c r="AY91" s="369"/>
      <c r="AZ91" s="539"/>
      <c r="EB91" s="128"/>
      <c r="EC91" s="129"/>
      <c r="ED91" s="33"/>
      <c r="EE91" s="33"/>
      <c r="EF91" s="33"/>
      <c r="EG91" s="33"/>
      <c r="EH91" s="33"/>
      <c r="EI91" s="34"/>
      <c r="EJ91" s="22"/>
      <c r="EK91" s="22"/>
      <c r="EL91" s="22"/>
      <c r="EM91" s="22"/>
      <c r="EN91" s="22"/>
      <c r="EO91" s="22"/>
      <c r="EP91" s="22"/>
      <c r="EQ91" s="22"/>
      <c r="ER91" s="22"/>
      <c r="ES91" s="22"/>
      <c r="ET91" s="22"/>
      <c r="FI91" s="13" t="s">
        <v>112</v>
      </c>
      <c r="FJ91" s="13" t="s">
        <v>46</v>
      </c>
    </row>
    <row r="92" spans="1:184" s="10" customFormat="1" ht="24.9" customHeight="1" x14ac:dyDescent="0.2">
      <c r="A92"/>
      <c r="B92" s="380"/>
      <c r="C92" s="207" t="s">
        <v>114</v>
      </c>
      <c r="D92" s="215" t="s">
        <v>7</v>
      </c>
      <c r="E92" s="216" t="s">
        <v>769</v>
      </c>
      <c r="F92" s="141"/>
      <c r="G92" s="217">
        <v>291.72000000000003</v>
      </c>
      <c r="H92" s="218"/>
      <c r="I92" s="381"/>
      <c r="J92" s="316"/>
      <c r="K92" s="317"/>
      <c r="L92" s="316"/>
      <c r="M92" s="317"/>
      <c r="N92" s="316"/>
      <c r="O92" s="317"/>
      <c r="P92" s="316"/>
      <c r="Q92" s="317"/>
      <c r="R92" s="316"/>
      <c r="S92" s="317"/>
      <c r="T92" s="316"/>
      <c r="U92" s="317"/>
      <c r="V92" s="316"/>
      <c r="W92" s="317"/>
      <c r="X92" s="316"/>
      <c r="Y92" s="317"/>
      <c r="Z92" s="316"/>
      <c r="AA92" s="317"/>
      <c r="AB92" s="316"/>
      <c r="AC92" s="317"/>
      <c r="AD92" s="1609"/>
      <c r="AE92" s="1610"/>
      <c r="AF92" s="316"/>
      <c r="AG92" s="317"/>
      <c r="AH92" s="316"/>
      <c r="AI92" s="317"/>
      <c r="AJ92" s="316"/>
      <c r="AK92" s="317"/>
      <c r="AL92" s="316"/>
      <c r="AM92" s="317"/>
      <c r="AN92" s="316"/>
      <c r="AO92" s="317"/>
      <c r="AP92" s="1905"/>
      <c r="AQ92" s="1906"/>
      <c r="AR92" s="1609"/>
      <c r="AS92" s="1610"/>
      <c r="AT92" s="1905"/>
      <c r="AU92" s="1906"/>
      <c r="AV92" s="316"/>
      <c r="AW92" s="317"/>
      <c r="AX92" s="316"/>
      <c r="AY92" s="371"/>
      <c r="AZ92" s="528"/>
      <c r="EB92" s="140"/>
      <c r="EC92" s="141"/>
      <c r="ED92" s="141"/>
      <c r="EE92" s="141"/>
      <c r="EF92" s="141"/>
      <c r="EG92" s="141"/>
      <c r="EH92" s="141"/>
      <c r="EI92" s="142"/>
      <c r="FI92" s="143" t="s">
        <v>114</v>
      </c>
      <c r="FJ92" s="143" t="s">
        <v>46</v>
      </c>
      <c r="FK92" s="10" t="s">
        <v>46</v>
      </c>
      <c r="FL92" s="10" t="s">
        <v>23</v>
      </c>
      <c r="FM92" s="10" t="s">
        <v>45</v>
      </c>
      <c r="FN92" s="143" t="s">
        <v>103</v>
      </c>
    </row>
    <row r="93" spans="1:184" s="2" customFormat="1" ht="24" customHeight="1" x14ac:dyDescent="0.25">
      <c r="A93" s="266"/>
      <c r="B93" s="2061" t="s">
        <v>237</v>
      </c>
      <c r="C93" s="1637" t="s">
        <v>105</v>
      </c>
      <c r="D93" s="1638" t="s">
        <v>260</v>
      </c>
      <c r="E93" s="2062" t="s">
        <v>261</v>
      </c>
      <c r="F93" s="1640" t="s">
        <v>194</v>
      </c>
      <c r="G93" s="1641">
        <v>886.92</v>
      </c>
      <c r="H93" s="1642">
        <v>100.3</v>
      </c>
      <c r="I93" s="2063">
        <f>ROUND(H93*G93,2)</f>
        <v>88958.080000000002</v>
      </c>
      <c r="J93" s="1930"/>
      <c r="K93" s="1931">
        <f>ROUND(J93*H93,2)</f>
        <v>0</v>
      </c>
      <c r="L93" s="1930"/>
      <c r="M93" s="1931">
        <f>ROUND(L93*H93,2)</f>
        <v>0</v>
      </c>
      <c r="N93" s="1930"/>
      <c r="O93" s="1931">
        <f>ROUND(N93*H93,2)</f>
        <v>0</v>
      </c>
      <c r="P93" s="1930">
        <f>(G93*0.75)*0.2</f>
        <v>133.03799999999998</v>
      </c>
      <c r="Q93" s="1931">
        <f>ROUND(P93*H93,2)</f>
        <v>13343.71</v>
      </c>
      <c r="R93" s="1930">
        <v>450</v>
      </c>
      <c r="S93" s="1931">
        <f>ROUND(R93*H93,2)</f>
        <v>45135</v>
      </c>
      <c r="T93" s="1930"/>
      <c r="U93" s="1931">
        <f>ROUND(T93*H93,2)</f>
        <v>0</v>
      </c>
      <c r="V93" s="1930"/>
      <c r="W93" s="1931">
        <f>ROUND(V93*H93,2)</f>
        <v>0</v>
      </c>
      <c r="X93" s="1930"/>
      <c r="Y93" s="1931">
        <f>ROUND(X93*H93,2)</f>
        <v>0</v>
      </c>
      <c r="Z93" s="1930"/>
      <c r="AA93" s="1931">
        <f>ROUND(Z93*H93,2)</f>
        <v>0</v>
      </c>
      <c r="AB93" s="1930"/>
      <c r="AC93" s="1931">
        <f>ROUND(AB93*H93,2)</f>
        <v>0</v>
      </c>
      <c r="AD93" s="1930"/>
      <c r="AE93" s="1931">
        <f>ROUND(AD93*H93,2)</f>
        <v>0</v>
      </c>
      <c r="AF93" s="1930"/>
      <c r="AG93" s="1931">
        <f>ROUND(AF93*H93,2)</f>
        <v>0</v>
      </c>
      <c r="AH93" s="1930"/>
      <c r="AI93" s="1931">
        <f>ROUND(AH93*H93,2)</f>
        <v>0</v>
      </c>
      <c r="AJ93" s="1930"/>
      <c r="AK93" s="1931">
        <f>ROUND(AJ93*H93,2)</f>
        <v>0</v>
      </c>
      <c r="AL93" s="1930"/>
      <c r="AM93" s="1931">
        <f>ROUND(AL93*H93,2)</f>
        <v>0</v>
      </c>
      <c r="AN93" s="1930"/>
      <c r="AO93" s="1931">
        <f>ROUND(AN93*H93,2)</f>
        <v>0</v>
      </c>
      <c r="AP93" s="1930"/>
      <c r="AQ93" s="1931">
        <f>ROUND(AP93*H93,2)</f>
        <v>0</v>
      </c>
      <c r="AR93" s="1381"/>
      <c r="AS93" s="1382">
        <f>ROUND(AR93*H93,2)</f>
        <v>0</v>
      </c>
      <c r="AT93" s="1907"/>
      <c r="AU93" s="1908">
        <f>ROUND(AT93*H93,2)</f>
        <v>0</v>
      </c>
      <c r="AV93" s="1930">
        <f>AT93+AR93+AP93+AN93+AL93+AJ93+AH93+AF93+AD93+AB93+Z93+X93+V93+T93+R93+P93+N93+L93+J93</f>
        <v>583.03800000000001</v>
      </c>
      <c r="AW93" s="1931">
        <f>ROUND(AV93*H93,2)</f>
        <v>58478.71</v>
      </c>
      <c r="AX93" s="1930">
        <f>G93-AV93</f>
        <v>303.88199999999995</v>
      </c>
      <c r="AY93" s="2064">
        <f>ROUND(AX93*H93,2)</f>
        <v>30479.360000000001</v>
      </c>
      <c r="AZ93" s="1932">
        <f>AY93/I93</f>
        <v>0.34262609984388154</v>
      </c>
      <c r="EB93" s="426" t="s">
        <v>7</v>
      </c>
      <c r="EC93" s="427" t="s">
        <v>31</v>
      </c>
      <c r="ED93" s="285"/>
      <c r="EE93" s="48">
        <f>ED93*G93</f>
        <v>0</v>
      </c>
      <c r="EF93" s="48">
        <v>0</v>
      </c>
      <c r="EG93" s="48">
        <f>EF93*G93</f>
        <v>0</v>
      </c>
      <c r="EH93" s="48">
        <v>0</v>
      </c>
      <c r="EI93" s="428">
        <f>EH93*G93</f>
        <v>0</v>
      </c>
      <c r="FG93" s="49" t="s">
        <v>110</v>
      </c>
      <c r="FI93" s="49" t="s">
        <v>105</v>
      </c>
      <c r="FJ93" s="49" t="s">
        <v>46</v>
      </c>
      <c r="FN93" s="49" t="s">
        <v>103</v>
      </c>
      <c r="FT93" s="429">
        <f>IF(EC93="základní",I93,0)</f>
        <v>88958.080000000002</v>
      </c>
      <c r="FU93" s="429">
        <f>IF(EC93="snížená",I93,0)</f>
        <v>0</v>
      </c>
      <c r="FV93" s="429">
        <f>IF(EC93="zákl. přenesená",I93,0)</f>
        <v>0</v>
      </c>
      <c r="FW93" s="429">
        <f>IF(EC93="sníž. přenesená",I93,0)</f>
        <v>0</v>
      </c>
      <c r="FX93" s="429">
        <f>IF(EC93="nulová",I93,0)</f>
        <v>0</v>
      </c>
      <c r="FY93" s="49" t="s">
        <v>45</v>
      </c>
      <c r="FZ93" s="429">
        <f>ROUND(H93*G93,2)</f>
        <v>88958.080000000002</v>
      </c>
      <c r="GA93" s="49" t="s">
        <v>110</v>
      </c>
      <c r="GB93" s="49" t="s">
        <v>770</v>
      </c>
    </row>
    <row r="94" spans="1:184" s="1" customFormat="1" ht="24.9" customHeight="1" x14ac:dyDescent="0.2">
      <c r="A94"/>
      <c r="B94" s="377"/>
      <c r="C94" s="207" t="s">
        <v>112</v>
      </c>
      <c r="D94" s="33"/>
      <c r="E94" s="208" t="s">
        <v>263</v>
      </c>
      <c r="F94" s="33"/>
      <c r="G94" s="33"/>
      <c r="H94" s="202"/>
      <c r="I94" s="378"/>
      <c r="J94" s="312"/>
      <c r="K94" s="313"/>
      <c r="L94" s="312"/>
      <c r="M94" s="313"/>
      <c r="N94" s="312"/>
      <c r="O94" s="313"/>
      <c r="P94" s="312"/>
      <c r="Q94" s="313"/>
      <c r="R94" s="312"/>
      <c r="S94" s="313"/>
      <c r="T94" s="312"/>
      <c r="U94" s="313"/>
      <c r="V94" s="312"/>
      <c r="W94" s="313"/>
      <c r="X94" s="312"/>
      <c r="Y94" s="313"/>
      <c r="Z94" s="312"/>
      <c r="AA94" s="313"/>
      <c r="AB94" s="312"/>
      <c r="AC94" s="313"/>
      <c r="AD94" s="1605"/>
      <c r="AE94" s="1606"/>
      <c r="AF94" s="312"/>
      <c r="AG94" s="313"/>
      <c r="AH94" s="312"/>
      <c r="AI94" s="313"/>
      <c r="AJ94" s="312"/>
      <c r="AK94" s="313"/>
      <c r="AL94" s="312"/>
      <c r="AM94" s="313"/>
      <c r="AN94" s="312"/>
      <c r="AO94" s="313"/>
      <c r="AP94" s="1901"/>
      <c r="AQ94" s="1902"/>
      <c r="AR94" s="1605"/>
      <c r="AS94" s="1606"/>
      <c r="AT94" s="1901"/>
      <c r="AU94" s="1902"/>
      <c r="AV94" s="312"/>
      <c r="AW94" s="313"/>
      <c r="AX94" s="312"/>
      <c r="AY94" s="369"/>
      <c r="AZ94" s="539"/>
      <c r="EB94" s="128"/>
      <c r="EC94" s="129"/>
      <c r="ED94" s="33"/>
      <c r="EE94" s="33"/>
      <c r="EF94" s="33"/>
      <c r="EG94" s="33"/>
      <c r="EH94" s="33"/>
      <c r="EI94" s="34"/>
      <c r="EJ94" s="22"/>
      <c r="EK94" s="22"/>
      <c r="EL94" s="22"/>
      <c r="EM94" s="22"/>
      <c r="EN94" s="22"/>
      <c r="EO94" s="22"/>
      <c r="EP94" s="22"/>
      <c r="EQ94" s="22"/>
      <c r="ER94" s="22"/>
      <c r="ES94" s="22"/>
      <c r="ET94" s="22"/>
      <c r="FI94" s="13" t="s">
        <v>112</v>
      </c>
      <c r="FJ94" s="13" t="s">
        <v>46</v>
      </c>
    </row>
    <row r="95" spans="1:184" s="10" customFormat="1" ht="24.9" customHeight="1" x14ac:dyDescent="0.2">
      <c r="A95"/>
      <c r="B95" s="380"/>
      <c r="C95" s="207" t="s">
        <v>114</v>
      </c>
      <c r="D95" s="215" t="s">
        <v>7</v>
      </c>
      <c r="E95" s="216" t="s">
        <v>771</v>
      </c>
      <c r="F95" s="141"/>
      <c r="G95" s="217">
        <v>530.4</v>
      </c>
      <c r="H95" s="218"/>
      <c r="I95" s="381"/>
      <c r="J95" s="316"/>
      <c r="K95" s="317"/>
      <c r="L95" s="316"/>
      <c r="M95" s="317"/>
      <c r="N95" s="316"/>
      <c r="O95" s="317"/>
      <c r="P95" s="316"/>
      <c r="Q95" s="317"/>
      <c r="R95" s="316"/>
      <c r="S95" s="317"/>
      <c r="T95" s="316"/>
      <c r="U95" s="317"/>
      <c r="V95" s="316"/>
      <c r="W95" s="317"/>
      <c r="X95" s="316"/>
      <c r="Y95" s="317"/>
      <c r="Z95" s="316"/>
      <c r="AA95" s="317"/>
      <c r="AB95" s="316"/>
      <c r="AC95" s="317"/>
      <c r="AD95" s="1609"/>
      <c r="AE95" s="1610"/>
      <c r="AF95" s="316"/>
      <c r="AG95" s="317"/>
      <c r="AH95" s="316"/>
      <c r="AI95" s="317"/>
      <c r="AJ95" s="316"/>
      <c r="AK95" s="317"/>
      <c r="AL95" s="316"/>
      <c r="AM95" s="317"/>
      <c r="AN95" s="316"/>
      <c r="AO95" s="317"/>
      <c r="AP95" s="1905"/>
      <c r="AQ95" s="1906"/>
      <c r="AR95" s="1609"/>
      <c r="AS95" s="1610"/>
      <c r="AT95" s="1905"/>
      <c r="AU95" s="1906"/>
      <c r="AV95" s="316"/>
      <c r="AW95" s="317"/>
      <c r="AX95" s="316"/>
      <c r="AY95" s="371"/>
      <c r="AZ95" s="528"/>
      <c r="EB95" s="140"/>
      <c r="EC95" s="141"/>
      <c r="ED95" s="141"/>
      <c r="EE95" s="141"/>
      <c r="EF95" s="141"/>
      <c r="EG95" s="141"/>
      <c r="EH95" s="141"/>
      <c r="EI95" s="142"/>
      <c r="FI95" s="143" t="s">
        <v>114</v>
      </c>
      <c r="FJ95" s="143" t="s">
        <v>46</v>
      </c>
      <c r="FK95" s="10" t="s">
        <v>46</v>
      </c>
      <c r="FL95" s="10" t="s">
        <v>23</v>
      </c>
      <c r="FM95" s="10" t="s">
        <v>44</v>
      </c>
      <c r="FN95" s="143" t="s">
        <v>103</v>
      </c>
    </row>
    <row r="96" spans="1:184" s="10" customFormat="1" ht="24.9" customHeight="1" x14ac:dyDescent="0.2">
      <c r="A96"/>
      <c r="B96" s="380"/>
      <c r="C96" s="207" t="s">
        <v>114</v>
      </c>
      <c r="D96" s="215" t="s">
        <v>7</v>
      </c>
      <c r="E96" s="216" t="s">
        <v>772</v>
      </c>
      <c r="F96" s="141"/>
      <c r="G96" s="217">
        <v>356.52</v>
      </c>
      <c r="H96" s="218"/>
      <c r="I96" s="381"/>
      <c r="J96" s="316"/>
      <c r="K96" s="317"/>
      <c r="L96" s="316"/>
      <c r="M96" s="317"/>
      <c r="N96" s="316"/>
      <c r="O96" s="317"/>
      <c r="P96" s="316"/>
      <c r="Q96" s="317"/>
      <c r="R96" s="316"/>
      <c r="S96" s="317"/>
      <c r="T96" s="316"/>
      <c r="U96" s="317"/>
      <c r="V96" s="316"/>
      <c r="W96" s="317"/>
      <c r="X96" s="316"/>
      <c r="Y96" s="317"/>
      <c r="Z96" s="316"/>
      <c r="AA96" s="317"/>
      <c r="AB96" s="316"/>
      <c r="AC96" s="317"/>
      <c r="AD96" s="1609"/>
      <c r="AE96" s="1610"/>
      <c r="AF96" s="316"/>
      <c r="AG96" s="317"/>
      <c r="AH96" s="316"/>
      <c r="AI96" s="317"/>
      <c r="AJ96" s="316"/>
      <c r="AK96" s="317"/>
      <c r="AL96" s="316"/>
      <c r="AM96" s="317"/>
      <c r="AN96" s="316"/>
      <c r="AO96" s="317"/>
      <c r="AP96" s="1905"/>
      <c r="AQ96" s="1906"/>
      <c r="AR96" s="1609"/>
      <c r="AS96" s="1610"/>
      <c r="AT96" s="1905"/>
      <c r="AU96" s="1906"/>
      <c r="AV96" s="316"/>
      <c r="AW96" s="317"/>
      <c r="AX96" s="316"/>
      <c r="AY96" s="371"/>
      <c r="AZ96" s="528"/>
      <c r="EB96" s="140"/>
      <c r="EC96" s="141"/>
      <c r="ED96" s="141"/>
      <c r="EE96" s="141"/>
      <c r="EF96" s="141"/>
      <c r="EG96" s="141"/>
      <c r="EH96" s="141"/>
      <c r="EI96" s="142"/>
      <c r="FI96" s="143" t="s">
        <v>114</v>
      </c>
      <c r="FJ96" s="143" t="s">
        <v>46</v>
      </c>
      <c r="FK96" s="10" t="s">
        <v>46</v>
      </c>
      <c r="FL96" s="10" t="s">
        <v>23</v>
      </c>
      <c r="FM96" s="10" t="s">
        <v>44</v>
      </c>
      <c r="FN96" s="143" t="s">
        <v>103</v>
      </c>
    </row>
    <row r="97" spans="1:184" s="12" customFormat="1" ht="24.9" customHeight="1" x14ac:dyDescent="0.2">
      <c r="A97"/>
      <c r="B97" s="384"/>
      <c r="C97" s="207" t="s">
        <v>114</v>
      </c>
      <c r="D97" s="227" t="s">
        <v>7</v>
      </c>
      <c r="E97" s="228" t="s">
        <v>132</v>
      </c>
      <c r="F97" s="155"/>
      <c r="G97" s="229">
        <v>886.92</v>
      </c>
      <c r="H97" s="230"/>
      <c r="I97" s="385"/>
      <c r="J97" s="322"/>
      <c r="K97" s="323"/>
      <c r="L97" s="322"/>
      <c r="M97" s="323"/>
      <c r="N97" s="322"/>
      <c r="O97" s="323"/>
      <c r="P97" s="322"/>
      <c r="Q97" s="323"/>
      <c r="R97" s="322"/>
      <c r="S97" s="323"/>
      <c r="T97" s="322"/>
      <c r="U97" s="323"/>
      <c r="V97" s="322"/>
      <c r="W97" s="323"/>
      <c r="X97" s="322"/>
      <c r="Y97" s="323"/>
      <c r="Z97" s="322"/>
      <c r="AA97" s="323"/>
      <c r="AB97" s="322"/>
      <c r="AC97" s="323"/>
      <c r="AD97" s="1613"/>
      <c r="AE97" s="1614"/>
      <c r="AF97" s="322"/>
      <c r="AG97" s="323"/>
      <c r="AH97" s="322"/>
      <c r="AI97" s="323"/>
      <c r="AJ97" s="322"/>
      <c r="AK97" s="323"/>
      <c r="AL97" s="322"/>
      <c r="AM97" s="323"/>
      <c r="AN97" s="322"/>
      <c r="AO97" s="323"/>
      <c r="AP97" s="1911"/>
      <c r="AQ97" s="1912"/>
      <c r="AR97" s="1613"/>
      <c r="AS97" s="1614"/>
      <c r="AT97" s="1911"/>
      <c r="AU97" s="1912"/>
      <c r="AV97" s="322"/>
      <c r="AW97" s="323"/>
      <c r="AX97" s="322"/>
      <c r="AY97" s="373"/>
      <c r="AZ97" s="529"/>
      <c r="EB97" s="154"/>
      <c r="EC97" s="155"/>
      <c r="ED97" s="155"/>
      <c r="EE97" s="155"/>
      <c r="EF97" s="155"/>
      <c r="EG97" s="155"/>
      <c r="EH97" s="155"/>
      <c r="EI97" s="156"/>
      <c r="FI97" s="157" t="s">
        <v>114</v>
      </c>
      <c r="FJ97" s="157" t="s">
        <v>46</v>
      </c>
      <c r="FK97" s="12" t="s">
        <v>110</v>
      </c>
      <c r="FL97" s="12" t="s">
        <v>23</v>
      </c>
      <c r="FM97" s="12" t="s">
        <v>45</v>
      </c>
      <c r="FN97" s="157" t="s">
        <v>103</v>
      </c>
    </row>
    <row r="98" spans="1:184" s="2" customFormat="1" ht="24" customHeight="1" x14ac:dyDescent="0.25">
      <c r="A98" s="266"/>
      <c r="B98" s="430" t="s">
        <v>243</v>
      </c>
      <c r="C98" s="268" t="s">
        <v>105</v>
      </c>
      <c r="D98" s="269" t="s">
        <v>269</v>
      </c>
      <c r="E98" s="431" t="s">
        <v>270</v>
      </c>
      <c r="F98" s="270" t="s">
        <v>194</v>
      </c>
      <c r="G98" s="271">
        <v>356.52</v>
      </c>
      <c r="H98" s="272">
        <v>63.6</v>
      </c>
      <c r="I98" s="432">
        <f>ROUND(H98*G98,2)</f>
        <v>22674.67</v>
      </c>
      <c r="J98" s="318"/>
      <c r="K98" s="319">
        <f>ROUND(J98*H98,2)</f>
        <v>0</v>
      </c>
      <c r="L98" s="318"/>
      <c r="M98" s="319">
        <f>ROUND(L98*H98,2)</f>
        <v>0</v>
      </c>
      <c r="N98" s="318"/>
      <c r="O98" s="319">
        <f>ROUND(N98*H98,2)</f>
        <v>0</v>
      </c>
      <c r="P98" s="318">
        <f>(G98*0.75)*0.2</f>
        <v>53.478000000000002</v>
      </c>
      <c r="Q98" s="319">
        <f>ROUND(P98*H98,2)</f>
        <v>3401.2</v>
      </c>
      <c r="R98" s="318">
        <v>180</v>
      </c>
      <c r="S98" s="319">
        <f>ROUND(R98*H98,2)</f>
        <v>11448</v>
      </c>
      <c r="T98" s="318"/>
      <c r="U98" s="319">
        <f>ROUND(T98*H98,2)</f>
        <v>0</v>
      </c>
      <c r="V98" s="318"/>
      <c r="W98" s="319">
        <f>ROUND(V98*H98,2)</f>
        <v>0</v>
      </c>
      <c r="X98" s="318"/>
      <c r="Y98" s="319">
        <f>ROUND(X98*H98,2)</f>
        <v>0</v>
      </c>
      <c r="Z98" s="318"/>
      <c r="AA98" s="319">
        <f>ROUND(Z98*H98,2)</f>
        <v>0</v>
      </c>
      <c r="AB98" s="318"/>
      <c r="AC98" s="319">
        <f>ROUND(AB98*H98,2)</f>
        <v>0</v>
      </c>
      <c r="AD98" s="1381"/>
      <c r="AE98" s="1382">
        <f>ROUND(AD98*H98,2)</f>
        <v>0</v>
      </c>
      <c r="AF98" s="318"/>
      <c r="AG98" s="319">
        <f>ROUND(AF98*H98,2)</f>
        <v>0</v>
      </c>
      <c r="AH98" s="318"/>
      <c r="AI98" s="319">
        <f>ROUND(AH98*H98,2)</f>
        <v>0</v>
      </c>
      <c r="AJ98" s="318"/>
      <c r="AK98" s="319">
        <f>ROUND(AJ98*H98,2)</f>
        <v>0</v>
      </c>
      <c r="AL98" s="318"/>
      <c r="AM98" s="319">
        <f>ROUND(AL98*H98,2)</f>
        <v>0</v>
      </c>
      <c r="AN98" s="318"/>
      <c r="AO98" s="319">
        <f>ROUND(AN98*H98,2)</f>
        <v>0</v>
      </c>
      <c r="AP98" s="1907">
        <v>123.04</v>
      </c>
      <c r="AQ98" s="1908">
        <f>ROUND(AP98*H98,2)</f>
        <v>7825.34</v>
      </c>
      <c r="AR98" s="1381"/>
      <c r="AS98" s="1382">
        <f>ROUND(AR98*H98,2)</f>
        <v>0</v>
      </c>
      <c r="AT98" s="1907"/>
      <c r="AU98" s="1908">
        <f>ROUND(AT98*H98,2)</f>
        <v>0</v>
      </c>
      <c r="AV98" s="318">
        <f>AT98+AR98+AP98+AN98+AL98+AJ98+AH98+AF98+AD98+AB98+Z98+X98+V98+T98+R98+P98+N98+L98+J98</f>
        <v>356.51800000000003</v>
      </c>
      <c r="AW98" s="319">
        <f>ROUND(AV98*H98,2)</f>
        <v>22674.54</v>
      </c>
      <c r="AX98" s="318">
        <f>G98-AV98</f>
        <v>1.9999999999527063E-3</v>
      </c>
      <c r="AY98" s="433">
        <f>ROUND(AX98*H98,2)</f>
        <v>0.13</v>
      </c>
      <c r="AZ98" s="530">
        <f>AY98/I98</f>
        <v>5.7332697675423729E-6</v>
      </c>
      <c r="EB98" s="426" t="s">
        <v>7</v>
      </c>
      <c r="EC98" s="427" t="s">
        <v>31</v>
      </c>
      <c r="ED98" s="285"/>
      <c r="EE98" s="48">
        <f>ED98*G98</f>
        <v>0</v>
      </c>
      <c r="EF98" s="48">
        <v>0</v>
      </c>
      <c r="EG98" s="48">
        <f>EF98*G98</f>
        <v>0</v>
      </c>
      <c r="EH98" s="48">
        <v>0</v>
      </c>
      <c r="EI98" s="428">
        <f>EH98*G98</f>
        <v>0</v>
      </c>
      <c r="FG98" s="49" t="s">
        <v>110</v>
      </c>
      <c r="FI98" s="49" t="s">
        <v>105</v>
      </c>
      <c r="FJ98" s="49" t="s">
        <v>46</v>
      </c>
      <c r="FN98" s="49" t="s">
        <v>103</v>
      </c>
      <c r="FT98" s="429">
        <f>IF(EC98="základní",I98,0)</f>
        <v>22674.67</v>
      </c>
      <c r="FU98" s="429">
        <f>IF(EC98="snížená",I98,0)</f>
        <v>0</v>
      </c>
      <c r="FV98" s="429">
        <f>IF(EC98="zákl. přenesená",I98,0)</f>
        <v>0</v>
      </c>
      <c r="FW98" s="429">
        <f>IF(EC98="sníž. přenesená",I98,0)</f>
        <v>0</v>
      </c>
      <c r="FX98" s="429">
        <f>IF(EC98="nulová",I98,0)</f>
        <v>0</v>
      </c>
      <c r="FY98" s="49" t="s">
        <v>45</v>
      </c>
      <c r="FZ98" s="429">
        <f>ROUND(H98*G98,2)</f>
        <v>22674.67</v>
      </c>
      <c r="GA98" s="49" t="s">
        <v>110</v>
      </c>
      <c r="GB98" s="49" t="s">
        <v>773</v>
      </c>
    </row>
    <row r="99" spans="1:184" s="1" customFormat="1" ht="24.9" customHeight="1" x14ac:dyDescent="0.2">
      <c r="A99"/>
      <c r="B99" s="377"/>
      <c r="C99" s="207" t="s">
        <v>112</v>
      </c>
      <c r="D99" s="33"/>
      <c r="E99" s="208" t="s">
        <v>272</v>
      </c>
      <c r="F99" s="33"/>
      <c r="G99" s="33"/>
      <c r="H99" s="202"/>
      <c r="I99" s="378"/>
      <c r="J99" s="312"/>
      <c r="K99" s="313"/>
      <c r="L99" s="312"/>
      <c r="M99" s="313"/>
      <c r="N99" s="312"/>
      <c r="O99" s="313"/>
      <c r="P99" s="312"/>
      <c r="Q99" s="313"/>
      <c r="R99" s="312"/>
      <c r="S99" s="313"/>
      <c r="T99" s="312"/>
      <c r="U99" s="313"/>
      <c r="V99" s="312"/>
      <c r="W99" s="313"/>
      <c r="X99" s="312"/>
      <c r="Y99" s="313"/>
      <c r="Z99" s="312"/>
      <c r="AA99" s="313"/>
      <c r="AB99" s="312"/>
      <c r="AC99" s="313"/>
      <c r="AD99" s="1605"/>
      <c r="AE99" s="1606"/>
      <c r="AF99" s="312"/>
      <c r="AG99" s="313"/>
      <c r="AH99" s="312"/>
      <c r="AI99" s="313"/>
      <c r="AJ99" s="312"/>
      <c r="AK99" s="313"/>
      <c r="AL99" s="312"/>
      <c r="AM99" s="313"/>
      <c r="AN99" s="312"/>
      <c r="AO99" s="313"/>
      <c r="AP99" s="1901"/>
      <c r="AQ99" s="1902"/>
      <c r="AR99" s="1605"/>
      <c r="AS99" s="1606"/>
      <c r="AT99" s="1901"/>
      <c r="AU99" s="1902"/>
      <c r="AV99" s="312"/>
      <c r="AW99" s="313"/>
      <c r="AX99" s="312"/>
      <c r="AY99" s="369"/>
      <c r="AZ99" s="539"/>
      <c r="EB99" s="128"/>
      <c r="EC99" s="129"/>
      <c r="ED99" s="33"/>
      <c r="EE99" s="33"/>
      <c r="EF99" s="33"/>
      <c r="EG99" s="33"/>
      <c r="EH99" s="33"/>
      <c r="EI99" s="34"/>
      <c r="EJ99" s="22"/>
      <c r="EK99" s="22"/>
      <c r="EL99" s="22"/>
      <c r="EM99" s="22"/>
      <c r="EN99" s="22"/>
      <c r="EO99" s="22"/>
      <c r="EP99" s="22"/>
      <c r="EQ99" s="22"/>
      <c r="ER99" s="22"/>
      <c r="ES99" s="22"/>
      <c r="ET99" s="22"/>
      <c r="FI99" s="13" t="s">
        <v>112</v>
      </c>
      <c r="FJ99" s="13" t="s">
        <v>46</v>
      </c>
    </row>
    <row r="100" spans="1:184" s="10" customFormat="1" ht="24.9" customHeight="1" x14ac:dyDescent="0.2">
      <c r="A100"/>
      <c r="B100" s="380"/>
      <c r="C100" s="207" t="s">
        <v>114</v>
      </c>
      <c r="D100" s="215" t="s">
        <v>7</v>
      </c>
      <c r="E100" s="216" t="s">
        <v>774</v>
      </c>
      <c r="F100" s="141"/>
      <c r="G100" s="217">
        <v>356.52</v>
      </c>
      <c r="H100" s="218"/>
      <c r="I100" s="381"/>
      <c r="J100" s="316"/>
      <c r="K100" s="317"/>
      <c r="L100" s="316"/>
      <c r="M100" s="317"/>
      <c r="N100" s="316"/>
      <c r="O100" s="317"/>
      <c r="P100" s="316"/>
      <c r="Q100" s="317"/>
      <c r="R100" s="316"/>
      <c r="S100" s="317"/>
      <c r="T100" s="316"/>
      <c r="U100" s="317"/>
      <c r="V100" s="316"/>
      <c r="W100" s="317"/>
      <c r="X100" s="316"/>
      <c r="Y100" s="317"/>
      <c r="Z100" s="316"/>
      <c r="AA100" s="317"/>
      <c r="AB100" s="316"/>
      <c r="AC100" s="317"/>
      <c r="AD100" s="1609"/>
      <c r="AE100" s="1610"/>
      <c r="AF100" s="316"/>
      <c r="AG100" s="317"/>
      <c r="AH100" s="316"/>
      <c r="AI100" s="317"/>
      <c r="AJ100" s="316"/>
      <c r="AK100" s="317"/>
      <c r="AL100" s="316"/>
      <c r="AM100" s="317"/>
      <c r="AN100" s="316"/>
      <c r="AO100" s="317"/>
      <c r="AP100" s="1905"/>
      <c r="AQ100" s="1906"/>
      <c r="AR100" s="1609"/>
      <c r="AS100" s="1610"/>
      <c r="AT100" s="1905"/>
      <c r="AU100" s="1906"/>
      <c r="AV100" s="316"/>
      <c r="AW100" s="317"/>
      <c r="AX100" s="316"/>
      <c r="AY100" s="371"/>
      <c r="AZ100" s="528"/>
      <c r="EB100" s="140"/>
      <c r="EC100" s="141"/>
      <c r="ED100" s="141"/>
      <c r="EE100" s="141"/>
      <c r="EF100" s="141"/>
      <c r="EG100" s="141"/>
      <c r="EH100" s="141"/>
      <c r="EI100" s="142"/>
      <c r="FI100" s="143" t="s">
        <v>114</v>
      </c>
      <c r="FJ100" s="143" t="s">
        <v>46</v>
      </c>
      <c r="FK100" s="10" t="s">
        <v>46</v>
      </c>
      <c r="FL100" s="10" t="s">
        <v>23</v>
      </c>
      <c r="FM100" s="10" t="s">
        <v>45</v>
      </c>
      <c r="FN100" s="143" t="s">
        <v>103</v>
      </c>
    </row>
    <row r="101" spans="1:184" s="2" customFormat="1" ht="24" customHeight="1" x14ac:dyDescent="0.25">
      <c r="A101" s="266"/>
      <c r="B101" s="430" t="s">
        <v>249</v>
      </c>
      <c r="C101" s="268" t="s">
        <v>105</v>
      </c>
      <c r="D101" s="269" t="s">
        <v>288</v>
      </c>
      <c r="E101" s="431" t="s">
        <v>289</v>
      </c>
      <c r="F101" s="270" t="s">
        <v>194</v>
      </c>
      <c r="G101" s="271">
        <v>356.52</v>
      </c>
      <c r="H101" s="272">
        <v>123</v>
      </c>
      <c r="I101" s="432">
        <f>ROUND(H101*G101,2)</f>
        <v>43851.96</v>
      </c>
      <c r="J101" s="318"/>
      <c r="K101" s="319">
        <f>ROUND(J101*H101,2)</f>
        <v>0</v>
      </c>
      <c r="L101" s="318"/>
      <c r="M101" s="319">
        <f>ROUND(L101*H101,2)</f>
        <v>0</v>
      </c>
      <c r="N101" s="318"/>
      <c r="O101" s="319">
        <f>ROUND(N101*H101,2)</f>
        <v>0</v>
      </c>
      <c r="P101" s="318">
        <f>(G101*0.75)*0.2</f>
        <v>53.478000000000002</v>
      </c>
      <c r="Q101" s="319">
        <f>ROUND(P101*H101,2)</f>
        <v>6577.79</v>
      </c>
      <c r="R101" s="318">
        <v>180</v>
      </c>
      <c r="S101" s="319">
        <f>ROUND(R101*H101,2)</f>
        <v>22140</v>
      </c>
      <c r="T101" s="318">
        <v>60</v>
      </c>
      <c r="U101" s="319">
        <f>ROUND(T101*H101,2)</f>
        <v>7380</v>
      </c>
      <c r="V101" s="318"/>
      <c r="W101" s="319">
        <f>ROUND(V101*H101,2)</f>
        <v>0</v>
      </c>
      <c r="X101" s="318"/>
      <c r="Y101" s="319">
        <f>ROUND(X101*H101,2)</f>
        <v>0</v>
      </c>
      <c r="Z101" s="318"/>
      <c r="AA101" s="319">
        <f>ROUND(Z101*H101,2)</f>
        <v>0</v>
      </c>
      <c r="AB101" s="318"/>
      <c r="AC101" s="319">
        <f>ROUND(AB101*H101,2)</f>
        <v>0</v>
      </c>
      <c r="AD101" s="1381"/>
      <c r="AE101" s="1382">
        <f>ROUND(AD101*H101,2)</f>
        <v>0</v>
      </c>
      <c r="AF101" s="318"/>
      <c r="AG101" s="319">
        <f>ROUND(AF101*H101,2)</f>
        <v>0</v>
      </c>
      <c r="AH101" s="318"/>
      <c r="AI101" s="319">
        <f>ROUND(AH101*H101,2)</f>
        <v>0</v>
      </c>
      <c r="AJ101" s="318"/>
      <c r="AK101" s="319">
        <f>ROUND(AJ101*H101,2)</f>
        <v>0</v>
      </c>
      <c r="AL101" s="318"/>
      <c r="AM101" s="319">
        <f>ROUND(AL101*H101,2)</f>
        <v>0</v>
      </c>
      <c r="AN101" s="318"/>
      <c r="AO101" s="319">
        <f>ROUND(AN101*H101,2)</f>
        <v>0</v>
      </c>
      <c r="AP101" s="1907">
        <v>63.04</v>
      </c>
      <c r="AQ101" s="1908">
        <f>ROUND(AP101*H101,2)</f>
        <v>7753.92</v>
      </c>
      <c r="AR101" s="1381"/>
      <c r="AS101" s="1382">
        <f>ROUND(AR101*H101,2)</f>
        <v>0</v>
      </c>
      <c r="AT101" s="1907"/>
      <c r="AU101" s="1908">
        <f>ROUND(AT101*H101,2)</f>
        <v>0</v>
      </c>
      <c r="AV101" s="318">
        <f>AT101+AR101+AP101+AN101+AL101+AJ101+AH101+AF101+AD101+AB101+Z101+X101+V101+T101+R101+P101+N101+L101+J101</f>
        <v>356.51799999999997</v>
      </c>
      <c r="AW101" s="319">
        <f>ROUND(AV101*H101,2)</f>
        <v>43851.71</v>
      </c>
      <c r="AX101" s="318">
        <f>G101-AV101</f>
        <v>2.0000000000095497E-3</v>
      </c>
      <c r="AY101" s="433">
        <f>ROUND(AX101*H101,2)</f>
        <v>0.25</v>
      </c>
      <c r="AZ101" s="530">
        <f>AY101/I101</f>
        <v>5.7009994536162128E-6</v>
      </c>
      <c r="EB101" s="426" t="s">
        <v>7</v>
      </c>
      <c r="EC101" s="427" t="s">
        <v>31</v>
      </c>
      <c r="ED101" s="285"/>
      <c r="EE101" s="48">
        <f>ED101*G101</f>
        <v>0</v>
      </c>
      <c r="EF101" s="48">
        <v>0</v>
      </c>
      <c r="EG101" s="48">
        <f>EF101*G101</f>
        <v>0</v>
      </c>
      <c r="EH101" s="48">
        <v>0</v>
      </c>
      <c r="EI101" s="428">
        <f>EH101*G101</f>
        <v>0</v>
      </c>
      <c r="FG101" s="49" t="s">
        <v>110</v>
      </c>
      <c r="FI101" s="49" t="s">
        <v>105</v>
      </c>
      <c r="FJ101" s="49" t="s">
        <v>46</v>
      </c>
      <c r="FN101" s="49" t="s">
        <v>103</v>
      </c>
      <c r="FT101" s="429">
        <f>IF(EC101="základní",I101,0)</f>
        <v>43851.96</v>
      </c>
      <c r="FU101" s="429">
        <f>IF(EC101="snížená",I101,0)</f>
        <v>0</v>
      </c>
      <c r="FV101" s="429">
        <f>IF(EC101="zákl. přenesená",I101,0)</f>
        <v>0</v>
      </c>
      <c r="FW101" s="429">
        <f>IF(EC101="sníž. přenesená",I101,0)</f>
        <v>0</v>
      </c>
      <c r="FX101" s="429">
        <f>IF(EC101="nulová",I101,0)</f>
        <v>0</v>
      </c>
      <c r="FY101" s="49" t="s">
        <v>45</v>
      </c>
      <c r="FZ101" s="429">
        <f>ROUND(H101*G101,2)</f>
        <v>43851.96</v>
      </c>
      <c r="GA101" s="49" t="s">
        <v>110</v>
      </c>
      <c r="GB101" s="49" t="s">
        <v>775</v>
      </c>
    </row>
    <row r="102" spans="1:184" s="1" customFormat="1" ht="24.9" customHeight="1" x14ac:dyDescent="0.2">
      <c r="A102"/>
      <c r="B102" s="377"/>
      <c r="C102" s="207" t="s">
        <v>112</v>
      </c>
      <c r="D102" s="33"/>
      <c r="E102" s="208" t="s">
        <v>291</v>
      </c>
      <c r="F102" s="33"/>
      <c r="G102" s="33"/>
      <c r="H102" s="202"/>
      <c r="I102" s="378"/>
      <c r="J102" s="312"/>
      <c r="K102" s="313"/>
      <c r="L102" s="312"/>
      <c r="M102" s="313"/>
      <c r="N102" s="312"/>
      <c r="O102" s="313"/>
      <c r="P102" s="312"/>
      <c r="Q102" s="313"/>
      <c r="R102" s="312"/>
      <c r="S102" s="313"/>
      <c r="T102" s="312"/>
      <c r="U102" s="313"/>
      <c r="V102" s="312"/>
      <c r="W102" s="313"/>
      <c r="X102" s="312"/>
      <c r="Y102" s="313"/>
      <c r="Z102" s="312"/>
      <c r="AA102" s="313"/>
      <c r="AB102" s="312"/>
      <c r="AC102" s="313"/>
      <c r="AD102" s="1605"/>
      <c r="AE102" s="1606"/>
      <c r="AF102" s="312"/>
      <c r="AG102" s="313"/>
      <c r="AH102" s="312"/>
      <c r="AI102" s="313"/>
      <c r="AJ102" s="312"/>
      <c r="AK102" s="313"/>
      <c r="AL102" s="312"/>
      <c r="AM102" s="313"/>
      <c r="AN102" s="312"/>
      <c r="AO102" s="313"/>
      <c r="AP102" s="1901"/>
      <c r="AQ102" s="1902"/>
      <c r="AR102" s="1605"/>
      <c r="AS102" s="1606"/>
      <c r="AT102" s="1901"/>
      <c r="AU102" s="1902"/>
      <c r="AV102" s="312"/>
      <c r="AW102" s="313"/>
      <c r="AX102" s="312"/>
      <c r="AY102" s="369"/>
      <c r="AZ102" s="539"/>
      <c r="EB102" s="128"/>
      <c r="EC102" s="129"/>
      <c r="ED102" s="33"/>
      <c r="EE102" s="33"/>
      <c r="EF102" s="33"/>
      <c r="EG102" s="33"/>
      <c r="EH102" s="33"/>
      <c r="EI102" s="34"/>
      <c r="EJ102" s="22"/>
      <c r="EK102" s="22"/>
      <c r="EL102" s="22"/>
      <c r="EM102" s="22"/>
      <c r="EN102" s="22"/>
      <c r="EO102" s="22"/>
      <c r="EP102" s="22"/>
      <c r="EQ102" s="22"/>
      <c r="ER102" s="22"/>
      <c r="ES102" s="22"/>
      <c r="ET102" s="22"/>
      <c r="FI102" s="13" t="s">
        <v>112</v>
      </c>
      <c r="FJ102" s="13" t="s">
        <v>46</v>
      </c>
    </row>
    <row r="103" spans="1:184" s="10" customFormat="1" ht="24.9" customHeight="1" x14ac:dyDescent="0.2">
      <c r="A103"/>
      <c r="B103" s="380"/>
      <c r="C103" s="207" t="s">
        <v>114</v>
      </c>
      <c r="D103" s="215" t="s">
        <v>7</v>
      </c>
      <c r="E103" s="216" t="s">
        <v>776</v>
      </c>
      <c r="F103" s="141"/>
      <c r="G103" s="217">
        <v>530.4</v>
      </c>
      <c r="H103" s="218"/>
      <c r="I103" s="381"/>
      <c r="J103" s="316"/>
      <c r="K103" s="317"/>
      <c r="L103" s="316"/>
      <c r="M103" s="317"/>
      <c r="N103" s="316"/>
      <c r="O103" s="317"/>
      <c r="P103" s="316"/>
      <c r="Q103" s="317"/>
      <c r="R103" s="316"/>
      <c r="S103" s="317"/>
      <c r="T103" s="316"/>
      <c r="U103" s="317"/>
      <c r="V103" s="316"/>
      <c r="W103" s="317"/>
      <c r="X103" s="316"/>
      <c r="Y103" s="317"/>
      <c r="Z103" s="316"/>
      <c r="AA103" s="317"/>
      <c r="AB103" s="316"/>
      <c r="AC103" s="317"/>
      <c r="AD103" s="1609"/>
      <c r="AE103" s="1610"/>
      <c r="AF103" s="316"/>
      <c r="AG103" s="317"/>
      <c r="AH103" s="316"/>
      <c r="AI103" s="317"/>
      <c r="AJ103" s="316"/>
      <c r="AK103" s="317"/>
      <c r="AL103" s="316"/>
      <c r="AM103" s="317"/>
      <c r="AN103" s="316"/>
      <c r="AO103" s="317"/>
      <c r="AP103" s="1905"/>
      <c r="AQ103" s="1906"/>
      <c r="AR103" s="1609"/>
      <c r="AS103" s="1610"/>
      <c r="AT103" s="1905"/>
      <c r="AU103" s="1906"/>
      <c r="AV103" s="316"/>
      <c r="AW103" s="317"/>
      <c r="AX103" s="316"/>
      <c r="AY103" s="371"/>
      <c r="AZ103" s="528"/>
      <c r="EB103" s="140"/>
      <c r="EC103" s="141"/>
      <c r="ED103" s="141"/>
      <c r="EE103" s="141"/>
      <c r="EF103" s="141"/>
      <c r="EG103" s="141"/>
      <c r="EH103" s="141"/>
      <c r="EI103" s="142"/>
      <c r="FI103" s="143" t="s">
        <v>114</v>
      </c>
      <c r="FJ103" s="143" t="s">
        <v>46</v>
      </c>
      <c r="FK103" s="10" t="s">
        <v>46</v>
      </c>
      <c r="FL103" s="10" t="s">
        <v>23</v>
      </c>
      <c r="FM103" s="10" t="s">
        <v>44</v>
      </c>
      <c r="FN103" s="143" t="s">
        <v>103</v>
      </c>
    </row>
    <row r="104" spans="1:184" s="9" customFormat="1" ht="24.9" customHeight="1" x14ac:dyDescent="0.2">
      <c r="A104"/>
      <c r="B104" s="382"/>
      <c r="C104" s="207" t="s">
        <v>114</v>
      </c>
      <c r="D104" s="210" t="s">
        <v>7</v>
      </c>
      <c r="E104" s="211" t="s">
        <v>225</v>
      </c>
      <c r="F104" s="134"/>
      <c r="G104" s="210" t="s">
        <v>7</v>
      </c>
      <c r="H104" s="212"/>
      <c r="I104" s="383"/>
      <c r="J104" s="314"/>
      <c r="K104" s="315"/>
      <c r="L104" s="314"/>
      <c r="M104" s="315"/>
      <c r="N104" s="314"/>
      <c r="O104" s="315"/>
      <c r="P104" s="314"/>
      <c r="Q104" s="315"/>
      <c r="R104" s="314"/>
      <c r="S104" s="315"/>
      <c r="T104" s="314"/>
      <c r="U104" s="315"/>
      <c r="V104" s="314"/>
      <c r="W104" s="315"/>
      <c r="X104" s="314"/>
      <c r="Y104" s="315"/>
      <c r="Z104" s="314"/>
      <c r="AA104" s="315"/>
      <c r="AB104" s="314"/>
      <c r="AC104" s="315"/>
      <c r="AD104" s="1607"/>
      <c r="AE104" s="1608"/>
      <c r="AF104" s="314"/>
      <c r="AG104" s="315"/>
      <c r="AH104" s="314"/>
      <c r="AI104" s="315"/>
      <c r="AJ104" s="314"/>
      <c r="AK104" s="315"/>
      <c r="AL104" s="314"/>
      <c r="AM104" s="315"/>
      <c r="AN104" s="314"/>
      <c r="AO104" s="315"/>
      <c r="AP104" s="1903"/>
      <c r="AQ104" s="1904"/>
      <c r="AR104" s="1607"/>
      <c r="AS104" s="1608"/>
      <c r="AT104" s="1903"/>
      <c r="AU104" s="1904"/>
      <c r="AV104" s="314"/>
      <c r="AW104" s="315"/>
      <c r="AX104" s="314"/>
      <c r="AY104" s="370"/>
      <c r="AZ104" s="527"/>
      <c r="EB104" s="133"/>
      <c r="EC104" s="134"/>
      <c r="ED104" s="134"/>
      <c r="EE104" s="134"/>
      <c r="EF104" s="134"/>
      <c r="EG104" s="134"/>
      <c r="EH104" s="134"/>
      <c r="EI104" s="135"/>
      <c r="FI104" s="136" t="s">
        <v>114</v>
      </c>
      <c r="FJ104" s="136" t="s">
        <v>46</v>
      </c>
      <c r="FK104" s="9" t="s">
        <v>45</v>
      </c>
      <c r="FL104" s="9" t="s">
        <v>23</v>
      </c>
      <c r="FM104" s="9" t="s">
        <v>44</v>
      </c>
      <c r="FN104" s="136" t="s">
        <v>103</v>
      </c>
    </row>
    <row r="105" spans="1:184" s="10" customFormat="1" ht="24.9" customHeight="1" x14ac:dyDescent="0.2">
      <c r="A105"/>
      <c r="B105" s="380"/>
      <c r="C105" s="207" t="s">
        <v>114</v>
      </c>
      <c r="D105" s="215" t="s">
        <v>7</v>
      </c>
      <c r="E105" s="216" t="s">
        <v>777</v>
      </c>
      <c r="F105" s="141"/>
      <c r="G105" s="217">
        <v>-119.66</v>
      </c>
      <c r="H105" s="218"/>
      <c r="I105" s="381"/>
      <c r="J105" s="316"/>
      <c r="K105" s="317"/>
      <c r="L105" s="316"/>
      <c r="M105" s="317"/>
      <c r="N105" s="316"/>
      <c r="O105" s="317"/>
      <c r="P105" s="316"/>
      <c r="Q105" s="317"/>
      <c r="R105" s="316"/>
      <c r="S105" s="317"/>
      <c r="T105" s="316"/>
      <c r="U105" s="317"/>
      <c r="V105" s="316"/>
      <c r="W105" s="317"/>
      <c r="X105" s="316"/>
      <c r="Y105" s="317"/>
      <c r="Z105" s="316"/>
      <c r="AA105" s="317"/>
      <c r="AB105" s="316"/>
      <c r="AC105" s="317"/>
      <c r="AD105" s="1609"/>
      <c r="AE105" s="1610"/>
      <c r="AF105" s="316"/>
      <c r="AG105" s="317"/>
      <c r="AH105" s="316"/>
      <c r="AI105" s="317"/>
      <c r="AJ105" s="316"/>
      <c r="AK105" s="317"/>
      <c r="AL105" s="316"/>
      <c r="AM105" s="317"/>
      <c r="AN105" s="316"/>
      <c r="AO105" s="317"/>
      <c r="AP105" s="1905"/>
      <c r="AQ105" s="1906"/>
      <c r="AR105" s="1609"/>
      <c r="AS105" s="1610"/>
      <c r="AT105" s="1905"/>
      <c r="AU105" s="1906"/>
      <c r="AV105" s="316"/>
      <c r="AW105" s="317"/>
      <c r="AX105" s="316"/>
      <c r="AY105" s="371"/>
      <c r="AZ105" s="528"/>
      <c r="EB105" s="140"/>
      <c r="EC105" s="141"/>
      <c r="ED105" s="141"/>
      <c r="EE105" s="141"/>
      <c r="EF105" s="141"/>
      <c r="EG105" s="141"/>
      <c r="EH105" s="141"/>
      <c r="EI105" s="142"/>
      <c r="FI105" s="143" t="s">
        <v>114</v>
      </c>
      <c r="FJ105" s="143" t="s">
        <v>46</v>
      </c>
      <c r="FK105" s="10" t="s">
        <v>46</v>
      </c>
      <c r="FL105" s="10" t="s">
        <v>23</v>
      </c>
      <c r="FM105" s="10" t="s">
        <v>44</v>
      </c>
      <c r="FN105" s="143" t="s">
        <v>103</v>
      </c>
    </row>
    <row r="106" spans="1:184" s="10" customFormat="1" ht="24.9" customHeight="1" x14ac:dyDescent="0.2">
      <c r="A106"/>
      <c r="B106" s="380"/>
      <c r="C106" s="207" t="s">
        <v>114</v>
      </c>
      <c r="D106" s="215" t="s">
        <v>7</v>
      </c>
      <c r="E106" s="216" t="s">
        <v>778</v>
      </c>
      <c r="F106" s="141"/>
      <c r="G106" s="217">
        <v>-31.22</v>
      </c>
      <c r="H106" s="218"/>
      <c r="I106" s="381"/>
      <c r="J106" s="316"/>
      <c r="K106" s="317"/>
      <c r="L106" s="316"/>
      <c r="M106" s="317"/>
      <c r="N106" s="316"/>
      <c r="O106" s="317"/>
      <c r="P106" s="316"/>
      <c r="Q106" s="317"/>
      <c r="R106" s="316"/>
      <c r="S106" s="317"/>
      <c r="T106" s="316"/>
      <c r="U106" s="317"/>
      <c r="V106" s="316"/>
      <c r="W106" s="317"/>
      <c r="X106" s="316"/>
      <c r="Y106" s="317"/>
      <c r="Z106" s="316"/>
      <c r="AA106" s="317"/>
      <c r="AB106" s="316"/>
      <c r="AC106" s="317"/>
      <c r="AD106" s="1609"/>
      <c r="AE106" s="1610"/>
      <c r="AF106" s="316"/>
      <c r="AG106" s="317"/>
      <c r="AH106" s="316"/>
      <c r="AI106" s="317"/>
      <c r="AJ106" s="316"/>
      <c r="AK106" s="317"/>
      <c r="AL106" s="316"/>
      <c r="AM106" s="317"/>
      <c r="AN106" s="316"/>
      <c r="AO106" s="317"/>
      <c r="AP106" s="1905"/>
      <c r="AQ106" s="1906"/>
      <c r="AR106" s="1609"/>
      <c r="AS106" s="1610"/>
      <c r="AT106" s="1905"/>
      <c r="AU106" s="1906"/>
      <c r="AV106" s="316"/>
      <c r="AW106" s="317"/>
      <c r="AX106" s="316"/>
      <c r="AY106" s="371"/>
      <c r="AZ106" s="528"/>
      <c r="EB106" s="140"/>
      <c r="EC106" s="141"/>
      <c r="ED106" s="141"/>
      <c r="EE106" s="141"/>
      <c r="EF106" s="141"/>
      <c r="EG106" s="141"/>
      <c r="EH106" s="141"/>
      <c r="EI106" s="142"/>
      <c r="FI106" s="143" t="s">
        <v>114</v>
      </c>
      <c r="FJ106" s="143" t="s">
        <v>46</v>
      </c>
      <c r="FK106" s="10" t="s">
        <v>46</v>
      </c>
      <c r="FL106" s="10" t="s">
        <v>23</v>
      </c>
      <c r="FM106" s="10" t="s">
        <v>44</v>
      </c>
      <c r="FN106" s="143" t="s">
        <v>103</v>
      </c>
    </row>
    <row r="107" spans="1:184" s="10" customFormat="1" ht="24.9" customHeight="1" x14ac:dyDescent="0.2">
      <c r="A107"/>
      <c r="B107" s="380"/>
      <c r="C107" s="207" t="s">
        <v>114</v>
      </c>
      <c r="D107" s="215" t="s">
        <v>7</v>
      </c>
      <c r="E107" s="216" t="s">
        <v>779</v>
      </c>
      <c r="F107" s="141"/>
      <c r="G107" s="217">
        <v>-1.8</v>
      </c>
      <c r="H107" s="218"/>
      <c r="I107" s="381"/>
      <c r="J107" s="316"/>
      <c r="K107" s="317"/>
      <c r="L107" s="316"/>
      <c r="M107" s="317"/>
      <c r="N107" s="316"/>
      <c r="O107" s="317"/>
      <c r="P107" s="316"/>
      <c r="Q107" s="317"/>
      <c r="R107" s="316"/>
      <c r="S107" s="317"/>
      <c r="T107" s="316"/>
      <c r="U107" s="317"/>
      <c r="V107" s="316"/>
      <c r="W107" s="317"/>
      <c r="X107" s="316"/>
      <c r="Y107" s="317"/>
      <c r="Z107" s="316"/>
      <c r="AA107" s="317"/>
      <c r="AB107" s="316"/>
      <c r="AC107" s="317"/>
      <c r="AD107" s="1609"/>
      <c r="AE107" s="1610"/>
      <c r="AF107" s="316"/>
      <c r="AG107" s="317"/>
      <c r="AH107" s="316"/>
      <c r="AI107" s="317"/>
      <c r="AJ107" s="316"/>
      <c r="AK107" s="317"/>
      <c r="AL107" s="316"/>
      <c r="AM107" s="317"/>
      <c r="AN107" s="316"/>
      <c r="AO107" s="317"/>
      <c r="AP107" s="1905"/>
      <c r="AQ107" s="1906"/>
      <c r="AR107" s="1609"/>
      <c r="AS107" s="1610"/>
      <c r="AT107" s="1905"/>
      <c r="AU107" s="1906"/>
      <c r="AV107" s="316"/>
      <c r="AW107" s="317"/>
      <c r="AX107" s="316"/>
      <c r="AY107" s="371"/>
      <c r="AZ107" s="528"/>
      <c r="EB107" s="140"/>
      <c r="EC107" s="141"/>
      <c r="ED107" s="141"/>
      <c r="EE107" s="141"/>
      <c r="EF107" s="141"/>
      <c r="EG107" s="141"/>
      <c r="EH107" s="141"/>
      <c r="EI107" s="142"/>
      <c r="FI107" s="143" t="s">
        <v>114</v>
      </c>
      <c r="FJ107" s="143" t="s">
        <v>46</v>
      </c>
      <c r="FK107" s="10" t="s">
        <v>46</v>
      </c>
      <c r="FL107" s="10" t="s">
        <v>23</v>
      </c>
      <c r="FM107" s="10" t="s">
        <v>44</v>
      </c>
      <c r="FN107" s="143" t="s">
        <v>103</v>
      </c>
    </row>
    <row r="108" spans="1:184" s="10" customFormat="1" ht="24.9" customHeight="1" x14ac:dyDescent="0.2">
      <c r="A108"/>
      <c r="B108" s="380"/>
      <c r="C108" s="207" t="s">
        <v>114</v>
      </c>
      <c r="D108" s="215" t="s">
        <v>7</v>
      </c>
      <c r="E108" s="216" t="s">
        <v>780</v>
      </c>
      <c r="F108" s="141"/>
      <c r="G108" s="217">
        <v>-21.2</v>
      </c>
      <c r="H108" s="218"/>
      <c r="I108" s="381"/>
      <c r="J108" s="316"/>
      <c r="K108" s="317"/>
      <c r="L108" s="316"/>
      <c r="M108" s="317"/>
      <c r="N108" s="316"/>
      <c r="O108" s="317"/>
      <c r="P108" s="316"/>
      <c r="Q108" s="317"/>
      <c r="R108" s="316"/>
      <c r="S108" s="317"/>
      <c r="T108" s="316"/>
      <c r="U108" s="317"/>
      <c r="V108" s="316"/>
      <c r="W108" s="317"/>
      <c r="X108" s="316"/>
      <c r="Y108" s="317"/>
      <c r="Z108" s="316"/>
      <c r="AA108" s="317"/>
      <c r="AB108" s="316"/>
      <c r="AC108" s="317"/>
      <c r="AD108" s="1609"/>
      <c r="AE108" s="1610"/>
      <c r="AF108" s="316"/>
      <c r="AG108" s="317"/>
      <c r="AH108" s="316"/>
      <c r="AI108" s="317"/>
      <c r="AJ108" s="316"/>
      <c r="AK108" s="317"/>
      <c r="AL108" s="316"/>
      <c r="AM108" s="317"/>
      <c r="AN108" s="316"/>
      <c r="AO108" s="317"/>
      <c r="AP108" s="1905"/>
      <c r="AQ108" s="1906"/>
      <c r="AR108" s="1609"/>
      <c r="AS108" s="1610"/>
      <c r="AT108" s="1905"/>
      <c r="AU108" s="1906"/>
      <c r="AV108" s="316"/>
      <c r="AW108" s="317"/>
      <c r="AX108" s="316"/>
      <c r="AY108" s="371"/>
      <c r="AZ108" s="528"/>
      <c r="EB108" s="140"/>
      <c r="EC108" s="141"/>
      <c r="ED108" s="141"/>
      <c r="EE108" s="141"/>
      <c r="EF108" s="141"/>
      <c r="EG108" s="141"/>
      <c r="EH108" s="141"/>
      <c r="EI108" s="142"/>
      <c r="FI108" s="143" t="s">
        <v>114</v>
      </c>
      <c r="FJ108" s="143" t="s">
        <v>46</v>
      </c>
      <c r="FK108" s="10" t="s">
        <v>46</v>
      </c>
      <c r="FL108" s="10" t="s">
        <v>23</v>
      </c>
      <c r="FM108" s="10" t="s">
        <v>44</v>
      </c>
      <c r="FN108" s="143" t="s">
        <v>103</v>
      </c>
    </row>
    <row r="109" spans="1:184" s="12" customFormat="1" ht="24.9" customHeight="1" x14ac:dyDescent="0.2">
      <c r="A109"/>
      <c r="B109" s="384"/>
      <c r="C109" s="207" t="s">
        <v>114</v>
      </c>
      <c r="D109" s="227" t="s">
        <v>7</v>
      </c>
      <c r="E109" s="228" t="s">
        <v>132</v>
      </c>
      <c r="F109" s="155"/>
      <c r="G109" s="229">
        <v>356.52</v>
      </c>
      <c r="H109" s="230"/>
      <c r="I109" s="385"/>
      <c r="J109" s="322"/>
      <c r="K109" s="323"/>
      <c r="L109" s="322"/>
      <c r="M109" s="323"/>
      <c r="N109" s="322"/>
      <c r="O109" s="323"/>
      <c r="P109" s="322"/>
      <c r="Q109" s="323"/>
      <c r="R109" s="322"/>
      <c r="S109" s="323"/>
      <c r="T109" s="322"/>
      <c r="U109" s="323"/>
      <c r="V109" s="322"/>
      <c r="W109" s="323"/>
      <c r="X109" s="322"/>
      <c r="Y109" s="323"/>
      <c r="Z109" s="322"/>
      <c r="AA109" s="323"/>
      <c r="AB109" s="322"/>
      <c r="AC109" s="323"/>
      <c r="AD109" s="1613"/>
      <c r="AE109" s="1614"/>
      <c r="AF109" s="322"/>
      <c r="AG109" s="323"/>
      <c r="AH109" s="322"/>
      <c r="AI109" s="323"/>
      <c r="AJ109" s="322"/>
      <c r="AK109" s="323"/>
      <c r="AL109" s="322"/>
      <c r="AM109" s="323"/>
      <c r="AN109" s="322"/>
      <c r="AO109" s="323"/>
      <c r="AP109" s="1911"/>
      <c r="AQ109" s="1912"/>
      <c r="AR109" s="1613"/>
      <c r="AS109" s="1614"/>
      <c r="AT109" s="1911"/>
      <c r="AU109" s="1912"/>
      <c r="AV109" s="322"/>
      <c r="AW109" s="323"/>
      <c r="AX109" s="322"/>
      <c r="AY109" s="373"/>
      <c r="AZ109" s="529"/>
      <c r="EB109" s="154"/>
      <c r="EC109" s="155"/>
      <c r="ED109" s="155"/>
      <c r="EE109" s="155"/>
      <c r="EF109" s="155"/>
      <c r="EG109" s="155"/>
      <c r="EH109" s="155"/>
      <c r="EI109" s="156"/>
      <c r="FI109" s="157" t="s">
        <v>114</v>
      </c>
      <c r="FJ109" s="157" t="s">
        <v>46</v>
      </c>
      <c r="FK109" s="12" t="s">
        <v>110</v>
      </c>
      <c r="FL109" s="12" t="s">
        <v>23</v>
      </c>
      <c r="FM109" s="12" t="s">
        <v>45</v>
      </c>
      <c r="FN109" s="157" t="s">
        <v>103</v>
      </c>
    </row>
    <row r="110" spans="1:184" s="9" customFormat="1" ht="24.9" customHeight="1" x14ac:dyDescent="0.2">
      <c r="A110"/>
      <c r="B110" s="382"/>
      <c r="C110" s="207" t="s">
        <v>114</v>
      </c>
      <c r="D110" s="210" t="s">
        <v>7</v>
      </c>
      <c r="E110" s="211" t="s">
        <v>225</v>
      </c>
      <c r="F110" s="134"/>
      <c r="G110" s="210" t="s">
        <v>7</v>
      </c>
      <c r="H110" s="212"/>
      <c r="I110" s="383"/>
      <c r="J110" s="314"/>
      <c r="K110" s="315"/>
      <c r="L110" s="314"/>
      <c r="M110" s="315"/>
      <c r="N110" s="314"/>
      <c r="O110" s="315"/>
      <c r="P110" s="314"/>
      <c r="Q110" s="315"/>
      <c r="R110" s="314"/>
      <c r="S110" s="315"/>
      <c r="T110" s="314"/>
      <c r="U110" s="315"/>
      <c r="V110" s="314"/>
      <c r="W110" s="315"/>
      <c r="X110" s="314"/>
      <c r="Y110" s="315"/>
      <c r="Z110" s="314"/>
      <c r="AA110" s="315"/>
      <c r="AB110" s="314"/>
      <c r="AC110" s="315"/>
      <c r="AD110" s="1607"/>
      <c r="AE110" s="1608"/>
      <c r="AF110" s="314"/>
      <c r="AG110" s="315"/>
      <c r="AH110" s="314"/>
      <c r="AI110" s="315"/>
      <c r="AJ110" s="314"/>
      <c r="AK110" s="315"/>
      <c r="AL110" s="314"/>
      <c r="AM110" s="315"/>
      <c r="AN110" s="314"/>
      <c r="AO110" s="315"/>
      <c r="AP110" s="1903"/>
      <c r="AQ110" s="1904"/>
      <c r="AR110" s="1607"/>
      <c r="AS110" s="1608"/>
      <c r="AT110" s="1903"/>
      <c r="AU110" s="1904"/>
      <c r="AV110" s="314"/>
      <c r="AW110" s="315"/>
      <c r="AX110" s="314"/>
      <c r="AY110" s="370"/>
      <c r="AZ110" s="527"/>
      <c r="EB110" s="133"/>
      <c r="EC110" s="134"/>
      <c r="ED110" s="134"/>
      <c r="EE110" s="134"/>
      <c r="EF110" s="134"/>
      <c r="EG110" s="134"/>
      <c r="EH110" s="134"/>
      <c r="EI110" s="135"/>
      <c r="FI110" s="136" t="s">
        <v>114</v>
      </c>
      <c r="FJ110" s="136" t="s">
        <v>46</v>
      </c>
      <c r="FK110" s="9" t="s">
        <v>45</v>
      </c>
      <c r="FL110" s="9" t="s">
        <v>23</v>
      </c>
      <c r="FM110" s="9" t="s">
        <v>44</v>
      </c>
      <c r="FN110" s="136" t="s">
        <v>103</v>
      </c>
    </row>
    <row r="111" spans="1:184" s="9" customFormat="1" ht="24.9" customHeight="1" x14ac:dyDescent="0.2">
      <c r="A111"/>
      <c r="B111" s="382"/>
      <c r="C111" s="207" t="s">
        <v>114</v>
      </c>
      <c r="D111" s="210" t="s">
        <v>7</v>
      </c>
      <c r="E111" s="211" t="s">
        <v>781</v>
      </c>
      <c r="F111" s="134"/>
      <c r="G111" s="210" t="s">
        <v>7</v>
      </c>
      <c r="H111" s="212"/>
      <c r="I111" s="383"/>
      <c r="J111" s="314"/>
      <c r="K111" s="315"/>
      <c r="L111" s="314"/>
      <c r="M111" s="315"/>
      <c r="N111" s="314"/>
      <c r="O111" s="315"/>
      <c r="P111" s="314"/>
      <c r="Q111" s="315"/>
      <c r="R111" s="314"/>
      <c r="S111" s="315"/>
      <c r="T111" s="314"/>
      <c r="U111" s="315"/>
      <c r="V111" s="314"/>
      <c r="W111" s="315"/>
      <c r="X111" s="314"/>
      <c r="Y111" s="315"/>
      <c r="Z111" s="314"/>
      <c r="AA111" s="315"/>
      <c r="AB111" s="314"/>
      <c r="AC111" s="315"/>
      <c r="AD111" s="1607"/>
      <c r="AE111" s="1608"/>
      <c r="AF111" s="314"/>
      <c r="AG111" s="315"/>
      <c r="AH111" s="314"/>
      <c r="AI111" s="315"/>
      <c r="AJ111" s="314"/>
      <c r="AK111" s="315"/>
      <c r="AL111" s="314"/>
      <c r="AM111" s="315"/>
      <c r="AN111" s="314"/>
      <c r="AO111" s="315"/>
      <c r="AP111" s="1903"/>
      <c r="AQ111" s="1904"/>
      <c r="AR111" s="1607"/>
      <c r="AS111" s="1608"/>
      <c r="AT111" s="1903"/>
      <c r="AU111" s="1904"/>
      <c r="AV111" s="314"/>
      <c r="AW111" s="315"/>
      <c r="AX111" s="314"/>
      <c r="AY111" s="370"/>
      <c r="AZ111" s="527"/>
      <c r="EB111" s="133"/>
      <c r="EC111" s="134"/>
      <c r="ED111" s="134"/>
      <c r="EE111" s="134"/>
      <c r="EF111" s="134"/>
      <c r="EG111" s="134"/>
      <c r="EH111" s="134"/>
      <c r="EI111" s="135"/>
      <c r="FI111" s="136" t="s">
        <v>114</v>
      </c>
      <c r="FJ111" s="136" t="s">
        <v>46</v>
      </c>
      <c r="FK111" s="9" t="s">
        <v>45</v>
      </c>
      <c r="FL111" s="9" t="s">
        <v>23</v>
      </c>
      <c r="FM111" s="9" t="s">
        <v>44</v>
      </c>
      <c r="FN111" s="136" t="s">
        <v>103</v>
      </c>
    </row>
    <row r="112" spans="1:184" s="2" customFormat="1" ht="24" customHeight="1" x14ac:dyDescent="0.25">
      <c r="A112" s="266"/>
      <c r="B112" s="430" t="s">
        <v>254</v>
      </c>
      <c r="C112" s="268" t="s">
        <v>105</v>
      </c>
      <c r="D112" s="269" t="s">
        <v>308</v>
      </c>
      <c r="E112" s="431" t="s">
        <v>309</v>
      </c>
      <c r="F112" s="270" t="s">
        <v>194</v>
      </c>
      <c r="G112" s="271">
        <v>110.15</v>
      </c>
      <c r="H112" s="272">
        <v>595.1</v>
      </c>
      <c r="I112" s="432">
        <f>ROUND(H112*G112,2)</f>
        <v>65550.27</v>
      </c>
      <c r="J112" s="318"/>
      <c r="K112" s="319">
        <f>ROUND(J112*H112,2)</f>
        <v>0</v>
      </c>
      <c r="L112" s="318"/>
      <c r="M112" s="319">
        <f>ROUND(L112*H112,2)</f>
        <v>0</v>
      </c>
      <c r="N112" s="318"/>
      <c r="O112" s="319">
        <f>ROUND(N112*H112,2)</f>
        <v>0</v>
      </c>
      <c r="P112" s="318">
        <f>(G112*0.75)*0.2</f>
        <v>16.522500000000004</v>
      </c>
      <c r="Q112" s="319">
        <f>ROUND(P112*H112,2)</f>
        <v>9832.5400000000009</v>
      </c>
      <c r="R112" s="318">
        <v>75</v>
      </c>
      <c r="S112" s="319">
        <f>ROUND(R112*H112,2)</f>
        <v>44632.5</v>
      </c>
      <c r="T112" s="318"/>
      <c r="U112" s="319">
        <f>ROUND(T112*H112,2)</f>
        <v>0</v>
      </c>
      <c r="V112" s="318"/>
      <c r="W112" s="319">
        <f>ROUND(V112*H112,2)</f>
        <v>0</v>
      </c>
      <c r="X112" s="318"/>
      <c r="Y112" s="319">
        <f>ROUND(X112*H112,2)</f>
        <v>0</v>
      </c>
      <c r="Z112" s="318"/>
      <c r="AA112" s="319">
        <f>ROUND(Z112*H112,2)</f>
        <v>0</v>
      </c>
      <c r="AB112" s="318"/>
      <c r="AC112" s="319">
        <f>ROUND(AB112*H112,2)</f>
        <v>0</v>
      </c>
      <c r="AD112" s="1381"/>
      <c r="AE112" s="1382">
        <f>ROUND(AD112*H112,2)</f>
        <v>0</v>
      </c>
      <c r="AF112" s="318"/>
      <c r="AG112" s="319">
        <f>ROUND(AF112*H112,2)</f>
        <v>0</v>
      </c>
      <c r="AH112" s="318"/>
      <c r="AI112" s="319">
        <f>ROUND(AH112*H112,2)</f>
        <v>0</v>
      </c>
      <c r="AJ112" s="318"/>
      <c r="AK112" s="319">
        <f>ROUND(AJ112*H112,2)</f>
        <v>0</v>
      </c>
      <c r="AL112" s="318"/>
      <c r="AM112" s="319">
        <f>ROUND(AL112*H112,2)</f>
        <v>0</v>
      </c>
      <c r="AN112" s="318"/>
      <c r="AO112" s="319">
        <f>ROUND(AN112*H112,2)</f>
        <v>0</v>
      </c>
      <c r="AP112" s="1907">
        <v>18.627500000000001</v>
      </c>
      <c r="AQ112" s="1908">
        <f>ROUND(AP112*H112,2)</f>
        <v>11085.23</v>
      </c>
      <c r="AR112" s="1381"/>
      <c r="AS112" s="1382">
        <f>ROUND(AR112*H112,2)</f>
        <v>0</v>
      </c>
      <c r="AT112" s="1907"/>
      <c r="AU112" s="1908">
        <f>ROUND(AT112*H112,2)</f>
        <v>0</v>
      </c>
      <c r="AV112" s="318">
        <f>AT112+AR112+AP112+AN112+AL112+AJ112+AH112+AF112+AD112+AB112+Z112+X112+V112+T112+R112+P112+N112+L112+J112</f>
        <v>110.15</v>
      </c>
      <c r="AW112" s="319">
        <f>ROUND(AV112*H112,2)</f>
        <v>65550.27</v>
      </c>
      <c r="AX112" s="318">
        <f>G112-AV112</f>
        <v>0</v>
      </c>
      <c r="AY112" s="433">
        <f>ROUND(AX112*H112,2)</f>
        <v>0</v>
      </c>
      <c r="AZ112" s="530">
        <f>AY112/I112</f>
        <v>0</v>
      </c>
      <c r="EB112" s="426" t="s">
        <v>7</v>
      </c>
      <c r="EC112" s="427" t="s">
        <v>31</v>
      </c>
      <c r="ED112" s="285"/>
      <c r="EE112" s="48">
        <f>ED112*G112</f>
        <v>0</v>
      </c>
      <c r="EF112" s="48">
        <v>0</v>
      </c>
      <c r="EG112" s="48">
        <f>EF112*G112</f>
        <v>0</v>
      </c>
      <c r="EH112" s="48">
        <v>0</v>
      </c>
      <c r="EI112" s="428">
        <f>EH112*G112</f>
        <v>0</v>
      </c>
      <c r="FG112" s="49" t="s">
        <v>110</v>
      </c>
      <c r="FI112" s="49" t="s">
        <v>105</v>
      </c>
      <c r="FJ112" s="49" t="s">
        <v>46</v>
      </c>
      <c r="FN112" s="49" t="s">
        <v>103</v>
      </c>
      <c r="FT112" s="429">
        <f>IF(EC112="základní",I112,0)</f>
        <v>65550.27</v>
      </c>
      <c r="FU112" s="429">
        <f>IF(EC112="snížená",I112,0)</f>
        <v>0</v>
      </c>
      <c r="FV112" s="429">
        <f>IF(EC112="zákl. přenesená",I112,0)</f>
        <v>0</v>
      </c>
      <c r="FW112" s="429">
        <f>IF(EC112="sníž. přenesená",I112,0)</f>
        <v>0</v>
      </c>
      <c r="FX112" s="429">
        <f>IF(EC112="nulová",I112,0)</f>
        <v>0</v>
      </c>
      <c r="FY112" s="49" t="s">
        <v>45</v>
      </c>
      <c r="FZ112" s="429">
        <f>ROUND(H112*G112,2)</f>
        <v>65550.27</v>
      </c>
      <c r="GA112" s="49" t="s">
        <v>110</v>
      </c>
      <c r="GB112" s="49" t="s">
        <v>782</v>
      </c>
    </row>
    <row r="113" spans="1:184" s="1" customFormat="1" ht="24.9" customHeight="1" x14ac:dyDescent="0.2">
      <c r="A113"/>
      <c r="B113" s="377"/>
      <c r="C113" s="207" t="s">
        <v>112</v>
      </c>
      <c r="D113" s="33"/>
      <c r="E113" s="208" t="s">
        <v>311</v>
      </c>
      <c r="F113" s="33"/>
      <c r="G113" s="33"/>
      <c r="H113" s="202"/>
      <c r="I113" s="378"/>
      <c r="J113" s="312"/>
      <c r="K113" s="313"/>
      <c r="L113" s="312"/>
      <c r="M113" s="313"/>
      <c r="N113" s="312"/>
      <c r="O113" s="313"/>
      <c r="P113" s="312"/>
      <c r="Q113" s="313"/>
      <c r="R113" s="312"/>
      <c r="S113" s="313"/>
      <c r="T113" s="312"/>
      <c r="U113" s="313"/>
      <c r="V113" s="312"/>
      <c r="W113" s="313"/>
      <c r="X113" s="312"/>
      <c r="Y113" s="313"/>
      <c r="Z113" s="312"/>
      <c r="AA113" s="313"/>
      <c r="AB113" s="312"/>
      <c r="AC113" s="313"/>
      <c r="AD113" s="1605"/>
      <c r="AE113" s="1606"/>
      <c r="AF113" s="312"/>
      <c r="AG113" s="313"/>
      <c r="AH113" s="312"/>
      <c r="AI113" s="313"/>
      <c r="AJ113" s="312"/>
      <c r="AK113" s="313"/>
      <c r="AL113" s="312"/>
      <c r="AM113" s="313"/>
      <c r="AN113" s="312"/>
      <c r="AO113" s="313"/>
      <c r="AP113" s="1901"/>
      <c r="AQ113" s="1902"/>
      <c r="AR113" s="1605"/>
      <c r="AS113" s="1606"/>
      <c r="AT113" s="1901"/>
      <c r="AU113" s="1902"/>
      <c r="AV113" s="312"/>
      <c r="AW113" s="313"/>
      <c r="AX113" s="312"/>
      <c r="AY113" s="369"/>
      <c r="AZ113" s="539"/>
      <c r="EB113" s="128"/>
      <c r="EC113" s="129"/>
      <c r="ED113" s="33"/>
      <c r="EE113" s="33"/>
      <c r="EF113" s="33"/>
      <c r="EG113" s="33"/>
      <c r="EH113" s="33"/>
      <c r="EI113" s="34"/>
      <c r="EJ113" s="22"/>
      <c r="EK113" s="22"/>
      <c r="EL113" s="22"/>
      <c r="EM113" s="22"/>
      <c r="EN113" s="22"/>
      <c r="EO113" s="22"/>
      <c r="EP113" s="22"/>
      <c r="EQ113" s="22"/>
      <c r="ER113" s="22"/>
      <c r="ES113" s="22"/>
      <c r="ET113" s="22"/>
      <c r="FI113" s="13" t="s">
        <v>112</v>
      </c>
      <c r="FJ113" s="13" t="s">
        <v>46</v>
      </c>
    </row>
    <row r="114" spans="1:184" s="10" customFormat="1" ht="24.9" customHeight="1" x14ac:dyDescent="0.2">
      <c r="A114"/>
      <c r="B114" s="380"/>
      <c r="C114" s="207" t="s">
        <v>114</v>
      </c>
      <c r="D114" s="215" t="s">
        <v>7</v>
      </c>
      <c r="E114" s="216" t="s">
        <v>783</v>
      </c>
      <c r="F114" s="141"/>
      <c r="G114" s="217">
        <v>106.7</v>
      </c>
      <c r="H114" s="218"/>
      <c r="I114" s="381"/>
      <c r="J114" s="316"/>
      <c r="K114" s="317"/>
      <c r="L114" s="316"/>
      <c r="M114" s="317"/>
      <c r="N114" s="316"/>
      <c r="O114" s="317"/>
      <c r="P114" s="316"/>
      <c r="Q114" s="317"/>
      <c r="R114" s="316"/>
      <c r="S114" s="317"/>
      <c r="T114" s="316"/>
      <c r="U114" s="317"/>
      <c r="V114" s="316"/>
      <c r="W114" s="317"/>
      <c r="X114" s="316"/>
      <c r="Y114" s="317"/>
      <c r="Z114" s="316"/>
      <c r="AA114" s="317"/>
      <c r="AB114" s="316"/>
      <c r="AC114" s="317"/>
      <c r="AD114" s="1609"/>
      <c r="AE114" s="1610"/>
      <c r="AF114" s="316"/>
      <c r="AG114" s="317"/>
      <c r="AH114" s="316"/>
      <c r="AI114" s="317"/>
      <c r="AJ114" s="316"/>
      <c r="AK114" s="317"/>
      <c r="AL114" s="316"/>
      <c r="AM114" s="317"/>
      <c r="AN114" s="316"/>
      <c r="AO114" s="317"/>
      <c r="AP114" s="1905"/>
      <c r="AQ114" s="1906"/>
      <c r="AR114" s="1609"/>
      <c r="AS114" s="1610"/>
      <c r="AT114" s="1905"/>
      <c r="AU114" s="1906"/>
      <c r="AV114" s="316"/>
      <c r="AW114" s="317"/>
      <c r="AX114" s="316"/>
      <c r="AY114" s="371"/>
      <c r="AZ114" s="528"/>
      <c r="EB114" s="140"/>
      <c r="EC114" s="141"/>
      <c r="ED114" s="141"/>
      <c r="EE114" s="141"/>
      <c r="EF114" s="141"/>
      <c r="EG114" s="141"/>
      <c r="EH114" s="141"/>
      <c r="EI114" s="142"/>
      <c r="FI114" s="143" t="s">
        <v>114</v>
      </c>
      <c r="FJ114" s="143" t="s">
        <v>46</v>
      </c>
      <c r="FK114" s="10" t="s">
        <v>46</v>
      </c>
      <c r="FL114" s="10" t="s">
        <v>23</v>
      </c>
      <c r="FM114" s="10" t="s">
        <v>44</v>
      </c>
      <c r="FN114" s="143" t="s">
        <v>103</v>
      </c>
    </row>
    <row r="115" spans="1:184" s="10" customFormat="1" ht="24.9" customHeight="1" x14ac:dyDescent="0.2">
      <c r="A115"/>
      <c r="B115" s="380"/>
      <c r="C115" s="207" t="s">
        <v>114</v>
      </c>
      <c r="D115" s="215" t="s">
        <v>7</v>
      </c>
      <c r="E115" s="216" t="s">
        <v>784</v>
      </c>
      <c r="F115" s="141"/>
      <c r="G115" s="217">
        <v>12.96</v>
      </c>
      <c r="H115" s="218"/>
      <c r="I115" s="381"/>
      <c r="J115" s="316"/>
      <c r="K115" s="317"/>
      <c r="L115" s="316"/>
      <c r="M115" s="317"/>
      <c r="N115" s="316"/>
      <c r="O115" s="317"/>
      <c r="P115" s="316"/>
      <c r="Q115" s="317"/>
      <c r="R115" s="316"/>
      <c r="S115" s="317"/>
      <c r="T115" s="316"/>
      <c r="U115" s="317"/>
      <c r="V115" s="316"/>
      <c r="W115" s="317"/>
      <c r="X115" s="316"/>
      <c r="Y115" s="317"/>
      <c r="Z115" s="316"/>
      <c r="AA115" s="317"/>
      <c r="AB115" s="316"/>
      <c r="AC115" s="317"/>
      <c r="AD115" s="1609"/>
      <c r="AE115" s="1610"/>
      <c r="AF115" s="316"/>
      <c r="AG115" s="317"/>
      <c r="AH115" s="316"/>
      <c r="AI115" s="317"/>
      <c r="AJ115" s="316"/>
      <c r="AK115" s="317"/>
      <c r="AL115" s="316"/>
      <c r="AM115" s="317"/>
      <c r="AN115" s="316"/>
      <c r="AO115" s="317"/>
      <c r="AP115" s="1905"/>
      <c r="AQ115" s="1906"/>
      <c r="AR115" s="1609"/>
      <c r="AS115" s="1610"/>
      <c r="AT115" s="1905"/>
      <c r="AU115" s="1906"/>
      <c r="AV115" s="316"/>
      <c r="AW115" s="317"/>
      <c r="AX115" s="316"/>
      <c r="AY115" s="371"/>
      <c r="AZ115" s="528"/>
      <c r="EB115" s="140"/>
      <c r="EC115" s="141"/>
      <c r="ED115" s="141"/>
      <c r="EE115" s="141"/>
      <c r="EF115" s="141"/>
      <c r="EG115" s="141"/>
      <c r="EH115" s="141"/>
      <c r="EI115" s="142"/>
      <c r="FI115" s="143" t="s">
        <v>114</v>
      </c>
      <c r="FJ115" s="143" t="s">
        <v>46</v>
      </c>
      <c r="FK115" s="10" t="s">
        <v>46</v>
      </c>
      <c r="FL115" s="10" t="s">
        <v>23</v>
      </c>
      <c r="FM115" s="10" t="s">
        <v>44</v>
      </c>
      <c r="FN115" s="143" t="s">
        <v>103</v>
      </c>
    </row>
    <row r="116" spans="1:184" s="11" customFormat="1" ht="24.9" customHeight="1" x14ac:dyDescent="0.2">
      <c r="A116"/>
      <c r="B116" s="386"/>
      <c r="C116" s="207" t="s">
        <v>114</v>
      </c>
      <c r="D116" s="221" t="s">
        <v>7</v>
      </c>
      <c r="E116" s="222" t="s">
        <v>125</v>
      </c>
      <c r="F116" s="148"/>
      <c r="G116" s="223">
        <v>119.66</v>
      </c>
      <c r="H116" s="224"/>
      <c r="I116" s="387"/>
      <c r="J116" s="320"/>
      <c r="K116" s="321"/>
      <c r="L116" s="320"/>
      <c r="M116" s="321"/>
      <c r="N116" s="320"/>
      <c r="O116" s="321"/>
      <c r="P116" s="320"/>
      <c r="Q116" s="321"/>
      <c r="R116" s="320"/>
      <c r="S116" s="321"/>
      <c r="T116" s="320"/>
      <c r="U116" s="321"/>
      <c r="V116" s="320"/>
      <c r="W116" s="321"/>
      <c r="X116" s="320"/>
      <c r="Y116" s="321"/>
      <c r="Z116" s="320"/>
      <c r="AA116" s="321"/>
      <c r="AB116" s="320"/>
      <c r="AC116" s="321"/>
      <c r="AD116" s="1611"/>
      <c r="AE116" s="1612"/>
      <c r="AF116" s="320"/>
      <c r="AG116" s="321"/>
      <c r="AH116" s="320"/>
      <c r="AI116" s="321"/>
      <c r="AJ116" s="320"/>
      <c r="AK116" s="321"/>
      <c r="AL116" s="320"/>
      <c r="AM116" s="321"/>
      <c r="AN116" s="320"/>
      <c r="AO116" s="321"/>
      <c r="AP116" s="1909"/>
      <c r="AQ116" s="1910"/>
      <c r="AR116" s="1611"/>
      <c r="AS116" s="1612"/>
      <c r="AT116" s="1909"/>
      <c r="AU116" s="1910"/>
      <c r="AV116" s="320"/>
      <c r="AW116" s="321"/>
      <c r="AX116" s="320"/>
      <c r="AY116" s="372"/>
      <c r="AZ116" s="531"/>
      <c r="EB116" s="147"/>
      <c r="EC116" s="148"/>
      <c r="ED116" s="148"/>
      <c r="EE116" s="148"/>
      <c r="EF116" s="148"/>
      <c r="EG116" s="148"/>
      <c r="EH116" s="148"/>
      <c r="EI116" s="149"/>
      <c r="FI116" s="150" t="s">
        <v>114</v>
      </c>
      <c r="FJ116" s="150" t="s">
        <v>46</v>
      </c>
      <c r="FK116" s="11" t="s">
        <v>126</v>
      </c>
      <c r="FL116" s="11" t="s">
        <v>23</v>
      </c>
      <c r="FM116" s="11" t="s">
        <v>44</v>
      </c>
      <c r="FN116" s="150" t="s">
        <v>103</v>
      </c>
    </row>
    <row r="117" spans="1:184" s="10" customFormat="1" ht="24.9" customHeight="1" x14ac:dyDescent="0.2">
      <c r="A117"/>
      <c r="B117" s="380"/>
      <c r="C117" s="207" t="s">
        <v>114</v>
      </c>
      <c r="D117" s="215" t="s">
        <v>7</v>
      </c>
      <c r="E117" s="216" t="s">
        <v>785</v>
      </c>
      <c r="F117" s="141"/>
      <c r="G117" s="217">
        <v>-9.51</v>
      </c>
      <c r="H117" s="218"/>
      <c r="I117" s="381"/>
      <c r="J117" s="316"/>
      <c r="K117" s="317"/>
      <c r="L117" s="316"/>
      <c r="M117" s="317"/>
      <c r="N117" s="316"/>
      <c r="O117" s="317"/>
      <c r="P117" s="316"/>
      <c r="Q117" s="317"/>
      <c r="R117" s="316"/>
      <c r="S117" s="317"/>
      <c r="T117" s="316"/>
      <c r="U117" s="317"/>
      <c r="V117" s="316"/>
      <c r="W117" s="317"/>
      <c r="X117" s="316"/>
      <c r="Y117" s="317"/>
      <c r="Z117" s="316"/>
      <c r="AA117" s="317"/>
      <c r="AB117" s="316"/>
      <c r="AC117" s="317"/>
      <c r="AD117" s="1609"/>
      <c r="AE117" s="1610"/>
      <c r="AF117" s="316"/>
      <c r="AG117" s="317"/>
      <c r="AH117" s="316"/>
      <c r="AI117" s="317"/>
      <c r="AJ117" s="316"/>
      <c r="AK117" s="317"/>
      <c r="AL117" s="316"/>
      <c r="AM117" s="317"/>
      <c r="AN117" s="316"/>
      <c r="AO117" s="317"/>
      <c r="AP117" s="1905"/>
      <c r="AQ117" s="1906"/>
      <c r="AR117" s="1609"/>
      <c r="AS117" s="1610"/>
      <c r="AT117" s="1905"/>
      <c r="AU117" s="1906"/>
      <c r="AV117" s="316"/>
      <c r="AW117" s="317"/>
      <c r="AX117" s="316"/>
      <c r="AY117" s="371"/>
      <c r="AZ117" s="528"/>
      <c r="EB117" s="140"/>
      <c r="EC117" s="141"/>
      <c r="ED117" s="141"/>
      <c r="EE117" s="141"/>
      <c r="EF117" s="141"/>
      <c r="EG117" s="141"/>
      <c r="EH117" s="141"/>
      <c r="EI117" s="142"/>
      <c r="FI117" s="143" t="s">
        <v>114</v>
      </c>
      <c r="FJ117" s="143" t="s">
        <v>46</v>
      </c>
      <c r="FK117" s="10" t="s">
        <v>46</v>
      </c>
      <c r="FL117" s="10" t="s">
        <v>23</v>
      </c>
      <c r="FM117" s="10" t="s">
        <v>44</v>
      </c>
      <c r="FN117" s="143" t="s">
        <v>103</v>
      </c>
    </row>
    <row r="118" spans="1:184" s="12" customFormat="1" ht="24.9" customHeight="1" x14ac:dyDescent="0.2">
      <c r="A118"/>
      <c r="B118" s="384"/>
      <c r="C118" s="207" t="s">
        <v>114</v>
      </c>
      <c r="D118" s="227" t="s">
        <v>7</v>
      </c>
      <c r="E118" s="228" t="s">
        <v>132</v>
      </c>
      <c r="F118" s="155"/>
      <c r="G118" s="229">
        <v>110.14999999999999</v>
      </c>
      <c r="H118" s="230"/>
      <c r="I118" s="385"/>
      <c r="J118" s="322"/>
      <c r="K118" s="323"/>
      <c r="L118" s="322"/>
      <c r="M118" s="323"/>
      <c r="N118" s="322"/>
      <c r="O118" s="323"/>
      <c r="P118" s="322"/>
      <c r="Q118" s="323"/>
      <c r="R118" s="322"/>
      <c r="S118" s="323"/>
      <c r="T118" s="322"/>
      <c r="U118" s="323"/>
      <c r="V118" s="322"/>
      <c r="W118" s="323"/>
      <c r="X118" s="322"/>
      <c r="Y118" s="323"/>
      <c r="Z118" s="322"/>
      <c r="AA118" s="323"/>
      <c r="AB118" s="322"/>
      <c r="AC118" s="323"/>
      <c r="AD118" s="1613"/>
      <c r="AE118" s="1614"/>
      <c r="AF118" s="322"/>
      <c r="AG118" s="323"/>
      <c r="AH118" s="322"/>
      <c r="AI118" s="323"/>
      <c r="AJ118" s="322"/>
      <c r="AK118" s="323"/>
      <c r="AL118" s="322"/>
      <c r="AM118" s="323"/>
      <c r="AN118" s="322"/>
      <c r="AO118" s="323"/>
      <c r="AP118" s="1911"/>
      <c r="AQ118" s="1912"/>
      <c r="AR118" s="1613"/>
      <c r="AS118" s="1614"/>
      <c r="AT118" s="1911"/>
      <c r="AU118" s="1912"/>
      <c r="AV118" s="322"/>
      <c r="AW118" s="323"/>
      <c r="AX118" s="322"/>
      <c r="AY118" s="373"/>
      <c r="AZ118" s="529"/>
      <c r="EB118" s="154"/>
      <c r="EC118" s="155"/>
      <c r="ED118" s="155"/>
      <c r="EE118" s="155"/>
      <c r="EF118" s="155"/>
      <c r="EG118" s="155"/>
      <c r="EH118" s="155"/>
      <c r="EI118" s="156"/>
      <c r="FI118" s="157" t="s">
        <v>114</v>
      </c>
      <c r="FJ118" s="157" t="s">
        <v>46</v>
      </c>
      <c r="FK118" s="12" t="s">
        <v>110</v>
      </c>
      <c r="FL118" s="12" t="s">
        <v>23</v>
      </c>
      <c r="FM118" s="12" t="s">
        <v>45</v>
      </c>
      <c r="FN118" s="157" t="s">
        <v>103</v>
      </c>
    </row>
    <row r="119" spans="1:184" s="2" customFormat="1" ht="24.9" customHeight="1" x14ac:dyDescent="0.25">
      <c r="A119" s="266"/>
      <c r="B119" s="434" t="s">
        <v>1</v>
      </c>
      <c r="C119" s="435" t="s">
        <v>238</v>
      </c>
      <c r="D119" s="436" t="s">
        <v>316</v>
      </c>
      <c r="E119" s="293" t="s">
        <v>317</v>
      </c>
      <c r="F119" s="437" t="s">
        <v>283</v>
      </c>
      <c r="G119" s="438">
        <v>198.27</v>
      </c>
      <c r="H119" s="439">
        <v>123.8</v>
      </c>
      <c r="I119" s="440">
        <f>ROUND(H119*G119,2)</f>
        <v>24545.83</v>
      </c>
      <c r="J119" s="331"/>
      <c r="K119" s="319">
        <f>ROUND(J119*H119,2)</f>
        <v>0</v>
      </c>
      <c r="L119" s="331"/>
      <c r="M119" s="319">
        <f>ROUND(L119*H119,2)</f>
        <v>0</v>
      </c>
      <c r="N119" s="331"/>
      <c r="O119" s="319">
        <f>ROUND(N119*H119,2)</f>
        <v>0</v>
      </c>
      <c r="P119" s="318">
        <f>(G119*0.75)*0.4</f>
        <v>59.481000000000009</v>
      </c>
      <c r="Q119" s="319">
        <f>ROUND(P119*H119,2)</f>
        <v>7363.75</v>
      </c>
      <c r="R119" s="331">
        <v>110</v>
      </c>
      <c r="S119" s="319">
        <f>ROUND(R119*H119,2)</f>
        <v>13618</v>
      </c>
      <c r="T119" s="331"/>
      <c r="U119" s="319">
        <f>ROUND(T119*H119,2)</f>
        <v>0</v>
      </c>
      <c r="V119" s="331"/>
      <c r="W119" s="319">
        <f>ROUND(V119*H119,2)</f>
        <v>0</v>
      </c>
      <c r="X119" s="331"/>
      <c r="Y119" s="319">
        <f>ROUND(X119*H119,2)</f>
        <v>0</v>
      </c>
      <c r="Z119" s="331"/>
      <c r="AA119" s="319">
        <f>ROUND(Z119*H119,2)</f>
        <v>0</v>
      </c>
      <c r="AB119" s="331"/>
      <c r="AC119" s="319">
        <f>ROUND(AB119*H119,2)</f>
        <v>0</v>
      </c>
      <c r="AD119" s="1624"/>
      <c r="AE119" s="1382">
        <f>ROUND(AD119*H119,2)</f>
        <v>0</v>
      </c>
      <c r="AF119" s="331"/>
      <c r="AG119" s="319">
        <f>ROUND(AF119*H119,2)</f>
        <v>0</v>
      </c>
      <c r="AH119" s="331"/>
      <c r="AI119" s="319">
        <f>ROUND(AH119*H119,2)</f>
        <v>0</v>
      </c>
      <c r="AJ119" s="331"/>
      <c r="AK119" s="319">
        <f>ROUND(AJ119*H119,2)</f>
        <v>0</v>
      </c>
      <c r="AL119" s="331"/>
      <c r="AM119" s="319">
        <f>ROUND(AL119*H119,2)</f>
        <v>0</v>
      </c>
      <c r="AN119" s="331"/>
      <c r="AO119" s="319">
        <f>ROUND(AN119*H119,2)</f>
        <v>0</v>
      </c>
      <c r="AP119" s="1918"/>
      <c r="AQ119" s="1908">
        <f>ROUND(AP119*H119,2)</f>
        <v>0</v>
      </c>
      <c r="AR119" s="1624"/>
      <c r="AS119" s="1382">
        <f>ROUND(AR119*H119,2)</f>
        <v>0</v>
      </c>
      <c r="AT119" s="1918"/>
      <c r="AU119" s="1908">
        <f>ROUND(AT119*H119,2)</f>
        <v>0</v>
      </c>
      <c r="AV119" s="318">
        <f>AT119+AR119+AP119+AN119+AL119+AJ119+AH119+AF119+AD119+AB119+Z119+X119+V119+T119+R119+P119+N119+L119+J119</f>
        <v>169.48099999999999</v>
      </c>
      <c r="AW119" s="319">
        <f>ROUND(AV119*H119,2)</f>
        <v>20981.75</v>
      </c>
      <c r="AX119" s="318">
        <f>G119-AV119</f>
        <v>28.789000000000016</v>
      </c>
      <c r="AY119" s="433">
        <f>ROUND(AX119*H119,2)</f>
        <v>3564.08</v>
      </c>
      <c r="AZ119" s="530">
        <f>AY119/I119</f>
        <v>0.1452010382211561</v>
      </c>
      <c r="EB119" s="441" t="s">
        <v>7</v>
      </c>
      <c r="EC119" s="442" t="s">
        <v>31</v>
      </c>
      <c r="ED119" s="285"/>
      <c r="EE119" s="48">
        <f>ED119*G119</f>
        <v>0</v>
      </c>
      <c r="EF119" s="48">
        <v>1</v>
      </c>
      <c r="EG119" s="48">
        <f>EF119*G119</f>
        <v>198.27</v>
      </c>
      <c r="EH119" s="48">
        <v>0</v>
      </c>
      <c r="EI119" s="428">
        <f>EH119*G119</f>
        <v>0</v>
      </c>
      <c r="FG119" s="49" t="s">
        <v>166</v>
      </c>
      <c r="FI119" s="49" t="s">
        <v>238</v>
      </c>
      <c r="FJ119" s="49" t="s">
        <v>46</v>
      </c>
      <c r="FN119" s="49" t="s">
        <v>103</v>
      </c>
      <c r="FT119" s="429">
        <f>IF(EC119="základní",I119,0)</f>
        <v>24545.83</v>
      </c>
      <c r="FU119" s="429">
        <f>IF(EC119="snížená",I119,0)</f>
        <v>0</v>
      </c>
      <c r="FV119" s="429">
        <f>IF(EC119="zákl. přenesená",I119,0)</f>
        <v>0</v>
      </c>
      <c r="FW119" s="429">
        <f>IF(EC119="sníž. přenesená",I119,0)</f>
        <v>0</v>
      </c>
      <c r="FX119" s="429">
        <f>IF(EC119="nulová",I119,0)</f>
        <v>0</v>
      </c>
      <c r="FY119" s="49" t="s">
        <v>45</v>
      </c>
      <c r="FZ119" s="429">
        <f>ROUND(H119*G119,2)</f>
        <v>24545.83</v>
      </c>
      <c r="GA119" s="49" t="s">
        <v>110</v>
      </c>
      <c r="GB119" s="49" t="s">
        <v>786</v>
      </c>
    </row>
    <row r="120" spans="1:184" s="10" customFormat="1" ht="24.9" customHeight="1" x14ac:dyDescent="0.2">
      <c r="A120"/>
      <c r="B120" s="380"/>
      <c r="C120" s="207" t="s">
        <v>114</v>
      </c>
      <c r="D120" s="215" t="s">
        <v>7</v>
      </c>
      <c r="E120" s="216" t="s">
        <v>787</v>
      </c>
      <c r="F120" s="141"/>
      <c r="G120" s="217">
        <v>198.27</v>
      </c>
      <c r="H120" s="218"/>
      <c r="I120" s="381"/>
      <c r="J120" s="316"/>
      <c r="K120" s="317"/>
      <c r="L120" s="316"/>
      <c r="M120" s="317"/>
      <c r="N120" s="316"/>
      <c r="O120" s="317"/>
      <c r="P120" s="316"/>
      <c r="Q120" s="317"/>
      <c r="R120" s="316"/>
      <c r="S120" s="317"/>
      <c r="T120" s="316"/>
      <c r="U120" s="317"/>
      <c r="V120" s="316"/>
      <c r="W120" s="317"/>
      <c r="X120" s="316"/>
      <c r="Y120" s="317"/>
      <c r="Z120" s="316"/>
      <c r="AA120" s="317"/>
      <c r="AB120" s="316"/>
      <c r="AC120" s="317"/>
      <c r="AD120" s="1609"/>
      <c r="AE120" s="1610"/>
      <c r="AF120" s="316"/>
      <c r="AG120" s="317"/>
      <c r="AH120" s="316"/>
      <c r="AI120" s="317"/>
      <c r="AJ120" s="316"/>
      <c r="AK120" s="317"/>
      <c r="AL120" s="316"/>
      <c r="AM120" s="317"/>
      <c r="AN120" s="316"/>
      <c r="AO120" s="317"/>
      <c r="AP120" s="1905"/>
      <c r="AQ120" s="1906"/>
      <c r="AR120" s="1609"/>
      <c r="AS120" s="1610"/>
      <c r="AT120" s="1905"/>
      <c r="AU120" s="1906"/>
      <c r="AV120" s="316"/>
      <c r="AW120" s="317"/>
      <c r="AX120" s="316"/>
      <c r="AY120" s="371"/>
      <c r="AZ120" s="528"/>
      <c r="EB120" s="140"/>
      <c r="EC120" s="141"/>
      <c r="ED120" s="141"/>
      <c r="EE120" s="141"/>
      <c r="EF120" s="141"/>
      <c r="EG120" s="141"/>
      <c r="EH120" s="141"/>
      <c r="EI120" s="142"/>
      <c r="FI120" s="143" t="s">
        <v>114</v>
      </c>
      <c r="FJ120" s="143" t="s">
        <v>46</v>
      </c>
      <c r="FK120" s="10" t="s">
        <v>46</v>
      </c>
      <c r="FL120" s="10" t="s">
        <v>23</v>
      </c>
      <c r="FM120" s="10" t="s">
        <v>45</v>
      </c>
      <c r="FN120" s="143" t="s">
        <v>103</v>
      </c>
    </row>
    <row r="121" spans="1:184" s="2" customFormat="1" ht="24" customHeight="1" x14ac:dyDescent="0.25">
      <c r="A121" s="266"/>
      <c r="B121" s="430" t="s">
        <v>268</v>
      </c>
      <c r="C121" s="268" t="s">
        <v>105</v>
      </c>
      <c r="D121" s="269" t="s">
        <v>321</v>
      </c>
      <c r="E121" s="431" t="s">
        <v>322</v>
      </c>
      <c r="F121" s="270" t="s">
        <v>108</v>
      </c>
      <c r="G121" s="271">
        <v>55.2</v>
      </c>
      <c r="H121" s="272">
        <v>48.8</v>
      </c>
      <c r="I121" s="432">
        <f>ROUND(H121*G121,2)</f>
        <v>2693.76</v>
      </c>
      <c r="J121" s="318"/>
      <c r="K121" s="319">
        <f>ROUND(J121*H121,2)</f>
        <v>0</v>
      </c>
      <c r="L121" s="318"/>
      <c r="M121" s="319">
        <f>ROUND(L121*H121,2)</f>
        <v>0</v>
      </c>
      <c r="N121" s="318"/>
      <c r="O121" s="319">
        <f>ROUND(N121*H121,2)</f>
        <v>0</v>
      </c>
      <c r="P121" s="318"/>
      <c r="Q121" s="319">
        <f>ROUND(P121*H121,2)</f>
        <v>0</v>
      </c>
      <c r="R121" s="318"/>
      <c r="S121" s="319">
        <f>ROUND(R121*H121,2)</f>
        <v>0</v>
      </c>
      <c r="T121" s="318"/>
      <c r="U121" s="319">
        <f>ROUND(T121*H121,2)</f>
        <v>0</v>
      </c>
      <c r="V121" s="318"/>
      <c r="W121" s="319">
        <f>ROUND(V121*H121,2)</f>
        <v>0</v>
      </c>
      <c r="X121" s="318"/>
      <c r="Y121" s="319">
        <f>ROUND(X121*H121,2)</f>
        <v>0</v>
      </c>
      <c r="Z121" s="318"/>
      <c r="AA121" s="319">
        <f>ROUND(Z121*H121,2)</f>
        <v>0</v>
      </c>
      <c r="AB121" s="318"/>
      <c r="AC121" s="319">
        <f>ROUND(AB121*H121,2)</f>
        <v>0</v>
      </c>
      <c r="AD121" s="1381"/>
      <c r="AE121" s="1382">
        <f>ROUND(AD121*H121,2)</f>
        <v>0</v>
      </c>
      <c r="AF121" s="318"/>
      <c r="AG121" s="319">
        <f>ROUND(AF121*H121,2)</f>
        <v>0</v>
      </c>
      <c r="AH121" s="318"/>
      <c r="AI121" s="319">
        <f>ROUND(AH121*H121,2)</f>
        <v>0</v>
      </c>
      <c r="AJ121" s="318"/>
      <c r="AK121" s="319">
        <f>ROUND(AJ121*H121,2)</f>
        <v>0</v>
      </c>
      <c r="AL121" s="318"/>
      <c r="AM121" s="319">
        <f>ROUND(AL121*H121,2)</f>
        <v>0</v>
      </c>
      <c r="AN121" s="318"/>
      <c r="AO121" s="319">
        <f>ROUND(AN121*H121,2)</f>
        <v>0</v>
      </c>
      <c r="AP121" s="1907"/>
      <c r="AQ121" s="1908">
        <f>ROUND(AP121*H121,2)</f>
        <v>0</v>
      </c>
      <c r="AR121" s="1381"/>
      <c r="AS121" s="1382">
        <f>ROUND(AR121*H121,2)</f>
        <v>0</v>
      </c>
      <c r="AT121" s="1907"/>
      <c r="AU121" s="1908">
        <f>ROUND(AT121*H121,2)</f>
        <v>0</v>
      </c>
      <c r="AV121" s="318">
        <f>AT121+AR121+AP121+AN121+AL121+AJ121+AH121+AF121+AD121+AB121+Z121+X121+V121+T121+R121+P121+N121+L121+J121</f>
        <v>0</v>
      </c>
      <c r="AW121" s="319">
        <f>ROUND(AV121*H121,2)</f>
        <v>0</v>
      </c>
      <c r="AX121" s="318">
        <f>G121-AV121</f>
        <v>55.2</v>
      </c>
      <c r="AY121" s="433">
        <f>ROUND(AX121*H121,2)</f>
        <v>2693.76</v>
      </c>
      <c r="AZ121" s="530">
        <f>AY121/I121</f>
        <v>1</v>
      </c>
      <c r="EB121" s="426" t="s">
        <v>7</v>
      </c>
      <c r="EC121" s="427" t="s">
        <v>31</v>
      </c>
      <c r="ED121" s="285"/>
      <c r="EE121" s="48">
        <f>ED121*G121</f>
        <v>0</v>
      </c>
      <c r="EF121" s="48">
        <v>0</v>
      </c>
      <c r="EG121" s="48">
        <f>EF121*G121</f>
        <v>0</v>
      </c>
      <c r="EH121" s="48">
        <v>0</v>
      </c>
      <c r="EI121" s="428">
        <f>EH121*G121</f>
        <v>0</v>
      </c>
      <c r="FG121" s="49" t="s">
        <v>110</v>
      </c>
      <c r="FI121" s="49" t="s">
        <v>105</v>
      </c>
      <c r="FJ121" s="49" t="s">
        <v>46</v>
      </c>
      <c r="FN121" s="49" t="s">
        <v>103</v>
      </c>
      <c r="FT121" s="429">
        <f>IF(EC121="základní",I121,0)</f>
        <v>2693.76</v>
      </c>
      <c r="FU121" s="429">
        <f>IF(EC121="snížená",I121,0)</f>
        <v>0</v>
      </c>
      <c r="FV121" s="429">
        <f>IF(EC121="zákl. přenesená",I121,0)</f>
        <v>0</v>
      </c>
      <c r="FW121" s="429">
        <f>IF(EC121="sníž. přenesená",I121,0)</f>
        <v>0</v>
      </c>
      <c r="FX121" s="429">
        <f>IF(EC121="nulová",I121,0)</f>
        <v>0</v>
      </c>
      <c r="FY121" s="49" t="s">
        <v>45</v>
      </c>
      <c r="FZ121" s="429">
        <f>ROUND(H121*G121,2)</f>
        <v>2693.76</v>
      </c>
      <c r="GA121" s="49" t="s">
        <v>110</v>
      </c>
      <c r="GB121" s="49" t="s">
        <v>788</v>
      </c>
    </row>
    <row r="122" spans="1:184" s="1" customFormat="1" ht="24.9" customHeight="1" x14ac:dyDescent="0.2">
      <c r="A122"/>
      <c r="B122" s="377"/>
      <c r="C122" s="207" t="s">
        <v>112</v>
      </c>
      <c r="D122" s="33"/>
      <c r="E122" s="208" t="s">
        <v>324</v>
      </c>
      <c r="F122" s="33"/>
      <c r="G122" s="33"/>
      <c r="H122" s="202"/>
      <c r="I122" s="378"/>
      <c r="J122" s="312"/>
      <c r="K122" s="313"/>
      <c r="L122" s="312"/>
      <c r="M122" s="313"/>
      <c r="N122" s="312"/>
      <c r="O122" s="313"/>
      <c r="P122" s="312"/>
      <c r="Q122" s="313"/>
      <c r="R122" s="312"/>
      <c r="S122" s="313"/>
      <c r="T122" s="312"/>
      <c r="U122" s="313"/>
      <c r="V122" s="312"/>
      <c r="W122" s="313"/>
      <c r="X122" s="312"/>
      <c r="Y122" s="313"/>
      <c r="Z122" s="312"/>
      <c r="AA122" s="313"/>
      <c r="AB122" s="312"/>
      <c r="AC122" s="313"/>
      <c r="AD122" s="1605"/>
      <c r="AE122" s="1606"/>
      <c r="AF122" s="312"/>
      <c r="AG122" s="313"/>
      <c r="AH122" s="312"/>
      <c r="AI122" s="313"/>
      <c r="AJ122" s="312"/>
      <c r="AK122" s="313"/>
      <c r="AL122" s="312"/>
      <c r="AM122" s="313"/>
      <c r="AN122" s="312"/>
      <c r="AO122" s="313"/>
      <c r="AP122" s="1901"/>
      <c r="AQ122" s="1902"/>
      <c r="AR122" s="1605"/>
      <c r="AS122" s="1606"/>
      <c r="AT122" s="1901"/>
      <c r="AU122" s="1902"/>
      <c r="AV122" s="312"/>
      <c r="AW122" s="313"/>
      <c r="AX122" s="312"/>
      <c r="AY122" s="369"/>
      <c r="AZ122" s="539"/>
      <c r="EB122" s="128"/>
      <c r="EC122" s="129"/>
      <c r="ED122" s="33"/>
      <c r="EE122" s="33"/>
      <c r="EF122" s="33"/>
      <c r="EG122" s="33"/>
      <c r="EH122" s="33"/>
      <c r="EI122" s="34"/>
      <c r="EJ122" s="22"/>
      <c r="EK122" s="22"/>
      <c r="EL122" s="22"/>
      <c r="EM122" s="22"/>
      <c r="EN122" s="22"/>
      <c r="EO122" s="22"/>
      <c r="EP122" s="22"/>
      <c r="EQ122" s="22"/>
      <c r="ER122" s="22"/>
      <c r="ES122" s="22"/>
      <c r="ET122" s="22"/>
      <c r="FI122" s="13" t="s">
        <v>112</v>
      </c>
      <c r="FJ122" s="13" t="s">
        <v>46</v>
      </c>
    </row>
    <row r="123" spans="1:184" s="10" customFormat="1" ht="24.9" customHeight="1" x14ac:dyDescent="0.2">
      <c r="A123"/>
      <c r="B123" s="380"/>
      <c r="C123" s="207" t="s">
        <v>114</v>
      </c>
      <c r="D123" s="215" t="s">
        <v>7</v>
      </c>
      <c r="E123" s="216" t="s">
        <v>789</v>
      </c>
      <c r="F123" s="141"/>
      <c r="G123" s="217">
        <v>55.2</v>
      </c>
      <c r="H123" s="218"/>
      <c r="I123" s="381"/>
      <c r="J123" s="316"/>
      <c r="K123" s="317"/>
      <c r="L123" s="316"/>
      <c r="M123" s="317"/>
      <c r="N123" s="316"/>
      <c r="O123" s="317"/>
      <c r="P123" s="316"/>
      <c r="Q123" s="317"/>
      <c r="R123" s="316"/>
      <c r="S123" s="317"/>
      <c r="T123" s="316"/>
      <c r="U123" s="317"/>
      <c r="V123" s="316"/>
      <c r="W123" s="317"/>
      <c r="X123" s="316"/>
      <c r="Y123" s="317"/>
      <c r="Z123" s="316"/>
      <c r="AA123" s="317"/>
      <c r="AB123" s="316"/>
      <c r="AC123" s="317"/>
      <c r="AD123" s="1609"/>
      <c r="AE123" s="1610"/>
      <c r="AF123" s="316"/>
      <c r="AG123" s="317"/>
      <c r="AH123" s="316"/>
      <c r="AI123" s="317"/>
      <c r="AJ123" s="316"/>
      <c r="AK123" s="317"/>
      <c r="AL123" s="316"/>
      <c r="AM123" s="317"/>
      <c r="AN123" s="316"/>
      <c r="AO123" s="317"/>
      <c r="AP123" s="1905"/>
      <c r="AQ123" s="1906"/>
      <c r="AR123" s="1609"/>
      <c r="AS123" s="1610"/>
      <c r="AT123" s="1905"/>
      <c r="AU123" s="1906"/>
      <c r="AV123" s="316"/>
      <c r="AW123" s="317"/>
      <c r="AX123" s="316"/>
      <c r="AY123" s="371"/>
      <c r="AZ123" s="528"/>
      <c r="EB123" s="140"/>
      <c r="EC123" s="141"/>
      <c r="ED123" s="141"/>
      <c r="EE123" s="141"/>
      <c r="EF123" s="141"/>
      <c r="EG123" s="141"/>
      <c r="EH123" s="141"/>
      <c r="EI123" s="142"/>
      <c r="FI123" s="143" t="s">
        <v>114</v>
      </c>
      <c r="FJ123" s="143" t="s">
        <v>46</v>
      </c>
      <c r="FK123" s="10" t="s">
        <v>46</v>
      </c>
      <c r="FL123" s="10" t="s">
        <v>23</v>
      </c>
      <c r="FM123" s="10" t="s">
        <v>45</v>
      </c>
      <c r="FN123" s="143" t="s">
        <v>103</v>
      </c>
    </row>
    <row r="124" spans="1:184" s="2" customFormat="1" ht="24" customHeight="1" x14ac:dyDescent="0.25">
      <c r="A124" s="266"/>
      <c r="B124" s="430" t="s">
        <v>274</v>
      </c>
      <c r="C124" s="268" t="s">
        <v>105</v>
      </c>
      <c r="D124" s="269" t="s">
        <v>327</v>
      </c>
      <c r="E124" s="431" t="s">
        <v>328</v>
      </c>
      <c r="F124" s="270" t="s">
        <v>108</v>
      </c>
      <c r="G124" s="271">
        <v>55.2</v>
      </c>
      <c r="H124" s="272">
        <v>23.3</v>
      </c>
      <c r="I124" s="432">
        <f>ROUND(H124*G124,2)</f>
        <v>1286.1600000000001</v>
      </c>
      <c r="J124" s="318"/>
      <c r="K124" s="319">
        <f>ROUND(J124*H124,2)</f>
        <v>0</v>
      </c>
      <c r="L124" s="318"/>
      <c r="M124" s="319">
        <f>ROUND(L124*H124,2)</f>
        <v>0</v>
      </c>
      <c r="N124" s="318"/>
      <c r="O124" s="319">
        <f>ROUND(N124*H124,2)</f>
        <v>0</v>
      </c>
      <c r="P124" s="318"/>
      <c r="Q124" s="319">
        <f>ROUND(P124*H124,2)</f>
        <v>0</v>
      </c>
      <c r="R124" s="318"/>
      <c r="S124" s="319">
        <f>ROUND(R124*H124,2)</f>
        <v>0</v>
      </c>
      <c r="T124" s="318"/>
      <c r="U124" s="319">
        <f>ROUND(T124*H124,2)</f>
        <v>0</v>
      </c>
      <c r="V124" s="318"/>
      <c r="W124" s="319">
        <f>ROUND(V124*H124,2)</f>
        <v>0</v>
      </c>
      <c r="X124" s="318"/>
      <c r="Y124" s="319">
        <f>ROUND(X124*H124,2)</f>
        <v>0</v>
      </c>
      <c r="Z124" s="318"/>
      <c r="AA124" s="319">
        <f>ROUND(Z124*H124,2)</f>
        <v>0</v>
      </c>
      <c r="AB124" s="318"/>
      <c r="AC124" s="319">
        <f>ROUND(AB124*H124,2)</f>
        <v>0</v>
      </c>
      <c r="AD124" s="1381"/>
      <c r="AE124" s="1382">
        <f>ROUND(AD124*H124,2)</f>
        <v>0</v>
      </c>
      <c r="AF124" s="318"/>
      <c r="AG124" s="319">
        <f>ROUND(AF124*H124,2)</f>
        <v>0</v>
      </c>
      <c r="AH124" s="318"/>
      <c r="AI124" s="319">
        <f>ROUND(AH124*H124,2)</f>
        <v>0</v>
      </c>
      <c r="AJ124" s="318"/>
      <c r="AK124" s="319">
        <f>ROUND(AJ124*H124,2)</f>
        <v>0</v>
      </c>
      <c r="AL124" s="318"/>
      <c r="AM124" s="319">
        <f>ROUND(AL124*H124,2)</f>
        <v>0</v>
      </c>
      <c r="AN124" s="318"/>
      <c r="AO124" s="319">
        <f>ROUND(AN124*H124,2)</f>
        <v>0</v>
      </c>
      <c r="AP124" s="1907"/>
      <c r="AQ124" s="1908">
        <f>ROUND(AP124*H124,2)</f>
        <v>0</v>
      </c>
      <c r="AR124" s="1381"/>
      <c r="AS124" s="1382">
        <f>ROUND(AR124*H124,2)</f>
        <v>0</v>
      </c>
      <c r="AT124" s="1907"/>
      <c r="AU124" s="1908">
        <f>ROUND(AT124*H124,2)</f>
        <v>0</v>
      </c>
      <c r="AV124" s="318">
        <f>AT124+AR124+AP124+AN124+AL124+AJ124+AH124+AF124+AD124+AB124+Z124+X124+V124+T124+R124+P124+N124+L124+J124</f>
        <v>0</v>
      </c>
      <c r="AW124" s="319">
        <f>ROUND(AV124*H124,2)</f>
        <v>0</v>
      </c>
      <c r="AX124" s="318">
        <f>G124-AV124</f>
        <v>55.2</v>
      </c>
      <c r="AY124" s="433">
        <f>ROUND(AX124*H124,2)</f>
        <v>1286.1600000000001</v>
      </c>
      <c r="AZ124" s="530">
        <f>AY124/I124</f>
        <v>1</v>
      </c>
      <c r="EB124" s="426" t="s">
        <v>7</v>
      </c>
      <c r="EC124" s="427" t="s">
        <v>31</v>
      </c>
      <c r="ED124" s="285"/>
      <c r="EE124" s="48">
        <f>ED124*G124</f>
        <v>0</v>
      </c>
      <c r="EF124" s="48">
        <v>0</v>
      </c>
      <c r="EG124" s="48">
        <f>EF124*G124</f>
        <v>0</v>
      </c>
      <c r="EH124" s="48">
        <v>0</v>
      </c>
      <c r="EI124" s="428">
        <f>EH124*G124</f>
        <v>0</v>
      </c>
      <c r="FG124" s="49" t="s">
        <v>110</v>
      </c>
      <c r="FI124" s="49" t="s">
        <v>105</v>
      </c>
      <c r="FJ124" s="49" t="s">
        <v>46</v>
      </c>
      <c r="FN124" s="49" t="s">
        <v>103</v>
      </c>
      <c r="FT124" s="429">
        <f>IF(EC124="základní",I124,0)</f>
        <v>1286.1600000000001</v>
      </c>
      <c r="FU124" s="429">
        <f>IF(EC124="snížená",I124,0)</f>
        <v>0</v>
      </c>
      <c r="FV124" s="429">
        <f>IF(EC124="zákl. přenesená",I124,0)</f>
        <v>0</v>
      </c>
      <c r="FW124" s="429">
        <f>IF(EC124="sníž. přenesená",I124,0)</f>
        <v>0</v>
      </c>
      <c r="FX124" s="429">
        <f>IF(EC124="nulová",I124,0)</f>
        <v>0</v>
      </c>
      <c r="FY124" s="49" t="s">
        <v>45</v>
      </c>
      <c r="FZ124" s="429">
        <f>ROUND(H124*G124,2)</f>
        <v>1286.1600000000001</v>
      </c>
      <c r="GA124" s="49" t="s">
        <v>110</v>
      </c>
      <c r="GB124" s="49" t="s">
        <v>790</v>
      </c>
    </row>
    <row r="125" spans="1:184" s="1" customFormat="1" ht="24.9" customHeight="1" x14ac:dyDescent="0.2">
      <c r="A125"/>
      <c r="B125" s="377"/>
      <c r="C125" s="207" t="s">
        <v>112</v>
      </c>
      <c r="D125" s="33"/>
      <c r="E125" s="208" t="s">
        <v>330</v>
      </c>
      <c r="F125" s="33"/>
      <c r="G125" s="33"/>
      <c r="H125" s="202"/>
      <c r="I125" s="378"/>
      <c r="J125" s="312"/>
      <c r="K125" s="313"/>
      <c r="L125" s="312"/>
      <c r="M125" s="313"/>
      <c r="N125" s="312"/>
      <c r="O125" s="313"/>
      <c r="P125" s="312"/>
      <c r="Q125" s="313"/>
      <c r="R125" s="312"/>
      <c r="S125" s="313"/>
      <c r="T125" s="312"/>
      <c r="U125" s="313"/>
      <c r="V125" s="312"/>
      <c r="W125" s="313"/>
      <c r="X125" s="312"/>
      <c r="Y125" s="313"/>
      <c r="Z125" s="312"/>
      <c r="AA125" s="313"/>
      <c r="AB125" s="312"/>
      <c r="AC125" s="313"/>
      <c r="AD125" s="1605"/>
      <c r="AE125" s="1606"/>
      <c r="AF125" s="312"/>
      <c r="AG125" s="313"/>
      <c r="AH125" s="312"/>
      <c r="AI125" s="313"/>
      <c r="AJ125" s="312"/>
      <c r="AK125" s="313"/>
      <c r="AL125" s="312"/>
      <c r="AM125" s="313"/>
      <c r="AN125" s="312"/>
      <c r="AO125" s="313"/>
      <c r="AP125" s="1901"/>
      <c r="AQ125" s="1902"/>
      <c r="AR125" s="1605"/>
      <c r="AS125" s="1606"/>
      <c r="AT125" s="1901"/>
      <c r="AU125" s="1902"/>
      <c r="AV125" s="312"/>
      <c r="AW125" s="313"/>
      <c r="AX125" s="312"/>
      <c r="AY125" s="369"/>
      <c r="AZ125" s="539"/>
      <c r="EB125" s="128"/>
      <c r="EC125" s="129"/>
      <c r="ED125" s="33"/>
      <c r="EE125" s="33"/>
      <c r="EF125" s="33"/>
      <c r="EG125" s="33"/>
      <c r="EH125" s="33"/>
      <c r="EI125" s="34"/>
      <c r="EJ125" s="22"/>
      <c r="EK125" s="22"/>
      <c r="EL125" s="22"/>
      <c r="EM125" s="22"/>
      <c r="EN125" s="22"/>
      <c r="EO125" s="22"/>
      <c r="EP125" s="22"/>
      <c r="EQ125" s="22"/>
      <c r="ER125" s="22"/>
      <c r="ES125" s="22"/>
      <c r="ET125" s="22"/>
      <c r="FI125" s="13" t="s">
        <v>112</v>
      </c>
      <c r="FJ125" s="13" t="s">
        <v>46</v>
      </c>
    </row>
    <row r="126" spans="1:184" s="10" customFormat="1" ht="24.9" customHeight="1" x14ac:dyDescent="0.2">
      <c r="A126"/>
      <c r="B126" s="380"/>
      <c r="C126" s="207" t="s">
        <v>114</v>
      </c>
      <c r="D126" s="215" t="s">
        <v>7</v>
      </c>
      <c r="E126" s="216" t="s">
        <v>791</v>
      </c>
      <c r="F126" s="141"/>
      <c r="G126" s="217">
        <v>55.2</v>
      </c>
      <c r="H126" s="218"/>
      <c r="I126" s="381"/>
      <c r="J126" s="316"/>
      <c r="K126" s="317"/>
      <c r="L126" s="316"/>
      <c r="M126" s="317"/>
      <c r="N126" s="316"/>
      <c r="O126" s="317"/>
      <c r="P126" s="316"/>
      <c r="Q126" s="317"/>
      <c r="R126" s="316"/>
      <c r="S126" s="317"/>
      <c r="T126" s="316"/>
      <c r="U126" s="317"/>
      <c r="V126" s="316"/>
      <c r="W126" s="317"/>
      <c r="X126" s="316"/>
      <c r="Y126" s="317"/>
      <c r="Z126" s="316"/>
      <c r="AA126" s="317"/>
      <c r="AB126" s="316"/>
      <c r="AC126" s="317"/>
      <c r="AD126" s="1609"/>
      <c r="AE126" s="1610"/>
      <c r="AF126" s="316"/>
      <c r="AG126" s="317"/>
      <c r="AH126" s="316"/>
      <c r="AI126" s="317"/>
      <c r="AJ126" s="316"/>
      <c r="AK126" s="317"/>
      <c r="AL126" s="316"/>
      <c r="AM126" s="317"/>
      <c r="AN126" s="316"/>
      <c r="AO126" s="317"/>
      <c r="AP126" s="1905"/>
      <c r="AQ126" s="1906"/>
      <c r="AR126" s="1609"/>
      <c r="AS126" s="1610"/>
      <c r="AT126" s="1905"/>
      <c r="AU126" s="1906"/>
      <c r="AV126" s="316"/>
      <c r="AW126" s="317"/>
      <c r="AX126" s="316"/>
      <c r="AY126" s="371"/>
      <c r="AZ126" s="528"/>
      <c r="EB126" s="140"/>
      <c r="EC126" s="141"/>
      <c r="ED126" s="141"/>
      <c r="EE126" s="141"/>
      <c r="EF126" s="141"/>
      <c r="EG126" s="141"/>
      <c r="EH126" s="141"/>
      <c r="EI126" s="142"/>
      <c r="FI126" s="143" t="s">
        <v>114</v>
      </c>
      <c r="FJ126" s="143" t="s">
        <v>46</v>
      </c>
      <c r="FK126" s="10" t="s">
        <v>46</v>
      </c>
      <c r="FL126" s="10" t="s">
        <v>23</v>
      </c>
      <c r="FM126" s="10" t="s">
        <v>45</v>
      </c>
      <c r="FN126" s="143" t="s">
        <v>103</v>
      </c>
    </row>
    <row r="127" spans="1:184" s="2" customFormat="1" ht="24.9" customHeight="1" x14ac:dyDescent="0.25">
      <c r="A127" s="266"/>
      <c r="B127" s="434" t="s">
        <v>280</v>
      </c>
      <c r="C127" s="435" t="s">
        <v>238</v>
      </c>
      <c r="D127" s="436" t="s">
        <v>333</v>
      </c>
      <c r="E127" s="293" t="s">
        <v>334</v>
      </c>
      <c r="F127" s="437" t="s">
        <v>335</v>
      </c>
      <c r="G127" s="438">
        <v>1.38</v>
      </c>
      <c r="H127" s="439">
        <v>115</v>
      </c>
      <c r="I127" s="440">
        <f>ROUND(H127*G127,2)</f>
        <v>158.69999999999999</v>
      </c>
      <c r="J127" s="318"/>
      <c r="K127" s="319">
        <f>ROUND(J127*H127,2)</f>
        <v>0</v>
      </c>
      <c r="L127" s="318"/>
      <c r="M127" s="319">
        <f>ROUND(L127*H127,2)</f>
        <v>0</v>
      </c>
      <c r="N127" s="318"/>
      <c r="O127" s="319">
        <f>ROUND(N127*H127,2)</f>
        <v>0</v>
      </c>
      <c r="P127" s="318"/>
      <c r="Q127" s="319">
        <f>ROUND(P127*H127,2)</f>
        <v>0</v>
      </c>
      <c r="R127" s="318"/>
      <c r="S127" s="319">
        <f>ROUND(R127*H127,2)</f>
        <v>0</v>
      </c>
      <c r="T127" s="318"/>
      <c r="U127" s="319">
        <f>ROUND(T127*H127,2)</f>
        <v>0</v>
      </c>
      <c r="V127" s="318"/>
      <c r="W127" s="319">
        <f>ROUND(V127*H127,2)</f>
        <v>0</v>
      </c>
      <c r="X127" s="318"/>
      <c r="Y127" s="319">
        <f>ROUND(X127*H127,2)</f>
        <v>0</v>
      </c>
      <c r="Z127" s="318"/>
      <c r="AA127" s="319">
        <f>ROUND(Z127*H127,2)</f>
        <v>0</v>
      </c>
      <c r="AB127" s="318"/>
      <c r="AC127" s="319">
        <f>ROUND(AB127*H127,2)</f>
        <v>0</v>
      </c>
      <c r="AD127" s="1381"/>
      <c r="AE127" s="1382">
        <f>ROUND(AD127*H127,2)</f>
        <v>0</v>
      </c>
      <c r="AF127" s="318"/>
      <c r="AG127" s="319">
        <f>ROUND(AF127*H127,2)</f>
        <v>0</v>
      </c>
      <c r="AH127" s="318"/>
      <c r="AI127" s="319">
        <f>ROUND(AH127*H127,2)</f>
        <v>0</v>
      </c>
      <c r="AJ127" s="318"/>
      <c r="AK127" s="319">
        <f>ROUND(AJ127*H127,2)</f>
        <v>0</v>
      </c>
      <c r="AL127" s="318"/>
      <c r="AM127" s="319">
        <f>ROUND(AL127*H127,2)</f>
        <v>0</v>
      </c>
      <c r="AN127" s="318"/>
      <c r="AO127" s="319">
        <f>ROUND(AN127*H127,2)</f>
        <v>0</v>
      </c>
      <c r="AP127" s="1907"/>
      <c r="AQ127" s="1908">
        <f>ROUND(AP127*H127,2)</f>
        <v>0</v>
      </c>
      <c r="AR127" s="1381"/>
      <c r="AS127" s="1382">
        <f>ROUND(AR127*H127,2)</f>
        <v>0</v>
      </c>
      <c r="AT127" s="1907"/>
      <c r="AU127" s="1908">
        <f>ROUND(AT127*H127,2)</f>
        <v>0</v>
      </c>
      <c r="AV127" s="318">
        <f>AT127+AR127+AP127+AN127+AL127+AJ127+AH127+AF127+AD127+AB127+Z127+X127+V127+T127+R127+P127+N127+L127+J127</f>
        <v>0</v>
      </c>
      <c r="AW127" s="319">
        <f>ROUND(AV127*H127,2)</f>
        <v>0</v>
      </c>
      <c r="AX127" s="318">
        <f>G127-AV127</f>
        <v>1.38</v>
      </c>
      <c r="AY127" s="433">
        <f>ROUND(AX127*H127,2)</f>
        <v>158.69999999999999</v>
      </c>
      <c r="AZ127" s="530">
        <f>AY127/I127</f>
        <v>1</v>
      </c>
      <c r="EB127" s="441" t="s">
        <v>7</v>
      </c>
      <c r="EC127" s="442" t="s">
        <v>31</v>
      </c>
      <c r="ED127" s="285"/>
      <c r="EE127" s="48">
        <f>ED127*G127</f>
        <v>0</v>
      </c>
      <c r="EF127" s="48">
        <v>1E-3</v>
      </c>
      <c r="EG127" s="48">
        <f>EF127*G127</f>
        <v>1.3799999999999999E-3</v>
      </c>
      <c r="EH127" s="48">
        <v>0</v>
      </c>
      <c r="EI127" s="428">
        <f>EH127*G127</f>
        <v>0</v>
      </c>
      <c r="FG127" s="49" t="s">
        <v>166</v>
      </c>
      <c r="FI127" s="49" t="s">
        <v>238</v>
      </c>
      <c r="FJ127" s="49" t="s">
        <v>46</v>
      </c>
      <c r="FN127" s="49" t="s">
        <v>103</v>
      </c>
      <c r="FT127" s="429">
        <f>IF(EC127="základní",I127,0)</f>
        <v>158.69999999999999</v>
      </c>
      <c r="FU127" s="429">
        <f>IF(EC127="snížená",I127,0)</f>
        <v>0</v>
      </c>
      <c r="FV127" s="429">
        <f>IF(EC127="zákl. přenesená",I127,0)</f>
        <v>0</v>
      </c>
      <c r="FW127" s="429">
        <f>IF(EC127="sníž. přenesená",I127,0)</f>
        <v>0</v>
      </c>
      <c r="FX127" s="429">
        <f>IF(EC127="nulová",I127,0)</f>
        <v>0</v>
      </c>
      <c r="FY127" s="49" t="s">
        <v>45</v>
      </c>
      <c r="FZ127" s="429">
        <f>ROUND(H127*G127,2)</f>
        <v>158.69999999999999</v>
      </c>
      <c r="GA127" s="49" t="s">
        <v>110</v>
      </c>
      <c r="GB127" s="49" t="s">
        <v>792</v>
      </c>
    </row>
    <row r="128" spans="1:184" s="10" customFormat="1" ht="24.9" customHeight="1" thickBot="1" x14ac:dyDescent="0.25">
      <c r="A128"/>
      <c r="B128" s="380"/>
      <c r="C128" s="207" t="s">
        <v>114</v>
      </c>
      <c r="D128" s="215" t="s">
        <v>7</v>
      </c>
      <c r="E128" s="216" t="s">
        <v>793</v>
      </c>
      <c r="F128" s="141"/>
      <c r="G128" s="217">
        <v>1.38</v>
      </c>
      <c r="H128" s="218"/>
      <c r="I128" s="381"/>
      <c r="J128" s="316"/>
      <c r="K128" s="317"/>
      <c r="L128" s="316"/>
      <c r="M128" s="317"/>
      <c r="N128" s="316"/>
      <c r="O128" s="317"/>
      <c r="P128" s="316"/>
      <c r="Q128" s="317"/>
      <c r="R128" s="316"/>
      <c r="S128" s="317"/>
      <c r="T128" s="316"/>
      <c r="U128" s="317"/>
      <c r="V128" s="316"/>
      <c r="W128" s="317"/>
      <c r="X128" s="316"/>
      <c r="Y128" s="317"/>
      <c r="Z128" s="316"/>
      <c r="AA128" s="317"/>
      <c r="AB128" s="316"/>
      <c r="AC128" s="317"/>
      <c r="AD128" s="1609"/>
      <c r="AE128" s="1610"/>
      <c r="AF128" s="316"/>
      <c r="AG128" s="317"/>
      <c r="AH128" s="316"/>
      <c r="AI128" s="317"/>
      <c r="AJ128" s="316"/>
      <c r="AK128" s="317"/>
      <c r="AL128" s="316"/>
      <c r="AM128" s="317"/>
      <c r="AN128" s="316"/>
      <c r="AO128" s="317"/>
      <c r="AP128" s="1905"/>
      <c r="AQ128" s="1906"/>
      <c r="AR128" s="1609"/>
      <c r="AS128" s="1610"/>
      <c r="AT128" s="1905"/>
      <c r="AU128" s="1906"/>
      <c r="AV128" s="316"/>
      <c r="AW128" s="317"/>
      <c r="AX128" s="316"/>
      <c r="AY128" s="371"/>
      <c r="AZ128" s="528"/>
      <c r="EB128" s="140"/>
      <c r="EC128" s="141"/>
      <c r="ED128" s="141"/>
      <c r="EE128" s="141"/>
      <c r="EF128" s="141"/>
      <c r="EG128" s="141"/>
      <c r="EH128" s="141"/>
      <c r="EI128" s="142"/>
      <c r="FI128" s="143" t="s">
        <v>114</v>
      </c>
      <c r="FJ128" s="143" t="s">
        <v>46</v>
      </c>
      <c r="FK128" s="10" t="s">
        <v>46</v>
      </c>
      <c r="FL128" s="10" t="s">
        <v>23</v>
      </c>
      <c r="FM128" s="10" t="s">
        <v>44</v>
      </c>
      <c r="FN128" s="143" t="s">
        <v>103</v>
      </c>
    </row>
    <row r="129" spans="1:184" s="8" customFormat="1" ht="24.9" customHeight="1" thickBot="1" x14ac:dyDescent="0.25">
      <c r="A129"/>
      <c r="B129" s="262"/>
      <c r="C129" s="234"/>
      <c r="D129" s="234"/>
      <c r="E129" s="234"/>
      <c r="F129" s="234"/>
      <c r="G129" s="234"/>
      <c r="H129" s="234"/>
      <c r="I129" s="263"/>
      <c r="J129" s="2255" t="s">
        <v>2482</v>
      </c>
      <c r="K129" s="2266"/>
      <c r="L129" s="2255" t="s">
        <v>2482</v>
      </c>
      <c r="M129" s="2266"/>
      <c r="N129" s="2255" t="s">
        <v>2484</v>
      </c>
      <c r="O129" s="2266"/>
      <c r="P129" s="2255" t="s">
        <v>2485</v>
      </c>
      <c r="Q129" s="2266"/>
      <c r="R129" s="2255" t="s">
        <v>2486</v>
      </c>
      <c r="S129" s="2266"/>
      <c r="T129" s="2255" t="s">
        <v>2487</v>
      </c>
      <c r="U129" s="2266"/>
      <c r="V129" s="2255" t="s">
        <v>2488</v>
      </c>
      <c r="W129" s="2266"/>
      <c r="X129" s="2255" t="s">
        <v>2489</v>
      </c>
      <c r="Y129" s="2266"/>
      <c r="Z129" s="2255" t="s">
        <v>2490</v>
      </c>
      <c r="AA129" s="2266"/>
      <c r="AB129" s="2255" t="s">
        <v>2491</v>
      </c>
      <c r="AC129" s="2266"/>
      <c r="AD129" s="2270" t="s">
        <v>2492</v>
      </c>
      <c r="AE129" s="2271"/>
      <c r="AF129" s="2255" t="s">
        <v>2493</v>
      </c>
      <c r="AG129" s="2266"/>
      <c r="AH129" s="2255" t="s">
        <v>2494</v>
      </c>
      <c r="AI129" s="2266"/>
      <c r="AJ129" s="2255" t="s">
        <v>2495</v>
      </c>
      <c r="AK129" s="2266"/>
      <c r="AL129" s="2255" t="s">
        <v>2496</v>
      </c>
      <c r="AM129" s="2266"/>
      <c r="AN129" s="2255" t="s">
        <v>2497</v>
      </c>
      <c r="AO129" s="2266"/>
      <c r="AP129" s="2272" t="s">
        <v>2498</v>
      </c>
      <c r="AQ129" s="2273"/>
      <c r="AR129" s="2270" t="s">
        <v>2499</v>
      </c>
      <c r="AS129" s="2271"/>
      <c r="AT129" s="2272" t="s">
        <v>2504</v>
      </c>
      <c r="AU129" s="2273"/>
      <c r="AV129" s="2255" t="s">
        <v>2500</v>
      </c>
      <c r="AW129" s="2266"/>
      <c r="AX129" s="2278" t="s">
        <v>2501</v>
      </c>
      <c r="AY129" s="2256"/>
      <c r="AZ129" s="536" t="s">
        <v>2502</v>
      </c>
      <c r="EB129" s="109"/>
      <c r="EC129" s="110"/>
      <c r="ED129" s="110"/>
      <c r="EE129" s="111">
        <f>SUM(EE130:EE138)</f>
        <v>0</v>
      </c>
      <c r="EF129" s="110"/>
      <c r="EG129" s="111">
        <f>SUM(EG130:EG138)</f>
        <v>0</v>
      </c>
      <c r="EH129" s="110"/>
      <c r="EI129" s="112">
        <f>SUM(EI130:EI138)</f>
        <v>0</v>
      </c>
      <c r="FG129" s="113" t="s">
        <v>45</v>
      </c>
      <c r="FI129" s="114" t="s">
        <v>43</v>
      </c>
      <c r="FJ129" s="114" t="s">
        <v>45</v>
      </c>
      <c r="FN129" s="113" t="s">
        <v>103</v>
      </c>
      <c r="FZ129" s="115">
        <f>SUM(FZ130:FZ138)</f>
        <v>32809.599999999999</v>
      </c>
    </row>
    <row r="130" spans="1:184" s="1" customFormat="1" ht="16.5" customHeight="1" thickBot="1" x14ac:dyDescent="0.25">
      <c r="A130"/>
      <c r="B130" s="408"/>
      <c r="C130" s="174"/>
      <c r="D130" s="174"/>
      <c r="E130" s="174"/>
      <c r="F130" s="174"/>
      <c r="G130" s="174"/>
      <c r="H130" s="174"/>
      <c r="I130" s="409"/>
      <c r="J130" s="175" t="s">
        <v>91</v>
      </c>
      <c r="K130" s="177" t="s">
        <v>2503</v>
      </c>
      <c r="L130" s="175" t="s">
        <v>91</v>
      </c>
      <c r="M130" s="177" t="s">
        <v>2503</v>
      </c>
      <c r="N130" s="175" t="s">
        <v>91</v>
      </c>
      <c r="O130" s="177" t="s">
        <v>2503</v>
      </c>
      <c r="P130" s="175" t="s">
        <v>91</v>
      </c>
      <c r="Q130" s="177" t="s">
        <v>2503</v>
      </c>
      <c r="R130" s="175" t="s">
        <v>91</v>
      </c>
      <c r="S130" s="177" t="s">
        <v>2503</v>
      </c>
      <c r="T130" s="175" t="s">
        <v>91</v>
      </c>
      <c r="U130" s="177" t="s">
        <v>2503</v>
      </c>
      <c r="V130" s="175" t="s">
        <v>91</v>
      </c>
      <c r="W130" s="177" t="s">
        <v>2503</v>
      </c>
      <c r="X130" s="175" t="s">
        <v>91</v>
      </c>
      <c r="Y130" s="177" t="s">
        <v>2503</v>
      </c>
      <c r="Z130" s="175" t="s">
        <v>91</v>
      </c>
      <c r="AA130" s="177" t="s">
        <v>2503</v>
      </c>
      <c r="AB130" s="175" t="s">
        <v>91</v>
      </c>
      <c r="AC130" s="177" t="s">
        <v>2503</v>
      </c>
      <c r="AD130" s="1599" t="s">
        <v>91</v>
      </c>
      <c r="AE130" s="1600" t="s">
        <v>2503</v>
      </c>
      <c r="AF130" s="175" t="s">
        <v>91</v>
      </c>
      <c r="AG130" s="177" t="s">
        <v>2503</v>
      </c>
      <c r="AH130" s="175" t="s">
        <v>91</v>
      </c>
      <c r="AI130" s="177" t="s">
        <v>2503</v>
      </c>
      <c r="AJ130" s="175" t="s">
        <v>91</v>
      </c>
      <c r="AK130" s="177" t="s">
        <v>2503</v>
      </c>
      <c r="AL130" s="175" t="s">
        <v>91</v>
      </c>
      <c r="AM130" s="177" t="s">
        <v>2503</v>
      </c>
      <c r="AN130" s="175" t="s">
        <v>91</v>
      </c>
      <c r="AO130" s="177" t="s">
        <v>2503</v>
      </c>
      <c r="AP130" s="1895" t="s">
        <v>91</v>
      </c>
      <c r="AQ130" s="1896" t="s">
        <v>2503</v>
      </c>
      <c r="AR130" s="1599" t="s">
        <v>91</v>
      </c>
      <c r="AS130" s="1600" t="s">
        <v>2503</v>
      </c>
      <c r="AT130" s="1895" t="s">
        <v>91</v>
      </c>
      <c r="AU130" s="1896" t="s">
        <v>2503</v>
      </c>
      <c r="AV130" s="175" t="s">
        <v>91</v>
      </c>
      <c r="AW130" s="177" t="s">
        <v>2503</v>
      </c>
      <c r="AX130" s="175" t="s">
        <v>91</v>
      </c>
      <c r="AY130" s="176" t="s">
        <v>2503</v>
      </c>
      <c r="AZ130" s="537"/>
      <c r="EB130" s="122" t="s">
        <v>7</v>
      </c>
      <c r="EC130" s="123" t="s">
        <v>31</v>
      </c>
      <c r="ED130" s="33"/>
      <c r="EE130" s="124">
        <f>ED130*G132</f>
        <v>0</v>
      </c>
      <c r="EF130" s="124">
        <v>0</v>
      </c>
      <c r="EG130" s="124">
        <f>EF130*G132</f>
        <v>0</v>
      </c>
      <c r="EH130" s="124">
        <v>0</v>
      </c>
      <c r="EI130" s="125">
        <f>EH130*G132</f>
        <v>0</v>
      </c>
      <c r="EJ130" s="22"/>
      <c r="EK130" s="22"/>
      <c r="EL130" s="22"/>
      <c r="EM130" s="22"/>
      <c r="EN130" s="22"/>
      <c r="EO130" s="22"/>
      <c r="EP130" s="22"/>
      <c r="EQ130" s="22"/>
      <c r="ER130" s="22"/>
      <c r="ES130" s="22"/>
      <c r="ET130" s="22"/>
      <c r="FG130" s="126" t="s">
        <v>110</v>
      </c>
      <c r="FI130" s="126" t="s">
        <v>105</v>
      </c>
      <c r="FJ130" s="126" t="s">
        <v>46</v>
      </c>
      <c r="FN130" s="13" t="s">
        <v>103</v>
      </c>
      <c r="FT130" s="127">
        <f>IF(EC130="základní",I132,0)</f>
        <v>27685.9</v>
      </c>
      <c r="FU130" s="127">
        <f>IF(EC130="snížená",I132,0)</f>
        <v>0</v>
      </c>
      <c r="FV130" s="127">
        <f>IF(EC130="zákl. přenesená",I132,0)</f>
        <v>0</v>
      </c>
      <c r="FW130" s="127">
        <f>IF(EC130="sníž. přenesená",I132,0)</f>
        <v>0</v>
      </c>
      <c r="FX130" s="127">
        <f>IF(EC130="nulová",I132,0)</f>
        <v>0</v>
      </c>
      <c r="FY130" s="13" t="s">
        <v>45</v>
      </c>
      <c r="FZ130" s="127">
        <f>ROUND(H132*G132,2)</f>
        <v>27685.9</v>
      </c>
      <c r="GA130" s="13" t="s">
        <v>110</v>
      </c>
      <c r="GB130" s="126" t="s">
        <v>794</v>
      </c>
    </row>
    <row r="131" spans="1:184" s="397" customFormat="1" ht="24.9" customHeight="1" thickBot="1" x14ac:dyDescent="0.35">
      <c r="A131" s="394"/>
      <c r="B131" s="410"/>
      <c r="C131" s="411" t="s">
        <v>43</v>
      </c>
      <c r="D131" s="412" t="s">
        <v>110</v>
      </c>
      <c r="E131" s="412" t="s">
        <v>349</v>
      </c>
      <c r="F131" s="410"/>
      <c r="G131" s="413"/>
      <c r="H131" s="414"/>
      <c r="I131" s="686">
        <f>FZ129</f>
        <v>32809.599999999999</v>
      </c>
      <c r="J131" s="365"/>
      <c r="K131" s="404">
        <f>K132+K138</f>
        <v>0</v>
      </c>
      <c r="L131" s="404"/>
      <c r="M131" s="404">
        <f>M132+M138</f>
        <v>0</v>
      </c>
      <c r="N131" s="404"/>
      <c r="O131" s="404">
        <f>O132+O138</f>
        <v>0</v>
      </c>
      <c r="P131" s="404"/>
      <c r="Q131" s="404">
        <f>Q132+Q138</f>
        <v>9842.880000000001</v>
      </c>
      <c r="R131" s="404"/>
      <c r="S131" s="404">
        <f>S132+S138</f>
        <v>18662.190000000002</v>
      </c>
      <c r="T131" s="404"/>
      <c r="U131" s="404">
        <f>U132+U138</f>
        <v>0</v>
      </c>
      <c r="V131" s="404"/>
      <c r="W131" s="404">
        <f>W132+W138</f>
        <v>0</v>
      </c>
      <c r="X131" s="404"/>
      <c r="Y131" s="404">
        <f>Y132+Y138</f>
        <v>0</v>
      </c>
      <c r="Z131" s="404"/>
      <c r="AA131" s="404">
        <f>AA132+AA138</f>
        <v>0</v>
      </c>
      <c r="AB131" s="404"/>
      <c r="AC131" s="404">
        <f>AC132+AC138</f>
        <v>0</v>
      </c>
      <c r="AD131" s="1670"/>
      <c r="AE131" s="1670">
        <f>AE132+AE138</f>
        <v>0</v>
      </c>
      <c r="AF131" s="404"/>
      <c r="AG131" s="404">
        <f>AG132+AG138</f>
        <v>0</v>
      </c>
      <c r="AH131" s="404"/>
      <c r="AI131" s="404">
        <f>AI132+AI138</f>
        <v>0</v>
      </c>
      <c r="AJ131" s="404"/>
      <c r="AK131" s="404">
        <f>AK132+AK138</f>
        <v>0</v>
      </c>
      <c r="AL131" s="404"/>
      <c r="AM131" s="404">
        <f>AM132+AM138</f>
        <v>0</v>
      </c>
      <c r="AN131" s="404"/>
      <c r="AO131" s="404">
        <f>AO132+AO138</f>
        <v>0</v>
      </c>
      <c r="AP131" s="1937"/>
      <c r="AQ131" s="1937">
        <f>AQ132+AQ138</f>
        <v>4300.9799999999996</v>
      </c>
      <c r="AR131" s="1670"/>
      <c r="AS131" s="1670">
        <f>AS132+AS138</f>
        <v>0</v>
      </c>
      <c r="AT131" s="1937"/>
      <c r="AU131" s="1937">
        <f>AU132+AU138</f>
        <v>0</v>
      </c>
      <c r="AV131" s="404"/>
      <c r="AW131" s="404">
        <f>AW132+AW138</f>
        <v>32806.049999999996</v>
      </c>
      <c r="AX131" s="404"/>
      <c r="AY131" s="415">
        <f>AY132+AY138</f>
        <v>3.55</v>
      </c>
      <c r="AZ131" s="538"/>
      <c r="EB131" s="398"/>
      <c r="EC131" s="396"/>
      <c r="ED131" s="396"/>
      <c r="EE131" s="399"/>
      <c r="EF131" s="396"/>
      <c r="EG131" s="399"/>
      <c r="EH131" s="396"/>
      <c r="EI131" s="400"/>
      <c r="FG131" s="401"/>
      <c r="FI131" s="402" t="s">
        <v>112</v>
      </c>
      <c r="FJ131" s="402" t="s">
        <v>46</v>
      </c>
      <c r="FN131" s="401"/>
      <c r="FZ131" s="403"/>
    </row>
    <row r="132" spans="1:184" s="443" customFormat="1" ht="24.9" customHeight="1" x14ac:dyDescent="0.25">
      <c r="A132" s="266"/>
      <c r="B132" s="430" t="s">
        <v>287</v>
      </c>
      <c r="C132" s="268" t="s">
        <v>105</v>
      </c>
      <c r="D132" s="269" t="s">
        <v>351</v>
      </c>
      <c r="E132" s="431" t="s">
        <v>352</v>
      </c>
      <c r="F132" s="270" t="s">
        <v>194</v>
      </c>
      <c r="G132" s="271">
        <v>31.22</v>
      </c>
      <c r="H132" s="272">
        <v>886.8</v>
      </c>
      <c r="I132" s="424">
        <f>ROUND(H132*G132,2)</f>
        <v>27685.9</v>
      </c>
      <c r="J132" s="329"/>
      <c r="K132" s="319">
        <f>ROUND(J132*H132,2)</f>
        <v>0</v>
      </c>
      <c r="L132" s="329"/>
      <c r="M132" s="319">
        <f>ROUND(L132*H132,2)</f>
        <v>0</v>
      </c>
      <c r="N132" s="329"/>
      <c r="O132" s="319">
        <f>ROUND(N132*H132,2)</f>
        <v>0</v>
      </c>
      <c r="P132" s="318">
        <f>(G132*0.75)*0.4</f>
        <v>9.3659999999999997</v>
      </c>
      <c r="Q132" s="319">
        <f>ROUND(P132*H132,2)</f>
        <v>8305.77</v>
      </c>
      <c r="R132" s="329">
        <v>17</v>
      </c>
      <c r="S132" s="319">
        <f>ROUND(R132*H132,2)</f>
        <v>15075.6</v>
      </c>
      <c r="T132" s="329"/>
      <c r="U132" s="319">
        <f>ROUND(T132*H132,2)</f>
        <v>0</v>
      </c>
      <c r="V132" s="329"/>
      <c r="W132" s="319">
        <f>ROUND(V132*H132,2)</f>
        <v>0</v>
      </c>
      <c r="X132" s="329"/>
      <c r="Y132" s="319">
        <f>ROUND(X132*H132,2)</f>
        <v>0</v>
      </c>
      <c r="Z132" s="329"/>
      <c r="AA132" s="319">
        <f>ROUND(Z132*H132,2)</f>
        <v>0</v>
      </c>
      <c r="AB132" s="329"/>
      <c r="AC132" s="319">
        <f>ROUND(AB132*H132,2)</f>
        <v>0</v>
      </c>
      <c r="AD132" s="1620"/>
      <c r="AE132" s="1382">
        <f>ROUND(AD132*H132,2)</f>
        <v>0</v>
      </c>
      <c r="AF132" s="329"/>
      <c r="AG132" s="319">
        <f>ROUND(AF132*H132,2)</f>
        <v>0</v>
      </c>
      <c r="AH132" s="329"/>
      <c r="AI132" s="319">
        <f>ROUND(AH132*H132,2)</f>
        <v>0</v>
      </c>
      <c r="AJ132" s="329"/>
      <c r="AK132" s="319">
        <f>ROUND(AJ132*H132,2)</f>
        <v>0</v>
      </c>
      <c r="AL132" s="329"/>
      <c r="AM132" s="319">
        <f>ROUND(AL132*H132,2)</f>
        <v>0</v>
      </c>
      <c r="AN132" s="329"/>
      <c r="AO132" s="319">
        <f>ROUND(AN132*H132,2)</f>
        <v>0</v>
      </c>
      <c r="AP132" s="1915">
        <v>4.8499999999999996</v>
      </c>
      <c r="AQ132" s="1908">
        <f>ROUND(AP132*H132,2)</f>
        <v>4300.9799999999996</v>
      </c>
      <c r="AR132" s="1620"/>
      <c r="AS132" s="1382">
        <f>ROUND(AR132*H132,2)</f>
        <v>0</v>
      </c>
      <c r="AT132" s="1915"/>
      <c r="AU132" s="1908">
        <f>ROUND(AT132*H132,2)</f>
        <v>0</v>
      </c>
      <c r="AV132" s="318">
        <f>AT132+AR132+AP132+AN132+AL132+AJ132+AH132+AF132+AD132+AB132+Z132+X132+V132+T132+R132+P132+N132+L132+J132</f>
        <v>31.216000000000001</v>
      </c>
      <c r="AW132" s="319">
        <f>ROUND(AV132*H132,2)</f>
        <v>27682.35</v>
      </c>
      <c r="AX132" s="318">
        <f>G132-AV132</f>
        <v>3.9999999999977831E-3</v>
      </c>
      <c r="AY132" s="433">
        <f>ROUND(AX132*H132,2)</f>
        <v>3.55</v>
      </c>
      <c r="AZ132" s="530">
        <f>AY132/I132</f>
        <v>1.2822411407973009E-4</v>
      </c>
      <c r="EB132" s="444"/>
      <c r="EC132" s="445"/>
      <c r="ED132" s="445"/>
      <c r="EE132" s="445"/>
      <c r="EF132" s="445"/>
      <c r="EG132" s="445"/>
      <c r="EH132" s="445"/>
      <c r="EI132" s="446"/>
      <c r="FI132" s="447" t="s">
        <v>114</v>
      </c>
      <c r="FJ132" s="447" t="s">
        <v>46</v>
      </c>
      <c r="FK132" s="443" t="s">
        <v>46</v>
      </c>
      <c r="FL132" s="443" t="s">
        <v>23</v>
      </c>
      <c r="FM132" s="443" t="s">
        <v>44</v>
      </c>
      <c r="FN132" s="447" t="s">
        <v>103</v>
      </c>
    </row>
    <row r="133" spans="1:184" s="10" customFormat="1" ht="24.9" customHeight="1" x14ac:dyDescent="0.2">
      <c r="A133"/>
      <c r="B133" s="377"/>
      <c r="C133" s="207" t="s">
        <v>112</v>
      </c>
      <c r="D133" s="33"/>
      <c r="E133" s="208" t="s">
        <v>354</v>
      </c>
      <c r="F133" s="33"/>
      <c r="G133" s="33"/>
      <c r="H133" s="202"/>
      <c r="I133" s="378"/>
      <c r="J133" s="316"/>
      <c r="K133" s="317"/>
      <c r="L133" s="316"/>
      <c r="M133" s="317"/>
      <c r="N133" s="316"/>
      <c r="O133" s="317"/>
      <c r="P133" s="316"/>
      <c r="Q133" s="317"/>
      <c r="R133" s="316"/>
      <c r="S133" s="317"/>
      <c r="T133" s="316"/>
      <c r="U133" s="317"/>
      <c r="V133" s="316"/>
      <c r="W133" s="317"/>
      <c r="X133" s="316"/>
      <c r="Y133" s="317"/>
      <c r="Z133" s="316"/>
      <c r="AA133" s="317"/>
      <c r="AB133" s="316"/>
      <c r="AC133" s="317"/>
      <c r="AD133" s="1609"/>
      <c r="AE133" s="1610"/>
      <c r="AF133" s="316"/>
      <c r="AG133" s="317"/>
      <c r="AH133" s="316"/>
      <c r="AI133" s="317"/>
      <c r="AJ133" s="316"/>
      <c r="AK133" s="317"/>
      <c r="AL133" s="316"/>
      <c r="AM133" s="317"/>
      <c r="AN133" s="316"/>
      <c r="AO133" s="317"/>
      <c r="AP133" s="1905"/>
      <c r="AQ133" s="1906"/>
      <c r="AR133" s="1609"/>
      <c r="AS133" s="1610"/>
      <c r="AT133" s="1905"/>
      <c r="AU133" s="1906"/>
      <c r="AV133" s="316"/>
      <c r="AW133" s="317"/>
      <c r="AX133" s="316"/>
      <c r="AY133" s="371"/>
      <c r="AZ133" s="528"/>
      <c r="EB133" s="140"/>
      <c r="EC133" s="141"/>
      <c r="ED133" s="141"/>
      <c r="EE133" s="141"/>
      <c r="EF133" s="141"/>
      <c r="EG133" s="141"/>
      <c r="EH133" s="141"/>
      <c r="EI133" s="142"/>
      <c r="FI133" s="143" t="s">
        <v>114</v>
      </c>
      <c r="FJ133" s="143" t="s">
        <v>46</v>
      </c>
      <c r="FK133" s="10" t="s">
        <v>46</v>
      </c>
      <c r="FL133" s="10" t="s">
        <v>23</v>
      </c>
      <c r="FM133" s="10" t="s">
        <v>44</v>
      </c>
      <c r="FN133" s="143" t="s">
        <v>103</v>
      </c>
    </row>
    <row r="134" spans="1:184" s="10" customFormat="1" ht="24.9" customHeight="1" x14ac:dyDescent="0.2">
      <c r="A134"/>
      <c r="B134" s="380"/>
      <c r="C134" s="207" t="s">
        <v>114</v>
      </c>
      <c r="D134" s="215" t="s">
        <v>7</v>
      </c>
      <c r="E134" s="216" t="s">
        <v>795</v>
      </c>
      <c r="F134" s="141"/>
      <c r="G134" s="217">
        <v>19.399999999999999</v>
      </c>
      <c r="H134" s="218"/>
      <c r="I134" s="381"/>
      <c r="J134" s="316"/>
      <c r="K134" s="317"/>
      <c r="L134" s="316"/>
      <c r="M134" s="317"/>
      <c r="N134" s="316"/>
      <c r="O134" s="317"/>
      <c r="P134" s="316"/>
      <c r="Q134" s="317"/>
      <c r="R134" s="316"/>
      <c r="S134" s="317"/>
      <c r="T134" s="316"/>
      <c r="U134" s="317"/>
      <c r="V134" s="316"/>
      <c r="W134" s="317"/>
      <c r="X134" s="316"/>
      <c r="Y134" s="317"/>
      <c r="Z134" s="316"/>
      <c r="AA134" s="317"/>
      <c r="AB134" s="316"/>
      <c r="AC134" s="317"/>
      <c r="AD134" s="1609"/>
      <c r="AE134" s="1610"/>
      <c r="AF134" s="316"/>
      <c r="AG134" s="317"/>
      <c r="AH134" s="316"/>
      <c r="AI134" s="317"/>
      <c r="AJ134" s="316"/>
      <c r="AK134" s="317"/>
      <c r="AL134" s="316"/>
      <c r="AM134" s="317"/>
      <c r="AN134" s="316"/>
      <c r="AO134" s="317"/>
      <c r="AP134" s="1905"/>
      <c r="AQ134" s="1906"/>
      <c r="AR134" s="1609"/>
      <c r="AS134" s="1610"/>
      <c r="AT134" s="1905"/>
      <c r="AU134" s="1906"/>
      <c r="AV134" s="316"/>
      <c r="AW134" s="317"/>
      <c r="AX134" s="316"/>
      <c r="AY134" s="371"/>
      <c r="AZ134" s="528"/>
      <c r="EB134" s="140"/>
      <c r="EC134" s="141"/>
      <c r="ED134" s="141"/>
      <c r="EE134" s="141"/>
      <c r="EF134" s="141"/>
      <c r="EG134" s="141"/>
      <c r="EH134" s="141"/>
      <c r="EI134" s="142"/>
      <c r="FI134" s="143" t="s">
        <v>114</v>
      </c>
      <c r="FJ134" s="143" t="s">
        <v>46</v>
      </c>
      <c r="FK134" s="10" t="s">
        <v>46</v>
      </c>
      <c r="FL134" s="10" t="s">
        <v>23</v>
      </c>
      <c r="FM134" s="10" t="s">
        <v>44</v>
      </c>
      <c r="FN134" s="143" t="s">
        <v>103</v>
      </c>
    </row>
    <row r="135" spans="1:184" s="12" customFormat="1" ht="24.9" customHeight="1" x14ac:dyDescent="0.2">
      <c r="A135"/>
      <c r="B135" s="380"/>
      <c r="C135" s="207" t="s">
        <v>114</v>
      </c>
      <c r="D135" s="215" t="s">
        <v>7</v>
      </c>
      <c r="E135" s="216" t="s">
        <v>796</v>
      </c>
      <c r="F135" s="141"/>
      <c r="G135" s="217">
        <v>4.32</v>
      </c>
      <c r="H135" s="218"/>
      <c r="I135" s="381"/>
      <c r="J135" s="322"/>
      <c r="K135" s="323"/>
      <c r="L135" s="322"/>
      <c r="M135" s="323"/>
      <c r="N135" s="322"/>
      <c r="O135" s="323"/>
      <c r="P135" s="322"/>
      <c r="Q135" s="323"/>
      <c r="R135" s="322"/>
      <c r="S135" s="323"/>
      <c r="T135" s="322"/>
      <c r="U135" s="323"/>
      <c r="V135" s="322"/>
      <c r="W135" s="323"/>
      <c r="X135" s="322"/>
      <c r="Y135" s="323"/>
      <c r="Z135" s="322"/>
      <c r="AA135" s="323"/>
      <c r="AB135" s="322"/>
      <c r="AC135" s="323"/>
      <c r="AD135" s="1613"/>
      <c r="AE135" s="1614"/>
      <c r="AF135" s="322"/>
      <c r="AG135" s="323"/>
      <c r="AH135" s="322"/>
      <c r="AI135" s="323"/>
      <c r="AJ135" s="322"/>
      <c r="AK135" s="323"/>
      <c r="AL135" s="322"/>
      <c r="AM135" s="323"/>
      <c r="AN135" s="322"/>
      <c r="AO135" s="323"/>
      <c r="AP135" s="1911"/>
      <c r="AQ135" s="1912"/>
      <c r="AR135" s="1613"/>
      <c r="AS135" s="1614"/>
      <c r="AT135" s="1911"/>
      <c r="AU135" s="1912"/>
      <c r="AV135" s="322"/>
      <c r="AW135" s="323"/>
      <c r="AX135" s="322"/>
      <c r="AY135" s="373"/>
      <c r="AZ135" s="529"/>
      <c r="EB135" s="154"/>
      <c r="EC135" s="155"/>
      <c r="ED135" s="155"/>
      <c r="EE135" s="155"/>
      <c r="EF135" s="155"/>
      <c r="EG135" s="155"/>
      <c r="EH135" s="155"/>
      <c r="EI135" s="156"/>
      <c r="FI135" s="157" t="s">
        <v>114</v>
      </c>
      <c r="FJ135" s="157" t="s">
        <v>46</v>
      </c>
      <c r="FK135" s="12" t="s">
        <v>110</v>
      </c>
      <c r="FL135" s="12" t="s">
        <v>23</v>
      </c>
      <c r="FM135" s="12" t="s">
        <v>45</v>
      </c>
      <c r="FN135" s="157" t="s">
        <v>103</v>
      </c>
    </row>
    <row r="136" spans="1:184" s="1" customFormat="1" ht="24" customHeight="1" x14ac:dyDescent="0.2">
      <c r="A136"/>
      <c r="B136" s="380"/>
      <c r="C136" s="207" t="s">
        <v>114</v>
      </c>
      <c r="D136" s="215" t="s">
        <v>7</v>
      </c>
      <c r="E136" s="216" t="s">
        <v>797</v>
      </c>
      <c r="F136" s="141"/>
      <c r="G136" s="217">
        <v>7.5</v>
      </c>
      <c r="H136" s="218"/>
      <c r="I136" s="381"/>
      <c r="J136" s="312"/>
      <c r="K136" s="313"/>
      <c r="L136" s="312"/>
      <c r="M136" s="313"/>
      <c r="N136" s="312"/>
      <c r="O136" s="313"/>
      <c r="P136" s="312"/>
      <c r="Q136" s="313"/>
      <c r="R136" s="312"/>
      <c r="S136" s="313"/>
      <c r="T136" s="312"/>
      <c r="U136" s="313"/>
      <c r="V136" s="312"/>
      <c r="W136" s="313"/>
      <c r="X136" s="312"/>
      <c r="Y136" s="313"/>
      <c r="Z136" s="312"/>
      <c r="AA136" s="313"/>
      <c r="AB136" s="312"/>
      <c r="AC136" s="313"/>
      <c r="AD136" s="1605"/>
      <c r="AE136" s="1606"/>
      <c r="AF136" s="312"/>
      <c r="AG136" s="313"/>
      <c r="AH136" s="312"/>
      <c r="AI136" s="313"/>
      <c r="AJ136" s="312"/>
      <c r="AK136" s="313"/>
      <c r="AL136" s="312"/>
      <c r="AM136" s="313"/>
      <c r="AN136" s="312"/>
      <c r="AO136" s="313"/>
      <c r="AP136" s="1901"/>
      <c r="AQ136" s="1902"/>
      <c r="AR136" s="1605"/>
      <c r="AS136" s="1606"/>
      <c r="AT136" s="1901"/>
      <c r="AU136" s="1902"/>
      <c r="AV136" s="312"/>
      <c r="AW136" s="313"/>
      <c r="AX136" s="312"/>
      <c r="AY136" s="369"/>
      <c r="AZ136" s="539"/>
      <c r="EB136" s="122" t="s">
        <v>7</v>
      </c>
      <c r="EC136" s="123" t="s">
        <v>31</v>
      </c>
      <c r="ED136" s="33"/>
      <c r="EE136" s="124">
        <f>ED136*G138</f>
        <v>0</v>
      </c>
      <c r="EF136" s="124">
        <v>0</v>
      </c>
      <c r="EG136" s="124">
        <f>EF136*G138</f>
        <v>0</v>
      </c>
      <c r="EH136" s="124">
        <v>0</v>
      </c>
      <c r="EI136" s="125">
        <f>EH136*G138</f>
        <v>0</v>
      </c>
      <c r="EJ136" s="22"/>
      <c r="EK136" s="22"/>
      <c r="EL136" s="22"/>
      <c r="EM136" s="22"/>
      <c r="EN136" s="22"/>
      <c r="EO136" s="22"/>
      <c r="EP136" s="22"/>
      <c r="EQ136" s="22"/>
      <c r="ER136" s="22"/>
      <c r="ES136" s="22"/>
      <c r="ET136" s="22"/>
      <c r="FG136" s="126" t="s">
        <v>110</v>
      </c>
      <c r="FI136" s="126" t="s">
        <v>105</v>
      </c>
      <c r="FJ136" s="126" t="s">
        <v>46</v>
      </c>
      <c r="FN136" s="13" t="s">
        <v>103</v>
      </c>
      <c r="FT136" s="127">
        <f>IF(EC136="základní",I138,0)</f>
        <v>5123.7</v>
      </c>
      <c r="FU136" s="127">
        <f>IF(EC136="snížená",I138,0)</f>
        <v>0</v>
      </c>
      <c r="FV136" s="127">
        <f>IF(EC136="zákl. přenesená",I138,0)</f>
        <v>0</v>
      </c>
      <c r="FW136" s="127">
        <f>IF(EC136="sníž. přenesená",I138,0)</f>
        <v>0</v>
      </c>
      <c r="FX136" s="127">
        <f>IF(EC136="nulová",I138,0)</f>
        <v>0</v>
      </c>
      <c r="FY136" s="13" t="s">
        <v>45</v>
      </c>
      <c r="FZ136" s="127">
        <f>ROUND(H138*G138,2)</f>
        <v>5123.7</v>
      </c>
      <c r="GA136" s="13" t="s">
        <v>110</v>
      </c>
      <c r="GB136" s="126" t="s">
        <v>798</v>
      </c>
    </row>
    <row r="137" spans="1:184" s="1" customFormat="1" ht="24.9" customHeight="1" x14ac:dyDescent="0.2">
      <c r="A137"/>
      <c r="B137" s="384"/>
      <c r="C137" s="207" t="s">
        <v>114</v>
      </c>
      <c r="D137" s="227" t="s">
        <v>7</v>
      </c>
      <c r="E137" s="228" t="s">
        <v>132</v>
      </c>
      <c r="F137" s="155"/>
      <c r="G137" s="229">
        <v>31.22</v>
      </c>
      <c r="H137" s="230"/>
      <c r="I137" s="385"/>
      <c r="J137" s="312"/>
      <c r="K137" s="313"/>
      <c r="L137" s="312"/>
      <c r="M137" s="313"/>
      <c r="N137" s="312"/>
      <c r="O137" s="313"/>
      <c r="P137" s="312"/>
      <c r="Q137" s="313"/>
      <c r="R137" s="312"/>
      <c r="S137" s="313"/>
      <c r="T137" s="312"/>
      <c r="U137" s="313"/>
      <c r="V137" s="312"/>
      <c r="W137" s="313"/>
      <c r="X137" s="312"/>
      <c r="Y137" s="313"/>
      <c r="Z137" s="312"/>
      <c r="AA137" s="313"/>
      <c r="AB137" s="312"/>
      <c r="AC137" s="313"/>
      <c r="AD137" s="1605"/>
      <c r="AE137" s="1606"/>
      <c r="AF137" s="312"/>
      <c r="AG137" s="313"/>
      <c r="AH137" s="312"/>
      <c r="AI137" s="313"/>
      <c r="AJ137" s="312"/>
      <c r="AK137" s="313"/>
      <c r="AL137" s="312"/>
      <c r="AM137" s="313"/>
      <c r="AN137" s="312"/>
      <c r="AO137" s="313"/>
      <c r="AP137" s="1901"/>
      <c r="AQ137" s="1902"/>
      <c r="AR137" s="1605"/>
      <c r="AS137" s="1606"/>
      <c r="AT137" s="1901"/>
      <c r="AU137" s="1902"/>
      <c r="AV137" s="312"/>
      <c r="AW137" s="313"/>
      <c r="AX137" s="312"/>
      <c r="AY137" s="369"/>
      <c r="AZ137" s="539"/>
      <c r="EB137" s="128"/>
      <c r="EC137" s="129"/>
      <c r="ED137" s="33"/>
      <c r="EE137" s="33"/>
      <c r="EF137" s="33"/>
      <c r="EG137" s="33"/>
      <c r="EH137" s="33"/>
      <c r="EI137" s="34"/>
      <c r="EJ137" s="22"/>
      <c r="EK137" s="22"/>
      <c r="EL137" s="22"/>
      <c r="EM137" s="22"/>
      <c r="EN137" s="22"/>
      <c r="EO137" s="22"/>
      <c r="EP137" s="22"/>
      <c r="EQ137" s="22"/>
      <c r="ER137" s="22"/>
      <c r="ES137" s="22"/>
      <c r="ET137" s="22"/>
      <c r="FI137" s="13" t="s">
        <v>112</v>
      </c>
      <c r="FJ137" s="13" t="s">
        <v>46</v>
      </c>
    </row>
    <row r="138" spans="1:184" s="443" customFormat="1" ht="24.9" customHeight="1" x14ac:dyDescent="0.25">
      <c r="A138" s="266"/>
      <c r="B138" s="430" t="s">
        <v>307</v>
      </c>
      <c r="C138" s="268" t="s">
        <v>105</v>
      </c>
      <c r="D138" s="269" t="s">
        <v>359</v>
      </c>
      <c r="E138" s="431" t="s">
        <v>360</v>
      </c>
      <c r="F138" s="270" t="s">
        <v>194</v>
      </c>
      <c r="G138" s="271">
        <v>1.8</v>
      </c>
      <c r="H138" s="272">
        <v>2846.5</v>
      </c>
      <c r="I138" s="432">
        <f>ROUND(H138*G138,2)</f>
        <v>5123.7</v>
      </c>
      <c r="J138" s="329"/>
      <c r="K138" s="319">
        <f>ROUND(J138*H138,2)</f>
        <v>0</v>
      </c>
      <c r="L138" s="329"/>
      <c r="M138" s="319">
        <f>ROUND(L138*H138,2)</f>
        <v>0</v>
      </c>
      <c r="N138" s="329"/>
      <c r="O138" s="319">
        <f>ROUND(N138*H138,2)</f>
        <v>0</v>
      </c>
      <c r="P138" s="318">
        <f>(G138*0.75)*0.4</f>
        <v>0.54</v>
      </c>
      <c r="Q138" s="319">
        <f>ROUND(P138*H138,2)</f>
        <v>1537.11</v>
      </c>
      <c r="R138" s="329">
        <v>1.26</v>
      </c>
      <c r="S138" s="319">
        <f>ROUND(R138*H138,2)</f>
        <v>3586.59</v>
      </c>
      <c r="T138" s="329"/>
      <c r="U138" s="319">
        <f>ROUND(T138*H138,2)</f>
        <v>0</v>
      </c>
      <c r="V138" s="329"/>
      <c r="W138" s="319">
        <f>ROUND(V138*H138,2)</f>
        <v>0</v>
      </c>
      <c r="X138" s="329"/>
      <c r="Y138" s="319">
        <f>ROUND(X138*H138,2)</f>
        <v>0</v>
      </c>
      <c r="Z138" s="329"/>
      <c r="AA138" s="319">
        <f>ROUND(Z138*H138,2)</f>
        <v>0</v>
      </c>
      <c r="AB138" s="329"/>
      <c r="AC138" s="319">
        <f>ROUND(AB138*H138,2)</f>
        <v>0</v>
      </c>
      <c r="AD138" s="1620"/>
      <c r="AE138" s="1382">
        <f>ROUND(AD138*H138,2)</f>
        <v>0</v>
      </c>
      <c r="AF138" s="329"/>
      <c r="AG138" s="319">
        <f>ROUND(AF138*H138,2)</f>
        <v>0</v>
      </c>
      <c r="AH138" s="329"/>
      <c r="AI138" s="319">
        <f>ROUND(AH138*H138,2)</f>
        <v>0</v>
      </c>
      <c r="AJ138" s="329"/>
      <c r="AK138" s="319">
        <f>ROUND(AJ138*H138,2)</f>
        <v>0</v>
      </c>
      <c r="AL138" s="329"/>
      <c r="AM138" s="319">
        <f>ROUND(AL138*H138,2)</f>
        <v>0</v>
      </c>
      <c r="AN138" s="329"/>
      <c r="AO138" s="319">
        <f>ROUND(AN138*H138,2)</f>
        <v>0</v>
      </c>
      <c r="AP138" s="1915"/>
      <c r="AQ138" s="1908">
        <f>ROUND(AP138*H138,2)</f>
        <v>0</v>
      </c>
      <c r="AR138" s="1620"/>
      <c r="AS138" s="1382">
        <f>ROUND(AR138*H138,2)</f>
        <v>0</v>
      </c>
      <c r="AT138" s="1915"/>
      <c r="AU138" s="1908">
        <f>ROUND(AT138*H138,2)</f>
        <v>0</v>
      </c>
      <c r="AV138" s="318">
        <f>AT138+AR138+AP138+AN138+AL138+AJ138+AH138+AF138+AD138+AB138+Z138+X138+V138+T138+R138+P138+N138+L138+J138</f>
        <v>1.8</v>
      </c>
      <c r="AW138" s="319">
        <f>ROUND(AV138*H138,2)</f>
        <v>5123.7</v>
      </c>
      <c r="AX138" s="318">
        <f>G138-AV138</f>
        <v>0</v>
      </c>
      <c r="AY138" s="433">
        <f>ROUND(AX138*H138,2)</f>
        <v>0</v>
      </c>
      <c r="AZ138" s="530">
        <f>AY138/I138</f>
        <v>0</v>
      </c>
      <c r="EB138" s="444"/>
      <c r="EC138" s="445"/>
      <c r="ED138" s="445"/>
      <c r="EE138" s="445"/>
      <c r="EF138" s="445"/>
      <c r="EG138" s="445"/>
      <c r="EH138" s="445"/>
      <c r="EI138" s="446"/>
      <c r="FI138" s="447" t="s">
        <v>114</v>
      </c>
      <c r="FJ138" s="447" t="s">
        <v>46</v>
      </c>
      <c r="FK138" s="443" t="s">
        <v>46</v>
      </c>
      <c r="FL138" s="443" t="s">
        <v>23</v>
      </c>
      <c r="FM138" s="443" t="s">
        <v>45</v>
      </c>
      <c r="FN138" s="447" t="s">
        <v>103</v>
      </c>
    </row>
    <row r="139" spans="1:184" s="8" customFormat="1" ht="24.9" customHeight="1" x14ac:dyDescent="0.2">
      <c r="A139"/>
      <c r="B139" s="377"/>
      <c r="C139" s="207" t="s">
        <v>112</v>
      </c>
      <c r="D139" s="33"/>
      <c r="E139" s="208" t="s">
        <v>362</v>
      </c>
      <c r="F139" s="33"/>
      <c r="G139" s="33"/>
      <c r="H139" s="202"/>
      <c r="I139" s="378"/>
      <c r="J139" s="325"/>
      <c r="K139" s="326"/>
      <c r="L139" s="325"/>
      <c r="M139" s="326"/>
      <c r="N139" s="325"/>
      <c r="O139" s="326"/>
      <c r="P139" s="325"/>
      <c r="Q139" s="326"/>
      <c r="R139" s="325"/>
      <c r="S139" s="326"/>
      <c r="T139" s="325"/>
      <c r="U139" s="326"/>
      <c r="V139" s="325"/>
      <c r="W139" s="326"/>
      <c r="X139" s="325"/>
      <c r="Y139" s="326"/>
      <c r="Z139" s="325"/>
      <c r="AA139" s="326"/>
      <c r="AB139" s="325"/>
      <c r="AC139" s="326"/>
      <c r="AD139" s="1616"/>
      <c r="AE139" s="1617"/>
      <c r="AF139" s="325"/>
      <c r="AG139" s="326"/>
      <c r="AH139" s="325"/>
      <c r="AI139" s="326"/>
      <c r="AJ139" s="325"/>
      <c r="AK139" s="326"/>
      <c r="AL139" s="325"/>
      <c r="AM139" s="326"/>
      <c r="AN139" s="325"/>
      <c r="AO139" s="326"/>
      <c r="AP139" s="1913"/>
      <c r="AQ139" s="1914"/>
      <c r="AR139" s="1616"/>
      <c r="AS139" s="1617"/>
      <c r="AT139" s="1913"/>
      <c r="AU139" s="1914"/>
      <c r="AV139" s="325"/>
      <c r="AW139" s="326"/>
      <c r="AX139" s="325"/>
      <c r="AY139" s="374"/>
      <c r="AZ139" s="532"/>
      <c r="EB139" s="109"/>
      <c r="EC139" s="110"/>
      <c r="ED139" s="110"/>
      <c r="EE139" s="111">
        <f>SUM(EE140:EE162)</f>
        <v>0</v>
      </c>
      <c r="EF139" s="110"/>
      <c r="EG139" s="111">
        <f>SUM(EG140:EG162)</f>
        <v>0.29392000000000001</v>
      </c>
      <c r="EH139" s="110"/>
      <c r="EI139" s="112">
        <f>SUM(EI140:EI162)</f>
        <v>0</v>
      </c>
      <c r="FG139" s="113" t="s">
        <v>45</v>
      </c>
      <c r="FI139" s="114" t="s">
        <v>43</v>
      </c>
      <c r="FJ139" s="114" t="s">
        <v>45</v>
      </c>
      <c r="FN139" s="113" t="s">
        <v>103</v>
      </c>
      <c r="FZ139" s="115">
        <f>SUM(FZ140:FZ162)</f>
        <v>288057.01</v>
      </c>
    </row>
    <row r="140" spans="1:184" s="1" customFormat="1" ht="16.5" customHeight="1" thickBot="1" x14ac:dyDescent="0.25">
      <c r="A140"/>
      <c r="B140" s="380"/>
      <c r="C140" s="207" t="s">
        <v>114</v>
      </c>
      <c r="D140" s="215" t="s">
        <v>7</v>
      </c>
      <c r="E140" s="216" t="s">
        <v>799</v>
      </c>
      <c r="F140" s="141"/>
      <c r="G140" s="217">
        <v>1.8</v>
      </c>
      <c r="H140" s="218"/>
      <c r="I140" s="381"/>
      <c r="J140" s="312"/>
      <c r="K140" s="313"/>
      <c r="L140" s="312"/>
      <c r="M140" s="313"/>
      <c r="N140" s="312"/>
      <c r="O140" s="313"/>
      <c r="P140" s="312"/>
      <c r="Q140" s="313"/>
      <c r="R140" s="312"/>
      <c r="S140" s="313"/>
      <c r="T140" s="312"/>
      <c r="U140" s="313"/>
      <c r="V140" s="312"/>
      <c r="W140" s="313"/>
      <c r="X140" s="312"/>
      <c r="Y140" s="313"/>
      <c r="Z140" s="312"/>
      <c r="AA140" s="313"/>
      <c r="AB140" s="312"/>
      <c r="AC140" s="313"/>
      <c r="AD140" s="1605"/>
      <c r="AE140" s="1606"/>
      <c r="AF140" s="312"/>
      <c r="AG140" s="313"/>
      <c r="AH140" s="312"/>
      <c r="AI140" s="313"/>
      <c r="AJ140" s="312"/>
      <c r="AK140" s="313"/>
      <c r="AL140" s="312"/>
      <c r="AM140" s="313"/>
      <c r="AN140" s="312"/>
      <c r="AO140" s="313"/>
      <c r="AP140" s="1901"/>
      <c r="AQ140" s="1902"/>
      <c r="AR140" s="1605"/>
      <c r="AS140" s="1606"/>
      <c r="AT140" s="1901"/>
      <c r="AU140" s="1902"/>
      <c r="AV140" s="312"/>
      <c r="AW140" s="313"/>
      <c r="AX140" s="312"/>
      <c r="AY140" s="369"/>
      <c r="AZ140" s="539"/>
      <c r="EB140" s="122" t="s">
        <v>7</v>
      </c>
      <c r="EC140" s="123" t="s">
        <v>31</v>
      </c>
      <c r="ED140" s="33"/>
      <c r="EE140" s="124">
        <f>ED140*G144</f>
        <v>0</v>
      </c>
      <c r="EF140" s="124">
        <v>0</v>
      </c>
      <c r="EG140" s="124">
        <f>EF140*G144</f>
        <v>0</v>
      </c>
      <c r="EH140" s="124">
        <v>0</v>
      </c>
      <c r="EI140" s="125">
        <f>EH140*G144</f>
        <v>0</v>
      </c>
      <c r="EJ140" s="22"/>
      <c r="EK140" s="22"/>
      <c r="EL140" s="22"/>
      <c r="EM140" s="22"/>
      <c r="EN140" s="22"/>
      <c r="EO140" s="22"/>
      <c r="EP140" s="22"/>
      <c r="EQ140" s="22"/>
      <c r="ER140" s="22"/>
      <c r="ES140" s="22"/>
      <c r="ET140" s="22"/>
      <c r="FG140" s="126" t="s">
        <v>110</v>
      </c>
      <c r="FI140" s="126" t="s">
        <v>105</v>
      </c>
      <c r="FJ140" s="126" t="s">
        <v>46</v>
      </c>
      <c r="FN140" s="13" t="s">
        <v>103</v>
      </c>
      <c r="FT140" s="127">
        <f>IF(EC140="základní",I144,0)</f>
        <v>31907.84</v>
      </c>
      <c r="FU140" s="127">
        <f>IF(EC140="snížená",I144,0)</f>
        <v>0</v>
      </c>
      <c r="FV140" s="127">
        <f>IF(EC140="zákl. přenesená",I144,0)</f>
        <v>0</v>
      </c>
      <c r="FW140" s="127">
        <f>IF(EC140="sníž. přenesená",I144,0)</f>
        <v>0</v>
      </c>
      <c r="FX140" s="127">
        <f>IF(EC140="nulová",I144,0)</f>
        <v>0</v>
      </c>
      <c r="FY140" s="13" t="s">
        <v>45</v>
      </c>
      <c r="FZ140" s="127">
        <f>ROUND(H144*G144,2)</f>
        <v>31907.84</v>
      </c>
      <c r="GA140" s="13" t="s">
        <v>110</v>
      </c>
      <c r="GB140" s="126" t="s">
        <v>801</v>
      </c>
    </row>
    <row r="141" spans="1:184" s="9" customFormat="1" ht="24.9" customHeight="1" thickBot="1" x14ac:dyDescent="0.25">
      <c r="A141"/>
      <c r="B141" s="258"/>
      <c r="C141" s="245"/>
      <c r="D141" s="245"/>
      <c r="E141" s="245"/>
      <c r="F141" s="245"/>
      <c r="G141" s="245"/>
      <c r="H141" s="245"/>
      <c r="I141" s="259"/>
      <c r="J141" s="2255" t="s">
        <v>2482</v>
      </c>
      <c r="K141" s="2266"/>
      <c r="L141" s="2255" t="s">
        <v>2482</v>
      </c>
      <c r="M141" s="2266"/>
      <c r="N141" s="2255" t="s">
        <v>2484</v>
      </c>
      <c r="O141" s="2266"/>
      <c r="P141" s="2255" t="s">
        <v>2485</v>
      </c>
      <c r="Q141" s="2266"/>
      <c r="R141" s="2255" t="s">
        <v>2486</v>
      </c>
      <c r="S141" s="2266"/>
      <c r="T141" s="2255" t="s">
        <v>2487</v>
      </c>
      <c r="U141" s="2266"/>
      <c r="V141" s="2255" t="s">
        <v>2488</v>
      </c>
      <c r="W141" s="2266"/>
      <c r="X141" s="2255" t="s">
        <v>2489</v>
      </c>
      <c r="Y141" s="2266"/>
      <c r="Z141" s="2255" t="s">
        <v>2490</v>
      </c>
      <c r="AA141" s="2266"/>
      <c r="AB141" s="2255" t="s">
        <v>2491</v>
      </c>
      <c r="AC141" s="2266"/>
      <c r="AD141" s="2270" t="s">
        <v>2492</v>
      </c>
      <c r="AE141" s="2271"/>
      <c r="AF141" s="2255" t="s">
        <v>2493</v>
      </c>
      <c r="AG141" s="2266"/>
      <c r="AH141" s="2255" t="s">
        <v>2494</v>
      </c>
      <c r="AI141" s="2266"/>
      <c r="AJ141" s="2255" t="s">
        <v>2495</v>
      </c>
      <c r="AK141" s="2266"/>
      <c r="AL141" s="2255" t="s">
        <v>2496</v>
      </c>
      <c r="AM141" s="2266"/>
      <c r="AN141" s="2255" t="s">
        <v>2497</v>
      </c>
      <c r="AO141" s="2266"/>
      <c r="AP141" s="2272" t="s">
        <v>2498</v>
      </c>
      <c r="AQ141" s="2273"/>
      <c r="AR141" s="2270" t="s">
        <v>2499</v>
      </c>
      <c r="AS141" s="2271"/>
      <c r="AT141" s="2272" t="s">
        <v>2504</v>
      </c>
      <c r="AU141" s="2273"/>
      <c r="AV141" s="2255" t="s">
        <v>2500</v>
      </c>
      <c r="AW141" s="2266"/>
      <c r="AX141" s="2278" t="s">
        <v>2501</v>
      </c>
      <c r="AY141" s="2256"/>
      <c r="AZ141" s="536" t="s">
        <v>2502</v>
      </c>
      <c r="EB141" s="133"/>
      <c r="EC141" s="134"/>
      <c r="ED141" s="134"/>
      <c r="EE141" s="134"/>
      <c r="EF141" s="134"/>
      <c r="EG141" s="134"/>
      <c r="EH141" s="134"/>
      <c r="EI141" s="135"/>
      <c r="FI141" s="136" t="s">
        <v>114</v>
      </c>
      <c r="FJ141" s="136" t="s">
        <v>46</v>
      </c>
      <c r="FK141" s="9" t="s">
        <v>45</v>
      </c>
      <c r="FL141" s="9" t="s">
        <v>23</v>
      </c>
      <c r="FM141" s="9" t="s">
        <v>44</v>
      </c>
      <c r="FN141" s="136" t="s">
        <v>103</v>
      </c>
    </row>
    <row r="142" spans="1:184" s="10" customFormat="1" ht="24.9" customHeight="1" thickBot="1" x14ac:dyDescent="0.25">
      <c r="A142"/>
      <c r="B142" s="260"/>
      <c r="C142" s="239"/>
      <c r="D142" s="239"/>
      <c r="E142" s="239"/>
      <c r="F142" s="239"/>
      <c r="G142" s="239"/>
      <c r="H142" s="239"/>
      <c r="I142" s="261"/>
      <c r="J142" s="175" t="s">
        <v>91</v>
      </c>
      <c r="K142" s="177" t="s">
        <v>2503</v>
      </c>
      <c r="L142" s="175" t="s">
        <v>91</v>
      </c>
      <c r="M142" s="177" t="s">
        <v>2503</v>
      </c>
      <c r="N142" s="175" t="s">
        <v>91</v>
      </c>
      <c r="O142" s="177" t="s">
        <v>2503</v>
      </c>
      <c r="P142" s="175" t="s">
        <v>91</v>
      </c>
      <c r="Q142" s="177" t="s">
        <v>2503</v>
      </c>
      <c r="R142" s="175" t="s">
        <v>91</v>
      </c>
      <c r="S142" s="177" t="s">
        <v>2503</v>
      </c>
      <c r="T142" s="175" t="s">
        <v>91</v>
      </c>
      <c r="U142" s="177" t="s">
        <v>2503</v>
      </c>
      <c r="V142" s="175" t="s">
        <v>91</v>
      </c>
      <c r="W142" s="177" t="s">
        <v>2503</v>
      </c>
      <c r="X142" s="175" t="s">
        <v>91</v>
      </c>
      <c r="Y142" s="177" t="s">
        <v>2503</v>
      </c>
      <c r="Z142" s="175" t="s">
        <v>91</v>
      </c>
      <c r="AA142" s="177" t="s">
        <v>2503</v>
      </c>
      <c r="AB142" s="175" t="s">
        <v>91</v>
      </c>
      <c r="AC142" s="177" t="s">
        <v>2503</v>
      </c>
      <c r="AD142" s="1599" t="s">
        <v>91</v>
      </c>
      <c r="AE142" s="1600" t="s">
        <v>2503</v>
      </c>
      <c r="AF142" s="175" t="s">
        <v>91</v>
      </c>
      <c r="AG142" s="177" t="s">
        <v>2503</v>
      </c>
      <c r="AH142" s="175" t="s">
        <v>91</v>
      </c>
      <c r="AI142" s="177" t="s">
        <v>2503</v>
      </c>
      <c r="AJ142" s="175" t="s">
        <v>91</v>
      </c>
      <c r="AK142" s="177" t="s">
        <v>2503</v>
      </c>
      <c r="AL142" s="175" t="s">
        <v>91</v>
      </c>
      <c r="AM142" s="177" t="s">
        <v>2503</v>
      </c>
      <c r="AN142" s="175" t="s">
        <v>91</v>
      </c>
      <c r="AO142" s="177" t="s">
        <v>2503</v>
      </c>
      <c r="AP142" s="1895" t="s">
        <v>91</v>
      </c>
      <c r="AQ142" s="1896" t="s">
        <v>2503</v>
      </c>
      <c r="AR142" s="1599" t="s">
        <v>91</v>
      </c>
      <c r="AS142" s="1600" t="s">
        <v>2503</v>
      </c>
      <c r="AT142" s="1895" t="s">
        <v>91</v>
      </c>
      <c r="AU142" s="1896" t="s">
        <v>2503</v>
      </c>
      <c r="AV142" s="175" t="s">
        <v>91</v>
      </c>
      <c r="AW142" s="177" t="s">
        <v>2503</v>
      </c>
      <c r="AX142" s="175" t="s">
        <v>91</v>
      </c>
      <c r="AY142" s="176" t="s">
        <v>2503</v>
      </c>
      <c r="AZ142" s="537"/>
      <c r="EB142" s="140"/>
      <c r="EC142" s="141"/>
      <c r="ED142" s="141"/>
      <c r="EE142" s="141"/>
      <c r="EF142" s="141"/>
      <c r="EG142" s="141"/>
      <c r="EH142" s="141"/>
      <c r="EI142" s="142"/>
      <c r="FI142" s="143" t="s">
        <v>114</v>
      </c>
      <c r="FJ142" s="143" t="s">
        <v>46</v>
      </c>
      <c r="FK142" s="10" t="s">
        <v>46</v>
      </c>
      <c r="FL142" s="10" t="s">
        <v>23</v>
      </c>
      <c r="FM142" s="10" t="s">
        <v>45</v>
      </c>
      <c r="FN142" s="143" t="s">
        <v>103</v>
      </c>
    </row>
    <row r="143" spans="1:184" s="397" customFormat="1" ht="24.9" customHeight="1" thickBot="1" x14ac:dyDescent="0.35">
      <c r="A143" s="394"/>
      <c r="B143" s="410"/>
      <c r="C143" s="411" t="s">
        <v>43</v>
      </c>
      <c r="D143" s="412" t="s">
        <v>142</v>
      </c>
      <c r="E143" s="412" t="s">
        <v>364</v>
      </c>
      <c r="F143" s="410"/>
      <c r="G143" s="413"/>
      <c r="H143" s="414"/>
      <c r="I143" s="686">
        <f>FZ139</f>
        <v>288057.01</v>
      </c>
      <c r="J143" s="365"/>
      <c r="K143" s="404">
        <f>K144+K147+K152+K155+K157+K160+K164</f>
        <v>0</v>
      </c>
      <c r="L143" s="404"/>
      <c r="M143" s="404">
        <f>M144+M147+M152+M155+M157+M160+M164</f>
        <v>0</v>
      </c>
      <c r="N143" s="404"/>
      <c r="O143" s="404">
        <f>O144+O147+O152+O155+O157+O160+O164</f>
        <v>0</v>
      </c>
      <c r="P143" s="404"/>
      <c r="Q143" s="404">
        <f>Q144+Q147+Q152+Q155+Q157+Q160+Q164</f>
        <v>0</v>
      </c>
      <c r="R143" s="404"/>
      <c r="S143" s="404">
        <f>S144+S147+S152+S155+S157+S160+S164</f>
        <v>0</v>
      </c>
      <c r="T143" s="404"/>
      <c r="U143" s="404">
        <f>U144+U147+U152+U155+U157+U160+U164</f>
        <v>0</v>
      </c>
      <c r="V143" s="404"/>
      <c r="W143" s="404">
        <f>W144+W147+W152+W155+W157+W160+W164</f>
        <v>0</v>
      </c>
      <c r="X143" s="404"/>
      <c r="Y143" s="404">
        <f>Y144+Y147+Y152+Y155+Y157+Y160+Y164</f>
        <v>0</v>
      </c>
      <c r="Z143" s="404"/>
      <c r="AA143" s="404">
        <f>AA144+AA147+AA152+AA155+AA157+AA160+AA164</f>
        <v>0</v>
      </c>
      <c r="AB143" s="404"/>
      <c r="AC143" s="404">
        <f>AC144+AC147+AC152+AC155+AC157+AC160+AC164</f>
        <v>0</v>
      </c>
      <c r="AD143" s="1670"/>
      <c r="AE143" s="1670">
        <f>AE144+AE147+AE152+AE155+AE157+AE160+AE164</f>
        <v>57860</v>
      </c>
      <c r="AF143" s="404"/>
      <c r="AG143" s="404">
        <f>AG144+AG147+AG152+AG155+AG157+AG160+AG164</f>
        <v>0</v>
      </c>
      <c r="AH143" s="404"/>
      <c r="AI143" s="404">
        <f>AI144+AI147+AI152+AI155+AI157+AI160+AI164</f>
        <v>0</v>
      </c>
      <c r="AJ143" s="404"/>
      <c r="AK143" s="404">
        <f>AK144+AK147+AK152+AK155+AK157+AK160+AK164</f>
        <v>0</v>
      </c>
      <c r="AL143" s="404"/>
      <c r="AM143" s="404">
        <f>AM144+AM147+AM152+AM155+AM157+AM160+AM164</f>
        <v>0</v>
      </c>
      <c r="AN143" s="404"/>
      <c r="AO143" s="404">
        <f>AO144+AO147+AO152+AO155+AO157+AO160+AO164</f>
        <v>0</v>
      </c>
      <c r="AP143" s="1937"/>
      <c r="AQ143" s="1937">
        <f>AQ144+AQ147+AQ152+AQ155+AQ157+AQ160+AQ164</f>
        <v>11410.24</v>
      </c>
      <c r="AR143" s="1670"/>
      <c r="AS143" s="1670">
        <f>AS144+AS147+AS152+AS155+AS157+AS160+AS164</f>
        <v>0</v>
      </c>
      <c r="AT143" s="1937"/>
      <c r="AU143" s="1937">
        <f>AU144+AU147+AU152+AU155+AU157+AU160+AU164</f>
        <v>0</v>
      </c>
      <c r="AV143" s="404"/>
      <c r="AW143" s="404">
        <f>AW144+AW147+AW152+AW155+AW157+AW160+AW164</f>
        <v>69270.240000000005</v>
      </c>
      <c r="AX143" s="404"/>
      <c r="AY143" s="415">
        <f>AY144+AY147+AY152+AY155+AY157+AY160+AY164</f>
        <v>218786.77</v>
      </c>
      <c r="AZ143" s="538"/>
      <c r="EB143" s="398" t="s">
        <v>7</v>
      </c>
      <c r="EC143" s="396" t="s">
        <v>31</v>
      </c>
      <c r="ED143" s="396"/>
      <c r="EE143" s="399">
        <f>ED143*G147</f>
        <v>0</v>
      </c>
      <c r="EF143" s="396">
        <v>0</v>
      </c>
      <c r="EG143" s="399">
        <f>EF143*G147</f>
        <v>0</v>
      </c>
      <c r="EH143" s="396">
        <v>0</v>
      </c>
      <c r="EI143" s="400">
        <f>EH143*G147</f>
        <v>0</v>
      </c>
      <c r="FG143" s="401" t="s">
        <v>110</v>
      </c>
      <c r="FI143" s="402" t="s">
        <v>105</v>
      </c>
      <c r="FJ143" s="402" t="s">
        <v>46</v>
      </c>
      <c r="FN143" s="401" t="s">
        <v>103</v>
      </c>
      <c r="FT143" s="397">
        <f>IF(EC143="základní",I147,0)</f>
        <v>37362.400000000001</v>
      </c>
      <c r="FU143" s="397">
        <f>IF(EC143="snížená",I147,0)</f>
        <v>0</v>
      </c>
      <c r="FV143" s="397">
        <f>IF(EC143="zákl. přenesená",I147,0)</f>
        <v>0</v>
      </c>
      <c r="FW143" s="397">
        <f>IF(EC143="sníž. přenesená",I147,0)</f>
        <v>0</v>
      </c>
      <c r="FX143" s="397">
        <f>IF(EC143="nulová",I147,0)</f>
        <v>0</v>
      </c>
      <c r="FY143" s="397" t="s">
        <v>45</v>
      </c>
      <c r="FZ143" s="403">
        <f>ROUND(H147*G147,2)</f>
        <v>37362.400000000001</v>
      </c>
      <c r="GA143" s="397" t="s">
        <v>110</v>
      </c>
      <c r="GB143" s="397" t="s">
        <v>804</v>
      </c>
    </row>
    <row r="144" spans="1:184" s="448" customFormat="1" ht="24.9" customHeight="1" x14ac:dyDescent="0.25">
      <c r="A144" s="266"/>
      <c r="B144" s="430" t="s">
        <v>315</v>
      </c>
      <c r="C144" s="268" t="s">
        <v>105</v>
      </c>
      <c r="D144" s="269" t="s">
        <v>366</v>
      </c>
      <c r="E144" s="431" t="s">
        <v>800</v>
      </c>
      <c r="F144" s="270" t="s">
        <v>108</v>
      </c>
      <c r="G144" s="271">
        <v>239.01</v>
      </c>
      <c r="H144" s="272">
        <v>133.5</v>
      </c>
      <c r="I144" s="424">
        <f>ROUND(H144*G144,2)</f>
        <v>31907.84</v>
      </c>
      <c r="J144" s="330"/>
      <c r="K144" s="319">
        <f>ROUND(J144*H144,2)</f>
        <v>0</v>
      </c>
      <c r="L144" s="330"/>
      <c r="M144" s="319">
        <f>ROUND(L144*H144,2)</f>
        <v>0</v>
      </c>
      <c r="N144" s="330"/>
      <c r="O144" s="319">
        <f>ROUND(N144*H144,2)</f>
        <v>0</v>
      </c>
      <c r="P144" s="330"/>
      <c r="Q144" s="319">
        <f>ROUND(P144*H144,2)</f>
        <v>0</v>
      </c>
      <c r="R144" s="330"/>
      <c r="S144" s="319">
        <f>ROUND(R144*H144,2)</f>
        <v>0</v>
      </c>
      <c r="T144" s="330"/>
      <c r="U144" s="319">
        <f>ROUND(T144*H144,2)</f>
        <v>0</v>
      </c>
      <c r="V144" s="330"/>
      <c r="W144" s="319">
        <f>ROUND(V144*H144,2)</f>
        <v>0</v>
      </c>
      <c r="X144" s="330"/>
      <c r="Y144" s="319">
        <f>ROUND(X144*H144,2)</f>
        <v>0</v>
      </c>
      <c r="Z144" s="330"/>
      <c r="AA144" s="319">
        <f>ROUND(Z144*H144,2)</f>
        <v>0</v>
      </c>
      <c r="AB144" s="330"/>
      <c r="AC144" s="319">
        <f>ROUND(AB144*H144,2)</f>
        <v>0</v>
      </c>
      <c r="AD144" s="1381">
        <v>200</v>
      </c>
      <c r="AE144" s="1382">
        <f>ROUND(AD144*H144,2)</f>
        <v>26700</v>
      </c>
      <c r="AF144" s="330"/>
      <c r="AG144" s="319">
        <f>ROUND(AF144*H144,2)</f>
        <v>0</v>
      </c>
      <c r="AH144" s="330"/>
      <c r="AI144" s="319">
        <f>ROUND(AH144*H144,2)</f>
        <v>0</v>
      </c>
      <c r="AJ144" s="330"/>
      <c r="AK144" s="319">
        <f>ROUND(AJ144*H144,2)</f>
        <v>0</v>
      </c>
      <c r="AL144" s="330"/>
      <c r="AM144" s="319">
        <f>ROUND(AL144*H144,2)</f>
        <v>0</v>
      </c>
      <c r="AN144" s="330"/>
      <c r="AO144" s="319">
        <f>ROUND(AN144*H144,2)</f>
        <v>0</v>
      </c>
      <c r="AP144" s="1907">
        <v>39.01</v>
      </c>
      <c r="AQ144" s="1908">
        <f>ROUND(AP144*H144,2)</f>
        <v>5207.84</v>
      </c>
      <c r="AR144" s="1621"/>
      <c r="AS144" s="1382">
        <f>ROUND(AR144*H144,2)</f>
        <v>0</v>
      </c>
      <c r="AT144" s="1916"/>
      <c r="AU144" s="1908">
        <f>ROUND(AT144*H144,2)</f>
        <v>0</v>
      </c>
      <c r="AV144" s="318">
        <f>AT144+AR144+AP144+AN144+AL144+AJ144+AH144+AF144+AD144+AB144+Z144+X144+V144+T144+R144+P144+N144+L144+J144</f>
        <v>239.01</v>
      </c>
      <c r="AW144" s="319">
        <f>ROUND(AV144*H144,2)</f>
        <v>31907.84</v>
      </c>
      <c r="AX144" s="318">
        <f>G144-AV144</f>
        <v>0</v>
      </c>
      <c r="AY144" s="433">
        <f>ROUND(AX144*H144,2)</f>
        <v>0</v>
      </c>
      <c r="AZ144" s="530">
        <f>AY144/I144</f>
        <v>0</v>
      </c>
      <c r="EB144" s="449"/>
      <c r="EC144" s="450"/>
      <c r="ED144" s="450"/>
      <c r="EE144" s="450"/>
      <c r="EF144" s="450"/>
      <c r="EG144" s="450"/>
      <c r="EH144" s="450"/>
      <c r="EI144" s="451"/>
      <c r="FI144" s="452" t="s">
        <v>114</v>
      </c>
      <c r="FJ144" s="452" t="s">
        <v>46</v>
      </c>
      <c r="FK144" s="448" t="s">
        <v>45</v>
      </c>
      <c r="FL144" s="448" t="s">
        <v>23</v>
      </c>
      <c r="FM144" s="448" t="s">
        <v>44</v>
      </c>
      <c r="FN144" s="452" t="s">
        <v>103</v>
      </c>
    </row>
    <row r="145" spans="1:184" s="10" customFormat="1" ht="24.9" customHeight="1" x14ac:dyDescent="0.2">
      <c r="A145"/>
      <c r="B145" s="382"/>
      <c r="C145" s="207" t="s">
        <v>114</v>
      </c>
      <c r="D145" s="210" t="s">
        <v>7</v>
      </c>
      <c r="E145" s="211" t="s">
        <v>369</v>
      </c>
      <c r="F145" s="134"/>
      <c r="G145" s="210" t="s">
        <v>7</v>
      </c>
      <c r="H145" s="212"/>
      <c r="I145" s="383"/>
      <c r="J145" s="316"/>
      <c r="K145" s="317"/>
      <c r="L145" s="316"/>
      <c r="M145" s="317"/>
      <c r="N145" s="316"/>
      <c r="O145" s="317"/>
      <c r="P145" s="316"/>
      <c r="Q145" s="317"/>
      <c r="R145" s="316"/>
      <c r="S145" s="317"/>
      <c r="T145" s="316"/>
      <c r="U145" s="317"/>
      <c r="V145" s="316"/>
      <c r="W145" s="317"/>
      <c r="X145" s="316"/>
      <c r="Y145" s="317"/>
      <c r="Z145" s="316"/>
      <c r="AA145" s="317"/>
      <c r="AB145" s="316"/>
      <c r="AC145" s="317"/>
      <c r="AD145" s="1609"/>
      <c r="AE145" s="1610"/>
      <c r="AF145" s="316"/>
      <c r="AG145" s="317"/>
      <c r="AH145" s="316"/>
      <c r="AI145" s="317"/>
      <c r="AJ145" s="316"/>
      <c r="AK145" s="317"/>
      <c r="AL145" s="316"/>
      <c r="AM145" s="317"/>
      <c r="AN145" s="316"/>
      <c r="AO145" s="317"/>
      <c r="AP145" s="1905"/>
      <c r="AQ145" s="1906"/>
      <c r="AR145" s="1609"/>
      <c r="AS145" s="1610"/>
      <c r="AT145" s="1905"/>
      <c r="AU145" s="1906"/>
      <c r="AV145" s="316"/>
      <c r="AW145" s="317"/>
      <c r="AX145" s="316"/>
      <c r="AY145" s="371"/>
      <c r="AZ145" s="528"/>
      <c r="EB145" s="140"/>
      <c r="EC145" s="141"/>
      <c r="ED145" s="141"/>
      <c r="EE145" s="141"/>
      <c r="EF145" s="141"/>
      <c r="EG145" s="141"/>
      <c r="EH145" s="141"/>
      <c r="EI145" s="142"/>
      <c r="FI145" s="143" t="s">
        <v>114</v>
      </c>
      <c r="FJ145" s="143" t="s">
        <v>46</v>
      </c>
      <c r="FK145" s="10" t="s">
        <v>46</v>
      </c>
      <c r="FL145" s="10" t="s">
        <v>23</v>
      </c>
      <c r="FM145" s="10" t="s">
        <v>44</v>
      </c>
      <c r="FN145" s="143" t="s">
        <v>103</v>
      </c>
    </row>
    <row r="146" spans="1:184" s="10" customFormat="1" ht="24.9" customHeight="1" x14ac:dyDescent="0.2">
      <c r="A146"/>
      <c r="B146" s="380"/>
      <c r="C146" s="207" t="s">
        <v>114</v>
      </c>
      <c r="D146" s="215" t="s">
        <v>7</v>
      </c>
      <c r="E146" s="216" t="s">
        <v>802</v>
      </c>
      <c r="F146" s="141"/>
      <c r="G146" s="217">
        <v>239.01</v>
      </c>
      <c r="H146" s="218"/>
      <c r="I146" s="381"/>
      <c r="J146" s="316"/>
      <c r="K146" s="317"/>
      <c r="L146" s="316"/>
      <c r="M146" s="317"/>
      <c r="N146" s="316"/>
      <c r="O146" s="317"/>
      <c r="P146" s="316"/>
      <c r="Q146" s="317"/>
      <c r="R146" s="316"/>
      <c r="S146" s="317"/>
      <c r="T146" s="316"/>
      <c r="U146" s="317"/>
      <c r="V146" s="316"/>
      <c r="W146" s="317"/>
      <c r="X146" s="316"/>
      <c r="Y146" s="317"/>
      <c r="Z146" s="316"/>
      <c r="AA146" s="317"/>
      <c r="AB146" s="316"/>
      <c r="AC146" s="317"/>
      <c r="AD146" s="1609"/>
      <c r="AE146" s="1610"/>
      <c r="AF146" s="316"/>
      <c r="AG146" s="317"/>
      <c r="AH146" s="316"/>
      <c r="AI146" s="317"/>
      <c r="AJ146" s="316"/>
      <c r="AK146" s="317"/>
      <c r="AL146" s="316"/>
      <c r="AM146" s="317"/>
      <c r="AN146" s="316"/>
      <c r="AO146" s="317"/>
      <c r="AP146" s="1905"/>
      <c r="AQ146" s="1906"/>
      <c r="AR146" s="1609"/>
      <c r="AS146" s="1610"/>
      <c r="AT146" s="1905"/>
      <c r="AU146" s="1906"/>
      <c r="AV146" s="316"/>
      <c r="AW146" s="317"/>
      <c r="AX146" s="316"/>
      <c r="AY146" s="371"/>
      <c r="AZ146" s="528"/>
      <c r="EB146" s="140"/>
      <c r="EC146" s="141"/>
      <c r="ED146" s="141"/>
      <c r="EE146" s="141"/>
      <c r="EF146" s="141"/>
      <c r="EG146" s="141"/>
      <c r="EH146" s="141"/>
      <c r="EI146" s="142"/>
      <c r="FI146" s="143" t="s">
        <v>114</v>
      </c>
      <c r="FJ146" s="143" t="s">
        <v>46</v>
      </c>
      <c r="FK146" s="10" t="s">
        <v>46</v>
      </c>
      <c r="FL146" s="10" t="s">
        <v>23</v>
      </c>
      <c r="FM146" s="10" t="s">
        <v>44</v>
      </c>
      <c r="FN146" s="143" t="s">
        <v>103</v>
      </c>
    </row>
    <row r="147" spans="1:184" s="453" customFormat="1" ht="24.9" customHeight="1" x14ac:dyDescent="0.25">
      <c r="A147" s="266"/>
      <c r="B147" s="430" t="s">
        <v>320</v>
      </c>
      <c r="C147" s="268" t="s">
        <v>105</v>
      </c>
      <c r="D147" s="269" t="s">
        <v>373</v>
      </c>
      <c r="E147" s="431" t="s">
        <v>803</v>
      </c>
      <c r="F147" s="270" t="s">
        <v>108</v>
      </c>
      <c r="G147" s="271">
        <v>239.81</v>
      </c>
      <c r="H147" s="272">
        <v>155.80000000000001</v>
      </c>
      <c r="I147" s="432">
        <f>ROUND(H147*G147,2)</f>
        <v>37362.400000000001</v>
      </c>
      <c r="J147" s="332"/>
      <c r="K147" s="319">
        <f>ROUND(J147*H147,2)</f>
        <v>0</v>
      </c>
      <c r="L147" s="332"/>
      <c r="M147" s="319">
        <f>ROUND(L147*H147,2)</f>
        <v>0</v>
      </c>
      <c r="N147" s="332"/>
      <c r="O147" s="319">
        <f>ROUND(N147*H147,2)</f>
        <v>0</v>
      </c>
      <c r="P147" s="332"/>
      <c r="Q147" s="319">
        <f>ROUND(P147*H147,2)</f>
        <v>0</v>
      </c>
      <c r="R147" s="332"/>
      <c r="S147" s="319">
        <f>ROUND(R147*H147,2)</f>
        <v>0</v>
      </c>
      <c r="T147" s="332"/>
      <c r="U147" s="319">
        <f>ROUND(T147*H147,2)</f>
        <v>0</v>
      </c>
      <c r="V147" s="332"/>
      <c r="W147" s="319">
        <f>ROUND(V147*H147,2)</f>
        <v>0</v>
      </c>
      <c r="X147" s="332"/>
      <c r="Y147" s="319">
        <f>ROUND(X147*H147,2)</f>
        <v>0</v>
      </c>
      <c r="Z147" s="332"/>
      <c r="AA147" s="319">
        <f>ROUND(Z147*H147,2)</f>
        <v>0</v>
      </c>
      <c r="AB147" s="332"/>
      <c r="AC147" s="319">
        <f>ROUND(AB147*H147,2)</f>
        <v>0</v>
      </c>
      <c r="AD147" s="1381">
        <v>200</v>
      </c>
      <c r="AE147" s="1382">
        <f>ROUND(AD147*H147,2)</f>
        <v>31160</v>
      </c>
      <c r="AF147" s="332"/>
      <c r="AG147" s="319">
        <f>ROUND(AF147*H147,2)</f>
        <v>0</v>
      </c>
      <c r="AH147" s="332"/>
      <c r="AI147" s="319">
        <f>ROUND(AH147*H147,2)</f>
        <v>0</v>
      </c>
      <c r="AJ147" s="332"/>
      <c r="AK147" s="319">
        <f>ROUND(AJ147*H147,2)</f>
        <v>0</v>
      </c>
      <c r="AL147" s="332"/>
      <c r="AM147" s="319">
        <f>ROUND(AL147*H147,2)</f>
        <v>0</v>
      </c>
      <c r="AN147" s="332"/>
      <c r="AO147" s="319">
        <f>ROUND(AN147*H147,2)</f>
        <v>0</v>
      </c>
      <c r="AP147" s="1907">
        <v>39.81</v>
      </c>
      <c r="AQ147" s="1908">
        <f>ROUND(AP147*H147,2)</f>
        <v>6202.4</v>
      </c>
      <c r="AR147" s="1631"/>
      <c r="AS147" s="1382">
        <f>ROUND(AR147*H147,2)</f>
        <v>0</v>
      </c>
      <c r="AT147" s="1919"/>
      <c r="AU147" s="1908">
        <f>ROUND(AT147*H147,2)</f>
        <v>0</v>
      </c>
      <c r="AV147" s="318">
        <f>AT147+AR147+AP147+AN147+AL147+AJ147+AH147+AF147+AD147+AB147+Z147+X147+V147+T147+R147+P147+N147+L147+J147</f>
        <v>239.81</v>
      </c>
      <c r="AW147" s="319">
        <f>ROUND(AV147*H147,2)</f>
        <v>37362.400000000001</v>
      </c>
      <c r="AX147" s="318">
        <f>G147-AV147</f>
        <v>0</v>
      </c>
      <c r="AY147" s="433">
        <f>ROUND(AX147*H147,2)</f>
        <v>0</v>
      </c>
      <c r="AZ147" s="530">
        <f>AY147/I147</f>
        <v>0</v>
      </c>
      <c r="EB147" s="454"/>
      <c r="EC147" s="455"/>
      <c r="ED147" s="455"/>
      <c r="EE147" s="455"/>
      <c r="EF147" s="455"/>
      <c r="EG147" s="455"/>
      <c r="EH147" s="455"/>
      <c r="EI147" s="456"/>
      <c r="FI147" s="457" t="s">
        <v>114</v>
      </c>
      <c r="FJ147" s="457" t="s">
        <v>46</v>
      </c>
      <c r="FK147" s="453" t="s">
        <v>110</v>
      </c>
      <c r="FL147" s="453" t="s">
        <v>23</v>
      </c>
      <c r="FM147" s="453" t="s">
        <v>45</v>
      </c>
      <c r="FN147" s="457" t="s">
        <v>103</v>
      </c>
    </row>
    <row r="148" spans="1:184" s="1" customFormat="1" ht="24" customHeight="1" x14ac:dyDescent="0.2">
      <c r="A148"/>
      <c r="B148" s="382"/>
      <c r="C148" s="207" t="s">
        <v>114</v>
      </c>
      <c r="D148" s="210" t="s">
        <v>7</v>
      </c>
      <c r="E148" s="211" t="s">
        <v>369</v>
      </c>
      <c r="F148" s="134"/>
      <c r="G148" s="210" t="s">
        <v>7</v>
      </c>
      <c r="H148" s="212"/>
      <c r="I148" s="383"/>
      <c r="J148" s="312"/>
      <c r="K148" s="313"/>
      <c r="L148" s="312"/>
      <c r="M148" s="313"/>
      <c r="N148" s="312"/>
      <c r="O148" s="313"/>
      <c r="P148" s="312"/>
      <c r="Q148" s="313"/>
      <c r="R148" s="312"/>
      <c r="S148" s="313"/>
      <c r="T148" s="312"/>
      <c r="U148" s="313"/>
      <c r="V148" s="312"/>
      <c r="W148" s="313"/>
      <c r="X148" s="312"/>
      <c r="Y148" s="313"/>
      <c r="Z148" s="312"/>
      <c r="AA148" s="313"/>
      <c r="AB148" s="312"/>
      <c r="AC148" s="313"/>
      <c r="AD148" s="1605"/>
      <c r="AE148" s="1606"/>
      <c r="AF148" s="312"/>
      <c r="AG148" s="313"/>
      <c r="AH148" s="312"/>
      <c r="AI148" s="313"/>
      <c r="AJ148" s="312"/>
      <c r="AK148" s="313"/>
      <c r="AL148" s="312"/>
      <c r="AM148" s="313"/>
      <c r="AN148" s="312"/>
      <c r="AO148" s="313"/>
      <c r="AP148" s="1901"/>
      <c r="AQ148" s="1902"/>
      <c r="AR148" s="1605"/>
      <c r="AS148" s="1606"/>
      <c r="AT148" s="1901"/>
      <c r="AU148" s="1902"/>
      <c r="AV148" s="312"/>
      <c r="AW148" s="313"/>
      <c r="AX148" s="312"/>
      <c r="AY148" s="369"/>
      <c r="AZ148" s="539"/>
      <c r="EB148" s="122" t="s">
        <v>7</v>
      </c>
      <c r="EC148" s="123" t="s">
        <v>31</v>
      </c>
      <c r="ED148" s="33"/>
      <c r="EE148" s="124">
        <f>ED148*G152</f>
        <v>0</v>
      </c>
      <c r="EF148" s="124">
        <v>0</v>
      </c>
      <c r="EG148" s="124">
        <f>EF148*G152</f>
        <v>0</v>
      </c>
      <c r="EH148" s="124">
        <v>0</v>
      </c>
      <c r="EI148" s="125">
        <f>EH148*G152</f>
        <v>0</v>
      </c>
      <c r="EJ148" s="22"/>
      <c r="EK148" s="22"/>
      <c r="EL148" s="22"/>
      <c r="EM148" s="22"/>
      <c r="EN148" s="22"/>
      <c r="EO148" s="22"/>
      <c r="EP148" s="22"/>
      <c r="EQ148" s="22"/>
      <c r="ER148" s="22"/>
      <c r="ES148" s="22"/>
      <c r="ET148" s="22"/>
      <c r="FG148" s="126" t="s">
        <v>110</v>
      </c>
      <c r="FI148" s="126" t="s">
        <v>105</v>
      </c>
      <c r="FJ148" s="126" t="s">
        <v>46</v>
      </c>
      <c r="FN148" s="13" t="s">
        <v>103</v>
      </c>
      <c r="FT148" s="127">
        <f>IF(EC148="základní",I152,0)</f>
        <v>98615.53</v>
      </c>
      <c r="FU148" s="127">
        <f>IF(EC148="snížená",I152,0)</f>
        <v>0</v>
      </c>
      <c r="FV148" s="127">
        <f>IF(EC148="zákl. přenesená",I152,0)</f>
        <v>0</v>
      </c>
      <c r="FW148" s="127">
        <f>IF(EC148="sníž. přenesená",I152,0)</f>
        <v>0</v>
      </c>
      <c r="FX148" s="127">
        <f>IF(EC148="nulová",I152,0)</f>
        <v>0</v>
      </c>
      <c r="FY148" s="13" t="s">
        <v>45</v>
      </c>
      <c r="FZ148" s="127">
        <f>ROUND(H152*G152,2)</f>
        <v>98615.53</v>
      </c>
      <c r="GA148" s="13" t="s">
        <v>110</v>
      </c>
      <c r="GB148" s="126" t="s">
        <v>808</v>
      </c>
    </row>
    <row r="149" spans="1:184" s="1" customFormat="1" ht="24.9" customHeight="1" x14ac:dyDescent="0.2">
      <c r="A149"/>
      <c r="B149" s="380"/>
      <c r="C149" s="207" t="s">
        <v>114</v>
      </c>
      <c r="D149" s="215" t="s">
        <v>7</v>
      </c>
      <c r="E149" s="216" t="s">
        <v>805</v>
      </c>
      <c r="F149" s="141"/>
      <c r="G149" s="217">
        <v>239.01</v>
      </c>
      <c r="H149" s="218"/>
      <c r="I149" s="381"/>
      <c r="J149" s="312"/>
      <c r="K149" s="313"/>
      <c r="L149" s="312"/>
      <c r="M149" s="313"/>
      <c r="N149" s="312"/>
      <c r="O149" s="313"/>
      <c r="P149" s="312"/>
      <c r="Q149" s="313"/>
      <c r="R149" s="312"/>
      <c r="S149" s="313"/>
      <c r="T149" s="312"/>
      <c r="U149" s="313"/>
      <c r="V149" s="312"/>
      <c r="W149" s="313"/>
      <c r="X149" s="312"/>
      <c r="Y149" s="313"/>
      <c r="Z149" s="312"/>
      <c r="AA149" s="313"/>
      <c r="AB149" s="312"/>
      <c r="AC149" s="313"/>
      <c r="AD149" s="1605"/>
      <c r="AE149" s="1606"/>
      <c r="AF149" s="312"/>
      <c r="AG149" s="313"/>
      <c r="AH149" s="312"/>
      <c r="AI149" s="313"/>
      <c r="AJ149" s="312"/>
      <c r="AK149" s="313"/>
      <c r="AL149" s="312"/>
      <c r="AM149" s="313"/>
      <c r="AN149" s="312"/>
      <c r="AO149" s="313"/>
      <c r="AP149" s="1901"/>
      <c r="AQ149" s="1902"/>
      <c r="AR149" s="1605"/>
      <c r="AS149" s="1606"/>
      <c r="AT149" s="1901"/>
      <c r="AU149" s="1902"/>
      <c r="AV149" s="312"/>
      <c r="AW149" s="313"/>
      <c r="AX149" s="312"/>
      <c r="AY149" s="369"/>
      <c r="AZ149" s="539"/>
      <c r="EB149" s="128"/>
      <c r="EC149" s="129"/>
      <c r="ED149" s="33"/>
      <c r="EE149" s="33"/>
      <c r="EF149" s="33"/>
      <c r="EG149" s="33"/>
      <c r="EH149" s="33"/>
      <c r="EI149" s="34"/>
      <c r="EJ149" s="22"/>
      <c r="EK149" s="22"/>
      <c r="EL149" s="22"/>
      <c r="EM149" s="22"/>
      <c r="EN149" s="22"/>
      <c r="EO149" s="22"/>
      <c r="EP149" s="22"/>
      <c r="EQ149" s="22"/>
      <c r="ER149" s="22"/>
      <c r="ES149" s="22"/>
      <c r="ET149" s="22"/>
      <c r="FI149" s="13" t="s">
        <v>112</v>
      </c>
      <c r="FJ149" s="13" t="s">
        <v>46</v>
      </c>
    </row>
    <row r="150" spans="1:184" s="10" customFormat="1" ht="24.9" customHeight="1" x14ac:dyDescent="0.2">
      <c r="A150"/>
      <c r="B150" s="380"/>
      <c r="C150" s="207" t="s">
        <v>114</v>
      </c>
      <c r="D150" s="215" t="s">
        <v>7</v>
      </c>
      <c r="E150" s="216" t="s">
        <v>806</v>
      </c>
      <c r="F150" s="141"/>
      <c r="G150" s="217">
        <v>0.8</v>
      </c>
      <c r="H150" s="218"/>
      <c r="I150" s="381"/>
      <c r="J150" s="316"/>
      <c r="K150" s="317"/>
      <c r="L150" s="316"/>
      <c r="M150" s="317"/>
      <c r="N150" s="316"/>
      <c r="O150" s="317"/>
      <c r="P150" s="316"/>
      <c r="Q150" s="317"/>
      <c r="R150" s="316"/>
      <c r="S150" s="317"/>
      <c r="T150" s="316"/>
      <c r="U150" s="317"/>
      <c r="V150" s="316"/>
      <c r="W150" s="317"/>
      <c r="X150" s="316"/>
      <c r="Y150" s="317"/>
      <c r="Z150" s="316"/>
      <c r="AA150" s="317"/>
      <c r="AB150" s="316"/>
      <c r="AC150" s="317"/>
      <c r="AD150" s="1609"/>
      <c r="AE150" s="1610"/>
      <c r="AF150" s="316"/>
      <c r="AG150" s="317"/>
      <c r="AH150" s="316"/>
      <c r="AI150" s="317"/>
      <c r="AJ150" s="316"/>
      <c r="AK150" s="317"/>
      <c r="AL150" s="316"/>
      <c r="AM150" s="317"/>
      <c r="AN150" s="316"/>
      <c r="AO150" s="317"/>
      <c r="AP150" s="1905"/>
      <c r="AQ150" s="1906"/>
      <c r="AR150" s="1609"/>
      <c r="AS150" s="1610"/>
      <c r="AT150" s="1905"/>
      <c r="AU150" s="1906"/>
      <c r="AV150" s="316"/>
      <c r="AW150" s="317"/>
      <c r="AX150" s="316"/>
      <c r="AY150" s="371"/>
      <c r="AZ150" s="528"/>
      <c r="EB150" s="140"/>
      <c r="EC150" s="141"/>
      <c r="ED150" s="141"/>
      <c r="EE150" s="141"/>
      <c r="EF150" s="141"/>
      <c r="EG150" s="141"/>
      <c r="EH150" s="141"/>
      <c r="EI150" s="142"/>
      <c r="FI150" s="143" t="s">
        <v>114</v>
      </c>
      <c r="FJ150" s="143" t="s">
        <v>46</v>
      </c>
      <c r="FK150" s="10" t="s">
        <v>46</v>
      </c>
      <c r="FL150" s="10" t="s">
        <v>23</v>
      </c>
      <c r="FM150" s="10" t="s">
        <v>45</v>
      </c>
      <c r="FN150" s="143" t="s">
        <v>103</v>
      </c>
    </row>
    <row r="151" spans="1:184" s="1" customFormat="1" ht="16.5" customHeight="1" x14ac:dyDescent="0.2">
      <c r="A151"/>
      <c r="B151" s="384"/>
      <c r="C151" s="207" t="s">
        <v>114</v>
      </c>
      <c r="D151" s="227" t="s">
        <v>7</v>
      </c>
      <c r="E151" s="228" t="s">
        <v>132</v>
      </c>
      <c r="F151" s="155"/>
      <c r="G151" s="229">
        <v>239.81</v>
      </c>
      <c r="H151" s="230"/>
      <c r="I151" s="385"/>
      <c r="J151" s="312"/>
      <c r="K151" s="313"/>
      <c r="L151" s="312"/>
      <c r="M151" s="313"/>
      <c r="N151" s="312"/>
      <c r="O151" s="313"/>
      <c r="P151" s="312"/>
      <c r="Q151" s="313"/>
      <c r="R151" s="312"/>
      <c r="S151" s="313"/>
      <c r="T151" s="312"/>
      <c r="U151" s="313"/>
      <c r="V151" s="312"/>
      <c r="W151" s="313"/>
      <c r="X151" s="312"/>
      <c r="Y151" s="313"/>
      <c r="Z151" s="312"/>
      <c r="AA151" s="313"/>
      <c r="AB151" s="312"/>
      <c r="AC151" s="313"/>
      <c r="AD151" s="1605"/>
      <c r="AE151" s="1606"/>
      <c r="AF151" s="312"/>
      <c r="AG151" s="313"/>
      <c r="AH151" s="312"/>
      <c r="AI151" s="313"/>
      <c r="AJ151" s="312"/>
      <c r="AK151" s="313"/>
      <c r="AL151" s="312"/>
      <c r="AM151" s="313"/>
      <c r="AN151" s="312"/>
      <c r="AO151" s="313"/>
      <c r="AP151" s="1901"/>
      <c r="AQ151" s="1902"/>
      <c r="AR151" s="1605"/>
      <c r="AS151" s="1606"/>
      <c r="AT151" s="1901"/>
      <c r="AU151" s="1902"/>
      <c r="AV151" s="312"/>
      <c r="AW151" s="313"/>
      <c r="AX151" s="312"/>
      <c r="AY151" s="369"/>
      <c r="AZ151" s="539"/>
      <c r="EB151" s="122" t="s">
        <v>7</v>
      </c>
      <c r="EC151" s="123" t="s">
        <v>31</v>
      </c>
      <c r="ED151" s="33"/>
      <c r="EE151" s="124">
        <f>ED151*G155</f>
        <v>0</v>
      </c>
      <c r="EF151" s="124">
        <v>0</v>
      </c>
      <c r="EG151" s="124">
        <f>EF151*G155</f>
        <v>0</v>
      </c>
      <c r="EH151" s="124">
        <v>0</v>
      </c>
      <c r="EI151" s="125">
        <f>EH151*G155</f>
        <v>0</v>
      </c>
      <c r="EJ151" s="22"/>
      <c r="EK151" s="22"/>
      <c r="EL151" s="22"/>
      <c r="EM151" s="22"/>
      <c r="EN151" s="22"/>
      <c r="EO151" s="22"/>
      <c r="EP151" s="22"/>
      <c r="EQ151" s="22"/>
      <c r="ER151" s="22"/>
      <c r="ES151" s="22"/>
      <c r="ET151" s="22"/>
      <c r="FG151" s="126" t="s">
        <v>110</v>
      </c>
      <c r="FI151" s="126" t="s">
        <v>105</v>
      </c>
      <c r="FJ151" s="126" t="s">
        <v>46</v>
      </c>
      <c r="FN151" s="13" t="s">
        <v>103</v>
      </c>
      <c r="FT151" s="127">
        <f>IF(EC151="základní",I155,0)</f>
        <v>3097.57</v>
      </c>
      <c r="FU151" s="127">
        <f>IF(EC151="snížená",I155,0)</f>
        <v>0</v>
      </c>
      <c r="FV151" s="127">
        <f>IF(EC151="zákl. přenesená",I155,0)</f>
        <v>0</v>
      </c>
      <c r="FW151" s="127">
        <f>IF(EC151="sníž. přenesená",I155,0)</f>
        <v>0</v>
      </c>
      <c r="FX151" s="127">
        <f>IF(EC151="nulová",I155,0)</f>
        <v>0</v>
      </c>
      <c r="FY151" s="13" t="s">
        <v>45</v>
      </c>
      <c r="FZ151" s="127">
        <f>ROUND(H155*G155,2)</f>
        <v>3097.57</v>
      </c>
      <c r="GA151" s="13" t="s">
        <v>110</v>
      </c>
      <c r="GB151" s="126" t="s">
        <v>811</v>
      </c>
    </row>
    <row r="152" spans="1:184" s="443" customFormat="1" ht="24.9" customHeight="1" x14ac:dyDescent="0.25">
      <c r="A152" s="266"/>
      <c r="B152" s="430" t="s">
        <v>326</v>
      </c>
      <c r="C152" s="268" t="s">
        <v>105</v>
      </c>
      <c r="D152" s="269" t="s">
        <v>384</v>
      </c>
      <c r="E152" s="431" t="s">
        <v>807</v>
      </c>
      <c r="F152" s="270" t="s">
        <v>108</v>
      </c>
      <c r="G152" s="271">
        <v>239.01</v>
      </c>
      <c r="H152" s="272">
        <v>412.6</v>
      </c>
      <c r="I152" s="432">
        <f>ROUND(H152*G152,2)</f>
        <v>98615.53</v>
      </c>
      <c r="J152" s="329"/>
      <c r="K152" s="319">
        <f>ROUND(J152*H152,2)</f>
        <v>0</v>
      </c>
      <c r="L152" s="329"/>
      <c r="M152" s="319">
        <f>ROUND(L152*H152,2)</f>
        <v>0</v>
      </c>
      <c r="N152" s="329"/>
      <c r="O152" s="319">
        <f>ROUND(N152*H152,2)</f>
        <v>0</v>
      </c>
      <c r="P152" s="329"/>
      <c r="Q152" s="319">
        <f>ROUND(P152*H152,2)</f>
        <v>0</v>
      </c>
      <c r="R152" s="329"/>
      <c r="S152" s="319">
        <f>ROUND(R152*H152,2)</f>
        <v>0</v>
      </c>
      <c r="T152" s="329"/>
      <c r="U152" s="319">
        <f>ROUND(T152*H152,2)</f>
        <v>0</v>
      </c>
      <c r="V152" s="329"/>
      <c r="W152" s="319">
        <f>ROUND(V152*H152,2)</f>
        <v>0</v>
      </c>
      <c r="X152" s="329"/>
      <c r="Y152" s="319">
        <f>ROUND(X152*H152,2)</f>
        <v>0</v>
      </c>
      <c r="Z152" s="329"/>
      <c r="AA152" s="319">
        <f>ROUND(Z152*H152,2)</f>
        <v>0</v>
      </c>
      <c r="AB152" s="329"/>
      <c r="AC152" s="319">
        <f>ROUND(AB152*H152,2)</f>
        <v>0</v>
      </c>
      <c r="AD152" s="1620"/>
      <c r="AE152" s="1382">
        <f>ROUND(AD152*H152,2)</f>
        <v>0</v>
      </c>
      <c r="AF152" s="329"/>
      <c r="AG152" s="319">
        <f>ROUND(AF152*H152,2)</f>
        <v>0</v>
      </c>
      <c r="AH152" s="329"/>
      <c r="AI152" s="319">
        <f>ROUND(AH152*H152,2)</f>
        <v>0</v>
      </c>
      <c r="AJ152" s="329"/>
      <c r="AK152" s="319">
        <f>ROUND(AJ152*H152,2)</f>
        <v>0</v>
      </c>
      <c r="AL152" s="329"/>
      <c r="AM152" s="319">
        <f>ROUND(AL152*H152,2)</f>
        <v>0</v>
      </c>
      <c r="AN152" s="329"/>
      <c r="AO152" s="319">
        <f>ROUND(AN152*H152,2)</f>
        <v>0</v>
      </c>
      <c r="AP152" s="1915"/>
      <c r="AQ152" s="1908">
        <f>ROUND(AP152*H152,2)</f>
        <v>0</v>
      </c>
      <c r="AR152" s="1620"/>
      <c r="AS152" s="1382">
        <f>ROUND(AR152*H152,2)</f>
        <v>0</v>
      </c>
      <c r="AT152" s="1915"/>
      <c r="AU152" s="1908">
        <f>ROUND(AT152*H152,2)</f>
        <v>0</v>
      </c>
      <c r="AV152" s="318">
        <f>AT152+AR152+AP152+AN152+AL152+AJ152+AH152+AF152+AD152+AB152+Z152+X152+V152+T152+R152+P152+N152+L152+J152</f>
        <v>0</v>
      </c>
      <c r="AW152" s="319">
        <f>ROUND(AV152*H152,2)</f>
        <v>0</v>
      </c>
      <c r="AX152" s="318">
        <f>G152-AV152</f>
        <v>239.01</v>
      </c>
      <c r="AY152" s="433">
        <f>ROUND(AX152*H152,2)</f>
        <v>98615.53</v>
      </c>
      <c r="AZ152" s="530">
        <f>AY152/I152</f>
        <v>1</v>
      </c>
      <c r="EB152" s="444"/>
      <c r="EC152" s="445"/>
      <c r="ED152" s="445"/>
      <c r="EE152" s="445"/>
      <c r="EF152" s="445"/>
      <c r="EG152" s="445"/>
      <c r="EH152" s="445"/>
      <c r="EI152" s="446"/>
      <c r="FI152" s="447" t="s">
        <v>114</v>
      </c>
      <c r="FJ152" s="447" t="s">
        <v>46</v>
      </c>
      <c r="FK152" s="443" t="s">
        <v>46</v>
      </c>
      <c r="FL152" s="443" t="s">
        <v>23</v>
      </c>
      <c r="FM152" s="443" t="s">
        <v>45</v>
      </c>
      <c r="FN152" s="447" t="s">
        <v>103</v>
      </c>
    </row>
    <row r="153" spans="1:184" s="1" customFormat="1" ht="24" customHeight="1" x14ac:dyDescent="0.2">
      <c r="A153"/>
      <c r="B153" s="377"/>
      <c r="C153" s="207" t="s">
        <v>112</v>
      </c>
      <c r="D153" s="33"/>
      <c r="E153" s="208" t="s">
        <v>381</v>
      </c>
      <c r="F153" s="33"/>
      <c r="G153" s="33"/>
      <c r="H153" s="202"/>
      <c r="I153" s="378"/>
      <c r="J153" s="312"/>
      <c r="K153" s="313"/>
      <c r="L153" s="312"/>
      <c r="M153" s="313"/>
      <c r="N153" s="312"/>
      <c r="O153" s="313"/>
      <c r="P153" s="312"/>
      <c r="Q153" s="313"/>
      <c r="R153" s="312"/>
      <c r="S153" s="313"/>
      <c r="T153" s="312"/>
      <c r="U153" s="313"/>
      <c r="V153" s="312"/>
      <c r="W153" s="313"/>
      <c r="X153" s="312"/>
      <c r="Y153" s="313"/>
      <c r="Z153" s="312"/>
      <c r="AA153" s="313"/>
      <c r="AB153" s="312"/>
      <c r="AC153" s="313"/>
      <c r="AD153" s="1605"/>
      <c r="AE153" s="1606"/>
      <c r="AF153" s="312"/>
      <c r="AG153" s="313"/>
      <c r="AH153" s="312"/>
      <c r="AI153" s="313"/>
      <c r="AJ153" s="312"/>
      <c r="AK153" s="313"/>
      <c r="AL153" s="312"/>
      <c r="AM153" s="313"/>
      <c r="AN153" s="312"/>
      <c r="AO153" s="313"/>
      <c r="AP153" s="1901"/>
      <c r="AQ153" s="1902"/>
      <c r="AR153" s="1605"/>
      <c r="AS153" s="1606"/>
      <c r="AT153" s="1901"/>
      <c r="AU153" s="1902"/>
      <c r="AV153" s="312"/>
      <c r="AW153" s="313"/>
      <c r="AX153" s="312"/>
      <c r="AY153" s="369"/>
      <c r="AZ153" s="539"/>
      <c r="EB153" s="122" t="s">
        <v>7</v>
      </c>
      <c r="EC153" s="123" t="s">
        <v>31</v>
      </c>
      <c r="ED153" s="33"/>
      <c r="EE153" s="124">
        <f>ED153*G157</f>
        <v>0</v>
      </c>
      <c r="EF153" s="124">
        <v>0</v>
      </c>
      <c r="EG153" s="124">
        <f>EF153*G157</f>
        <v>0</v>
      </c>
      <c r="EH153" s="124">
        <v>0</v>
      </c>
      <c r="EI153" s="125">
        <f>EH153*G157</f>
        <v>0</v>
      </c>
      <c r="EJ153" s="22"/>
      <c r="EK153" s="22"/>
      <c r="EL153" s="22"/>
      <c r="EM153" s="22"/>
      <c r="EN153" s="22"/>
      <c r="EO153" s="22"/>
      <c r="EP153" s="22"/>
      <c r="EQ153" s="22"/>
      <c r="ER153" s="22"/>
      <c r="ES153" s="22"/>
      <c r="ET153" s="22"/>
      <c r="FG153" s="126" t="s">
        <v>110</v>
      </c>
      <c r="FI153" s="126" t="s">
        <v>105</v>
      </c>
      <c r="FJ153" s="126" t="s">
        <v>46</v>
      </c>
      <c r="FN153" s="13" t="s">
        <v>103</v>
      </c>
      <c r="FT153" s="127">
        <f>IF(EC153="základní",I157,0)</f>
        <v>115739.79</v>
      </c>
      <c r="FU153" s="127">
        <f>IF(EC153="snížená",I157,0)</f>
        <v>0</v>
      </c>
      <c r="FV153" s="127">
        <f>IF(EC153="zákl. přenesená",I157,0)</f>
        <v>0</v>
      </c>
      <c r="FW153" s="127">
        <f>IF(EC153="sníž. přenesená",I157,0)</f>
        <v>0</v>
      </c>
      <c r="FX153" s="127">
        <f>IF(EC153="nulová",I157,0)</f>
        <v>0</v>
      </c>
      <c r="FY153" s="13" t="s">
        <v>45</v>
      </c>
      <c r="FZ153" s="127">
        <f>ROUND(H157*G157,2)</f>
        <v>115739.79</v>
      </c>
      <c r="GA153" s="13" t="s">
        <v>110</v>
      </c>
      <c r="GB153" s="126" t="s">
        <v>814</v>
      </c>
    </row>
    <row r="154" spans="1:184" s="1" customFormat="1" ht="24.9" customHeight="1" x14ac:dyDescent="0.2">
      <c r="A154"/>
      <c r="B154" s="380"/>
      <c r="C154" s="207" t="s">
        <v>114</v>
      </c>
      <c r="D154" s="215" t="s">
        <v>7</v>
      </c>
      <c r="E154" s="216" t="s">
        <v>809</v>
      </c>
      <c r="F154" s="141"/>
      <c r="G154" s="217">
        <v>239.01</v>
      </c>
      <c r="H154" s="218"/>
      <c r="I154" s="381"/>
      <c r="J154" s="312"/>
      <c r="K154" s="313"/>
      <c r="L154" s="312"/>
      <c r="M154" s="313"/>
      <c r="N154" s="312"/>
      <c r="O154" s="313"/>
      <c r="P154" s="312"/>
      <c r="Q154" s="313"/>
      <c r="R154" s="312"/>
      <c r="S154" s="313"/>
      <c r="T154" s="312"/>
      <c r="U154" s="313"/>
      <c r="V154" s="312"/>
      <c r="W154" s="313"/>
      <c r="X154" s="312"/>
      <c r="Y154" s="313"/>
      <c r="Z154" s="312"/>
      <c r="AA154" s="313"/>
      <c r="AB154" s="312"/>
      <c r="AC154" s="313"/>
      <c r="AD154" s="1605"/>
      <c r="AE154" s="1606"/>
      <c r="AF154" s="312"/>
      <c r="AG154" s="313"/>
      <c r="AH154" s="312"/>
      <c r="AI154" s="313"/>
      <c r="AJ154" s="312"/>
      <c r="AK154" s="313"/>
      <c r="AL154" s="312"/>
      <c r="AM154" s="313"/>
      <c r="AN154" s="312"/>
      <c r="AO154" s="313"/>
      <c r="AP154" s="1901"/>
      <c r="AQ154" s="1902"/>
      <c r="AR154" s="1605"/>
      <c r="AS154" s="1606"/>
      <c r="AT154" s="1901"/>
      <c r="AU154" s="1902"/>
      <c r="AV154" s="312"/>
      <c r="AW154" s="313"/>
      <c r="AX154" s="312"/>
      <c r="AY154" s="369"/>
      <c r="AZ154" s="539"/>
      <c r="EB154" s="128"/>
      <c r="EC154" s="129"/>
      <c r="ED154" s="33"/>
      <c r="EE154" s="33"/>
      <c r="EF154" s="33"/>
      <c r="EG154" s="33"/>
      <c r="EH154" s="33"/>
      <c r="EI154" s="34"/>
      <c r="EJ154" s="22"/>
      <c r="EK154" s="22"/>
      <c r="EL154" s="22"/>
      <c r="EM154" s="22"/>
      <c r="EN154" s="22"/>
      <c r="EO154" s="22"/>
      <c r="EP154" s="22"/>
      <c r="EQ154" s="22"/>
      <c r="ER154" s="22"/>
      <c r="ES154" s="22"/>
      <c r="ET154" s="22"/>
      <c r="FI154" s="13" t="s">
        <v>112</v>
      </c>
      <c r="FJ154" s="13" t="s">
        <v>46</v>
      </c>
    </row>
    <row r="155" spans="1:184" s="443" customFormat="1" ht="24.9" customHeight="1" x14ac:dyDescent="0.25">
      <c r="A155" s="266"/>
      <c r="B155" s="430" t="s">
        <v>332</v>
      </c>
      <c r="C155" s="268" t="s">
        <v>105</v>
      </c>
      <c r="D155" s="269" t="s">
        <v>389</v>
      </c>
      <c r="E155" s="431" t="s">
        <v>810</v>
      </c>
      <c r="F155" s="270" t="s">
        <v>108</v>
      </c>
      <c r="G155" s="271">
        <v>364.42</v>
      </c>
      <c r="H155" s="272">
        <v>8.5</v>
      </c>
      <c r="I155" s="432">
        <f>ROUND(H155*G155,2)</f>
        <v>3097.57</v>
      </c>
      <c r="J155" s="329"/>
      <c r="K155" s="319">
        <f>ROUND(J155*H155,2)</f>
        <v>0</v>
      </c>
      <c r="L155" s="329"/>
      <c r="M155" s="319">
        <f>ROUND(L155*H155,2)</f>
        <v>0</v>
      </c>
      <c r="N155" s="329"/>
      <c r="O155" s="319">
        <f>ROUND(N155*H155,2)</f>
        <v>0</v>
      </c>
      <c r="P155" s="329"/>
      <c r="Q155" s="319">
        <f>ROUND(P155*H155,2)</f>
        <v>0</v>
      </c>
      <c r="R155" s="329"/>
      <c r="S155" s="319">
        <f>ROUND(R155*H155,2)</f>
        <v>0</v>
      </c>
      <c r="T155" s="329"/>
      <c r="U155" s="319">
        <f>ROUND(T155*H155,2)</f>
        <v>0</v>
      </c>
      <c r="V155" s="329"/>
      <c r="W155" s="319">
        <f>ROUND(V155*H155,2)</f>
        <v>0</v>
      </c>
      <c r="X155" s="329"/>
      <c r="Y155" s="319">
        <f>ROUND(X155*H155,2)</f>
        <v>0</v>
      </c>
      <c r="Z155" s="329"/>
      <c r="AA155" s="319">
        <f>ROUND(Z155*H155,2)</f>
        <v>0</v>
      </c>
      <c r="AB155" s="329"/>
      <c r="AC155" s="319">
        <f>ROUND(AB155*H155,2)</f>
        <v>0</v>
      </c>
      <c r="AD155" s="1620"/>
      <c r="AE155" s="1382">
        <f>ROUND(AD155*H155,2)</f>
        <v>0</v>
      </c>
      <c r="AF155" s="329"/>
      <c r="AG155" s="319">
        <f>ROUND(AF155*H155,2)</f>
        <v>0</v>
      </c>
      <c r="AH155" s="329"/>
      <c r="AI155" s="319">
        <f>ROUND(AH155*H155,2)</f>
        <v>0</v>
      </c>
      <c r="AJ155" s="329"/>
      <c r="AK155" s="319">
        <f>ROUND(AJ155*H155,2)</f>
        <v>0</v>
      </c>
      <c r="AL155" s="329"/>
      <c r="AM155" s="319">
        <f>ROUND(AL155*H155,2)</f>
        <v>0</v>
      </c>
      <c r="AN155" s="329"/>
      <c r="AO155" s="319">
        <f>ROUND(AN155*H155,2)</f>
        <v>0</v>
      </c>
      <c r="AP155" s="1915"/>
      <c r="AQ155" s="1908">
        <f>ROUND(AP155*H155,2)</f>
        <v>0</v>
      </c>
      <c r="AR155" s="1620"/>
      <c r="AS155" s="1382">
        <f>ROUND(AR155*H155,2)</f>
        <v>0</v>
      </c>
      <c r="AT155" s="1915"/>
      <c r="AU155" s="1908">
        <f>ROUND(AT155*H155,2)</f>
        <v>0</v>
      </c>
      <c r="AV155" s="318">
        <f>AT155+AR155+AP155+AN155+AL155+AJ155+AH155+AF155+AD155+AB155+Z155+X155+V155+T155+R155+P155+N155+L155+J155</f>
        <v>0</v>
      </c>
      <c r="AW155" s="319">
        <f>ROUND(AV155*H155,2)</f>
        <v>0</v>
      </c>
      <c r="AX155" s="318">
        <f>G155-AV155</f>
        <v>364.42</v>
      </c>
      <c r="AY155" s="433">
        <f>ROUND(AX155*H155,2)</f>
        <v>3097.57</v>
      </c>
      <c r="AZ155" s="530">
        <f>AY155/I155</f>
        <v>1</v>
      </c>
      <c r="EB155" s="444"/>
      <c r="EC155" s="445"/>
      <c r="ED155" s="445"/>
      <c r="EE155" s="445"/>
      <c r="EF155" s="445"/>
      <c r="EG155" s="445"/>
      <c r="EH155" s="445"/>
      <c r="EI155" s="446"/>
      <c r="FI155" s="447" t="s">
        <v>114</v>
      </c>
      <c r="FJ155" s="447" t="s">
        <v>46</v>
      </c>
      <c r="FK155" s="443" t="s">
        <v>46</v>
      </c>
      <c r="FL155" s="443" t="s">
        <v>23</v>
      </c>
      <c r="FM155" s="443" t="s">
        <v>45</v>
      </c>
      <c r="FN155" s="447" t="s">
        <v>103</v>
      </c>
    </row>
    <row r="156" spans="1:184" s="1" customFormat="1" ht="24" customHeight="1" x14ac:dyDescent="0.2">
      <c r="A156"/>
      <c r="B156" s="380"/>
      <c r="C156" s="207" t="s">
        <v>114</v>
      </c>
      <c r="D156" s="215" t="s">
        <v>7</v>
      </c>
      <c r="E156" s="216" t="s">
        <v>812</v>
      </c>
      <c r="F156" s="141"/>
      <c r="G156" s="217">
        <v>364.42</v>
      </c>
      <c r="H156" s="218"/>
      <c r="I156" s="381"/>
      <c r="J156" s="312"/>
      <c r="K156" s="313"/>
      <c r="L156" s="312"/>
      <c r="M156" s="313"/>
      <c r="N156" s="312"/>
      <c r="O156" s="313"/>
      <c r="P156" s="312"/>
      <c r="Q156" s="313"/>
      <c r="R156" s="312"/>
      <c r="S156" s="313"/>
      <c r="T156" s="312"/>
      <c r="U156" s="313"/>
      <c r="V156" s="312"/>
      <c r="W156" s="313"/>
      <c r="X156" s="312"/>
      <c r="Y156" s="313"/>
      <c r="Z156" s="312"/>
      <c r="AA156" s="313"/>
      <c r="AB156" s="312"/>
      <c r="AC156" s="313"/>
      <c r="AD156" s="1605"/>
      <c r="AE156" s="1606"/>
      <c r="AF156" s="312"/>
      <c r="AG156" s="313"/>
      <c r="AH156" s="312"/>
      <c r="AI156" s="313"/>
      <c r="AJ156" s="312"/>
      <c r="AK156" s="313"/>
      <c r="AL156" s="312"/>
      <c r="AM156" s="313"/>
      <c r="AN156" s="312"/>
      <c r="AO156" s="313"/>
      <c r="AP156" s="1901"/>
      <c r="AQ156" s="1902"/>
      <c r="AR156" s="1605"/>
      <c r="AS156" s="1606"/>
      <c r="AT156" s="1901"/>
      <c r="AU156" s="1902"/>
      <c r="AV156" s="312"/>
      <c r="AW156" s="313"/>
      <c r="AX156" s="312"/>
      <c r="AY156" s="369"/>
      <c r="AZ156" s="539"/>
      <c r="EB156" s="122" t="s">
        <v>7</v>
      </c>
      <c r="EC156" s="123" t="s">
        <v>31</v>
      </c>
      <c r="ED156" s="33"/>
      <c r="EE156" s="124">
        <f>ED156*G160</f>
        <v>0</v>
      </c>
      <c r="EF156" s="124">
        <v>0.1837</v>
      </c>
      <c r="EG156" s="124">
        <f>EF156*G160</f>
        <v>0.29392000000000001</v>
      </c>
      <c r="EH156" s="124">
        <v>0</v>
      </c>
      <c r="EI156" s="125">
        <f>EH156*G160</f>
        <v>0</v>
      </c>
      <c r="EJ156" s="22"/>
      <c r="EK156" s="22"/>
      <c r="EL156" s="22"/>
      <c r="EM156" s="22"/>
      <c r="EN156" s="22"/>
      <c r="EO156" s="22"/>
      <c r="EP156" s="22"/>
      <c r="EQ156" s="22"/>
      <c r="ER156" s="22"/>
      <c r="ES156" s="22"/>
      <c r="ET156" s="22"/>
      <c r="FG156" s="126" t="s">
        <v>110</v>
      </c>
      <c r="FI156" s="126" t="s">
        <v>105</v>
      </c>
      <c r="FJ156" s="126" t="s">
        <v>46</v>
      </c>
      <c r="FN156" s="13" t="s">
        <v>103</v>
      </c>
      <c r="FT156" s="127">
        <f>IF(EC156="základní",I160,0)</f>
        <v>1254.08</v>
      </c>
      <c r="FU156" s="127">
        <f>IF(EC156="snížená",I160,0)</f>
        <v>0</v>
      </c>
      <c r="FV156" s="127">
        <f>IF(EC156="zákl. přenesená",I160,0)</f>
        <v>0</v>
      </c>
      <c r="FW156" s="127">
        <f>IF(EC156="sníž. přenesená",I160,0)</f>
        <v>0</v>
      </c>
      <c r="FX156" s="127">
        <f>IF(EC156="nulová",I160,0)</f>
        <v>0</v>
      </c>
      <c r="FY156" s="13" t="s">
        <v>45</v>
      </c>
      <c r="FZ156" s="127">
        <f>ROUND(H160*G160,2)</f>
        <v>1254.08</v>
      </c>
      <c r="GA156" s="13" t="s">
        <v>110</v>
      </c>
      <c r="GB156" s="126" t="s">
        <v>818</v>
      </c>
    </row>
    <row r="157" spans="1:184" s="2" customFormat="1" ht="24.9" customHeight="1" x14ac:dyDescent="0.25">
      <c r="A157" s="266"/>
      <c r="B157" s="430" t="s">
        <v>338</v>
      </c>
      <c r="C157" s="268" t="s">
        <v>105</v>
      </c>
      <c r="D157" s="269" t="s">
        <v>395</v>
      </c>
      <c r="E157" s="431" t="s">
        <v>813</v>
      </c>
      <c r="F157" s="270" t="s">
        <v>108</v>
      </c>
      <c r="G157" s="271">
        <v>364.42</v>
      </c>
      <c r="H157" s="272">
        <v>317.60000000000002</v>
      </c>
      <c r="I157" s="432">
        <f>ROUND(H157*G157,2)</f>
        <v>115739.79</v>
      </c>
      <c r="J157" s="318"/>
      <c r="K157" s="319">
        <f>ROUND(J157*H157,2)</f>
        <v>0</v>
      </c>
      <c r="L157" s="318"/>
      <c r="M157" s="319">
        <f>ROUND(L157*H157,2)</f>
        <v>0</v>
      </c>
      <c r="N157" s="318"/>
      <c r="O157" s="319">
        <f>ROUND(N157*H157,2)</f>
        <v>0</v>
      </c>
      <c r="P157" s="318"/>
      <c r="Q157" s="319">
        <f>ROUND(P157*H157,2)</f>
        <v>0</v>
      </c>
      <c r="R157" s="318"/>
      <c r="S157" s="319">
        <f>ROUND(R157*H157,2)</f>
        <v>0</v>
      </c>
      <c r="T157" s="318"/>
      <c r="U157" s="319">
        <f>ROUND(T157*H157,2)</f>
        <v>0</v>
      </c>
      <c r="V157" s="318"/>
      <c r="W157" s="319">
        <f>ROUND(V157*H157,2)</f>
        <v>0</v>
      </c>
      <c r="X157" s="318"/>
      <c r="Y157" s="319">
        <f>ROUND(X157*H157,2)</f>
        <v>0</v>
      </c>
      <c r="Z157" s="318"/>
      <c r="AA157" s="319">
        <f>ROUND(Z157*H157,2)</f>
        <v>0</v>
      </c>
      <c r="AB157" s="318"/>
      <c r="AC157" s="319">
        <f>ROUND(AB157*H157,2)</f>
        <v>0</v>
      </c>
      <c r="AD157" s="1381"/>
      <c r="AE157" s="1382">
        <f>ROUND(AD157*H157,2)</f>
        <v>0</v>
      </c>
      <c r="AF157" s="318"/>
      <c r="AG157" s="319">
        <f>ROUND(AF157*H157,2)</f>
        <v>0</v>
      </c>
      <c r="AH157" s="318"/>
      <c r="AI157" s="319">
        <f>ROUND(AH157*H157,2)</f>
        <v>0</v>
      </c>
      <c r="AJ157" s="318"/>
      <c r="AK157" s="319">
        <f>ROUND(AJ157*H157,2)</f>
        <v>0</v>
      </c>
      <c r="AL157" s="318"/>
      <c r="AM157" s="319">
        <f>ROUND(AL157*H157,2)</f>
        <v>0</v>
      </c>
      <c r="AN157" s="318"/>
      <c r="AO157" s="319">
        <f>ROUND(AN157*H157,2)</f>
        <v>0</v>
      </c>
      <c r="AP157" s="1907"/>
      <c r="AQ157" s="1908">
        <f>ROUND(AP157*H157,2)</f>
        <v>0</v>
      </c>
      <c r="AR157" s="1381"/>
      <c r="AS157" s="1382">
        <f>ROUND(AR157*H157,2)</f>
        <v>0</v>
      </c>
      <c r="AT157" s="1907"/>
      <c r="AU157" s="1908">
        <f>ROUND(AT157*H157,2)</f>
        <v>0</v>
      </c>
      <c r="AV157" s="318">
        <f>AT157+AR157+AP157+AN157+AL157+AJ157+AH157+AF157+AD157+AB157+Z157+X157+V157+T157+R157+P157+N157+L157+J157</f>
        <v>0</v>
      </c>
      <c r="AW157" s="319">
        <f>ROUND(AV157*H157,2)</f>
        <v>0</v>
      </c>
      <c r="AX157" s="318">
        <f>G157-AV157</f>
        <v>364.42</v>
      </c>
      <c r="AY157" s="433">
        <f>ROUND(AX157*H157,2)</f>
        <v>115739.79</v>
      </c>
      <c r="AZ157" s="530">
        <f>AY157/I157</f>
        <v>1</v>
      </c>
      <c r="EB157" s="458"/>
      <c r="EC157" s="285"/>
      <c r="ED157" s="285"/>
      <c r="EE157" s="285"/>
      <c r="EF157" s="285"/>
      <c r="EG157" s="285"/>
      <c r="EH157" s="285"/>
      <c r="EI157" s="459"/>
      <c r="FI157" s="49" t="s">
        <v>112</v>
      </c>
      <c r="FJ157" s="49" t="s">
        <v>46</v>
      </c>
    </row>
    <row r="158" spans="1:184" s="10" customFormat="1" ht="24.9" customHeight="1" x14ac:dyDescent="0.2">
      <c r="A158"/>
      <c r="B158" s="377"/>
      <c r="C158" s="207" t="s">
        <v>112</v>
      </c>
      <c r="D158" s="33"/>
      <c r="E158" s="208" t="s">
        <v>398</v>
      </c>
      <c r="F158" s="33"/>
      <c r="G158" s="33"/>
      <c r="H158" s="202"/>
      <c r="I158" s="378"/>
      <c r="J158" s="316"/>
      <c r="K158" s="317"/>
      <c r="L158" s="316"/>
      <c r="M158" s="317"/>
      <c r="N158" s="316"/>
      <c r="O158" s="317"/>
      <c r="P158" s="316"/>
      <c r="Q158" s="317"/>
      <c r="R158" s="316"/>
      <c r="S158" s="317"/>
      <c r="T158" s="316"/>
      <c r="U158" s="317"/>
      <c r="V158" s="316"/>
      <c r="W158" s="317"/>
      <c r="X158" s="316"/>
      <c r="Y158" s="317"/>
      <c r="Z158" s="316"/>
      <c r="AA158" s="317"/>
      <c r="AB158" s="316"/>
      <c r="AC158" s="317"/>
      <c r="AD158" s="1609"/>
      <c r="AE158" s="1610"/>
      <c r="AF158" s="316"/>
      <c r="AG158" s="317"/>
      <c r="AH158" s="316"/>
      <c r="AI158" s="317"/>
      <c r="AJ158" s="316"/>
      <c r="AK158" s="317"/>
      <c r="AL158" s="316"/>
      <c r="AM158" s="317"/>
      <c r="AN158" s="316"/>
      <c r="AO158" s="317"/>
      <c r="AP158" s="1905"/>
      <c r="AQ158" s="1906"/>
      <c r="AR158" s="1609"/>
      <c r="AS158" s="1610"/>
      <c r="AT158" s="1905"/>
      <c r="AU158" s="1906"/>
      <c r="AV158" s="316"/>
      <c r="AW158" s="317"/>
      <c r="AX158" s="316"/>
      <c r="AY158" s="371"/>
      <c r="AZ158" s="528"/>
      <c r="EB158" s="140"/>
      <c r="EC158" s="141"/>
      <c r="ED158" s="141"/>
      <c r="EE158" s="141"/>
      <c r="EF158" s="141"/>
      <c r="EG158" s="141"/>
      <c r="EH158" s="141"/>
      <c r="EI158" s="142"/>
      <c r="FI158" s="143" t="s">
        <v>114</v>
      </c>
      <c r="FJ158" s="143" t="s">
        <v>46</v>
      </c>
      <c r="FK158" s="10" t="s">
        <v>46</v>
      </c>
      <c r="FL158" s="10" t="s">
        <v>23</v>
      </c>
      <c r="FM158" s="10" t="s">
        <v>45</v>
      </c>
      <c r="FN158" s="143" t="s">
        <v>103</v>
      </c>
    </row>
    <row r="159" spans="1:184" s="9" customFormat="1" ht="24.9" customHeight="1" x14ac:dyDescent="0.2">
      <c r="A159"/>
      <c r="B159" s="380"/>
      <c r="C159" s="207" t="s">
        <v>114</v>
      </c>
      <c r="D159" s="215" t="s">
        <v>7</v>
      </c>
      <c r="E159" s="216" t="s">
        <v>815</v>
      </c>
      <c r="F159" s="141"/>
      <c r="G159" s="217">
        <v>364.42</v>
      </c>
      <c r="H159" s="218"/>
      <c r="I159" s="381"/>
      <c r="J159" s="314"/>
      <c r="K159" s="315"/>
      <c r="L159" s="314"/>
      <c r="M159" s="315"/>
      <c r="N159" s="314"/>
      <c r="O159" s="315"/>
      <c r="P159" s="314"/>
      <c r="Q159" s="315"/>
      <c r="R159" s="314"/>
      <c r="S159" s="315"/>
      <c r="T159" s="314"/>
      <c r="U159" s="315"/>
      <c r="V159" s="314"/>
      <c r="W159" s="315"/>
      <c r="X159" s="314"/>
      <c r="Y159" s="315"/>
      <c r="Z159" s="314"/>
      <c r="AA159" s="315"/>
      <c r="AB159" s="314"/>
      <c r="AC159" s="315"/>
      <c r="AD159" s="1607"/>
      <c r="AE159" s="1608"/>
      <c r="AF159" s="314"/>
      <c r="AG159" s="315"/>
      <c r="AH159" s="314"/>
      <c r="AI159" s="315"/>
      <c r="AJ159" s="314"/>
      <c r="AK159" s="315"/>
      <c r="AL159" s="314"/>
      <c r="AM159" s="315"/>
      <c r="AN159" s="314"/>
      <c r="AO159" s="315"/>
      <c r="AP159" s="1903"/>
      <c r="AQ159" s="1904"/>
      <c r="AR159" s="1607"/>
      <c r="AS159" s="1608"/>
      <c r="AT159" s="1903"/>
      <c r="AU159" s="1904"/>
      <c r="AV159" s="314"/>
      <c r="AW159" s="315"/>
      <c r="AX159" s="314"/>
      <c r="AY159" s="370"/>
      <c r="AZ159" s="527"/>
      <c r="EB159" s="133"/>
      <c r="EC159" s="134"/>
      <c r="ED159" s="134"/>
      <c r="EE159" s="134"/>
      <c r="EF159" s="134"/>
      <c r="EG159" s="134"/>
      <c r="EH159" s="134"/>
      <c r="EI159" s="135"/>
      <c r="FI159" s="136" t="s">
        <v>114</v>
      </c>
      <c r="FJ159" s="136" t="s">
        <v>46</v>
      </c>
      <c r="FK159" s="9" t="s">
        <v>45</v>
      </c>
      <c r="FL159" s="9" t="s">
        <v>23</v>
      </c>
      <c r="FM159" s="9" t="s">
        <v>44</v>
      </c>
      <c r="FN159" s="136" t="s">
        <v>103</v>
      </c>
    </row>
    <row r="160" spans="1:184" s="2" customFormat="1" ht="30" customHeight="1" x14ac:dyDescent="0.25">
      <c r="A160" s="266"/>
      <c r="B160" s="430" t="s">
        <v>343</v>
      </c>
      <c r="C160" s="268" t="s">
        <v>105</v>
      </c>
      <c r="D160" s="269" t="s">
        <v>816</v>
      </c>
      <c r="E160" s="431" t="s">
        <v>817</v>
      </c>
      <c r="F160" s="270" t="s">
        <v>108</v>
      </c>
      <c r="G160" s="271">
        <v>1.6</v>
      </c>
      <c r="H160" s="272">
        <v>783.8</v>
      </c>
      <c r="I160" s="432">
        <f>ROUND(H160*G160,2)</f>
        <v>1254.08</v>
      </c>
      <c r="J160" s="318"/>
      <c r="K160" s="319">
        <f>ROUND(J160*H160,2)</f>
        <v>0</v>
      </c>
      <c r="L160" s="318"/>
      <c r="M160" s="319">
        <f>ROUND(L160*H160,2)</f>
        <v>0</v>
      </c>
      <c r="N160" s="318"/>
      <c r="O160" s="319">
        <f>ROUND(N160*H160,2)</f>
        <v>0</v>
      </c>
      <c r="P160" s="318"/>
      <c r="Q160" s="319">
        <f>ROUND(P160*H160,2)</f>
        <v>0</v>
      </c>
      <c r="R160" s="318"/>
      <c r="S160" s="319">
        <f>ROUND(R160*H160,2)</f>
        <v>0</v>
      </c>
      <c r="T160" s="318"/>
      <c r="U160" s="319">
        <f>ROUND(T160*H160,2)</f>
        <v>0</v>
      </c>
      <c r="V160" s="318"/>
      <c r="W160" s="319">
        <f>ROUND(V160*H160,2)</f>
        <v>0</v>
      </c>
      <c r="X160" s="318"/>
      <c r="Y160" s="319">
        <f>ROUND(X160*H160,2)</f>
        <v>0</v>
      </c>
      <c r="Z160" s="318"/>
      <c r="AA160" s="319">
        <f>ROUND(Z160*H160,2)</f>
        <v>0</v>
      </c>
      <c r="AB160" s="318"/>
      <c r="AC160" s="319">
        <f>ROUND(AB160*H160,2)</f>
        <v>0</v>
      </c>
      <c r="AD160" s="1381"/>
      <c r="AE160" s="1382">
        <f>ROUND(AD160*H160,2)</f>
        <v>0</v>
      </c>
      <c r="AF160" s="318"/>
      <c r="AG160" s="319">
        <f>ROUND(AF160*H160,2)</f>
        <v>0</v>
      </c>
      <c r="AH160" s="318"/>
      <c r="AI160" s="319">
        <f>ROUND(AH160*H160,2)</f>
        <v>0</v>
      </c>
      <c r="AJ160" s="318"/>
      <c r="AK160" s="319">
        <f>ROUND(AJ160*H160,2)</f>
        <v>0</v>
      </c>
      <c r="AL160" s="318"/>
      <c r="AM160" s="319">
        <f>ROUND(AL160*H160,2)</f>
        <v>0</v>
      </c>
      <c r="AN160" s="318"/>
      <c r="AO160" s="319">
        <f>ROUND(AN160*H160,2)</f>
        <v>0</v>
      </c>
      <c r="AP160" s="1907"/>
      <c r="AQ160" s="1908">
        <f>ROUND(AP160*H160,2)</f>
        <v>0</v>
      </c>
      <c r="AR160" s="1381"/>
      <c r="AS160" s="1382">
        <f>ROUND(AR160*H160,2)</f>
        <v>0</v>
      </c>
      <c r="AT160" s="1907"/>
      <c r="AU160" s="1908">
        <f>ROUND(AT160*H160,2)</f>
        <v>0</v>
      </c>
      <c r="AV160" s="318">
        <f>AT160+AR160+AP160+AN160+AL160+AJ160+AH160+AF160+AD160+AB160+Z160+X160+V160+T160+R160+P160+N160+L160+J160</f>
        <v>0</v>
      </c>
      <c r="AW160" s="319">
        <f>ROUND(AV160*H160,2)</f>
        <v>0</v>
      </c>
      <c r="AX160" s="318">
        <f>G160-AV160</f>
        <v>1.6</v>
      </c>
      <c r="AY160" s="433">
        <f>ROUND(AX160*H160,2)</f>
        <v>1254.08</v>
      </c>
      <c r="AZ160" s="530">
        <f>AY160/I160</f>
        <v>1</v>
      </c>
      <c r="EB160" s="426" t="s">
        <v>7</v>
      </c>
      <c r="EC160" s="427" t="s">
        <v>31</v>
      </c>
      <c r="ED160" s="285"/>
      <c r="EE160" s="48">
        <f>ED160*G164</f>
        <v>0</v>
      </c>
      <c r="EF160" s="48">
        <v>0</v>
      </c>
      <c r="EG160" s="48">
        <f>EF160*G164</f>
        <v>0</v>
      </c>
      <c r="EH160" s="48">
        <v>0</v>
      </c>
      <c r="EI160" s="428">
        <f>EH160*G164</f>
        <v>0</v>
      </c>
      <c r="FG160" s="49" t="s">
        <v>110</v>
      </c>
      <c r="FI160" s="49" t="s">
        <v>105</v>
      </c>
      <c r="FJ160" s="49" t="s">
        <v>46</v>
      </c>
      <c r="FN160" s="49" t="s">
        <v>103</v>
      </c>
      <c r="FT160" s="429">
        <f>IF(EC160="základní",I164,0)</f>
        <v>79.8</v>
      </c>
      <c r="FU160" s="429">
        <f>IF(EC160="snížená",I164,0)</f>
        <v>0</v>
      </c>
      <c r="FV160" s="429">
        <f>IF(EC160="zákl. přenesená",I164,0)</f>
        <v>0</v>
      </c>
      <c r="FW160" s="429">
        <f>IF(EC160="sníž. přenesená",I164,0)</f>
        <v>0</v>
      </c>
      <c r="FX160" s="429">
        <f>IF(EC160="nulová",I164,0)</f>
        <v>0</v>
      </c>
      <c r="FY160" s="49" t="s">
        <v>45</v>
      </c>
      <c r="FZ160" s="429">
        <f>ROUND(H164*G164,2)</f>
        <v>79.8</v>
      </c>
      <c r="GA160" s="49" t="s">
        <v>110</v>
      </c>
      <c r="GB160" s="49" t="s">
        <v>822</v>
      </c>
    </row>
    <row r="161" spans="1:184" s="9" customFormat="1" ht="24.9" customHeight="1" x14ac:dyDescent="0.2">
      <c r="A161"/>
      <c r="B161" s="377"/>
      <c r="C161" s="207" t="s">
        <v>112</v>
      </c>
      <c r="D161" s="33"/>
      <c r="E161" s="208" t="s">
        <v>819</v>
      </c>
      <c r="F161" s="33"/>
      <c r="G161" s="33"/>
      <c r="H161" s="202"/>
      <c r="I161" s="378"/>
      <c r="J161" s="314"/>
      <c r="K161" s="315"/>
      <c r="L161" s="314"/>
      <c r="M161" s="315"/>
      <c r="N161" s="314"/>
      <c r="O161" s="315"/>
      <c r="P161" s="314"/>
      <c r="Q161" s="315"/>
      <c r="R161" s="314"/>
      <c r="S161" s="315"/>
      <c r="T161" s="314"/>
      <c r="U161" s="315"/>
      <c r="V161" s="314"/>
      <c r="W161" s="315"/>
      <c r="X161" s="314"/>
      <c r="Y161" s="315"/>
      <c r="Z161" s="314"/>
      <c r="AA161" s="315"/>
      <c r="AB161" s="314"/>
      <c r="AC161" s="315"/>
      <c r="AD161" s="1607"/>
      <c r="AE161" s="1608"/>
      <c r="AF161" s="314"/>
      <c r="AG161" s="315"/>
      <c r="AH161" s="314"/>
      <c r="AI161" s="315"/>
      <c r="AJ161" s="314"/>
      <c r="AK161" s="315"/>
      <c r="AL161" s="314"/>
      <c r="AM161" s="315"/>
      <c r="AN161" s="314"/>
      <c r="AO161" s="315"/>
      <c r="AP161" s="1903"/>
      <c r="AQ161" s="1904"/>
      <c r="AR161" s="1607"/>
      <c r="AS161" s="1608"/>
      <c r="AT161" s="1903"/>
      <c r="AU161" s="1904"/>
      <c r="AV161" s="314"/>
      <c r="AW161" s="315"/>
      <c r="AX161" s="314"/>
      <c r="AY161" s="370"/>
      <c r="AZ161" s="527"/>
      <c r="EB161" s="133"/>
      <c r="EC161" s="134"/>
      <c r="ED161" s="134"/>
      <c r="EE161" s="134"/>
      <c r="EF161" s="134"/>
      <c r="EG161" s="134"/>
      <c r="EH161" s="134"/>
      <c r="EI161" s="135"/>
      <c r="FI161" s="136" t="s">
        <v>114</v>
      </c>
      <c r="FJ161" s="136" t="s">
        <v>46</v>
      </c>
      <c r="FK161" s="9" t="s">
        <v>45</v>
      </c>
      <c r="FL161" s="9" t="s">
        <v>23</v>
      </c>
      <c r="FM161" s="9" t="s">
        <v>44</v>
      </c>
      <c r="FN161" s="136" t="s">
        <v>103</v>
      </c>
    </row>
    <row r="162" spans="1:184" s="10" customFormat="1" ht="24.9" customHeight="1" x14ac:dyDescent="0.2">
      <c r="A162"/>
      <c r="B162" s="380"/>
      <c r="C162" s="207" t="s">
        <v>114</v>
      </c>
      <c r="D162" s="215" t="s">
        <v>7</v>
      </c>
      <c r="E162" s="216" t="s">
        <v>820</v>
      </c>
      <c r="F162" s="141"/>
      <c r="G162" s="217">
        <v>1.6</v>
      </c>
      <c r="H162" s="218"/>
      <c r="I162" s="381"/>
      <c r="J162" s="316"/>
      <c r="K162" s="317"/>
      <c r="L162" s="316"/>
      <c r="M162" s="317"/>
      <c r="N162" s="316"/>
      <c r="O162" s="317"/>
      <c r="P162" s="316"/>
      <c r="Q162" s="317"/>
      <c r="R162" s="316"/>
      <c r="S162" s="317"/>
      <c r="T162" s="316"/>
      <c r="U162" s="317"/>
      <c r="V162" s="316"/>
      <c r="W162" s="317"/>
      <c r="X162" s="316"/>
      <c r="Y162" s="317"/>
      <c r="Z162" s="316"/>
      <c r="AA162" s="317"/>
      <c r="AB162" s="316"/>
      <c r="AC162" s="317"/>
      <c r="AD162" s="1609"/>
      <c r="AE162" s="1610"/>
      <c r="AF162" s="316"/>
      <c r="AG162" s="317"/>
      <c r="AH162" s="316"/>
      <c r="AI162" s="317"/>
      <c r="AJ162" s="316"/>
      <c r="AK162" s="317"/>
      <c r="AL162" s="316"/>
      <c r="AM162" s="317"/>
      <c r="AN162" s="316"/>
      <c r="AO162" s="317"/>
      <c r="AP162" s="1905"/>
      <c r="AQ162" s="1906"/>
      <c r="AR162" s="1609"/>
      <c r="AS162" s="1610"/>
      <c r="AT162" s="1905"/>
      <c r="AU162" s="1906"/>
      <c r="AV162" s="316"/>
      <c r="AW162" s="317"/>
      <c r="AX162" s="316"/>
      <c r="AY162" s="371"/>
      <c r="AZ162" s="528"/>
      <c r="EB162" s="140"/>
      <c r="EC162" s="141"/>
      <c r="ED162" s="141"/>
      <c r="EE162" s="141"/>
      <c r="EF162" s="141"/>
      <c r="EG162" s="141"/>
      <c r="EH162" s="141"/>
      <c r="EI162" s="142"/>
      <c r="FI162" s="143" t="s">
        <v>114</v>
      </c>
      <c r="FJ162" s="143" t="s">
        <v>46</v>
      </c>
      <c r="FK162" s="10" t="s">
        <v>46</v>
      </c>
      <c r="FL162" s="10" t="s">
        <v>23</v>
      </c>
      <c r="FM162" s="10" t="s">
        <v>45</v>
      </c>
      <c r="FN162" s="143" t="s">
        <v>103</v>
      </c>
    </row>
    <row r="163" spans="1:184" s="8" customFormat="1" ht="24.9" customHeight="1" x14ac:dyDescent="0.2">
      <c r="A163"/>
      <c r="B163" s="382"/>
      <c r="C163" s="207" t="s">
        <v>114</v>
      </c>
      <c r="D163" s="210" t="s">
        <v>7</v>
      </c>
      <c r="E163" s="211" t="s">
        <v>821</v>
      </c>
      <c r="F163" s="134"/>
      <c r="G163" s="210" t="s">
        <v>7</v>
      </c>
      <c r="H163" s="212"/>
      <c r="I163" s="383"/>
      <c r="J163" s="325"/>
      <c r="K163" s="326"/>
      <c r="L163" s="325"/>
      <c r="M163" s="326"/>
      <c r="N163" s="325"/>
      <c r="O163" s="326"/>
      <c r="P163" s="325"/>
      <c r="Q163" s="326"/>
      <c r="R163" s="325"/>
      <c r="S163" s="326"/>
      <c r="T163" s="325"/>
      <c r="U163" s="326"/>
      <c r="V163" s="325"/>
      <c r="W163" s="326"/>
      <c r="X163" s="325"/>
      <c r="Y163" s="326"/>
      <c r="Z163" s="325"/>
      <c r="AA163" s="326"/>
      <c r="AB163" s="325"/>
      <c r="AC163" s="326"/>
      <c r="AD163" s="1616"/>
      <c r="AE163" s="1617"/>
      <c r="AF163" s="325"/>
      <c r="AG163" s="326"/>
      <c r="AH163" s="325"/>
      <c r="AI163" s="326"/>
      <c r="AJ163" s="325"/>
      <c r="AK163" s="326"/>
      <c r="AL163" s="325"/>
      <c r="AM163" s="326"/>
      <c r="AN163" s="325"/>
      <c r="AO163" s="326"/>
      <c r="AP163" s="1913"/>
      <c r="AQ163" s="1914"/>
      <c r="AR163" s="1616"/>
      <c r="AS163" s="1617"/>
      <c r="AT163" s="1913"/>
      <c r="AU163" s="1914"/>
      <c r="AV163" s="325"/>
      <c r="AW163" s="326"/>
      <c r="AX163" s="325"/>
      <c r="AY163" s="374"/>
      <c r="AZ163" s="532"/>
      <c r="EB163" s="109"/>
      <c r="EC163" s="110"/>
      <c r="ED163" s="110"/>
      <c r="EE163" s="111">
        <f>SUM(EE164:EE226)</f>
        <v>0</v>
      </c>
      <c r="EF163" s="110"/>
      <c r="EG163" s="111">
        <f>SUM(EG164:EG226)</f>
        <v>34.24910220000001</v>
      </c>
      <c r="EH163" s="110"/>
      <c r="EI163" s="112">
        <f>SUM(EI164:EI226)</f>
        <v>0</v>
      </c>
      <c r="FG163" s="113" t="s">
        <v>45</v>
      </c>
      <c r="FI163" s="114" t="s">
        <v>43</v>
      </c>
      <c r="FJ163" s="114" t="s">
        <v>45</v>
      </c>
      <c r="FN163" s="113" t="s">
        <v>103</v>
      </c>
      <c r="FZ163" s="115">
        <f>SUM(FZ164:FZ226)</f>
        <v>464267.45999999996</v>
      </c>
    </row>
    <row r="164" spans="1:184" s="2" customFormat="1" ht="24" customHeight="1" x14ac:dyDescent="0.25">
      <c r="A164" s="266"/>
      <c r="B164" s="430" t="s">
        <v>350</v>
      </c>
      <c r="C164" s="268" t="s">
        <v>105</v>
      </c>
      <c r="D164" s="269" t="s">
        <v>421</v>
      </c>
      <c r="E164" s="431" t="s">
        <v>422</v>
      </c>
      <c r="F164" s="270" t="s">
        <v>108</v>
      </c>
      <c r="G164" s="271">
        <v>2.66</v>
      </c>
      <c r="H164" s="272">
        <v>30</v>
      </c>
      <c r="I164" s="432">
        <f>ROUND(H164*G164,2)</f>
        <v>79.8</v>
      </c>
      <c r="J164" s="318"/>
      <c r="K164" s="319">
        <f>ROUND(J164*H164,2)</f>
        <v>0</v>
      </c>
      <c r="L164" s="318"/>
      <c r="M164" s="319">
        <f>ROUND(L164*H164,2)</f>
        <v>0</v>
      </c>
      <c r="N164" s="318"/>
      <c r="O164" s="319">
        <f>ROUND(N164*H164,2)</f>
        <v>0</v>
      </c>
      <c r="P164" s="318"/>
      <c r="Q164" s="319">
        <f>ROUND(P164*H164,2)</f>
        <v>0</v>
      </c>
      <c r="R164" s="318"/>
      <c r="S164" s="319">
        <f>ROUND(R164*H164,2)</f>
        <v>0</v>
      </c>
      <c r="T164" s="318"/>
      <c r="U164" s="319">
        <f>ROUND(T164*H164,2)</f>
        <v>0</v>
      </c>
      <c r="V164" s="318"/>
      <c r="W164" s="319">
        <f>ROUND(V164*H164,2)</f>
        <v>0</v>
      </c>
      <c r="X164" s="318"/>
      <c r="Y164" s="319">
        <f>ROUND(X164*H164,2)</f>
        <v>0</v>
      </c>
      <c r="Z164" s="318"/>
      <c r="AA164" s="319">
        <f>ROUND(Z164*H164,2)</f>
        <v>0</v>
      </c>
      <c r="AB164" s="318"/>
      <c r="AC164" s="319">
        <f>ROUND(AB164*H164,2)</f>
        <v>0</v>
      </c>
      <c r="AD164" s="1381"/>
      <c r="AE164" s="1382">
        <f>ROUND(AD164*H164,2)</f>
        <v>0</v>
      </c>
      <c r="AF164" s="318"/>
      <c r="AG164" s="319">
        <f>ROUND(AF164*H164,2)</f>
        <v>0</v>
      </c>
      <c r="AH164" s="318"/>
      <c r="AI164" s="319">
        <f>ROUND(AH164*H164,2)</f>
        <v>0</v>
      </c>
      <c r="AJ164" s="318"/>
      <c r="AK164" s="319">
        <f>ROUND(AJ164*H164,2)</f>
        <v>0</v>
      </c>
      <c r="AL164" s="318"/>
      <c r="AM164" s="319">
        <f>ROUND(AL164*H164,2)</f>
        <v>0</v>
      </c>
      <c r="AN164" s="318"/>
      <c r="AO164" s="319">
        <f>ROUND(AN164*H164,2)</f>
        <v>0</v>
      </c>
      <c r="AP164" s="1907"/>
      <c r="AQ164" s="1908">
        <f>ROUND(AP164*H164,2)</f>
        <v>0</v>
      </c>
      <c r="AR164" s="1381"/>
      <c r="AS164" s="1382">
        <f>ROUND(AR164*H164,2)</f>
        <v>0</v>
      </c>
      <c r="AT164" s="1907"/>
      <c r="AU164" s="1908">
        <f>ROUND(AT164*H164,2)</f>
        <v>0</v>
      </c>
      <c r="AV164" s="318">
        <f>AT164+AR164+AP164+AN164+AL164+AJ164+AH164+AF164+AD164+AB164+Z164+X164+V164+T164+R164+P164+N164+L164+J164</f>
        <v>0</v>
      </c>
      <c r="AW164" s="319">
        <f>ROUND(AV164*H164,2)</f>
        <v>0</v>
      </c>
      <c r="AX164" s="318">
        <f>G164-AV164</f>
        <v>2.66</v>
      </c>
      <c r="AY164" s="433">
        <f>ROUND(AX164*H164,2)</f>
        <v>79.8</v>
      </c>
      <c r="AZ164" s="530">
        <f>AY164/I164</f>
        <v>1</v>
      </c>
      <c r="EB164" s="426" t="s">
        <v>7</v>
      </c>
      <c r="EC164" s="427" t="s">
        <v>31</v>
      </c>
      <c r="ED164" s="285"/>
      <c r="EE164" s="48">
        <f>ED164*G170</f>
        <v>0</v>
      </c>
      <c r="EF164" s="48">
        <v>2.6800000000000001E-3</v>
      </c>
      <c r="EG164" s="48">
        <f>EF164*G170</f>
        <v>0.11577600000000002</v>
      </c>
      <c r="EH164" s="48">
        <v>0</v>
      </c>
      <c r="EI164" s="428">
        <f>EH164*G170</f>
        <v>0</v>
      </c>
      <c r="FG164" s="49" t="s">
        <v>110</v>
      </c>
      <c r="FI164" s="49" t="s">
        <v>105</v>
      </c>
      <c r="FJ164" s="49" t="s">
        <v>46</v>
      </c>
      <c r="FN164" s="49" t="s">
        <v>103</v>
      </c>
      <c r="FT164" s="429">
        <f>IF(EC164="základní",I170,0)</f>
        <v>18718.560000000001</v>
      </c>
      <c r="FU164" s="429">
        <f>IF(EC164="snížená",I170,0)</f>
        <v>0</v>
      </c>
      <c r="FV164" s="429">
        <f>IF(EC164="zákl. přenesená",I170,0)</f>
        <v>0</v>
      </c>
      <c r="FW164" s="429">
        <f>IF(EC164="sníž. přenesená",I170,0)</f>
        <v>0</v>
      </c>
      <c r="FX164" s="429">
        <f>IF(EC164="nulová",I170,0)</f>
        <v>0</v>
      </c>
      <c r="FY164" s="49" t="s">
        <v>45</v>
      </c>
      <c r="FZ164" s="429">
        <f>ROUND(H170*G170,2)</f>
        <v>18718.560000000001</v>
      </c>
      <c r="GA164" s="49" t="s">
        <v>110</v>
      </c>
      <c r="GB164" s="49" t="s">
        <v>824</v>
      </c>
    </row>
    <row r="165" spans="1:184" s="1" customFormat="1" ht="24.9" customHeight="1" x14ac:dyDescent="0.2">
      <c r="A165"/>
      <c r="B165" s="382"/>
      <c r="C165" s="207" t="s">
        <v>114</v>
      </c>
      <c r="D165" s="210" t="s">
        <v>7</v>
      </c>
      <c r="E165" s="211" t="s">
        <v>719</v>
      </c>
      <c r="F165" s="134"/>
      <c r="G165" s="210" t="s">
        <v>7</v>
      </c>
      <c r="H165" s="212"/>
      <c r="I165" s="383"/>
      <c r="J165" s="312"/>
      <c r="K165" s="313"/>
      <c r="L165" s="312"/>
      <c r="M165" s="313"/>
      <c r="N165" s="312"/>
      <c r="O165" s="313"/>
      <c r="P165" s="312"/>
      <c r="Q165" s="313"/>
      <c r="R165" s="312"/>
      <c r="S165" s="313"/>
      <c r="T165" s="312"/>
      <c r="U165" s="313"/>
      <c r="V165" s="312"/>
      <c r="W165" s="313"/>
      <c r="X165" s="312"/>
      <c r="Y165" s="313"/>
      <c r="Z165" s="312"/>
      <c r="AA165" s="313"/>
      <c r="AB165" s="312"/>
      <c r="AC165" s="313"/>
      <c r="AD165" s="1605"/>
      <c r="AE165" s="1606"/>
      <c r="AF165" s="312"/>
      <c r="AG165" s="313"/>
      <c r="AH165" s="312"/>
      <c r="AI165" s="313"/>
      <c r="AJ165" s="312"/>
      <c r="AK165" s="313"/>
      <c r="AL165" s="312"/>
      <c r="AM165" s="313"/>
      <c r="AN165" s="312"/>
      <c r="AO165" s="313"/>
      <c r="AP165" s="1901"/>
      <c r="AQ165" s="1902"/>
      <c r="AR165" s="1605"/>
      <c r="AS165" s="1606"/>
      <c r="AT165" s="1901"/>
      <c r="AU165" s="1902"/>
      <c r="AV165" s="312"/>
      <c r="AW165" s="313"/>
      <c r="AX165" s="312"/>
      <c r="AY165" s="369"/>
      <c r="AZ165" s="539"/>
      <c r="EB165" s="128"/>
      <c r="EC165" s="129"/>
      <c r="ED165" s="33"/>
      <c r="EE165" s="33"/>
      <c r="EF165" s="33"/>
      <c r="EG165" s="33"/>
      <c r="EH165" s="33"/>
      <c r="EI165" s="34"/>
      <c r="EJ165" s="22"/>
      <c r="EK165" s="22"/>
      <c r="EL165" s="22"/>
      <c r="EM165" s="22"/>
      <c r="EN165" s="22"/>
      <c r="EO165" s="22"/>
      <c r="EP165" s="22"/>
      <c r="EQ165" s="22"/>
      <c r="ER165" s="22"/>
      <c r="ES165" s="22"/>
      <c r="ET165" s="22"/>
      <c r="FI165" s="13" t="s">
        <v>112</v>
      </c>
      <c r="FJ165" s="13" t="s">
        <v>46</v>
      </c>
    </row>
    <row r="166" spans="1:184" s="9" customFormat="1" ht="24.9" customHeight="1" thickBot="1" x14ac:dyDescent="0.25">
      <c r="A166"/>
      <c r="B166" s="380"/>
      <c r="C166" s="207" t="s">
        <v>114</v>
      </c>
      <c r="D166" s="215" t="s">
        <v>7</v>
      </c>
      <c r="E166" s="216" t="s">
        <v>823</v>
      </c>
      <c r="F166" s="141"/>
      <c r="G166" s="217">
        <v>2.66</v>
      </c>
      <c r="H166" s="218"/>
      <c r="I166" s="381"/>
      <c r="J166" s="314"/>
      <c r="K166" s="315"/>
      <c r="L166" s="314"/>
      <c r="M166" s="315"/>
      <c r="N166" s="314"/>
      <c r="O166" s="315"/>
      <c r="P166" s="314"/>
      <c r="Q166" s="315"/>
      <c r="R166" s="314"/>
      <c r="S166" s="315"/>
      <c r="T166" s="314"/>
      <c r="U166" s="315"/>
      <c r="V166" s="314"/>
      <c r="W166" s="315"/>
      <c r="X166" s="314"/>
      <c r="Y166" s="315"/>
      <c r="Z166" s="314"/>
      <c r="AA166" s="315"/>
      <c r="AB166" s="314"/>
      <c r="AC166" s="315"/>
      <c r="AD166" s="1607"/>
      <c r="AE166" s="1608"/>
      <c r="AF166" s="314"/>
      <c r="AG166" s="315"/>
      <c r="AH166" s="314"/>
      <c r="AI166" s="315"/>
      <c r="AJ166" s="314"/>
      <c r="AK166" s="315"/>
      <c r="AL166" s="314"/>
      <c r="AM166" s="315"/>
      <c r="AN166" s="314"/>
      <c r="AO166" s="315"/>
      <c r="AP166" s="1903"/>
      <c r="AQ166" s="1904"/>
      <c r="AR166" s="1607"/>
      <c r="AS166" s="1608"/>
      <c r="AT166" s="1903"/>
      <c r="AU166" s="1904"/>
      <c r="AV166" s="314"/>
      <c r="AW166" s="315"/>
      <c r="AX166" s="314"/>
      <c r="AY166" s="370"/>
      <c r="AZ166" s="527"/>
      <c r="EB166" s="133"/>
      <c r="EC166" s="134"/>
      <c r="ED166" s="134"/>
      <c r="EE166" s="134"/>
      <c r="EF166" s="134"/>
      <c r="EG166" s="134"/>
      <c r="EH166" s="134"/>
      <c r="EI166" s="135"/>
      <c r="FI166" s="136" t="s">
        <v>114</v>
      </c>
      <c r="FJ166" s="136" t="s">
        <v>46</v>
      </c>
      <c r="FK166" s="9" t="s">
        <v>45</v>
      </c>
      <c r="FL166" s="9" t="s">
        <v>23</v>
      </c>
      <c r="FM166" s="9" t="s">
        <v>44</v>
      </c>
      <c r="FN166" s="136" t="s">
        <v>103</v>
      </c>
    </row>
    <row r="167" spans="1:184" s="10" customFormat="1" ht="24.9" customHeight="1" thickBot="1" x14ac:dyDescent="0.25">
      <c r="A167"/>
      <c r="B167" s="260"/>
      <c r="C167" s="239"/>
      <c r="D167" s="239"/>
      <c r="E167" s="239"/>
      <c r="F167" s="239"/>
      <c r="G167" s="239"/>
      <c r="H167" s="239"/>
      <c r="I167" s="261"/>
      <c r="J167" s="2255" t="s">
        <v>2482</v>
      </c>
      <c r="K167" s="2266"/>
      <c r="L167" s="2255" t="s">
        <v>2482</v>
      </c>
      <c r="M167" s="2266"/>
      <c r="N167" s="2255" t="s">
        <v>2484</v>
      </c>
      <c r="O167" s="2266"/>
      <c r="P167" s="2255" t="s">
        <v>2485</v>
      </c>
      <c r="Q167" s="2266"/>
      <c r="R167" s="2255" t="s">
        <v>2486</v>
      </c>
      <c r="S167" s="2266"/>
      <c r="T167" s="2255" t="s">
        <v>2487</v>
      </c>
      <c r="U167" s="2266"/>
      <c r="V167" s="2255" t="s">
        <v>2488</v>
      </c>
      <c r="W167" s="2266"/>
      <c r="X167" s="2255" t="s">
        <v>2489</v>
      </c>
      <c r="Y167" s="2266"/>
      <c r="Z167" s="2255" t="s">
        <v>2490</v>
      </c>
      <c r="AA167" s="2266"/>
      <c r="AB167" s="2255" t="s">
        <v>2491</v>
      </c>
      <c r="AC167" s="2266"/>
      <c r="AD167" s="2270" t="s">
        <v>2492</v>
      </c>
      <c r="AE167" s="2271"/>
      <c r="AF167" s="2255" t="s">
        <v>2493</v>
      </c>
      <c r="AG167" s="2266"/>
      <c r="AH167" s="2255" t="s">
        <v>2494</v>
      </c>
      <c r="AI167" s="2266"/>
      <c r="AJ167" s="2255" t="s">
        <v>2495</v>
      </c>
      <c r="AK167" s="2266"/>
      <c r="AL167" s="2255" t="s">
        <v>2496</v>
      </c>
      <c r="AM167" s="2266"/>
      <c r="AN167" s="2255" t="s">
        <v>2497</v>
      </c>
      <c r="AO167" s="2266"/>
      <c r="AP167" s="2272" t="s">
        <v>2498</v>
      </c>
      <c r="AQ167" s="2273"/>
      <c r="AR167" s="2270" t="s">
        <v>2499</v>
      </c>
      <c r="AS167" s="2271"/>
      <c r="AT167" s="2272" t="s">
        <v>2504</v>
      </c>
      <c r="AU167" s="2273"/>
      <c r="AV167" s="2255" t="s">
        <v>2500</v>
      </c>
      <c r="AW167" s="2266"/>
      <c r="AX167" s="2278" t="s">
        <v>2501</v>
      </c>
      <c r="AY167" s="2256"/>
      <c r="AZ167" s="536" t="s">
        <v>2502</v>
      </c>
      <c r="EB167" s="140"/>
      <c r="EC167" s="141"/>
      <c r="ED167" s="141"/>
      <c r="EE167" s="141"/>
      <c r="EF167" s="141"/>
      <c r="EG167" s="141"/>
      <c r="EH167" s="141"/>
      <c r="EI167" s="142"/>
      <c r="FI167" s="143" t="s">
        <v>114</v>
      </c>
      <c r="FJ167" s="143" t="s">
        <v>46</v>
      </c>
      <c r="FK167" s="10" t="s">
        <v>46</v>
      </c>
      <c r="FL167" s="10" t="s">
        <v>23</v>
      </c>
      <c r="FM167" s="10" t="s">
        <v>45</v>
      </c>
      <c r="FN167" s="143" t="s">
        <v>103</v>
      </c>
    </row>
    <row r="168" spans="1:184" s="1" customFormat="1" ht="16.5" customHeight="1" thickBot="1" x14ac:dyDescent="0.25">
      <c r="A168"/>
      <c r="B168" s="408"/>
      <c r="C168" s="174"/>
      <c r="D168" s="174"/>
      <c r="E168" s="174"/>
      <c r="F168" s="174"/>
      <c r="G168" s="174"/>
      <c r="H168" s="174"/>
      <c r="I168" s="409"/>
      <c r="J168" s="175" t="s">
        <v>91</v>
      </c>
      <c r="K168" s="177" t="s">
        <v>2503</v>
      </c>
      <c r="L168" s="175" t="s">
        <v>91</v>
      </c>
      <c r="M168" s="177" t="s">
        <v>2503</v>
      </c>
      <c r="N168" s="175" t="s">
        <v>91</v>
      </c>
      <c r="O168" s="177" t="s">
        <v>2503</v>
      </c>
      <c r="P168" s="175" t="s">
        <v>91</v>
      </c>
      <c r="Q168" s="177" t="s">
        <v>2503</v>
      </c>
      <c r="R168" s="175" t="s">
        <v>91</v>
      </c>
      <c r="S168" s="177" t="s">
        <v>2503</v>
      </c>
      <c r="T168" s="175" t="s">
        <v>91</v>
      </c>
      <c r="U168" s="177" t="s">
        <v>2503</v>
      </c>
      <c r="V168" s="175" t="s">
        <v>91</v>
      </c>
      <c r="W168" s="177" t="s">
        <v>2503</v>
      </c>
      <c r="X168" s="175" t="s">
        <v>91</v>
      </c>
      <c r="Y168" s="177" t="s">
        <v>2503</v>
      </c>
      <c r="Z168" s="175" t="s">
        <v>91</v>
      </c>
      <c r="AA168" s="177" t="s">
        <v>2503</v>
      </c>
      <c r="AB168" s="175" t="s">
        <v>91</v>
      </c>
      <c r="AC168" s="177" t="s">
        <v>2503</v>
      </c>
      <c r="AD168" s="1599" t="s">
        <v>91</v>
      </c>
      <c r="AE168" s="1600" t="s">
        <v>2503</v>
      </c>
      <c r="AF168" s="175" t="s">
        <v>91</v>
      </c>
      <c r="AG168" s="177" t="s">
        <v>2503</v>
      </c>
      <c r="AH168" s="175" t="s">
        <v>91</v>
      </c>
      <c r="AI168" s="177" t="s">
        <v>2503</v>
      </c>
      <c r="AJ168" s="175" t="s">
        <v>91</v>
      </c>
      <c r="AK168" s="177" t="s">
        <v>2503</v>
      </c>
      <c r="AL168" s="175" t="s">
        <v>91</v>
      </c>
      <c r="AM168" s="177" t="s">
        <v>2503</v>
      </c>
      <c r="AN168" s="175" t="s">
        <v>91</v>
      </c>
      <c r="AO168" s="177" t="s">
        <v>2503</v>
      </c>
      <c r="AP168" s="1895" t="s">
        <v>91</v>
      </c>
      <c r="AQ168" s="1896" t="s">
        <v>2503</v>
      </c>
      <c r="AR168" s="1599" t="s">
        <v>91</v>
      </c>
      <c r="AS168" s="1600" t="s">
        <v>2503</v>
      </c>
      <c r="AT168" s="1895" t="s">
        <v>91</v>
      </c>
      <c r="AU168" s="1896" t="s">
        <v>2503</v>
      </c>
      <c r="AV168" s="175" t="s">
        <v>91</v>
      </c>
      <c r="AW168" s="177" t="s">
        <v>2503</v>
      </c>
      <c r="AX168" s="175" t="s">
        <v>91</v>
      </c>
      <c r="AY168" s="176" t="s">
        <v>2503</v>
      </c>
      <c r="AZ168" s="537"/>
      <c r="EB168" s="122" t="s">
        <v>7</v>
      </c>
      <c r="EC168" s="123" t="s">
        <v>31</v>
      </c>
      <c r="ED168" s="33"/>
      <c r="EE168" s="124">
        <f>ED168*G174</f>
        <v>0</v>
      </c>
      <c r="EF168" s="124">
        <v>2.0000000000000002E-5</v>
      </c>
      <c r="EG168" s="124">
        <f>EF168*G174</f>
        <v>3.8800000000000002E-3</v>
      </c>
      <c r="EH168" s="124">
        <v>0</v>
      </c>
      <c r="EI168" s="125">
        <f>EH168*G174</f>
        <v>0</v>
      </c>
      <c r="EJ168" s="22"/>
      <c r="EK168" s="22"/>
      <c r="EL168" s="22"/>
      <c r="EM168" s="22"/>
      <c r="EN168" s="22"/>
      <c r="EO168" s="22"/>
      <c r="EP168" s="22"/>
      <c r="EQ168" s="22"/>
      <c r="ER168" s="22"/>
      <c r="ES168" s="22"/>
      <c r="ET168" s="22"/>
      <c r="FG168" s="126" t="s">
        <v>110</v>
      </c>
      <c r="FI168" s="126" t="s">
        <v>105</v>
      </c>
      <c r="FJ168" s="126" t="s">
        <v>46</v>
      </c>
      <c r="FN168" s="13" t="s">
        <v>103</v>
      </c>
      <c r="FT168" s="127">
        <f>IF(EC168="základní",I174,0)</f>
        <v>21534</v>
      </c>
      <c r="FU168" s="127">
        <f>IF(EC168="snížená",I174,0)</f>
        <v>0</v>
      </c>
      <c r="FV168" s="127">
        <f>IF(EC168="zákl. přenesená",I174,0)</f>
        <v>0</v>
      </c>
      <c r="FW168" s="127">
        <f>IF(EC168="sníž. přenesená",I174,0)</f>
        <v>0</v>
      </c>
      <c r="FX168" s="127">
        <f>IF(EC168="nulová",I174,0)</f>
        <v>0</v>
      </c>
      <c r="FY168" s="13" t="s">
        <v>45</v>
      </c>
      <c r="FZ168" s="127">
        <f>ROUND(H174*G174,2)</f>
        <v>21534</v>
      </c>
      <c r="GA168" s="13" t="s">
        <v>110</v>
      </c>
      <c r="GB168" s="126" t="s">
        <v>827</v>
      </c>
    </row>
    <row r="169" spans="1:184" s="397" customFormat="1" ht="24.9" customHeight="1" thickBot="1" x14ac:dyDescent="0.35">
      <c r="A169" s="394"/>
      <c r="B169" s="410"/>
      <c r="C169" s="411" t="s">
        <v>43</v>
      </c>
      <c r="D169" s="412" t="s">
        <v>166</v>
      </c>
      <c r="E169" s="412" t="s">
        <v>425</v>
      </c>
      <c r="F169" s="410"/>
      <c r="G169" s="413"/>
      <c r="H169" s="414"/>
      <c r="I169" s="686">
        <f>FZ163</f>
        <v>464267.45999999996</v>
      </c>
      <c r="J169" s="365"/>
      <c r="K169" s="404">
        <f>K170+K174+K177+K179+K185+K186+K187+K190+K191+K193+K195+K197+K199+K201+K203+K205+K207+K209+K211+K213+K216+K219+K222+K224+K226+K228+K230</f>
        <v>0</v>
      </c>
      <c r="L169" s="404"/>
      <c r="M169" s="404">
        <f>M170+M174+M177+M179+M185+M186+M187+M190+M191+M193+M195+M197+M199+M201+M203+M205+M207+M209+M211+M213+M216+M219+M222+M224+M226+M228+M230</f>
        <v>0</v>
      </c>
      <c r="N169" s="404"/>
      <c r="O169" s="404">
        <f>O170+O174+O177+O179+O185+O186+O187+O190+O191+O193+O195+O197+O199+O201+O203+O205+O207+O209+O211+O213+O216+O219+O222+O224+O226+O228+O230</f>
        <v>0</v>
      </c>
      <c r="P169" s="404"/>
      <c r="Q169" s="404">
        <f>Q170+Q174+Q177+Q179+Q185+Q186+Q187+Q190+Q191+Q193+Q195+Q197+Q199+Q201+Q203+Q205+Q207+Q209+Q211+Q213+Q216+Q219+Q222+Q224+Q226+Q228+Q230</f>
        <v>188292.51999999996</v>
      </c>
      <c r="R169" s="404"/>
      <c r="S169" s="404">
        <f>S170+S174+S177+S179+S185+S186+S187+S190+S191+S193+S195+S197+S199+S201+S203+S205+S207+S209+S211+S213+S216+S219+S222+S224+S226+S228+S230</f>
        <v>223369.58</v>
      </c>
      <c r="T169" s="404"/>
      <c r="U169" s="404">
        <f>U170+U174+U177+U179+U185+U186+U187+U190+U191+U193+U195+U197+U199+U201+U203+U205+U207+U209+U211+U213+U216+U219+U222+U224+U226+U228+U230</f>
        <v>0</v>
      </c>
      <c r="V169" s="404"/>
      <c r="W169" s="404">
        <f>W170+W174+W177+W179+W185+W186+W187+W190+W191+W193+W195+W197+W199+W201+W203+W205+W207+W209+W211+W213+W216+W219+W222+W224+W226+W228+W230</f>
        <v>0</v>
      </c>
      <c r="X169" s="404"/>
      <c r="Y169" s="404">
        <f>Y170+Y174+Y177+Y179+Y185+Y186+Y187+Y190+Y191+Y193+Y195+Y197+Y199+Y201+Y203+Y205+Y207+Y209+Y211+Y213+Y216+Y219+Y222+Y224+Y226+Y228+Y230</f>
        <v>0</v>
      </c>
      <c r="Z169" s="404"/>
      <c r="AA169" s="404">
        <f>AA170+AA174+AA177+AA179+AA185+AA186+AA187+AA190+AA191+AA193+AA195+AA197+AA199+AA201+AA203+AA205+AA207+AA209+AA211+AA213+AA216+AA219+AA222+AA224+AA226+AA228+AA230</f>
        <v>0</v>
      </c>
      <c r="AB169" s="404"/>
      <c r="AC169" s="404">
        <f>AC170+AC174+AC177+AC179+AC185+AC186+AC187+AC190+AC191+AC193+AC195+AC197+AC199+AC201+AC203+AC205+AC207+AC209+AC211+AC213+AC216+AC219+AC222+AC224+AC226+AC228+AC230</f>
        <v>0</v>
      </c>
      <c r="AD169" s="1670"/>
      <c r="AE169" s="1670">
        <f>AE170+AE174+AE177+AE179+AE185+AE186+AE187+AE190+AE191+AE193+AE195+AE197+AE199+AE201+AE203+AE205+AE207+AE209+AE211+AE213+AE216+AE219+AE222+AE224+AE226+AE228+AE230</f>
        <v>1864</v>
      </c>
      <c r="AF169" s="404"/>
      <c r="AG169" s="404">
        <f>AG170+AG174+AG177+AG179+AG185+AG186+AG187+AG190+AG191+AG193+AG195+AG197+AG199+AG201+AG203+AG205+AG207+AG209+AG211+AG213+AG216+AG219+AG222+AG224+AG226+AG228+AG230</f>
        <v>0</v>
      </c>
      <c r="AH169" s="404"/>
      <c r="AI169" s="404">
        <f>AI170+AI174+AI177+AI179+AI185+AI186+AI187+AI190+AI191+AI193+AI195+AI197+AI199+AI201+AI203+AI205+AI207+AI209+AI211+AI213+AI216+AI219+AI222+AI224+AI226+AI228+AI230</f>
        <v>0</v>
      </c>
      <c r="AJ169" s="404"/>
      <c r="AK169" s="404">
        <f>AK170+AK174+AK177+AK179+AK185+AK186+AK187+AK190+AK191+AK193+AK195+AK197+AK199+AK201+AK203+AK205+AK207+AK209+AK211+AK213+AK216+AK219+AK222+AK224+AK226+AK228+AK230</f>
        <v>0</v>
      </c>
      <c r="AL169" s="404"/>
      <c r="AM169" s="404">
        <f>AM170+AM174+AM177+AM179+AM185+AM186+AM187+AM190+AM191+AM193+AM195+AM197+AM199+AM201+AM203+AM205+AM207+AM209+AM211+AM213+AM216+AM219+AM222+AM224+AM226+AM228+AM230</f>
        <v>0</v>
      </c>
      <c r="AN169" s="404"/>
      <c r="AO169" s="404">
        <f>AO170+AO174+AO177+AO179+AO185+AO186+AO187+AO190+AO191+AO193+AO195+AO197+AO199+AO201+AO203+AO205+AO207+AO209+AO211+AO213+AO216+AO219+AO222+AO224+AO226+AO228+AO230</f>
        <v>0</v>
      </c>
      <c r="AP169" s="1937"/>
      <c r="AQ169" s="1937">
        <f>AQ170+AQ174+AQ177+AQ179+AQ185+AQ186+AQ187+AQ190+AQ191+AQ193+AQ195+AQ197+AQ199+AQ201+AQ203+AQ205+AQ207+AQ209+AQ211+AQ213+AQ216+AQ219+AQ222+AQ224+AQ226+AQ228+AQ230</f>
        <v>48025.760000000002</v>
      </c>
      <c r="AR169" s="1670"/>
      <c r="AS169" s="1670">
        <f>AS170+AS174+AS177+AS179+AS185+AS186+AS187+AS190+AS191+AS193+AS195+AS197+AS199+AS201+AS203+AS205+AS207+AS209+AS211+AS213+AS216+AS219+AS222+AS224+AS226+AS228+AS230</f>
        <v>0</v>
      </c>
      <c r="AT169" s="1937"/>
      <c r="AU169" s="1937">
        <f>AU170+AU174+AU177+AU179+AU185+AU186+AU187+AU190+AU191+AU193+AU195+AU197+AU199+AU201+AU203+AU205+AU207+AU209+AU211+AU213+AU216+AU219+AU222+AU224+AU226+AU228+AU230</f>
        <v>0</v>
      </c>
      <c r="AV169" s="404"/>
      <c r="AW169" s="404">
        <f>AW170+AW174+AW177+AW179+AW185+AW186+AW187+AW190+AW191+AW193+AW195+AW197+AW199+AW201+AW203+AW205+AW207+AW209+AW211+AW213+AW216+AW219+AW222+AW224+AW226+AW228+AW230</f>
        <v>461551.86</v>
      </c>
      <c r="AX169" s="404"/>
      <c r="AY169" s="415">
        <f>AY170+AY174+AY177+AY179+AY185+AY186+AY187+AY190+AY191+AY193+AY195+AY197+AY199+AY201+AY203+AY205+AY207+AY209+AY211+AY213+AY216+AY219+AY222+AY224+AY226+AY228+AY230</f>
        <v>2715.6</v>
      </c>
      <c r="AZ169" s="538"/>
      <c r="EB169" s="398"/>
      <c r="EC169" s="396"/>
      <c r="ED169" s="396"/>
      <c r="EE169" s="399"/>
      <c r="EF169" s="396"/>
      <c r="EG169" s="399"/>
      <c r="EH169" s="396"/>
      <c r="EI169" s="400"/>
      <c r="FG169" s="401"/>
      <c r="FI169" s="402" t="s">
        <v>112</v>
      </c>
      <c r="FJ169" s="402" t="s">
        <v>46</v>
      </c>
      <c r="FN169" s="401"/>
      <c r="FZ169" s="403"/>
    </row>
    <row r="170" spans="1:184" s="443" customFormat="1" ht="24.9" customHeight="1" x14ac:dyDescent="0.25">
      <c r="A170" s="266"/>
      <c r="B170" s="430" t="s">
        <v>358</v>
      </c>
      <c r="C170" s="268" t="s">
        <v>105</v>
      </c>
      <c r="D170" s="269" t="s">
        <v>427</v>
      </c>
      <c r="E170" s="431" t="s">
        <v>428</v>
      </c>
      <c r="F170" s="270" t="s">
        <v>153</v>
      </c>
      <c r="G170" s="271">
        <v>43.2</v>
      </c>
      <c r="H170" s="272">
        <v>433.3</v>
      </c>
      <c r="I170" s="424">
        <f>ROUND(H170*G170,2)</f>
        <v>18718.560000000001</v>
      </c>
      <c r="J170" s="329"/>
      <c r="K170" s="319">
        <f>ROUND(J170*H170,2)</f>
        <v>0</v>
      </c>
      <c r="L170" s="329"/>
      <c r="M170" s="319">
        <f>ROUND(L170*H170,2)</f>
        <v>0</v>
      </c>
      <c r="N170" s="329"/>
      <c r="O170" s="319">
        <f>ROUND(N170*H170,2)</f>
        <v>0</v>
      </c>
      <c r="P170" s="329"/>
      <c r="Q170" s="319">
        <f>ROUND(P170*H170,2)</f>
        <v>0</v>
      </c>
      <c r="R170" s="329"/>
      <c r="S170" s="319">
        <f>ROUND(R170*H170,2)</f>
        <v>0</v>
      </c>
      <c r="T170" s="329"/>
      <c r="U170" s="319">
        <f>ROUND(T170*H170,2)</f>
        <v>0</v>
      </c>
      <c r="V170" s="329"/>
      <c r="W170" s="319">
        <f>ROUND(V170*H170,2)</f>
        <v>0</v>
      </c>
      <c r="X170" s="329"/>
      <c r="Y170" s="319">
        <f>ROUND(X170*H170,2)</f>
        <v>0</v>
      </c>
      <c r="Z170" s="329"/>
      <c r="AA170" s="319">
        <f>ROUND(Z170*H170,2)</f>
        <v>0</v>
      </c>
      <c r="AB170" s="329"/>
      <c r="AC170" s="319">
        <f>ROUND(AB170*H170,2)</f>
        <v>0</v>
      </c>
      <c r="AD170" s="1620"/>
      <c r="AE170" s="1382">
        <f>ROUND(AD170*H170,2)</f>
        <v>0</v>
      </c>
      <c r="AF170" s="329"/>
      <c r="AG170" s="319">
        <f>ROUND(AF170*H170,2)</f>
        <v>0</v>
      </c>
      <c r="AH170" s="329"/>
      <c r="AI170" s="319">
        <f>ROUND(AH170*H170,2)</f>
        <v>0</v>
      </c>
      <c r="AJ170" s="329"/>
      <c r="AK170" s="319">
        <f>ROUND(AJ170*H170,2)</f>
        <v>0</v>
      </c>
      <c r="AL170" s="329"/>
      <c r="AM170" s="319">
        <f>ROUND(AL170*H170,2)</f>
        <v>0</v>
      </c>
      <c r="AN170" s="329"/>
      <c r="AO170" s="319">
        <f>ROUND(AN170*H170,2)</f>
        <v>0</v>
      </c>
      <c r="AP170" s="1907">
        <v>43.2</v>
      </c>
      <c r="AQ170" s="1908">
        <f>ROUND(AP170*H170,2)</f>
        <v>18718.560000000001</v>
      </c>
      <c r="AR170" s="1620"/>
      <c r="AS170" s="1382">
        <f>ROUND(AR170*H170,2)</f>
        <v>0</v>
      </c>
      <c r="AT170" s="1915"/>
      <c r="AU170" s="1908">
        <f>ROUND(AT170*H170,2)</f>
        <v>0</v>
      </c>
      <c r="AV170" s="318">
        <f>AT170+AR170+AP170+AN170+AL170+AJ170+AH170+AF170+AD170+AB170+Z170+X170+V170+T170+R170+P170+N170+L170+J170</f>
        <v>43.2</v>
      </c>
      <c r="AW170" s="319">
        <f>ROUND(AV170*H170,2)</f>
        <v>18718.560000000001</v>
      </c>
      <c r="AX170" s="318">
        <f>G170-AV170</f>
        <v>0</v>
      </c>
      <c r="AY170" s="433">
        <f>ROUND(AX170*H170,2)</f>
        <v>0</v>
      </c>
      <c r="AZ170" s="530">
        <f>AY170/I170</f>
        <v>0</v>
      </c>
      <c r="EB170" s="444"/>
      <c r="EC170" s="445"/>
      <c r="ED170" s="445"/>
      <c r="EE170" s="445"/>
      <c r="EF170" s="445"/>
      <c r="EG170" s="445"/>
      <c r="EH170" s="445"/>
      <c r="EI170" s="446"/>
      <c r="FI170" s="447" t="s">
        <v>114</v>
      </c>
      <c r="FJ170" s="447" t="s">
        <v>46</v>
      </c>
      <c r="FK170" s="443" t="s">
        <v>46</v>
      </c>
      <c r="FL170" s="443" t="s">
        <v>23</v>
      </c>
      <c r="FM170" s="443" t="s">
        <v>45</v>
      </c>
      <c r="FN170" s="447" t="s">
        <v>103</v>
      </c>
    </row>
    <row r="171" spans="1:184" s="1" customFormat="1" ht="24.9" customHeight="1" x14ac:dyDescent="0.2">
      <c r="A171"/>
      <c r="B171" s="377"/>
      <c r="C171" s="207" t="s">
        <v>112</v>
      </c>
      <c r="D171" s="33"/>
      <c r="E171" s="208" t="s">
        <v>430</v>
      </c>
      <c r="F171" s="33"/>
      <c r="G171" s="33"/>
      <c r="H171" s="202"/>
      <c r="I171" s="378"/>
      <c r="J171" s="324"/>
      <c r="K171" s="313"/>
      <c r="L171" s="324"/>
      <c r="M171" s="313"/>
      <c r="N171" s="324"/>
      <c r="O171" s="313"/>
      <c r="P171" s="324"/>
      <c r="Q171" s="313"/>
      <c r="R171" s="324"/>
      <c r="S171" s="313"/>
      <c r="T171" s="324"/>
      <c r="U171" s="313"/>
      <c r="V171" s="324"/>
      <c r="W171" s="313"/>
      <c r="X171" s="324"/>
      <c r="Y171" s="313"/>
      <c r="Z171" s="324"/>
      <c r="AA171" s="313"/>
      <c r="AB171" s="324"/>
      <c r="AC171" s="313"/>
      <c r="AD171" s="1622"/>
      <c r="AE171" s="1606"/>
      <c r="AF171" s="324"/>
      <c r="AG171" s="313"/>
      <c r="AH171" s="324"/>
      <c r="AI171" s="313"/>
      <c r="AJ171" s="324"/>
      <c r="AK171" s="313"/>
      <c r="AL171" s="324"/>
      <c r="AM171" s="313"/>
      <c r="AN171" s="324"/>
      <c r="AO171" s="313"/>
      <c r="AP171" s="1917"/>
      <c r="AQ171" s="1902"/>
      <c r="AR171" s="1622"/>
      <c r="AS171" s="1606"/>
      <c r="AT171" s="1917"/>
      <c r="AU171" s="1902"/>
      <c r="AV171" s="324"/>
      <c r="AW171" s="313"/>
      <c r="AX171" s="324"/>
      <c r="AY171" s="369"/>
      <c r="AZ171" s="539"/>
      <c r="EB171" s="164" t="s">
        <v>7</v>
      </c>
      <c r="EC171" s="165" t="s">
        <v>31</v>
      </c>
      <c r="ED171" s="33"/>
      <c r="EE171" s="124">
        <f>ED171*G177</f>
        <v>0</v>
      </c>
      <c r="EF171" s="124">
        <v>5.0099999999999997E-3</v>
      </c>
      <c r="EG171" s="124">
        <f>EF171*G177</f>
        <v>1.0010981999999999</v>
      </c>
      <c r="EH171" s="124">
        <v>0</v>
      </c>
      <c r="EI171" s="125">
        <f>EH171*G177</f>
        <v>0</v>
      </c>
      <c r="EJ171" s="22"/>
      <c r="EK171" s="22"/>
      <c r="EL171" s="22"/>
      <c r="EM171" s="22"/>
      <c r="EN171" s="22"/>
      <c r="EO171" s="22"/>
      <c r="EP171" s="22"/>
      <c r="EQ171" s="22"/>
      <c r="ER171" s="22"/>
      <c r="ES171" s="22"/>
      <c r="ET171" s="22"/>
      <c r="FG171" s="126" t="s">
        <v>166</v>
      </c>
      <c r="FI171" s="126" t="s">
        <v>238</v>
      </c>
      <c r="FJ171" s="126" t="s">
        <v>46</v>
      </c>
      <c r="FN171" s="13" t="s">
        <v>103</v>
      </c>
      <c r="FT171" s="127">
        <f>IF(EC171="základní",I177,0)</f>
        <v>135078.32</v>
      </c>
      <c r="FU171" s="127">
        <f>IF(EC171="snížená",I177,0)</f>
        <v>0</v>
      </c>
      <c r="FV171" s="127">
        <f>IF(EC171="zákl. přenesená",I177,0)</f>
        <v>0</v>
      </c>
      <c r="FW171" s="127">
        <f>IF(EC171="sníž. přenesená",I177,0)</f>
        <v>0</v>
      </c>
      <c r="FX171" s="127">
        <f>IF(EC171="nulová",I177,0)</f>
        <v>0</v>
      </c>
      <c r="FY171" s="13" t="s">
        <v>45</v>
      </c>
      <c r="FZ171" s="127">
        <f>ROUND(H177*G177,2)</f>
        <v>135078.32</v>
      </c>
      <c r="GA171" s="13" t="s">
        <v>110</v>
      </c>
      <c r="GB171" s="126" t="s">
        <v>829</v>
      </c>
    </row>
    <row r="172" spans="1:184" s="10" customFormat="1" ht="24.9" customHeight="1" x14ac:dyDescent="0.2">
      <c r="A172"/>
      <c r="B172" s="382"/>
      <c r="C172" s="207" t="s">
        <v>114</v>
      </c>
      <c r="D172" s="210" t="s">
        <v>7</v>
      </c>
      <c r="E172" s="211" t="s">
        <v>825</v>
      </c>
      <c r="F172" s="134"/>
      <c r="G172" s="210" t="s">
        <v>7</v>
      </c>
      <c r="H172" s="212"/>
      <c r="I172" s="383"/>
      <c r="J172" s="316"/>
      <c r="K172" s="317"/>
      <c r="L172" s="316"/>
      <c r="M172" s="317"/>
      <c r="N172" s="316"/>
      <c r="O172" s="317"/>
      <c r="P172" s="316"/>
      <c r="Q172" s="317"/>
      <c r="R172" s="316"/>
      <c r="S172" s="317"/>
      <c r="T172" s="316"/>
      <c r="U172" s="317"/>
      <c r="V172" s="316"/>
      <c r="W172" s="317"/>
      <c r="X172" s="316"/>
      <c r="Y172" s="317"/>
      <c r="Z172" s="316"/>
      <c r="AA172" s="317"/>
      <c r="AB172" s="316"/>
      <c r="AC172" s="317"/>
      <c r="AD172" s="1609"/>
      <c r="AE172" s="1610"/>
      <c r="AF172" s="316"/>
      <c r="AG172" s="317"/>
      <c r="AH172" s="316"/>
      <c r="AI172" s="317"/>
      <c r="AJ172" s="316"/>
      <c r="AK172" s="317"/>
      <c r="AL172" s="316"/>
      <c r="AM172" s="317"/>
      <c r="AN172" s="316"/>
      <c r="AO172" s="317"/>
      <c r="AP172" s="1905"/>
      <c r="AQ172" s="1906"/>
      <c r="AR172" s="1609"/>
      <c r="AS172" s="1610"/>
      <c r="AT172" s="1905"/>
      <c r="AU172" s="1906"/>
      <c r="AV172" s="316"/>
      <c r="AW172" s="317"/>
      <c r="AX172" s="316"/>
      <c r="AY172" s="371"/>
      <c r="AZ172" s="528"/>
      <c r="EB172" s="140"/>
      <c r="EC172" s="141"/>
      <c r="ED172" s="141"/>
      <c r="EE172" s="141"/>
      <c r="EF172" s="141"/>
      <c r="EG172" s="141"/>
      <c r="EH172" s="141"/>
      <c r="EI172" s="142"/>
      <c r="FI172" s="143" t="s">
        <v>114</v>
      </c>
      <c r="FJ172" s="143" t="s">
        <v>46</v>
      </c>
      <c r="FK172" s="10" t="s">
        <v>46</v>
      </c>
      <c r="FL172" s="10" t="s">
        <v>23</v>
      </c>
      <c r="FM172" s="10" t="s">
        <v>45</v>
      </c>
      <c r="FN172" s="143" t="s">
        <v>103</v>
      </c>
    </row>
    <row r="173" spans="1:184" s="1" customFormat="1" ht="24" customHeight="1" x14ac:dyDescent="0.2">
      <c r="A173"/>
      <c r="B173" s="380"/>
      <c r="C173" s="207" t="s">
        <v>114</v>
      </c>
      <c r="D173" s="215" t="s">
        <v>7</v>
      </c>
      <c r="E173" s="216" t="s">
        <v>826</v>
      </c>
      <c r="F173" s="141"/>
      <c r="G173" s="217">
        <v>43.2</v>
      </c>
      <c r="H173" s="218"/>
      <c r="I173" s="381"/>
      <c r="J173" s="312"/>
      <c r="K173" s="313"/>
      <c r="L173" s="312"/>
      <c r="M173" s="313"/>
      <c r="N173" s="312"/>
      <c r="O173" s="313"/>
      <c r="P173" s="312"/>
      <c r="Q173" s="313"/>
      <c r="R173" s="312"/>
      <c r="S173" s="313"/>
      <c r="T173" s="312"/>
      <c r="U173" s="313"/>
      <c r="V173" s="312"/>
      <c r="W173" s="313"/>
      <c r="X173" s="312"/>
      <c r="Y173" s="313"/>
      <c r="Z173" s="312"/>
      <c r="AA173" s="313"/>
      <c r="AB173" s="312"/>
      <c r="AC173" s="313"/>
      <c r="AD173" s="1605"/>
      <c r="AE173" s="1606"/>
      <c r="AF173" s="312"/>
      <c r="AG173" s="313"/>
      <c r="AH173" s="312"/>
      <c r="AI173" s="313"/>
      <c r="AJ173" s="312"/>
      <c r="AK173" s="313"/>
      <c r="AL173" s="312"/>
      <c r="AM173" s="313"/>
      <c r="AN173" s="312"/>
      <c r="AO173" s="313"/>
      <c r="AP173" s="1901"/>
      <c r="AQ173" s="1902"/>
      <c r="AR173" s="1605"/>
      <c r="AS173" s="1606"/>
      <c r="AT173" s="1901"/>
      <c r="AU173" s="1902"/>
      <c r="AV173" s="312"/>
      <c r="AW173" s="313"/>
      <c r="AX173" s="312"/>
      <c r="AY173" s="369"/>
      <c r="AZ173" s="539"/>
      <c r="EB173" s="122" t="s">
        <v>7</v>
      </c>
      <c r="EC173" s="123" t="s">
        <v>31</v>
      </c>
      <c r="ED173" s="33"/>
      <c r="EE173" s="124">
        <f>ED173*G179</f>
        <v>0</v>
      </c>
      <c r="EF173" s="124">
        <v>0</v>
      </c>
      <c r="EG173" s="124">
        <f>EF173*G179</f>
        <v>0</v>
      </c>
      <c r="EH173" s="124">
        <v>0</v>
      </c>
      <c r="EI173" s="125">
        <f>EH173*G179</f>
        <v>0</v>
      </c>
      <c r="EJ173" s="22"/>
      <c r="EK173" s="22"/>
      <c r="EL173" s="22"/>
      <c r="EM173" s="22"/>
      <c r="EN173" s="22"/>
      <c r="EO173" s="22"/>
      <c r="EP173" s="22"/>
      <c r="EQ173" s="22"/>
      <c r="ER173" s="22"/>
      <c r="ES173" s="22"/>
      <c r="ET173" s="22"/>
      <c r="FG173" s="126" t="s">
        <v>110</v>
      </c>
      <c r="FI173" s="126" t="s">
        <v>105</v>
      </c>
      <c r="FJ173" s="126" t="s">
        <v>46</v>
      </c>
      <c r="FN173" s="13" t="s">
        <v>103</v>
      </c>
      <c r="FT173" s="127">
        <f>IF(EC173="základní",I179,0)</f>
        <v>1064</v>
      </c>
      <c r="FU173" s="127">
        <f>IF(EC173="snížená",I179,0)</f>
        <v>0</v>
      </c>
      <c r="FV173" s="127">
        <f>IF(EC173="zákl. přenesená",I179,0)</f>
        <v>0</v>
      </c>
      <c r="FW173" s="127">
        <f>IF(EC173="sníž. přenesená",I179,0)</f>
        <v>0</v>
      </c>
      <c r="FX173" s="127">
        <f>IF(EC173="nulová",I179,0)</f>
        <v>0</v>
      </c>
      <c r="FY173" s="13" t="s">
        <v>45</v>
      </c>
      <c r="FZ173" s="127">
        <f>ROUND(H179*G179,2)</f>
        <v>1064</v>
      </c>
      <c r="GA173" s="13" t="s">
        <v>110</v>
      </c>
      <c r="GB173" s="126" t="s">
        <v>831</v>
      </c>
    </row>
    <row r="174" spans="1:184" s="2" customFormat="1" ht="24.9" customHeight="1" x14ac:dyDescent="0.25">
      <c r="A174" s="266"/>
      <c r="B174" s="430" t="s">
        <v>365</v>
      </c>
      <c r="C174" s="268" t="s">
        <v>105</v>
      </c>
      <c r="D174" s="269" t="s">
        <v>434</v>
      </c>
      <c r="E174" s="431" t="s">
        <v>435</v>
      </c>
      <c r="F174" s="270" t="s">
        <v>153</v>
      </c>
      <c r="G174" s="271">
        <v>194</v>
      </c>
      <c r="H174" s="272">
        <v>111</v>
      </c>
      <c r="I174" s="432">
        <f>ROUND(H174*G174,2)</f>
        <v>21534</v>
      </c>
      <c r="J174" s="318"/>
      <c r="K174" s="319">
        <f>ROUND(J174*H174,2)</f>
        <v>0</v>
      </c>
      <c r="L174" s="318"/>
      <c r="M174" s="319">
        <f>ROUND(L174*H174,2)</f>
        <v>0</v>
      </c>
      <c r="N174" s="318"/>
      <c r="O174" s="319">
        <f>ROUND(N174*H174,2)</f>
        <v>0</v>
      </c>
      <c r="P174" s="318">
        <v>78.5</v>
      </c>
      <c r="Q174" s="319">
        <f>ROUND(P174*H174,2)</f>
        <v>8713.5</v>
      </c>
      <c r="R174" s="318">
        <v>115.5</v>
      </c>
      <c r="S174" s="319">
        <f>ROUND(R174*H174,2)</f>
        <v>12820.5</v>
      </c>
      <c r="T174" s="318"/>
      <c r="U174" s="319">
        <f>ROUND(T174*H174,2)</f>
        <v>0</v>
      </c>
      <c r="V174" s="318"/>
      <c r="W174" s="319">
        <f>ROUND(V174*H174,2)</f>
        <v>0</v>
      </c>
      <c r="X174" s="318"/>
      <c r="Y174" s="319">
        <f>ROUND(X174*H174,2)</f>
        <v>0</v>
      </c>
      <c r="Z174" s="318"/>
      <c r="AA174" s="319">
        <f>ROUND(Z174*H174,2)</f>
        <v>0</v>
      </c>
      <c r="AB174" s="318"/>
      <c r="AC174" s="319">
        <f>ROUND(AB174*H174,2)</f>
        <v>0</v>
      </c>
      <c r="AD174" s="1381"/>
      <c r="AE174" s="1382">
        <f>ROUND(AD174*H174,2)</f>
        <v>0</v>
      </c>
      <c r="AF174" s="318"/>
      <c r="AG174" s="319">
        <f>ROUND(AF174*H174,2)</f>
        <v>0</v>
      </c>
      <c r="AH174" s="318"/>
      <c r="AI174" s="319">
        <f>ROUND(AH174*H174,2)</f>
        <v>0</v>
      </c>
      <c r="AJ174" s="318"/>
      <c r="AK174" s="319">
        <f>ROUND(AJ174*H174,2)</f>
        <v>0</v>
      </c>
      <c r="AL174" s="318"/>
      <c r="AM174" s="319">
        <f>ROUND(AL174*H174,2)</f>
        <v>0</v>
      </c>
      <c r="AN174" s="318"/>
      <c r="AO174" s="319">
        <f>ROUND(AN174*H174,2)</f>
        <v>0</v>
      </c>
      <c r="AP174" s="1907"/>
      <c r="AQ174" s="1908">
        <f>ROUND(AP174*H174,2)</f>
        <v>0</v>
      </c>
      <c r="AR174" s="1381"/>
      <c r="AS174" s="1382">
        <f>ROUND(AR174*H174,2)</f>
        <v>0</v>
      </c>
      <c r="AT174" s="1907"/>
      <c r="AU174" s="1908">
        <f>ROUND(AT174*H174,2)</f>
        <v>0</v>
      </c>
      <c r="AV174" s="318">
        <f>AT174+AR174+AP174+AN174+AL174+AJ174+AH174+AF174+AD174+AB174+Z174+X174+V174+T174+R174+P174+N174+L174+J174</f>
        <v>194</v>
      </c>
      <c r="AW174" s="319">
        <f>ROUND(AV174*H174,2)</f>
        <v>21534</v>
      </c>
      <c r="AX174" s="318">
        <f>G174-AV174</f>
        <v>0</v>
      </c>
      <c r="AY174" s="433">
        <f>ROUND(AX174*H174,2)</f>
        <v>0</v>
      </c>
      <c r="AZ174" s="530">
        <f>AY174/I174</f>
        <v>0</v>
      </c>
      <c r="EB174" s="458"/>
      <c r="EC174" s="285"/>
      <c r="ED174" s="285"/>
      <c r="EE174" s="285"/>
      <c r="EF174" s="285"/>
      <c r="EG174" s="285"/>
      <c r="EH174" s="285"/>
      <c r="EI174" s="459"/>
      <c r="FI174" s="49" t="s">
        <v>112</v>
      </c>
      <c r="FJ174" s="49" t="s">
        <v>46</v>
      </c>
    </row>
    <row r="175" spans="1:184" s="9" customFormat="1" ht="24.9" customHeight="1" x14ac:dyDescent="0.2">
      <c r="A175"/>
      <c r="B175" s="377"/>
      <c r="C175" s="207" t="s">
        <v>112</v>
      </c>
      <c r="D175" s="33"/>
      <c r="E175" s="208" t="s">
        <v>437</v>
      </c>
      <c r="F175" s="33"/>
      <c r="G175" s="33"/>
      <c r="H175" s="202"/>
      <c r="I175" s="378"/>
      <c r="J175" s="314"/>
      <c r="K175" s="315"/>
      <c r="L175" s="314"/>
      <c r="M175" s="315"/>
      <c r="N175" s="314"/>
      <c r="O175" s="315"/>
      <c r="P175" s="314"/>
      <c r="Q175" s="315"/>
      <c r="R175" s="314"/>
      <c r="S175" s="315"/>
      <c r="T175" s="314"/>
      <c r="U175" s="315"/>
      <c r="V175" s="314"/>
      <c r="W175" s="315"/>
      <c r="X175" s="314"/>
      <c r="Y175" s="315"/>
      <c r="Z175" s="314"/>
      <c r="AA175" s="315"/>
      <c r="AB175" s="314"/>
      <c r="AC175" s="315"/>
      <c r="AD175" s="1607"/>
      <c r="AE175" s="1608"/>
      <c r="AF175" s="314"/>
      <c r="AG175" s="315"/>
      <c r="AH175" s="314"/>
      <c r="AI175" s="315"/>
      <c r="AJ175" s="314"/>
      <c r="AK175" s="315"/>
      <c r="AL175" s="314"/>
      <c r="AM175" s="315"/>
      <c r="AN175" s="314"/>
      <c r="AO175" s="315"/>
      <c r="AP175" s="1903"/>
      <c r="AQ175" s="1904"/>
      <c r="AR175" s="1607"/>
      <c r="AS175" s="1608"/>
      <c r="AT175" s="1903"/>
      <c r="AU175" s="1904"/>
      <c r="AV175" s="314"/>
      <c r="AW175" s="315"/>
      <c r="AX175" s="314"/>
      <c r="AY175" s="370"/>
      <c r="AZ175" s="527"/>
      <c r="EB175" s="133"/>
      <c r="EC175" s="134"/>
      <c r="ED175" s="134"/>
      <c r="EE175" s="134"/>
      <c r="EF175" s="134"/>
      <c r="EG175" s="134"/>
      <c r="EH175" s="134"/>
      <c r="EI175" s="135"/>
      <c r="FI175" s="136" t="s">
        <v>114</v>
      </c>
      <c r="FJ175" s="136" t="s">
        <v>46</v>
      </c>
      <c r="FK175" s="9" t="s">
        <v>45</v>
      </c>
      <c r="FL175" s="9" t="s">
        <v>23</v>
      </c>
      <c r="FM175" s="9" t="s">
        <v>44</v>
      </c>
      <c r="FN175" s="136" t="s">
        <v>103</v>
      </c>
    </row>
    <row r="176" spans="1:184" s="10" customFormat="1" ht="24.9" customHeight="1" x14ac:dyDescent="0.2">
      <c r="A176"/>
      <c r="B176" s="380"/>
      <c r="C176" s="207" t="s">
        <v>114</v>
      </c>
      <c r="D176" s="215" t="s">
        <v>7</v>
      </c>
      <c r="E176" s="216" t="s">
        <v>828</v>
      </c>
      <c r="F176" s="141"/>
      <c r="G176" s="217">
        <v>194</v>
      </c>
      <c r="H176" s="218"/>
      <c r="I176" s="381"/>
      <c r="J176" s="316"/>
      <c r="K176" s="317"/>
      <c r="L176" s="316"/>
      <c r="M176" s="317"/>
      <c r="N176" s="316"/>
      <c r="O176" s="317"/>
      <c r="P176" s="316"/>
      <c r="Q176" s="317"/>
      <c r="R176" s="316"/>
      <c r="S176" s="317"/>
      <c r="T176" s="316"/>
      <c r="U176" s="317"/>
      <c r="V176" s="316"/>
      <c r="W176" s="317"/>
      <c r="X176" s="316"/>
      <c r="Y176" s="317"/>
      <c r="Z176" s="316"/>
      <c r="AA176" s="317"/>
      <c r="AB176" s="316"/>
      <c r="AC176" s="317"/>
      <c r="AD176" s="1609"/>
      <c r="AE176" s="1610"/>
      <c r="AF176" s="316"/>
      <c r="AG176" s="317"/>
      <c r="AH176" s="316"/>
      <c r="AI176" s="317"/>
      <c r="AJ176" s="316"/>
      <c r="AK176" s="317"/>
      <c r="AL176" s="316"/>
      <c r="AM176" s="317"/>
      <c r="AN176" s="316"/>
      <c r="AO176" s="317"/>
      <c r="AP176" s="1905"/>
      <c r="AQ176" s="1906"/>
      <c r="AR176" s="1609"/>
      <c r="AS176" s="1610"/>
      <c r="AT176" s="1905"/>
      <c r="AU176" s="1906"/>
      <c r="AV176" s="316"/>
      <c r="AW176" s="317"/>
      <c r="AX176" s="316"/>
      <c r="AY176" s="371"/>
      <c r="AZ176" s="528"/>
      <c r="EB176" s="140"/>
      <c r="EC176" s="141"/>
      <c r="ED176" s="141"/>
      <c r="EE176" s="141"/>
      <c r="EF176" s="141"/>
      <c r="EG176" s="141"/>
      <c r="EH176" s="141"/>
      <c r="EI176" s="142"/>
      <c r="FI176" s="143" t="s">
        <v>114</v>
      </c>
      <c r="FJ176" s="143" t="s">
        <v>46</v>
      </c>
      <c r="FK176" s="10" t="s">
        <v>46</v>
      </c>
      <c r="FL176" s="10" t="s">
        <v>23</v>
      </c>
      <c r="FM176" s="10" t="s">
        <v>44</v>
      </c>
      <c r="FN176" s="143" t="s">
        <v>103</v>
      </c>
    </row>
    <row r="177" spans="1:184" s="443" customFormat="1" ht="24.9" customHeight="1" x14ac:dyDescent="0.25">
      <c r="A177" s="266"/>
      <c r="B177" s="434" t="s">
        <v>372</v>
      </c>
      <c r="C177" s="435" t="s">
        <v>238</v>
      </c>
      <c r="D177" s="436" t="s">
        <v>440</v>
      </c>
      <c r="E177" s="293" t="s">
        <v>441</v>
      </c>
      <c r="F177" s="437" t="s">
        <v>153</v>
      </c>
      <c r="G177" s="438">
        <v>199.82</v>
      </c>
      <c r="H177" s="439">
        <v>676</v>
      </c>
      <c r="I177" s="440">
        <f>ROUND(H177*G177,2)</f>
        <v>135078.32</v>
      </c>
      <c r="J177" s="329"/>
      <c r="K177" s="319">
        <f>ROUND(J177*H177,2)</f>
        <v>0</v>
      </c>
      <c r="L177" s="329"/>
      <c r="M177" s="319">
        <f>ROUND(L177*H177,2)</f>
        <v>0</v>
      </c>
      <c r="N177" s="329"/>
      <c r="O177" s="319">
        <f>ROUND(N177*H177,2)</f>
        <v>0</v>
      </c>
      <c r="P177" s="329">
        <v>78.5</v>
      </c>
      <c r="Q177" s="319">
        <f>ROUND(P177*H177,2)</f>
        <v>53066</v>
      </c>
      <c r="R177" s="329">
        <v>121.32</v>
      </c>
      <c r="S177" s="319">
        <f>ROUND(R177*H177,2)</f>
        <v>82012.320000000007</v>
      </c>
      <c r="T177" s="329"/>
      <c r="U177" s="319">
        <f>ROUND(T177*H177,2)</f>
        <v>0</v>
      </c>
      <c r="V177" s="329"/>
      <c r="W177" s="319">
        <f>ROUND(V177*H177,2)</f>
        <v>0</v>
      </c>
      <c r="X177" s="329"/>
      <c r="Y177" s="319">
        <f>ROUND(X177*H177,2)</f>
        <v>0</v>
      </c>
      <c r="Z177" s="329"/>
      <c r="AA177" s="319">
        <f>ROUND(Z177*H177,2)</f>
        <v>0</v>
      </c>
      <c r="AB177" s="329"/>
      <c r="AC177" s="319">
        <f>ROUND(AB177*H177,2)</f>
        <v>0</v>
      </c>
      <c r="AD177" s="1620"/>
      <c r="AE177" s="1382">
        <f>ROUND(AD177*H177,2)</f>
        <v>0</v>
      </c>
      <c r="AF177" s="329"/>
      <c r="AG177" s="319">
        <f>ROUND(AF177*H177,2)</f>
        <v>0</v>
      </c>
      <c r="AH177" s="329"/>
      <c r="AI177" s="319">
        <f>ROUND(AH177*H177,2)</f>
        <v>0</v>
      </c>
      <c r="AJ177" s="329"/>
      <c r="AK177" s="319">
        <f>ROUND(AJ177*H177,2)</f>
        <v>0</v>
      </c>
      <c r="AL177" s="329"/>
      <c r="AM177" s="319">
        <f>ROUND(AL177*H177,2)</f>
        <v>0</v>
      </c>
      <c r="AN177" s="329"/>
      <c r="AO177" s="319">
        <f>ROUND(AN177*H177,2)</f>
        <v>0</v>
      </c>
      <c r="AP177" s="1915"/>
      <c r="AQ177" s="1908">
        <f>ROUND(AP177*H177,2)</f>
        <v>0</v>
      </c>
      <c r="AR177" s="1620"/>
      <c r="AS177" s="1382">
        <f>ROUND(AR177*H177,2)</f>
        <v>0</v>
      </c>
      <c r="AT177" s="1915"/>
      <c r="AU177" s="1908">
        <f>ROUND(AT177*H177,2)</f>
        <v>0</v>
      </c>
      <c r="AV177" s="318">
        <f>AT177+AR177+AP177+AN177+AL177+AJ177+AH177+AF177+AD177+AB177+Z177+X177+V177+T177+R177+P177+N177+L177+J177</f>
        <v>199.82</v>
      </c>
      <c r="AW177" s="319">
        <f>ROUND(AV177*H177,2)</f>
        <v>135078.32</v>
      </c>
      <c r="AX177" s="318">
        <f>G177-AV177</f>
        <v>0</v>
      </c>
      <c r="AY177" s="433">
        <f>ROUND(AX177*H177,2)</f>
        <v>0</v>
      </c>
      <c r="AZ177" s="530">
        <f>AY177/I177</f>
        <v>0</v>
      </c>
      <c r="EB177" s="444"/>
      <c r="EC177" s="445"/>
      <c r="ED177" s="445"/>
      <c r="EE177" s="445"/>
      <c r="EF177" s="445"/>
      <c r="EG177" s="445"/>
      <c r="EH177" s="445"/>
      <c r="EI177" s="446"/>
      <c r="FI177" s="447" t="s">
        <v>114</v>
      </c>
      <c r="FJ177" s="447" t="s">
        <v>46</v>
      </c>
      <c r="FK177" s="443" t="s">
        <v>46</v>
      </c>
      <c r="FL177" s="443" t="s">
        <v>23</v>
      </c>
      <c r="FM177" s="443" t="s">
        <v>44</v>
      </c>
      <c r="FN177" s="447" t="s">
        <v>103</v>
      </c>
    </row>
    <row r="178" spans="1:184" s="12" customFormat="1" ht="24.9" customHeight="1" x14ac:dyDescent="0.2">
      <c r="A178"/>
      <c r="B178" s="380"/>
      <c r="C178" s="207" t="s">
        <v>114</v>
      </c>
      <c r="D178" s="215" t="s">
        <v>7</v>
      </c>
      <c r="E178" s="216" t="s">
        <v>830</v>
      </c>
      <c r="F178" s="141"/>
      <c r="G178" s="217">
        <v>199.82</v>
      </c>
      <c r="H178" s="218"/>
      <c r="I178" s="381"/>
      <c r="J178" s="322"/>
      <c r="K178" s="323"/>
      <c r="L178" s="322"/>
      <c r="M178" s="323"/>
      <c r="N178" s="322"/>
      <c r="O178" s="323"/>
      <c r="P178" s="322"/>
      <c r="Q178" s="323"/>
      <c r="R178" s="322"/>
      <c r="S178" s="323"/>
      <c r="T178" s="322"/>
      <c r="U178" s="323"/>
      <c r="V178" s="322"/>
      <c r="W178" s="323"/>
      <c r="X178" s="322"/>
      <c r="Y178" s="323"/>
      <c r="Z178" s="322"/>
      <c r="AA178" s="323"/>
      <c r="AB178" s="322"/>
      <c r="AC178" s="323"/>
      <c r="AD178" s="1613"/>
      <c r="AE178" s="1614"/>
      <c r="AF178" s="322"/>
      <c r="AG178" s="323"/>
      <c r="AH178" s="322"/>
      <c r="AI178" s="323"/>
      <c r="AJ178" s="322"/>
      <c r="AK178" s="323"/>
      <c r="AL178" s="322"/>
      <c r="AM178" s="323"/>
      <c r="AN178" s="322"/>
      <c r="AO178" s="323"/>
      <c r="AP178" s="1911"/>
      <c r="AQ178" s="1912"/>
      <c r="AR178" s="1613"/>
      <c r="AS178" s="1614"/>
      <c r="AT178" s="1911"/>
      <c r="AU178" s="1912"/>
      <c r="AV178" s="322"/>
      <c r="AW178" s="323"/>
      <c r="AX178" s="322"/>
      <c r="AY178" s="373"/>
      <c r="AZ178" s="529"/>
      <c r="EB178" s="154"/>
      <c r="EC178" s="155"/>
      <c r="ED178" s="155"/>
      <c r="EE178" s="155"/>
      <c r="EF178" s="155"/>
      <c r="EG178" s="155"/>
      <c r="EH178" s="155"/>
      <c r="EI178" s="156"/>
      <c r="FI178" s="157" t="s">
        <v>114</v>
      </c>
      <c r="FJ178" s="157" t="s">
        <v>46</v>
      </c>
      <c r="FK178" s="12" t="s">
        <v>110</v>
      </c>
      <c r="FL178" s="12" t="s">
        <v>23</v>
      </c>
      <c r="FM178" s="12" t="s">
        <v>45</v>
      </c>
      <c r="FN178" s="157" t="s">
        <v>103</v>
      </c>
    </row>
    <row r="179" spans="1:184" s="2" customFormat="1" ht="24.9" customHeight="1" x14ac:dyDescent="0.25">
      <c r="A179" s="266"/>
      <c r="B179" s="430" t="s">
        <v>377</v>
      </c>
      <c r="C179" s="268" t="s">
        <v>105</v>
      </c>
      <c r="D179" s="269" t="s">
        <v>455</v>
      </c>
      <c r="E179" s="431" t="s">
        <v>456</v>
      </c>
      <c r="F179" s="270" t="s">
        <v>341</v>
      </c>
      <c r="G179" s="271">
        <v>10</v>
      </c>
      <c r="H179" s="272">
        <v>106.4</v>
      </c>
      <c r="I179" s="432">
        <f>ROUND(H179*G179,2)</f>
        <v>1064</v>
      </c>
      <c r="J179" s="331"/>
      <c r="K179" s="319">
        <f>ROUND(J179*H179,2)</f>
        <v>0</v>
      </c>
      <c r="L179" s="331"/>
      <c r="M179" s="319">
        <f>ROUND(L179*H179,2)</f>
        <v>0</v>
      </c>
      <c r="N179" s="331"/>
      <c r="O179" s="319">
        <f>ROUND(N179*H179,2)</f>
        <v>0</v>
      </c>
      <c r="P179" s="331"/>
      <c r="Q179" s="319">
        <f>ROUND(P179*H179,2)</f>
        <v>0</v>
      </c>
      <c r="R179" s="331"/>
      <c r="S179" s="319">
        <f>ROUND(R179*H179,2)</f>
        <v>0</v>
      </c>
      <c r="T179" s="331"/>
      <c r="U179" s="319">
        <f>ROUND(T179*H179,2)</f>
        <v>0</v>
      </c>
      <c r="V179" s="331"/>
      <c r="W179" s="319">
        <f>ROUND(V179*H179,2)</f>
        <v>0</v>
      </c>
      <c r="X179" s="331"/>
      <c r="Y179" s="319">
        <f>ROUND(X179*H179,2)</f>
        <v>0</v>
      </c>
      <c r="Z179" s="331"/>
      <c r="AA179" s="319">
        <f>ROUND(Z179*H179,2)</f>
        <v>0</v>
      </c>
      <c r="AB179" s="331"/>
      <c r="AC179" s="319">
        <f>ROUND(AB179*H179,2)</f>
        <v>0</v>
      </c>
      <c r="AD179" s="1624">
        <v>10</v>
      </c>
      <c r="AE179" s="1382">
        <f>ROUND(AD179*H179,2)</f>
        <v>1064</v>
      </c>
      <c r="AF179" s="331"/>
      <c r="AG179" s="319">
        <f>ROUND(AF179*H179,2)</f>
        <v>0</v>
      </c>
      <c r="AH179" s="331"/>
      <c r="AI179" s="319">
        <f>ROUND(AH179*H179,2)</f>
        <v>0</v>
      </c>
      <c r="AJ179" s="331"/>
      <c r="AK179" s="319">
        <f>ROUND(AJ179*H179,2)</f>
        <v>0</v>
      </c>
      <c r="AL179" s="331"/>
      <c r="AM179" s="319">
        <f>ROUND(AL179*H179,2)</f>
        <v>0</v>
      </c>
      <c r="AN179" s="331"/>
      <c r="AO179" s="319">
        <f>ROUND(AN179*H179,2)</f>
        <v>0</v>
      </c>
      <c r="AP179" s="1918"/>
      <c r="AQ179" s="1908">
        <f>ROUND(AP179*H179,2)</f>
        <v>0</v>
      </c>
      <c r="AR179" s="1624"/>
      <c r="AS179" s="1382">
        <f>ROUND(AR179*H179,2)</f>
        <v>0</v>
      </c>
      <c r="AT179" s="1918"/>
      <c r="AU179" s="1908">
        <f>ROUND(AT179*H179,2)</f>
        <v>0</v>
      </c>
      <c r="AV179" s="318">
        <f>AT179+AR179+AP179+AN179+AL179+AJ179+AH179+AF179+AD179+AB179+Z179+X179+V179+T179+R179+P179+N179+L179+J179</f>
        <v>10</v>
      </c>
      <c r="AW179" s="319">
        <f>ROUND(AV179*H179,2)</f>
        <v>1064</v>
      </c>
      <c r="AX179" s="318">
        <f>G179-AV179</f>
        <v>0</v>
      </c>
      <c r="AY179" s="433">
        <f>ROUND(AX179*H179,2)</f>
        <v>0</v>
      </c>
      <c r="AZ179" s="530">
        <f>AY179/I179</f>
        <v>0</v>
      </c>
      <c r="EB179" s="441" t="s">
        <v>7</v>
      </c>
      <c r="EC179" s="442" t="s">
        <v>31</v>
      </c>
      <c r="ED179" s="285"/>
      <c r="EE179" s="48">
        <f>ED179*G185</f>
        <v>0</v>
      </c>
      <c r="EF179" s="48">
        <v>6.4999999999999997E-4</v>
      </c>
      <c r="EG179" s="48">
        <f>EF179*G185</f>
        <v>3.2499999999999999E-3</v>
      </c>
      <c r="EH179" s="48">
        <v>0</v>
      </c>
      <c r="EI179" s="428">
        <f>EH179*G185</f>
        <v>0</v>
      </c>
      <c r="FG179" s="49" t="s">
        <v>166</v>
      </c>
      <c r="FI179" s="49" t="s">
        <v>238</v>
      </c>
      <c r="FJ179" s="49" t="s">
        <v>46</v>
      </c>
      <c r="FN179" s="49" t="s">
        <v>103</v>
      </c>
      <c r="FT179" s="429">
        <f>IF(EC179="základní",I185,0)</f>
        <v>560</v>
      </c>
      <c r="FU179" s="429">
        <f>IF(EC179="snížená",I185,0)</f>
        <v>0</v>
      </c>
      <c r="FV179" s="429">
        <f>IF(EC179="zákl. přenesená",I185,0)</f>
        <v>0</v>
      </c>
      <c r="FW179" s="429">
        <f>IF(EC179="sníž. přenesená",I185,0)</f>
        <v>0</v>
      </c>
      <c r="FX179" s="429">
        <f>IF(EC179="nulová",I185,0)</f>
        <v>0</v>
      </c>
      <c r="FY179" s="49" t="s">
        <v>45</v>
      </c>
      <c r="FZ179" s="429">
        <f>ROUND(H185*G185,2)</f>
        <v>560</v>
      </c>
      <c r="GA179" s="49" t="s">
        <v>110</v>
      </c>
      <c r="GB179" s="49" t="s">
        <v>834</v>
      </c>
    </row>
    <row r="180" spans="1:184" s="1" customFormat="1" ht="24.9" customHeight="1" x14ac:dyDescent="0.2">
      <c r="A180"/>
      <c r="B180" s="377"/>
      <c r="C180" s="207" t="s">
        <v>112</v>
      </c>
      <c r="D180" s="33"/>
      <c r="E180" s="208" t="s">
        <v>458</v>
      </c>
      <c r="F180" s="33"/>
      <c r="G180" s="33"/>
      <c r="H180" s="202"/>
      <c r="I180" s="378"/>
      <c r="J180" s="324"/>
      <c r="K180" s="313"/>
      <c r="L180" s="324"/>
      <c r="M180" s="313"/>
      <c r="N180" s="324"/>
      <c r="O180" s="313"/>
      <c r="P180" s="324"/>
      <c r="Q180" s="313"/>
      <c r="R180" s="324"/>
      <c r="S180" s="313"/>
      <c r="T180" s="324"/>
      <c r="U180" s="313"/>
      <c r="V180" s="324"/>
      <c r="W180" s="313"/>
      <c r="X180" s="324"/>
      <c r="Y180" s="313"/>
      <c r="Z180" s="324"/>
      <c r="AA180" s="313"/>
      <c r="AB180" s="324"/>
      <c r="AC180" s="313"/>
      <c r="AD180" s="1622"/>
      <c r="AE180" s="1606"/>
      <c r="AF180" s="324"/>
      <c r="AG180" s="313"/>
      <c r="AH180" s="324"/>
      <c r="AI180" s="313"/>
      <c r="AJ180" s="324"/>
      <c r="AK180" s="313"/>
      <c r="AL180" s="324"/>
      <c r="AM180" s="313"/>
      <c r="AN180" s="324"/>
      <c r="AO180" s="313"/>
      <c r="AP180" s="1917"/>
      <c r="AQ180" s="1902"/>
      <c r="AR180" s="1622"/>
      <c r="AS180" s="1606"/>
      <c r="AT180" s="1917"/>
      <c r="AU180" s="1902"/>
      <c r="AV180" s="324"/>
      <c r="AW180" s="313"/>
      <c r="AX180" s="324"/>
      <c r="AY180" s="369"/>
      <c r="AZ180" s="539"/>
      <c r="EB180" s="164" t="s">
        <v>7</v>
      </c>
      <c r="EC180" s="165" t="s">
        <v>31</v>
      </c>
      <c r="ED180" s="33"/>
      <c r="EE180" s="124">
        <f>ED180*G186</f>
        <v>0</v>
      </c>
      <c r="EF180" s="124">
        <v>2.9E-4</v>
      </c>
      <c r="EG180" s="124">
        <f>EF180*G186</f>
        <v>1.4499999999999999E-3</v>
      </c>
      <c r="EH180" s="124">
        <v>0</v>
      </c>
      <c r="EI180" s="125">
        <f>EH180*G186</f>
        <v>0</v>
      </c>
      <c r="EJ180" s="22"/>
      <c r="EK180" s="22"/>
      <c r="EL180" s="22"/>
      <c r="EM180" s="22"/>
      <c r="EN180" s="22"/>
      <c r="EO180" s="22"/>
      <c r="EP180" s="22"/>
      <c r="EQ180" s="22"/>
      <c r="ER180" s="22"/>
      <c r="ES180" s="22"/>
      <c r="ET180" s="22"/>
      <c r="FG180" s="126" t="s">
        <v>166</v>
      </c>
      <c r="FI180" s="126" t="s">
        <v>238</v>
      </c>
      <c r="FJ180" s="126" t="s">
        <v>46</v>
      </c>
      <c r="FN180" s="13" t="s">
        <v>103</v>
      </c>
      <c r="FT180" s="127">
        <f>IF(EC180="základní",I186,0)</f>
        <v>240</v>
      </c>
      <c r="FU180" s="127">
        <f>IF(EC180="snížená",I186,0)</f>
        <v>0</v>
      </c>
      <c r="FV180" s="127">
        <f>IF(EC180="zákl. přenesená",I186,0)</f>
        <v>0</v>
      </c>
      <c r="FW180" s="127">
        <f>IF(EC180="sníž. přenesená",I186,0)</f>
        <v>0</v>
      </c>
      <c r="FX180" s="127">
        <f>IF(EC180="nulová",I186,0)</f>
        <v>0</v>
      </c>
      <c r="FY180" s="13" t="s">
        <v>45</v>
      </c>
      <c r="FZ180" s="127">
        <f>ROUND(H186*G186,2)</f>
        <v>240</v>
      </c>
      <c r="GA180" s="13" t="s">
        <v>110</v>
      </c>
      <c r="GB180" s="126" t="s">
        <v>835</v>
      </c>
    </row>
    <row r="181" spans="1:184" s="1" customFormat="1" ht="16.5" customHeight="1" x14ac:dyDescent="0.2">
      <c r="A181"/>
      <c r="B181" s="382"/>
      <c r="C181" s="207" t="s">
        <v>114</v>
      </c>
      <c r="D181" s="210" t="s">
        <v>7</v>
      </c>
      <c r="E181" s="211" t="s">
        <v>459</v>
      </c>
      <c r="F181" s="134"/>
      <c r="G181" s="210" t="s">
        <v>7</v>
      </c>
      <c r="H181" s="212"/>
      <c r="I181" s="383"/>
      <c r="J181" s="312"/>
      <c r="K181" s="313"/>
      <c r="L181" s="312"/>
      <c r="M181" s="313"/>
      <c r="N181" s="312"/>
      <c r="O181" s="313"/>
      <c r="P181" s="312"/>
      <c r="Q181" s="313"/>
      <c r="R181" s="312"/>
      <c r="S181" s="313"/>
      <c r="T181" s="312"/>
      <c r="U181" s="313"/>
      <c r="V181" s="312"/>
      <c r="W181" s="313"/>
      <c r="X181" s="312"/>
      <c r="Y181" s="313"/>
      <c r="Z181" s="312"/>
      <c r="AA181" s="313"/>
      <c r="AB181" s="312"/>
      <c r="AC181" s="313"/>
      <c r="AD181" s="1605"/>
      <c r="AE181" s="1606"/>
      <c r="AF181" s="312"/>
      <c r="AG181" s="313"/>
      <c r="AH181" s="312"/>
      <c r="AI181" s="313"/>
      <c r="AJ181" s="312"/>
      <c r="AK181" s="313"/>
      <c r="AL181" s="312"/>
      <c r="AM181" s="313"/>
      <c r="AN181" s="312"/>
      <c r="AO181" s="313"/>
      <c r="AP181" s="1901"/>
      <c r="AQ181" s="1902"/>
      <c r="AR181" s="1605"/>
      <c r="AS181" s="1606"/>
      <c r="AT181" s="1901"/>
      <c r="AU181" s="1902"/>
      <c r="AV181" s="312"/>
      <c r="AW181" s="313"/>
      <c r="AX181" s="312"/>
      <c r="AY181" s="369"/>
      <c r="AZ181" s="539"/>
      <c r="EB181" s="122" t="s">
        <v>7</v>
      </c>
      <c r="EC181" s="123" t="s">
        <v>31</v>
      </c>
      <c r="ED181" s="33"/>
      <c r="EE181" s="124">
        <f>ED181*G187</f>
        <v>0</v>
      </c>
      <c r="EF181" s="124">
        <v>1E-4</v>
      </c>
      <c r="EG181" s="124">
        <f>EF181*G187</f>
        <v>4.0000000000000002E-4</v>
      </c>
      <c r="EH181" s="124">
        <v>0</v>
      </c>
      <c r="EI181" s="125">
        <f>EH181*G187</f>
        <v>0</v>
      </c>
      <c r="EJ181" s="22"/>
      <c r="EK181" s="22"/>
      <c r="EL181" s="22"/>
      <c r="EM181" s="22"/>
      <c r="EN181" s="22"/>
      <c r="EO181" s="22"/>
      <c r="EP181" s="22"/>
      <c r="EQ181" s="22"/>
      <c r="ER181" s="22"/>
      <c r="ES181" s="22"/>
      <c r="ET181" s="22"/>
      <c r="FG181" s="126" t="s">
        <v>110</v>
      </c>
      <c r="FI181" s="126" t="s">
        <v>105</v>
      </c>
      <c r="FJ181" s="126" t="s">
        <v>46</v>
      </c>
      <c r="FN181" s="13" t="s">
        <v>103</v>
      </c>
      <c r="FT181" s="127">
        <f>IF(EC181="základní",I187,0)</f>
        <v>921.6</v>
      </c>
      <c r="FU181" s="127">
        <f>IF(EC181="snížená",I187,0)</f>
        <v>0</v>
      </c>
      <c r="FV181" s="127">
        <f>IF(EC181="zákl. přenesená",I187,0)</f>
        <v>0</v>
      </c>
      <c r="FW181" s="127">
        <f>IF(EC181="sníž. přenesená",I187,0)</f>
        <v>0</v>
      </c>
      <c r="FX181" s="127">
        <f>IF(EC181="nulová",I187,0)</f>
        <v>0</v>
      </c>
      <c r="FY181" s="13" t="s">
        <v>45</v>
      </c>
      <c r="FZ181" s="127">
        <f>ROUND(H187*G187,2)</f>
        <v>921.6</v>
      </c>
      <c r="GA181" s="13" t="s">
        <v>110</v>
      </c>
      <c r="GB181" s="126" t="s">
        <v>836</v>
      </c>
    </row>
    <row r="182" spans="1:184" s="1" customFormat="1" ht="24.9" customHeight="1" x14ac:dyDescent="0.2">
      <c r="A182"/>
      <c r="B182" s="380"/>
      <c r="C182" s="207" t="s">
        <v>114</v>
      </c>
      <c r="D182" s="215" t="s">
        <v>7</v>
      </c>
      <c r="E182" s="216" t="s">
        <v>832</v>
      </c>
      <c r="F182" s="141"/>
      <c r="G182" s="217">
        <v>5</v>
      </c>
      <c r="H182" s="218"/>
      <c r="I182" s="381"/>
      <c r="J182" s="312"/>
      <c r="K182" s="313"/>
      <c r="L182" s="312"/>
      <c r="M182" s="313"/>
      <c r="N182" s="312"/>
      <c r="O182" s="313"/>
      <c r="P182" s="312"/>
      <c r="Q182" s="313"/>
      <c r="R182" s="312"/>
      <c r="S182" s="313"/>
      <c r="T182" s="312"/>
      <c r="U182" s="313"/>
      <c r="V182" s="312"/>
      <c r="W182" s="313"/>
      <c r="X182" s="312"/>
      <c r="Y182" s="313"/>
      <c r="Z182" s="312"/>
      <c r="AA182" s="313"/>
      <c r="AB182" s="312"/>
      <c r="AC182" s="313"/>
      <c r="AD182" s="1605"/>
      <c r="AE182" s="1606"/>
      <c r="AF182" s="312"/>
      <c r="AG182" s="313"/>
      <c r="AH182" s="312"/>
      <c r="AI182" s="313"/>
      <c r="AJ182" s="312"/>
      <c r="AK182" s="313"/>
      <c r="AL182" s="312"/>
      <c r="AM182" s="313"/>
      <c r="AN182" s="312"/>
      <c r="AO182" s="313"/>
      <c r="AP182" s="1901"/>
      <c r="AQ182" s="1902"/>
      <c r="AR182" s="1605"/>
      <c r="AS182" s="1606"/>
      <c r="AT182" s="1901"/>
      <c r="AU182" s="1902"/>
      <c r="AV182" s="312"/>
      <c r="AW182" s="313"/>
      <c r="AX182" s="312"/>
      <c r="AY182" s="369"/>
      <c r="AZ182" s="539"/>
      <c r="EB182" s="128"/>
      <c r="EC182" s="129"/>
      <c r="ED182" s="33"/>
      <c r="EE182" s="33"/>
      <c r="EF182" s="33"/>
      <c r="EG182" s="33"/>
      <c r="EH182" s="33"/>
      <c r="EI182" s="34"/>
      <c r="EJ182" s="22"/>
      <c r="EK182" s="22"/>
      <c r="EL182" s="22"/>
      <c r="EM182" s="22"/>
      <c r="EN182" s="22"/>
      <c r="EO182" s="22"/>
      <c r="EP182" s="22"/>
      <c r="EQ182" s="22"/>
      <c r="ER182" s="22"/>
      <c r="ES182" s="22"/>
      <c r="ET182" s="22"/>
      <c r="FI182" s="13" t="s">
        <v>112</v>
      </c>
      <c r="FJ182" s="13" t="s">
        <v>46</v>
      </c>
    </row>
    <row r="183" spans="1:184" s="10" customFormat="1" ht="24.9" customHeight="1" x14ac:dyDescent="0.2">
      <c r="A183"/>
      <c r="B183" s="380"/>
      <c r="C183" s="207" t="s">
        <v>114</v>
      </c>
      <c r="D183" s="215" t="s">
        <v>7</v>
      </c>
      <c r="E183" s="216" t="s">
        <v>833</v>
      </c>
      <c r="F183" s="141"/>
      <c r="G183" s="217">
        <v>5</v>
      </c>
      <c r="H183" s="218"/>
      <c r="I183" s="381"/>
      <c r="J183" s="316"/>
      <c r="K183" s="317"/>
      <c r="L183" s="316"/>
      <c r="M183" s="317"/>
      <c r="N183" s="316"/>
      <c r="O183" s="317"/>
      <c r="P183" s="316"/>
      <c r="Q183" s="317"/>
      <c r="R183" s="316"/>
      <c r="S183" s="317"/>
      <c r="T183" s="316"/>
      <c r="U183" s="317"/>
      <c r="V183" s="316"/>
      <c r="W183" s="317"/>
      <c r="X183" s="316"/>
      <c r="Y183" s="317"/>
      <c r="Z183" s="316"/>
      <c r="AA183" s="317"/>
      <c r="AB183" s="316"/>
      <c r="AC183" s="317"/>
      <c r="AD183" s="1609"/>
      <c r="AE183" s="1610"/>
      <c r="AF183" s="316"/>
      <c r="AG183" s="317"/>
      <c r="AH183" s="316"/>
      <c r="AI183" s="317"/>
      <c r="AJ183" s="316"/>
      <c r="AK183" s="317"/>
      <c r="AL183" s="316"/>
      <c r="AM183" s="317"/>
      <c r="AN183" s="316"/>
      <c r="AO183" s="317"/>
      <c r="AP183" s="1905"/>
      <c r="AQ183" s="1906"/>
      <c r="AR183" s="1609"/>
      <c r="AS183" s="1610"/>
      <c r="AT183" s="1905"/>
      <c r="AU183" s="1906"/>
      <c r="AV183" s="316"/>
      <c r="AW183" s="317"/>
      <c r="AX183" s="316"/>
      <c r="AY183" s="371"/>
      <c r="AZ183" s="528"/>
      <c r="EB183" s="140"/>
      <c r="EC183" s="141"/>
      <c r="ED183" s="141"/>
      <c r="EE183" s="141"/>
      <c r="EF183" s="141"/>
      <c r="EG183" s="141"/>
      <c r="EH183" s="141"/>
      <c r="EI183" s="142"/>
      <c r="FI183" s="143" t="s">
        <v>114</v>
      </c>
      <c r="FJ183" s="143" t="s">
        <v>46</v>
      </c>
      <c r="FK183" s="10" t="s">
        <v>46</v>
      </c>
      <c r="FL183" s="10" t="s">
        <v>23</v>
      </c>
      <c r="FM183" s="10" t="s">
        <v>45</v>
      </c>
      <c r="FN183" s="143" t="s">
        <v>103</v>
      </c>
    </row>
    <row r="184" spans="1:184" s="1" customFormat="1" ht="24.9" customHeight="1" x14ac:dyDescent="0.2">
      <c r="A184"/>
      <c r="B184" s="384"/>
      <c r="C184" s="207" t="s">
        <v>114</v>
      </c>
      <c r="D184" s="227" t="s">
        <v>7</v>
      </c>
      <c r="E184" s="228" t="s">
        <v>132</v>
      </c>
      <c r="F184" s="155"/>
      <c r="G184" s="229">
        <v>10</v>
      </c>
      <c r="H184" s="230"/>
      <c r="I184" s="385"/>
      <c r="J184" s="324"/>
      <c r="K184" s="313"/>
      <c r="L184" s="324"/>
      <c r="M184" s="313"/>
      <c r="N184" s="324"/>
      <c r="O184" s="313"/>
      <c r="P184" s="324"/>
      <c r="Q184" s="313"/>
      <c r="R184" s="324"/>
      <c r="S184" s="313"/>
      <c r="T184" s="324"/>
      <c r="U184" s="313"/>
      <c r="V184" s="324"/>
      <c r="W184" s="313"/>
      <c r="X184" s="324"/>
      <c r="Y184" s="313"/>
      <c r="Z184" s="324"/>
      <c r="AA184" s="313"/>
      <c r="AB184" s="324"/>
      <c r="AC184" s="313"/>
      <c r="AD184" s="1622"/>
      <c r="AE184" s="1606"/>
      <c r="AF184" s="324"/>
      <c r="AG184" s="313"/>
      <c r="AH184" s="324"/>
      <c r="AI184" s="313"/>
      <c r="AJ184" s="324"/>
      <c r="AK184" s="313"/>
      <c r="AL184" s="324"/>
      <c r="AM184" s="313"/>
      <c r="AN184" s="324"/>
      <c r="AO184" s="313"/>
      <c r="AP184" s="1917"/>
      <c r="AQ184" s="1902"/>
      <c r="AR184" s="1622"/>
      <c r="AS184" s="1606"/>
      <c r="AT184" s="1917"/>
      <c r="AU184" s="1902"/>
      <c r="AV184" s="324"/>
      <c r="AW184" s="313"/>
      <c r="AX184" s="324"/>
      <c r="AY184" s="369"/>
      <c r="AZ184" s="539"/>
      <c r="EB184" s="164" t="s">
        <v>7</v>
      </c>
      <c r="EC184" s="165" t="s">
        <v>31</v>
      </c>
      <c r="ED184" s="33"/>
      <c r="EE184" s="124">
        <f>ED184*G190</f>
        <v>0</v>
      </c>
      <c r="EF184" s="124">
        <v>2.8E-3</v>
      </c>
      <c r="EG184" s="124">
        <f>EF184*G190</f>
        <v>1.12E-2</v>
      </c>
      <c r="EH184" s="124">
        <v>0</v>
      </c>
      <c r="EI184" s="125">
        <f>EH184*G190</f>
        <v>0</v>
      </c>
      <c r="EJ184" s="22"/>
      <c r="EK184" s="22"/>
      <c r="EL184" s="22"/>
      <c r="EM184" s="22"/>
      <c r="EN184" s="22"/>
      <c r="EO184" s="22"/>
      <c r="EP184" s="22"/>
      <c r="EQ184" s="22"/>
      <c r="ER184" s="22"/>
      <c r="ES184" s="22"/>
      <c r="ET184" s="22"/>
      <c r="FG184" s="126" t="s">
        <v>166</v>
      </c>
      <c r="FI184" s="126" t="s">
        <v>238</v>
      </c>
      <c r="FJ184" s="126" t="s">
        <v>46</v>
      </c>
      <c r="FN184" s="13" t="s">
        <v>103</v>
      </c>
      <c r="FT184" s="127">
        <f>IF(EC184="základní",I190,0)</f>
        <v>3880</v>
      </c>
      <c r="FU184" s="127">
        <f>IF(EC184="snížená",I190,0)</f>
        <v>0</v>
      </c>
      <c r="FV184" s="127">
        <f>IF(EC184="zákl. přenesená",I190,0)</f>
        <v>0</v>
      </c>
      <c r="FW184" s="127">
        <f>IF(EC184="sníž. přenesená",I190,0)</f>
        <v>0</v>
      </c>
      <c r="FX184" s="127">
        <f>IF(EC184="nulová",I190,0)</f>
        <v>0</v>
      </c>
      <c r="FY184" s="13" t="s">
        <v>45</v>
      </c>
      <c r="FZ184" s="127">
        <f>ROUND(H190*G190,2)</f>
        <v>3880</v>
      </c>
      <c r="GA184" s="13" t="s">
        <v>110</v>
      </c>
      <c r="GB184" s="126" t="s">
        <v>838</v>
      </c>
    </row>
    <row r="185" spans="1:184" s="2" customFormat="1" ht="16.5" customHeight="1" x14ac:dyDescent="0.25">
      <c r="A185" s="266"/>
      <c r="B185" s="434" t="s">
        <v>383</v>
      </c>
      <c r="C185" s="435" t="s">
        <v>238</v>
      </c>
      <c r="D185" s="436" t="s">
        <v>463</v>
      </c>
      <c r="E185" s="293" t="s">
        <v>464</v>
      </c>
      <c r="F185" s="437" t="s">
        <v>341</v>
      </c>
      <c r="G185" s="438">
        <v>5</v>
      </c>
      <c r="H185" s="439">
        <v>112</v>
      </c>
      <c r="I185" s="440">
        <f>ROUND(H185*G185,2)</f>
        <v>560</v>
      </c>
      <c r="J185" s="318"/>
      <c r="K185" s="319">
        <f>ROUND(J185*H185,2)</f>
        <v>0</v>
      </c>
      <c r="L185" s="318"/>
      <c r="M185" s="319">
        <f>ROUND(L185*H185,2)</f>
        <v>0</v>
      </c>
      <c r="N185" s="318"/>
      <c r="O185" s="319">
        <f>ROUND(N185*H185,2)</f>
        <v>0</v>
      </c>
      <c r="P185" s="318"/>
      <c r="Q185" s="319">
        <f>ROUND(P185*H185,2)</f>
        <v>0</v>
      </c>
      <c r="R185" s="318"/>
      <c r="S185" s="319">
        <f>ROUND(R185*H185,2)</f>
        <v>0</v>
      </c>
      <c r="T185" s="318"/>
      <c r="U185" s="319">
        <f>ROUND(T185*H185,2)</f>
        <v>0</v>
      </c>
      <c r="V185" s="318"/>
      <c r="W185" s="319">
        <f>ROUND(V185*H185,2)</f>
        <v>0</v>
      </c>
      <c r="X185" s="318"/>
      <c r="Y185" s="319">
        <f>ROUND(X185*H185,2)</f>
        <v>0</v>
      </c>
      <c r="Z185" s="318"/>
      <c r="AA185" s="319">
        <f>ROUND(Z185*H185,2)</f>
        <v>0</v>
      </c>
      <c r="AB185" s="318"/>
      <c r="AC185" s="319">
        <f>ROUND(AB185*H185,2)</f>
        <v>0</v>
      </c>
      <c r="AD185" s="1381">
        <v>5</v>
      </c>
      <c r="AE185" s="1382">
        <f>ROUND(AD185*H185,2)</f>
        <v>560</v>
      </c>
      <c r="AF185" s="318"/>
      <c r="AG185" s="319">
        <f>ROUND(AF185*H185,2)</f>
        <v>0</v>
      </c>
      <c r="AH185" s="318"/>
      <c r="AI185" s="319">
        <f>ROUND(AH185*H185,2)</f>
        <v>0</v>
      </c>
      <c r="AJ185" s="318"/>
      <c r="AK185" s="319">
        <f>ROUND(AJ185*H185,2)</f>
        <v>0</v>
      </c>
      <c r="AL185" s="318"/>
      <c r="AM185" s="319">
        <f>ROUND(AL185*H185,2)</f>
        <v>0</v>
      </c>
      <c r="AN185" s="318"/>
      <c r="AO185" s="319">
        <f>ROUND(AN185*H185,2)</f>
        <v>0</v>
      </c>
      <c r="AP185" s="1907"/>
      <c r="AQ185" s="1908">
        <f>ROUND(AP185*H185,2)</f>
        <v>0</v>
      </c>
      <c r="AR185" s="1381"/>
      <c r="AS185" s="1382">
        <f>ROUND(AR185*H185,2)</f>
        <v>0</v>
      </c>
      <c r="AT185" s="1907"/>
      <c r="AU185" s="1908">
        <f>ROUND(AT185*H185,2)</f>
        <v>0</v>
      </c>
      <c r="AV185" s="318">
        <f>AT185+AR185+AP185+AN185+AL185+AJ185+AH185+AF185+AD185+AB185+Z185+X185+V185+T185+R185+P185+N185+L185+J185</f>
        <v>5</v>
      </c>
      <c r="AW185" s="319">
        <f>ROUND(AV185*H185,2)</f>
        <v>560</v>
      </c>
      <c r="AX185" s="318">
        <f>G185-AV185</f>
        <v>0</v>
      </c>
      <c r="AY185" s="433">
        <f>ROUND(AX185*H185,2)</f>
        <v>0</v>
      </c>
      <c r="AZ185" s="530">
        <f>AY185/I185</f>
        <v>0</v>
      </c>
      <c r="EB185" s="426" t="s">
        <v>7</v>
      </c>
      <c r="EC185" s="427" t="s">
        <v>31</v>
      </c>
      <c r="ED185" s="285"/>
      <c r="EE185" s="48">
        <f>ED185*G191</f>
        <v>0</v>
      </c>
      <c r="EF185" s="48">
        <v>1</v>
      </c>
      <c r="EG185" s="48">
        <f>EF185*G191</f>
        <v>8</v>
      </c>
      <c r="EH185" s="48">
        <v>0</v>
      </c>
      <c r="EI185" s="428">
        <f>EH185*G191</f>
        <v>0</v>
      </c>
      <c r="FG185" s="49" t="s">
        <v>110</v>
      </c>
      <c r="FI185" s="49" t="s">
        <v>105</v>
      </c>
      <c r="FJ185" s="49" t="s">
        <v>46</v>
      </c>
      <c r="FN185" s="49" t="s">
        <v>103</v>
      </c>
      <c r="FT185" s="429">
        <f>IF(EC185="základní",I191,0)</f>
        <v>97132.800000000003</v>
      </c>
      <c r="FU185" s="429">
        <f>IF(EC185="snížená",I191,0)</f>
        <v>0</v>
      </c>
      <c r="FV185" s="429">
        <f>IF(EC185="zákl. přenesená",I191,0)</f>
        <v>0</v>
      </c>
      <c r="FW185" s="429">
        <f>IF(EC185="sníž. přenesená",I191,0)</f>
        <v>0</v>
      </c>
      <c r="FX185" s="429">
        <f>IF(EC185="nulová",I191,0)</f>
        <v>0</v>
      </c>
      <c r="FY185" s="49" t="s">
        <v>45</v>
      </c>
      <c r="FZ185" s="429">
        <f>ROUND(H191*G191,2)</f>
        <v>97132.800000000003</v>
      </c>
      <c r="GA185" s="49" t="s">
        <v>110</v>
      </c>
      <c r="GB185" s="49" t="s">
        <v>839</v>
      </c>
    </row>
    <row r="186" spans="1:184" s="443" customFormat="1" ht="24.9" customHeight="1" x14ac:dyDescent="0.25">
      <c r="A186" s="266"/>
      <c r="B186" s="434" t="s">
        <v>388</v>
      </c>
      <c r="C186" s="435" t="s">
        <v>238</v>
      </c>
      <c r="D186" s="436" t="s">
        <v>467</v>
      </c>
      <c r="E186" s="293" t="s">
        <v>468</v>
      </c>
      <c r="F186" s="437" t="s">
        <v>341</v>
      </c>
      <c r="G186" s="438">
        <v>5</v>
      </c>
      <c r="H186" s="439">
        <v>48</v>
      </c>
      <c r="I186" s="440">
        <f>ROUND(H186*G186,2)</f>
        <v>240</v>
      </c>
      <c r="J186" s="329"/>
      <c r="K186" s="319">
        <f>ROUND(J186*H186,2)</f>
        <v>0</v>
      </c>
      <c r="L186" s="329"/>
      <c r="M186" s="319">
        <f>ROUND(L186*H186,2)</f>
        <v>0</v>
      </c>
      <c r="N186" s="329"/>
      <c r="O186" s="319">
        <f>ROUND(N186*H186,2)</f>
        <v>0</v>
      </c>
      <c r="P186" s="329"/>
      <c r="Q186" s="319">
        <f>ROUND(P186*H186,2)</f>
        <v>0</v>
      </c>
      <c r="R186" s="329"/>
      <c r="S186" s="319">
        <f>ROUND(R186*H186,2)</f>
        <v>0</v>
      </c>
      <c r="T186" s="329"/>
      <c r="U186" s="319">
        <f>ROUND(T186*H186,2)</f>
        <v>0</v>
      </c>
      <c r="V186" s="329"/>
      <c r="W186" s="319">
        <f>ROUND(V186*H186,2)</f>
        <v>0</v>
      </c>
      <c r="X186" s="329"/>
      <c r="Y186" s="319">
        <f>ROUND(X186*H186,2)</f>
        <v>0</v>
      </c>
      <c r="Z186" s="329"/>
      <c r="AA186" s="319">
        <f>ROUND(Z186*H186,2)</f>
        <v>0</v>
      </c>
      <c r="AB186" s="329"/>
      <c r="AC186" s="319">
        <f>ROUND(AB186*H186,2)</f>
        <v>0</v>
      </c>
      <c r="AD186" s="1620">
        <v>5</v>
      </c>
      <c r="AE186" s="1382">
        <f>ROUND(AD186*H186,2)</f>
        <v>240</v>
      </c>
      <c r="AF186" s="329"/>
      <c r="AG186" s="319">
        <f>ROUND(AF186*H186,2)</f>
        <v>0</v>
      </c>
      <c r="AH186" s="329"/>
      <c r="AI186" s="319">
        <f>ROUND(AH186*H186,2)</f>
        <v>0</v>
      </c>
      <c r="AJ186" s="329"/>
      <c r="AK186" s="319">
        <f>ROUND(AJ186*H186,2)</f>
        <v>0</v>
      </c>
      <c r="AL186" s="329"/>
      <c r="AM186" s="319">
        <f>ROUND(AL186*H186,2)</f>
        <v>0</v>
      </c>
      <c r="AN186" s="329"/>
      <c r="AO186" s="319">
        <f>ROUND(AN186*H186,2)</f>
        <v>0</v>
      </c>
      <c r="AP186" s="1915"/>
      <c r="AQ186" s="1908">
        <f>ROUND(AP186*H186,2)</f>
        <v>0</v>
      </c>
      <c r="AR186" s="1620"/>
      <c r="AS186" s="1382">
        <f>ROUND(AR186*H186,2)</f>
        <v>0</v>
      </c>
      <c r="AT186" s="1915"/>
      <c r="AU186" s="1908">
        <f>ROUND(AT186*H186,2)</f>
        <v>0</v>
      </c>
      <c r="AV186" s="318">
        <f>AT186+AR186+AP186+AN186+AL186+AJ186+AH186+AF186+AD186+AB186+Z186+X186+V186+T186+R186+P186+N186+L186+J186</f>
        <v>5</v>
      </c>
      <c r="AW186" s="319">
        <f>ROUND(AV186*H186,2)</f>
        <v>240</v>
      </c>
      <c r="AX186" s="318">
        <f>G186-AV186</f>
        <v>0</v>
      </c>
      <c r="AY186" s="433">
        <f>ROUND(AX186*H186,2)</f>
        <v>0</v>
      </c>
      <c r="AZ186" s="530">
        <f>AY186/I186</f>
        <v>0</v>
      </c>
      <c r="EB186" s="444"/>
      <c r="EC186" s="445"/>
      <c r="ED186" s="445"/>
      <c r="EE186" s="445"/>
      <c r="EF186" s="445"/>
      <c r="EG186" s="445"/>
      <c r="EH186" s="445"/>
      <c r="EI186" s="446"/>
      <c r="FI186" s="447" t="s">
        <v>114</v>
      </c>
      <c r="FJ186" s="447" t="s">
        <v>46</v>
      </c>
      <c r="FK186" s="443" t="s">
        <v>46</v>
      </c>
      <c r="FL186" s="443" t="s">
        <v>23</v>
      </c>
      <c r="FM186" s="443" t="s">
        <v>45</v>
      </c>
      <c r="FN186" s="447" t="s">
        <v>103</v>
      </c>
    </row>
    <row r="187" spans="1:184" s="2" customFormat="1" ht="24.9" customHeight="1" x14ac:dyDescent="0.25">
      <c r="A187" s="266"/>
      <c r="B187" s="430" t="s">
        <v>394</v>
      </c>
      <c r="C187" s="268" t="s">
        <v>105</v>
      </c>
      <c r="D187" s="269" t="s">
        <v>471</v>
      </c>
      <c r="E187" s="431" t="s">
        <v>472</v>
      </c>
      <c r="F187" s="270" t="s">
        <v>341</v>
      </c>
      <c r="G187" s="271">
        <v>4</v>
      </c>
      <c r="H187" s="272">
        <v>230.4</v>
      </c>
      <c r="I187" s="432">
        <f>ROUND(H187*G187,2)</f>
        <v>921.6</v>
      </c>
      <c r="J187" s="331"/>
      <c r="K187" s="319">
        <f>ROUND(J187*H187,2)</f>
        <v>0</v>
      </c>
      <c r="L187" s="331"/>
      <c r="M187" s="319">
        <f>ROUND(L187*H187,2)</f>
        <v>0</v>
      </c>
      <c r="N187" s="331"/>
      <c r="O187" s="319">
        <f>ROUND(N187*H187,2)</f>
        <v>0</v>
      </c>
      <c r="P187" s="331">
        <v>1</v>
      </c>
      <c r="Q187" s="319">
        <f>ROUND(P187*H187,2)</f>
        <v>230.4</v>
      </c>
      <c r="R187" s="331">
        <v>3</v>
      </c>
      <c r="S187" s="319">
        <f>ROUND(R187*H187,2)</f>
        <v>691.2</v>
      </c>
      <c r="T187" s="331"/>
      <c r="U187" s="319">
        <f>ROUND(T187*H187,2)</f>
        <v>0</v>
      </c>
      <c r="V187" s="331"/>
      <c r="W187" s="319">
        <f>ROUND(V187*H187,2)</f>
        <v>0</v>
      </c>
      <c r="X187" s="331"/>
      <c r="Y187" s="319">
        <f>ROUND(X187*H187,2)</f>
        <v>0</v>
      </c>
      <c r="Z187" s="331"/>
      <c r="AA187" s="319">
        <f>ROUND(Z187*H187,2)</f>
        <v>0</v>
      </c>
      <c r="AB187" s="331"/>
      <c r="AC187" s="319">
        <f>ROUND(AB187*H187,2)</f>
        <v>0</v>
      </c>
      <c r="AD187" s="1624"/>
      <c r="AE187" s="1382">
        <f>ROUND(AD187*H187,2)</f>
        <v>0</v>
      </c>
      <c r="AF187" s="331"/>
      <c r="AG187" s="319">
        <f>ROUND(AF187*H187,2)</f>
        <v>0</v>
      </c>
      <c r="AH187" s="331"/>
      <c r="AI187" s="319">
        <f>ROUND(AH187*H187,2)</f>
        <v>0</v>
      </c>
      <c r="AJ187" s="331"/>
      <c r="AK187" s="319">
        <f>ROUND(AJ187*H187,2)</f>
        <v>0</v>
      </c>
      <c r="AL187" s="331"/>
      <c r="AM187" s="319">
        <f>ROUND(AL187*H187,2)</f>
        <v>0</v>
      </c>
      <c r="AN187" s="331"/>
      <c r="AO187" s="319">
        <f>ROUND(AN187*H187,2)</f>
        <v>0</v>
      </c>
      <c r="AP187" s="1918"/>
      <c r="AQ187" s="1908">
        <f>ROUND(AP187*H187,2)</f>
        <v>0</v>
      </c>
      <c r="AR187" s="1624"/>
      <c r="AS187" s="1382">
        <f>ROUND(AR187*H187,2)</f>
        <v>0</v>
      </c>
      <c r="AT187" s="1918"/>
      <c r="AU187" s="1908">
        <f>ROUND(AT187*H187,2)</f>
        <v>0</v>
      </c>
      <c r="AV187" s="318">
        <f>AT187+AR187+AP187+AN187+AL187+AJ187+AH187+AF187+AD187+AB187+Z187+X187+V187+T187+R187+P187+N187+L187+J187</f>
        <v>4</v>
      </c>
      <c r="AW187" s="319">
        <f>ROUND(AV187*H187,2)</f>
        <v>921.6</v>
      </c>
      <c r="AX187" s="318">
        <f>G187-AV187</f>
        <v>0</v>
      </c>
      <c r="AY187" s="433">
        <f>ROUND(AX187*H187,2)</f>
        <v>0</v>
      </c>
      <c r="AZ187" s="530">
        <f>AY187/I187</f>
        <v>0</v>
      </c>
      <c r="EB187" s="441" t="s">
        <v>7</v>
      </c>
      <c r="EC187" s="442" t="s">
        <v>31</v>
      </c>
      <c r="ED187" s="285"/>
      <c r="EE187" s="48">
        <f>ED187*G193</f>
        <v>0</v>
      </c>
      <c r="EF187" s="48">
        <v>3.9E-2</v>
      </c>
      <c r="EG187" s="48">
        <f>EF187*G193</f>
        <v>3.9E-2</v>
      </c>
      <c r="EH187" s="48">
        <v>0</v>
      </c>
      <c r="EI187" s="428">
        <f>EH187*G193</f>
        <v>0</v>
      </c>
      <c r="FG187" s="49" t="s">
        <v>166</v>
      </c>
      <c r="FI187" s="49" t="s">
        <v>238</v>
      </c>
      <c r="FJ187" s="49" t="s">
        <v>46</v>
      </c>
      <c r="FN187" s="49" t="s">
        <v>103</v>
      </c>
      <c r="FT187" s="429">
        <f>IF(EC187="základní",I193,0)</f>
        <v>225</v>
      </c>
      <c r="FU187" s="429">
        <f>IF(EC187="snížená",I193,0)</f>
        <v>0</v>
      </c>
      <c r="FV187" s="429">
        <f>IF(EC187="zákl. přenesená",I193,0)</f>
        <v>0</v>
      </c>
      <c r="FW187" s="429">
        <f>IF(EC187="sníž. přenesená",I193,0)</f>
        <v>0</v>
      </c>
      <c r="FX187" s="429">
        <f>IF(EC187="nulová",I193,0)</f>
        <v>0</v>
      </c>
      <c r="FY187" s="49" t="s">
        <v>45</v>
      </c>
      <c r="FZ187" s="429">
        <f>ROUND(H193*G193,2)</f>
        <v>225</v>
      </c>
      <c r="GA187" s="49" t="s">
        <v>110</v>
      </c>
      <c r="GB187" s="49" t="s">
        <v>841</v>
      </c>
    </row>
    <row r="188" spans="1:184" s="10" customFormat="1" ht="24.9" customHeight="1" x14ac:dyDescent="0.2">
      <c r="A188"/>
      <c r="B188" s="377"/>
      <c r="C188" s="207" t="s">
        <v>112</v>
      </c>
      <c r="D188" s="33"/>
      <c r="E188" s="208" t="s">
        <v>474</v>
      </c>
      <c r="F188" s="33"/>
      <c r="G188" s="33"/>
      <c r="H188" s="202"/>
      <c r="I188" s="378"/>
      <c r="J188" s="316"/>
      <c r="K188" s="317"/>
      <c r="L188" s="316"/>
      <c r="M188" s="317"/>
      <c r="N188" s="316"/>
      <c r="O188" s="317"/>
      <c r="P188" s="316"/>
      <c r="Q188" s="317"/>
      <c r="R188" s="316"/>
      <c r="S188" s="317"/>
      <c r="T188" s="316"/>
      <c r="U188" s="317"/>
      <c r="V188" s="316"/>
      <c r="W188" s="317"/>
      <c r="X188" s="316"/>
      <c r="Y188" s="317"/>
      <c r="Z188" s="316"/>
      <c r="AA188" s="317"/>
      <c r="AB188" s="316"/>
      <c r="AC188" s="317"/>
      <c r="AD188" s="1609"/>
      <c r="AE188" s="1610"/>
      <c r="AF188" s="316"/>
      <c r="AG188" s="317"/>
      <c r="AH188" s="316"/>
      <c r="AI188" s="317"/>
      <c r="AJ188" s="316"/>
      <c r="AK188" s="317"/>
      <c r="AL188" s="316"/>
      <c r="AM188" s="317"/>
      <c r="AN188" s="316"/>
      <c r="AO188" s="317"/>
      <c r="AP188" s="1905"/>
      <c r="AQ188" s="1906"/>
      <c r="AR188" s="1609"/>
      <c r="AS188" s="1610"/>
      <c r="AT188" s="1905"/>
      <c r="AU188" s="1906"/>
      <c r="AV188" s="316"/>
      <c r="AW188" s="317"/>
      <c r="AX188" s="316"/>
      <c r="AY188" s="371"/>
      <c r="AZ188" s="528"/>
      <c r="EB188" s="140"/>
      <c r="EC188" s="141"/>
      <c r="ED188" s="141"/>
      <c r="EE188" s="141"/>
      <c r="EF188" s="141"/>
      <c r="EG188" s="141"/>
      <c r="EH188" s="141"/>
      <c r="EI188" s="142"/>
      <c r="FI188" s="143" t="s">
        <v>114</v>
      </c>
      <c r="FJ188" s="143" t="s">
        <v>46</v>
      </c>
      <c r="FK188" s="10" t="s">
        <v>46</v>
      </c>
      <c r="FL188" s="10" t="s">
        <v>23</v>
      </c>
      <c r="FM188" s="10" t="s">
        <v>45</v>
      </c>
      <c r="FN188" s="143" t="s">
        <v>103</v>
      </c>
    </row>
    <row r="189" spans="1:184" s="1" customFormat="1" ht="24.9" customHeight="1" x14ac:dyDescent="0.2">
      <c r="A189"/>
      <c r="B189" s="380"/>
      <c r="C189" s="207" t="s">
        <v>114</v>
      </c>
      <c r="D189" s="215" t="s">
        <v>7</v>
      </c>
      <c r="E189" s="216" t="s">
        <v>837</v>
      </c>
      <c r="F189" s="141"/>
      <c r="G189" s="217">
        <v>4</v>
      </c>
      <c r="H189" s="218"/>
      <c r="I189" s="381"/>
      <c r="J189" s="324"/>
      <c r="K189" s="313"/>
      <c r="L189" s="324"/>
      <c r="M189" s="313"/>
      <c r="N189" s="324"/>
      <c r="O189" s="313"/>
      <c r="P189" s="324"/>
      <c r="Q189" s="313"/>
      <c r="R189" s="324"/>
      <c r="S189" s="313"/>
      <c r="T189" s="324"/>
      <c r="U189" s="313"/>
      <c r="V189" s="324"/>
      <c r="W189" s="313"/>
      <c r="X189" s="324"/>
      <c r="Y189" s="313"/>
      <c r="Z189" s="324"/>
      <c r="AA189" s="313"/>
      <c r="AB189" s="324"/>
      <c r="AC189" s="313"/>
      <c r="AD189" s="1622"/>
      <c r="AE189" s="1606"/>
      <c r="AF189" s="324"/>
      <c r="AG189" s="313"/>
      <c r="AH189" s="324"/>
      <c r="AI189" s="313"/>
      <c r="AJ189" s="324"/>
      <c r="AK189" s="313"/>
      <c r="AL189" s="324"/>
      <c r="AM189" s="313"/>
      <c r="AN189" s="324"/>
      <c r="AO189" s="313"/>
      <c r="AP189" s="1917"/>
      <c r="AQ189" s="1902"/>
      <c r="AR189" s="1622"/>
      <c r="AS189" s="1606"/>
      <c r="AT189" s="1917"/>
      <c r="AU189" s="1902"/>
      <c r="AV189" s="324"/>
      <c r="AW189" s="313"/>
      <c r="AX189" s="324"/>
      <c r="AY189" s="369"/>
      <c r="AZ189" s="539"/>
      <c r="EB189" s="164" t="s">
        <v>7</v>
      </c>
      <c r="EC189" s="165" t="s">
        <v>31</v>
      </c>
      <c r="ED189" s="33"/>
      <c r="EE189" s="124">
        <f>ED189*G195</f>
        <v>0</v>
      </c>
      <c r="EF189" s="124">
        <v>3.9E-2</v>
      </c>
      <c r="EG189" s="124">
        <f>EF189*G195</f>
        <v>3.9E-2</v>
      </c>
      <c r="EH189" s="124">
        <v>0</v>
      </c>
      <c r="EI189" s="125">
        <f>EH189*G195</f>
        <v>0</v>
      </c>
      <c r="EJ189" s="22"/>
      <c r="EK189" s="22"/>
      <c r="EL189" s="22"/>
      <c r="EM189" s="22"/>
      <c r="EN189" s="22"/>
      <c r="EO189" s="22"/>
      <c r="EP189" s="22"/>
      <c r="EQ189" s="22"/>
      <c r="ER189" s="22"/>
      <c r="ES189" s="22"/>
      <c r="ET189" s="22"/>
      <c r="FG189" s="126" t="s">
        <v>166</v>
      </c>
      <c r="FI189" s="126" t="s">
        <v>238</v>
      </c>
      <c r="FJ189" s="126" t="s">
        <v>46</v>
      </c>
      <c r="FN189" s="13" t="s">
        <v>103</v>
      </c>
      <c r="FT189" s="127">
        <f>IF(EC189="základní",I195,0)</f>
        <v>250</v>
      </c>
      <c r="FU189" s="127">
        <f>IF(EC189="snížená",I195,0)</f>
        <v>0</v>
      </c>
      <c r="FV189" s="127">
        <f>IF(EC189="zákl. přenesená",I195,0)</f>
        <v>0</v>
      </c>
      <c r="FW189" s="127">
        <f>IF(EC189="sníž. přenesená",I195,0)</f>
        <v>0</v>
      </c>
      <c r="FX189" s="127">
        <f>IF(EC189="nulová",I195,0)</f>
        <v>0</v>
      </c>
      <c r="FY189" s="13" t="s">
        <v>45</v>
      </c>
      <c r="FZ189" s="127">
        <f>ROUND(H195*G195,2)</f>
        <v>250</v>
      </c>
      <c r="GA189" s="13" t="s">
        <v>110</v>
      </c>
      <c r="GB189" s="126" t="s">
        <v>842</v>
      </c>
    </row>
    <row r="190" spans="1:184" s="443" customFormat="1" ht="24.9" customHeight="1" x14ac:dyDescent="0.25">
      <c r="A190" s="266"/>
      <c r="B190" s="434" t="s">
        <v>402</v>
      </c>
      <c r="C190" s="435" t="s">
        <v>238</v>
      </c>
      <c r="D190" s="436" t="s">
        <v>477</v>
      </c>
      <c r="E190" s="293" t="s">
        <v>478</v>
      </c>
      <c r="F190" s="437" t="s">
        <v>341</v>
      </c>
      <c r="G190" s="438">
        <v>4</v>
      </c>
      <c r="H190" s="439">
        <v>970</v>
      </c>
      <c r="I190" s="440">
        <f>ROUND(H190*G190,2)</f>
        <v>3880</v>
      </c>
      <c r="J190" s="329"/>
      <c r="K190" s="319">
        <f>ROUND(J190*H190,2)</f>
        <v>0</v>
      </c>
      <c r="L190" s="329"/>
      <c r="M190" s="319">
        <f>ROUND(L190*H190,2)</f>
        <v>0</v>
      </c>
      <c r="N190" s="329"/>
      <c r="O190" s="319">
        <f>ROUND(N190*H190,2)</f>
        <v>0</v>
      </c>
      <c r="P190" s="329">
        <v>4</v>
      </c>
      <c r="Q190" s="319">
        <f>ROUND(P190*H190,2)</f>
        <v>3880</v>
      </c>
      <c r="R190" s="329"/>
      <c r="S190" s="319">
        <f>ROUND(R190*H190,2)</f>
        <v>0</v>
      </c>
      <c r="T190" s="329"/>
      <c r="U190" s="319">
        <f>ROUND(T190*H190,2)</f>
        <v>0</v>
      </c>
      <c r="V190" s="329"/>
      <c r="W190" s="319">
        <f>ROUND(V190*H190,2)</f>
        <v>0</v>
      </c>
      <c r="X190" s="329"/>
      <c r="Y190" s="319">
        <f>ROUND(X190*H190,2)</f>
        <v>0</v>
      </c>
      <c r="Z190" s="329"/>
      <c r="AA190" s="319">
        <f>ROUND(Z190*H190,2)</f>
        <v>0</v>
      </c>
      <c r="AB190" s="329"/>
      <c r="AC190" s="319">
        <f>ROUND(AB190*H190,2)</f>
        <v>0</v>
      </c>
      <c r="AD190" s="1620"/>
      <c r="AE190" s="1382">
        <f>ROUND(AD190*H190,2)</f>
        <v>0</v>
      </c>
      <c r="AF190" s="329"/>
      <c r="AG190" s="319">
        <f>ROUND(AF190*H190,2)</f>
        <v>0</v>
      </c>
      <c r="AH190" s="329"/>
      <c r="AI190" s="319">
        <f>ROUND(AH190*H190,2)</f>
        <v>0</v>
      </c>
      <c r="AJ190" s="329"/>
      <c r="AK190" s="319">
        <f>ROUND(AJ190*H190,2)</f>
        <v>0</v>
      </c>
      <c r="AL190" s="329"/>
      <c r="AM190" s="319">
        <f>ROUND(AL190*H190,2)</f>
        <v>0</v>
      </c>
      <c r="AN190" s="329"/>
      <c r="AO190" s="319">
        <f>ROUND(AN190*H190,2)</f>
        <v>0</v>
      </c>
      <c r="AP190" s="1915"/>
      <c r="AQ190" s="1908">
        <f>ROUND(AP190*H190,2)</f>
        <v>0</v>
      </c>
      <c r="AR190" s="1620"/>
      <c r="AS190" s="1382">
        <f>ROUND(AR190*H190,2)</f>
        <v>0</v>
      </c>
      <c r="AT190" s="1915"/>
      <c r="AU190" s="1908">
        <f>ROUND(AT190*H190,2)</f>
        <v>0</v>
      </c>
      <c r="AV190" s="318">
        <f>AT190+AR190+AP190+AN190+AL190+AJ190+AH190+AF190+AD190+AB190+Z190+X190+V190+T190+R190+P190+N190+L190+J190</f>
        <v>4</v>
      </c>
      <c r="AW190" s="319">
        <f>ROUND(AV190*H190,2)</f>
        <v>3880</v>
      </c>
      <c r="AX190" s="318">
        <f>G190-AV190</f>
        <v>0</v>
      </c>
      <c r="AY190" s="433">
        <f>ROUND(AX190*H190,2)</f>
        <v>0</v>
      </c>
      <c r="AZ190" s="530">
        <f>AY190/I190</f>
        <v>0</v>
      </c>
      <c r="EB190" s="444"/>
      <c r="EC190" s="445"/>
      <c r="ED190" s="445"/>
      <c r="EE190" s="445"/>
      <c r="EF190" s="445"/>
      <c r="EG190" s="445"/>
      <c r="EH190" s="445"/>
      <c r="EI190" s="446"/>
      <c r="FI190" s="447" t="s">
        <v>114</v>
      </c>
      <c r="FJ190" s="447" t="s">
        <v>46</v>
      </c>
      <c r="FK190" s="443" t="s">
        <v>46</v>
      </c>
      <c r="FL190" s="443" t="s">
        <v>23</v>
      </c>
      <c r="FM190" s="443" t="s">
        <v>45</v>
      </c>
      <c r="FN190" s="447" t="s">
        <v>103</v>
      </c>
    </row>
    <row r="191" spans="1:184" s="2" customFormat="1" ht="24.9" customHeight="1" x14ac:dyDescent="0.25">
      <c r="A191" s="266"/>
      <c r="B191" s="430" t="s">
        <v>408</v>
      </c>
      <c r="C191" s="268" t="s">
        <v>105</v>
      </c>
      <c r="D191" s="269" t="s">
        <v>490</v>
      </c>
      <c r="E191" s="431" t="s">
        <v>491</v>
      </c>
      <c r="F191" s="270" t="s">
        <v>341</v>
      </c>
      <c r="G191" s="271">
        <v>8</v>
      </c>
      <c r="H191" s="272">
        <v>12141.6</v>
      </c>
      <c r="I191" s="432">
        <f>ROUND(H191*G191,2)</f>
        <v>97132.800000000003</v>
      </c>
      <c r="J191" s="331"/>
      <c r="K191" s="319">
        <f>ROUND(J191*H191,2)</f>
        <v>0</v>
      </c>
      <c r="L191" s="331"/>
      <c r="M191" s="319">
        <f>ROUND(L191*H191,2)</f>
        <v>0</v>
      </c>
      <c r="N191" s="331"/>
      <c r="O191" s="319">
        <f>ROUND(N191*H191,2)</f>
        <v>0</v>
      </c>
      <c r="P191" s="331">
        <v>4</v>
      </c>
      <c r="Q191" s="319">
        <f>ROUND(P191*H191,2)</f>
        <v>48566.400000000001</v>
      </c>
      <c r="R191" s="331">
        <v>4</v>
      </c>
      <c r="S191" s="319">
        <f>ROUND(R191*H191,2)</f>
        <v>48566.400000000001</v>
      </c>
      <c r="T191" s="331"/>
      <c r="U191" s="319">
        <f>ROUND(T191*H191,2)</f>
        <v>0</v>
      </c>
      <c r="V191" s="331"/>
      <c r="W191" s="319">
        <f>ROUND(V191*H191,2)</f>
        <v>0</v>
      </c>
      <c r="X191" s="331"/>
      <c r="Y191" s="319">
        <f>ROUND(X191*H191,2)</f>
        <v>0</v>
      </c>
      <c r="Z191" s="331"/>
      <c r="AA191" s="319">
        <f>ROUND(Z191*H191,2)</f>
        <v>0</v>
      </c>
      <c r="AB191" s="331"/>
      <c r="AC191" s="319">
        <f>ROUND(AB191*H191,2)</f>
        <v>0</v>
      </c>
      <c r="AD191" s="1624"/>
      <c r="AE191" s="1382">
        <f>ROUND(AD191*H191,2)</f>
        <v>0</v>
      </c>
      <c r="AF191" s="331"/>
      <c r="AG191" s="319">
        <f>ROUND(AF191*H191,2)</f>
        <v>0</v>
      </c>
      <c r="AH191" s="331"/>
      <c r="AI191" s="319">
        <f>ROUND(AH191*H191,2)</f>
        <v>0</v>
      </c>
      <c r="AJ191" s="331"/>
      <c r="AK191" s="319">
        <f>ROUND(AJ191*H191,2)</f>
        <v>0</v>
      </c>
      <c r="AL191" s="331"/>
      <c r="AM191" s="319">
        <f>ROUND(AL191*H191,2)</f>
        <v>0</v>
      </c>
      <c r="AN191" s="331"/>
      <c r="AO191" s="319">
        <f>ROUND(AN191*H191,2)</f>
        <v>0</v>
      </c>
      <c r="AP191" s="1918"/>
      <c r="AQ191" s="1908">
        <f>ROUND(AP191*H191,2)</f>
        <v>0</v>
      </c>
      <c r="AR191" s="1624"/>
      <c r="AS191" s="1382">
        <f>ROUND(AR191*H191,2)</f>
        <v>0</v>
      </c>
      <c r="AT191" s="1918"/>
      <c r="AU191" s="1908">
        <f>ROUND(AT191*H191,2)</f>
        <v>0</v>
      </c>
      <c r="AV191" s="318">
        <f>AT191+AR191+AP191+AN191+AL191+AJ191+AH191+AF191+AD191+AB191+Z191+X191+V191+T191+R191+P191+N191+L191+J191</f>
        <v>8</v>
      </c>
      <c r="AW191" s="319">
        <f>ROUND(AV191*H191,2)</f>
        <v>97132.800000000003</v>
      </c>
      <c r="AX191" s="318">
        <f>G191-AV191</f>
        <v>0</v>
      </c>
      <c r="AY191" s="433">
        <f>ROUND(AX191*H191,2)</f>
        <v>0</v>
      </c>
      <c r="AZ191" s="530">
        <f>AY191/I191</f>
        <v>0</v>
      </c>
      <c r="EB191" s="441" t="s">
        <v>7</v>
      </c>
      <c r="EC191" s="442" t="s">
        <v>31</v>
      </c>
      <c r="ED191" s="285"/>
      <c r="EE191" s="48">
        <f>ED191*G197</f>
        <v>0</v>
      </c>
      <c r="EF191" s="48">
        <v>5.0999999999999997E-2</v>
      </c>
      <c r="EG191" s="48">
        <f>EF191*G197</f>
        <v>0.10199999999999999</v>
      </c>
      <c r="EH191" s="48">
        <v>0</v>
      </c>
      <c r="EI191" s="428">
        <f>EH191*G197</f>
        <v>0</v>
      </c>
      <c r="FG191" s="49" t="s">
        <v>166</v>
      </c>
      <c r="FI191" s="49" t="s">
        <v>238</v>
      </c>
      <c r="FJ191" s="49" t="s">
        <v>46</v>
      </c>
      <c r="FN191" s="49" t="s">
        <v>103</v>
      </c>
      <c r="FT191" s="429">
        <f>IF(EC191="základní",I197,0)</f>
        <v>550</v>
      </c>
      <c r="FU191" s="429">
        <f>IF(EC191="snížená",I197,0)</f>
        <v>0</v>
      </c>
      <c r="FV191" s="429">
        <f>IF(EC191="zákl. přenesená",I197,0)</f>
        <v>0</v>
      </c>
      <c r="FW191" s="429">
        <f>IF(EC191="sníž. přenesená",I197,0)</f>
        <v>0</v>
      </c>
      <c r="FX191" s="429">
        <f>IF(EC191="nulová",I197,0)</f>
        <v>0</v>
      </c>
      <c r="FY191" s="49" t="s">
        <v>45</v>
      </c>
      <c r="FZ191" s="429">
        <f>ROUND(H197*G197,2)</f>
        <v>550</v>
      </c>
      <c r="GA191" s="49" t="s">
        <v>110</v>
      </c>
      <c r="GB191" s="49" t="s">
        <v>843</v>
      </c>
    </row>
    <row r="192" spans="1:184" s="10" customFormat="1" ht="24.9" customHeight="1" x14ac:dyDescent="0.2">
      <c r="A192"/>
      <c r="B192" s="380"/>
      <c r="C192" s="207" t="s">
        <v>114</v>
      </c>
      <c r="D192" s="215" t="s">
        <v>7</v>
      </c>
      <c r="E192" s="216" t="s">
        <v>840</v>
      </c>
      <c r="F192" s="141"/>
      <c r="G192" s="217">
        <v>8</v>
      </c>
      <c r="H192" s="218"/>
      <c r="I192" s="381"/>
      <c r="J192" s="316"/>
      <c r="K192" s="317"/>
      <c r="L192" s="316"/>
      <c r="M192" s="317"/>
      <c r="N192" s="316"/>
      <c r="O192" s="317"/>
      <c r="P192" s="316"/>
      <c r="Q192" s="317"/>
      <c r="R192" s="316"/>
      <c r="S192" s="317"/>
      <c r="T192" s="316"/>
      <c r="U192" s="317"/>
      <c r="V192" s="316"/>
      <c r="W192" s="317"/>
      <c r="X192" s="316"/>
      <c r="Y192" s="317"/>
      <c r="Z192" s="316"/>
      <c r="AA192" s="317"/>
      <c r="AB192" s="316"/>
      <c r="AC192" s="317"/>
      <c r="AD192" s="1609"/>
      <c r="AE192" s="1610"/>
      <c r="AF192" s="316"/>
      <c r="AG192" s="317"/>
      <c r="AH192" s="316"/>
      <c r="AI192" s="317"/>
      <c r="AJ192" s="316"/>
      <c r="AK192" s="317"/>
      <c r="AL192" s="316"/>
      <c r="AM192" s="317"/>
      <c r="AN192" s="316"/>
      <c r="AO192" s="317"/>
      <c r="AP192" s="1905"/>
      <c r="AQ192" s="1906"/>
      <c r="AR192" s="1609"/>
      <c r="AS192" s="1610"/>
      <c r="AT192" s="1905"/>
      <c r="AU192" s="1906"/>
      <c r="AV192" s="316"/>
      <c r="AW192" s="317"/>
      <c r="AX192" s="316"/>
      <c r="AY192" s="371"/>
      <c r="AZ192" s="528"/>
      <c r="EB192" s="140"/>
      <c r="EC192" s="141"/>
      <c r="ED192" s="141"/>
      <c r="EE192" s="141"/>
      <c r="EF192" s="141"/>
      <c r="EG192" s="141"/>
      <c r="EH192" s="141"/>
      <c r="EI192" s="142"/>
      <c r="FI192" s="143" t="s">
        <v>114</v>
      </c>
      <c r="FJ192" s="143" t="s">
        <v>46</v>
      </c>
      <c r="FK192" s="10" t="s">
        <v>46</v>
      </c>
      <c r="FL192" s="10" t="s">
        <v>23</v>
      </c>
      <c r="FM192" s="10" t="s">
        <v>45</v>
      </c>
      <c r="FN192" s="143" t="s">
        <v>103</v>
      </c>
    </row>
    <row r="193" spans="1:184" s="2" customFormat="1" ht="24.9" customHeight="1" x14ac:dyDescent="0.25">
      <c r="A193" s="266"/>
      <c r="B193" s="434" t="s">
        <v>415</v>
      </c>
      <c r="C193" s="435" t="s">
        <v>238</v>
      </c>
      <c r="D193" s="436" t="s">
        <v>496</v>
      </c>
      <c r="E193" s="293" t="s">
        <v>497</v>
      </c>
      <c r="F193" s="437" t="s">
        <v>341</v>
      </c>
      <c r="G193" s="438">
        <v>1</v>
      </c>
      <c r="H193" s="439">
        <v>225</v>
      </c>
      <c r="I193" s="440">
        <f>ROUND(H193*G193,2)</f>
        <v>225</v>
      </c>
      <c r="J193" s="331"/>
      <c r="K193" s="319">
        <f>ROUND(J193*H193,2)</f>
        <v>0</v>
      </c>
      <c r="L193" s="331"/>
      <c r="M193" s="319">
        <f>ROUND(L193*H193,2)</f>
        <v>0</v>
      </c>
      <c r="N193" s="331"/>
      <c r="O193" s="319">
        <f>ROUND(N193*H193,2)</f>
        <v>0</v>
      </c>
      <c r="P193" s="331"/>
      <c r="Q193" s="319">
        <f>ROUND(P193*H193,2)</f>
        <v>0</v>
      </c>
      <c r="R193" s="331">
        <v>1</v>
      </c>
      <c r="S193" s="319">
        <f>ROUND(R193*H193,2)</f>
        <v>225</v>
      </c>
      <c r="T193" s="331"/>
      <c r="U193" s="319">
        <f>ROUND(T193*H193,2)</f>
        <v>0</v>
      </c>
      <c r="V193" s="331"/>
      <c r="W193" s="319">
        <f>ROUND(V193*H193,2)</f>
        <v>0</v>
      </c>
      <c r="X193" s="331"/>
      <c r="Y193" s="319">
        <f>ROUND(X193*H193,2)</f>
        <v>0</v>
      </c>
      <c r="Z193" s="331"/>
      <c r="AA193" s="319">
        <f>ROUND(Z193*H193,2)</f>
        <v>0</v>
      </c>
      <c r="AB193" s="331"/>
      <c r="AC193" s="319">
        <f>ROUND(AB193*H193,2)</f>
        <v>0</v>
      </c>
      <c r="AD193" s="1624"/>
      <c r="AE193" s="1382">
        <f>ROUND(AD193*H193,2)</f>
        <v>0</v>
      </c>
      <c r="AF193" s="331"/>
      <c r="AG193" s="319">
        <f>ROUND(AF193*H193,2)</f>
        <v>0</v>
      </c>
      <c r="AH193" s="331"/>
      <c r="AI193" s="319">
        <f>ROUND(AH193*H193,2)</f>
        <v>0</v>
      </c>
      <c r="AJ193" s="331"/>
      <c r="AK193" s="319">
        <f>ROUND(AJ193*H193,2)</f>
        <v>0</v>
      </c>
      <c r="AL193" s="331"/>
      <c r="AM193" s="319">
        <f>ROUND(AL193*H193,2)</f>
        <v>0</v>
      </c>
      <c r="AN193" s="331"/>
      <c r="AO193" s="319">
        <f>ROUND(AN193*H193,2)</f>
        <v>0</v>
      </c>
      <c r="AP193" s="1918"/>
      <c r="AQ193" s="1908">
        <f>ROUND(AP193*H193,2)</f>
        <v>0</v>
      </c>
      <c r="AR193" s="1624"/>
      <c r="AS193" s="1382">
        <f>ROUND(AR193*H193,2)</f>
        <v>0</v>
      </c>
      <c r="AT193" s="1918"/>
      <c r="AU193" s="1908">
        <f>ROUND(AT193*H193,2)</f>
        <v>0</v>
      </c>
      <c r="AV193" s="318">
        <f>AT193+AR193+AP193+AN193+AL193+AJ193+AH193+AF193+AD193+AB193+Z193+X193+V193+T193+R193+P193+N193+L193+J193</f>
        <v>1</v>
      </c>
      <c r="AW193" s="319">
        <f>ROUND(AV193*H193,2)</f>
        <v>225</v>
      </c>
      <c r="AX193" s="318">
        <f>G193-AV193</f>
        <v>0</v>
      </c>
      <c r="AY193" s="433">
        <f>ROUND(AX193*H193,2)</f>
        <v>0</v>
      </c>
      <c r="AZ193" s="530">
        <f>AY193/I193</f>
        <v>0</v>
      </c>
      <c r="EB193" s="441" t="s">
        <v>7</v>
      </c>
      <c r="EC193" s="442" t="s">
        <v>31</v>
      </c>
      <c r="ED193" s="285"/>
      <c r="EE193" s="48">
        <f>ED193*G199</f>
        <v>0</v>
      </c>
      <c r="EF193" s="48">
        <v>6.4000000000000001E-2</v>
      </c>
      <c r="EG193" s="48">
        <f>EF193*G199</f>
        <v>0.192</v>
      </c>
      <c r="EH193" s="48">
        <v>0</v>
      </c>
      <c r="EI193" s="428">
        <f>EH193*G199</f>
        <v>0</v>
      </c>
      <c r="FG193" s="49" t="s">
        <v>166</v>
      </c>
      <c r="FI193" s="49" t="s">
        <v>238</v>
      </c>
      <c r="FJ193" s="49" t="s">
        <v>46</v>
      </c>
      <c r="FN193" s="49" t="s">
        <v>103</v>
      </c>
      <c r="FT193" s="429">
        <f>IF(EC193="základní",I199,0)</f>
        <v>900</v>
      </c>
      <c r="FU193" s="429">
        <f>IF(EC193="snížená",I199,0)</f>
        <v>0</v>
      </c>
      <c r="FV193" s="429">
        <f>IF(EC193="zákl. přenesená",I199,0)</f>
        <v>0</v>
      </c>
      <c r="FW193" s="429">
        <f>IF(EC193="sníž. přenesená",I199,0)</f>
        <v>0</v>
      </c>
      <c r="FX193" s="429">
        <f>IF(EC193="nulová",I199,0)</f>
        <v>0</v>
      </c>
      <c r="FY193" s="49" t="s">
        <v>45</v>
      </c>
      <c r="FZ193" s="429">
        <f>ROUND(H199*G199,2)</f>
        <v>900</v>
      </c>
      <c r="GA193" s="49" t="s">
        <v>110</v>
      </c>
      <c r="GB193" s="49" t="s">
        <v>844</v>
      </c>
    </row>
    <row r="194" spans="1:184" s="10" customFormat="1" ht="24.9" customHeight="1" x14ac:dyDescent="0.2">
      <c r="A194"/>
      <c r="B194" s="380"/>
      <c r="C194" s="207" t="s">
        <v>114</v>
      </c>
      <c r="D194" s="215" t="s">
        <v>7</v>
      </c>
      <c r="E194" s="216" t="s">
        <v>570</v>
      </c>
      <c r="F194" s="141"/>
      <c r="G194" s="217">
        <v>1</v>
      </c>
      <c r="H194" s="218"/>
      <c r="I194" s="381"/>
      <c r="J194" s="316"/>
      <c r="K194" s="317"/>
      <c r="L194" s="316"/>
      <c r="M194" s="317"/>
      <c r="N194" s="316"/>
      <c r="O194" s="317"/>
      <c r="P194" s="316"/>
      <c r="Q194" s="317"/>
      <c r="R194" s="316"/>
      <c r="S194" s="317"/>
      <c r="T194" s="316"/>
      <c r="U194" s="317"/>
      <c r="V194" s="316"/>
      <c r="W194" s="317"/>
      <c r="X194" s="316"/>
      <c r="Y194" s="317"/>
      <c r="Z194" s="316"/>
      <c r="AA194" s="317"/>
      <c r="AB194" s="316"/>
      <c r="AC194" s="317"/>
      <c r="AD194" s="1609"/>
      <c r="AE194" s="1610"/>
      <c r="AF194" s="316"/>
      <c r="AG194" s="317"/>
      <c r="AH194" s="316"/>
      <c r="AI194" s="317"/>
      <c r="AJ194" s="316"/>
      <c r="AK194" s="317"/>
      <c r="AL194" s="316"/>
      <c r="AM194" s="317"/>
      <c r="AN194" s="316"/>
      <c r="AO194" s="317"/>
      <c r="AP194" s="1905"/>
      <c r="AQ194" s="1906"/>
      <c r="AR194" s="1609"/>
      <c r="AS194" s="1610"/>
      <c r="AT194" s="1905"/>
      <c r="AU194" s="1906"/>
      <c r="AV194" s="316"/>
      <c r="AW194" s="317"/>
      <c r="AX194" s="316"/>
      <c r="AY194" s="371"/>
      <c r="AZ194" s="528"/>
      <c r="EB194" s="140"/>
      <c r="EC194" s="141"/>
      <c r="ED194" s="141"/>
      <c r="EE194" s="141"/>
      <c r="EF194" s="141"/>
      <c r="EG194" s="141"/>
      <c r="EH194" s="141"/>
      <c r="EI194" s="142"/>
      <c r="FI194" s="143" t="s">
        <v>114</v>
      </c>
      <c r="FJ194" s="143" t="s">
        <v>46</v>
      </c>
      <c r="FK194" s="10" t="s">
        <v>46</v>
      </c>
      <c r="FL194" s="10" t="s">
        <v>23</v>
      </c>
      <c r="FM194" s="10" t="s">
        <v>45</v>
      </c>
      <c r="FN194" s="143" t="s">
        <v>103</v>
      </c>
    </row>
    <row r="195" spans="1:184" s="2" customFormat="1" ht="24.9" customHeight="1" x14ac:dyDescent="0.25">
      <c r="A195" s="266"/>
      <c r="B195" s="434" t="s">
        <v>420</v>
      </c>
      <c r="C195" s="435" t="s">
        <v>238</v>
      </c>
      <c r="D195" s="436" t="s">
        <v>501</v>
      </c>
      <c r="E195" s="293" t="s">
        <v>502</v>
      </c>
      <c r="F195" s="437" t="s">
        <v>341</v>
      </c>
      <c r="G195" s="438">
        <v>1</v>
      </c>
      <c r="H195" s="439">
        <v>250</v>
      </c>
      <c r="I195" s="440">
        <f>ROUND(H195*G195,2)</f>
        <v>250</v>
      </c>
      <c r="J195" s="331"/>
      <c r="K195" s="319">
        <f>ROUND(J195*H195,2)</f>
        <v>0</v>
      </c>
      <c r="L195" s="331"/>
      <c r="M195" s="319">
        <f>ROUND(L195*H195,2)</f>
        <v>0</v>
      </c>
      <c r="N195" s="331"/>
      <c r="O195" s="319">
        <f>ROUND(N195*H195,2)</f>
        <v>0</v>
      </c>
      <c r="P195" s="331"/>
      <c r="Q195" s="319">
        <f>ROUND(P195*H195,2)</f>
        <v>0</v>
      </c>
      <c r="R195" s="331">
        <v>1</v>
      </c>
      <c r="S195" s="319">
        <f>ROUND(R195*H195,2)</f>
        <v>250</v>
      </c>
      <c r="T195" s="331"/>
      <c r="U195" s="319">
        <f>ROUND(T195*H195,2)</f>
        <v>0</v>
      </c>
      <c r="V195" s="331"/>
      <c r="W195" s="319">
        <f>ROUND(V195*H195,2)</f>
        <v>0</v>
      </c>
      <c r="X195" s="331"/>
      <c r="Y195" s="319">
        <f>ROUND(X195*H195,2)</f>
        <v>0</v>
      </c>
      <c r="Z195" s="331"/>
      <c r="AA195" s="319">
        <f>ROUND(Z195*H195,2)</f>
        <v>0</v>
      </c>
      <c r="AB195" s="331"/>
      <c r="AC195" s="319">
        <f>ROUND(AB195*H195,2)</f>
        <v>0</v>
      </c>
      <c r="AD195" s="1624"/>
      <c r="AE195" s="1382">
        <f>ROUND(AD195*H195,2)</f>
        <v>0</v>
      </c>
      <c r="AF195" s="331"/>
      <c r="AG195" s="319">
        <f>ROUND(AF195*H195,2)</f>
        <v>0</v>
      </c>
      <c r="AH195" s="331"/>
      <c r="AI195" s="319">
        <f>ROUND(AH195*H195,2)</f>
        <v>0</v>
      </c>
      <c r="AJ195" s="331"/>
      <c r="AK195" s="319">
        <f>ROUND(AJ195*H195,2)</f>
        <v>0</v>
      </c>
      <c r="AL195" s="331"/>
      <c r="AM195" s="319">
        <f>ROUND(AL195*H195,2)</f>
        <v>0</v>
      </c>
      <c r="AN195" s="331"/>
      <c r="AO195" s="319">
        <f>ROUND(AN195*H195,2)</f>
        <v>0</v>
      </c>
      <c r="AP195" s="1918"/>
      <c r="AQ195" s="1908">
        <f>ROUND(AP195*H195,2)</f>
        <v>0</v>
      </c>
      <c r="AR195" s="1624"/>
      <c r="AS195" s="1382">
        <f>ROUND(AR195*H195,2)</f>
        <v>0</v>
      </c>
      <c r="AT195" s="1918"/>
      <c r="AU195" s="1908">
        <f>ROUND(AT195*H195,2)</f>
        <v>0</v>
      </c>
      <c r="AV195" s="318">
        <f>AT195+AR195+AP195+AN195+AL195+AJ195+AH195+AF195+AD195+AB195+Z195+X195+V195+T195+R195+P195+N195+L195+J195</f>
        <v>1</v>
      </c>
      <c r="AW195" s="319">
        <f>ROUND(AV195*H195,2)</f>
        <v>250</v>
      </c>
      <c r="AX195" s="318">
        <f>G195-AV195</f>
        <v>0</v>
      </c>
      <c r="AY195" s="433">
        <f>ROUND(AX195*H195,2)</f>
        <v>0</v>
      </c>
      <c r="AZ195" s="530">
        <f>AY195/I195</f>
        <v>0</v>
      </c>
      <c r="EB195" s="441" t="s">
        <v>7</v>
      </c>
      <c r="EC195" s="442" t="s">
        <v>31</v>
      </c>
      <c r="ED195" s="285"/>
      <c r="EE195" s="48">
        <f>ED195*G201</f>
        <v>0</v>
      </c>
      <c r="EF195" s="48">
        <v>8.1000000000000003E-2</v>
      </c>
      <c r="EG195" s="48">
        <f>EF195*G201</f>
        <v>0.48599999999999999</v>
      </c>
      <c r="EH195" s="48">
        <v>0</v>
      </c>
      <c r="EI195" s="428">
        <f>EH195*G201</f>
        <v>0</v>
      </c>
      <c r="FG195" s="49" t="s">
        <v>166</v>
      </c>
      <c r="FI195" s="49" t="s">
        <v>238</v>
      </c>
      <c r="FJ195" s="49" t="s">
        <v>46</v>
      </c>
      <c r="FN195" s="49" t="s">
        <v>103</v>
      </c>
      <c r="FT195" s="429">
        <f>IF(EC195="základní",I201,0)</f>
        <v>1950</v>
      </c>
      <c r="FU195" s="429">
        <f>IF(EC195="snížená",I201,0)</f>
        <v>0</v>
      </c>
      <c r="FV195" s="429">
        <f>IF(EC195="zákl. přenesená",I201,0)</f>
        <v>0</v>
      </c>
      <c r="FW195" s="429">
        <f>IF(EC195="sníž. přenesená",I201,0)</f>
        <v>0</v>
      </c>
      <c r="FX195" s="429">
        <f>IF(EC195="nulová",I201,0)</f>
        <v>0</v>
      </c>
      <c r="FY195" s="49" t="s">
        <v>45</v>
      </c>
      <c r="FZ195" s="429">
        <f>ROUND(H201*G201,2)</f>
        <v>1950</v>
      </c>
      <c r="GA195" s="49" t="s">
        <v>110</v>
      </c>
      <c r="GB195" s="49" t="s">
        <v>845</v>
      </c>
    </row>
    <row r="196" spans="1:184" s="10" customFormat="1" ht="24.9" customHeight="1" x14ac:dyDescent="0.2">
      <c r="A196"/>
      <c r="B196" s="380"/>
      <c r="C196" s="207" t="s">
        <v>114</v>
      </c>
      <c r="D196" s="215" t="s">
        <v>7</v>
      </c>
      <c r="E196" s="216" t="s">
        <v>570</v>
      </c>
      <c r="F196" s="141"/>
      <c r="G196" s="217">
        <v>1</v>
      </c>
      <c r="H196" s="218"/>
      <c r="I196" s="381"/>
      <c r="J196" s="316"/>
      <c r="K196" s="317"/>
      <c r="L196" s="316"/>
      <c r="M196" s="317"/>
      <c r="N196" s="316"/>
      <c r="O196" s="317"/>
      <c r="P196" s="316"/>
      <c r="Q196" s="317"/>
      <c r="R196" s="316"/>
      <c r="S196" s="317"/>
      <c r="T196" s="316"/>
      <c r="U196" s="317"/>
      <c r="V196" s="316"/>
      <c r="W196" s="317"/>
      <c r="X196" s="316"/>
      <c r="Y196" s="317"/>
      <c r="Z196" s="316"/>
      <c r="AA196" s="317"/>
      <c r="AB196" s="316"/>
      <c r="AC196" s="317"/>
      <c r="AD196" s="1609"/>
      <c r="AE196" s="1610"/>
      <c r="AF196" s="316"/>
      <c r="AG196" s="317"/>
      <c r="AH196" s="316"/>
      <c r="AI196" s="317"/>
      <c r="AJ196" s="316"/>
      <c r="AK196" s="317"/>
      <c r="AL196" s="316"/>
      <c r="AM196" s="317"/>
      <c r="AN196" s="316"/>
      <c r="AO196" s="317"/>
      <c r="AP196" s="1905"/>
      <c r="AQ196" s="1906"/>
      <c r="AR196" s="1609"/>
      <c r="AS196" s="1610"/>
      <c r="AT196" s="1905"/>
      <c r="AU196" s="1906"/>
      <c r="AV196" s="316"/>
      <c r="AW196" s="317"/>
      <c r="AX196" s="316"/>
      <c r="AY196" s="371"/>
      <c r="AZ196" s="528"/>
      <c r="EB196" s="140"/>
      <c r="EC196" s="141"/>
      <c r="ED196" s="141"/>
      <c r="EE196" s="141"/>
      <c r="EF196" s="141"/>
      <c r="EG196" s="141"/>
      <c r="EH196" s="141"/>
      <c r="EI196" s="142"/>
      <c r="FI196" s="143" t="s">
        <v>114</v>
      </c>
      <c r="FJ196" s="143" t="s">
        <v>46</v>
      </c>
      <c r="FK196" s="10" t="s">
        <v>46</v>
      </c>
      <c r="FL196" s="10" t="s">
        <v>23</v>
      </c>
      <c r="FM196" s="10" t="s">
        <v>45</v>
      </c>
      <c r="FN196" s="143" t="s">
        <v>103</v>
      </c>
    </row>
    <row r="197" spans="1:184" s="2" customFormat="1" ht="24.9" customHeight="1" x14ac:dyDescent="0.25">
      <c r="A197" s="266"/>
      <c r="B197" s="434" t="s">
        <v>426</v>
      </c>
      <c r="C197" s="435" t="s">
        <v>238</v>
      </c>
      <c r="D197" s="436" t="s">
        <v>506</v>
      </c>
      <c r="E197" s="293" t="s">
        <v>507</v>
      </c>
      <c r="F197" s="437" t="s">
        <v>341</v>
      </c>
      <c r="G197" s="438">
        <v>2</v>
      </c>
      <c r="H197" s="439">
        <v>275</v>
      </c>
      <c r="I197" s="440">
        <f>ROUND(H197*G197,2)</f>
        <v>550</v>
      </c>
      <c r="J197" s="331"/>
      <c r="K197" s="319">
        <f>ROUND(J197*H197,2)</f>
        <v>0</v>
      </c>
      <c r="L197" s="331"/>
      <c r="M197" s="319">
        <f>ROUND(L197*H197,2)</f>
        <v>0</v>
      </c>
      <c r="N197" s="331"/>
      <c r="O197" s="319">
        <f>ROUND(N197*H197,2)</f>
        <v>0</v>
      </c>
      <c r="P197" s="331"/>
      <c r="Q197" s="319">
        <f>ROUND(P197*H197,2)</f>
        <v>0</v>
      </c>
      <c r="R197" s="331">
        <v>2</v>
      </c>
      <c r="S197" s="319">
        <f>ROUND(R197*H197,2)</f>
        <v>550</v>
      </c>
      <c r="T197" s="331"/>
      <c r="U197" s="319">
        <f>ROUND(T197*H197,2)</f>
        <v>0</v>
      </c>
      <c r="V197" s="331"/>
      <c r="W197" s="319">
        <f>ROUND(V197*H197,2)</f>
        <v>0</v>
      </c>
      <c r="X197" s="331"/>
      <c r="Y197" s="319">
        <f>ROUND(X197*H197,2)</f>
        <v>0</v>
      </c>
      <c r="Z197" s="331"/>
      <c r="AA197" s="319">
        <f>ROUND(Z197*H197,2)</f>
        <v>0</v>
      </c>
      <c r="AB197" s="331"/>
      <c r="AC197" s="319">
        <f>ROUND(AB197*H197,2)</f>
        <v>0</v>
      </c>
      <c r="AD197" s="1624"/>
      <c r="AE197" s="1382">
        <f>ROUND(AD197*H197,2)</f>
        <v>0</v>
      </c>
      <c r="AF197" s="331"/>
      <c r="AG197" s="319">
        <f>ROUND(AF197*H197,2)</f>
        <v>0</v>
      </c>
      <c r="AH197" s="331"/>
      <c r="AI197" s="319">
        <f>ROUND(AH197*H197,2)</f>
        <v>0</v>
      </c>
      <c r="AJ197" s="331"/>
      <c r="AK197" s="319">
        <f>ROUND(AJ197*H197,2)</f>
        <v>0</v>
      </c>
      <c r="AL197" s="331"/>
      <c r="AM197" s="319">
        <f>ROUND(AL197*H197,2)</f>
        <v>0</v>
      </c>
      <c r="AN197" s="331"/>
      <c r="AO197" s="319">
        <f>ROUND(AN197*H197,2)</f>
        <v>0</v>
      </c>
      <c r="AP197" s="1918"/>
      <c r="AQ197" s="1908">
        <f>ROUND(AP197*H197,2)</f>
        <v>0</v>
      </c>
      <c r="AR197" s="1624"/>
      <c r="AS197" s="1382">
        <f>ROUND(AR197*H197,2)</f>
        <v>0</v>
      </c>
      <c r="AT197" s="1918"/>
      <c r="AU197" s="1908">
        <f>ROUND(AT197*H197,2)</f>
        <v>0</v>
      </c>
      <c r="AV197" s="318">
        <f>AT197+AR197+AP197+AN197+AL197+AJ197+AH197+AF197+AD197+AB197+Z197+X197+V197+T197+R197+P197+N197+L197+J197</f>
        <v>2</v>
      </c>
      <c r="AW197" s="319">
        <f>ROUND(AV197*H197,2)</f>
        <v>550</v>
      </c>
      <c r="AX197" s="318">
        <f>G197-AV197</f>
        <v>0</v>
      </c>
      <c r="AY197" s="433">
        <f>ROUND(AX197*H197,2)</f>
        <v>0</v>
      </c>
      <c r="AZ197" s="530">
        <f>AY197/I197</f>
        <v>0</v>
      </c>
      <c r="EB197" s="441" t="s">
        <v>7</v>
      </c>
      <c r="EC197" s="442" t="s">
        <v>31</v>
      </c>
      <c r="ED197" s="285"/>
      <c r="EE197" s="48">
        <f>ED197*G203</f>
        <v>0</v>
      </c>
      <c r="EF197" s="48">
        <v>0.54800000000000004</v>
      </c>
      <c r="EG197" s="48">
        <f>EF197*G203</f>
        <v>4.3840000000000003</v>
      </c>
      <c r="EH197" s="48">
        <v>0</v>
      </c>
      <c r="EI197" s="428">
        <f>EH197*G203</f>
        <v>0</v>
      </c>
      <c r="FG197" s="49" t="s">
        <v>166</v>
      </c>
      <c r="FI197" s="49" t="s">
        <v>238</v>
      </c>
      <c r="FJ197" s="49" t="s">
        <v>46</v>
      </c>
      <c r="FN197" s="49" t="s">
        <v>103</v>
      </c>
      <c r="FT197" s="429">
        <f>IF(EC197="základní",I203,0)</f>
        <v>15360</v>
      </c>
      <c r="FU197" s="429">
        <f>IF(EC197="snížená",I203,0)</f>
        <v>0</v>
      </c>
      <c r="FV197" s="429">
        <f>IF(EC197="zákl. přenesená",I203,0)</f>
        <v>0</v>
      </c>
      <c r="FW197" s="429">
        <f>IF(EC197="sníž. přenesená",I203,0)</f>
        <v>0</v>
      </c>
      <c r="FX197" s="429">
        <f>IF(EC197="nulová",I203,0)</f>
        <v>0</v>
      </c>
      <c r="FY197" s="49" t="s">
        <v>45</v>
      </c>
      <c r="FZ197" s="429">
        <f>ROUND(H203*G203,2)</f>
        <v>15360</v>
      </c>
      <c r="GA197" s="49" t="s">
        <v>110</v>
      </c>
      <c r="GB197" s="49" t="s">
        <v>847</v>
      </c>
    </row>
    <row r="198" spans="1:184" s="10" customFormat="1" ht="24.9" customHeight="1" x14ac:dyDescent="0.2">
      <c r="A198"/>
      <c r="B198" s="380"/>
      <c r="C198" s="207" t="s">
        <v>114</v>
      </c>
      <c r="D198" s="215" t="s">
        <v>7</v>
      </c>
      <c r="E198" s="216" t="s">
        <v>590</v>
      </c>
      <c r="F198" s="141"/>
      <c r="G198" s="217">
        <v>2</v>
      </c>
      <c r="H198" s="218"/>
      <c r="I198" s="381"/>
      <c r="J198" s="316"/>
      <c r="K198" s="317"/>
      <c r="L198" s="316"/>
      <c r="M198" s="317"/>
      <c r="N198" s="316"/>
      <c r="O198" s="317"/>
      <c r="P198" s="316"/>
      <c r="Q198" s="317"/>
      <c r="R198" s="316"/>
      <c r="S198" s="317"/>
      <c r="T198" s="316"/>
      <c r="U198" s="317"/>
      <c r="V198" s="316"/>
      <c r="W198" s="317"/>
      <c r="X198" s="316"/>
      <c r="Y198" s="317"/>
      <c r="Z198" s="316"/>
      <c r="AA198" s="317"/>
      <c r="AB198" s="316"/>
      <c r="AC198" s="317"/>
      <c r="AD198" s="1609"/>
      <c r="AE198" s="1610"/>
      <c r="AF198" s="316"/>
      <c r="AG198" s="317"/>
      <c r="AH198" s="316"/>
      <c r="AI198" s="317"/>
      <c r="AJ198" s="316"/>
      <c r="AK198" s="317"/>
      <c r="AL198" s="316"/>
      <c r="AM198" s="317"/>
      <c r="AN198" s="316"/>
      <c r="AO198" s="317"/>
      <c r="AP198" s="1905"/>
      <c r="AQ198" s="1906"/>
      <c r="AR198" s="1609"/>
      <c r="AS198" s="1610"/>
      <c r="AT198" s="1905"/>
      <c r="AU198" s="1906"/>
      <c r="AV198" s="316"/>
      <c r="AW198" s="317"/>
      <c r="AX198" s="316"/>
      <c r="AY198" s="371"/>
      <c r="AZ198" s="528"/>
      <c r="EB198" s="140"/>
      <c r="EC198" s="141"/>
      <c r="ED198" s="141"/>
      <c r="EE198" s="141"/>
      <c r="EF198" s="141"/>
      <c r="EG198" s="141"/>
      <c r="EH198" s="141"/>
      <c r="EI198" s="142"/>
      <c r="FI198" s="143" t="s">
        <v>114</v>
      </c>
      <c r="FJ198" s="143" t="s">
        <v>46</v>
      </c>
      <c r="FK198" s="10" t="s">
        <v>46</v>
      </c>
      <c r="FL198" s="10" t="s">
        <v>23</v>
      </c>
      <c r="FM198" s="10" t="s">
        <v>45</v>
      </c>
      <c r="FN198" s="143" t="s">
        <v>103</v>
      </c>
    </row>
    <row r="199" spans="1:184" s="2" customFormat="1" ht="24.9" customHeight="1" x14ac:dyDescent="0.25">
      <c r="A199" s="266"/>
      <c r="B199" s="434" t="s">
        <v>433</v>
      </c>
      <c r="C199" s="435" t="s">
        <v>238</v>
      </c>
      <c r="D199" s="436" t="s">
        <v>510</v>
      </c>
      <c r="E199" s="293" t="s">
        <v>511</v>
      </c>
      <c r="F199" s="437" t="s">
        <v>341</v>
      </c>
      <c r="G199" s="438">
        <v>3</v>
      </c>
      <c r="H199" s="439">
        <v>300</v>
      </c>
      <c r="I199" s="440">
        <f>ROUND(H199*G199,2)</f>
        <v>900</v>
      </c>
      <c r="J199" s="331"/>
      <c r="K199" s="319">
        <f>ROUND(J199*H199,2)</f>
        <v>0</v>
      </c>
      <c r="L199" s="331"/>
      <c r="M199" s="319">
        <f>ROUND(L199*H199,2)</f>
        <v>0</v>
      </c>
      <c r="N199" s="331"/>
      <c r="O199" s="319">
        <f>ROUND(N199*H199,2)</f>
        <v>0</v>
      </c>
      <c r="P199" s="331"/>
      <c r="Q199" s="319">
        <f>ROUND(P199*H199,2)</f>
        <v>0</v>
      </c>
      <c r="R199" s="331">
        <v>3</v>
      </c>
      <c r="S199" s="319">
        <f>ROUND(R199*H199,2)</f>
        <v>900</v>
      </c>
      <c r="T199" s="331"/>
      <c r="U199" s="319">
        <f>ROUND(T199*H199,2)</f>
        <v>0</v>
      </c>
      <c r="V199" s="331"/>
      <c r="W199" s="319">
        <f>ROUND(V199*H199,2)</f>
        <v>0</v>
      </c>
      <c r="X199" s="331"/>
      <c r="Y199" s="319">
        <f>ROUND(X199*H199,2)</f>
        <v>0</v>
      </c>
      <c r="Z199" s="331"/>
      <c r="AA199" s="319">
        <f>ROUND(Z199*H199,2)</f>
        <v>0</v>
      </c>
      <c r="AB199" s="331"/>
      <c r="AC199" s="319">
        <f>ROUND(AB199*H199,2)</f>
        <v>0</v>
      </c>
      <c r="AD199" s="1624"/>
      <c r="AE199" s="1382">
        <f>ROUND(AD199*H199,2)</f>
        <v>0</v>
      </c>
      <c r="AF199" s="331"/>
      <c r="AG199" s="319">
        <f>ROUND(AF199*H199,2)</f>
        <v>0</v>
      </c>
      <c r="AH199" s="331"/>
      <c r="AI199" s="319">
        <f>ROUND(AH199*H199,2)</f>
        <v>0</v>
      </c>
      <c r="AJ199" s="331"/>
      <c r="AK199" s="319">
        <f>ROUND(AJ199*H199,2)</f>
        <v>0</v>
      </c>
      <c r="AL199" s="331"/>
      <c r="AM199" s="319">
        <f>ROUND(AL199*H199,2)</f>
        <v>0</v>
      </c>
      <c r="AN199" s="331"/>
      <c r="AO199" s="319">
        <f>ROUND(AN199*H199,2)</f>
        <v>0</v>
      </c>
      <c r="AP199" s="1918"/>
      <c r="AQ199" s="1908">
        <f>ROUND(AP199*H199,2)</f>
        <v>0</v>
      </c>
      <c r="AR199" s="1624"/>
      <c r="AS199" s="1382">
        <f>ROUND(AR199*H199,2)</f>
        <v>0</v>
      </c>
      <c r="AT199" s="1918"/>
      <c r="AU199" s="1908">
        <f>ROUND(AT199*H199,2)</f>
        <v>0</v>
      </c>
      <c r="AV199" s="318">
        <f>AT199+AR199+AP199+AN199+AL199+AJ199+AH199+AF199+AD199+AB199+Z199+X199+V199+T199+R199+P199+N199+L199+J199</f>
        <v>3</v>
      </c>
      <c r="AW199" s="319">
        <f>ROUND(AV199*H199,2)</f>
        <v>900</v>
      </c>
      <c r="AX199" s="318">
        <f>G199-AV199</f>
        <v>0</v>
      </c>
      <c r="AY199" s="433">
        <f>ROUND(AX199*H199,2)</f>
        <v>0</v>
      </c>
      <c r="AZ199" s="530">
        <f>AY199/I199</f>
        <v>0</v>
      </c>
      <c r="EB199" s="441" t="s">
        <v>7</v>
      </c>
      <c r="EC199" s="442" t="s">
        <v>31</v>
      </c>
      <c r="ED199" s="285"/>
      <c r="EE199" s="48">
        <f>ED199*G205</f>
        <v>0</v>
      </c>
      <c r="EF199" s="48">
        <v>0.254</v>
      </c>
      <c r="EG199" s="48">
        <f>EF199*G205</f>
        <v>0.76200000000000001</v>
      </c>
      <c r="EH199" s="48">
        <v>0</v>
      </c>
      <c r="EI199" s="428">
        <f>EH199*G205</f>
        <v>0</v>
      </c>
      <c r="FG199" s="49" t="s">
        <v>166</v>
      </c>
      <c r="FI199" s="49" t="s">
        <v>238</v>
      </c>
      <c r="FJ199" s="49" t="s">
        <v>46</v>
      </c>
      <c r="FN199" s="49" t="s">
        <v>103</v>
      </c>
      <c r="FT199" s="429">
        <f>IF(EC199="základní",I205,0)</f>
        <v>2955</v>
      </c>
      <c r="FU199" s="429">
        <f>IF(EC199="snížená",I205,0)</f>
        <v>0</v>
      </c>
      <c r="FV199" s="429">
        <f>IF(EC199="zákl. přenesená",I205,0)</f>
        <v>0</v>
      </c>
      <c r="FW199" s="429">
        <f>IF(EC199="sníž. přenesená",I205,0)</f>
        <v>0</v>
      </c>
      <c r="FX199" s="429">
        <f>IF(EC199="nulová",I205,0)</f>
        <v>0</v>
      </c>
      <c r="FY199" s="49" t="s">
        <v>45</v>
      </c>
      <c r="FZ199" s="429">
        <f>ROUND(H205*G205,2)</f>
        <v>2955</v>
      </c>
      <c r="GA199" s="49" t="s">
        <v>110</v>
      </c>
      <c r="GB199" s="49" t="s">
        <v>848</v>
      </c>
    </row>
    <row r="200" spans="1:184" s="10" customFormat="1" ht="24.9" customHeight="1" x14ac:dyDescent="0.2">
      <c r="A200"/>
      <c r="B200" s="380"/>
      <c r="C200" s="207" t="s">
        <v>114</v>
      </c>
      <c r="D200" s="215" t="s">
        <v>7</v>
      </c>
      <c r="E200" s="216" t="s">
        <v>504</v>
      </c>
      <c r="F200" s="141"/>
      <c r="G200" s="217">
        <v>3</v>
      </c>
      <c r="H200" s="218"/>
      <c r="I200" s="381"/>
      <c r="J200" s="316"/>
      <c r="K200" s="317"/>
      <c r="L200" s="316"/>
      <c r="M200" s="317"/>
      <c r="N200" s="316"/>
      <c r="O200" s="317"/>
      <c r="P200" s="316"/>
      <c r="Q200" s="317"/>
      <c r="R200" s="316"/>
      <c r="S200" s="317"/>
      <c r="T200" s="316"/>
      <c r="U200" s="317"/>
      <c r="V200" s="316"/>
      <c r="W200" s="317"/>
      <c r="X200" s="316"/>
      <c r="Y200" s="317"/>
      <c r="Z200" s="316"/>
      <c r="AA200" s="317"/>
      <c r="AB200" s="316"/>
      <c r="AC200" s="317"/>
      <c r="AD200" s="1609"/>
      <c r="AE200" s="1610"/>
      <c r="AF200" s="316"/>
      <c r="AG200" s="317"/>
      <c r="AH200" s="316"/>
      <c r="AI200" s="317"/>
      <c r="AJ200" s="316"/>
      <c r="AK200" s="317"/>
      <c r="AL200" s="316"/>
      <c r="AM200" s="317"/>
      <c r="AN200" s="316"/>
      <c r="AO200" s="317"/>
      <c r="AP200" s="1905"/>
      <c r="AQ200" s="1906"/>
      <c r="AR200" s="1609"/>
      <c r="AS200" s="1610"/>
      <c r="AT200" s="1905"/>
      <c r="AU200" s="1906"/>
      <c r="AV200" s="316"/>
      <c r="AW200" s="317"/>
      <c r="AX200" s="316"/>
      <c r="AY200" s="371"/>
      <c r="AZ200" s="528"/>
      <c r="EB200" s="140"/>
      <c r="EC200" s="141"/>
      <c r="ED200" s="141"/>
      <c r="EE200" s="141"/>
      <c r="EF200" s="141"/>
      <c r="EG200" s="141"/>
      <c r="EH200" s="141"/>
      <c r="EI200" s="142"/>
      <c r="FI200" s="143" t="s">
        <v>114</v>
      </c>
      <c r="FJ200" s="143" t="s">
        <v>46</v>
      </c>
      <c r="FK200" s="10" t="s">
        <v>46</v>
      </c>
      <c r="FL200" s="10" t="s">
        <v>23</v>
      </c>
      <c r="FM200" s="10" t="s">
        <v>45</v>
      </c>
      <c r="FN200" s="143" t="s">
        <v>103</v>
      </c>
    </row>
    <row r="201" spans="1:184" s="2" customFormat="1" ht="24.9" customHeight="1" x14ac:dyDescent="0.25">
      <c r="A201" s="266"/>
      <c r="B201" s="434" t="s">
        <v>439</v>
      </c>
      <c r="C201" s="435" t="s">
        <v>238</v>
      </c>
      <c r="D201" s="436" t="s">
        <v>515</v>
      </c>
      <c r="E201" s="293" t="s">
        <v>516</v>
      </c>
      <c r="F201" s="437" t="s">
        <v>341</v>
      </c>
      <c r="G201" s="438">
        <v>6</v>
      </c>
      <c r="H201" s="439">
        <v>325</v>
      </c>
      <c r="I201" s="440">
        <f>ROUND(H201*G201,2)</f>
        <v>1950</v>
      </c>
      <c r="J201" s="331"/>
      <c r="K201" s="319">
        <f>ROUND(J201*H201,2)</f>
        <v>0</v>
      </c>
      <c r="L201" s="331"/>
      <c r="M201" s="319">
        <f>ROUND(L201*H201,2)</f>
        <v>0</v>
      </c>
      <c r="N201" s="331"/>
      <c r="O201" s="319">
        <f>ROUND(N201*H201,2)</f>
        <v>0</v>
      </c>
      <c r="P201" s="331"/>
      <c r="Q201" s="319">
        <f>ROUND(P201*H201,2)</f>
        <v>0</v>
      </c>
      <c r="R201" s="331">
        <v>6</v>
      </c>
      <c r="S201" s="319">
        <f>ROUND(R201*H201,2)</f>
        <v>1950</v>
      </c>
      <c r="T201" s="331"/>
      <c r="U201" s="319">
        <f>ROUND(T201*H201,2)</f>
        <v>0</v>
      </c>
      <c r="V201" s="331"/>
      <c r="W201" s="319">
        <f>ROUND(V201*H201,2)</f>
        <v>0</v>
      </c>
      <c r="X201" s="331"/>
      <c r="Y201" s="319">
        <f>ROUND(X201*H201,2)</f>
        <v>0</v>
      </c>
      <c r="Z201" s="331"/>
      <c r="AA201" s="319">
        <f>ROUND(Z201*H201,2)</f>
        <v>0</v>
      </c>
      <c r="AB201" s="331"/>
      <c r="AC201" s="319">
        <f>ROUND(AB201*H201,2)</f>
        <v>0</v>
      </c>
      <c r="AD201" s="1624"/>
      <c r="AE201" s="1382">
        <f>ROUND(AD201*H201,2)</f>
        <v>0</v>
      </c>
      <c r="AF201" s="331"/>
      <c r="AG201" s="319">
        <f>ROUND(AF201*H201,2)</f>
        <v>0</v>
      </c>
      <c r="AH201" s="331"/>
      <c r="AI201" s="319">
        <f>ROUND(AH201*H201,2)</f>
        <v>0</v>
      </c>
      <c r="AJ201" s="331"/>
      <c r="AK201" s="319">
        <f>ROUND(AJ201*H201,2)</f>
        <v>0</v>
      </c>
      <c r="AL201" s="331"/>
      <c r="AM201" s="319">
        <f>ROUND(AL201*H201,2)</f>
        <v>0</v>
      </c>
      <c r="AN201" s="331"/>
      <c r="AO201" s="319">
        <f>ROUND(AN201*H201,2)</f>
        <v>0</v>
      </c>
      <c r="AP201" s="1918"/>
      <c r="AQ201" s="1908">
        <f>ROUND(AP201*H201,2)</f>
        <v>0</v>
      </c>
      <c r="AR201" s="1624"/>
      <c r="AS201" s="1382">
        <f>ROUND(AR201*H201,2)</f>
        <v>0</v>
      </c>
      <c r="AT201" s="1918"/>
      <c r="AU201" s="1908">
        <f>ROUND(AT201*H201,2)</f>
        <v>0</v>
      </c>
      <c r="AV201" s="318">
        <f>AT201+AR201+AP201+AN201+AL201+AJ201+AH201+AF201+AD201+AB201+Z201+X201+V201+T201+R201+P201+N201+L201+J201</f>
        <v>6</v>
      </c>
      <c r="AW201" s="319">
        <f>ROUND(AV201*H201,2)</f>
        <v>1950</v>
      </c>
      <c r="AX201" s="318">
        <f>G201-AV201</f>
        <v>0</v>
      </c>
      <c r="AY201" s="433">
        <f>ROUND(AX201*H201,2)</f>
        <v>0</v>
      </c>
      <c r="AZ201" s="530">
        <f>AY201/I201</f>
        <v>0</v>
      </c>
      <c r="EB201" s="441" t="s">
        <v>7</v>
      </c>
      <c r="EC201" s="442" t="s">
        <v>31</v>
      </c>
      <c r="ED201" s="285"/>
      <c r="EE201" s="48">
        <f>ED201*G207</f>
        <v>0</v>
      </c>
      <c r="EF201" s="48">
        <v>0.50600000000000001</v>
      </c>
      <c r="EG201" s="48">
        <f>EF201*G207</f>
        <v>4.048</v>
      </c>
      <c r="EH201" s="48">
        <v>0</v>
      </c>
      <c r="EI201" s="428">
        <f>EH201*G207</f>
        <v>0</v>
      </c>
      <c r="FG201" s="49" t="s">
        <v>166</v>
      </c>
      <c r="FI201" s="49" t="s">
        <v>238</v>
      </c>
      <c r="FJ201" s="49" t="s">
        <v>46</v>
      </c>
      <c r="FN201" s="49" t="s">
        <v>103</v>
      </c>
      <c r="FT201" s="429">
        <f>IF(EC201="základní",I207,0)</f>
        <v>12360</v>
      </c>
      <c r="FU201" s="429">
        <f>IF(EC201="snížená",I207,0)</f>
        <v>0</v>
      </c>
      <c r="FV201" s="429">
        <f>IF(EC201="zákl. přenesená",I207,0)</f>
        <v>0</v>
      </c>
      <c r="FW201" s="429">
        <f>IF(EC201="sníž. přenesená",I207,0)</f>
        <v>0</v>
      </c>
      <c r="FX201" s="429">
        <f>IF(EC201="nulová",I207,0)</f>
        <v>0</v>
      </c>
      <c r="FY201" s="49" t="s">
        <v>45</v>
      </c>
      <c r="FZ201" s="429">
        <f>ROUND(H207*G207,2)</f>
        <v>12360</v>
      </c>
      <c r="GA201" s="49" t="s">
        <v>110</v>
      </c>
      <c r="GB201" s="49" t="s">
        <v>849</v>
      </c>
    </row>
    <row r="202" spans="1:184" s="10" customFormat="1" ht="24.9" customHeight="1" x14ac:dyDescent="0.2">
      <c r="A202"/>
      <c r="B202" s="380"/>
      <c r="C202" s="207" t="s">
        <v>114</v>
      </c>
      <c r="D202" s="215" t="s">
        <v>7</v>
      </c>
      <c r="E202" s="216" t="s">
        <v>846</v>
      </c>
      <c r="F202" s="141"/>
      <c r="G202" s="217">
        <v>6</v>
      </c>
      <c r="H202" s="218"/>
      <c r="I202" s="381"/>
      <c r="J202" s="316"/>
      <c r="K202" s="317"/>
      <c r="L202" s="316"/>
      <c r="M202" s="317"/>
      <c r="N202" s="316"/>
      <c r="O202" s="317"/>
      <c r="P202" s="316"/>
      <c r="Q202" s="317"/>
      <c r="R202" s="316"/>
      <c r="S202" s="317"/>
      <c r="T202" s="316"/>
      <c r="U202" s="317"/>
      <c r="V202" s="316"/>
      <c r="W202" s="317"/>
      <c r="X202" s="316"/>
      <c r="Y202" s="317"/>
      <c r="Z202" s="316"/>
      <c r="AA202" s="317"/>
      <c r="AB202" s="316"/>
      <c r="AC202" s="317"/>
      <c r="AD202" s="1609"/>
      <c r="AE202" s="1610"/>
      <c r="AF202" s="316"/>
      <c r="AG202" s="317"/>
      <c r="AH202" s="316"/>
      <c r="AI202" s="317"/>
      <c r="AJ202" s="316"/>
      <c r="AK202" s="317"/>
      <c r="AL202" s="316"/>
      <c r="AM202" s="317"/>
      <c r="AN202" s="316"/>
      <c r="AO202" s="317"/>
      <c r="AP202" s="1905"/>
      <c r="AQ202" s="1906"/>
      <c r="AR202" s="1609"/>
      <c r="AS202" s="1610"/>
      <c r="AT202" s="1905"/>
      <c r="AU202" s="1906"/>
      <c r="AV202" s="316"/>
      <c r="AW202" s="317"/>
      <c r="AX202" s="316"/>
      <c r="AY202" s="371"/>
      <c r="AZ202" s="528"/>
      <c r="EB202" s="140"/>
      <c r="EC202" s="141"/>
      <c r="ED202" s="141"/>
      <c r="EE202" s="141"/>
      <c r="EF202" s="141"/>
      <c r="EG202" s="141"/>
      <c r="EH202" s="141"/>
      <c r="EI202" s="142"/>
      <c r="FI202" s="143" t="s">
        <v>114</v>
      </c>
      <c r="FJ202" s="143" t="s">
        <v>46</v>
      </c>
      <c r="FK202" s="10" t="s">
        <v>46</v>
      </c>
      <c r="FL202" s="10" t="s">
        <v>23</v>
      </c>
      <c r="FM202" s="10" t="s">
        <v>45</v>
      </c>
      <c r="FN202" s="143" t="s">
        <v>103</v>
      </c>
    </row>
    <row r="203" spans="1:184" s="2" customFormat="1" ht="24.9" customHeight="1" x14ac:dyDescent="0.25">
      <c r="A203" s="266"/>
      <c r="B203" s="434" t="s">
        <v>444</v>
      </c>
      <c r="C203" s="435" t="s">
        <v>238</v>
      </c>
      <c r="D203" s="436" t="s">
        <v>520</v>
      </c>
      <c r="E203" s="293" t="s">
        <v>521</v>
      </c>
      <c r="F203" s="437" t="s">
        <v>341</v>
      </c>
      <c r="G203" s="438">
        <v>8</v>
      </c>
      <c r="H203" s="439">
        <v>1920</v>
      </c>
      <c r="I203" s="440">
        <f>ROUND(H203*G203,2)</f>
        <v>15360</v>
      </c>
      <c r="J203" s="331"/>
      <c r="K203" s="319">
        <f>ROUND(J203*H203,2)</f>
        <v>0</v>
      </c>
      <c r="L203" s="331"/>
      <c r="M203" s="319">
        <f>ROUND(L203*H203,2)</f>
        <v>0</v>
      </c>
      <c r="N203" s="331"/>
      <c r="O203" s="319">
        <f>ROUND(N203*H203,2)</f>
        <v>0</v>
      </c>
      <c r="P203" s="331">
        <v>4</v>
      </c>
      <c r="Q203" s="319">
        <f>ROUND(P203*H203,2)</f>
        <v>7680</v>
      </c>
      <c r="R203" s="331">
        <v>4</v>
      </c>
      <c r="S203" s="319">
        <f>ROUND(R203*H203,2)</f>
        <v>7680</v>
      </c>
      <c r="T203" s="331"/>
      <c r="U203" s="319">
        <f>ROUND(T203*H203,2)</f>
        <v>0</v>
      </c>
      <c r="V203" s="331"/>
      <c r="W203" s="319">
        <f>ROUND(V203*H203,2)</f>
        <v>0</v>
      </c>
      <c r="X203" s="331"/>
      <c r="Y203" s="319">
        <f>ROUND(X203*H203,2)</f>
        <v>0</v>
      </c>
      <c r="Z203" s="331"/>
      <c r="AA203" s="319">
        <f>ROUND(Z203*H203,2)</f>
        <v>0</v>
      </c>
      <c r="AB203" s="331"/>
      <c r="AC203" s="319">
        <f>ROUND(AB203*H203,2)</f>
        <v>0</v>
      </c>
      <c r="AD203" s="1624"/>
      <c r="AE203" s="1382">
        <f>ROUND(AD203*H203,2)</f>
        <v>0</v>
      </c>
      <c r="AF203" s="331"/>
      <c r="AG203" s="319">
        <f>ROUND(AF203*H203,2)</f>
        <v>0</v>
      </c>
      <c r="AH203" s="331"/>
      <c r="AI203" s="319">
        <f>ROUND(AH203*H203,2)</f>
        <v>0</v>
      </c>
      <c r="AJ203" s="331"/>
      <c r="AK203" s="319">
        <f>ROUND(AJ203*H203,2)</f>
        <v>0</v>
      </c>
      <c r="AL203" s="331"/>
      <c r="AM203" s="319">
        <f>ROUND(AL203*H203,2)</f>
        <v>0</v>
      </c>
      <c r="AN203" s="331"/>
      <c r="AO203" s="319">
        <f>ROUND(AN203*H203,2)</f>
        <v>0</v>
      </c>
      <c r="AP203" s="1918"/>
      <c r="AQ203" s="1908">
        <f>ROUND(AP203*H203,2)</f>
        <v>0</v>
      </c>
      <c r="AR203" s="1624"/>
      <c r="AS203" s="1382">
        <f>ROUND(AR203*H203,2)</f>
        <v>0</v>
      </c>
      <c r="AT203" s="1918"/>
      <c r="AU203" s="1908">
        <f>ROUND(AT203*H203,2)</f>
        <v>0</v>
      </c>
      <c r="AV203" s="318">
        <f>AT203+AR203+AP203+AN203+AL203+AJ203+AH203+AF203+AD203+AB203+Z203+X203+V203+T203+R203+P203+N203+L203+J203</f>
        <v>8</v>
      </c>
      <c r="AW203" s="319">
        <f>ROUND(AV203*H203,2)</f>
        <v>15360</v>
      </c>
      <c r="AX203" s="318">
        <f>G203-AV203</f>
        <v>0</v>
      </c>
      <c r="AY203" s="433">
        <f>ROUND(AX203*H203,2)</f>
        <v>0</v>
      </c>
      <c r="AZ203" s="530">
        <f>AY203/I203</f>
        <v>0</v>
      </c>
      <c r="EB203" s="441" t="s">
        <v>7</v>
      </c>
      <c r="EC203" s="442" t="s">
        <v>31</v>
      </c>
      <c r="ED203" s="285"/>
      <c r="EE203" s="48">
        <f>ED203*G209</f>
        <v>0</v>
      </c>
      <c r="EF203" s="48">
        <v>1.6</v>
      </c>
      <c r="EG203" s="48">
        <f>EF203*G209</f>
        <v>12.8</v>
      </c>
      <c r="EH203" s="48">
        <v>0</v>
      </c>
      <c r="EI203" s="428">
        <f>EH203*G209</f>
        <v>0</v>
      </c>
      <c r="FG203" s="49" t="s">
        <v>166</v>
      </c>
      <c r="FI203" s="49" t="s">
        <v>238</v>
      </c>
      <c r="FJ203" s="49" t="s">
        <v>46</v>
      </c>
      <c r="FN203" s="49" t="s">
        <v>103</v>
      </c>
      <c r="FT203" s="429">
        <f>IF(EC203="základní",I209,0)</f>
        <v>59600</v>
      </c>
      <c r="FU203" s="429">
        <f>IF(EC203="snížená",I209,0)</f>
        <v>0</v>
      </c>
      <c r="FV203" s="429">
        <f>IF(EC203="zákl. přenesená",I209,0)</f>
        <v>0</v>
      </c>
      <c r="FW203" s="429">
        <f>IF(EC203="sníž. přenesená",I209,0)</f>
        <v>0</v>
      </c>
      <c r="FX203" s="429">
        <f>IF(EC203="nulová",I209,0)</f>
        <v>0</v>
      </c>
      <c r="FY203" s="49" t="s">
        <v>45</v>
      </c>
      <c r="FZ203" s="429">
        <f>ROUND(H209*G209,2)</f>
        <v>59600</v>
      </c>
      <c r="GA203" s="49" t="s">
        <v>110</v>
      </c>
      <c r="GB203" s="49" t="s">
        <v>850</v>
      </c>
    </row>
    <row r="204" spans="1:184" s="10" customFormat="1" ht="24.9" customHeight="1" x14ac:dyDescent="0.2">
      <c r="A204"/>
      <c r="B204" s="380"/>
      <c r="C204" s="207" t="s">
        <v>114</v>
      </c>
      <c r="D204" s="215" t="s">
        <v>7</v>
      </c>
      <c r="E204" s="216" t="s">
        <v>840</v>
      </c>
      <c r="F204" s="141"/>
      <c r="G204" s="217">
        <v>8</v>
      </c>
      <c r="H204" s="218"/>
      <c r="I204" s="381"/>
      <c r="J204" s="316"/>
      <c r="K204" s="317"/>
      <c r="L204" s="316"/>
      <c r="M204" s="317"/>
      <c r="N204" s="316"/>
      <c r="O204" s="317"/>
      <c r="P204" s="316"/>
      <c r="Q204" s="317"/>
      <c r="R204" s="316"/>
      <c r="S204" s="317"/>
      <c r="T204" s="316"/>
      <c r="U204" s="317"/>
      <c r="V204" s="316"/>
      <c r="W204" s="317"/>
      <c r="X204" s="316"/>
      <c r="Y204" s="317"/>
      <c r="Z204" s="316"/>
      <c r="AA204" s="317"/>
      <c r="AB204" s="316"/>
      <c r="AC204" s="317"/>
      <c r="AD204" s="1609"/>
      <c r="AE204" s="1610"/>
      <c r="AF204" s="316"/>
      <c r="AG204" s="317"/>
      <c r="AH204" s="316"/>
      <c r="AI204" s="317"/>
      <c r="AJ204" s="316"/>
      <c r="AK204" s="317"/>
      <c r="AL204" s="316"/>
      <c r="AM204" s="317"/>
      <c r="AN204" s="316"/>
      <c r="AO204" s="317"/>
      <c r="AP204" s="1905"/>
      <c r="AQ204" s="1906"/>
      <c r="AR204" s="1609"/>
      <c r="AS204" s="1610"/>
      <c r="AT204" s="1905"/>
      <c r="AU204" s="1906"/>
      <c r="AV204" s="316"/>
      <c r="AW204" s="317"/>
      <c r="AX204" s="316"/>
      <c r="AY204" s="371"/>
      <c r="AZ204" s="528"/>
      <c r="EB204" s="140"/>
      <c r="EC204" s="141"/>
      <c r="ED204" s="141"/>
      <c r="EE204" s="141"/>
      <c r="EF204" s="141"/>
      <c r="EG204" s="141"/>
      <c r="EH204" s="141"/>
      <c r="EI204" s="142"/>
      <c r="FI204" s="143" t="s">
        <v>114</v>
      </c>
      <c r="FJ204" s="143" t="s">
        <v>46</v>
      </c>
      <c r="FK204" s="10" t="s">
        <v>46</v>
      </c>
      <c r="FL204" s="10" t="s">
        <v>23</v>
      </c>
      <c r="FM204" s="10" t="s">
        <v>45</v>
      </c>
      <c r="FN204" s="143" t="s">
        <v>103</v>
      </c>
    </row>
    <row r="205" spans="1:184" s="2" customFormat="1" ht="24.9" customHeight="1" x14ac:dyDescent="0.25">
      <c r="A205" s="266"/>
      <c r="B205" s="434" t="s">
        <v>449</v>
      </c>
      <c r="C205" s="435" t="s">
        <v>238</v>
      </c>
      <c r="D205" s="436" t="s">
        <v>524</v>
      </c>
      <c r="E205" s="293" t="s">
        <v>525</v>
      </c>
      <c r="F205" s="437" t="s">
        <v>341</v>
      </c>
      <c r="G205" s="438">
        <v>3</v>
      </c>
      <c r="H205" s="439">
        <v>985</v>
      </c>
      <c r="I205" s="440">
        <f>ROUND(H205*G205,2)</f>
        <v>2955</v>
      </c>
      <c r="J205" s="331"/>
      <c r="K205" s="319">
        <f>ROUND(J205*H205,2)</f>
        <v>0</v>
      </c>
      <c r="L205" s="331"/>
      <c r="M205" s="319">
        <f>ROUND(L205*H205,2)</f>
        <v>0</v>
      </c>
      <c r="N205" s="331"/>
      <c r="O205" s="319">
        <f>ROUND(N205*H205,2)</f>
        <v>0</v>
      </c>
      <c r="P205" s="331">
        <v>2</v>
      </c>
      <c r="Q205" s="319">
        <f>ROUND(P205*H205,2)</f>
        <v>1970</v>
      </c>
      <c r="R205" s="331">
        <v>1</v>
      </c>
      <c r="S205" s="319">
        <f>ROUND(R205*H205,2)</f>
        <v>985</v>
      </c>
      <c r="T205" s="331"/>
      <c r="U205" s="319">
        <f>ROUND(T205*H205,2)</f>
        <v>0</v>
      </c>
      <c r="V205" s="331"/>
      <c r="W205" s="319">
        <f>ROUND(V205*H205,2)</f>
        <v>0</v>
      </c>
      <c r="X205" s="331"/>
      <c r="Y205" s="319">
        <f>ROUND(X205*H205,2)</f>
        <v>0</v>
      </c>
      <c r="Z205" s="331"/>
      <c r="AA205" s="319">
        <f>ROUND(Z205*H205,2)</f>
        <v>0</v>
      </c>
      <c r="AB205" s="331"/>
      <c r="AC205" s="319">
        <f>ROUND(AB205*H205,2)</f>
        <v>0</v>
      </c>
      <c r="AD205" s="1624"/>
      <c r="AE205" s="1382">
        <f>ROUND(AD205*H205,2)</f>
        <v>0</v>
      </c>
      <c r="AF205" s="331"/>
      <c r="AG205" s="319">
        <f>ROUND(AF205*H205,2)</f>
        <v>0</v>
      </c>
      <c r="AH205" s="331"/>
      <c r="AI205" s="319">
        <f>ROUND(AH205*H205,2)</f>
        <v>0</v>
      </c>
      <c r="AJ205" s="331"/>
      <c r="AK205" s="319">
        <f>ROUND(AJ205*H205,2)</f>
        <v>0</v>
      </c>
      <c r="AL205" s="331"/>
      <c r="AM205" s="319">
        <f>ROUND(AL205*H205,2)</f>
        <v>0</v>
      </c>
      <c r="AN205" s="331"/>
      <c r="AO205" s="319">
        <f>ROUND(AN205*H205,2)</f>
        <v>0</v>
      </c>
      <c r="AP205" s="1918"/>
      <c r="AQ205" s="1908">
        <f>ROUND(AP205*H205,2)</f>
        <v>0</v>
      </c>
      <c r="AR205" s="1624"/>
      <c r="AS205" s="1382">
        <f>ROUND(AR205*H205,2)</f>
        <v>0</v>
      </c>
      <c r="AT205" s="1918"/>
      <c r="AU205" s="1908">
        <f>ROUND(AT205*H205,2)</f>
        <v>0</v>
      </c>
      <c r="AV205" s="318">
        <f>AT205+AR205+AP205+AN205+AL205+AJ205+AH205+AF205+AD205+AB205+Z205+X205+V205+T205+R205+P205+N205+L205+J205</f>
        <v>3</v>
      </c>
      <c r="AW205" s="319">
        <f>ROUND(AV205*H205,2)</f>
        <v>2955</v>
      </c>
      <c r="AX205" s="318">
        <f>G205-AV205</f>
        <v>0</v>
      </c>
      <c r="AY205" s="433">
        <f>ROUND(AX205*H205,2)</f>
        <v>0</v>
      </c>
      <c r="AZ205" s="530">
        <f>AY205/I205</f>
        <v>0</v>
      </c>
      <c r="EB205" s="441" t="s">
        <v>7</v>
      </c>
      <c r="EC205" s="442" t="s">
        <v>31</v>
      </c>
      <c r="ED205" s="285"/>
      <c r="EE205" s="48">
        <f>ED205*G211</f>
        <v>0</v>
      </c>
      <c r="EF205" s="48">
        <v>2E-3</v>
      </c>
      <c r="EG205" s="48">
        <f>EF205*G211</f>
        <v>3.7999999999999999E-2</v>
      </c>
      <c r="EH205" s="48">
        <v>0</v>
      </c>
      <c r="EI205" s="428">
        <f>EH205*G211</f>
        <v>0</v>
      </c>
      <c r="FG205" s="49" t="s">
        <v>166</v>
      </c>
      <c r="FI205" s="49" t="s">
        <v>238</v>
      </c>
      <c r="FJ205" s="49" t="s">
        <v>46</v>
      </c>
      <c r="FN205" s="49" t="s">
        <v>103</v>
      </c>
      <c r="FT205" s="429">
        <f>IF(EC205="základní",I211,0)</f>
        <v>4085</v>
      </c>
      <c r="FU205" s="429">
        <f>IF(EC205="snížená",I211,0)</f>
        <v>0</v>
      </c>
      <c r="FV205" s="429">
        <f>IF(EC205="zákl. přenesená",I211,0)</f>
        <v>0</v>
      </c>
      <c r="FW205" s="429">
        <f>IF(EC205="sníž. přenesená",I211,0)</f>
        <v>0</v>
      </c>
      <c r="FX205" s="429">
        <f>IF(EC205="nulová",I211,0)</f>
        <v>0</v>
      </c>
      <c r="FY205" s="49" t="s">
        <v>45</v>
      </c>
      <c r="FZ205" s="429">
        <f>ROUND(H211*G211,2)</f>
        <v>4085</v>
      </c>
      <c r="GA205" s="49" t="s">
        <v>110</v>
      </c>
      <c r="GB205" s="49" t="s">
        <v>851</v>
      </c>
    </row>
    <row r="206" spans="1:184" s="10" customFormat="1" ht="24.9" customHeight="1" x14ac:dyDescent="0.2">
      <c r="A206"/>
      <c r="B206" s="380"/>
      <c r="C206" s="207" t="s">
        <v>114</v>
      </c>
      <c r="D206" s="215" t="s">
        <v>7</v>
      </c>
      <c r="E206" s="216" t="s">
        <v>504</v>
      </c>
      <c r="F206" s="141"/>
      <c r="G206" s="217">
        <v>3</v>
      </c>
      <c r="H206" s="218"/>
      <c r="I206" s="381"/>
      <c r="J206" s="316"/>
      <c r="K206" s="317"/>
      <c r="L206" s="316"/>
      <c r="M206" s="317"/>
      <c r="N206" s="316"/>
      <c r="O206" s="317"/>
      <c r="P206" s="316"/>
      <c r="Q206" s="317"/>
      <c r="R206" s="316"/>
      <c r="S206" s="317"/>
      <c r="T206" s="316"/>
      <c r="U206" s="317"/>
      <c r="V206" s="316"/>
      <c r="W206" s="317"/>
      <c r="X206" s="316"/>
      <c r="Y206" s="317"/>
      <c r="Z206" s="316"/>
      <c r="AA206" s="317"/>
      <c r="AB206" s="316"/>
      <c r="AC206" s="317"/>
      <c r="AD206" s="1609"/>
      <c r="AE206" s="1610"/>
      <c r="AF206" s="316"/>
      <c r="AG206" s="317"/>
      <c r="AH206" s="316"/>
      <c r="AI206" s="317"/>
      <c r="AJ206" s="316"/>
      <c r="AK206" s="317"/>
      <c r="AL206" s="316"/>
      <c r="AM206" s="317"/>
      <c r="AN206" s="316"/>
      <c r="AO206" s="317"/>
      <c r="AP206" s="1905"/>
      <c r="AQ206" s="1906"/>
      <c r="AR206" s="1609"/>
      <c r="AS206" s="1610"/>
      <c r="AT206" s="1905"/>
      <c r="AU206" s="1906"/>
      <c r="AV206" s="316"/>
      <c r="AW206" s="317"/>
      <c r="AX206" s="316"/>
      <c r="AY206" s="371"/>
      <c r="AZ206" s="528"/>
      <c r="EB206" s="140"/>
      <c r="EC206" s="141"/>
      <c r="ED206" s="141"/>
      <c r="EE206" s="141"/>
      <c r="EF206" s="141"/>
      <c r="EG206" s="141"/>
      <c r="EH206" s="141"/>
      <c r="EI206" s="142"/>
      <c r="FI206" s="143" t="s">
        <v>114</v>
      </c>
      <c r="FJ206" s="143" t="s">
        <v>46</v>
      </c>
      <c r="FK206" s="10" t="s">
        <v>46</v>
      </c>
      <c r="FL206" s="10" t="s">
        <v>23</v>
      </c>
      <c r="FM206" s="10" t="s">
        <v>45</v>
      </c>
      <c r="FN206" s="143" t="s">
        <v>103</v>
      </c>
    </row>
    <row r="207" spans="1:184" s="2" customFormat="1" ht="24.9" customHeight="1" x14ac:dyDescent="0.25">
      <c r="A207" s="266"/>
      <c r="B207" s="434" t="s">
        <v>454</v>
      </c>
      <c r="C207" s="435" t="s">
        <v>238</v>
      </c>
      <c r="D207" s="436" t="s">
        <v>529</v>
      </c>
      <c r="E207" s="293" t="s">
        <v>530</v>
      </c>
      <c r="F207" s="437" t="s">
        <v>341</v>
      </c>
      <c r="G207" s="438">
        <v>8</v>
      </c>
      <c r="H207" s="439">
        <v>1545</v>
      </c>
      <c r="I207" s="440">
        <f>ROUND(H207*G207,2)</f>
        <v>12360</v>
      </c>
      <c r="J207" s="331"/>
      <c r="K207" s="319">
        <f>ROUND(J207*H207,2)</f>
        <v>0</v>
      </c>
      <c r="L207" s="331"/>
      <c r="M207" s="319">
        <f>ROUND(L207*H207,2)</f>
        <v>0</v>
      </c>
      <c r="N207" s="331"/>
      <c r="O207" s="319">
        <f>ROUND(N207*H207,2)</f>
        <v>0</v>
      </c>
      <c r="P207" s="331">
        <v>4</v>
      </c>
      <c r="Q207" s="319">
        <f>ROUND(P207*H207,2)</f>
        <v>6180</v>
      </c>
      <c r="R207" s="331">
        <v>4</v>
      </c>
      <c r="S207" s="319">
        <f>ROUND(R207*H207,2)</f>
        <v>6180</v>
      </c>
      <c r="T207" s="331"/>
      <c r="U207" s="319">
        <f>ROUND(T207*H207,2)</f>
        <v>0</v>
      </c>
      <c r="V207" s="331"/>
      <c r="W207" s="319">
        <f>ROUND(V207*H207,2)</f>
        <v>0</v>
      </c>
      <c r="X207" s="331"/>
      <c r="Y207" s="319">
        <f>ROUND(X207*H207,2)</f>
        <v>0</v>
      </c>
      <c r="Z207" s="331"/>
      <c r="AA207" s="319">
        <f>ROUND(Z207*H207,2)</f>
        <v>0</v>
      </c>
      <c r="AB207" s="331"/>
      <c r="AC207" s="319">
        <f>ROUND(AB207*H207,2)</f>
        <v>0</v>
      </c>
      <c r="AD207" s="1624"/>
      <c r="AE207" s="1382">
        <f>ROUND(AD207*H207,2)</f>
        <v>0</v>
      </c>
      <c r="AF207" s="331"/>
      <c r="AG207" s="319">
        <f>ROUND(AF207*H207,2)</f>
        <v>0</v>
      </c>
      <c r="AH207" s="331"/>
      <c r="AI207" s="319">
        <f>ROUND(AH207*H207,2)</f>
        <v>0</v>
      </c>
      <c r="AJ207" s="331"/>
      <c r="AK207" s="319">
        <f>ROUND(AJ207*H207,2)</f>
        <v>0</v>
      </c>
      <c r="AL207" s="331"/>
      <c r="AM207" s="319">
        <f>ROUND(AL207*H207,2)</f>
        <v>0</v>
      </c>
      <c r="AN207" s="331"/>
      <c r="AO207" s="319">
        <f>ROUND(AN207*H207,2)</f>
        <v>0</v>
      </c>
      <c r="AP207" s="1918"/>
      <c r="AQ207" s="1908">
        <f>ROUND(AP207*H207,2)</f>
        <v>0</v>
      </c>
      <c r="AR207" s="1624"/>
      <c r="AS207" s="1382">
        <f>ROUND(AR207*H207,2)</f>
        <v>0</v>
      </c>
      <c r="AT207" s="1918"/>
      <c r="AU207" s="1908">
        <f>ROUND(AT207*H207,2)</f>
        <v>0</v>
      </c>
      <c r="AV207" s="318">
        <f>AT207+AR207+AP207+AN207+AL207+AJ207+AH207+AF207+AD207+AB207+Z207+X207+V207+T207+R207+P207+N207+L207+J207</f>
        <v>8</v>
      </c>
      <c r="AW207" s="319">
        <f>ROUND(AV207*H207,2)</f>
        <v>12360</v>
      </c>
      <c r="AX207" s="318">
        <f>G207-AV207</f>
        <v>0</v>
      </c>
      <c r="AY207" s="433">
        <f>ROUND(AX207*H207,2)</f>
        <v>0</v>
      </c>
      <c r="AZ207" s="530">
        <f>AY207/I207</f>
        <v>0</v>
      </c>
      <c r="EB207" s="441" t="s">
        <v>7</v>
      </c>
      <c r="EC207" s="442" t="s">
        <v>31</v>
      </c>
      <c r="ED207" s="285"/>
      <c r="EE207" s="48">
        <f>ED207*G213</f>
        <v>0</v>
      </c>
      <c r="EF207" s="48">
        <v>8.0000000000000004E-4</v>
      </c>
      <c r="EG207" s="48">
        <f>EF207*G213</f>
        <v>1.2E-2</v>
      </c>
      <c r="EH207" s="48">
        <v>0</v>
      </c>
      <c r="EI207" s="428">
        <f>EH207*G213</f>
        <v>0</v>
      </c>
      <c r="FG207" s="49" t="s">
        <v>166</v>
      </c>
      <c r="FI207" s="49" t="s">
        <v>238</v>
      </c>
      <c r="FJ207" s="49" t="s">
        <v>46</v>
      </c>
      <c r="FN207" s="49" t="s">
        <v>103</v>
      </c>
      <c r="FT207" s="429">
        <f>IF(EC207="základní",I213,0)</f>
        <v>17812.5</v>
      </c>
      <c r="FU207" s="429">
        <f>IF(EC207="snížená",I213,0)</f>
        <v>0</v>
      </c>
      <c r="FV207" s="429">
        <f>IF(EC207="zákl. přenesená",I213,0)</f>
        <v>0</v>
      </c>
      <c r="FW207" s="429">
        <f>IF(EC207="sníž. přenesená",I213,0)</f>
        <v>0</v>
      </c>
      <c r="FX207" s="429">
        <f>IF(EC207="nulová",I213,0)</f>
        <v>0</v>
      </c>
      <c r="FY207" s="49" t="s">
        <v>45</v>
      </c>
      <c r="FZ207" s="429">
        <f>ROUND(H213*G213,2)</f>
        <v>17812.5</v>
      </c>
      <c r="GA207" s="49" t="s">
        <v>110</v>
      </c>
      <c r="GB207" s="49" t="s">
        <v>853</v>
      </c>
    </row>
    <row r="208" spans="1:184" s="10" customFormat="1" ht="24.9" customHeight="1" x14ac:dyDescent="0.2">
      <c r="A208"/>
      <c r="B208" s="380"/>
      <c r="C208" s="207" t="s">
        <v>114</v>
      </c>
      <c r="D208" s="215" t="s">
        <v>7</v>
      </c>
      <c r="E208" s="216" t="s">
        <v>518</v>
      </c>
      <c r="F208" s="141"/>
      <c r="G208" s="217">
        <v>8</v>
      </c>
      <c r="H208" s="218"/>
      <c r="I208" s="381"/>
      <c r="J208" s="316"/>
      <c r="K208" s="317"/>
      <c r="L208" s="316"/>
      <c r="M208" s="317"/>
      <c r="N208" s="316"/>
      <c r="O208" s="317"/>
      <c r="P208" s="316"/>
      <c r="Q208" s="317"/>
      <c r="R208" s="316"/>
      <c r="S208" s="317"/>
      <c r="T208" s="316"/>
      <c r="U208" s="317"/>
      <c r="V208" s="316"/>
      <c r="W208" s="317"/>
      <c r="X208" s="316"/>
      <c r="Y208" s="317"/>
      <c r="Z208" s="316"/>
      <c r="AA208" s="317"/>
      <c r="AB208" s="316"/>
      <c r="AC208" s="317"/>
      <c r="AD208" s="1609"/>
      <c r="AE208" s="1610"/>
      <c r="AF208" s="316"/>
      <c r="AG208" s="317"/>
      <c r="AH208" s="316"/>
      <c r="AI208" s="317"/>
      <c r="AJ208" s="316"/>
      <c r="AK208" s="317"/>
      <c r="AL208" s="316"/>
      <c r="AM208" s="317"/>
      <c r="AN208" s="316"/>
      <c r="AO208" s="317"/>
      <c r="AP208" s="1905"/>
      <c r="AQ208" s="1906"/>
      <c r="AR208" s="1609"/>
      <c r="AS208" s="1610"/>
      <c r="AT208" s="1905"/>
      <c r="AU208" s="1906"/>
      <c r="AV208" s="316"/>
      <c r="AW208" s="317"/>
      <c r="AX208" s="316"/>
      <c r="AY208" s="371"/>
      <c r="AZ208" s="528"/>
      <c r="EB208" s="140"/>
      <c r="EC208" s="141"/>
      <c r="ED208" s="141"/>
      <c r="EE208" s="141"/>
      <c r="EF208" s="141"/>
      <c r="EG208" s="141"/>
      <c r="EH208" s="141"/>
      <c r="EI208" s="142"/>
      <c r="FI208" s="143" t="s">
        <v>114</v>
      </c>
      <c r="FJ208" s="143" t="s">
        <v>46</v>
      </c>
      <c r="FK208" s="10" t="s">
        <v>46</v>
      </c>
      <c r="FL208" s="10" t="s">
        <v>23</v>
      </c>
      <c r="FM208" s="10" t="s">
        <v>45</v>
      </c>
      <c r="FN208" s="143" t="s">
        <v>103</v>
      </c>
    </row>
    <row r="209" spans="1:184" s="448" customFormat="1" ht="24.9" customHeight="1" x14ac:dyDescent="0.25">
      <c r="A209" s="266"/>
      <c r="B209" s="434" t="s">
        <v>462</v>
      </c>
      <c r="C209" s="435" t="s">
        <v>238</v>
      </c>
      <c r="D209" s="436" t="s">
        <v>538</v>
      </c>
      <c r="E209" s="293" t="s">
        <v>539</v>
      </c>
      <c r="F209" s="437" t="s">
        <v>341</v>
      </c>
      <c r="G209" s="438">
        <v>8</v>
      </c>
      <c r="H209" s="439">
        <v>7450</v>
      </c>
      <c r="I209" s="440">
        <f>ROUND(H209*G209,2)</f>
        <v>59600</v>
      </c>
      <c r="J209" s="330"/>
      <c r="K209" s="319">
        <f>ROUND(J209*H209,2)</f>
        <v>0</v>
      </c>
      <c r="L209" s="330"/>
      <c r="M209" s="319">
        <f>ROUND(L209*H209,2)</f>
        <v>0</v>
      </c>
      <c r="N209" s="330"/>
      <c r="O209" s="319">
        <f>ROUND(N209*H209,2)</f>
        <v>0</v>
      </c>
      <c r="P209" s="330">
        <v>4</v>
      </c>
      <c r="Q209" s="319">
        <f>ROUND(P209*H209,2)</f>
        <v>29800</v>
      </c>
      <c r="R209" s="330">
        <v>4</v>
      </c>
      <c r="S209" s="319">
        <f>ROUND(R209*H209,2)</f>
        <v>29800</v>
      </c>
      <c r="T209" s="330"/>
      <c r="U209" s="319">
        <f>ROUND(T209*H209,2)</f>
        <v>0</v>
      </c>
      <c r="V209" s="330"/>
      <c r="W209" s="319">
        <f>ROUND(V209*H209,2)</f>
        <v>0</v>
      </c>
      <c r="X209" s="330"/>
      <c r="Y209" s="319">
        <f>ROUND(X209*H209,2)</f>
        <v>0</v>
      </c>
      <c r="Z209" s="330"/>
      <c r="AA209" s="319">
        <f>ROUND(Z209*H209,2)</f>
        <v>0</v>
      </c>
      <c r="AB209" s="330"/>
      <c r="AC209" s="319">
        <f>ROUND(AB209*H209,2)</f>
        <v>0</v>
      </c>
      <c r="AD209" s="1621"/>
      <c r="AE209" s="1382">
        <f>ROUND(AD209*H209,2)</f>
        <v>0</v>
      </c>
      <c r="AF209" s="330"/>
      <c r="AG209" s="319">
        <f>ROUND(AF209*H209,2)</f>
        <v>0</v>
      </c>
      <c r="AH209" s="330"/>
      <c r="AI209" s="319">
        <f>ROUND(AH209*H209,2)</f>
        <v>0</v>
      </c>
      <c r="AJ209" s="330"/>
      <c r="AK209" s="319">
        <f>ROUND(AJ209*H209,2)</f>
        <v>0</v>
      </c>
      <c r="AL209" s="330"/>
      <c r="AM209" s="319">
        <f>ROUND(AL209*H209,2)</f>
        <v>0</v>
      </c>
      <c r="AN209" s="330"/>
      <c r="AO209" s="319">
        <f>ROUND(AN209*H209,2)</f>
        <v>0</v>
      </c>
      <c r="AP209" s="1916"/>
      <c r="AQ209" s="1908">
        <f>ROUND(AP209*H209,2)</f>
        <v>0</v>
      </c>
      <c r="AR209" s="1621"/>
      <c r="AS209" s="1382">
        <f>ROUND(AR209*H209,2)</f>
        <v>0</v>
      </c>
      <c r="AT209" s="1916"/>
      <c r="AU209" s="1908">
        <f>ROUND(AT209*H209,2)</f>
        <v>0</v>
      </c>
      <c r="AV209" s="318">
        <f>AT209+AR209+AP209+AN209+AL209+AJ209+AH209+AF209+AD209+AB209+Z209+X209+V209+T209+R209+P209+N209+L209+J209</f>
        <v>8</v>
      </c>
      <c r="AW209" s="319">
        <f>ROUND(AV209*H209,2)</f>
        <v>59600</v>
      </c>
      <c r="AX209" s="318">
        <f>G209-AV209</f>
        <v>0</v>
      </c>
      <c r="AY209" s="433">
        <f>ROUND(AX209*H209,2)</f>
        <v>0</v>
      </c>
      <c r="AZ209" s="530">
        <f>AY209/I209</f>
        <v>0</v>
      </c>
      <c r="EB209" s="449"/>
      <c r="EC209" s="450"/>
      <c r="ED209" s="450"/>
      <c r="EE209" s="450"/>
      <c r="EF209" s="450"/>
      <c r="EG209" s="450"/>
      <c r="EH209" s="450"/>
      <c r="EI209" s="451"/>
      <c r="FI209" s="452" t="s">
        <v>114</v>
      </c>
      <c r="FJ209" s="452" t="s">
        <v>46</v>
      </c>
      <c r="FK209" s="448" t="s">
        <v>45</v>
      </c>
      <c r="FL209" s="448" t="s">
        <v>23</v>
      </c>
      <c r="FM209" s="448" t="s">
        <v>44</v>
      </c>
      <c r="FN209" s="452" t="s">
        <v>103</v>
      </c>
    </row>
    <row r="210" spans="1:184" s="1" customFormat="1" ht="24.9" customHeight="1" x14ac:dyDescent="0.2">
      <c r="A210"/>
      <c r="B210" s="380"/>
      <c r="C210" s="207" t="s">
        <v>114</v>
      </c>
      <c r="D210" s="215" t="s">
        <v>7</v>
      </c>
      <c r="E210" s="216" t="s">
        <v>840</v>
      </c>
      <c r="F210" s="141"/>
      <c r="G210" s="217">
        <v>8</v>
      </c>
      <c r="H210" s="218"/>
      <c r="I210" s="381"/>
      <c r="J210" s="324"/>
      <c r="K210" s="313"/>
      <c r="L210" s="324"/>
      <c r="M210" s="313"/>
      <c r="N210" s="324"/>
      <c r="O210" s="313"/>
      <c r="P210" s="324"/>
      <c r="Q210" s="313"/>
      <c r="R210" s="324"/>
      <c r="S210" s="313"/>
      <c r="T210" s="324"/>
      <c r="U210" s="313"/>
      <c r="V210" s="324"/>
      <c r="W210" s="313"/>
      <c r="X210" s="324"/>
      <c r="Y210" s="313"/>
      <c r="Z210" s="324"/>
      <c r="AA210" s="313"/>
      <c r="AB210" s="324"/>
      <c r="AC210" s="313"/>
      <c r="AD210" s="1622"/>
      <c r="AE210" s="1606"/>
      <c r="AF210" s="324"/>
      <c r="AG210" s="313"/>
      <c r="AH210" s="324"/>
      <c r="AI210" s="313"/>
      <c r="AJ210" s="324"/>
      <c r="AK210" s="313"/>
      <c r="AL210" s="324"/>
      <c r="AM210" s="313"/>
      <c r="AN210" s="324"/>
      <c r="AO210" s="313"/>
      <c r="AP210" s="1917"/>
      <c r="AQ210" s="1902"/>
      <c r="AR210" s="1622"/>
      <c r="AS210" s="1606"/>
      <c r="AT210" s="1917"/>
      <c r="AU210" s="1902"/>
      <c r="AV210" s="324"/>
      <c r="AW210" s="313"/>
      <c r="AX210" s="324"/>
      <c r="AY210" s="369"/>
      <c r="AZ210" s="539"/>
      <c r="EB210" s="164" t="s">
        <v>7</v>
      </c>
      <c r="EC210" s="165" t="s">
        <v>31</v>
      </c>
      <c r="ED210" s="33"/>
      <c r="EE210" s="124">
        <f>ED210*G216</f>
        <v>0</v>
      </c>
      <c r="EF210" s="124">
        <v>5.0000000000000001E-4</v>
      </c>
      <c r="EG210" s="124">
        <f>EF210*G216</f>
        <v>5.0000000000000001E-4</v>
      </c>
      <c r="EH210" s="124">
        <v>0</v>
      </c>
      <c r="EI210" s="125">
        <f>EH210*G216</f>
        <v>0</v>
      </c>
      <c r="EJ210" s="22"/>
      <c r="EK210" s="22"/>
      <c r="EL210" s="22"/>
      <c r="EM210" s="22"/>
      <c r="EN210" s="22"/>
      <c r="EO210" s="22"/>
      <c r="EP210" s="22"/>
      <c r="EQ210" s="22"/>
      <c r="ER210" s="22"/>
      <c r="ES210" s="22"/>
      <c r="ET210" s="22"/>
      <c r="FG210" s="126" t="s">
        <v>166</v>
      </c>
      <c r="FI210" s="126" t="s">
        <v>238</v>
      </c>
      <c r="FJ210" s="126" t="s">
        <v>46</v>
      </c>
      <c r="FN210" s="13" t="s">
        <v>103</v>
      </c>
      <c r="FT210" s="127">
        <f>IF(EC210="základní",I216,0)</f>
        <v>513</v>
      </c>
      <c r="FU210" s="127">
        <f>IF(EC210="snížená",I216,0)</f>
        <v>0</v>
      </c>
      <c r="FV210" s="127">
        <f>IF(EC210="zákl. přenesená",I216,0)</f>
        <v>0</v>
      </c>
      <c r="FW210" s="127">
        <f>IF(EC210="sníž. přenesená",I216,0)</f>
        <v>0</v>
      </c>
      <c r="FX210" s="127">
        <f>IF(EC210="nulová",I216,0)</f>
        <v>0</v>
      </c>
      <c r="FY210" s="13" t="s">
        <v>45</v>
      </c>
      <c r="FZ210" s="127">
        <f>ROUND(H216*G216,2)</f>
        <v>513</v>
      </c>
      <c r="GA210" s="13" t="s">
        <v>110</v>
      </c>
      <c r="GB210" s="126" t="s">
        <v>855</v>
      </c>
    </row>
    <row r="211" spans="1:184" s="443" customFormat="1" ht="24.9" customHeight="1" x14ac:dyDescent="0.25">
      <c r="A211" s="266"/>
      <c r="B211" s="434" t="s">
        <v>466</v>
      </c>
      <c r="C211" s="435" t="s">
        <v>238</v>
      </c>
      <c r="D211" s="436" t="s">
        <v>551</v>
      </c>
      <c r="E211" s="293" t="s">
        <v>552</v>
      </c>
      <c r="F211" s="437" t="s">
        <v>341</v>
      </c>
      <c r="G211" s="438">
        <v>19</v>
      </c>
      <c r="H211" s="439">
        <v>215</v>
      </c>
      <c r="I211" s="440">
        <f>ROUND(H211*G211,2)</f>
        <v>4085</v>
      </c>
      <c r="J211" s="329"/>
      <c r="K211" s="319">
        <f>ROUND(J211*H211,2)</f>
        <v>0</v>
      </c>
      <c r="L211" s="329"/>
      <c r="M211" s="319">
        <f>ROUND(L211*H211,2)</f>
        <v>0</v>
      </c>
      <c r="N211" s="329"/>
      <c r="O211" s="319">
        <f>ROUND(N211*H211,2)</f>
        <v>0</v>
      </c>
      <c r="P211" s="329">
        <v>9</v>
      </c>
      <c r="Q211" s="319">
        <f>ROUND(P211*H211,2)</f>
        <v>1935</v>
      </c>
      <c r="R211" s="329">
        <v>10</v>
      </c>
      <c r="S211" s="319">
        <f>ROUND(R211*H211,2)</f>
        <v>2150</v>
      </c>
      <c r="T211" s="329"/>
      <c r="U211" s="319">
        <f>ROUND(T211*H211,2)</f>
        <v>0</v>
      </c>
      <c r="V211" s="329"/>
      <c r="W211" s="319">
        <f>ROUND(V211*H211,2)</f>
        <v>0</v>
      </c>
      <c r="X211" s="329"/>
      <c r="Y211" s="319">
        <f>ROUND(X211*H211,2)</f>
        <v>0</v>
      </c>
      <c r="Z211" s="329"/>
      <c r="AA211" s="319">
        <f>ROUND(Z211*H211,2)</f>
        <v>0</v>
      </c>
      <c r="AB211" s="329"/>
      <c r="AC211" s="319">
        <f>ROUND(AB211*H211,2)</f>
        <v>0</v>
      </c>
      <c r="AD211" s="1620"/>
      <c r="AE211" s="1382">
        <f>ROUND(AD211*H211,2)</f>
        <v>0</v>
      </c>
      <c r="AF211" s="329"/>
      <c r="AG211" s="319">
        <f>ROUND(AF211*H211,2)</f>
        <v>0</v>
      </c>
      <c r="AH211" s="329"/>
      <c r="AI211" s="319">
        <f>ROUND(AH211*H211,2)</f>
        <v>0</v>
      </c>
      <c r="AJ211" s="329"/>
      <c r="AK211" s="319">
        <f>ROUND(AJ211*H211,2)</f>
        <v>0</v>
      </c>
      <c r="AL211" s="329"/>
      <c r="AM211" s="319">
        <f>ROUND(AL211*H211,2)</f>
        <v>0</v>
      </c>
      <c r="AN211" s="329"/>
      <c r="AO211" s="319">
        <f>ROUND(AN211*H211,2)</f>
        <v>0</v>
      </c>
      <c r="AP211" s="1915"/>
      <c r="AQ211" s="1908">
        <f>ROUND(AP211*H211,2)</f>
        <v>0</v>
      </c>
      <c r="AR211" s="1620"/>
      <c r="AS211" s="1382">
        <f>ROUND(AR211*H211,2)</f>
        <v>0</v>
      </c>
      <c r="AT211" s="1915"/>
      <c r="AU211" s="1908">
        <f>ROUND(AT211*H211,2)</f>
        <v>0</v>
      </c>
      <c r="AV211" s="318">
        <f>AT211+AR211+AP211+AN211+AL211+AJ211+AH211+AF211+AD211+AB211+Z211+X211+V211+T211+R211+P211+N211+L211+J211</f>
        <v>19</v>
      </c>
      <c r="AW211" s="319">
        <f>ROUND(AV211*H211,2)</f>
        <v>4085</v>
      </c>
      <c r="AX211" s="318">
        <f>G211-AV211</f>
        <v>0</v>
      </c>
      <c r="AY211" s="433">
        <f>ROUND(AX211*H211,2)</f>
        <v>0</v>
      </c>
      <c r="AZ211" s="530">
        <f>AY211/I211</f>
        <v>0</v>
      </c>
      <c r="EB211" s="444"/>
      <c r="EC211" s="445"/>
      <c r="ED211" s="445"/>
      <c r="EE211" s="445"/>
      <c r="EF211" s="445"/>
      <c r="EG211" s="445"/>
      <c r="EH211" s="445"/>
      <c r="EI211" s="446"/>
      <c r="FI211" s="447" t="s">
        <v>114</v>
      </c>
      <c r="FJ211" s="447" t="s">
        <v>46</v>
      </c>
      <c r="FK211" s="443" t="s">
        <v>46</v>
      </c>
      <c r="FL211" s="443" t="s">
        <v>23</v>
      </c>
      <c r="FM211" s="443" t="s">
        <v>45</v>
      </c>
      <c r="FN211" s="447" t="s">
        <v>103</v>
      </c>
    </row>
    <row r="212" spans="1:184" s="9" customFormat="1" ht="24.9" customHeight="1" x14ac:dyDescent="0.2">
      <c r="A212"/>
      <c r="B212" s="380"/>
      <c r="C212" s="207" t="s">
        <v>114</v>
      </c>
      <c r="D212" s="215" t="s">
        <v>7</v>
      </c>
      <c r="E212" s="216" t="s">
        <v>852</v>
      </c>
      <c r="F212" s="141"/>
      <c r="G212" s="217">
        <v>19</v>
      </c>
      <c r="H212" s="218"/>
      <c r="I212" s="381"/>
      <c r="J212" s="314"/>
      <c r="K212" s="315"/>
      <c r="L212" s="314"/>
      <c r="M212" s="315"/>
      <c r="N212" s="314"/>
      <c r="O212" s="315"/>
      <c r="P212" s="314"/>
      <c r="Q212" s="315"/>
      <c r="R212" s="314"/>
      <c r="S212" s="315"/>
      <c r="T212" s="314"/>
      <c r="U212" s="315"/>
      <c r="V212" s="314"/>
      <c r="W212" s="315"/>
      <c r="X212" s="314"/>
      <c r="Y212" s="315"/>
      <c r="Z212" s="314"/>
      <c r="AA212" s="315"/>
      <c r="AB212" s="314"/>
      <c r="AC212" s="315"/>
      <c r="AD212" s="1607"/>
      <c r="AE212" s="1608"/>
      <c r="AF212" s="314"/>
      <c r="AG212" s="315"/>
      <c r="AH212" s="314"/>
      <c r="AI212" s="315"/>
      <c r="AJ212" s="314"/>
      <c r="AK212" s="315"/>
      <c r="AL212" s="314"/>
      <c r="AM212" s="315"/>
      <c r="AN212" s="314"/>
      <c r="AO212" s="315"/>
      <c r="AP212" s="1903"/>
      <c r="AQ212" s="1904"/>
      <c r="AR212" s="1607"/>
      <c r="AS212" s="1608"/>
      <c r="AT212" s="1903"/>
      <c r="AU212" s="1904"/>
      <c r="AV212" s="314"/>
      <c r="AW212" s="315"/>
      <c r="AX212" s="314"/>
      <c r="AY212" s="370"/>
      <c r="AZ212" s="527"/>
      <c r="EB212" s="133"/>
      <c r="EC212" s="134"/>
      <c r="ED212" s="134"/>
      <c r="EE212" s="134"/>
      <c r="EF212" s="134"/>
      <c r="EG212" s="134"/>
      <c r="EH212" s="134"/>
      <c r="EI212" s="135"/>
      <c r="FI212" s="136" t="s">
        <v>114</v>
      </c>
      <c r="FJ212" s="136" t="s">
        <v>46</v>
      </c>
      <c r="FK212" s="9" t="s">
        <v>45</v>
      </c>
      <c r="FL212" s="9" t="s">
        <v>23</v>
      </c>
      <c r="FM212" s="9" t="s">
        <v>44</v>
      </c>
      <c r="FN212" s="136" t="s">
        <v>103</v>
      </c>
    </row>
    <row r="213" spans="1:184" s="2" customFormat="1" ht="16.5" customHeight="1" x14ac:dyDescent="0.25">
      <c r="A213" s="266"/>
      <c r="B213" s="434" t="s">
        <v>470</v>
      </c>
      <c r="C213" s="435" t="s">
        <v>238</v>
      </c>
      <c r="D213" s="436" t="s">
        <v>562</v>
      </c>
      <c r="E213" s="293" t="s">
        <v>563</v>
      </c>
      <c r="F213" s="437" t="s">
        <v>341</v>
      </c>
      <c r="G213" s="438">
        <v>15</v>
      </c>
      <c r="H213" s="439">
        <v>1187.5</v>
      </c>
      <c r="I213" s="440">
        <f>ROUND(H213*G213,2)</f>
        <v>17812.5</v>
      </c>
      <c r="J213" s="318"/>
      <c r="K213" s="319">
        <f>ROUND(J213*H213,2)</f>
        <v>0</v>
      </c>
      <c r="L213" s="318"/>
      <c r="M213" s="319">
        <f>ROUND(L213*H213,2)</f>
        <v>0</v>
      </c>
      <c r="N213" s="318"/>
      <c r="O213" s="319">
        <f>ROUND(N213*H213,2)</f>
        <v>0</v>
      </c>
      <c r="P213" s="318">
        <v>8</v>
      </c>
      <c r="Q213" s="319">
        <f>ROUND(P213*H213,2)</f>
        <v>9500</v>
      </c>
      <c r="R213" s="318">
        <v>7</v>
      </c>
      <c r="S213" s="319">
        <f>ROUND(R213*H213,2)</f>
        <v>8312.5</v>
      </c>
      <c r="T213" s="318"/>
      <c r="U213" s="319">
        <f>ROUND(T213*H213,2)</f>
        <v>0</v>
      </c>
      <c r="V213" s="318"/>
      <c r="W213" s="319">
        <f>ROUND(V213*H213,2)</f>
        <v>0</v>
      </c>
      <c r="X213" s="318"/>
      <c r="Y213" s="319">
        <f>ROUND(X213*H213,2)</f>
        <v>0</v>
      </c>
      <c r="Z213" s="318"/>
      <c r="AA213" s="319">
        <f>ROUND(Z213*H213,2)</f>
        <v>0</v>
      </c>
      <c r="AB213" s="318"/>
      <c r="AC213" s="319">
        <f>ROUND(AB213*H213,2)</f>
        <v>0</v>
      </c>
      <c r="AD213" s="1381"/>
      <c r="AE213" s="1382">
        <f>ROUND(AD213*H213,2)</f>
        <v>0</v>
      </c>
      <c r="AF213" s="318"/>
      <c r="AG213" s="319">
        <f>ROUND(AF213*H213,2)</f>
        <v>0</v>
      </c>
      <c r="AH213" s="318"/>
      <c r="AI213" s="319">
        <f>ROUND(AH213*H213,2)</f>
        <v>0</v>
      </c>
      <c r="AJ213" s="318"/>
      <c r="AK213" s="319">
        <f>ROUND(AJ213*H213,2)</f>
        <v>0</v>
      </c>
      <c r="AL213" s="318"/>
      <c r="AM213" s="319">
        <f>ROUND(AL213*H213,2)</f>
        <v>0</v>
      </c>
      <c r="AN213" s="318"/>
      <c r="AO213" s="319">
        <f>ROUND(AN213*H213,2)</f>
        <v>0</v>
      </c>
      <c r="AP213" s="1907"/>
      <c r="AQ213" s="1908">
        <f>ROUND(AP213*H213,2)</f>
        <v>0</v>
      </c>
      <c r="AR213" s="1381"/>
      <c r="AS213" s="1382">
        <f>ROUND(AR213*H213,2)</f>
        <v>0</v>
      </c>
      <c r="AT213" s="1907"/>
      <c r="AU213" s="1908">
        <f>ROUND(AT213*H213,2)</f>
        <v>0</v>
      </c>
      <c r="AV213" s="318">
        <f>AT213+AR213+AP213+AN213+AL213+AJ213+AH213+AF213+AD213+AB213+Z213+X213+V213+T213+R213+P213+N213+L213+J213</f>
        <v>15</v>
      </c>
      <c r="AW213" s="319">
        <f>ROUND(AV213*H213,2)</f>
        <v>17812.5</v>
      </c>
      <c r="AX213" s="318">
        <f>G213-AV213</f>
        <v>0</v>
      </c>
      <c r="AY213" s="433">
        <f>ROUND(AX213*H213,2)</f>
        <v>0</v>
      </c>
      <c r="AZ213" s="530">
        <f>AY213/I213</f>
        <v>0</v>
      </c>
      <c r="EB213" s="426" t="s">
        <v>7</v>
      </c>
      <c r="EC213" s="427" t="s">
        <v>31</v>
      </c>
      <c r="ED213" s="285"/>
      <c r="EE213" s="48">
        <f>ED213*G219</f>
        <v>0</v>
      </c>
      <c r="EF213" s="48">
        <v>0.21734000000000001</v>
      </c>
      <c r="EG213" s="48">
        <f>EF213*G219</f>
        <v>1.73872</v>
      </c>
      <c r="EH213" s="48">
        <v>0</v>
      </c>
      <c r="EI213" s="428">
        <f>EH213*G219</f>
        <v>0</v>
      </c>
      <c r="FG213" s="49" t="s">
        <v>110</v>
      </c>
      <c r="FI213" s="49" t="s">
        <v>105</v>
      </c>
      <c r="FJ213" s="49" t="s">
        <v>46</v>
      </c>
      <c r="FN213" s="49" t="s">
        <v>103</v>
      </c>
      <c r="FT213" s="429">
        <f>IF(EC213="základní",I219,0)</f>
        <v>9409.6</v>
      </c>
      <c r="FU213" s="429">
        <f>IF(EC213="snížená",I219,0)</f>
        <v>0</v>
      </c>
      <c r="FV213" s="429">
        <f>IF(EC213="zákl. přenesená",I219,0)</f>
        <v>0</v>
      </c>
      <c r="FW213" s="429">
        <f>IF(EC213="sníž. přenesená",I219,0)</f>
        <v>0</v>
      </c>
      <c r="FX213" s="429">
        <f>IF(EC213="nulová",I219,0)</f>
        <v>0</v>
      </c>
      <c r="FY213" s="49" t="s">
        <v>45</v>
      </c>
      <c r="FZ213" s="429">
        <f>ROUND(H219*G219,2)</f>
        <v>9409.6</v>
      </c>
      <c r="GA213" s="49" t="s">
        <v>110</v>
      </c>
      <c r="GB213" s="49" t="s">
        <v>856</v>
      </c>
    </row>
    <row r="214" spans="1:184" s="1" customFormat="1" ht="24.9" customHeight="1" x14ac:dyDescent="0.2">
      <c r="A214"/>
      <c r="B214" s="380"/>
      <c r="C214" s="207" t="s">
        <v>114</v>
      </c>
      <c r="D214" s="215" t="s">
        <v>7</v>
      </c>
      <c r="E214" s="216" t="s">
        <v>854</v>
      </c>
      <c r="F214" s="141"/>
      <c r="G214" s="217">
        <v>15</v>
      </c>
      <c r="H214" s="218"/>
      <c r="I214" s="381"/>
      <c r="J214" s="312"/>
      <c r="K214" s="313"/>
      <c r="L214" s="312"/>
      <c r="M214" s="313"/>
      <c r="N214" s="312"/>
      <c r="O214" s="313"/>
      <c r="P214" s="312"/>
      <c r="Q214" s="313"/>
      <c r="R214" s="312"/>
      <c r="S214" s="313"/>
      <c r="T214" s="312"/>
      <c r="U214" s="313"/>
      <c r="V214" s="312"/>
      <c r="W214" s="313"/>
      <c r="X214" s="312"/>
      <c r="Y214" s="313"/>
      <c r="Z214" s="312"/>
      <c r="AA214" s="313"/>
      <c r="AB214" s="312"/>
      <c r="AC214" s="313"/>
      <c r="AD214" s="1605"/>
      <c r="AE214" s="1606"/>
      <c r="AF214" s="312"/>
      <c r="AG214" s="313"/>
      <c r="AH214" s="312"/>
      <c r="AI214" s="313"/>
      <c r="AJ214" s="312"/>
      <c r="AK214" s="313"/>
      <c r="AL214" s="312"/>
      <c r="AM214" s="313"/>
      <c r="AN214" s="312"/>
      <c r="AO214" s="313"/>
      <c r="AP214" s="1901"/>
      <c r="AQ214" s="1902"/>
      <c r="AR214" s="1605"/>
      <c r="AS214" s="1606"/>
      <c r="AT214" s="1901"/>
      <c r="AU214" s="1902"/>
      <c r="AV214" s="312"/>
      <c r="AW214" s="313"/>
      <c r="AX214" s="312"/>
      <c r="AY214" s="369"/>
      <c r="AZ214" s="539"/>
      <c r="EB214" s="128"/>
      <c r="EC214" s="129"/>
      <c r="ED214" s="33"/>
      <c r="EE214" s="33"/>
      <c r="EF214" s="33"/>
      <c r="EG214" s="33"/>
      <c r="EH214" s="33"/>
      <c r="EI214" s="34"/>
      <c r="EJ214" s="22"/>
      <c r="EK214" s="22"/>
      <c r="EL214" s="22"/>
      <c r="EM214" s="22"/>
      <c r="EN214" s="22"/>
      <c r="EO214" s="22"/>
      <c r="EP214" s="22"/>
      <c r="EQ214" s="22"/>
      <c r="ER214" s="22"/>
      <c r="ES214" s="22"/>
      <c r="ET214" s="22"/>
      <c r="FI214" s="13" t="s">
        <v>112</v>
      </c>
      <c r="FJ214" s="13" t="s">
        <v>46</v>
      </c>
    </row>
    <row r="215" spans="1:184" s="10" customFormat="1" ht="24.9" customHeight="1" x14ac:dyDescent="0.2">
      <c r="A215"/>
      <c r="B215" s="382"/>
      <c r="C215" s="207" t="s">
        <v>114</v>
      </c>
      <c r="D215" s="210" t="s">
        <v>7</v>
      </c>
      <c r="E215" s="211" t="s">
        <v>560</v>
      </c>
      <c r="F215" s="134"/>
      <c r="G215" s="210" t="s">
        <v>7</v>
      </c>
      <c r="H215" s="212"/>
      <c r="I215" s="383"/>
      <c r="J215" s="316"/>
      <c r="K215" s="317"/>
      <c r="L215" s="316"/>
      <c r="M215" s="317"/>
      <c r="N215" s="316"/>
      <c r="O215" s="317"/>
      <c r="P215" s="316"/>
      <c r="Q215" s="317"/>
      <c r="R215" s="316"/>
      <c r="S215" s="317"/>
      <c r="T215" s="316"/>
      <c r="U215" s="317"/>
      <c r="V215" s="316"/>
      <c r="W215" s="317"/>
      <c r="X215" s="316"/>
      <c r="Y215" s="317"/>
      <c r="Z215" s="316"/>
      <c r="AA215" s="317"/>
      <c r="AB215" s="316"/>
      <c r="AC215" s="317"/>
      <c r="AD215" s="1609"/>
      <c r="AE215" s="1610"/>
      <c r="AF215" s="316"/>
      <c r="AG215" s="317"/>
      <c r="AH215" s="316"/>
      <c r="AI215" s="317"/>
      <c r="AJ215" s="316"/>
      <c r="AK215" s="317"/>
      <c r="AL215" s="316"/>
      <c r="AM215" s="317"/>
      <c r="AN215" s="316"/>
      <c r="AO215" s="317"/>
      <c r="AP215" s="1905"/>
      <c r="AQ215" s="1906"/>
      <c r="AR215" s="1609"/>
      <c r="AS215" s="1610"/>
      <c r="AT215" s="1905"/>
      <c r="AU215" s="1906"/>
      <c r="AV215" s="316"/>
      <c r="AW215" s="317"/>
      <c r="AX215" s="316"/>
      <c r="AY215" s="371"/>
      <c r="AZ215" s="528"/>
      <c r="EB215" s="140"/>
      <c r="EC215" s="141"/>
      <c r="ED215" s="141"/>
      <c r="EE215" s="141"/>
      <c r="EF215" s="141"/>
      <c r="EG215" s="141"/>
      <c r="EH215" s="141"/>
      <c r="EI215" s="142"/>
      <c r="FI215" s="143" t="s">
        <v>114</v>
      </c>
      <c r="FJ215" s="143" t="s">
        <v>46</v>
      </c>
      <c r="FK215" s="10" t="s">
        <v>46</v>
      </c>
      <c r="FL215" s="10" t="s">
        <v>23</v>
      </c>
      <c r="FM215" s="10" t="s">
        <v>45</v>
      </c>
      <c r="FN215" s="143" t="s">
        <v>103</v>
      </c>
    </row>
    <row r="216" spans="1:184" s="2" customFormat="1" ht="24.9" customHeight="1" x14ac:dyDescent="0.25">
      <c r="A216" s="266"/>
      <c r="B216" s="434" t="s">
        <v>476</v>
      </c>
      <c r="C216" s="435" t="s">
        <v>238</v>
      </c>
      <c r="D216" s="436" t="s">
        <v>567</v>
      </c>
      <c r="E216" s="293" t="s">
        <v>568</v>
      </c>
      <c r="F216" s="437" t="s">
        <v>341</v>
      </c>
      <c r="G216" s="438">
        <v>1</v>
      </c>
      <c r="H216" s="439">
        <v>513</v>
      </c>
      <c r="I216" s="440">
        <f>ROUND(H216*G216,2)</f>
        <v>513</v>
      </c>
      <c r="J216" s="331"/>
      <c r="K216" s="319">
        <f>ROUND(J216*H216,2)</f>
        <v>0</v>
      </c>
      <c r="L216" s="331"/>
      <c r="M216" s="319">
        <f>ROUND(L216*H216,2)</f>
        <v>0</v>
      </c>
      <c r="N216" s="331"/>
      <c r="O216" s="319">
        <f>ROUND(N216*H216,2)</f>
        <v>0</v>
      </c>
      <c r="P216" s="331"/>
      <c r="Q216" s="319">
        <f>ROUND(P216*H216,2)</f>
        <v>0</v>
      </c>
      <c r="R216" s="331">
        <v>1</v>
      </c>
      <c r="S216" s="319">
        <f>ROUND(R216*H216,2)</f>
        <v>513</v>
      </c>
      <c r="T216" s="331"/>
      <c r="U216" s="319">
        <f>ROUND(T216*H216,2)</f>
        <v>0</v>
      </c>
      <c r="V216" s="331"/>
      <c r="W216" s="319">
        <f>ROUND(V216*H216,2)</f>
        <v>0</v>
      </c>
      <c r="X216" s="331"/>
      <c r="Y216" s="319">
        <f>ROUND(X216*H216,2)</f>
        <v>0</v>
      </c>
      <c r="Z216" s="331"/>
      <c r="AA216" s="319">
        <f>ROUND(Z216*H216,2)</f>
        <v>0</v>
      </c>
      <c r="AB216" s="331"/>
      <c r="AC216" s="319">
        <f>ROUND(AB216*H216,2)</f>
        <v>0</v>
      </c>
      <c r="AD216" s="1624"/>
      <c r="AE216" s="1382">
        <f>ROUND(AD216*H216,2)</f>
        <v>0</v>
      </c>
      <c r="AF216" s="331"/>
      <c r="AG216" s="319">
        <f>ROUND(AF216*H216,2)</f>
        <v>0</v>
      </c>
      <c r="AH216" s="331"/>
      <c r="AI216" s="319">
        <f>ROUND(AH216*H216,2)</f>
        <v>0</v>
      </c>
      <c r="AJ216" s="331"/>
      <c r="AK216" s="319">
        <f>ROUND(AJ216*H216,2)</f>
        <v>0</v>
      </c>
      <c r="AL216" s="331"/>
      <c r="AM216" s="319">
        <f>ROUND(AL216*H216,2)</f>
        <v>0</v>
      </c>
      <c r="AN216" s="331"/>
      <c r="AO216" s="319">
        <f>ROUND(AN216*H216,2)</f>
        <v>0</v>
      </c>
      <c r="AP216" s="1918"/>
      <c r="AQ216" s="1908">
        <f>ROUND(AP216*H216,2)</f>
        <v>0</v>
      </c>
      <c r="AR216" s="1624"/>
      <c r="AS216" s="1382">
        <f>ROUND(AR216*H216,2)</f>
        <v>0</v>
      </c>
      <c r="AT216" s="1918"/>
      <c r="AU216" s="1908">
        <f>ROUND(AT216*H216,2)</f>
        <v>0</v>
      </c>
      <c r="AV216" s="318">
        <f>AT216+AR216+AP216+AN216+AL216+AJ216+AH216+AF216+AD216+AB216+Z216+X216+V216+T216+R216+P216+N216+L216+J216</f>
        <v>1</v>
      </c>
      <c r="AW216" s="319">
        <f>ROUND(AV216*H216,2)</f>
        <v>513</v>
      </c>
      <c r="AX216" s="318">
        <f>G216-AV216</f>
        <v>0</v>
      </c>
      <c r="AY216" s="433">
        <f>ROUND(AX216*H216,2)</f>
        <v>0</v>
      </c>
      <c r="AZ216" s="530">
        <f>AY216/I216</f>
        <v>0</v>
      </c>
      <c r="EB216" s="441" t="s">
        <v>7</v>
      </c>
      <c r="EC216" s="442" t="s">
        <v>31</v>
      </c>
      <c r="ED216" s="285"/>
      <c r="EE216" s="48">
        <f>ED216*G222</f>
        <v>0</v>
      </c>
      <c r="EF216" s="48">
        <v>5.6300000000000003E-2</v>
      </c>
      <c r="EG216" s="48">
        <f>EF216*G222</f>
        <v>0.33779999999999999</v>
      </c>
      <c r="EH216" s="48">
        <v>0</v>
      </c>
      <c r="EI216" s="428">
        <f>EH216*G222</f>
        <v>0</v>
      </c>
      <c r="FG216" s="49" t="s">
        <v>166</v>
      </c>
      <c r="FI216" s="49" t="s">
        <v>238</v>
      </c>
      <c r="FJ216" s="49" t="s">
        <v>46</v>
      </c>
      <c r="FN216" s="49" t="s">
        <v>103</v>
      </c>
      <c r="FT216" s="429">
        <f>IF(EC216="základní",I222,0)</f>
        <v>15862.8</v>
      </c>
      <c r="FU216" s="429">
        <f>IF(EC216="snížená",I222,0)</f>
        <v>0</v>
      </c>
      <c r="FV216" s="429">
        <f>IF(EC216="zákl. přenesená",I222,0)</f>
        <v>0</v>
      </c>
      <c r="FW216" s="429">
        <f>IF(EC216="sníž. přenesená",I222,0)</f>
        <v>0</v>
      </c>
      <c r="FX216" s="429">
        <f>IF(EC216="nulová",I222,0)</f>
        <v>0</v>
      </c>
      <c r="FY216" s="49" t="s">
        <v>45</v>
      </c>
      <c r="FZ216" s="429">
        <f>ROUND(H222*G222,2)</f>
        <v>15862.8</v>
      </c>
      <c r="GA216" s="49" t="s">
        <v>110</v>
      </c>
      <c r="GB216" s="49" t="s">
        <v>857</v>
      </c>
    </row>
    <row r="217" spans="1:184" s="10" customFormat="1" ht="24.9" customHeight="1" x14ac:dyDescent="0.2">
      <c r="A217"/>
      <c r="B217" s="380"/>
      <c r="C217" s="207" t="s">
        <v>114</v>
      </c>
      <c r="D217" s="215" t="s">
        <v>7</v>
      </c>
      <c r="E217" s="216" t="s">
        <v>570</v>
      </c>
      <c r="F217" s="141"/>
      <c r="G217" s="217">
        <v>1</v>
      </c>
      <c r="H217" s="218"/>
      <c r="I217" s="381"/>
      <c r="J217" s="316"/>
      <c r="K217" s="317"/>
      <c r="L217" s="316"/>
      <c r="M217" s="317"/>
      <c r="N217" s="316"/>
      <c r="O217" s="317"/>
      <c r="P217" s="316"/>
      <c r="Q217" s="317"/>
      <c r="R217" s="316"/>
      <c r="S217" s="317"/>
      <c r="T217" s="316"/>
      <c r="U217" s="317"/>
      <c r="V217" s="316"/>
      <c r="W217" s="317"/>
      <c r="X217" s="316"/>
      <c r="Y217" s="317"/>
      <c r="Z217" s="316"/>
      <c r="AA217" s="317"/>
      <c r="AB217" s="316"/>
      <c r="AC217" s="317"/>
      <c r="AD217" s="1609"/>
      <c r="AE217" s="1610"/>
      <c r="AF217" s="316"/>
      <c r="AG217" s="317"/>
      <c r="AH217" s="316"/>
      <c r="AI217" s="317"/>
      <c r="AJ217" s="316"/>
      <c r="AK217" s="317"/>
      <c r="AL217" s="316"/>
      <c r="AM217" s="317"/>
      <c r="AN217" s="316"/>
      <c r="AO217" s="317"/>
      <c r="AP217" s="1905"/>
      <c r="AQ217" s="1906"/>
      <c r="AR217" s="1609"/>
      <c r="AS217" s="1610"/>
      <c r="AT217" s="1905"/>
      <c r="AU217" s="1906"/>
      <c r="AV217" s="316"/>
      <c r="AW217" s="317"/>
      <c r="AX217" s="316"/>
      <c r="AY217" s="371"/>
      <c r="AZ217" s="528"/>
      <c r="EB217" s="140"/>
      <c r="EC217" s="141"/>
      <c r="ED217" s="141"/>
      <c r="EE217" s="141"/>
      <c r="EF217" s="141"/>
      <c r="EG217" s="141"/>
      <c r="EH217" s="141"/>
      <c r="EI217" s="142"/>
      <c r="FI217" s="143" t="s">
        <v>114</v>
      </c>
      <c r="FJ217" s="143" t="s">
        <v>46</v>
      </c>
      <c r="FK217" s="10" t="s">
        <v>46</v>
      </c>
      <c r="FL217" s="10" t="s">
        <v>23</v>
      </c>
      <c r="FM217" s="10" t="s">
        <v>45</v>
      </c>
      <c r="FN217" s="143" t="s">
        <v>103</v>
      </c>
    </row>
    <row r="218" spans="1:184" s="1" customFormat="1" ht="24.9" customHeight="1" x14ac:dyDescent="0.2">
      <c r="A218"/>
      <c r="B218" s="382"/>
      <c r="C218" s="207" t="s">
        <v>114</v>
      </c>
      <c r="D218" s="210" t="s">
        <v>7</v>
      </c>
      <c r="E218" s="211" t="s">
        <v>560</v>
      </c>
      <c r="F218" s="134"/>
      <c r="G218" s="210" t="s">
        <v>7</v>
      </c>
      <c r="H218" s="212"/>
      <c r="I218" s="383"/>
      <c r="J218" s="324"/>
      <c r="K218" s="313"/>
      <c r="L218" s="324"/>
      <c r="M218" s="313"/>
      <c r="N218" s="324"/>
      <c r="O218" s="313"/>
      <c r="P218" s="324"/>
      <c r="Q218" s="313"/>
      <c r="R218" s="324"/>
      <c r="S218" s="313"/>
      <c r="T218" s="324"/>
      <c r="U218" s="313"/>
      <c r="V218" s="324"/>
      <c r="W218" s="313"/>
      <c r="X218" s="324"/>
      <c r="Y218" s="313"/>
      <c r="Z218" s="324"/>
      <c r="AA218" s="313"/>
      <c r="AB218" s="324"/>
      <c r="AC218" s="313"/>
      <c r="AD218" s="1622"/>
      <c r="AE218" s="1606"/>
      <c r="AF218" s="324"/>
      <c r="AG218" s="313"/>
      <c r="AH218" s="324"/>
      <c r="AI218" s="313"/>
      <c r="AJ218" s="324"/>
      <c r="AK218" s="313"/>
      <c r="AL218" s="324"/>
      <c r="AM218" s="313"/>
      <c r="AN218" s="324"/>
      <c r="AO218" s="313"/>
      <c r="AP218" s="1917"/>
      <c r="AQ218" s="1902"/>
      <c r="AR218" s="1622"/>
      <c r="AS218" s="1606"/>
      <c r="AT218" s="1917"/>
      <c r="AU218" s="1902"/>
      <c r="AV218" s="324"/>
      <c r="AW218" s="313"/>
      <c r="AX218" s="324"/>
      <c r="AY218" s="369"/>
      <c r="AZ218" s="539"/>
      <c r="EB218" s="164" t="s">
        <v>7</v>
      </c>
      <c r="EC218" s="165" t="s">
        <v>31</v>
      </c>
      <c r="ED218" s="33"/>
      <c r="EE218" s="124">
        <f>ED218*G224</f>
        <v>0</v>
      </c>
      <c r="EF218" s="124">
        <v>5.4600000000000003E-2</v>
      </c>
      <c r="EG218" s="124">
        <f>EF218*G224</f>
        <v>0.10920000000000001</v>
      </c>
      <c r="EH218" s="124">
        <v>0</v>
      </c>
      <c r="EI218" s="125">
        <f>EH218*G224</f>
        <v>0</v>
      </c>
      <c r="EJ218" s="22"/>
      <c r="EK218" s="22"/>
      <c r="EL218" s="22"/>
      <c r="EM218" s="22"/>
      <c r="EN218" s="22"/>
      <c r="EO218" s="22"/>
      <c r="EP218" s="22"/>
      <c r="EQ218" s="22"/>
      <c r="ER218" s="22"/>
      <c r="ES218" s="22"/>
      <c r="ET218" s="22"/>
      <c r="FG218" s="126" t="s">
        <v>166</v>
      </c>
      <c r="FI218" s="126" t="s">
        <v>238</v>
      </c>
      <c r="FJ218" s="126" t="s">
        <v>46</v>
      </c>
      <c r="FN218" s="13" t="s">
        <v>103</v>
      </c>
      <c r="FT218" s="127">
        <f>IF(EC218="základní",I224,0)</f>
        <v>5257.6</v>
      </c>
      <c r="FU218" s="127">
        <f>IF(EC218="snížená",I224,0)</f>
        <v>0</v>
      </c>
      <c r="FV218" s="127">
        <f>IF(EC218="zákl. přenesená",I224,0)</f>
        <v>0</v>
      </c>
      <c r="FW218" s="127">
        <f>IF(EC218="sníž. přenesená",I224,0)</f>
        <v>0</v>
      </c>
      <c r="FX218" s="127">
        <f>IF(EC218="nulová",I224,0)</f>
        <v>0</v>
      </c>
      <c r="FY218" s="13" t="s">
        <v>45</v>
      </c>
      <c r="FZ218" s="127">
        <f>ROUND(H224*G224,2)</f>
        <v>5257.6</v>
      </c>
      <c r="GA218" s="13" t="s">
        <v>110</v>
      </c>
      <c r="GB218" s="126" t="s">
        <v>858</v>
      </c>
    </row>
    <row r="219" spans="1:184" s="443" customFormat="1" ht="24.9" customHeight="1" x14ac:dyDescent="0.25">
      <c r="A219" s="266"/>
      <c r="B219" s="430" t="s">
        <v>480</v>
      </c>
      <c r="C219" s="268" t="s">
        <v>105</v>
      </c>
      <c r="D219" s="269" t="s">
        <v>572</v>
      </c>
      <c r="E219" s="431" t="s">
        <v>573</v>
      </c>
      <c r="F219" s="270" t="s">
        <v>341</v>
      </c>
      <c r="G219" s="271">
        <v>8</v>
      </c>
      <c r="H219" s="272">
        <v>1176.2</v>
      </c>
      <c r="I219" s="432">
        <f>ROUND(H219*G219,2)</f>
        <v>9409.6</v>
      </c>
      <c r="J219" s="329"/>
      <c r="K219" s="319">
        <f>ROUND(J219*H219,2)</f>
        <v>0</v>
      </c>
      <c r="L219" s="329"/>
      <c r="M219" s="319">
        <f>ROUND(L219*H219,2)</f>
        <v>0</v>
      </c>
      <c r="N219" s="329"/>
      <c r="O219" s="319">
        <f>ROUND(N219*H219,2)</f>
        <v>0</v>
      </c>
      <c r="P219" s="329">
        <v>4</v>
      </c>
      <c r="Q219" s="319">
        <f>ROUND(P219*H219,2)</f>
        <v>4704.8</v>
      </c>
      <c r="R219" s="329">
        <v>4</v>
      </c>
      <c r="S219" s="319">
        <f>ROUND(R219*H219,2)</f>
        <v>4704.8</v>
      </c>
      <c r="T219" s="329"/>
      <c r="U219" s="319">
        <f>ROUND(T219*H219,2)</f>
        <v>0</v>
      </c>
      <c r="V219" s="329"/>
      <c r="W219" s="319">
        <f>ROUND(V219*H219,2)</f>
        <v>0</v>
      </c>
      <c r="X219" s="329"/>
      <c r="Y219" s="319">
        <f>ROUND(X219*H219,2)</f>
        <v>0</v>
      </c>
      <c r="Z219" s="329"/>
      <c r="AA219" s="319">
        <f>ROUND(Z219*H219,2)</f>
        <v>0</v>
      </c>
      <c r="AB219" s="329"/>
      <c r="AC219" s="319">
        <f>ROUND(AB219*H219,2)</f>
        <v>0</v>
      </c>
      <c r="AD219" s="1620"/>
      <c r="AE219" s="1382">
        <f>ROUND(AD219*H219,2)</f>
        <v>0</v>
      </c>
      <c r="AF219" s="329"/>
      <c r="AG219" s="319">
        <f>ROUND(AF219*H219,2)</f>
        <v>0</v>
      </c>
      <c r="AH219" s="329"/>
      <c r="AI219" s="319">
        <f>ROUND(AH219*H219,2)</f>
        <v>0</v>
      </c>
      <c r="AJ219" s="329"/>
      <c r="AK219" s="319">
        <f>ROUND(AJ219*H219,2)</f>
        <v>0</v>
      </c>
      <c r="AL219" s="329"/>
      <c r="AM219" s="319">
        <f>ROUND(AL219*H219,2)</f>
        <v>0</v>
      </c>
      <c r="AN219" s="329"/>
      <c r="AO219" s="319">
        <f>ROUND(AN219*H219,2)</f>
        <v>0</v>
      </c>
      <c r="AP219" s="1915"/>
      <c r="AQ219" s="1908">
        <f>ROUND(AP219*H219,2)</f>
        <v>0</v>
      </c>
      <c r="AR219" s="1620"/>
      <c r="AS219" s="1382">
        <f>ROUND(AR219*H219,2)</f>
        <v>0</v>
      </c>
      <c r="AT219" s="1915"/>
      <c r="AU219" s="1908">
        <f>ROUND(AT219*H219,2)</f>
        <v>0</v>
      </c>
      <c r="AV219" s="318">
        <f>AT219+AR219+AP219+AN219+AL219+AJ219+AH219+AF219+AD219+AB219+Z219+X219+V219+T219+R219+P219+N219+L219+J219</f>
        <v>8</v>
      </c>
      <c r="AW219" s="319">
        <f>ROUND(AV219*H219,2)</f>
        <v>9409.6</v>
      </c>
      <c r="AX219" s="318">
        <f>G219-AV219</f>
        <v>0</v>
      </c>
      <c r="AY219" s="433">
        <f>ROUND(AX219*H219,2)</f>
        <v>0</v>
      </c>
      <c r="AZ219" s="530">
        <f>AY219/I219</f>
        <v>0</v>
      </c>
      <c r="EB219" s="444"/>
      <c r="EC219" s="445"/>
      <c r="ED219" s="445"/>
      <c r="EE219" s="445"/>
      <c r="EF219" s="445"/>
      <c r="EG219" s="445"/>
      <c r="EH219" s="445"/>
      <c r="EI219" s="446"/>
      <c r="FI219" s="447" t="s">
        <v>114</v>
      </c>
      <c r="FJ219" s="447" t="s">
        <v>46</v>
      </c>
      <c r="FK219" s="443" t="s">
        <v>46</v>
      </c>
      <c r="FL219" s="443" t="s">
        <v>23</v>
      </c>
      <c r="FM219" s="443" t="s">
        <v>45</v>
      </c>
      <c r="FN219" s="447" t="s">
        <v>103</v>
      </c>
    </row>
    <row r="220" spans="1:184" s="1" customFormat="1" ht="16.5" customHeight="1" x14ac:dyDescent="0.2">
      <c r="A220"/>
      <c r="B220" s="377"/>
      <c r="C220" s="207" t="s">
        <v>112</v>
      </c>
      <c r="D220" s="33"/>
      <c r="E220" s="208" t="s">
        <v>575</v>
      </c>
      <c r="F220" s="33"/>
      <c r="G220" s="33"/>
      <c r="H220" s="202"/>
      <c r="I220" s="378"/>
      <c r="J220" s="312"/>
      <c r="K220" s="313"/>
      <c r="L220" s="312"/>
      <c r="M220" s="313"/>
      <c r="N220" s="312"/>
      <c r="O220" s="313"/>
      <c r="P220" s="312"/>
      <c r="Q220" s="313"/>
      <c r="R220" s="312"/>
      <c r="S220" s="313"/>
      <c r="T220" s="312"/>
      <c r="U220" s="313"/>
      <c r="V220" s="312"/>
      <c r="W220" s="313"/>
      <c r="X220" s="312"/>
      <c r="Y220" s="313"/>
      <c r="Z220" s="312"/>
      <c r="AA220" s="313"/>
      <c r="AB220" s="312"/>
      <c r="AC220" s="313"/>
      <c r="AD220" s="1605"/>
      <c r="AE220" s="1606"/>
      <c r="AF220" s="312"/>
      <c r="AG220" s="313"/>
      <c r="AH220" s="312"/>
      <c r="AI220" s="313"/>
      <c r="AJ220" s="312"/>
      <c r="AK220" s="313"/>
      <c r="AL220" s="312"/>
      <c r="AM220" s="313"/>
      <c r="AN220" s="312"/>
      <c r="AO220" s="313"/>
      <c r="AP220" s="1901"/>
      <c r="AQ220" s="1902"/>
      <c r="AR220" s="1605"/>
      <c r="AS220" s="1606"/>
      <c r="AT220" s="1901"/>
      <c r="AU220" s="1902"/>
      <c r="AV220" s="312"/>
      <c r="AW220" s="313"/>
      <c r="AX220" s="312"/>
      <c r="AY220" s="369"/>
      <c r="AZ220" s="539"/>
      <c r="EB220" s="122" t="s">
        <v>7</v>
      </c>
      <c r="EC220" s="123" t="s">
        <v>31</v>
      </c>
      <c r="ED220" s="33"/>
      <c r="EE220" s="124">
        <f>ED220*G226</f>
        <v>0</v>
      </c>
      <c r="EF220" s="124">
        <v>3.1E-4</v>
      </c>
      <c r="EG220" s="124">
        <f>EF220*G226</f>
        <v>2.48E-3</v>
      </c>
      <c r="EH220" s="124">
        <v>0</v>
      </c>
      <c r="EI220" s="125">
        <f>EH220*G226</f>
        <v>0</v>
      </c>
      <c r="EJ220" s="22"/>
      <c r="EK220" s="22"/>
      <c r="EL220" s="22"/>
      <c r="EM220" s="22"/>
      <c r="EN220" s="22"/>
      <c r="EO220" s="22"/>
      <c r="EP220" s="22"/>
      <c r="EQ220" s="22"/>
      <c r="ER220" s="22"/>
      <c r="ES220" s="22"/>
      <c r="ET220" s="22"/>
      <c r="FG220" s="126" t="s">
        <v>110</v>
      </c>
      <c r="FI220" s="126" t="s">
        <v>105</v>
      </c>
      <c r="FJ220" s="126" t="s">
        <v>46</v>
      </c>
      <c r="FN220" s="13" t="s">
        <v>103</v>
      </c>
      <c r="FT220" s="127">
        <f>IF(EC220="základní",I226,0)</f>
        <v>14707.2</v>
      </c>
      <c r="FU220" s="127">
        <f>IF(EC220="snížená",I226,0)</f>
        <v>0</v>
      </c>
      <c r="FV220" s="127">
        <f>IF(EC220="zákl. přenesená",I226,0)</f>
        <v>0</v>
      </c>
      <c r="FW220" s="127">
        <f>IF(EC220="sníž. přenesená",I226,0)</f>
        <v>0</v>
      </c>
      <c r="FX220" s="127">
        <f>IF(EC220="nulová",I226,0)</f>
        <v>0</v>
      </c>
      <c r="FY220" s="13" t="s">
        <v>45</v>
      </c>
      <c r="FZ220" s="127">
        <f>ROUND(H226*G226,2)</f>
        <v>14707.2</v>
      </c>
      <c r="GA220" s="13" t="s">
        <v>110</v>
      </c>
      <c r="GB220" s="126" t="s">
        <v>859</v>
      </c>
    </row>
    <row r="221" spans="1:184" s="1" customFormat="1" ht="24.9" customHeight="1" x14ac:dyDescent="0.2">
      <c r="A221"/>
      <c r="B221" s="380"/>
      <c r="C221" s="207" t="s">
        <v>114</v>
      </c>
      <c r="D221" s="215" t="s">
        <v>7</v>
      </c>
      <c r="E221" s="216" t="s">
        <v>518</v>
      </c>
      <c r="F221" s="141"/>
      <c r="G221" s="217">
        <v>8</v>
      </c>
      <c r="H221" s="218"/>
      <c r="I221" s="381"/>
      <c r="J221" s="312"/>
      <c r="K221" s="313"/>
      <c r="L221" s="312"/>
      <c r="M221" s="313"/>
      <c r="N221" s="312"/>
      <c r="O221" s="313"/>
      <c r="P221" s="312"/>
      <c r="Q221" s="313"/>
      <c r="R221" s="312"/>
      <c r="S221" s="313"/>
      <c r="T221" s="312"/>
      <c r="U221" s="313"/>
      <c r="V221" s="312"/>
      <c r="W221" s="313"/>
      <c r="X221" s="312"/>
      <c r="Y221" s="313"/>
      <c r="Z221" s="312"/>
      <c r="AA221" s="313"/>
      <c r="AB221" s="312"/>
      <c r="AC221" s="313"/>
      <c r="AD221" s="1605"/>
      <c r="AE221" s="1606"/>
      <c r="AF221" s="312"/>
      <c r="AG221" s="313"/>
      <c r="AH221" s="312"/>
      <c r="AI221" s="313"/>
      <c r="AJ221" s="312"/>
      <c r="AK221" s="313"/>
      <c r="AL221" s="312"/>
      <c r="AM221" s="313"/>
      <c r="AN221" s="312"/>
      <c r="AO221" s="313"/>
      <c r="AP221" s="1901"/>
      <c r="AQ221" s="1902"/>
      <c r="AR221" s="1605"/>
      <c r="AS221" s="1606"/>
      <c r="AT221" s="1901"/>
      <c r="AU221" s="1902"/>
      <c r="AV221" s="312"/>
      <c r="AW221" s="313"/>
      <c r="AX221" s="312"/>
      <c r="AY221" s="369"/>
      <c r="AZ221" s="539"/>
      <c r="EB221" s="128"/>
      <c r="EC221" s="129"/>
      <c r="ED221" s="33"/>
      <c r="EE221" s="33"/>
      <c r="EF221" s="33"/>
      <c r="EG221" s="33"/>
      <c r="EH221" s="33"/>
      <c r="EI221" s="34"/>
      <c r="EJ221" s="22"/>
      <c r="EK221" s="22"/>
      <c r="EL221" s="22"/>
      <c r="EM221" s="22"/>
      <c r="EN221" s="22"/>
      <c r="EO221" s="22"/>
      <c r="EP221" s="22"/>
      <c r="EQ221" s="22"/>
      <c r="ER221" s="22"/>
      <c r="ES221" s="22"/>
      <c r="ET221" s="22"/>
      <c r="FI221" s="13" t="s">
        <v>112</v>
      </c>
      <c r="FJ221" s="13" t="s">
        <v>46</v>
      </c>
    </row>
    <row r="222" spans="1:184" s="2" customFormat="1" ht="16.5" customHeight="1" x14ac:dyDescent="0.25">
      <c r="A222" s="266"/>
      <c r="B222" s="434" t="s">
        <v>485</v>
      </c>
      <c r="C222" s="435" t="s">
        <v>238</v>
      </c>
      <c r="D222" s="436" t="s">
        <v>578</v>
      </c>
      <c r="E222" s="293" t="s">
        <v>579</v>
      </c>
      <c r="F222" s="437" t="s">
        <v>341</v>
      </c>
      <c r="G222" s="438">
        <v>6</v>
      </c>
      <c r="H222" s="439">
        <v>2643.8</v>
      </c>
      <c r="I222" s="440">
        <f>ROUND(H222*G222,2)</f>
        <v>15862.8</v>
      </c>
      <c r="J222" s="318"/>
      <c r="K222" s="319">
        <f>ROUND(J222*H222,2)</f>
        <v>0</v>
      </c>
      <c r="L222" s="318"/>
      <c r="M222" s="319">
        <f>ROUND(L222*H222,2)</f>
        <v>0</v>
      </c>
      <c r="N222" s="318"/>
      <c r="O222" s="319">
        <f>ROUND(N222*H222,2)</f>
        <v>0</v>
      </c>
      <c r="P222" s="318">
        <v>3</v>
      </c>
      <c r="Q222" s="319">
        <f>ROUND(P222*H222,2)</f>
        <v>7931.4</v>
      </c>
      <c r="R222" s="318">
        <v>3</v>
      </c>
      <c r="S222" s="319">
        <f>ROUND(R222*H222,2)</f>
        <v>7931.4</v>
      </c>
      <c r="T222" s="318"/>
      <c r="U222" s="319">
        <f>ROUND(T222*H222,2)</f>
        <v>0</v>
      </c>
      <c r="V222" s="318"/>
      <c r="W222" s="319">
        <f>ROUND(V222*H222,2)</f>
        <v>0</v>
      </c>
      <c r="X222" s="318"/>
      <c r="Y222" s="319">
        <f>ROUND(X222*H222,2)</f>
        <v>0</v>
      </c>
      <c r="Z222" s="318"/>
      <c r="AA222" s="319">
        <f>ROUND(Z222*H222,2)</f>
        <v>0</v>
      </c>
      <c r="AB222" s="318"/>
      <c r="AC222" s="319">
        <f>ROUND(AB222*H222,2)</f>
        <v>0</v>
      </c>
      <c r="AD222" s="1381"/>
      <c r="AE222" s="1382">
        <f>ROUND(AD222*H222,2)</f>
        <v>0</v>
      </c>
      <c r="AF222" s="318"/>
      <c r="AG222" s="319">
        <f>ROUND(AF222*H222,2)</f>
        <v>0</v>
      </c>
      <c r="AH222" s="318"/>
      <c r="AI222" s="319">
        <f>ROUND(AH222*H222,2)</f>
        <v>0</v>
      </c>
      <c r="AJ222" s="318"/>
      <c r="AK222" s="319">
        <f>ROUND(AJ222*H222,2)</f>
        <v>0</v>
      </c>
      <c r="AL222" s="318"/>
      <c r="AM222" s="319">
        <f>ROUND(AL222*H222,2)</f>
        <v>0</v>
      </c>
      <c r="AN222" s="318"/>
      <c r="AO222" s="319">
        <f>ROUND(AN222*H222,2)</f>
        <v>0</v>
      </c>
      <c r="AP222" s="1907"/>
      <c r="AQ222" s="1908">
        <f>ROUND(AP222*H222,2)</f>
        <v>0</v>
      </c>
      <c r="AR222" s="1381"/>
      <c r="AS222" s="1382">
        <f>ROUND(AR222*H222,2)</f>
        <v>0</v>
      </c>
      <c r="AT222" s="1907"/>
      <c r="AU222" s="1908">
        <f>ROUND(AT222*H222,2)</f>
        <v>0</v>
      </c>
      <c r="AV222" s="318">
        <f>AT222+AR222+AP222+AN222+AL222+AJ222+AH222+AF222+AD222+AB222+Z222+X222+V222+T222+R222+P222+N222+L222+J222</f>
        <v>6</v>
      </c>
      <c r="AW222" s="319">
        <f>ROUND(AV222*H222,2)</f>
        <v>15862.8</v>
      </c>
      <c r="AX222" s="318">
        <f>G222-AV222</f>
        <v>0</v>
      </c>
      <c r="AY222" s="433">
        <f>ROUND(AX222*H222,2)</f>
        <v>0</v>
      </c>
      <c r="AZ222" s="530">
        <f>AY222/I222</f>
        <v>0</v>
      </c>
      <c r="EB222" s="426" t="s">
        <v>7</v>
      </c>
      <c r="EC222" s="427" t="s">
        <v>31</v>
      </c>
      <c r="ED222" s="285"/>
      <c r="EE222" s="48">
        <f>ED222*G228</f>
        <v>0</v>
      </c>
      <c r="EF222" s="48">
        <v>9.0000000000000006E-5</v>
      </c>
      <c r="EG222" s="48">
        <f>EF222*G228</f>
        <v>2.1347999999999999E-2</v>
      </c>
      <c r="EH222" s="48">
        <v>0</v>
      </c>
      <c r="EI222" s="428">
        <f>EH222*G228</f>
        <v>0</v>
      </c>
      <c r="FG222" s="49" t="s">
        <v>110</v>
      </c>
      <c r="FI222" s="49" t="s">
        <v>105</v>
      </c>
      <c r="FJ222" s="49" t="s">
        <v>46</v>
      </c>
      <c r="FN222" s="49" t="s">
        <v>103</v>
      </c>
      <c r="FT222" s="429">
        <f>IF(EC222="základní",I228,0)</f>
        <v>6024.88</v>
      </c>
      <c r="FU222" s="429">
        <f>IF(EC222="snížená",I228,0)</f>
        <v>0</v>
      </c>
      <c r="FV222" s="429">
        <f>IF(EC222="zákl. přenesená",I228,0)</f>
        <v>0</v>
      </c>
      <c r="FW222" s="429">
        <f>IF(EC222="sníž. přenesená",I228,0)</f>
        <v>0</v>
      </c>
      <c r="FX222" s="429">
        <f>IF(EC222="nulová",I228,0)</f>
        <v>0</v>
      </c>
      <c r="FY222" s="49" t="s">
        <v>45</v>
      </c>
      <c r="FZ222" s="429">
        <f>ROUND(H228*G228,2)</f>
        <v>6024.88</v>
      </c>
      <c r="GA222" s="49" t="s">
        <v>110</v>
      </c>
      <c r="GB222" s="49" t="s">
        <v>860</v>
      </c>
    </row>
    <row r="223" spans="1:184" s="10" customFormat="1" ht="24.9" customHeight="1" x14ac:dyDescent="0.2">
      <c r="A223"/>
      <c r="B223" s="380"/>
      <c r="C223" s="207" t="s">
        <v>114</v>
      </c>
      <c r="D223" s="215" t="s">
        <v>7</v>
      </c>
      <c r="E223" s="216" t="s">
        <v>846</v>
      </c>
      <c r="F223" s="141"/>
      <c r="G223" s="217">
        <v>6</v>
      </c>
      <c r="H223" s="218"/>
      <c r="I223" s="381"/>
      <c r="J223" s="316"/>
      <c r="K223" s="317"/>
      <c r="L223" s="316"/>
      <c r="M223" s="317"/>
      <c r="N223" s="316"/>
      <c r="O223" s="317"/>
      <c r="P223" s="316"/>
      <c r="Q223" s="317"/>
      <c r="R223" s="316"/>
      <c r="S223" s="317"/>
      <c r="T223" s="316"/>
      <c r="U223" s="317"/>
      <c r="V223" s="316"/>
      <c r="W223" s="317"/>
      <c r="X223" s="316"/>
      <c r="Y223" s="317"/>
      <c r="Z223" s="316"/>
      <c r="AA223" s="317"/>
      <c r="AB223" s="316"/>
      <c r="AC223" s="317"/>
      <c r="AD223" s="1609"/>
      <c r="AE223" s="1610"/>
      <c r="AF223" s="316"/>
      <c r="AG223" s="317"/>
      <c r="AH223" s="316"/>
      <c r="AI223" s="317"/>
      <c r="AJ223" s="316"/>
      <c r="AK223" s="317"/>
      <c r="AL223" s="316"/>
      <c r="AM223" s="317"/>
      <c r="AN223" s="316"/>
      <c r="AO223" s="317"/>
      <c r="AP223" s="1905"/>
      <c r="AQ223" s="1906"/>
      <c r="AR223" s="1609"/>
      <c r="AS223" s="1610"/>
      <c r="AT223" s="1905"/>
      <c r="AU223" s="1906"/>
      <c r="AV223" s="316"/>
      <c r="AW223" s="317"/>
      <c r="AX223" s="316"/>
      <c r="AY223" s="371"/>
      <c r="AZ223" s="528"/>
      <c r="EB223" s="140"/>
      <c r="EC223" s="141"/>
      <c r="ED223" s="141"/>
      <c r="EE223" s="141"/>
      <c r="EF223" s="141"/>
      <c r="EG223" s="141"/>
      <c r="EH223" s="141"/>
      <c r="EI223" s="142"/>
      <c r="FI223" s="143" t="s">
        <v>114</v>
      </c>
      <c r="FJ223" s="143" t="s">
        <v>46</v>
      </c>
      <c r="FK223" s="10" t="s">
        <v>46</v>
      </c>
      <c r="FL223" s="10" t="s">
        <v>23</v>
      </c>
      <c r="FM223" s="10" t="s">
        <v>45</v>
      </c>
      <c r="FN223" s="143" t="s">
        <v>103</v>
      </c>
    </row>
    <row r="224" spans="1:184" s="2" customFormat="1" ht="16.5" customHeight="1" x14ac:dyDescent="0.25">
      <c r="A224" s="266"/>
      <c r="B224" s="434" t="s">
        <v>489</v>
      </c>
      <c r="C224" s="435" t="s">
        <v>238</v>
      </c>
      <c r="D224" s="436" t="s">
        <v>583</v>
      </c>
      <c r="E224" s="293" t="s">
        <v>584</v>
      </c>
      <c r="F224" s="437" t="s">
        <v>341</v>
      </c>
      <c r="G224" s="438">
        <v>2</v>
      </c>
      <c r="H224" s="439">
        <v>2628.8</v>
      </c>
      <c r="I224" s="440">
        <f>ROUND(H224*G224,2)</f>
        <v>5257.6</v>
      </c>
      <c r="J224" s="318"/>
      <c r="K224" s="319">
        <f>ROUND(J224*H224,2)</f>
        <v>0</v>
      </c>
      <c r="L224" s="318"/>
      <c r="M224" s="319">
        <f>ROUND(L224*H224,2)</f>
        <v>0</v>
      </c>
      <c r="N224" s="318"/>
      <c r="O224" s="319">
        <f>ROUND(N224*H224,2)</f>
        <v>0</v>
      </c>
      <c r="P224" s="318">
        <v>1</v>
      </c>
      <c r="Q224" s="319">
        <f>ROUND(P224*H224,2)</f>
        <v>2628.8</v>
      </c>
      <c r="R224" s="318">
        <v>1</v>
      </c>
      <c r="S224" s="319">
        <f>ROUND(R224*H224,2)</f>
        <v>2628.8</v>
      </c>
      <c r="T224" s="318"/>
      <c r="U224" s="319">
        <f>ROUND(T224*H224,2)</f>
        <v>0</v>
      </c>
      <c r="V224" s="318"/>
      <c r="W224" s="319">
        <f>ROUND(V224*H224,2)</f>
        <v>0</v>
      </c>
      <c r="X224" s="318"/>
      <c r="Y224" s="319">
        <f>ROUND(X224*H224,2)</f>
        <v>0</v>
      </c>
      <c r="Z224" s="318"/>
      <c r="AA224" s="319">
        <f>ROUND(Z224*H224,2)</f>
        <v>0</v>
      </c>
      <c r="AB224" s="318"/>
      <c r="AC224" s="319">
        <f>ROUND(AB224*H224,2)</f>
        <v>0</v>
      </c>
      <c r="AD224" s="1381"/>
      <c r="AE224" s="1382">
        <f>ROUND(AD224*H224,2)</f>
        <v>0</v>
      </c>
      <c r="AF224" s="318"/>
      <c r="AG224" s="319">
        <f>ROUND(AF224*H224,2)</f>
        <v>0</v>
      </c>
      <c r="AH224" s="318"/>
      <c r="AI224" s="319">
        <f>ROUND(AH224*H224,2)</f>
        <v>0</v>
      </c>
      <c r="AJ224" s="318"/>
      <c r="AK224" s="319">
        <f>ROUND(AJ224*H224,2)</f>
        <v>0</v>
      </c>
      <c r="AL224" s="318"/>
      <c r="AM224" s="319">
        <f>ROUND(AL224*H224,2)</f>
        <v>0</v>
      </c>
      <c r="AN224" s="318"/>
      <c r="AO224" s="319">
        <f>ROUND(AN224*H224,2)</f>
        <v>0</v>
      </c>
      <c r="AP224" s="1907"/>
      <c r="AQ224" s="1908">
        <f>ROUND(AP224*H224,2)</f>
        <v>0</v>
      </c>
      <c r="AR224" s="1381"/>
      <c r="AS224" s="1382">
        <f>ROUND(AR224*H224,2)</f>
        <v>0</v>
      </c>
      <c r="AT224" s="1907"/>
      <c r="AU224" s="1908">
        <f>ROUND(AT224*H224,2)</f>
        <v>0</v>
      </c>
      <c r="AV224" s="318">
        <f>AT224+AR224+AP224+AN224+AL224+AJ224+AH224+AF224+AD224+AB224+Z224+X224+V224+T224+R224+P224+N224+L224+J224</f>
        <v>2</v>
      </c>
      <c r="AW224" s="319">
        <f>ROUND(AV224*H224,2)</f>
        <v>5257.6</v>
      </c>
      <c r="AX224" s="318">
        <f>G224-AV224</f>
        <v>0</v>
      </c>
      <c r="AY224" s="433">
        <f>ROUND(AX224*H224,2)</f>
        <v>0</v>
      </c>
      <c r="AZ224" s="530">
        <f>AY224/I224</f>
        <v>0</v>
      </c>
      <c r="EB224" s="426" t="s">
        <v>7</v>
      </c>
      <c r="EC224" s="427" t="s">
        <v>31</v>
      </c>
      <c r="ED224" s="285"/>
      <c r="EE224" s="48">
        <f>ED224*G230</f>
        <v>0</v>
      </c>
      <c r="EF224" s="48">
        <v>0</v>
      </c>
      <c r="EG224" s="48">
        <f>EF224*G230</f>
        <v>0</v>
      </c>
      <c r="EH224" s="48">
        <v>0</v>
      </c>
      <c r="EI224" s="428">
        <f>EH224*G230</f>
        <v>0</v>
      </c>
      <c r="FG224" s="49" t="s">
        <v>110</v>
      </c>
      <c r="FI224" s="49" t="s">
        <v>105</v>
      </c>
      <c r="FJ224" s="49" t="s">
        <v>46</v>
      </c>
      <c r="FN224" s="49" t="s">
        <v>103</v>
      </c>
      <c r="FT224" s="429">
        <f>IF(EC224="základní",I230,0)</f>
        <v>17315.599999999999</v>
      </c>
      <c r="FU224" s="429">
        <f>IF(EC224="snížená",I230,0)</f>
        <v>0</v>
      </c>
      <c r="FV224" s="429">
        <f>IF(EC224="zákl. přenesená",I230,0)</f>
        <v>0</v>
      </c>
      <c r="FW224" s="429">
        <f>IF(EC224="sníž. přenesená",I230,0)</f>
        <v>0</v>
      </c>
      <c r="FX224" s="429">
        <f>IF(EC224="nulová",I230,0)</f>
        <v>0</v>
      </c>
      <c r="FY224" s="49" t="s">
        <v>45</v>
      </c>
      <c r="FZ224" s="429">
        <f>ROUND(H230*G230,2)</f>
        <v>17315.599999999999</v>
      </c>
      <c r="GA224" s="49" t="s">
        <v>110</v>
      </c>
      <c r="GB224" s="49" t="s">
        <v>862</v>
      </c>
    </row>
    <row r="225" spans="1:184" s="1" customFormat="1" ht="24.9" customHeight="1" x14ac:dyDescent="0.2">
      <c r="A225"/>
      <c r="B225" s="380"/>
      <c r="C225" s="207" t="s">
        <v>114</v>
      </c>
      <c r="D225" s="215" t="s">
        <v>7</v>
      </c>
      <c r="E225" s="216" t="s">
        <v>590</v>
      </c>
      <c r="F225" s="141"/>
      <c r="G225" s="217">
        <v>2</v>
      </c>
      <c r="H225" s="218"/>
      <c r="I225" s="381"/>
      <c r="J225" s="312"/>
      <c r="K225" s="313"/>
      <c r="L225" s="312"/>
      <c r="M225" s="313"/>
      <c r="N225" s="312"/>
      <c r="O225" s="313"/>
      <c r="P225" s="312"/>
      <c r="Q225" s="313"/>
      <c r="R225" s="312"/>
      <c r="S225" s="313"/>
      <c r="T225" s="312"/>
      <c r="U225" s="313"/>
      <c r="V225" s="312"/>
      <c r="W225" s="313"/>
      <c r="X225" s="312"/>
      <c r="Y225" s="313"/>
      <c r="Z225" s="312"/>
      <c r="AA225" s="313"/>
      <c r="AB225" s="312"/>
      <c r="AC225" s="313"/>
      <c r="AD225" s="1605"/>
      <c r="AE225" s="1606"/>
      <c r="AF225" s="312"/>
      <c r="AG225" s="313"/>
      <c r="AH225" s="312"/>
      <c r="AI225" s="313"/>
      <c r="AJ225" s="312"/>
      <c r="AK225" s="313"/>
      <c r="AL225" s="312"/>
      <c r="AM225" s="313"/>
      <c r="AN225" s="312"/>
      <c r="AO225" s="313"/>
      <c r="AP225" s="1901"/>
      <c r="AQ225" s="1902"/>
      <c r="AR225" s="1605"/>
      <c r="AS225" s="1606"/>
      <c r="AT225" s="1901"/>
      <c r="AU225" s="1902"/>
      <c r="AV225" s="312"/>
      <c r="AW225" s="313"/>
      <c r="AX225" s="312"/>
      <c r="AY225" s="369"/>
      <c r="AZ225" s="539"/>
      <c r="EB225" s="128"/>
      <c r="EC225" s="129"/>
      <c r="ED225" s="33"/>
      <c r="EE225" s="33"/>
      <c r="EF225" s="33"/>
      <c r="EG225" s="33"/>
      <c r="EH225" s="33"/>
      <c r="EI225" s="34"/>
      <c r="EJ225" s="22"/>
      <c r="EK225" s="22"/>
      <c r="EL225" s="22"/>
      <c r="EM225" s="22"/>
      <c r="EN225" s="22"/>
      <c r="EO225" s="22"/>
      <c r="EP225" s="22"/>
      <c r="EQ225" s="22"/>
      <c r="ER225" s="22"/>
      <c r="ES225" s="22"/>
      <c r="ET225" s="22"/>
      <c r="FI225" s="13" t="s">
        <v>112</v>
      </c>
      <c r="FJ225" s="13" t="s">
        <v>46</v>
      </c>
    </row>
    <row r="226" spans="1:184" s="443" customFormat="1" ht="24.9" customHeight="1" x14ac:dyDescent="0.25">
      <c r="A226" s="266"/>
      <c r="B226" s="430" t="s">
        <v>495</v>
      </c>
      <c r="C226" s="268" t="s">
        <v>105</v>
      </c>
      <c r="D226" s="269" t="s">
        <v>610</v>
      </c>
      <c r="E226" s="431" t="s">
        <v>611</v>
      </c>
      <c r="F226" s="270" t="s">
        <v>612</v>
      </c>
      <c r="G226" s="271">
        <v>8</v>
      </c>
      <c r="H226" s="272">
        <v>1838.4</v>
      </c>
      <c r="I226" s="432">
        <f>ROUND(H226*G226,2)</f>
        <v>14707.2</v>
      </c>
      <c r="J226" s="329"/>
      <c r="K226" s="319">
        <f>ROUND(J226*H226,2)</f>
        <v>0</v>
      </c>
      <c r="L226" s="329"/>
      <c r="M226" s="319">
        <f>ROUND(L226*H226,2)</f>
        <v>0</v>
      </c>
      <c r="N226" s="329"/>
      <c r="O226" s="319">
        <f>ROUND(N226*H226,2)</f>
        <v>0</v>
      </c>
      <c r="P226" s="329"/>
      <c r="Q226" s="319">
        <f>ROUND(P226*H226,2)</f>
        <v>0</v>
      </c>
      <c r="R226" s="329"/>
      <c r="S226" s="319">
        <f>ROUND(R226*H226,2)</f>
        <v>0</v>
      </c>
      <c r="T226" s="329"/>
      <c r="U226" s="319">
        <f>ROUND(T226*H226,2)</f>
        <v>0</v>
      </c>
      <c r="V226" s="329"/>
      <c r="W226" s="319">
        <f>ROUND(V226*H226,2)</f>
        <v>0</v>
      </c>
      <c r="X226" s="329"/>
      <c r="Y226" s="319">
        <f>ROUND(X226*H226,2)</f>
        <v>0</v>
      </c>
      <c r="Z226" s="329"/>
      <c r="AA226" s="319">
        <f>ROUND(Z226*H226,2)</f>
        <v>0</v>
      </c>
      <c r="AB226" s="329"/>
      <c r="AC226" s="319">
        <f>ROUND(AB226*H226,2)</f>
        <v>0</v>
      </c>
      <c r="AD226" s="1620"/>
      <c r="AE226" s="1382">
        <f>ROUND(AD226*H226,2)</f>
        <v>0</v>
      </c>
      <c r="AF226" s="329"/>
      <c r="AG226" s="319">
        <f>ROUND(AF226*H226,2)</f>
        <v>0</v>
      </c>
      <c r="AH226" s="329"/>
      <c r="AI226" s="319">
        <f>ROUND(AH226*H226,2)</f>
        <v>0</v>
      </c>
      <c r="AJ226" s="329"/>
      <c r="AK226" s="319">
        <f>ROUND(AJ226*H226,2)</f>
        <v>0</v>
      </c>
      <c r="AL226" s="329"/>
      <c r="AM226" s="319">
        <f>ROUND(AL226*H226,2)</f>
        <v>0</v>
      </c>
      <c r="AN226" s="329"/>
      <c r="AO226" s="319">
        <f>ROUND(AN226*H226,2)</f>
        <v>0</v>
      </c>
      <c r="AP226" s="1907">
        <v>8</v>
      </c>
      <c r="AQ226" s="1908">
        <f>ROUND(AP226*H226,2)</f>
        <v>14707.2</v>
      </c>
      <c r="AR226" s="1620"/>
      <c r="AS226" s="1382">
        <f>ROUND(AR226*H226,2)</f>
        <v>0</v>
      </c>
      <c r="AT226" s="1915"/>
      <c r="AU226" s="1908">
        <f>ROUND(AT226*H226,2)</f>
        <v>0</v>
      </c>
      <c r="AV226" s="318">
        <f>AT226+AR226+AP226+AN226+AL226+AJ226+AH226+AF226+AD226+AB226+Z226+X226+V226+T226+R226+P226+N226+L226+J226</f>
        <v>8</v>
      </c>
      <c r="AW226" s="319">
        <f>ROUND(AV226*H226,2)</f>
        <v>14707.2</v>
      </c>
      <c r="AX226" s="318">
        <f>G226-AV226</f>
        <v>0</v>
      </c>
      <c r="AY226" s="433">
        <f>ROUND(AX226*H226,2)</f>
        <v>0</v>
      </c>
      <c r="AZ226" s="530">
        <f>AY226/I226</f>
        <v>0</v>
      </c>
      <c r="EB226" s="444"/>
      <c r="EC226" s="445"/>
      <c r="ED226" s="445"/>
      <c r="EE226" s="445"/>
      <c r="EF226" s="445"/>
      <c r="EG226" s="445"/>
      <c r="EH226" s="445"/>
      <c r="EI226" s="446"/>
      <c r="FI226" s="447" t="s">
        <v>114</v>
      </c>
      <c r="FJ226" s="447" t="s">
        <v>46</v>
      </c>
      <c r="FK226" s="443" t="s">
        <v>46</v>
      </c>
      <c r="FL226" s="443" t="s">
        <v>23</v>
      </c>
      <c r="FM226" s="443" t="s">
        <v>45</v>
      </c>
      <c r="FN226" s="447" t="s">
        <v>103</v>
      </c>
    </row>
    <row r="227" spans="1:184" s="8" customFormat="1" ht="37.200000000000003" customHeight="1" x14ac:dyDescent="0.2">
      <c r="A227"/>
      <c r="B227" s="377"/>
      <c r="C227" s="207" t="s">
        <v>112</v>
      </c>
      <c r="D227" s="33"/>
      <c r="E227" s="208" t="s">
        <v>614</v>
      </c>
      <c r="F227" s="33"/>
      <c r="G227" s="33"/>
      <c r="H227" s="202"/>
      <c r="I227" s="378"/>
      <c r="J227" s="325"/>
      <c r="K227" s="326"/>
      <c r="L227" s="325"/>
      <c r="M227" s="326"/>
      <c r="N227" s="325"/>
      <c r="O227" s="326"/>
      <c r="P227" s="325"/>
      <c r="Q227" s="326"/>
      <c r="R227" s="325"/>
      <c r="S227" s="326"/>
      <c r="T227" s="325"/>
      <c r="U227" s="326"/>
      <c r="V227" s="325"/>
      <c r="W227" s="326"/>
      <c r="X227" s="325"/>
      <c r="Y227" s="326"/>
      <c r="Z227" s="325"/>
      <c r="AA227" s="326"/>
      <c r="AB227" s="325"/>
      <c r="AC227" s="326"/>
      <c r="AD227" s="1616"/>
      <c r="AE227" s="1617"/>
      <c r="AF227" s="325"/>
      <c r="AG227" s="326"/>
      <c r="AH227" s="325"/>
      <c r="AI227" s="326"/>
      <c r="AJ227" s="325"/>
      <c r="AK227" s="326"/>
      <c r="AL227" s="325"/>
      <c r="AM227" s="326"/>
      <c r="AN227" s="325"/>
      <c r="AO227" s="326"/>
      <c r="AP227" s="1913"/>
      <c r="AQ227" s="1914"/>
      <c r="AR227" s="1616"/>
      <c r="AS227" s="1617"/>
      <c r="AT227" s="1913"/>
      <c r="AU227" s="1914"/>
      <c r="AV227" s="325"/>
      <c r="AW227" s="326"/>
      <c r="AX227" s="325"/>
      <c r="AY227" s="374"/>
      <c r="AZ227" s="532"/>
      <c r="EB227" s="109"/>
      <c r="EC227" s="110"/>
      <c r="ED227" s="110"/>
      <c r="EE227" s="111">
        <f>SUM(EE228:EE242)</f>
        <v>0</v>
      </c>
      <c r="EF227" s="110"/>
      <c r="EG227" s="111">
        <f>SUM(EG228:EG242)</f>
        <v>2.2106000000000001E-2</v>
      </c>
      <c r="EH227" s="110"/>
      <c r="EI227" s="112">
        <f>SUM(EI228:EI242)</f>
        <v>0</v>
      </c>
      <c r="FG227" s="113" t="s">
        <v>45</v>
      </c>
      <c r="FI227" s="114" t="s">
        <v>43</v>
      </c>
      <c r="FJ227" s="114" t="s">
        <v>45</v>
      </c>
      <c r="FN227" s="113" t="s">
        <v>103</v>
      </c>
      <c r="FZ227" s="115">
        <f>SUM(FZ228:FZ242)</f>
        <v>99628.170000000013</v>
      </c>
    </row>
    <row r="228" spans="1:184" s="2" customFormat="1" ht="24" customHeight="1" x14ac:dyDescent="0.25">
      <c r="A228" s="266"/>
      <c r="B228" s="430" t="s">
        <v>500</v>
      </c>
      <c r="C228" s="268" t="s">
        <v>105</v>
      </c>
      <c r="D228" s="269" t="s">
        <v>626</v>
      </c>
      <c r="E228" s="431" t="s">
        <v>627</v>
      </c>
      <c r="F228" s="270" t="s">
        <v>153</v>
      </c>
      <c r="G228" s="271">
        <v>237.2</v>
      </c>
      <c r="H228" s="272">
        <v>25.4</v>
      </c>
      <c r="I228" s="432">
        <f>ROUND(H228*G228,2)</f>
        <v>6024.88</v>
      </c>
      <c r="J228" s="318"/>
      <c r="K228" s="319">
        <f>ROUND(J228*H228,2)</f>
        <v>0</v>
      </c>
      <c r="L228" s="318"/>
      <c r="M228" s="319">
        <f>ROUND(L228*H228,2)</f>
        <v>0</v>
      </c>
      <c r="N228" s="318"/>
      <c r="O228" s="319">
        <f>ROUND(N228*H228,2)</f>
        <v>0</v>
      </c>
      <c r="P228" s="318">
        <f>G228*0.25</f>
        <v>59.3</v>
      </c>
      <c r="Q228" s="319">
        <f>ROUND(P228*H228,2)</f>
        <v>1506.22</v>
      </c>
      <c r="R228" s="318">
        <v>177.9</v>
      </c>
      <c r="S228" s="319">
        <f>ROUND(R228*H228,2)</f>
        <v>4518.66</v>
      </c>
      <c r="T228" s="318"/>
      <c r="U228" s="319">
        <f>ROUND(T228*H228,2)</f>
        <v>0</v>
      </c>
      <c r="V228" s="318"/>
      <c r="W228" s="319">
        <f>ROUND(V228*H228,2)</f>
        <v>0</v>
      </c>
      <c r="X228" s="318"/>
      <c r="Y228" s="319">
        <f>ROUND(X228*H228,2)</f>
        <v>0</v>
      </c>
      <c r="Z228" s="318"/>
      <c r="AA228" s="319">
        <f>ROUND(Z228*H228,2)</f>
        <v>0</v>
      </c>
      <c r="AB228" s="318"/>
      <c r="AC228" s="319">
        <f>ROUND(AB228*H228,2)</f>
        <v>0</v>
      </c>
      <c r="AD228" s="1381"/>
      <c r="AE228" s="1382">
        <f>ROUND(AD228*H228,2)</f>
        <v>0</v>
      </c>
      <c r="AF228" s="318"/>
      <c r="AG228" s="319">
        <f>ROUND(AF228*H228,2)</f>
        <v>0</v>
      </c>
      <c r="AH228" s="318"/>
      <c r="AI228" s="319">
        <f>ROUND(AH228*H228,2)</f>
        <v>0</v>
      </c>
      <c r="AJ228" s="318"/>
      <c r="AK228" s="319">
        <f>ROUND(AJ228*H228,2)</f>
        <v>0</v>
      </c>
      <c r="AL228" s="318"/>
      <c r="AM228" s="319">
        <f>ROUND(AL228*H228,2)</f>
        <v>0</v>
      </c>
      <c r="AN228" s="318"/>
      <c r="AO228" s="319">
        <f>ROUND(AN228*H228,2)</f>
        <v>0</v>
      </c>
      <c r="AP228" s="1907"/>
      <c r="AQ228" s="1908">
        <f>ROUND(AP228*H228,2)</f>
        <v>0</v>
      </c>
      <c r="AR228" s="1381"/>
      <c r="AS228" s="1382">
        <f>ROUND(AR228*H228,2)</f>
        <v>0</v>
      </c>
      <c r="AT228" s="1907"/>
      <c r="AU228" s="1908">
        <f>ROUND(AT228*H228,2)</f>
        <v>0</v>
      </c>
      <c r="AV228" s="318">
        <f>AT228+AR228+AP228+AN228+AL228+AJ228+AH228+AF228+AD228+AB228+Z228+X228+V228+T228+R228+P228+N228+L228+J228</f>
        <v>237.2</v>
      </c>
      <c r="AW228" s="319">
        <f>ROUND(AV228*H228,2)</f>
        <v>6024.88</v>
      </c>
      <c r="AX228" s="318">
        <f>G228-AV228</f>
        <v>0</v>
      </c>
      <c r="AY228" s="433">
        <f>ROUND(AX228*H228,2)</f>
        <v>0</v>
      </c>
      <c r="AZ228" s="530">
        <f>AY228/I228</f>
        <v>0</v>
      </c>
      <c r="EB228" s="426" t="s">
        <v>7</v>
      </c>
      <c r="EC228" s="427" t="s">
        <v>31</v>
      </c>
      <c r="ED228" s="285"/>
      <c r="EE228" s="48">
        <f>ED228*G236</f>
        <v>0</v>
      </c>
      <c r="EF228" s="48">
        <v>0</v>
      </c>
      <c r="EG228" s="48">
        <f>EF228*G236</f>
        <v>0</v>
      </c>
      <c r="EH228" s="48">
        <v>0</v>
      </c>
      <c r="EI228" s="428">
        <f>EH228*G236</f>
        <v>0</v>
      </c>
      <c r="FG228" s="49" t="s">
        <v>110</v>
      </c>
      <c r="FI228" s="49" t="s">
        <v>105</v>
      </c>
      <c r="FJ228" s="49" t="s">
        <v>46</v>
      </c>
      <c r="FN228" s="49" t="s">
        <v>103</v>
      </c>
      <c r="FT228" s="429">
        <f>IF(EC228="základní",I236,0)</f>
        <v>96</v>
      </c>
      <c r="FU228" s="429">
        <f>IF(EC228="snížená",I236,0)</f>
        <v>0</v>
      </c>
      <c r="FV228" s="429">
        <f>IF(EC228="zákl. přenesená",I236,0)</f>
        <v>0</v>
      </c>
      <c r="FW228" s="429">
        <f>IF(EC228="sníž. přenesená",I236,0)</f>
        <v>0</v>
      </c>
      <c r="FX228" s="429">
        <f>IF(EC228="nulová",I236,0)</f>
        <v>0</v>
      </c>
      <c r="FY228" s="49" t="s">
        <v>45</v>
      </c>
      <c r="FZ228" s="429">
        <f>ROUND(H236*G236,2)</f>
        <v>96</v>
      </c>
      <c r="GA228" s="49" t="s">
        <v>110</v>
      </c>
      <c r="GB228" s="49" t="s">
        <v>865</v>
      </c>
    </row>
    <row r="229" spans="1:184" s="10" customFormat="1" ht="24.9" customHeight="1" x14ac:dyDescent="0.2">
      <c r="A229"/>
      <c r="B229" s="380"/>
      <c r="C229" s="207" t="s">
        <v>114</v>
      </c>
      <c r="D229" s="215" t="s">
        <v>7</v>
      </c>
      <c r="E229" s="216" t="s">
        <v>861</v>
      </c>
      <c r="F229" s="141"/>
      <c r="G229" s="217">
        <v>237.2</v>
      </c>
      <c r="H229" s="218"/>
      <c r="I229" s="381"/>
      <c r="J229" s="316"/>
      <c r="K229" s="317"/>
      <c r="L229" s="316"/>
      <c r="M229" s="317"/>
      <c r="N229" s="316"/>
      <c r="O229" s="317"/>
      <c r="P229" s="316"/>
      <c r="Q229" s="317"/>
      <c r="R229" s="316"/>
      <c r="S229" s="317"/>
      <c r="T229" s="316"/>
      <c r="U229" s="317"/>
      <c r="V229" s="316"/>
      <c r="W229" s="317"/>
      <c r="X229" s="316"/>
      <c r="Y229" s="317"/>
      <c r="Z229" s="316"/>
      <c r="AA229" s="317"/>
      <c r="AB229" s="316"/>
      <c r="AC229" s="317"/>
      <c r="AD229" s="1609"/>
      <c r="AE229" s="1610"/>
      <c r="AF229" s="316"/>
      <c r="AG229" s="317"/>
      <c r="AH229" s="316"/>
      <c r="AI229" s="317"/>
      <c r="AJ229" s="316"/>
      <c r="AK229" s="317"/>
      <c r="AL229" s="316"/>
      <c r="AM229" s="317"/>
      <c r="AN229" s="316"/>
      <c r="AO229" s="317"/>
      <c r="AP229" s="1905"/>
      <c r="AQ229" s="1906"/>
      <c r="AR229" s="1609"/>
      <c r="AS229" s="1610"/>
      <c r="AT229" s="1905"/>
      <c r="AU229" s="1906"/>
      <c r="AV229" s="316"/>
      <c r="AW229" s="317"/>
      <c r="AX229" s="316"/>
      <c r="AY229" s="371"/>
      <c r="AZ229" s="528"/>
      <c r="EB229" s="140"/>
      <c r="EC229" s="141"/>
      <c r="ED229" s="141"/>
      <c r="EE229" s="141"/>
      <c r="EF229" s="141"/>
      <c r="EG229" s="141"/>
      <c r="EH229" s="141"/>
      <c r="EI229" s="142"/>
      <c r="FI229" s="143" t="s">
        <v>114</v>
      </c>
      <c r="FJ229" s="143" t="s">
        <v>46</v>
      </c>
      <c r="FK229" s="10" t="s">
        <v>46</v>
      </c>
      <c r="FL229" s="10" t="s">
        <v>23</v>
      </c>
      <c r="FM229" s="10" t="s">
        <v>45</v>
      </c>
      <c r="FN229" s="143" t="s">
        <v>103</v>
      </c>
    </row>
    <row r="230" spans="1:184" s="2" customFormat="1" ht="16.5" customHeight="1" x14ac:dyDescent="0.25">
      <c r="A230" s="266"/>
      <c r="B230" s="430" t="s">
        <v>505</v>
      </c>
      <c r="C230" s="268" t="s">
        <v>105</v>
      </c>
      <c r="D230" s="269" t="s">
        <v>620</v>
      </c>
      <c r="E230" s="431" t="s">
        <v>621</v>
      </c>
      <c r="F230" s="270" t="s">
        <v>153</v>
      </c>
      <c r="G230" s="271">
        <v>237.2</v>
      </c>
      <c r="H230" s="272">
        <v>73</v>
      </c>
      <c r="I230" s="432">
        <f>ROUND(H230*G230,2)</f>
        <v>17315.599999999999</v>
      </c>
      <c r="J230" s="318"/>
      <c r="K230" s="319">
        <f>ROUND(J230*H230,2)</f>
        <v>0</v>
      </c>
      <c r="L230" s="318"/>
      <c r="M230" s="319">
        <f>ROUND(L230*H230,2)</f>
        <v>0</v>
      </c>
      <c r="N230" s="318"/>
      <c r="O230" s="319">
        <f>ROUND(N230*H230,2)</f>
        <v>0</v>
      </c>
      <c r="P230" s="318"/>
      <c r="Q230" s="319">
        <f>ROUND(P230*H230,2)</f>
        <v>0</v>
      </c>
      <c r="R230" s="318"/>
      <c r="S230" s="319">
        <f>ROUND(R230*H230,2)</f>
        <v>0</v>
      </c>
      <c r="T230" s="318"/>
      <c r="U230" s="319">
        <f>ROUND(T230*H230,2)</f>
        <v>0</v>
      </c>
      <c r="V230" s="318"/>
      <c r="W230" s="319">
        <f>ROUND(V230*H230,2)</f>
        <v>0</v>
      </c>
      <c r="X230" s="318"/>
      <c r="Y230" s="319">
        <f>ROUND(X230*H230,2)</f>
        <v>0</v>
      </c>
      <c r="Z230" s="318"/>
      <c r="AA230" s="319">
        <f>ROUND(Z230*H230,2)</f>
        <v>0</v>
      </c>
      <c r="AB230" s="318"/>
      <c r="AC230" s="319">
        <f>ROUND(AB230*H230,2)</f>
        <v>0</v>
      </c>
      <c r="AD230" s="1381"/>
      <c r="AE230" s="1382">
        <f>ROUND(AD230*H230,2)</f>
        <v>0</v>
      </c>
      <c r="AF230" s="318"/>
      <c r="AG230" s="319">
        <f>ROUND(AF230*H230,2)</f>
        <v>0</v>
      </c>
      <c r="AH230" s="318"/>
      <c r="AI230" s="319">
        <f>ROUND(AH230*H230,2)</f>
        <v>0</v>
      </c>
      <c r="AJ230" s="318"/>
      <c r="AK230" s="319">
        <f>ROUND(AJ230*H230,2)</f>
        <v>0</v>
      </c>
      <c r="AL230" s="318"/>
      <c r="AM230" s="319">
        <f>ROUND(AL230*H230,2)</f>
        <v>0</v>
      </c>
      <c r="AN230" s="318"/>
      <c r="AO230" s="319">
        <f>ROUND(AN230*H230,2)</f>
        <v>0</v>
      </c>
      <c r="AP230" s="1907">
        <v>200</v>
      </c>
      <c r="AQ230" s="1908">
        <f>ROUND(AP230*H230,2)</f>
        <v>14600</v>
      </c>
      <c r="AR230" s="1381"/>
      <c r="AS230" s="1382">
        <f>ROUND(AR230*H230,2)</f>
        <v>0</v>
      </c>
      <c r="AT230" s="1907">
        <v>0</v>
      </c>
      <c r="AU230" s="1908">
        <f>ROUND(AT230*H230,2)</f>
        <v>0</v>
      </c>
      <c r="AV230" s="318">
        <f>AT230+AR230+AP230+AN230+AL230+AJ230+AH230+AF230+AD230+AB230+Z230+X230+V230+T230+R230+P230+N230+L230+J230</f>
        <v>200</v>
      </c>
      <c r="AW230" s="319">
        <f>ROUND(AV230*H230,2)</f>
        <v>14600</v>
      </c>
      <c r="AX230" s="332">
        <f>G230-AV230</f>
        <v>37.199999999999989</v>
      </c>
      <c r="AY230" s="2408">
        <f>ROUND(AX230*H230,2)</f>
        <v>2715.6</v>
      </c>
      <c r="AZ230" s="2056">
        <f>AY230/I230</f>
        <v>0.15682967959527824</v>
      </c>
      <c r="BA230" s="453" t="s">
        <v>2616</v>
      </c>
      <c r="EB230" s="426" t="s">
        <v>7</v>
      </c>
      <c r="EC230" s="427" t="s">
        <v>31</v>
      </c>
      <c r="ED230" s="285"/>
      <c r="EE230" s="48">
        <f>ED230*G238</f>
        <v>0</v>
      </c>
      <c r="EF230" s="48">
        <v>5.0000000000000002E-5</v>
      </c>
      <c r="EG230" s="48">
        <f>EF230*G238</f>
        <v>2.2106000000000001E-2</v>
      </c>
      <c r="EH230" s="48">
        <v>0</v>
      </c>
      <c r="EI230" s="428">
        <f>EH230*G238</f>
        <v>0</v>
      </c>
      <c r="FG230" s="49" t="s">
        <v>110</v>
      </c>
      <c r="FI230" s="49" t="s">
        <v>105</v>
      </c>
      <c r="FJ230" s="49" t="s">
        <v>46</v>
      </c>
      <c r="FN230" s="49" t="s">
        <v>103</v>
      </c>
      <c r="FT230" s="429">
        <f>IF(EC230="základní",I238,0)</f>
        <v>31125.25</v>
      </c>
      <c r="FU230" s="429">
        <f>IF(EC230="snížená",I238,0)</f>
        <v>0</v>
      </c>
      <c r="FV230" s="429">
        <f>IF(EC230="zákl. přenesená",I238,0)</f>
        <v>0</v>
      </c>
      <c r="FW230" s="429">
        <f>IF(EC230="sníž. přenesená",I238,0)</f>
        <v>0</v>
      </c>
      <c r="FX230" s="429">
        <f>IF(EC230="nulová",I238,0)</f>
        <v>0</v>
      </c>
      <c r="FY230" s="49" t="s">
        <v>45</v>
      </c>
      <c r="FZ230" s="429">
        <f>ROUND(H238*G238,2)</f>
        <v>31125.25</v>
      </c>
      <c r="GA230" s="49" t="s">
        <v>110</v>
      </c>
      <c r="GB230" s="49" t="s">
        <v>867</v>
      </c>
    </row>
    <row r="231" spans="1:184" s="1" customFormat="1" ht="24.9" customHeight="1" x14ac:dyDescent="0.2">
      <c r="A231"/>
      <c r="B231" s="377"/>
      <c r="C231" s="207" t="s">
        <v>112</v>
      </c>
      <c r="D231" s="33"/>
      <c r="E231" s="208" t="s">
        <v>623</v>
      </c>
      <c r="F231" s="33"/>
      <c r="G231" s="33"/>
      <c r="H231" s="202"/>
      <c r="I231" s="378"/>
      <c r="J231" s="312"/>
      <c r="K231" s="313"/>
      <c r="L231" s="312"/>
      <c r="M231" s="313"/>
      <c r="N231" s="312"/>
      <c r="O231" s="313"/>
      <c r="P231" s="312"/>
      <c r="Q231" s="313"/>
      <c r="R231" s="312"/>
      <c r="S231" s="313"/>
      <c r="T231" s="312"/>
      <c r="U231" s="313"/>
      <c r="V231" s="312"/>
      <c r="W231" s="313"/>
      <c r="X231" s="312"/>
      <c r="Y231" s="313"/>
      <c r="Z231" s="312"/>
      <c r="AA231" s="313"/>
      <c r="AB231" s="312"/>
      <c r="AC231" s="313"/>
      <c r="AD231" s="1605"/>
      <c r="AE231" s="1606"/>
      <c r="AF231" s="312"/>
      <c r="AG231" s="313"/>
      <c r="AH231" s="312"/>
      <c r="AI231" s="313"/>
      <c r="AJ231" s="312"/>
      <c r="AK231" s="313"/>
      <c r="AL231" s="312"/>
      <c r="AM231" s="313"/>
      <c r="AN231" s="312"/>
      <c r="AO231" s="313"/>
      <c r="AP231" s="1901"/>
      <c r="AQ231" s="1902"/>
      <c r="AR231" s="1605"/>
      <c r="AS231" s="1606"/>
      <c r="AT231" s="1901"/>
      <c r="AU231" s="1902"/>
      <c r="AV231" s="312"/>
      <c r="AW231" s="313"/>
      <c r="AX231" s="312"/>
      <c r="AY231" s="369"/>
      <c r="AZ231" s="539"/>
      <c r="EB231" s="128"/>
      <c r="EC231" s="129"/>
      <c r="ED231" s="33"/>
      <c r="EE231" s="33"/>
      <c r="EF231" s="33"/>
      <c r="EG231" s="33"/>
      <c r="EH231" s="33"/>
      <c r="EI231" s="34"/>
      <c r="EJ231" s="22"/>
      <c r="EK231" s="22"/>
      <c r="EL231" s="22"/>
      <c r="EM231" s="22"/>
      <c r="EN231" s="22"/>
      <c r="EO231" s="22"/>
      <c r="EP231" s="22"/>
      <c r="EQ231" s="22"/>
      <c r="ER231" s="22"/>
      <c r="ES231" s="22"/>
      <c r="ET231" s="22"/>
      <c r="FI231" s="13" t="s">
        <v>112</v>
      </c>
      <c r="FJ231" s="13" t="s">
        <v>46</v>
      </c>
    </row>
    <row r="232" spans="1:184" s="10" customFormat="1" ht="24.9" customHeight="1" thickBot="1" x14ac:dyDescent="0.25">
      <c r="A232"/>
      <c r="B232" s="380"/>
      <c r="C232" s="207" t="s">
        <v>114</v>
      </c>
      <c r="D232" s="215" t="s">
        <v>7</v>
      </c>
      <c r="E232" s="216" t="s">
        <v>861</v>
      </c>
      <c r="F232" s="141"/>
      <c r="G232" s="217">
        <v>237.2</v>
      </c>
      <c r="H232" s="218"/>
      <c r="I232" s="381"/>
      <c r="J232" s="316"/>
      <c r="K232" s="317"/>
      <c r="L232" s="316"/>
      <c r="M232" s="317"/>
      <c r="N232" s="316"/>
      <c r="O232" s="317"/>
      <c r="P232" s="316"/>
      <c r="Q232" s="317"/>
      <c r="R232" s="316"/>
      <c r="S232" s="317"/>
      <c r="T232" s="316"/>
      <c r="U232" s="317"/>
      <c r="V232" s="316"/>
      <c r="W232" s="317"/>
      <c r="X232" s="316"/>
      <c r="Y232" s="317"/>
      <c r="Z232" s="316"/>
      <c r="AA232" s="317"/>
      <c r="AB232" s="316"/>
      <c r="AC232" s="317"/>
      <c r="AD232" s="1609"/>
      <c r="AE232" s="1610"/>
      <c r="AF232" s="316"/>
      <c r="AG232" s="317"/>
      <c r="AH232" s="316"/>
      <c r="AI232" s="317"/>
      <c r="AJ232" s="316"/>
      <c r="AK232" s="317"/>
      <c r="AL232" s="316"/>
      <c r="AM232" s="317"/>
      <c r="AN232" s="316"/>
      <c r="AO232" s="317"/>
      <c r="AP232" s="1905"/>
      <c r="AQ232" s="1906"/>
      <c r="AR232" s="1609"/>
      <c r="AS232" s="1610"/>
      <c r="AT232" s="1905"/>
      <c r="AU232" s="1906"/>
      <c r="AV232" s="316"/>
      <c r="AW232" s="317"/>
      <c r="AX232" s="316"/>
      <c r="AY232" s="371"/>
      <c r="AZ232" s="528"/>
      <c r="EB232" s="140"/>
      <c r="EC232" s="141"/>
      <c r="ED232" s="141"/>
      <c r="EE232" s="141"/>
      <c r="EF232" s="141"/>
      <c r="EG232" s="141"/>
      <c r="EH232" s="141"/>
      <c r="EI232" s="142"/>
      <c r="FI232" s="143" t="s">
        <v>114</v>
      </c>
      <c r="FJ232" s="143" t="s">
        <v>46</v>
      </c>
      <c r="FK232" s="10" t="s">
        <v>46</v>
      </c>
      <c r="FL232" s="10" t="s">
        <v>23</v>
      </c>
      <c r="FM232" s="10" t="s">
        <v>45</v>
      </c>
      <c r="FN232" s="143" t="s">
        <v>103</v>
      </c>
    </row>
    <row r="233" spans="1:184" s="1" customFormat="1" ht="24" customHeight="1" thickBot="1" x14ac:dyDescent="0.25">
      <c r="A233"/>
      <c r="B233" s="408"/>
      <c r="C233" s="174"/>
      <c r="D233" s="174"/>
      <c r="E233" s="174"/>
      <c r="F233" s="174"/>
      <c r="G233" s="174"/>
      <c r="H233" s="174"/>
      <c r="I233" s="409"/>
      <c r="J233" s="2255" t="s">
        <v>2482</v>
      </c>
      <c r="K233" s="2266"/>
      <c r="L233" s="2255" t="s">
        <v>2482</v>
      </c>
      <c r="M233" s="2266"/>
      <c r="N233" s="2255" t="s">
        <v>2484</v>
      </c>
      <c r="O233" s="2266"/>
      <c r="P233" s="2255" t="s">
        <v>2485</v>
      </c>
      <c r="Q233" s="2266"/>
      <c r="R233" s="2255" t="s">
        <v>2486</v>
      </c>
      <c r="S233" s="2266"/>
      <c r="T233" s="2255" t="s">
        <v>2487</v>
      </c>
      <c r="U233" s="2266"/>
      <c r="V233" s="2255" t="s">
        <v>2488</v>
      </c>
      <c r="W233" s="2266"/>
      <c r="X233" s="2255" t="s">
        <v>2489</v>
      </c>
      <c r="Y233" s="2266"/>
      <c r="Z233" s="2255" t="s">
        <v>2490</v>
      </c>
      <c r="AA233" s="2266"/>
      <c r="AB233" s="2255" t="s">
        <v>2491</v>
      </c>
      <c r="AC233" s="2266"/>
      <c r="AD233" s="2270" t="s">
        <v>2492</v>
      </c>
      <c r="AE233" s="2271"/>
      <c r="AF233" s="2255" t="s">
        <v>2493</v>
      </c>
      <c r="AG233" s="2266"/>
      <c r="AH233" s="2255" t="s">
        <v>2494</v>
      </c>
      <c r="AI233" s="2266"/>
      <c r="AJ233" s="2255" t="s">
        <v>2495</v>
      </c>
      <c r="AK233" s="2266"/>
      <c r="AL233" s="2255" t="s">
        <v>2496</v>
      </c>
      <c r="AM233" s="2266"/>
      <c r="AN233" s="2255" t="s">
        <v>2497</v>
      </c>
      <c r="AO233" s="2266"/>
      <c r="AP233" s="2272" t="s">
        <v>2498</v>
      </c>
      <c r="AQ233" s="2273"/>
      <c r="AR233" s="2270" t="s">
        <v>2499</v>
      </c>
      <c r="AS233" s="2271"/>
      <c r="AT233" s="2272" t="s">
        <v>2504</v>
      </c>
      <c r="AU233" s="2273"/>
      <c r="AV233" s="2255" t="s">
        <v>2500</v>
      </c>
      <c r="AW233" s="2266"/>
      <c r="AX233" s="2278" t="s">
        <v>2501</v>
      </c>
      <c r="AY233" s="2256"/>
      <c r="AZ233" s="536" t="s">
        <v>2502</v>
      </c>
      <c r="EB233" s="122" t="s">
        <v>7</v>
      </c>
      <c r="EC233" s="123" t="s">
        <v>31</v>
      </c>
      <c r="ED233" s="33"/>
      <c r="EE233" s="124">
        <f>ED233*G241</f>
        <v>0</v>
      </c>
      <c r="EF233" s="124">
        <v>0</v>
      </c>
      <c r="EG233" s="124">
        <f>EF233*G241</f>
        <v>0</v>
      </c>
      <c r="EH233" s="124">
        <v>0</v>
      </c>
      <c r="EI233" s="125">
        <f>EH233*G241</f>
        <v>0</v>
      </c>
      <c r="EJ233" s="22"/>
      <c r="EK233" s="22"/>
      <c r="EL233" s="22"/>
      <c r="EM233" s="22"/>
      <c r="EN233" s="22"/>
      <c r="EO233" s="22"/>
      <c r="EP233" s="22"/>
      <c r="EQ233" s="22"/>
      <c r="ER233" s="22"/>
      <c r="ES233" s="22"/>
      <c r="ET233" s="22"/>
      <c r="FG233" s="126" t="s">
        <v>110</v>
      </c>
      <c r="FI233" s="126" t="s">
        <v>105</v>
      </c>
      <c r="FJ233" s="126" t="s">
        <v>46</v>
      </c>
      <c r="FN233" s="13" t="s">
        <v>103</v>
      </c>
      <c r="FT233" s="127">
        <f>IF(EC233="základní",I241,0)</f>
        <v>23697.63</v>
      </c>
      <c r="FU233" s="127">
        <f>IF(EC233="snížená",I241,0)</f>
        <v>0</v>
      </c>
      <c r="FV233" s="127">
        <f>IF(EC233="zákl. přenesená",I241,0)</f>
        <v>0</v>
      </c>
      <c r="FW233" s="127">
        <f>IF(EC233="sníž. přenesená",I241,0)</f>
        <v>0</v>
      </c>
      <c r="FX233" s="127">
        <f>IF(EC233="nulová",I241,0)</f>
        <v>0</v>
      </c>
      <c r="FY233" s="13" t="s">
        <v>45</v>
      </c>
      <c r="FZ233" s="127">
        <f>ROUND(H241*G241,2)</f>
        <v>23697.63</v>
      </c>
      <c r="GA233" s="13" t="s">
        <v>110</v>
      </c>
      <c r="GB233" s="126" t="s">
        <v>869</v>
      </c>
    </row>
    <row r="234" spans="1:184" s="1" customFormat="1" ht="24.9" customHeight="1" thickBot="1" x14ac:dyDescent="0.25">
      <c r="A234"/>
      <c r="B234" s="408"/>
      <c r="C234" s="174"/>
      <c r="D234" s="174"/>
      <c r="E234" s="174"/>
      <c r="F234" s="174"/>
      <c r="G234" s="174"/>
      <c r="H234" s="174"/>
      <c r="I234" s="409"/>
      <c r="J234" s="175" t="s">
        <v>91</v>
      </c>
      <c r="K234" s="177" t="s">
        <v>2503</v>
      </c>
      <c r="L234" s="175" t="s">
        <v>91</v>
      </c>
      <c r="M234" s="177" t="s">
        <v>2503</v>
      </c>
      <c r="N234" s="175" t="s">
        <v>91</v>
      </c>
      <c r="O234" s="177" t="s">
        <v>2503</v>
      </c>
      <c r="P234" s="175" t="s">
        <v>91</v>
      </c>
      <c r="Q234" s="177" t="s">
        <v>2503</v>
      </c>
      <c r="R234" s="175" t="s">
        <v>91</v>
      </c>
      <c r="S234" s="177" t="s">
        <v>2503</v>
      </c>
      <c r="T234" s="175" t="s">
        <v>91</v>
      </c>
      <c r="U234" s="177" t="s">
        <v>2503</v>
      </c>
      <c r="V234" s="175" t="s">
        <v>91</v>
      </c>
      <c r="W234" s="177" t="s">
        <v>2503</v>
      </c>
      <c r="X234" s="175" t="s">
        <v>91</v>
      </c>
      <c r="Y234" s="177" t="s">
        <v>2503</v>
      </c>
      <c r="Z234" s="175" t="s">
        <v>91</v>
      </c>
      <c r="AA234" s="177" t="s">
        <v>2503</v>
      </c>
      <c r="AB234" s="175" t="s">
        <v>91</v>
      </c>
      <c r="AC234" s="177" t="s">
        <v>2503</v>
      </c>
      <c r="AD234" s="1599" t="s">
        <v>91</v>
      </c>
      <c r="AE234" s="1600" t="s">
        <v>2503</v>
      </c>
      <c r="AF234" s="175" t="s">
        <v>91</v>
      </c>
      <c r="AG234" s="177" t="s">
        <v>2503</v>
      </c>
      <c r="AH234" s="175" t="s">
        <v>91</v>
      </c>
      <c r="AI234" s="177" t="s">
        <v>2503</v>
      </c>
      <c r="AJ234" s="175" t="s">
        <v>91</v>
      </c>
      <c r="AK234" s="177" t="s">
        <v>2503</v>
      </c>
      <c r="AL234" s="175" t="s">
        <v>91</v>
      </c>
      <c r="AM234" s="177" t="s">
        <v>2503</v>
      </c>
      <c r="AN234" s="175" t="s">
        <v>91</v>
      </c>
      <c r="AO234" s="177" t="s">
        <v>2503</v>
      </c>
      <c r="AP234" s="1895" t="s">
        <v>91</v>
      </c>
      <c r="AQ234" s="1896" t="s">
        <v>2503</v>
      </c>
      <c r="AR234" s="1599" t="s">
        <v>91</v>
      </c>
      <c r="AS234" s="1600" t="s">
        <v>2503</v>
      </c>
      <c r="AT234" s="1895" t="s">
        <v>91</v>
      </c>
      <c r="AU234" s="1896" t="s">
        <v>2503</v>
      </c>
      <c r="AV234" s="175" t="s">
        <v>91</v>
      </c>
      <c r="AW234" s="177" t="s">
        <v>2503</v>
      </c>
      <c r="AX234" s="175" t="s">
        <v>91</v>
      </c>
      <c r="AY234" s="176" t="s">
        <v>2503</v>
      </c>
      <c r="AZ234" s="537"/>
      <c r="EB234" s="128"/>
      <c r="EC234" s="129"/>
      <c r="ED234" s="33"/>
      <c r="EE234" s="33"/>
      <c r="EF234" s="33"/>
      <c r="EG234" s="33"/>
      <c r="EH234" s="33"/>
      <c r="EI234" s="34"/>
      <c r="EJ234" s="22"/>
      <c r="EK234" s="22"/>
      <c r="EL234" s="22"/>
      <c r="EM234" s="22"/>
      <c r="EN234" s="22"/>
      <c r="EO234" s="22"/>
      <c r="EP234" s="22"/>
      <c r="EQ234" s="22"/>
      <c r="ER234" s="22"/>
      <c r="ES234" s="22"/>
      <c r="ET234" s="22"/>
      <c r="FI234" s="13" t="s">
        <v>112</v>
      </c>
      <c r="FJ234" s="13" t="s">
        <v>46</v>
      </c>
    </row>
    <row r="235" spans="1:184" s="397" customFormat="1" ht="24.9" customHeight="1" thickBot="1" x14ac:dyDescent="0.35">
      <c r="A235" s="394"/>
      <c r="B235" s="410"/>
      <c r="C235" s="411" t="s">
        <v>43</v>
      </c>
      <c r="D235" s="412" t="s">
        <v>173</v>
      </c>
      <c r="E235" s="412" t="s">
        <v>642</v>
      </c>
      <c r="F235" s="410"/>
      <c r="G235" s="413"/>
      <c r="H235" s="414"/>
      <c r="I235" s="686">
        <f>FZ227</f>
        <v>99628.170000000013</v>
      </c>
      <c r="J235" s="365"/>
      <c r="K235" s="404">
        <f>K236+K238+K241+K246</f>
        <v>0</v>
      </c>
      <c r="L235" s="404"/>
      <c r="M235" s="404">
        <f>M236+M238+M241+M246</f>
        <v>0</v>
      </c>
      <c r="N235" s="404"/>
      <c r="O235" s="404">
        <f>O236+O238+O241+O246</f>
        <v>0</v>
      </c>
      <c r="P235" s="404"/>
      <c r="Q235" s="404">
        <f>Q236+Q238+Q241+Q246</f>
        <v>0</v>
      </c>
      <c r="R235" s="404"/>
      <c r="S235" s="404">
        <f>S236+S238+S241+S246</f>
        <v>0</v>
      </c>
      <c r="T235" s="404"/>
      <c r="U235" s="404">
        <f>U236+U238+U241+U246</f>
        <v>0</v>
      </c>
      <c r="V235" s="404"/>
      <c r="W235" s="404">
        <f>W236+W238+W241+W246</f>
        <v>0</v>
      </c>
      <c r="X235" s="404"/>
      <c r="Y235" s="404">
        <f>Y236+Y238+Y241+Y246</f>
        <v>0</v>
      </c>
      <c r="Z235" s="404"/>
      <c r="AA235" s="404">
        <f>AA236+AA238+AA241+AA246</f>
        <v>0</v>
      </c>
      <c r="AB235" s="404"/>
      <c r="AC235" s="404">
        <f>AC236+AC238+AC241+AC246</f>
        <v>0</v>
      </c>
      <c r="AD235" s="1670"/>
      <c r="AE235" s="1670">
        <f>AE236+AE238+AE241+AE246</f>
        <v>39039</v>
      </c>
      <c r="AF235" s="404"/>
      <c r="AG235" s="404">
        <f>AG236+AG238+AG241+AG246</f>
        <v>0</v>
      </c>
      <c r="AH235" s="404"/>
      <c r="AI235" s="404">
        <f>AI236+AI238+AI241+AI246</f>
        <v>0</v>
      </c>
      <c r="AJ235" s="404"/>
      <c r="AK235" s="404">
        <f>AK236+AK238+AK241+AK246</f>
        <v>0</v>
      </c>
      <c r="AL235" s="404"/>
      <c r="AM235" s="404">
        <f>AM236+AM238+AM241+AM246</f>
        <v>0</v>
      </c>
      <c r="AN235" s="404"/>
      <c r="AO235" s="404">
        <f>AO236+AO238+AO241+AO246</f>
        <v>0</v>
      </c>
      <c r="AP235" s="1937"/>
      <c r="AQ235" s="1937">
        <f>AQ236+AQ238+AQ241+AQ246</f>
        <v>5670.29</v>
      </c>
      <c r="AR235" s="1670"/>
      <c r="AS235" s="1670">
        <f>AS236+AS238+AS241+AS246</f>
        <v>0</v>
      </c>
      <c r="AT235" s="1937"/>
      <c r="AU235" s="1937">
        <f>AU236+AU238+AU241+AU246</f>
        <v>0</v>
      </c>
      <c r="AV235" s="404"/>
      <c r="AW235" s="404">
        <f>AW236+AW238+AW241+AW246</f>
        <v>44709.29</v>
      </c>
      <c r="AX235" s="404"/>
      <c r="AY235" s="415">
        <f>AY236+AY238+AY241+AY246</f>
        <v>54918.880000000005</v>
      </c>
      <c r="AZ235" s="538"/>
      <c r="EB235" s="398"/>
      <c r="EC235" s="396"/>
      <c r="ED235" s="396"/>
      <c r="EE235" s="399"/>
      <c r="EF235" s="396"/>
      <c r="EG235" s="399"/>
      <c r="EH235" s="396"/>
      <c r="EI235" s="400"/>
      <c r="FG235" s="401"/>
      <c r="FI235" s="402" t="s">
        <v>114</v>
      </c>
      <c r="FJ235" s="402" t="s">
        <v>46</v>
      </c>
      <c r="FK235" s="397" t="s">
        <v>46</v>
      </c>
      <c r="FL235" s="397" t="s">
        <v>23</v>
      </c>
      <c r="FM235" s="397" t="s">
        <v>44</v>
      </c>
      <c r="FN235" s="401" t="s">
        <v>103</v>
      </c>
      <c r="FZ235" s="403"/>
    </row>
    <row r="236" spans="1:184" s="443" customFormat="1" ht="24.9" customHeight="1" x14ac:dyDescent="0.25">
      <c r="A236" s="266"/>
      <c r="B236" s="430" t="s">
        <v>509</v>
      </c>
      <c r="C236" s="268" t="s">
        <v>105</v>
      </c>
      <c r="D236" s="269" t="s">
        <v>863</v>
      </c>
      <c r="E236" s="431" t="s">
        <v>864</v>
      </c>
      <c r="F236" s="270" t="s">
        <v>108</v>
      </c>
      <c r="G236" s="271">
        <v>1.6</v>
      </c>
      <c r="H236" s="272">
        <v>60</v>
      </c>
      <c r="I236" s="424">
        <f>ROUND(H236*G236,2)</f>
        <v>96</v>
      </c>
      <c r="J236" s="329"/>
      <c r="K236" s="319">
        <f>ROUND(J236*H236,2)</f>
        <v>0</v>
      </c>
      <c r="L236" s="329"/>
      <c r="M236" s="319">
        <f>ROUND(L236*H236,2)</f>
        <v>0</v>
      </c>
      <c r="N236" s="329"/>
      <c r="O236" s="319">
        <f>ROUND(N236*H236,2)</f>
        <v>0</v>
      </c>
      <c r="P236" s="329"/>
      <c r="Q236" s="319">
        <f>ROUND(P236*H236,2)</f>
        <v>0</v>
      </c>
      <c r="R236" s="329"/>
      <c r="S236" s="319">
        <f>ROUND(R236*H236,2)</f>
        <v>0</v>
      </c>
      <c r="T236" s="329"/>
      <c r="U236" s="319">
        <f>ROUND(T236*H236,2)</f>
        <v>0</v>
      </c>
      <c r="V236" s="329"/>
      <c r="W236" s="319">
        <f>ROUND(V236*H236,2)</f>
        <v>0</v>
      </c>
      <c r="X236" s="329"/>
      <c r="Y236" s="319">
        <f>ROUND(X236*H236,2)</f>
        <v>0</v>
      </c>
      <c r="Z236" s="329"/>
      <c r="AA236" s="319">
        <f>ROUND(Z236*H236,2)</f>
        <v>0</v>
      </c>
      <c r="AB236" s="329"/>
      <c r="AC236" s="319">
        <f>ROUND(AB236*H236,2)</f>
        <v>0</v>
      </c>
      <c r="AD236" s="1620"/>
      <c r="AE236" s="1382">
        <f>ROUND(AD236*H236,2)</f>
        <v>0</v>
      </c>
      <c r="AF236" s="329"/>
      <c r="AG236" s="319">
        <f>ROUND(AF236*H236,2)</f>
        <v>0</v>
      </c>
      <c r="AH236" s="329"/>
      <c r="AI236" s="319">
        <f>ROUND(AH236*H236,2)</f>
        <v>0</v>
      </c>
      <c r="AJ236" s="329"/>
      <c r="AK236" s="319">
        <f>ROUND(AJ236*H236,2)</f>
        <v>0</v>
      </c>
      <c r="AL236" s="329"/>
      <c r="AM236" s="319">
        <f>ROUND(AL236*H236,2)</f>
        <v>0</v>
      </c>
      <c r="AN236" s="329"/>
      <c r="AO236" s="319">
        <f>ROUND(AN236*H236,2)</f>
        <v>0</v>
      </c>
      <c r="AP236" s="1915"/>
      <c r="AQ236" s="1908">
        <f>ROUND(AP236*H236,2)</f>
        <v>0</v>
      </c>
      <c r="AR236" s="1620"/>
      <c r="AS236" s="1382">
        <f>ROUND(AR236*H236,2)</f>
        <v>0</v>
      </c>
      <c r="AT236" s="1915"/>
      <c r="AU236" s="1908">
        <f>ROUND(AT236*H236,2)</f>
        <v>0</v>
      </c>
      <c r="AV236" s="318">
        <f>AT236+AR236+AP236+AN236+AL236+AJ236+AH236+AF236+AD236+AB236+Z236+X236+V236+T236+R236+P236+N236+L236+J236</f>
        <v>0</v>
      </c>
      <c r="AW236" s="319">
        <f>ROUND(AV236*H236,2)</f>
        <v>0</v>
      </c>
      <c r="AX236" s="318">
        <f>G236-AV236</f>
        <v>1.6</v>
      </c>
      <c r="AY236" s="433">
        <f>ROUND(AX236*H236,2)</f>
        <v>96</v>
      </c>
      <c r="AZ236" s="530">
        <f>AY236/I236</f>
        <v>1</v>
      </c>
      <c r="EB236" s="444"/>
      <c r="EC236" s="445"/>
      <c r="ED236" s="445"/>
      <c r="EE236" s="445"/>
      <c r="EF236" s="445"/>
      <c r="EG236" s="445"/>
      <c r="EH236" s="445"/>
      <c r="EI236" s="446"/>
      <c r="FI236" s="447" t="s">
        <v>114</v>
      </c>
      <c r="FJ236" s="447" t="s">
        <v>46</v>
      </c>
      <c r="FK236" s="443" t="s">
        <v>46</v>
      </c>
      <c r="FL236" s="443" t="s">
        <v>23</v>
      </c>
      <c r="FM236" s="443" t="s">
        <v>44</v>
      </c>
      <c r="FN236" s="447" t="s">
        <v>103</v>
      </c>
    </row>
    <row r="237" spans="1:184" s="12" customFormat="1" ht="24.9" customHeight="1" x14ac:dyDescent="0.2">
      <c r="A237"/>
      <c r="B237" s="380"/>
      <c r="C237" s="207" t="s">
        <v>114</v>
      </c>
      <c r="D237" s="215" t="s">
        <v>7</v>
      </c>
      <c r="E237" s="216" t="s">
        <v>866</v>
      </c>
      <c r="F237" s="141"/>
      <c r="G237" s="217">
        <v>1.6</v>
      </c>
      <c r="H237" s="218"/>
      <c r="I237" s="381"/>
      <c r="J237" s="322"/>
      <c r="K237" s="323"/>
      <c r="L237" s="322"/>
      <c r="M237" s="323"/>
      <c r="N237" s="322"/>
      <c r="O237" s="323"/>
      <c r="P237" s="322"/>
      <c r="Q237" s="323"/>
      <c r="R237" s="322"/>
      <c r="S237" s="323"/>
      <c r="T237" s="322"/>
      <c r="U237" s="323"/>
      <c r="V237" s="322"/>
      <c r="W237" s="323"/>
      <c r="X237" s="322"/>
      <c r="Y237" s="323"/>
      <c r="Z237" s="322"/>
      <c r="AA237" s="323"/>
      <c r="AB237" s="322"/>
      <c r="AC237" s="323"/>
      <c r="AD237" s="1613"/>
      <c r="AE237" s="1614"/>
      <c r="AF237" s="322"/>
      <c r="AG237" s="323"/>
      <c r="AH237" s="322"/>
      <c r="AI237" s="323"/>
      <c r="AJ237" s="322"/>
      <c r="AK237" s="323"/>
      <c r="AL237" s="322"/>
      <c r="AM237" s="323"/>
      <c r="AN237" s="322"/>
      <c r="AO237" s="323"/>
      <c r="AP237" s="1911"/>
      <c r="AQ237" s="1912"/>
      <c r="AR237" s="1613"/>
      <c r="AS237" s="1614"/>
      <c r="AT237" s="1911"/>
      <c r="AU237" s="1912"/>
      <c r="AV237" s="322"/>
      <c r="AW237" s="323"/>
      <c r="AX237" s="322"/>
      <c r="AY237" s="373"/>
      <c r="AZ237" s="529"/>
      <c r="EB237" s="154"/>
      <c r="EC237" s="155"/>
      <c r="ED237" s="155"/>
      <c r="EE237" s="155"/>
      <c r="EF237" s="155"/>
      <c r="EG237" s="155"/>
      <c r="EH237" s="155"/>
      <c r="EI237" s="156"/>
      <c r="FI237" s="157" t="s">
        <v>114</v>
      </c>
      <c r="FJ237" s="157" t="s">
        <v>46</v>
      </c>
      <c r="FK237" s="12" t="s">
        <v>110</v>
      </c>
      <c r="FL237" s="12" t="s">
        <v>23</v>
      </c>
      <c r="FM237" s="12" t="s">
        <v>45</v>
      </c>
      <c r="FN237" s="157" t="s">
        <v>103</v>
      </c>
    </row>
    <row r="238" spans="1:184" s="2" customFormat="1" ht="16.5" customHeight="1" x14ac:dyDescent="0.25">
      <c r="A238" s="266"/>
      <c r="B238" s="430" t="s">
        <v>514</v>
      </c>
      <c r="C238" s="268" t="s">
        <v>105</v>
      </c>
      <c r="D238" s="269" t="s">
        <v>666</v>
      </c>
      <c r="E238" s="431" t="s">
        <v>667</v>
      </c>
      <c r="F238" s="270" t="s">
        <v>153</v>
      </c>
      <c r="G238" s="271">
        <v>442.12</v>
      </c>
      <c r="H238" s="272">
        <v>70.400000000000006</v>
      </c>
      <c r="I238" s="432">
        <f>ROUND(H238*G238,2)</f>
        <v>31125.25</v>
      </c>
      <c r="J238" s="318"/>
      <c r="K238" s="319">
        <f>ROUND(J238*H238,2)</f>
        <v>0</v>
      </c>
      <c r="L238" s="318"/>
      <c r="M238" s="319">
        <f>ROUND(L238*H238,2)</f>
        <v>0</v>
      </c>
      <c r="N238" s="318"/>
      <c r="O238" s="319">
        <f>ROUND(N238*H238,2)</f>
        <v>0</v>
      </c>
      <c r="P238" s="318"/>
      <c r="Q238" s="319">
        <f>ROUND(P238*H238,2)</f>
        <v>0</v>
      </c>
      <c r="R238" s="318"/>
      <c r="S238" s="319">
        <f>ROUND(R238*H238,2)</f>
        <v>0</v>
      </c>
      <c r="T238" s="318"/>
      <c r="U238" s="319">
        <f>ROUND(T238*H238,2)</f>
        <v>0</v>
      </c>
      <c r="V238" s="318"/>
      <c r="W238" s="319">
        <f>ROUND(V238*H238,2)</f>
        <v>0</v>
      </c>
      <c r="X238" s="318"/>
      <c r="Y238" s="319">
        <f>ROUND(X238*H238,2)</f>
        <v>0</v>
      </c>
      <c r="Z238" s="318"/>
      <c r="AA238" s="319">
        <f>ROUND(Z238*H238,2)</f>
        <v>0</v>
      </c>
      <c r="AB238" s="318"/>
      <c r="AC238" s="319">
        <f>ROUND(AB238*H238,2)</f>
        <v>0</v>
      </c>
      <c r="AD238" s="1381"/>
      <c r="AE238" s="1382">
        <f>ROUND(AD238*H238,2)</f>
        <v>0</v>
      </c>
      <c r="AF238" s="318"/>
      <c r="AG238" s="319">
        <f>ROUND(AF238*H238,2)</f>
        <v>0</v>
      </c>
      <c r="AH238" s="318"/>
      <c r="AI238" s="319">
        <f>ROUND(AH238*H238,2)</f>
        <v>0</v>
      </c>
      <c r="AJ238" s="318"/>
      <c r="AK238" s="319">
        <f>ROUND(AJ238*H238,2)</f>
        <v>0</v>
      </c>
      <c r="AL238" s="318"/>
      <c r="AM238" s="319">
        <f>ROUND(AL238*H238,2)</f>
        <v>0</v>
      </c>
      <c r="AN238" s="318"/>
      <c r="AO238" s="319">
        <f>ROUND(AN238*H238,2)</f>
        <v>0</v>
      </c>
      <c r="AP238" s="1907"/>
      <c r="AQ238" s="1908">
        <f>ROUND(AP238*H238,2)</f>
        <v>0</v>
      </c>
      <c r="AR238" s="1381"/>
      <c r="AS238" s="1382">
        <f>ROUND(AR238*H238,2)</f>
        <v>0</v>
      </c>
      <c r="AT238" s="1907"/>
      <c r="AU238" s="1908">
        <f>ROUND(AT238*H238,2)</f>
        <v>0</v>
      </c>
      <c r="AV238" s="318">
        <f>AT238+AR238+AP238+AN238+AL238+AJ238+AH238+AF238+AD238+AB238+Z238+X238+V238+T238+R238+P238+N238+L238+J238</f>
        <v>0</v>
      </c>
      <c r="AW238" s="319">
        <f>ROUND(AV238*H238,2)</f>
        <v>0</v>
      </c>
      <c r="AX238" s="318">
        <f>G238-AV238</f>
        <v>442.12</v>
      </c>
      <c r="AY238" s="433">
        <f>ROUND(AX238*H238,2)</f>
        <v>31125.25</v>
      </c>
      <c r="AZ238" s="530">
        <f>AY238/I238</f>
        <v>1</v>
      </c>
      <c r="EB238" s="426" t="s">
        <v>7</v>
      </c>
      <c r="EC238" s="427" t="s">
        <v>31</v>
      </c>
      <c r="ED238" s="285"/>
      <c r="EE238" s="48">
        <f>ED238*G246</f>
        <v>0</v>
      </c>
      <c r="EF238" s="48">
        <v>0</v>
      </c>
      <c r="EG238" s="48">
        <f>EF238*G246</f>
        <v>0</v>
      </c>
      <c r="EH238" s="48">
        <v>0</v>
      </c>
      <c r="EI238" s="428">
        <f>EH238*G246</f>
        <v>0</v>
      </c>
      <c r="FG238" s="49" t="s">
        <v>110</v>
      </c>
      <c r="FI238" s="49" t="s">
        <v>105</v>
      </c>
      <c r="FJ238" s="49" t="s">
        <v>46</v>
      </c>
      <c r="FN238" s="49" t="s">
        <v>103</v>
      </c>
      <c r="FT238" s="429">
        <f>IF(EC238="základní",I246,0)</f>
        <v>44709.29</v>
      </c>
      <c r="FU238" s="429">
        <f>IF(EC238="snížená",I246,0)</f>
        <v>0</v>
      </c>
      <c r="FV238" s="429">
        <f>IF(EC238="zákl. přenesená",I246,0)</f>
        <v>0</v>
      </c>
      <c r="FW238" s="429">
        <f>IF(EC238="sníž. přenesená",I246,0)</f>
        <v>0</v>
      </c>
      <c r="FX238" s="429">
        <f>IF(EC238="nulová",I246,0)</f>
        <v>0</v>
      </c>
      <c r="FY238" s="49" t="s">
        <v>45</v>
      </c>
      <c r="FZ238" s="429">
        <f>ROUND(H246*G246,2)</f>
        <v>44709.29</v>
      </c>
      <c r="GA238" s="49" t="s">
        <v>110</v>
      </c>
      <c r="GB238" s="49" t="s">
        <v>872</v>
      </c>
    </row>
    <row r="239" spans="1:184" s="1" customFormat="1" ht="24.9" customHeight="1" x14ac:dyDescent="0.2">
      <c r="A239"/>
      <c r="B239" s="377"/>
      <c r="C239" s="207" t="s">
        <v>112</v>
      </c>
      <c r="D239" s="33"/>
      <c r="E239" s="208" t="s">
        <v>669</v>
      </c>
      <c r="F239" s="33"/>
      <c r="G239" s="33"/>
      <c r="H239" s="202"/>
      <c r="I239" s="378"/>
      <c r="J239" s="312"/>
      <c r="K239" s="313"/>
      <c r="L239" s="312"/>
      <c r="M239" s="313"/>
      <c r="N239" s="312"/>
      <c r="O239" s="313"/>
      <c r="P239" s="312"/>
      <c r="Q239" s="313"/>
      <c r="R239" s="312"/>
      <c r="S239" s="313"/>
      <c r="T239" s="312"/>
      <c r="U239" s="313"/>
      <c r="V239" s="312"/>
      <c r="W239" s="313"/>
      <c r="X239" s="312"/>
      <c r="Y239" s="313"/>
      <c r="Z239" s="312"/>
      <c r="AA239" s="313"/>
      <c r="AB239" s="312"/>
      <c r="AC239" s="313"/>
      <c r="AD239" s="1605"/>
      <c r="AE239" s="1606"/>
      <c r="AF239" s="312"/>
      <c r="AG239" s="313"/>
      <c r="AH239" s="312"/>
      <c r="AI239" s="313"/>
      <c r="AJ239" s="312"/>
      <c r="AK239" s="313"/>
      <c r="AL239" s="312"/>
      <c r="AM239" s="313"/>
      <c r="AN239" s="312"/>
      <c r="AO239" s="313"/>
      <c r="AP239" s="1901"/>
      <c r="AQ239" s="1902"/>
      <c r="AR239" s="1605"/>
      <c r="AS239" s="1606"/>
      <c r="AT239" s="1901"/>
      <c r="AU239" s="1902"/>
      <c r="AV239" s="312"/>
      <c r="AW239" s="313"/>
      <c r="AX239" s="312"/>
      <c r="AY239" s="369"/>
      <c r="AZ239" s="539"/>
      <c r="EB239" s="128"/>
      <c r="EC239" s="129"/>
      <c r="ED239" s="33"/>
      <c r="EE239" s="33"/>
      <c r="EF239" s="33"/>
      <c r="EG239" s="33"/>
      <c r="EH239" s="33"/>
      <c r="EI239" s="34"/>
      <c r="EJ239" s="22"/>
      <c r="EK239" s="22"/>
      <c r="EL239" s="22"/>
      <c r="EM239" s="22"/>
      <c r="EN239" s="22"/>
      <c r="EO239" s="22"/>
      <c r="EP239" s="22"/>
      <c r="EQ239" s="22"/>
      <c r="ER239" s="22"/>
      <c r="ES239" s="22"/>
      <c r="ET239" s="22"/>
      <c r="FI239" s="13" t="s">
        <v>112</v>
      </c>
      <c r="FJ239" s="13" t="s">
        <v>46</v>
      </c>
    </row>
    <row r="240" spans="1:184" s="10" customFormat="1" ht="24.9" customHeight="1" x14ac:dyDescent="0.2">
      <c r="A240"/>
      <c r="B240" s="380"/>
      <c r="C240" s="207" t="s">
        <v>114</v>
      </c>
      <c r="D240" s="215" t="s">
        <v>7</v>
      </c>
      <c r="E240" s="216" t="s">
        <v>868</v>
      </c>
      <c r="F240" s="141"/>
      <c r="G240" s="217">
        <v>442.12</v>
      </c>
      <c r="H240" s="218"/>
      <c r="I240" s="381"/>
      <c r="J240" s="316"/>
      <c r="K240" s="317"/>
      <c r="L240" s="316"/>
      <c r="M240" s="317"/>
      <c r="N240" s="316"/>
      <c r="O240" s="317"/>
      <c r="P240" s="316"/>
      <c r="Q240" s="317"/>
      <c r="R240" s="316"/>
      <c r="S240" s="317"/>
      <c r="T240" s="316"/>
      <c r="U240" s="317"/>
      <c r="V240" s="316"/>
      <c r="W240" s="317"/>
      <c r="X240" s="316"/>
      <c r="Y240" s="317"/>
      <c r="Z240" s="316"/>
      <c r="AA240" s="317"/>
      <c r="AB240" s="316"/>
      <c r="AC240" s="317"/>
      <c r="AD240" s="1609"/>
      <c r="AE240" s="1610"/>
      <c r="AF240" s="316"/>
      <c r="AG240" s="317"/>
      <c r="AH240" s="316"/>
      <c r="AI240" s="317"/>
      <c r="AJ240" s="316"/>
      <c r="AK240" s="317"/>
      <c r="AL240" s="316"/>
      <c r="AM240" s="317"/>
      <c r="AN240" s="316"/>
      <c r="AO240" s="317"/>
      <c r="AP240" s="1905"/>
      <c r="AQ240" s="1906"/>
      <c r="AR240" s="1609"/>
      <c r="AS240" s="1610"/>
      <c r="AT240" s="1905"/>
      <c r="AU240" s="1906"/>
      <c r="AV240" s="316"/>
      <c r="AW240" s="317"/>
      <c r="AX240" s="316"/>
      <c r="AY240" s="371"/>
      <c r="AZ240" s="528"/>
      <c r="EB240" s="140"/>
      <c r="EC240" s="141"/>
      <c r="ED240" s="141"/>
      <c r="EE240" s="141"/>
      <c r="EF240" s="141"/>
      <c r="EG240" s="141"/>
      <c r="EH240" s="141"/>
      <c r="EI240" s="142"/>
      <c r="FI240" s="143" t="s">
        <v>114</v>
      </c>
      <c r="FJ240" s="143" t="s">
        <v>46</v>
      </c>
      <c r="FK240" s="10" t="s">
        <v>46</v>
      </c>
      <c r="FL240" s="10" t="s">
        <v>23</v>
      </c>
      <c r="FM240" s="10" t="s">
        <v>44</v>
      </c>
      <c r="FN240" s="143" t="s">
        <v>103</v>
      </c>
    </row>
    <row r="241" spans="1:184" s="443" customFormat="1" ht="24.9" customHeight="1" x14ac:dyDescent="0.25">
      <c r="A241" s="266"/>
      <c r="B241" s="430" t="s">
        <v>519</v>
      </c>
      <c r="C241" s="268" t="s">
        <v>105</v>
      </c>
      <c r="D241" s="269" t="s">
        <v>671</v>
      </c>
      <c r="E241" s="431" t="s">
        <v>672</v>
      </c>
      <c r="F241" s="270" t="s">
        <v>153</v>
      </c>
      <c r="G241" s="271">
        <v>442.12</v>
      </c>
      <c r="H241" s="272">
        <v>53.6</v>
      </c>
      <c r="I241" s="432">
        <f>ROUND(H241*G241,2)</f>
        <v>23697.63</v>
      </c>
      <c r="J241" s="329"/>
      <c r="K241" s="319">
        <f>ROUND(J241*H241,2)</f>
        <v>0</v>
      </c>
      <c r="L241" s="329"/>
      <c r="M241" s="319">
        <f>ROUND(L241*H241,2)</f>
        <v>0</v>
      </c>
      <c r="N241" s="329"/>
      <c r="O241" s="319">
        <f>ROUND(N241*H241,2)</f>
        <v>0</v>
      </c>
      <c r="P241" s="329"/>
      <c r="Q241" s="319">
        <f>ROUND(P241*H241,2)</f>
        <v>0</v>
      </c>
      <c r="R241" s="329"/>
      <c r="S241" s="319">
        <f>ROUND(R241*H241,2)</f>
        <v>0</v>
      </c>
      <c r="T241" s="329"/>
      <c r="U241" s="319">
        <f>ROUND(T241*H241,2)</f>
        <v>0</v>
      </c>
      <c r="V241" s="329"/>
      <c r="W241" s="319">
        <f>ROUND(V241*H241,2)</f>
        <v>0</v>
      </c>
      <c r="X241" s="329"/>
      <c r="Y241" s="319">
        <f>ROUND(X241*H241,2)</f>
        <v>0</v>
      </c>
      <c r="Z241" s="329"/>
      <c r="AA241" s="319">
        <f>ROUND(Z241*H241,2)</f>
        <v>0</v>
      </c>
      <c r="AB241" s="329"/>
      <c r="AC241" s="319">
        <f>ROUND(AB241*H241,2)</f>
        <v>0</v>
      </c>
      <c r="AD241" s="1620"/>
      <c r="AE241" s="1382">
        <f>ROUND(AD241*H241,2)</f>
        <v>0</v>
      </c>
      <c r="AF241" s="329"/>
      <c r="AG241" s="319">
        <f>ROUND(AF241*H241,2)</f>
        <v>0</v>
      </c>
      <c r="AH241" s="329"/>
      <c r="AI241" s="319">
        <f>ROUND(AH241*H241,2)</f>
        <v>0</v>
      </c>
      <c r="AJ241" s="329"/>
      <c r="AK241" s="319">
        <f>ROUND(AJ241*H241,2)</f>
        <v>0</v>
      </c>
      <c r="AL241" s="329"/>
      <c r="AM241" s="319">
        <f>ROUND(AL241*H241,2)</f>
        <v>0</v>
      </c>
      <c r="AN241" s="329"/>
      <c r="AO241" s="319">
        <f>ROUND(AN241*H241,2)</f>
        <v>0</v>
      </c>
      <c r="AP241" s="1915"/>
      <c r="AQ241" s="1908">
        <f>ROUND(AP241*H241,2)</f>
        <v>0</v>
      </c>
      <c r="AR241" s="1620"/>
      <c r="AS241" s="1382">
        <f>ROUND(AR241*H241,2)</f>
        <v>0</v>
      </c>
      <c r="AT241" s="1915"/>
      <c r="AU241" s="1908">
        <f>ROUND(AT241*H241,2)</f>
        <v>0</v>
      </c>
      <c r="AV241" s="318">
        <f>AT241+AR241+AP241+AN241+AL241+AJ241+AH241+AF241+AD241+AB241+Z241+X241+V241+T241+R241+P241+N241+L241+J241</f>
        <v>0</v>
      </c>
      <c r="AW241" s="319">
        <f>ROUND(AV241*H241,2)</f>
        <v>0</v>
      </c>
      <c r="AX241" s="318">
        <f>G241-AV241</f>
        <v>442.12</v>
      </c>
      <c r="AY241" s="433">
        <f>ROUND(AX241*H241,2)</f>
        <v>23697.63</v>
      </c>
      <c r="AZ241" s="530">
        <f>AY241/I241</f>
        <v>1</v>
      </c>
      <c r="EB241" s="444"/>
      <c r="EC241" s="445"/>
      <c r="ED241" s="445"/>
      <c r="EE241" s="445"/>
      <c r="EF241" s="445"/>
      <c r="EG241" s="445"/>
      <c r="EH241" s="445"/>
      <c r="EI241" s="446"/>
      <c r="FI241" s="447" t="s">
        <v>114</v>
      </c>
      <c r="FJ241" s="447" t="s">
        <v>46</v>
      </c>
      <c r="FK241" s="443" t="s">
        <v>46</v>
      </c>
      <c r="FL241" s="443" t="s">
        <v>23</v>
      </c>
      <c r="FM241" s="443" t="s">
        <v>44</v>
      </c>
      <c r="FN241" s="447" t="s">
        <v>103</v>
      </c>
    </row>
    <row r="242" spans="1:184" s="12" customFormat="1" ht="24.9" customHeight="1" x14ac:dyDescent="0.2">
      <c r="A242"/>
      <c r="B242" s="377"/>
      <c r="C242" s="207" t="s">
        <v>112</v>
      </c>
      <c r="D242" s="33"/>
      <c r="E242" s="208" t="s">
        <v>674</v>
      </c>
      <c r="F242" s="33"/>
      <c r="G242" s="33"/>
      <c r="H242" s="202"/>
      <c r="I242" s="378"/>
      <c r="J242" s="322"/>
      <c r="K242" s="323"/>
      <c r="L242" s="322"/>
      <c r="M242" s="323"/>
      <c r="N242" s="322"/>
      <c r="O242" s="323"/>
      <c r="P242" s="322"/>
      <c r="Q242" s="323"/>
      <c r="R242" s="322"/>
      <c r="S242" s="323"/>
      <c r="T242" s="322"/>
      <c r="U242" s="323"/>
      <c r="V242" s="322"/>
      <c r="W242" s="323"/>
      <c r="X242" s="322"/>
      <c r="Y242" s="323"/>
      <c r="Z242" s="322"/>
      <c r="AA242" s="323"/>
      <c r="AB242" s="322"/>
      <c r="AC242" s="323"/>
      <c r="AD242" s="1613"/>
      <c r="AE242" s="1614"/>
      <c r="AF242" s="322"/>
      <c r="AG242" s="323"/>
      <c r="AH242" s="322"/>
      <c r="AI242" s="323"/>
      <c r="AJ242" s="322"/>
      <c r="AK242" s="323"/>
      <c r="AL242" s="322"/>
      <c r="AM242" s="323"/>
      <c r="AN242" s="322"/>
      <c r="AO242" s="323"/>
      <c r="AP242" s="1911"/>
      <c r="AQ242" s="1912"/>
      <c r="AR242" s="1613"/>
      <c r="AS242" s="1614"/>
      <c r="AT242" s="1911"/>
      <c r="AU242" s="1912"/>
      <c r="AV242" s="322"/>
      <c r="AW242" s="323"/>
      <c r="AX242" s="322"/>
      <c r="AY242" s="373"/>
      <c r="AZ242" s="529"/>
      <c r="EB242" s="154"/>
      <c r="EC242" s="155"/>
      <c r="ED242" s="155"/>
      <c r="EE242" s="155"/>
      <c r="EF242" s="155"/>
      <c r="EG242" s="155"/>
      <c r="EH242" s="155"/>
      <c r="EI242" s="156"/>
      <c r="FI242" s="157" t="s">
        <v>114</v>
      </c>
      <c r="FJ242" s="157" t="s">
        <v>46</v>
      </c>
      <c r="FK242" s="12" t="s">
        <v>110</v>
      </c>
      <c r="FL242" s="12" t="s">
        <v>23</v>
      </c>
      <c r="FM242" s="12" t="s">
        <v>45</v>
      </c>
      <c r="FN242" s="157" t="s">
        <v>103</v>
      </c>
    </row>
    <row r="243" spans="1:184" s="8" customFormat="1" ht="24.9" customHeight="1" x14ac:dyDescent="0.2">
      <c r="A243"/>
      <c r="B243" s="380"/>
      <c r="C243" s="207" t="s">
        <v>114</v>
      </c>
      <c r="D243" s="215" t="s">
        <v>7</v>
      </c>
      <c r="E243" s="216" t="s">
        <v>870</v>
      </c>
      <c r="F243" s="141"/>
      <c r="G243" s="217">
        <v>415.2</v>
      </c>
      <c r="H243" s="218"/>
      <c r="I243" s="381"/>
      <c r="J243" s="325"/>
      <c r="K243" s="326"/>
      <c r="L243" s="325"/>
      <c r="M243" s="326"/>
      <c r="N243" s="325"/>
      <c r="O243" s="326"/>
      <c r="P243" s="325"/>
      <c r="Q243" s="326"/>
      <c r="R243" s="325"/>
      <c r="S243" s="326"/>
      <c r="T243" s="325"/>
      <c r="U243" s="326"/>
      <c r="V243" s="325"/>
      <c r="W243" s="326"/>
      <c r="X243" s="325"/>
      <c r="Y243" s="326"/>
      <c r="Z243" s="325"/>
      <c r="AA243" s="326"/>
      <c r="AB243" s="325"/>
      <c r="AC243" s="326"/>
      <c r="AD243" s="1616"/>
      <c r="AE243" s="1617"/>
      <c r="AF243" s="325"/>
      <c r="AG243" s="326"/>
      <c r="AH243" s="325"/>
      <c r="AI243" s="326"/>
      <c r="AJ243" s="325"/>
      <c r="AK243" s="326"/>
      <c r="AL243" s="325"/>
      <c r="AM243" s="326"/>
      <c r="AN243" s="325"/>
      <c r="AO243" s="326"/>
      <c r="AP243" s="1913"/>
      <c r="AQ243" s="1914"/>
      <c r="AR243" s="1616"/>
      <c r="AS243" s="1617"/>
      <c r="AT243" s="1913"/>
      <c r="AU243" s="1914"/>
      <c r="AV243" s="325"/>
      <c r="AW243" s="326"/>
      <c r="AX243" s="325"/>
      <c r="AY243" s="374"/>
      <c r="AZ243" s="532"/>
      <c r="EB243" s="109"/>
      <c r="EC243" s="110"/>
      <c r="ED243" s="110"/>
      <c r="EE243" s="111">
        <f>SUM(EE244:EE262)</f>
        <v>0</v>
      </c>
      <c r="EF243" s="110"/>
      <c r="EG243" s="111">
        <f>SUM(EG244:EG262)</f>
        <v>0</v>
      </c>
      <c r="EH243" s="110"/>
      <c r="EI243" s="112">
        <f>SUM(EI244:EI262)</f>
        <v>0</v>
      </c>
      <c r="FG243" s="113" t="s">
        <v>45</v>
      </c>
      <c r="FI243" s="114" t="s">
        <v>43</v>
      </c>
      <c r="FJ243" s="114" t="s">
        <v>45</v>
      </c>
      <c r="FN243" s="113" t="s">
        <v>103</v>
      </c>
      <c r="FZ243" s="115">
        <f>SUM(FZ244:FZ262)</f>
        <v>128606.48000000001</v>
      </c>
    </row>
    <row r="244" spans="1:184" s="1" customFormat="1" ht="24" customHeight="1" x14ac:dyDescent="0.2">
      <c r="A244"/>
      <c r="B244" s="380"/>
      <c r="C244" s="207" t="s">
        <v>114</v>
      </c>
      <c r="D244" s="215" t="s">
        <v>7</v>
      </c>
      <c r="E244" s="216" t="s">
        <v>871</v>
      </c>
      <c r="F244" s="141"/>
      <c r="G244" s="217">
        <v>26.92</v>
      </c>
      <c r="H244" s="218"/>
      <c r="I244" s="381"/>
      <c r="J244" s="312"/>
      <c r="K244" s="313"/>
      <c r="L244" s="312"/>
      <c r="M244" s="313"/>
      <c r="N244" s="312"/>
      <c r="O244" s="313"/>
      <c r="P244" s="312"/>
      <c r="Q244" s="313"/>
      <c r="R244" s="312"/>
      <c r="S244" s="313"/>
      <c r="T244" s="312"/>
      <c r="U244" s="313"/>
      <c r="V244" s="312"/>
      <c r="W244" s="313"/>
      <c r="X244" s="312"/>
      <c r="Y244" s="313"/>
      <c r="Z244" s="312"/>
      <c r="AA244" s="313"/>
      <c r="AB244" s="312"/>
      <c r="AC244" s="313"/>
      <c r="AD244" s="1605"/>
      <c r="AE244" s="1606"/>
      <c r="AF244" s="312"/>
      <c r="AG244" s="313"/>
      <c r="AH244" s="312"/>
      <c r="AI244" s="313"/>
      <c r="AJ244" s="312"/>
      <c r="AK244" s="313"/>
      <c r="AL244" s="312"/>
      <c r="AM244" s="313"/>
      <c r="AN244" s="312"/>
      <c r="AO244" s="313"/>
      <c r="AP244" s="1901"/>
      <c r="AQ244" s="1902"/>
      <c r="AR244" s="1605"/>
      <c r="AS244" s="1606"/>
      <c r="AT244" s="1901"/>
      <c r="AU244" s="1902"/>
      <c r="AV244" s="312"/>
      <c r="AW244" s="313"/>
      <c r="AX244" s="312"/>
      <c r="AY244" s="369"/>
      <c r="AZ244" s="539"/>
      <c r="EB244" s="122" t="s">
        <v>7</v>
      </c>
      <c r="EC244" s="123" t="s">
        <v>31</v>
      </c>
      <c r="ED244" s="33"/>
      <c r="EE244" s="124">
        <f>ED244*G254</f>
        <v>0</v>
      </c>
      <c r="EF244" s="124">
        <v>0</v>
      </c>
      <c r="EG244" s="124">
        <f>EF244*G254</f>
        <v>0</v>
      </c>
      <c r="EH244" s="124">
        <v>0</v>
      </c>
      <c r="EI244" s="125">
        <f>EH244*G254</f>
        <v>0</v>
      </c>
      <c r="EJ244" s="22"/>
      <c r="EK244" s="22"/>
      <c r="EL244" s="22"/>
      <c r="EM244" s="22"/>
      <c r="EN244" s="22"/>
      <c r="EO244" s="22"/>
      <c r="EP244" s="22"/>
      <c r="EQ244" s="22"/>
      <c r="ER244" s="22"/>
      <c r="ES244" s="22"/>
      <c r="ET244" s="22"/>
      <c r="FG244" s="126" t="s">
        <v>110</v>
      </c>
      <c r="FI244" s="126" t="s">
        <v>105</v>
      </c>
      <c r="FJ244" s="126" t="s">
        <v>46</v>
      </c>
      <c r="FN244" s="13" t="s">
        <v>103</v>
      </c>
      <c r="FT244" s="127">
        <f>IF(EC244="základní",I254,0)</f>
        <v>20860.080000000002</v>
      </c>
      <c r="FU244" s="127">
        <f>IF(EC244="snížená",I254,0)</f>
        <v>0</v>
      </c>
      <c r="FV244" s="127">
        <f>IF(EC244="zákl. přenesená",I254,0)</f>
        <v>0</v>
      </c>
      <c r="FW244" s="127">
        <f>IF(EC244="sníž. přenesená",I254,0)</f>
        <v>0</v>
      </c>
      <c r="FX244" s="127">
        <f>IF(EC244="nulová",I254,0)</f>
        <v>0</v>
      </c>
      <c r="FY244" s="13" t="s">
        <v>45</v>
      </c>
      <c r="FZ244" s="127">
        <f>ROUND(H254*G254,2)</f>
        <v>20860.080000000002</v>
      </c>
      <c r="GA244" s="13" t="s">
        <v>110</v>
      </c>
      <c r="GB244" s="126" t="s">
        <v>874</v>
      </c>
    </row>
    <row r="245" spans="1:184" s="1" customFormat="1" ht="24.9" customHeight="1" x14ac:dyDescent="0.2">
      <c r="A245"/>
      <c r="B245" s="384"/>
      <c r="C245" s="207" t="s">
        <v>114</v>
      </c>
      <c r="D245" s="227" t="s">
        <v>7</v>
      </c>
      <c r="E245" s="228" t="s">
        <v>132</v>
      </c>
      <c r="F245" s="155"/>
      <c r="G245" s="229">
        <v>442.12</v>
      </c>
      <c r="H245" s="230"/>
      <c r="I245" s="385"/>
      <c r="J245" s="312"/>
      <c r="K245" s="313"/>
      <c r="L245" s="312"/>
      <c r="M245" s="313"/>
      <c r="N245" s="312"/>
      <c r="O245" s="313"/>
      <c r="P245" s="312"/>
      <c r="Q245" s="313"/>
      <c r="R245" s="312"/>
      <c r="S245" s="313"/>
      <c r="T245" s="312"/>
      <c r="U245" s="313"/>
      <c r="V245" s="312"/>
      <c r="W245" s="313"/>
      <c r="X245" s="312"/>
      <c r="Y245" s="313"/>
      <c r="Z245" s="312"/>
      <c r="AA245" s="313"/>
      <c r="AB245" s="312"/>
      <c r="AC245" s="313"/>
      <c r="AD245" s="1605"/>
      <c r="AE245" s="1606"/>
      <c r="AF245" s="312"/>
      <c r="AG245" s="313"/>
      <c r="AH245" s="312"/>
      <c r="AI245" s="313"/>
      <c r="AJ245" s="312"/>
      <c r="AK245" s="313"/>
      <c r="AL245" s="312"/>
      <c r="AM245" s="313"/>
      <c r="AN245" s="312"/>
      <c r="AO245" s="313"/>
      <c r="AP245" s="1901"/>
      <c r="AQ245" s="1902"/>
      <c r="AR245" s="1605"/>
      <c r="AS245" s="1606"/>
      <c r="AT245" s="1901"/>
      <c r="AU245" s="1902"/>
      <c r="AV245" s="312"/>
      <c r="AW245" s="313"/>
      <c r="AX245" s="312"/>
      <c r="AY245" s="369"/>
      <c r="AZ245" s="539"/>
      <c r="EB245" s="128"/>
      <c r="EC245" s="129"/>
      <c r="ED245" s="33"/>
      <c r="EE245" s="33"/>
      <c r="EF245" s="33"/>
      <c r="EG245" s="33"/>
      <c r="EH245" s="33"/>
      <c r="EI245" s="34"/>
      <c r="EJ245" s="22"/>
      <c r="EK245" s="22"/>
      <c r="EL245" s="22"/>
      <c r="EM245" s="22"/>
      <c r="EN245" s="22"/>
      <c r="EO245" s="22"/>
      <c r="EP245" s="22"/>
      <c r="EQ245" s="22"/>
      <c r="ER245" s="22"/>
      <c r="ES245" s="22"/>
      <c r="ET245" s="22"/>
      <c r="FI245" s="13" t="s">
        <v>112</v>
      </c>
      <c r="FJ245" s="13" t="s">
        <v>46</v>
      </c>
    </row>
    <row r="246" spans="1:184" s="448" customFormat="1" ht="24.9" customHeight="1" x14ac:dyDescent="0.25">
      <c r="A246" s="266"/>
      <c r="B246" s="430" t="s">
        <v>523</v>
      </c>
      <c r="C246" s="268" t="s">
        <v>105</v>
      </c>
      <c r="D246" s="269" t="s">
        <v>677</v>
      </c>
      <c r="E246" s="431" t="s">
        <v>678</v>
      </c>
      <c r="F246" s="270" t="s">
        <v>153</v>
      </c>
      <c r="G246" s="271">
        <v>440.92</v>
      </c>
      <c r="H246" s="272">
        <v>101.4</v>
      </c>
      <c r="I246" s="432">
        <f>ROUND(H246*G246,2)</f>
        <v>44709.29</v>
      </c>
      <c r="J246" s="330"/>
      <c r="K246" s="319">
        <f>ROUND(J246*H246,2)</f>
        <v>0</v>
      </c>
      <c r="L246" s="330"/>
      <c r="M246" s="319">
        <f>ROUND(L246*H246,2)</f>
        <v>0</v>
      </c>
      <c r="N246" s="330"/>
      <c r="O246" s="319">
        <f>ROUND(N246*H246,2)</f>
        <v>0</v>
      </c>
      <c r="P246" s="330"/>
      <c r="Q246" s="319">
        <f>ROUND(P246*H246,2)</f>
        <v>0</v>
      </c>
      <c r="R246" s="330"/>
      <c r="S246" s="319">
        <f>ROUND(R246*H246,2)</f>
        <v>0</v>
      </c>
      <c r="T246" s="330"/>
      <c r="U246" s="319">
        <f>ROUND(T246*H246,2)</f>
        <v>0</v>
      </c>
      <c r="V246" s="330"/>
      <c r="W246" s="319">
        <f>ROUND(V246*H246,2)</f>
        <v>0</v>
      </c>
      <c r="X246" s="330"/>
      <c r="Y246" s="319">
        <f>ROUND(X246*H246,2)</f>
        <v>0</v>
      </c>
      <c r="Z246" s="330"/>
      <c r="AA246" s="319">
        <f>ROUND(Z246*H246,2)</f>
        <v>0</v>
      </c>
      <c r="AB246" s="330"/>
      <c r="AC246" s="319">
        <f>ROUND(AB246*H246,2)</f>
        <v>0</v>
      </c>
      <c r="AD246" s="1381">
        <v>385</v>
      </c>
      <c r="AE246" s="1382">
        <f>ROUND(AD246*H246,2)</f>
        <v>39039</v>
      </c>
      <c r="AF246" s="330"/>
      <c r="AG246" s="319">
        <f>ROUND(AF246*H246,2)</f>
        <v>0</v>
      </c>
      <c r="AH246" s="330"/>
      <c r="AI246" s="319">
        <f>ROUND(AH246*H246,2)</f>
        <v>0</v>
      </c>
      <c r="AJ246" s="330"/>
      <c r="AK246" s="319">
        <f>ROUND(AJ246*H246,2)</f>
        <v>0</v>
      </c>
      <c r="AL246" s="330"/>
      <c r="AM246" s="319">
        <f>ROUND(AL246*H246,2)</f>
        <v>0</v>
      </c>
      <c r="AN246" s="330"/>
      <c r="AO246" s="319">
        <f>ROUND(AN246*H246,2)</f>
        <v>0</v>
      </c>
      <c r="AP246" s="1907">
        <v>55.92</v>
      </c>
      <c r="AQ246" s="1908">
        <f>ROUND(AP246*H246,2)</f>
        <v>5670.29</v>
      </c>
      <c r="AR246" s="1621"/>
      <c r="AS246" s="1382">
        <f>ROUND(AR246*H246,2)</f>
        <v>0</v>
      </c>
      <c r="AT246" s="1916"/>
      <c r="AU246" s="1908">
        <f>ROUND(AT246*H246,2)</f>
        <v>0</v>
      </c>
      <c r="AV246" s="318">
        <f>AT246+AR246+AP246+AN246+AL246+AJ246+AH246+AF246+AD246+AB246+Z246+X246+V246+T246+R246+P246+N246+L246+J246</f>
        <v>440.92</v>
      </c>
      <c r="AW246" s="319">
        <f>ROUND(AV246*H246,2)</f>
        <v>44709.29</v>
      </c>
      <c r="AX246" s="318">
        <f>G246-AV246</f>
        <v>0</v>
      </c>
      <c r="AY246" s="433">
        <f>ROUND(AX246*H246,2)</f>
        <v>0</v>
      </c>
      <c r="AZ246" s="530">
        <f>AY246/I246</f>
        <v>0</v>
      </c>
      <c r="EB246" s="449"/>
      <c r="EC246" s="450"/>
      <c r="ED246" s="450"/>
      <c r="EE246" s="450"/>
      <c r="EF246" s="450"/>
      <c r="EG246" s="450"/>
      <c r="EH246" s="450"/>
      <c r="EI246" s="451"/>
      <c r="FI246" s="452" t="s">
        <v>114</v>
      </c>
      <c r="FJ246" s="452" t="s">
        <v>46</v>
      </c>
      <c r="FK246" s="448" t="s">
        <v>45</v>
      </c>
      <c r="FL246" s="448" t="s">
        <v>23</v>
      </c>
      <c r="FM246" s="448" t="s">
        <v>44</v>
      </c>
      <c r="FN246" s="452" t="s">
        <v>103</v>
      </c>
    </row>
    <row r="247" spans="1:184" s="10" customFormat="1" ht="24.9" customHeight="1" x14ac:dyDescent="0.2">
      <c r="A247"/>
      <c r="B247" s="377"/>
      <c r="C247" s="207" t="s">
        <v>112</v>
      </c>
      <c r="D247" s="33"/>
      <c r="E247" s="208" t="s">
        <v>680</v>
      </c>
      <c r="F247" s="33"/>
      <c r="G247" s="33"/>
      <c r="H247" s="202"/>
      <c r="I247" s="378"/>
      <c r="J247" s="316"/>
      <c r="K247" s="317"/>
      <c r="L247" s="316"/>
      <c r="M247" s="317"/>
      <c r="N247" s="316"/>
      <c r="O247" s="317"/>
      <c r="P247" s="316"/>
      <c r="Q247" s="317"/>
      <c r="R247" s="316"/>
      <c r="S247" s="317"/>
      <c r="T247" s="316"/>
      <c r="U247" s="317"/>
      <c r="V247" s="316"/>
      <c r="W247" s="317"/>
      <c r="X247" s="316"/>
      <c r="Y247" s="317"/>
      <c r="Z247" s="316"/>
      <c r="AA247" s="317"/>
      <c r="AB247" s="316"/>
      <c r="AC247" s="317"/>
      <c r="AD247" s="1609"/>
      <c r="AE247" s="1610"/>
      <c r="AF247" s="316"/>
      <c r="AG247" s="317"/>
      <c r="AH247" s="316"/>
      <c r="AI247" s="317"/>
      <c r="AJ247" s="316"/>
      <c r="AK247" s="317"/>
      <c r="AL247" s="316"/>
      <c r="AM247" s="317"/>
      <c r="AN247" s="316"/>
      <c r="AO247" s="317"/>
      <c r="AP247" s="1905"/>
      <c r="AQ247" s="1906"/>
      <c r="AR247" s="1609"/>
      <c r="AS247" s="1610"/>
      <c r="AT247" s="1905"/>
      <c r="AU247" s="1906"/>
      <c r="AV247" s="316"/>
      <c r="AW247" s="317"/>
      <c r="AX247" s="316"/>
      <c r="AY247" s="371"/>
      <c r="AZ247" s="528"/>
      <c r="EB247" s="140"/>
      <c r="EC247" s="141"/>
      <c r="ED247" s="141"/>
      <c r="EE247" s="141"/>
      <c r="EF247" s="141"/>
      <c r="EG247" s="141"/>
      <c r="EH247" s="141"/>
      <c r="EI247" s="142"/>
      <c r="FI247" s="143" t="s">
        <v>114</v>
      </c>
      <c r="FJ247" s="143" t="s">
        <v>46</v>
      </c>
      <c r="FK247" s="10" t="s">
        <v>46</v>
      </c>
      <c r="FL247" s="10" t="s">
        <v>23</v>
      </c>
      <c r="FM247" s="10" t="s">
        <v>44</v>
      </c>
      <c r="FN247" s="143" t="s">
        <v>103</v>
      </c>
    </row>
    <row r="248" spans="1:184" s="9" customFormat="1" ht="24.9" customHeight="1" x14ac:dyDescent="0.2">
      <c r="A248"/>
      <c r="B248" s="380"/>
      <c r="C248" s="207" t="s">
        <v>114</v>
      </c>
      <c r="D248" s="215" t="s">
        <v>7</v>
      </c>
      <c r="E248" s="216" t="s">
        <v>873</v>
      </c>
      <c r="F248" s="141"/>
      <c r="G248" s="217">
        <v>414</v>
      </c>
      <c r="H248" s="218"/>
      <c r="I248" s="381"/>
      <c r="J248" s="314"/>
      <c r="K248" s="315"/>
      <c r="L248" s="314"/>
      <c r="M248" s="315"/>
      <c r="N248" s="314"/>
      <c r="O248" s="315"/>
      <c r="P248" s="314"/>
      <c r="Q248" s="315"/>
      <c r="R248" s="314"/>
      <c r="S248" s="315"/>
      <c r="T248" s="314"/>
      <c r="U248" s="315"/>
      <c r="V248" s="314"/>
      <c r="W248" s="315"/>
      <c r="X248" s="314"/>
      <c r="Y248" s="315"/>
      <c r="Z248" s="314"/>
      <c r="AA248" s="315"/>
      <c r="AB248" s="314"/>
      <c r="AC248" s="315"/>
      <c r="AD248" s="1607"/>
      <c r="AE248" s="1608"/>
      <c r="AF248" s="314"/>
      <c r="AG248" s="315"/>
      <c r="AH248" s="314"/>
      <c r="AI248" s="315"/>
      <c r="AJ248" s="314"/>
      <c r="AK248" s="315"/>
      <c r="AL248" s="314"/>
      <c r="AM248" s="315"/>
      <c r="AN248" s="314"/>
      <c r="AO248" s="315"/>
      <c r="AP248" s="1903"/>
      <c r="AQ248" s="1904"/>
      <c r="AR248" s="1607"/>
      <c r="AS248" s="1608"/>
      <c r="AT248" s="1903"/>
      <c r="AU248" s="1904"/>
      <c r="AV248" s="314"/>
      <c r="AW248" s="315"/>
      <c r="AX248" s="314"/>
      <c r="AY248" s="370"/>
      <c r="AZ248" s="527"/>
      <c r="EB248" s="133"/>
      <c r="EC248" s="134"/>
      <c r="ED248" s="134"/>
      <c r="EE248" s="134"/>
      <c r="EF248" s="134"/>
      <c r="EG248" s="134"/>
      <c r="EH248" s="134"/>
      <c r="EI248" s="135"/>
      <c r="FI248" s="136" t="s">
        <v>114</v>
      </c>
      <c r="FJ248" s="136" t="s">
        <v>46</v>
      </c>
      <c r="FK248" s="9" t="s">
        <v>45</v>
      </c>
      <c r="FL248" s="9" t="s">
        <v>23</v>
      </c>
      <c r="FM248" s="9" t="s">
        <v>44</v>
      </c>
      <c r="FN248" s="136" t="s">
        <v>103</v>
      </c>
    </row>
    <row r="249" spans="1:184" s="10" customFormat="1" ht="24.9" customHeight="1" x14ac:dyDescent="0.2">
      <c r="A249"/>
      <c r="B249" s="380"/>
      <c r="C249" s="207" t="s">
        <v>114</v>
      </c>
      <c r="D249" s="215" t="s">
        <v>7</v>
      </c>
      <c r="E249" s="216" t="s">
        <v>871</v>
      </c>
      <c r="F249" s="141"/>
      <c r="G249" s="217">
        <v>26.92</v>
      </c>
      <c r="H249" s="218"/>
      <c r="I249" s="381"/>
      <c r="J249" s="316"/>
      <c r="K249" s="317"/>
      <c r="L249" s="316"/>
      <c r="M249" s="317"/>
      <c r="N249" s="316"/>
      <c r="O249" s="317"/>
      <c r="P249" s="316"/>
      <c r="Q249" s="317"/>
      <c r="R249" s="316"/>
      <c r="S249" s="317"/>
      <c r="T249" s="316"/>
      <c r="U249" s="317"/>
      <c r="V249" s="316"/>
      <c r="W249" s="317"/>
      <c r="X249" s="316"/>
      <c r="Y249" s="317"/>
      <c r="Z249" s="316"/>
      <c r="AA249" s="317"/>
      <c r="AB249" s="316"/>
      <c r="AC249" s="317"/>
      <c r="AD249" s="1609"/>
      <c r="AE249" s="1610"/>
      <c r="AF249" s="316"/>
      <c r="AG249" s="317"/>
      <c r="AH249" s="316"/>
      <c r="AI249" s="317"/>
      <c r="AJ249" s="316"/>
      <c r="AK249" s="317"/>
      <c r="AL249" s="316"/>
      <c r="AM249" s="317"/>
      <c r="AN249" s="316"/>
      <c r="AO249" s="317"/>
      <c r="AP249" s="1905"/>
      <c r="AQ249" s="1906"/>
      <c r="AR249" s="1609"/>
      <c r="AS249" s="1610"/>
      <c r="AT249" s="1905"/>
      <c r="AU249" s="1906"/>
      <c r="AV249" s="316"/>
      <c r="AW249" s="317"/>
      <c r="AX249" s="316"/>
      <c r="AY249" s="371"/>
      <c r="AZ249" s="528"/>
      <c r="EB249" s="140"/>
      <c r="EC249" s="141"/>
      <c r="ED249" s="141"/>
      <c r="EE249" s="141"/>
      <c r="EF249" s="141"/>
      <c r="EG249" s="141"/>
      <c r="EH249" s="141"/>
      <c r="EI249" s="142"/>
      <c r="FI249" s="143" t="s">
        <v>114</v>
      </c>
      <c r="FJ249" s="143" t="s">
        <v>46</v>
      </c>
      <c r="FK249" s="10" t="s">
        <v>46</v>
      </c>
      <c r="FL249" s="10" t="s">
        <v>23</v>
      </c>
      <c r="FM249" s="10" t="s">
        <v>44</v>
      </c>
      <c r="FN249" s="143" t="s">
        <v>103</v>
      </c>
    </row>
    <row r="250" spans="1:184" s="12" customFormat="1" ht="24.9" customHeight="1" thickBot="1" x14ac:dyDescent="0.25">
      <c r="A250"/>
      <c r="B250" s="384"/>
      <c r="C250" s="207" t="s">
        <v>114</v>
      </c>
      <c r="D250" s="227" t="s">
        <v>7</v>
      </c>
      <c r="E250" s="228" t="s">
        <v>132</v>
      </c>
      <c r="F250" s="155"/>
      <c r="G250" s="229">
        <v>440.92</v>
      </c>
      <c r="H250" s="230"/>
      <c r="I250" s="385"/>
      <c r="J250" s="322"/>
      <c r="K250" s="323"/>
      <c r="L250" s="322"/>
      <c r="M250" s="323"/>
      <c r="N250" s="322"/>
      <c r="O250" s="323"/>
      <c r="P250" s="322"/>
      <c r="Q250" s="323"/>
      <c r="R250" s="322"/>
      <c r="S250" s="323"/>
      <c r="T250" s="322"/>
      <c r="U250" s="323"/>
      <c r="V250" s="322"/>
      <c r="W250" s="323"/>
      <c r="X250" s="322"/>
      <c r="Y250" s="323"/>
      <c r="Z250" s="322"/>
      <c r="AA250" s="323"/>
      <c r="AB250" s="322"/>
      <c r="AC250" s="323"/>
      <c r="AD250" s="1613"/>
      <c r="AE250" s="1614"/>
      <c r="AF250" s="322"/>
      <c r="AG250" s="323"/>
      <c r="AH250" s="322"/>
      <c r="AI250" s="323"/>
      <c r="AJ250" s="322"/>
      <c r="AK250" s="323"/>
      <c r="AL250" s="322"/>
      <c r="AM250" s="323"/>
      <c r="AN250" s="322"/>
      <c r="AO250" s="323"/>
      <c r="AP250" s="1911"/>
      <c r="AQ250" s="1912"/>
      <c r="AR250" s="1613"/>
      <c r="AS250" s="1614"/>
      <c r="AT250" s="1911"/>
      <c r="AU250" s="1912"/>
      <c r="AV250" s="322"/>
      <c r="AW250" s="323"/>
      <c r="AX250" s="322"/>
      <c r="AY250" s="373"/>
      <c r="AZ250" s="529"/>
      <c r="EB250" s="154"/>
      <c r="EC250" s="155"/>
      <c r="ED250" s="155"/>
      <c r="EE250" s="155"/>
      <c r="EF250" s="155"/>
      <c r="EG250" s="155"/>
      <c r="EH250" s="155"/>
      <c r="EI250" s="156"/>
      <c r="FI250" s="157" t="s">
        <v>114</v>
      </c>
      <c r="FJ250" s="157" t="s">
        <v>46</v>
      </c>
      <c r="FK250" s="12" t="s">
        <v>110</v>
      </c>
      <c r="FL250" s="12" t="s">
        <v>23</v>
      </c>
      <c r="FM250" s="12" t="s">
        <v>45</v>
      </c>
      <c r="FN250" s="157" t="s">
        <v>103</v>
      </c>
    </row>
    <row r="251" spans="1:184" s="1" customFormat="1" ht="24" customHeight="1" thickBot="1" x14ac:dyDescent="0.25">
      <c r="A251"/>
      <c r="B251" s="408"/>
      <c r="C251" s="174"/>
      <c r="D251" s="174"/>
      <c r="E251" s="174"/>
      <c r="F251" s="174"/>
      <c r="G251" s="174"/>
      <c r="H251" s="174"/>
      <c r="I251" s="409"/>
      <c r="J251" s="2255" t="s">
        <v>2482</v>
      </c>
      <c r="K251" s="2266"/>
      <c r="L251" s="2255" t="s">
        <v>2482</v>
      </c>
      <c r="M251" s="2266"/>
      <c r="N251" s="2255" t="s">
        <v>2484</v>
      </c>
      <c r="O251" s="2266"/>
      <c r="P251" s="2255" t="s">
        <v>2485</v>
      </c>
      <c r="Q251" s="2266"/>
      <c r="R251" s="2255" t="s">
        <v>2486</v>
      </c>
      <c r="S251" s="2266"/>
      <c r="T251" s="2255" t="s">
        <v>2487</v>
      </c>
      <c r="U251" s="2266"/>
      <c r="V251" s="2255" t="s">
        <v>2488</v>
      </c>
      <c r="W251" s="2266"/>
      <c r="X251" s="2255" t="s">
        <v>2489</v>
      </c>
      <c r="Y251" s="2266"/>
      <c r="Z251" s="2255" t="s">
        <v>2490</v>
      </c>
      <c r="AA251" s="2266"/>
      <c r="AB251" s="2255" t="s">
        <v>2491</v>
      </c>
      <c r="AC251" s="2266"/>
      <c r="AD251" s="2270" t="s">
        <v>2492</v>
      </c>
      <c r="AE251" s="2271"/>
      <c r="AF251" s="2255" t="s">
        <v>2493</v>
      </c>
      <c r="AG251" s="2266"/>
      <c r="AH251" s="2255" t="s">
        <v>2494</v>
      </c>
      <c r="AI251" s="2266"/>
      <c r="AJ251" s="2255" t="s">
        <v>2495</v>
      </c>
      <c r="AK251" s="2266"/>
      <c r="AL251" s="2255" t="s">
        <v>2496</v>
      </c>
      <c r="AM251" s="2266"/>
      <c r="AN251" s="2255" t="s">
        <v>2497</v>
      </c>
      <c r="AO251" s="2266"/>
      <c r="AP251" s="2272" t="s">
        <v>2498</v>
      </c>
      <c r="AQ251" s="2273"/>
      <c r="AR251" s="2270" t="s">
        <v>2499</v>
      </c>
      <c r="AS251" s="2271"/>
      <c r="AT251" s="2272" t="s">
        <v>2504</v>
      </c>
      <c r="AU251" s="2273"/>
      <c r="AV251" s="2255" t="s">
        <v>2500</v>
      </c>
      <c r="AW251" s="2266"/>
      <c r="AX251" s="2278" t="s">
        <v>2501</v>
      </c>
      <c r="AY251" s="2256"/>
      <c r="AZ251" s="536" t="s">
        <v>2502</v>
      </c>
      <c r="EB251" s="122" t="s">
        <v>7</v>
      </c>
      <c r="EC251" s="123" t="s">
        <v>31</v>
      </c>
      <c r="ED251" s="33"/>
      <c r="EE251" s="124">
        <f>ED251*G261</f>
        <v>0</v>
      </c>
      <c r="EF251" s="124">
        <v>0</v>
      </c>
      <c r="EG251" s="124">
        <f>EF251*G261</f>
        <v>0</v>
      </c>
      <c r="EH251" s="124">
        <v>0</v>
      </c>
      <c r="EI251" s="125">
        <f>EH251*G261</f>
        <v>0</v>
      </c>
      <c r="EJ251" s="22"/>
      <c r="EK251" s="22"/>
      <c r="EL251" s="22"/>
      <c r="EM251" s="22"/>
      <c r="EN251" s="22"/>
      <c r="EO251" s="22"/>
      <c r="EP251" s="22"/>
      <c r="EQ251" s="22"/>
      <c r="ER251" s="22"/>
      <c r="ES251" s="22"/>
      <c r="ET251" s="22"/>
      <c r="FG251" s="126" t="s">
        <v>110</v>
      </c>
      <c r="FI251" s="126" t="s">
        <v>105</v>
      </c>
      <c r="FJ251" s="126" t="s">
        <v>46</v>
      </c>
      <c r="FN251" s="13" t="s">
        <v>103</v>
      </c>
      <c r="FT251" s="127">
        <f>IF(EC251="základní",I261,0)</f>
        <v>24182.74</v>
      </c>
      <c r="FU251" s="127">
        <f>IF(EC251="snížená",I261,0)</f>
        <v>0</v>
      </c>
      <c r="FV251" s="127">
        <f>IF(EC251="zákl. přenesená",I261,0)</f>
        <v>0</v>
      </c>
      <c r="FW251" s="127">
        <f>IF(EC251="sníž. přenesená",I261,0)</f>
        <v>0</v>
      </c>
      <c r="FX251" s="127">
        <f>IF(EC251="nulová",I261,0)</f>
        <v>0</v>
      </c>
      <c r="FY251" s="13" t="s">
        <v>45</v>
      </c>
      <c r="FZ251" s="127">
        <f>ROUND(H261*G261,2)</f>
        <v>24182.74</v>
      </c>
      <c r="GA251" s="13" t="s">
        <v>110</v>
      </c>
      <c r="GB251" s="126" t="s">
        <v>878</v>
      </c>
    </row>
    <row r="252" spans="1:184" s="1" customFormat="1" ht="24.9" customHeight="1" thickBot="1" x14ac:dyDescent="0.25">
      <c r="A252"/>
      <c r="B252" s="408"/>
      <c r="C252" s="174"/>
      <c r="D252" s="174"/>
      <c r="E252" s="174"/>
      <c r="F252" s="174"/>
      <c r="G252" s="174"/>
      <c r="H252" s="174"/>
      <c r="I252" s="409"/>
      <c r="J252" s="175" t="s">
        <v>91</v>
      </c>
      <c r="K252" s="177" t="s">
        <v>2503</v>
      </c>
      <c r="L252" s="175" t="s">
        <v>91</v>
      </c>
      <c r="M252" s="177" t="s">
        <v>2503</v>
      </c>
      <c r="N252" s="175" t="s">
        <v>91</v>
      </c>
      <c r="O252" s="177" t="s">
        <v>2503</v>
      </c>
      <c r="P252" s="175" t="s">
        <v>91</v>
      </c>
      <c r="Q252" s="177" t="s">
        <v>2503</v>
      </c>
      <c r="R252" s="175" t="s">
        <v>91</v>
      </c>
      <c r="S252" s="177" t="s">
        <v>2503</v>
      </c>
      <c r="T252" s="175" t="s">
        <v>91</v>
      </c>
      <c r="U252" s="177" t="s">
        <v>2503</v>
      </c>
      <c r="V252" s="175" t="s">
        <v>91</v>
      </c>
      <c r="W252" s="177" t="s">
        <v>2503</v>
      </c>
      <c r="X252" s="175" t="s">
        <v>91</v>
      </c>
      <c r="Y252" s="177" t="s">
        <v>2503</v>
      </c>
      <c r="Z252" s="175" t="s">
        <v>91</v>
      </c>
      <c r="AA252" s="177" t="s">
        <v>2503</v>
      </c>
      <c r="AB252" s="175" t="s">
        <v>91</v>
      </c>
      <c r="AC252" s="177" t="s">
        <v>2503</v>
      </c>
      <c r="AD252" s="1599" t="s">
        <v>91</v>
      </c>
      <c r="AE252" s="1600" t="s">
        <v>2503</v>
      </c>
      <c r="AF252" s="175" t="s">
        <v>91</v>
      </c>
      <c r="AG252" s="177" t="s">
        <v>2503</v>
      </c>
      <c r="AH252" s="175" t="s">
        <v>91</v>
      </c>
      <c r="AI252" s="177" t="s">
        <v>2503</v>
      </c>
      <c r="AJ252" s="175" t="s">
        <v>91</v>
      </c>
      <c r="AK252" s="177" t="s">
        <v>2503</v>
      </c>
      <c r="AL252" s="175" t="s">
        <v>91</v>
      </c>
      <c r="AM252" s="177" t="s">
        <v>2503</v>
      </c>
      <c r="AN252" s="175" t="s">
        <v>91</v>
      </c>
      <c r="AO252" s="177" t="s">
        <v>2503</v>
      </c>
      <c r="AP252" s="1895" t="s">
        <v>91</v>
      </c>
      <c r="AQ252" s="1896" t="s">
        <v>2503</v>
      </c>
      <c r="AR252" s="1599" t="s">
        <v>91</v>
      </c>
      <c r="AS252" s="1600" t="s">
        <v>2503</v>
      </c>
      <c r="AT252" s="1895" t="s">
        <v>91</v>
      </c>
      <c r="AU252" s="1896" t="s">
        <v>2503</v>
      </c>
      <c r="AV252" s="175" t="s">
        <v>91</v>
      </c>
      <c r="AW252" s="177" t="s">
        <v>2503</v>
      </c>
      <c r="AX252" s="175" t="s">
        <v>91</v>
      </c>
      <c r="AY252" s="176" t="s">
        <v>2503</v>
      </c>
      <c r="AZ252" s="537"/>
      <c r="EB252" s="128"/>
      <c r="EC252" s="129"/>
      <c r="ED252" s="33"/>
      <c r="EE252" s="33"/>
      <c r="EF252" s="33"/>
      <c r="EG252" s="33"/>
      <c r="EH252" s="33"/>
      <c r="EI252" s="34"/>
      <c r="EJ252" s="22"/>
      <c r="EK252" s="22"/>
      <c r="EL252" s="22"/>
      <c r="EM252" s="22"/>
      <c r="EN252" s="22"/>
      <c r="EO252" s="22"/>
      <c r="EP252" s="22"/>
      <c r="EQ252" s="22"/>
      <c r="ER252" s="22"/>
      <c r="ES252" s="22"/>
      <c r="ET252" s="22"/>
      <c r="FI252" s="13" t="s">
        <v>112</v>
      </c>
      <c r="FJ252" s="13" t="s">
        <v>46</v>
      </c>
    </row>
    <row r="253" spans="1:184" s="397" customFormat="1" ht="24.9" customHeight="1" thickBot="1" x14ac:dyDescent="0.35">
      <c r="A253" s="394"/>
      <c r="B253" s="410"/>
      <c r="C253" s="411" t="s">
        <v>43</v>
      </c>
      <c r="D253" s="412" t="s">
        <v>682</v>
      </c>
      <c r="E253" s="412" t="s">
        <v>683</v>
      </c>
      <c r="F253" s="410"/>
      <c r="G253" s="413"/>
      <c r="H253" s="414"/>
      <c r="I253" s="686">
        <f>FZ243</f>
        <v>128606.48000000001</v>
      </c>
      <c r="J253" s="365"/>
      <c r="K253" s="404">
        <f>K254+K261+K267+K270</f>
        <v>0</v>
      </c>
      <c r="L253" s="404"/>
      <c r="M253" s="404">
        <f>M254+M261+M267+M270</f>
        <v>0</v>
      </c>
      <c r="N253" s="404"/>
      <c r="O253" s="404">
        <f>O254+O261+O267+O270</f>
        <v>0</v>
      </c>
      <c r="P253" s="404"/>
      <c r="Q253" s="404">
        <f>Q254+Q261+Q267+Q270</f>
        <v>0</v>
      </c>
      <c r="R253" s="404"/>
      <c r="S253" s="404">
        <f>S254+S261+S267+S270</f>
        <v>0</v>
      </c>
      <c r="T253" s="404"/>
      <c r="U253" s="404">
        <f>U254+U261+U267+U270</f>
        <v>0</v>
      </c>
      <c r="V253" s="404"/>
      <c r="W253" s="404">
        <f>W254+W261+W267+W270</f>
        <v>0</v>
      </c>
      <c r="X253" s="404"/>
      <c r="Y253" s="404">
        <f>Y254+Y261+Y267+Y270</f>
        <v>0</v>
      </c>
      <c r="Z253" s="404"/>
      <c r="AA253" s="404">
        <f>AA254+AA261+AA267+AA270</f>
        <v>0</v>
      </c>
      <c r="AB253" s="404"/>
      <c r="AC253" s="404">
        <f>AC254+AC261+AC267+AC270</f>
        <v>0</v>
      </c>
      <c r="AD253" s="1670"/>
      <c r="AE253" s="1670">
        <f>AE254+AE261+AE267+AE270</f>
        <v>17764.5</v>
      </c>
      <c r="AF253" s="404"/>
      <c r="AG253" s="404">
        <f>AG254+AG261+AG267+AG270</f>
        <v>0</v>
      </c>
      <c r="AH253" s="404"/>
      <c r="AI253" s="404">
        <f>AI254+AI261+AI267+AI270</f>
        <v>0</v>
      </c>
      <c r="AJ253" s="404"/>
      <c r="AK253" s="404">
        <f>AK254+AK261+AK267+AK270</f>
        <v>0</v>
      </c>
      <c r="AL253" s="404"/>
      <c r="AM253" s="404">
        <f>AM254+AM261+AM267+AM270</f>
        <v>0</v>
      </c>
      <c r="AN253" s="404"/>
      <c r="AO253" s="404">
        <f>AO254+AO261+AO267+AO270</f>
        <v>0</v>
      </c>
      <c r="AP253" s="1937"/>
      <c r="AQ253" s="1937">
        <f>AQ254+AQ261+AQ267+AQ270</f>
        <v>3095.58</v>
      </c>
      <c r="AR253" s="1670"/>
      <c r="AS253" s="1670">
        <f>AS254+AS261+AS267+AS270</f>
        <v>0</v>
      </c>
      <c r="AT253" s="1937"/>
      <c r="AU253" s="1937">
        <f>AU254+AU261+AU267+AU270</f>
        <v>0</v>
      </c>
      <c r="AV253" s="404"/>
      <c r="AW253" s="404">
        <f>AW254+AW261+AW267+AW270</f>
        <v>20860.080000000002</v>
      </c>
      <c r="AX253" s="404"/>
      <c r="AY253" s="415">
        <f>AY254+AY261+AY267+AY270</f>
        <v>107746.4</v>
      </c>
      <c r="AZ253" s="538"/>
      <c r="EB253" s="398"/>
      <c r="EC253" s="396"/>
      <c r="ED253" s="396"/>
      <c r="EE253" s="399"/>
      <c r="EF253" s="396"/>
      <c r="EG253" s="399"/>
      <c r="EH253" s="396"/>
      <c r="EI253" s="400"/>
      <c r="FG253" s="401"/>
      <c r="FI253" s="402" t="s">
        <v>114</v>
      </c>
      <c r="FJ253" s="402" t="s">
        <v>46</v>
      </c>
      <c r="FK253" s="397" t="s">
        <v>45</v>
      </c>
      <c r="FL253" s="397" t="s">
        <v>23</v>
      </c>
      <c r="FM253" s="397" t="s">
        <v>44</v>
      </c>
      <c r="FN253" s="401" t="s">
        <v>103</v>
      </c>
      <c r="FZ253" s="403"/>
    </row>
    <row r="254" spans="1:184" s="443" customFormat="1" ht="24.9" customHeight="1" x14ac:dyDescent="0.25">
      <c r="A254" s="266"/>
      <c r="B254" s="430" t="s">
        <v>528</v>
      </c>
      <c r="C254" s="268" t="s">
        <v>105</v>
      </c>
      <c r="D254" s="269" t="s">
        <v>684</v>
      </c>
      <c r="E254" s="431" t="s">
        <v>685</v>
      </c>
      <c r="F254" s="270" t="s">
        <v>283</v>
      </c>
      <c r="G254" s="271">
        <v>228.98</v>
      </c>
      <c r="H254" s="272">
        <v>91.1</v>
      </c>
      <c r="I254" s="424">
        <f>ROUND(H254*G254,2)</f>
        <v>20860.080000000002</v>
      </c>
      <c r="J254" s="329"/>
      <c r="K254" s="319">
        <f>ROUND(J254*H254,2)</f>
        <v>0</v>
      </c>
      <c r="L254" s="329"/>
      <c r="M254" s="319">
        <f>ROUND(L254*H254,2)</f>
        <v>0</v>
      </c>
      <c r="N254" s="329"/>
      <c r="O254" s="319">
        <f>ROUND(N254*H254,2)</f>
        <v>0</v>
      </c>
      <c r="P254" s="329"/>
      <c r="Q254" s="319">
        <f>ROUND(P254*H254,2)</f>
        <v>0</v>
      </c>
      <c r="R254" s="329"/>
      <c r="S254" s="319">
        <f>ROUND(R254*H254,2)</f>
        <v>0</v>
      </c>
      <c r="T254" s="329"/>
      <c r="U254" s="319">
        <f>ROUND(T254*H254,2)</f>
        <v>0</v>
      </c>
      <c r="V254" s="329"/>
      <c r="W254" s="319">
        <f>ROUND(V254*H254,2)</f>
        <v>0</v>
      </c>
      <c r="X254" s="329"/>
      <c r="Y254" s="319">
        <f>ROUND(X254*H254,2)</f>
        <v>0</v>
      </c>
      <c r="Z254" s="329"/>
      <c r="AA254" s="319">
        <f>ROUND(Z254*H254,2)</f>
        <v>0</v>
      </c>
      <c r="AB254" s="329"/>
      <c r="AC254" s="319">
        <f>ROUND(AB254*H254,2)</f>
        <v>0</v>
      </c>
      <c r="AD254" s="1381">
        <v>195</v>
      </c>
      <c r="AE254" s="1382">
        <f>ROUND(AD254*H254,2)</f>
        <v>17764.5</v>
      </c>
      <c r="AF254" s="329"/>
      <c r="AG254" s="319">
        <f>ROUND(AF254*H254,2)</f>
        <v>0</v>
      </c>
      <c r="AH254" s="329"/>
      <c r="AI254" s="319">
        <f>ROUND(AH254*H254,2)</f>
        <v>0</v>
      </c>
      <c r="AJ254" s="329"/>
      <c r="AK254" s="319">
        <f>ROUND(AJ254*H254,2)</f>
        <v>0</v>
      </c>
      <c r="AL254" s="329"/>
      <c r="AM254" s="319">
        <f>ROUND(AL254*H254,2)</f>
        <v>0</v>
      </c>
      <c r="AN254" s="329"/>
      <c r="AO254" s="319">
        <f>ROUND(AN254*H254,2)</f>
        <v>0</v>
      </c>
      <c r="AP254" s="1915">
        <v>33.979999999999997</v>
      </c>
      <c r="AQ254" s="1908">
        <f>ROUND(AP254*H254,2)</f>
        <v>3095.58</v>
      </c>
      <c r="AR254" s="1620"/>
      <c r="AS254" s="1382">
        <f>ROUND(AR254*H254,2)</f>
        <v>0</v>
      </c>
      <c r="AT254" s="1915"/>
      <c r="AU254" s="1908">
        <f>ROUND(AT254*H254,2)</f>
        <v>0</v>
      </c>
      <c r="AV254" s="318">
        <f>AT254+AR254+AP254+AN254+AL254+AJ254+AH254+AF254+AD254+AB254+Z254+X254+V254+T254+R254+P254+N254+L254+J254</f>
        <v>228.98</v>
      </c>
      <c r="AW254" s="319">
        <f>ROUND(AV254*H254,2)</f>
        <v>20860.080000000002</v>
      </c>
      <c r="AX254" s="318">
        <f>G254-AV254</f>
        <v>0</v>
      </c>
      <c r="AY254" s="433">
        <f>ROUND(AX254*H254,2)</f>
        <v>0</v>
      </c>
      <c r="AZ254" s="530">
        <f>AY254/I254</f>
        <v>0</v>
      </c>
      <c r="EB254" s="444"/>
      <c r="EC254" s="445"/>
      <c r="ED254" s="445"/>
      <c r="EE254" s="445"/>
      <c r="EF254" s="445"/>
      <c r="EG254" s="445"/>
      <c r="EH254" s="445"/>
      <c r="EI254" s="446"/>
      <c r="FI254" s="447" t="s">
        <v>114</v>
      </c>
      <c r="FJ254" s="447" t="s">
        <v>46</v>
      </c>
      <c r="FK254" s="443" t="s">
        <v>46</v>
      </c>
      <c r="FL254" s="443" t="s">
        <v>23</v>
      </c>
      <c r="FM254" s="443" t="s">
        <v>44</v>
      </c>
      <c r="FN254" s="447" t="s">
        <v>103</v>
      </c>
    </row>
    <row r="255" spans="1:184" s="10" customFormat="1" ht="85.2" customHeight="1" x14ac:dyDescent="0.2">
      <c r="A255"/>
      <c r="B255" s="377"/>
      <c r="C255" s="207" t="s">
        <v>112</v>
      </c>
      <c r="D255" s="33"/>
      <c r="E255" s="208" t="s">
        <v>687</v>
      </c>
      <c r="F255" s="33"/>
      <c r="G255" s="33"/>
      <c r="H255" s="202"/>
      <c r="I255" s="378"/>
      <c r="J255" s="316"/>
      <c r="K255" s="317"/>
      <c r="L255" s="316"/>
      <c r="M255" s="317"/>
      <c r="N255" s="316"/>
      <c r="O255" s="317"/>
      <c r="P255" s="316"/>
      <c r="Q255" s="317"/>
      <c r="R255" s="316"/>
      <c r="S255" s="317"/>
      <c r="T255" s="316"/>
      <c r="U255" s="317"/>
      <c r="V255" s="316"/>
      <c r="W255" s="317"/>
      <c r="X255" s="316"/>
      <c r="Y255" s="317"/>
      <c r="Z255" s="316"/>
      <c r="AA255" s="317"/>
      <c r="AB255" s="316"/>
      <c r="AC255" s="317"/>
      <c r="AD255" s="1609"/>
      <c r="AE255" s="1610"/>
      <c r="AF255" s="316"/>
      <c r="AG255" s="317"/>
      <c r="AH255" s="316"/>
      <c r="AI255" s="317"/>
      <c r="AJ255" s="316"/>
      <c r="AK255" s="317"/>
      <c r="AL255" s="316"/>
      <c r="AM255" s="317"/>
      <c r="AN255" s="316"/>
      <c r="AO255" s="317"/>
      <c r="AP255" s="1905"/>
      <c r="AQ255" s="1906"/>
      <c r="AR255" s="1609"/>
      <c r="AS255" s="1610"/>
      <c r="AT255" s="1905"/>
      <c r="AU255" s="1906"/>
      <c r="AV255" s="316"/>
      <c r="AW255" s="317"/>
      <c r="AX255" s="316"/>
      <c r="AY255" s="371"/>
      <c r="AZ255" s="528"/>
      <c r="EB255" s="140"/>
      <c r="EC255" s="141"/>
      <c r="ED255" s="141"/>
      <c r="EE255" s="141"/>
      <c r="EF255" s="141"/>
      <c r="EG255" s="141"/>
      <c r="EH255" s="141"/>
      <c r="EI255" s="142"/>
      <c r="FI255" s="143" t="s">
        <v>114</v>
      </c>
      <c r="FJ255" s="143" t="s">
        <v>46</v>
      </c>
      <c r="FK255" s="10" t="s">
        <v>46</v>
      </c>
      <c r="FL255" s="10" t="s">
        <v>23</v>
      </c>
      <c r="FM255" s="10" t="s">
        <v>44</v>
      </c>
      <c r="FN255" s="143" t="s">
        <v>103</v>
      </c>
    </row>
    <row r="256" spans="1:184" s="12" customFormat="1" ht="24.9" customHeight="1" x14ac:dyDescent="0.2">
      <c r="A256"/>
      <c r="B256" s="382"/>
      <c r="C256" s="207" t="s">
        <v>114</v>
      </c>
      <c r="D256" s="210" t="s">
        <v>7</v>
      </c>
      <c r="E256" s="211" t="s">
        <v>688</v>
      </c>
      <c r="F256" s="134"/>
      <c r="G256" s="210" t="s">
        <v>7</v>
      </c>
      <c r="H256" s="212"/>
      <c r="I256" s="383"/>
      <c r="J256" s="322"/>
      <c r="K256" s="323"/>
      <c r="L256" s="322"/>
      <c r="M256" s="323"/>
      <c r="N256" s="322"/>
      <c r="O256" s="323"/>
      <c r="P256" s="322"/>
      <c r="Q256" s="323"/>
      <c r="R256" s="322"/>
      <c r="S256" s="323"/>
      <c r="T256" s="322"/>
      <c r="U256" s="323"/>
      <c r="V256" s="322"/>
      <c r="W256" s="323"/>
      <c r="X256" s="322"/>
      <c r="Y256" s="323"/>
      <c r="Z256" s="322"/>
      <c r="AA256" s="323"/>
      <c r="AB256" s="322"/>
      <c r="AC256" s="323"/>
      <c r="AD256" s="1613"/>
      <c r="AE256" s="1614"/>
      <c r="AF256" s="322"/>
      <c r="AG256" s="323"/>
      <c r="AH256" s="322"/>
      <c r="AI256" s="323"/>
      <c r="AJ256" s="322"/>
      <c r="AK256" s="323"/>
      <c r="AL256" s="322"/>
      <c r="AM256" s="323"/>
      <c r="AN256" s="322"/>
      <c r="AO256" s="323"/>
      <c r="AP256" s="1911"/>
      <c r="AQ256" s="1912"/>
      <c r="AR256" s="1613"/>
      <c r="AS256" s="1614"/>
      <c r="AT256" s="1911"/>
      <c r="AU256" s="1912"/>
      <c r="AV256" s="322"/>
      <c r="AW256" s="323"/>
      <c r="AX256" s="322"/>
      <c r="AY256" s="373"/>
      <c r="AZ256" s="529"/>
      <c r="EB256" s="154"/>
      <c r="EC256" s="155"/>
      <c r="ED256" s="155"/>
      <c r="EE256" s="155"/>
      <c r="EF256" s="155"/>
      <c r="EG256" s="155"/>
      <c r="EH256" s="155"/>
      <c r="EI256" s="156"/>
      <c r="FI256" s="157" t="s">
        <v>114</v>
      </c>
      <c r="FJ256" s="157" t="s">
        <v>46</v>
      </c>
      <c r="FK256" s="12" t="s">
        <v>110</v>
      </c>
      <c r="FL256" s="12" t="s">
        <v>23</v>
      </c>
      <c r="FM256" s="12" t="s">
        <v>45</v>
      </c>
      <c r="FN256" s="157" t="s">
        <v>103</v>
      </c>
    </row>
    <row r="257" spans="1:184" s="1" customFormat="1" ht="16.5" customHeight="1" x14ac:dyDescent="0.2">
      <c r="A257"/>
      <c r="B257" s="380"/>
      <c r="C257" s="207" t="s">
        <v>114</v>
      </c>
      <c r="D257" s="215" t="s">
        <v>7</v>
      </c>
      <c r="E257" s="216" t="s">
        <v>875</v>
      </c>
      <c r="F257" s="141"/>
      <c r="G257" s="217">
        <v>138.86000000000001</v>
      </c>
      <c r="H257" s="218"/>
      <c r="I257" s="381"/>
      <c r="J257" s="312"/>
      <c r="K257" s="313"/>
      <c r="L257" s="312"/>
      <c r="M257" s="313"/>
      <c r="N257" s="312"/>
      <c r="O257" s="313"/>
      <c r="P257" s="312"/>
      <c r="Q257" s="313"/>
      <c r="R257" s="312"/>
      <c r="S257" s="313"/>
      <c r="T257" s="312"/>
      <c r="U257" s="313"/>
      <c r="V257" s="312"/>
      <c r="W257" s="313"/>
      <c r="X257" s="312"/>
      <c r="Y257" s="313"/>
      <c r="Z257" s="312"/>
      <c r="AA257" s="313"/>
      <c r="AB257" s="312"/>
      <c r="AC257" s="313"/>
      <c r="AD257" s="1605"/>
      <c r="AE257" s="1606"/>
      <c r="AF257" s="312"/>
      <c r="AG257" s="313"/>
      <c r="AH257" s="312"/>
      <c r="AI257" s="313"/>
      <c r="AJ257" s="312"/>
      <c r="AK257" s="313"/>
      <c r="AL257" s="312"/>
      <c r="AM257" s="313"/>
      <c r="AN257" s="312"/>
      <c r="AO257" s="313"/>
      <c r="AP257" s="1901"/>
      <c r="AQ257" s="1902"/>
      <c r="AR257" s="1605"/>
      <c r="AS257" s="1606"/>
      <c r="AT257" s="1901"/>
      <c r="AU257" s="1902"/>
      <c r="AV257" s="312"/>
      <c r="AW257" s="313"/>
      <c r="AX257" s="312"/>
      <c r="AY257" s="369"/>
      <c r="AZ257" s="539"/>
      <c r="EB257" s="122" t="s">
        <v>7</v>
      </c>
      <c r="EC257" s="123" t="s">
        <v>31</v>
      </c>
      <c r="ED257" s="33"/>
      <c r="EE257" s="124">
        <f>ED257*G267</f>
        <v>0</v>
      </c>
      <c r="EF257" s="124">
        <v>0</v>
      </c>
      <c r="EG257" s="124">
        <f>EF257*G267</f>
        <v>0</v>
      </c>
      <c r="EH257" s="124">
        <v>0</v>
      </c>
      <c r="EI257" s="125">
        <f>EH257*G267</f>
        <v>0</v>
      </c>
      <c r="EJ257" s="22"/>
      <c r="EK257" s="22"/>
      <c r="EL257" s="22"/>
      <c r="EM257" s="22"/>
      <c r="EN257" s="22"/>
      <c r="EO257" s="22"/>
      <c r="EP257" s="22"/>
      <c r="EQ257" s="22"/>
      <c r="ER257" s="22"/>
      <c r="ES257" s="22"/>
      <c r="ET257" s="22"/>
      <c r="FG257" s="126" t="s">
        <v>110</v>
      </c>
      <c r="FI257" s="126" t="s">
        <v>105</v>
      </c>
      <c r="FJ257" s="126" t="s">
        <v>46</v>
      </c>
      <c r="FN257" s="13" t="s">
        <v>103</v>
      </c>
      <c r="FT257" s="127">
        <f>IF(EC257="základní",I267,0)</f>
        <v>14272.52</v>
      </c>
      <c r="FU257" s="127">
        <f>IF(EC257="snížená",I267,0)</f>
        <v>0</v>
      </c>
      <c r="FV257" s="127">
        <f>IF(EC257="zákl. přenesená",I267,0)</f>
        <v>0</v>
      </c>
      <c r="FW257" s="127">
        <f>IF(EC257="sníž. přenesená",I267,0)</f>
        <v>0</v>
      </c>
      <c r="FX257" s="127">
        <f>IF(EC257="nulová",I267,0)</f>
        <v>0</v>
      </c>
      <c r="FY257" s="13" t="s">
        <v>45</v>
      </c>
      <c r="FZ257" s="127">
        <f>ROUND(H267*G267,2)</f>
        <v>14272.52</v>
      </c>
      <c r="GA257" s="13" t="s">
        <v>110</v>
      </c>
      <c r="GB257" s="126" t="s">
        <v>881</v>
      </c>
    </row>
    <row r="258" spans="1:184" s="1" customFormat="1" ht="24.9" customHeight="1" x14ac:dyDescent="0.2">
      <c r="A258"/>
      <c r="B258" s="382"/>
      <c r="C258" s="207" t="s">
        <v>114</v>
      </c>
      <c r="D258" s="210" t="s">
        <v>7</v>
      </c>
      <c r="E258" s="211" t="s">
        <v>876</v>
      </c>
      <c r="F258" s="134"/>
      <c r="G258" s="210" t="s">
        <v>7</v>
      </c>
      <c r="H258" s="212"/>
      <c r="I258" s="383"/>
      <c r="J258" s="312"/>
      <c r="K258" s="313"/>
      <c r="L258" s="312"/>
      <c r="M258" s="313"/>
      <c r="N258" s="312"/>
      <c r="O258" s="313"/>
      <c r="P258" s="312"/>
      <c r="Q258" s="313"/>
      <c r="R258" s="312"/>
      <c r="S258" s="313"/>
      <c r="T258" s="312"/>
      <c r="U258" s="313"/>
      <c r="V258" s="312"/>
      <c r="W258" s="313"/>
      <c r="X258" s="312"/>
      <c r="Y258" s="313"/>
      <c r="Z258" s="312"/>
      <c r="AA258" s="313"/>
      <c r="AB258" s="312"/>
      <c r="AC258" s="313"/>
      <c r="AD258" s="1605"/>
      <c r="AE258" s="1606"/>
      <c r="AF258" s="312"/>
      <c r="AG258" s="313"/>
      <c r="AH258" s="312"/>
      <c r="AI258" s="313"/>
      <c r="AJ258" s="312"/>
      <c r="AK258" s="313"/>
      <c r="AL258" s="312"/>
      <c r="AM258" s="313"/>
      <c r="AN258" s="312"/>
      <c r="AO258" s="313"/>
      <c r="AP258" s="1901"/>
      <c r="AQ258" s="1902"/>
      <c r="AR258" s="1605"/>
      <c r="AS258" s="1606"/>
      <c r="AT258" s="1901"/>
      <c r="AU258" s="1902"/>
      <c r="AV258" s="312"/>
      <c r="AW258" s="313"/>
      <c r="AX258" s="312"/>
      <c r="AY258" s="369"/>
      <c r="AZ258" s="539"/>
      <c r="EB258" s="128"/>
      <c r="EC258" s="129"/>
      <c r="ED258" s="33"/>
      <c r="EE258" s="33"/>
      <c r="EF258" s="33"/>
      <c r="EG258" s="33"/>
      <c r="EH258" s="33"/>
      <c r="EI258" s="34"/>
      <c r="EJ258" s="22"/>
      <c r="EK258" s="22"/>
      <c r="EL258" s="22"/>
      <c r="EM258" s="22"/>
      <c r="EN258" s="22"/>
      <c r="EO258" s="22"/>
      <c r="EP258" s="22"/>
      <c r="EQ258" s="22"/>
      <c r="ER258" s="22"/>
      <c r="ES258" s="22"/>
      <c r="ET258" s="22"/>
      <c r="FI258" s="13" t="s">
        <v>112</v>
      </c>
      <c r="FJ258" s="13" t="s">
        <v>46</v>
      </c>
    </row>
    <row r="259" spans="1:184" s="10" customFormat="1" ht="24.9" customHeight="1" x14ac:dyDescent="0.2">
      <c r="A259"/>
      <c r="B259" s="380"/>
      <c r="C259" s="207" t="s">
        <v>114</v>
      </c>
      <c r="D259" s="215" t="s">
        <v>7</v>
      </c>
      <c r="E259" s="216" t="s">
        <v>877</v>
      </c>
      <c r="F259" s="141"/>
      <c r="G259" s="217">
        <v>90.12</v>
      </c>
      <c r="H259" s="218"/>
      <c r="I259" s="381"/>
      <c r="J259" s="316"/>
      <c r="K259" s="317"/>
      <c r="L259" s="316"/>
      <c r="M259" s="317"/>
      <c r="N259" s="316"/>
      <c r="O259" s="317"/>
      <c r="P259" s="316"/>
      <c r="Q259" s="317"/>
      <c r="R259" s="316"/>
      <c r="S259" s="317"/>
      <c r="T259" s="316"/>
      <c r="U259" s="317"/>
      <c r="V259" s="316"/>
      <c r="W259" s="317"/>
      <c r="X259" s="316"/>
      <c r="Y259" s="317"/>
      <c r="Z259" s="316"/>
      <c r="AA259" s="317"/>
      <c r="AB259" s="316"/>
      <c r="AC259" s="317"/>
      <c r="AD259" s="1609"/>
      <c r="AE259" s="1610"/>
      <c r="AF259" s="316"/>
      <c r="AG259" s="317"/>
      <c r="AH259" s="316"/>
      <c r="AI259" s="317"/>
      <c r="AJ259" s="316"/>
      <c r="AK259" s="317"/>
      <c r="AL259" s="316"/>
      <c r="AM259" s="317"/>
      <c r="AN259" s="316"/>
      <c r="AO259" s="317"/>
      <c r="AP259" s="1905"/>
      <c r="AQ259" s="1906"/>
      <c r="AR259" s="1609"/>
      <c r="AS259" s="1610"/>
      <c r="AT259" s="1905"/>
      <c r="AU259" s="1906"/>
      <c r="AV259" s="316"/>
      <c r="AW259" s="317"/>
      <c r="AX259" s="316"/>
      <c r="AY259" s="371"/>
      <c r="AZ259" s="528"/>
      <c r="EB259" s="140"/>
      <c r="EC259" s="141"/>
      <c r="ED259" s="141"/>
      <c r="EE259" s="141"/>
      <c r="EF259" s="141"/>
      <c r="EG259" s="141"/>
      <c r="EH259" s="141"/>
      <c r="EI259" s="142"/>
      <c r="FI259" s="143" t="s">
        <v>114</v>
      </c>
      <c r="FJ259" s="143" t="s">
        <v>46</v>
      </c>
      <c r="FK259" s="10" t="s">
        <v>46</v>
      </c>
      <c r="FL259" s="10" t="s">
        <v>23</v>
      </c>
      <c r="FM259" s="10" t="s">
        <v>45</v>
      </c>
      <c r="FN259" s="143" t="s">
        <v>103</v>
      </c>
    </row>
    <row r="260" spans="1:184" s="1" customFormat="1" ht="16.5" customHeight="1" x14ac:dyDescent="0.2">
      <c r="A260"/>
      <c r="B260" s="384"/>
      <c r="C260" s="207" t="s">
        <v>114</v>
      </c>
      <c r="D260" s="227" t="s">
        <v>7</v>
      </c>
      <c r="E260" s="228" t="s">
        <v>132</v>
      </c>
      <c r="F260" s="155"/>
      <c r="G260" s="229">
        <v>228.98000000000002</v>
      </c>
      <c r="H260" s="230"/>
      <c r="I260" s="385"/>
      <c r="J260" s="312"/>
      <c r="K260" s="313"/>
      <c r="L260" s="312"/>
      <c r="M260" s="313"/>
      <c r="N260" s="312"/>
      <c r="O260" s="313"/>
      <c r="P260" s="312"/>
      <c r="Q260" s="313"/>
      <c r="R260" s="312"/>
      <c r="S260" s="313"/>
      <c r="T260" s="312"/>
      <c r="U260" s="313"/>
      <c r="V260" s="312"/>
      <c r="W260" s="313"/>
      <c r="X260" s="312"/>
      <c r="Y260" s="313"/>
      <c r="Z260" s="312"/>
      <c r="AA260" s="313"/>
      <c r="AB260" s="312"/>
      <c r="AC260" s="313"/>
      <c r="AD260" s="1605"/>
      <c r="AE260" s="1606"/>
      <c r="AF260" s="312"/>
      <c r="AG260" s="313"/>
      <c r="AH260" s="312"/>
      <c r="AI260" s="313"/>
      <c r="AJ260" s="312"/>
      <c r="AK260" s="313"/>
      <c r="AL260" s="312"/>
      <c r="AM260" s="313"/>
      <c r="AN260" s="312"/>
      <c r="AO260" s="313"/>
      <c r="AP260" s="1901"/>
      <c r="AQ260" s="1902"/>
      <c r="AR260" s="1605"/>
      <c r="AS260" s="1606"/>
      <c r="AT260" s="1901"/>
      <c r="AU260" s="1902"/>
      <c r="AV260" s="312"/>
      <c r="AW260" s="313"/>
      <c r="AX260" s="312"/>
      <c r="AY260" s="369"/>
      <c r="AZ260" s="539"/>
      <c r="EB260" s="122" t="s">
        <v>7</v>
      </c>
      <c r="EC260" s="123" t="s">
        <v>31</v>
      </c>
      <c r="ED260" s="33"/>
      <c r="EE260" s="124">
        <f>ED260*G270</f>
        <v>0</v>
      </c>
      <c r="EF260" s="124">
        <v>0</v>
      </c>
      <c r="EG260" s="124">
        <f>EF260*G270</f>
        <v>0</v>
      </c>
      <c r="EH260" s="124">
        <v>0</v>
      </c>
      <c r="EI260" s="125">
        <f>EH260*G270</f>
        <v>0</v>
      </c>
      <c r="EJ260" s="22"/>
      <c r="EK260" s="22"/>
      <c r="EL260" s="22"/>
      <c r="EM260" s="22"/>
      <c r="EN260" s="22"/>
      <c r="EO260" s="22"/>
      <c r="EP260" s="22"/>
      <c r="EQ260" s="22"/>
      <c r="ER260" s="22"/>
      <c r="ES260" s="22"/>
      <c r="ET260" s="22"/>
      <c r="FG260" s="126" t="s">
        <v>110</v>
      </c>
      <c r="FI260" s="126" t="s">
        <v>105</v>
      </c>
      <c r="FJ260" s="126" t="s">
        <v>46</v>
      </c>
      <c r="FN260" s="13" t="s">
        <v>103</v>
      </c>
      <c r="FT260" s="127">
        <f>IF(EC260="základní",I270,0)</f>
        <v>69291.14</v>
      </c>
      <c r="FU260" s="127">
        <f>IF(EC260="snížená",I270,0)</f>
        <v>0</v>
      </c>
      <c r="FV260" s="127">
        <f>IF(EC260="zákl. přenesená",I270,0)</f>
        <v>0</v>
      </c>
      <c r="FW260" s="127">
        <f>IF(EC260="sníž. přenesená",I270,0)</f>
        <v>0</v>
      </c>
      <c r="FX260" s="127">
        <f>IF(EC260="nulová",I270,0)</f>
        <v>0</v>
      </c>
      <c r="FY260" s="13" t="s">
        <v>45</v>
      </c>
      <c r="FZ260" s="127">
        <f>ROUND(H270*G270,2)</f>
        <v>69291.14</v>
      </c>
      <c r="GA260" s="13" t="s">
        <v>110</v>
      </c>
      <c r="GB260" s="126" t="s">
        <v>883</v>
      </c>
    </row>
    <row r="261" spans="1:184" s="2" customFormat="1" ht="24.9" customHeight="1" x14ac:dyDescent="0.25">
      <c r="A261" s="266"/>
      <c r="B261" s="2061" t="s">
        <v>532</v>
      </c>
      <c r="C261" s="1637" t="s">
        <v>105</v>
      </c>
      <c r="D261" s="1638" t="s">
        <v>692</v>
      </c>
      <c r="E261" s="2062" t="s">
        <v>693</v>
      </c>
      <c r="F261" s="1640" t="s">
        <v>283</v>
      </c>
      <c r="G261" s="1641">
        <v>3406.02</v>
      </c>
      <c r="H261" s="1642">
        <v>7.1</v>
      </c>
      <c r="I261" s="2063">
        <f>ROUND(H261*G261,2)</f>
        <v>24182.74</v>
      </c>
      <c r="J261" s="318"/>
      <c r="K261" s="319">
        <f>ROUND(J261*H261,2)</f>
        <v>0</v>
      </c>
      <c r="L261" s="318"/>
      <c r="M261" s="319">
        <f>ROUND(L261*H261,2)</f>
        <v>0</v>
      </c>
      <c r="N261" s="318"/>
      <c r="O261" s="319">
        <f>ROUND(N261*H261,2)</f>
        <v>0</v>
      </c>
      <c r="P261" s="318"/>
      <c r="Q261" s="319">
        <f>ROUND(P261*H261,2)</f>
        <v>0</v>
      </c>
      <c r="R261" s="318"/>
      <c r="S261" s="319">
        <f>ROUND(R261*H261,2)</f>
        <v>0</v>
      </c>
      <c r="T261" s="318"/>
      <c r="U261" s="319">
        <f>ROUND(T261*H261,2)</f>
        <v>0</v>
      </c>
      <c r="V261" s="318"/>
      <c r="W261" s="319">
        <f>ROUND(V261*H261,2)</f>
        <v>0</v>
      </c>
      <c r="X261" s="318"/>
      <c r="Y261" s="319">
        <f>ROUND(X261*H261,2)</f>
        <v>0</v>
      </c>
      <c r="Z261" s="318"/>
      <c r="AA261" s="319">
        <f>ROUND(Z261*H261,2)</f>
        <v>0</v>
      </c>
      <c r="AB261" s="318"/>
      <c r="AC261" s="319">
        <f>ROUND(AB261*H261,2)</f>
        <v>0</v>
      </c>
      <c r="AD261" s="1381"/>
      <c r="AE261" s="1382">
        <f>ROUND(AD261*H261,2)</f>
        <v>0</v>
      </c>
      <c r="AF261" s="318"/>
      <c r="AG261" s="319">
        <f>ROUND(AF261*H261,2)</f>
        <v>0</v>
      </c>
      <c r="AH261" s="318"/>
      <c r="AI261" s="319">
        <f>ROUND(AH261*H261,2)</f>
        <v>0</v>
      </c>
      <c r="AJ261" s="318"/>
      <c r="AK261" s="319">
        <f>ROUND(AJ261*H261,2)</f>
        <v>0</v>
      </c>
      <c r="AL261" s="318"/>
      <c r="AM261" s="319">
        <f>ROUND(AL261*H261,2)</f>
        <v>0</v>
      </c>
      <c r="AN261" s="318"/>
      <c r="AO261" s="319">
        <f>ROUND(AN261*H261,2)</f>
        <v>0</v>
      </c>
      <c r="AP261" s="1907"/>
      <c r="AQ261" s="1908">
        <f>ROUND(AP261*H261,2)</f>
        <v>0</v>
      </c>
      <c r="AR261" s="1381"/>
      <c r="AS261" s="1382">
        <f>ROUND(AR261*H261,2)</f>
        <v>0</v>
      </c>
      <c r="AT261" s="1907"/>
      <c r="AU261" s="1908">
        <f>ROUND(AT261*H261,2)</f>
        <v>0</v>
      </c>
      <c r="AV261" s="318">
        <f>AT261+AR261+AP261+AN261+AL261+AJ261+AH261+AF261+AD261+AB261+Z261+X261+V261+T261+R261+P261+N261+L261+J261</f>
        <v>0</v>
      </c>
      <c r="AW261" s="319">
        <f>ROUND(AV261*H261,2)</f>
        <v>0</v>
      </c>
      <c r="AX261" s="1930">
        <f>G261-AV261</f>
        <v>3406.02</v>
      </c>
      <c r="AY261" s="2064">
        <f>ROUND(AX261*H261,2)</f>
        <v>24182.74</v>
      </c>
      <c r="AZ261" s="1932">
        <f>AY261/I261</f>
        <v>1</v>
      </c>
      <c r="EB261" s="458"/>
      <c r="EC261" s="285"/>
      <c r="ED261" s="285"/>
      <c r="EE261" s="285"/>
      <c r="EF261" s="285"/>
      <c r="EG261" s="285"/>
      <c r="EH261" s="285"/>
      <c r="EI261" s="459"/>
      <c r="FI261" s="49" t="s">
        <v>112</v>
      </c>
      <c r="FJ261" s="49" t="s">
        <v>46</v>
      </c>
    </row>
    <row r="262" spans="1:184" s="10" customFormat="1" ht="24.9" customHeight="1" x14ac:dyDescent="0.2">
      <c r="A262"/>
      <c r="B262" s="377"/>
      <c r="C262" s="207" t="s">
        <v>112</v>
      </c>
      <c r="D262" s="33"/>
      <c r="E262" s="208" t="s">
        <v>687</v>
      </c>
      <c r="F262" s="33"/>
      <c r="G262" s="33"/>
      <c r="H262" s="202"/>
      <c r="I262" s="378"/>
      <c r="J262" s="316"/>
      <c r="K262" s="317"/>
      <c r="L262" s="316"/>
      <c r="M262" s="317"/>
      <c r="N262" s="316"/>
      <c r="O262" s="317"/>
      <c r="P262" s="316"/>
      <c r="Q262" s="317"/>
      <c r="R262" s="316"/>
      <c r="S262" s="317"/>
      <c r="T262" s="316"/>
      <c r="U262" s="317"/>
      <c r="V262" s="316"/>
      <c r="W262" s="317"/>
      <c r="X262" s="316"/>
      <c r="Y262" s="317"/>
      <c r="Z262" s="316"/>
      <c r="AA262" s="317"/>
      <c r="AB262" s="316"/>
      <c r="AC262" s="317"/>
      <c r="AD262" s="1609"/>
      <c r="AE262" s="1610"/>
      <c r="AF262" s="316"/>
      <c r="AG262" s="317"/>
      <c r="AH262" s="316"/>
      <c r="AI262" s="317"/>
      <c r="AJ262" s="316"/>
      <c r="AK262" s="317"/>
      <c r="AL262" s="316"/>
      <c r="AM262" s="317"/>
      <c r="AN262" s="316"/>
      <c r="AO262" s="317"/>
      <c r="AP262" s="1905"/>
      <c r="AQ262" s="1906"/>
      <c r="AR262" s="1609"/>
      <c r="AS262" s="1610"/>
      <c r="AT262" s="1905"/>
      <c r="AU262" s="1906"/>
      <c r="AV262" s="316"/>
      <c r="AW262" s="317"/>
      <c r="AX262" s="316"/>
      <c r="AY262" s="371"/>
      <c r="AZ262" s="528"/>
      <c r="EB262" s="140"/>
      <c r="EC262" s="141"/>
      <c r="ED262" s="141"/>
      <c r="EE262" s="141"/>
      <c r="EF262" s="141"/>
      <c r="EG262" s="141"/>
      <c r="EH262" s="141"/>
      <c r="EI262" s="142"/>
      <c r="FI262" s="143" t="s">
        <v>114</v>
      </c>
      <c r="FJ262" s="143" t="s">
        <v>46</v>
      </c>
      <c r="FK262" s="10" t="s">
        <v>46</v>
      </c>
      <c r="FL262" s="10" t="s">
        <v>23</v>
      </c>
      <c r="FM262" s="10" t="s">
        <v>45</v>
      </c>
      <c r="FN262" s="143" t="s">
        <v>103</v>
      </c>
    </row>
    <row r="263" spans="1:184" s="8" customFormat="1" ht="24.9" customHeight="1" x14ac:dyDescent="0.2">
      <c r="A263"/>
      <c r="B263" s="382"/>
      <c r="C263" s="207" t="s">
        <v>114</v>
      </c>
      <c r="D263" s="210" t="s">
        <v>7</v>
      </c>
      <c r="E263" s="211" t="s">
        <v>695</v>
      </c>
      <c r="F263" s="134"/>
      <c r="G263" s="210" t="s">
        <v>7</v>
      </c>
      <c r="H263" s="212"/>
      <c r="I263" s="383"/>
      <c r="J263" s="325"/>
      <c r="K263" s="326"/>
      <c r="L263" s="325"/>
      <c r="M263" s="326"/>
      <c r="N263" s="325"/>
      <c r="O263" s="326"/>
      <c r="P263" s="325"/>
      <c r="Q263" s="326"/>
      <c r="R263" s="325"/>
      <c r="S263" s="326"/>
      <c r="T263" s="325"/>
      <c r="U263" s="326"/>
      <c r="V263" s="325"/>
      <c r="W263" s="326"/>
      <c r="X263" s="325"/>
      <c r="Y263" s="326"/>
      <c r="Z263" s="325"/>
      <c r="AA263" s="326"/>
      <c r="AB263" s="325"/>
      <c r="AC263" s="326"/>
      <c r="AD263" s="1616"/>
      <c r="AE263" s="1617"/>
      <c r="AF263" s="325"/>
      <c r="AG263" s="326"/>
      <c r="AH263" s="325"/>
      <c r="AI263" s="326"/>
      <c r="AJ263" s="325"/>
      <c r="AK263" s="326"/>
      <c r="AL263" s="325"/>
      <c r="AM263" s="326"/>
      <c r="AN263" s="325"/>
      <c r="AO263" s="326"/>
      <c r="AP263" s="1913"/>
      <c r="AQ263" s="1914"/>
      <c r="AR263" s="1616"/>
      <c r="AS263" s="1617"/>
      <c r="AT263" s="1913"/>
      <c r="AU263" s="1914"/>
      <c r="AV263" s="325"/>
      <c r="AW263" s="326"/>
      <c r="AX263" s="325"/>
      <c r="AY263" s="374"/>
      <c r="AZ263" s="532"/>
      <c r="EB263" s="109"/>
      <c r="EC263" s="110"/>
      <c r="ED263" s="110"/>
      <c r="EE263" s="111">
        <f>SUM(EE264:EE265)</f>
        <v>0</v>
      </c>
      <c r="EF263" s="110"/>
      <c r="EG263" s="111">
        <f>SUM(EG264:EG265)</f>
        <v>0</v>
      </c>
      <c r="EH263" s="110"/>
      <c r="EI263" s="112">
        <f>SUM(EI264:EI265)</f>
        <v>0</v>
      </c>
      <c r="FG263" s="113" t="s">
        <v>45</v>
      </c>
      <c r="FI263" s="114" t="s">
        <v>43</v>
      </c>
      <c r="FJ263" s="114" t="s">
        <v>45</v>
      </c>
      <c r="FN263" s="113" t="s">
        <v>103</v>
      </c>
      <c r="FZ263" s="115">
        <f>SUM(FZ264:FZ265)</f>
        <v>85911.03</v>
      </c>
    </row>
    <row r="264" spans="1:184" s="1" customFormat="1" ht="24" customHeight="1" x14ac:dyDescent="0.2">
      <c r="A264"/>
      <c r="B264" s="380"/>
      <c r="C264" s="207" t="s">
        <v>114</v>
      </c>
      <c r="D264" s="215" t="s">
        <v>7</v>
      </c>
      <c r="E264" s="216" t="s">
        <v>879</v>
      </c>
      <c r="F264" s="141"/>
      <c r="G264" s="217">
        <v>1249.74</v>
      </c>
      <c r="H264" s="218"/>
      <c r="I264" s="381"/>
      <c r="J264" s="312"/>
      <c r="K264" s="313"/>
      <c r="L264" s="312"/>
      <c r="M264" s="313"/>
      <c r="N264" s="312"/>
      <c r="O264" s="313"/>
      <c r="P264" s="312"/>
      <c r="Q264" s="313"/>
      <c r="R264" s="312"/>
      <c r="S264" s="313"/>
      <c r="T264" s="312"/>
      <c r="U264" s="313"/>
      <c r="V264" s="312"/>
      <c r="W264" s="313"/>
      <c r="X264" s="312"/>
      <c r="Y264" s="313"/>
      <c r="Z264" s="312"/>
      <c r="AA264" s="313"/>
      <c r="AB264" s="312"/>
      <c r="AC264" s="313"/>
      <c r="AD264" s="1605"/>
      <c r="AE264" s="1606"/>
      <c r="AF264" s="312"/>
      <c r="AG264" s="313"/>
      <c r="AH264" s="312"/>
      <c r="AI264" s="313"/>
      <c r="AJ264" s="312"/>
      <c r="AK264" s="313"/>
      <c r="AL264" s="312"/>
      <c r="AM264" s="313"/>
      <c r="AN264" s="312"/>
      <c r="AO264" s="313"/>
      <c r="AP264" s="1901"/>
      <c r="AQ264" s="1902"/>
      <c r="AR264" s="1605"/>
      <c r="AS264" s="1606"/>
      <c r="AT264" s="1901"/>
      <c r="AU264" s="1902"/>
      <c r="AV264" s="312"/>
      <c r="AW264" s="313"/>
      <c r="AX264" s="312"/>
      <c r="AY264" s="369"/>
      <c r="AZ264" s="539"/>
      <c r="EB264" s="122" t="s">
        <v>7</v>
      </c>
      <c r="EC264" s="123" t="s">
        <v>31</v>
      </c>
      <c r="ED264" s="33"/>
      <c r="EE264" s="124">
        <f>ED264*G276</f>
        <v>0</v>
      </c>
      <c r="EF264" s="124">
        <v>0</v>
      </c>
      <c r="EG264" s="124">
        <f>EF264*G276</f>
        <v>0</v>
      </c>
      <c r="EH264" s="124">
        <v>0</v>
      </c>
      <c r="EI264" s="125">
        <f>EH264*G276</f>
        <v>0</v>
      </c>
      <c r="EJ264" s="22"/>
      <c r="EK264" s="22"/>
      <c r="EL264" s="22"/>
      <c r="EM264" s="22"/>
      <c r="EN264" s="22"/>
      <c r="EO264" s="22"/>
      <c r="EP264" s="22"/>
      <c r="EQ264" s="22"/>
      <c r="ER264" s="22"/>
      <c r="ES264" s="22"/>
      <c r="ET264" s="22"/>
      <c r="FG264" s="126" t="s">
        <v>110</v>
      </c>
      <c r="FI264" s="126" t="s">
        <v>105</v>
      </c>
      <c r="FJ264" s="126" t="s">
        <v>46</v>
      </c>
      <c r="FN264" s="13" t="s">
        <v>103</v>
      </c>
      <c r="FT264" s="127">
        <f>IF(EC264="základní",I276,0)</f>
        <v>85911.03</v>
      </c>
      <c r="FU264" s="127">
        <f>IF(EC264="snížená",I276,0)</f>
        <v>0</v>
      </c>
      <c r="FV264" s="127">
        <f>IF(EC264="zákl. přenesená",I276,0)</f>
        <v>0</v>
      </c>
      <c r="FW264" s="127">
        <f>IF(EC264="sníž. přenesená",I276,0)</f>
        <v>0</v>
      </c>
      <c r="FX264" s="127">
        <f>IF(EC264="nulová",I276,0)</f>
        <v>0</v>
      </c>
      <c r="FY264" s="13" t="s">
        <v>45</v>
      </c>
      <c r="FZ264" s="127">
        <f>ROUND(H276*G276,2)</f>
        <v>85911.03</v>
      </c>
      <c r="GA264" s="13" t="s">
        <v>110</v>
      </c>
      <c r="GB264" s="126" t="s">
        <v>885</v>
      </c>
    </row>
    <row r="265" spans="1:184" s="1" customFormat="1" ht="24.9" customHeight="1" x14ac:dyDescent="0.2">
      <c r="A265"/>
      <c r="B265" s="380"/>
      <c r="C265" s="207" t="s">
        <v>114</v>
      </c>
      <c r="D265" s="215" t="s">
        <v>7</v>
      </c>
      <c r="E265" s="216" t="s">
        <v>880</v>
      </c>
      <c r="F265" s="141"/>
      <c r="G265" s="217">
        <v>2156.2800000000002</v>
      </c>
      <c r="H265" s="218"/>
      <c r="I265" s="381"/>
      <c r="J265" s="312"/>
      <c r="K265" s="313"/>
      <c r="L265" s="312"/>
      <c r="M265" s="313"/>
      <c r="N265" s="312"/>
      <c r="O265" s="313"/>
      <c r="P265" s="312"/>
      <c r="Q265" s="313"/>
      <c r="R265" s="312"/>
      <c r="S265" s="313"/>
      <c r="T265" s="312"/>
      <c r="U265" s="313"/>
      <c r="V265" s="312"/>
      <c r="W265" s="313"/>
      <c r="X265" s="312"/>
      <c r="Y265" s="313"/>
      <c r="Z265" s="312"/>
      <c r="AA265" s="313"/>
      <c r="AB265" s="312"/>
      <c r="AC265" s="313"/>
      <c r="AD265" s="1605"/>
      <c r="AE265" s="1606"/>
      <c r="AF265" s="312"/>
      <c r="AG265" s="313"/>
      <c r="AH265" s="312"/>
      <c r="AI265" s="313"/>
      <c r="AJ265" s="312"/>
      <c r="AK265" s="313"/>
      <c r="AL265" s="312"/>
      <c r="AM265" s="313"/>
      <c r="AN265" s="312"/>
      <c r="AO265" s="313"/>
      <c r="AP265" s="1901"/>
      <c r="AQ265" s="1902"/>
      <c r="AR265" s="1605"/>
      <c r="AS265" s="1606"/>
      <c r="AT265" s="1901"/>
      <c r="AU265" s="1902"/>
      <c r="AV265" s="312"/>
      <c r="AW265" s="313"/>
      <c r="AX265" s="312"/>
      <c r="AY265" s="369"/>
      <c r="AZ265" s="539"/>
      <c r="EB265" s="166"/>
      <c r="EC265" s="167"/>
      <c r="ED265" s="168"/>
      <c r="EE265" s="168"/>
      <c r="EF265" s="168"/>
      <c r="EG265" s="168"/>
      <c r="EH265" s="168"/>
      <c r="EI265" s="169"/>
      <c r="EJ265" s="22"/>
      <c r="EK265" s="22"/>
      <c r="EL265" s="22"/>
      <c r="EM265" s="22"/>
      <c r="EN265" s="22"/>
      <c r="EO265" s="22"/>
      <c r="EP265" s="22"/>
      <c r="EQ265" s="22"/>
      <c r="ER265" s="22"/>
      <c r="ES265" s="22"/>
      <c r="ET265" s="22"/>
      <c r="FI265" s="13" t="s">
        <v>112</v>
      </c>
      <c r="FJ265" s="13" t="s">
        <v>46</v>
      </c>
    </row>
    <row r="266" spans="1:184" s="1" customFormat="1" ht="24.9" customHeight="1" x14ac:dyDescent="0.2">
      <c r="A266"/>
      <c r="B266" s="384"/>
      <c r="C266" s="207" t="s">
        <v>114</v>
      </c>
      <c r="D266" s="227" t="s">
        <v>7</v>
      </c>
      <c r="E266" s="228" t="s">
        <v>132</v>
      </c>
      <c r="F266" s="155"/>
      <c r="G266" s="229">
        <v>3406.0200000000004</v>
      </c>
      <c r="H266" s="230"/>
      <c r="I266" s="385"/>
      <c r="J266" s="312"/>
      <c r="K266" s="313"/>
      <c r="L266" s="312"/>
      <c r="M266" s="313"/>
      <c r="N266" s="312"/>
      <c r="O266" s="313"/>
      <c r="P266" s="312"/>
      <c r="Q266" s="313"/>
      <c r="R266" s="312"/>
      <c r="S266" s="313"/>
      <c r="T266" s="312"/>
      <c r="U266" s="313"/>
      <c r="V266" s="312"/>
      <c r="W266" s="313"/>
      <c r="X266" s="312"/>
      <c r="Y266" s="313"/>
      <c r="Z266" s="312"/>
      <c r="AA266" s="313"/>
      <c r="AB266" s="312"/>
      <c r="AC266" s="313"/>
      <c r="AD266" s="1605"/>
      <c r="AE266" s="1606"/>
      <c r="AF266" s="312"/>
      <c r="AG266" s="313"/>
      <c r="AH266" s="312"/>
      <c r="AI266" s="313"/>
      <c r="AJ266" s="312"/>
      <c r="AK266" s="313"/>
      <c r="AL266" s="312"/>
      <c r="AM266" s="313"/>
      <c r="AN266" s="312"/>
      <c r="AO266" s="313"/>
      <c r="AP266" s="1901"/>
      <c r="AQ266" s="1902"/>
      <c r="AR266" s="1605"/>
      <c r="AS266" s="1606"/>
      <c r="AT266" s="1901"/>
      <c r="AU266" s="1902"/>
      <c r="AV266" s="312"/>
      <c r="AW266" s="313"/>
      <c r="AX266" s="312"/>
      <c r="AY266" s="369"/>
      <c r="AZ266" s="539"/>
      <c r="EB266" s="22"/>
      <c r="ED266" s="22"/>
      <c r="EE266" s="22"/>
      <c r="EF266" s="22"/>
      <c r="EG266" s="22"/>
      <c r="EH266" s="22"/>
      <c r="EI266" s="22"/>
      <c r="EJ266" s="22"/>
      <c r="EK266" s="22"/>
      <c r="EL266" s="22"/>
      <c r="EM266" s="22"/>
      <c r="EN266" s="22"/>
      <c r="EO266" s="22"/>
      <c r="EP266" s="22"/>
      <c r="EQ266" s="22"/>
      <c r="ER266" s="22"/>
      <c r="ES266" s="22"/>
      <c r="ET266" s="22"/>
    </row>
    <row r="267" spans="1:184" ht="17.25" customHeight="1" x14ac:dyDescent="0.25">
      <c r="B267" s="2061" t="s">
        <v>537</v>
      </c>
      <c r="C267" s="1637" t="s">
        <v>105</v>
      </c>
      <c r="D267" s="1638" t="s">
        <v>698</v>
      </c>
      <c r="E267" s="2062" t="s">
        <v>699</v>
      </c>
      <c r="F267" s="1640" t="s">
        <v>283</v>
      </c>
      <c r="G267" s="1641">
        <v>102.68</v>
      </c>
      <c r="H267" s="1642">
        <v>139</v>
      </c>
      <c r="I267" s="2063">
        <f>ROUND(H267*G267,2)</f>
        <v>14272.52</v>
      </c>
      <c r="J267" s="338"/>
      <c r="K267" s="319">
        <f>ROUND(J267*H267,2)</f>
        <v>0</v>
      </c>
      <c r="L267" s="338"/>
      <c r="M267" s="319">
        <f>ROUND(L267*H267,2)</f>
        <v>0</v>
      </c>
      <c r="N267" s="338"/>
      <c r="O267" s="319">
        <f>ROUND(N267*H267,2)</f>
        <v>0</v>
      </c>
      <c r="P267" s="338"/>
      <c r="Q267" s="319">
        <f>ROUND(P267*H267,2)</f>
        <v>0</v>
      </c>
      <c r="R267" s="338"/>
      <c r="S267" s="319">
        <f>ROUND(R267*H267,2)</f>
        <v>0</v>
      </c>
      <c r="T267" s="338"/>
      <c r="U267" s="319">
        <f>ROUND(T267*H267,2)</f>
        <v>0</v>
      </c>
      <c r="V267" s="338"/>
      <c r="W267" s="319">
        <f>ROUND(V267*H267,2)</f>
        <v>0</v>
      </c>
      <c r="X267" s="338"/>
      <c r="Y267" s="319">
        <f>ROUND(X267*H267,2)</f>
        <v>0</v>
      </c>
      <c r="Z267" s="338"/>
      <c r="AA267" s="319">
        <f>ROUND(Z267*H267,2)</f>
        <v>0</v>
      </c>
      <c r="AB267" s="338"/>
      <c r="AC267" s="319">
        <f>ROUND(AB267*H267,2)</f>
        <v>0</v>
      </c>
      <c r="AD267" s="2048"/>
      <c r="AE267" s="1382">
        <f>ROUND(AD267*H267,2)</f>
        <v>0</v>
      </c>
      <c r="AF267" s="338"/>
      <c r="AG267" s="319">
        <f>ROUND(AF267*H267,2)</f>
        <v>0</v>
      </c>
      <c r="AH267" s="338"/>
      <c r="AI267" s="319">
        <f>ROUND(AH267*H267,2)</f>
        <v>0</v>
      </c>
      <c r="AJ267" s="338"/>
      <c r="AK267" s="319">
        <f>ROUND(AJ267*H267,2)</f>
        <v>0</v>
      </c>
      <c r="AL267" s="338"/>
      <c r="AM267" s="319">
        <f>ROUND(AL267*H267,2)</f>
        <v>0</v>
      </c>
      <c r="AN267" s="338"/>
      <c r="AO267" s="319">
        <f>ROUND(AN267*H267,2)</f>
        <v>0</v>
      </c>
      <c r="AP267" s="2055"/>
      <c r="AQ267" s="1908">
        <f>ROUND(AP267*H267,2)</f>
        <v>0</v>
      </c>
      <c r="AR267" s="2048"/>
      <c r="AS267" s="1382">
        <f>ROUND(AR267*H267,2)</f>
        <v>0</v>
      </c>
      <c r="AT267" s="2055"/>
      <c r="AU267" s="1908">
        <f>ROUND(AT267*H267,2)</f>
        <v>0</v>
      </c>
      <c r="AV267" s="318">
        <f>AT267+AR267+AP267+AN267+AL267+AJ267+AH267+AF267+AD267+AB267+Z267+X267+V267+T267+R267+P267+N267+L267+J267</f>
        <v>0</v>
      </c>
      <c r="AW267" s="319">
        <f>ROUND(AV267*H267,2)</f>
        <v>0</v>
      </c>
      <c r="AX267" s="1930">
        <f>G267-AV267</f>
        <v>102.68</v>
      </c>
      <c r="AY267" s="2064">
        <f>ROUND(AX267*H267,2)</f>
        <v>14272.52</v>
      </c>
      <c r="AZ267" s="1932">
        <f>AY267/I267</f>
        <v>1</v>
      </c>
    </row>
    <row r="268" spans="1:184" customFormat="1" ht="67.2" x14ac:dyDescent="0.2">
      <c r="B268" s="377"/>
      <c r="C268" s="207" t="s">
        <v>112</v>
      </c>
      <c r="D268" s="33"/>
      <c r="E268" s="208" t="s">
        <v>701</v>
      </c>
      <c r="F268" s="33"/>
      <c r="G268" s="33"/>
      <c r="H268" s="202"/>
      <c r="I268" s="378"/>
      <c r="J268" s="336"/>
      <c r="K268" s="337"/>
      <c r="L268" s="336"/>
      <c r="M268" s="337"/>
      <c r="N268" s="336"/>
      <c r="O268" s="337"/>
      <c r="P268" s="336"/>
      <c r="Q268" s="337"/>
      <c r="R268" s="336"/>
      <c r="S268" s="337"/>
      <c r="T268" s="336"/>
      <c r="U268" s="337"/>
      <c r="V268" s="336"/>
      <c r="W268" s="337"/>
      <c r="X268" s="336"/>
      <c r="Y268" s="337"/>
      <c r="Z268" s="336"/>
      <c r="AA268" s="337"/>
      <c r="AB268" s="336"/>
      <c r="AC268" s="337"/>
      <c r="AD268" s="1633"/>
      <c r="AE268" s="1634"/>
      <c r="AF268" s="336"/>
      <c r="AG268" s="337"/>
      <c r="AH268" s="336"/>
      <c r="AI268" s="337"/>
      <c r="AJ268" s="336"/>
      <c r="AK268" s="337"/>
      <c r="AL268" s="336"/>
      <c r="AM268" s="337"/>
      <c r="AN268" s="336"/>
      <c r="AO268" s="337"/>
      <c r="AP268" s="1920"/>
      <c r="AQ268" s="1921"/>
      <c r="AR268" s="1633"/>
      <c r="AS268" s="1634"/>
      <c r="AT268" s="1920"/>
      <c r="AU268" s="1921"/>
      <c r="AV268" s="336"/>
      <c r="AW268" s="337"/>
      <c r="AX268" s="336"/>
      <c r="AY268" s="375"/>
      <c r="AZ268" s="540"/>
    </row>
    <row r="269" spans="1:184" customFormat="1" ht="10.199999999999999" x14ac:dyDescent="0.2">
      <c r="B269" s="380"/>
      <c r="C269" s="207" t="s">
        <v>114</v>
      </c>
      <c r="D269" s="215" t="s">
        <v>7</v>
      </c>
      <c r="E269" s="216" t="s">
        <v>882</v>
      </c>
      <c r="F269" s="141"/>
      <c r="G269" s="217">
        <v>102.68</v>
      </c>
      <c r="H269" s="218"/>
      <c r="I269" s="381"/>
      <c r="J269" s="336"/>
      <c r="K269" s="337"/>
      <c r="L269" s="336"/>
      <c r="M269" s="337"/>
      <c r="N269" s="336"/>
      <c r="O269" s="337"/>
      <c r="P269" s="336"/>
      <c r="Q269" s="337"/>
      <c r="R269" s="336"/>
      <c r="S269" s="337"/>
      <c r="T269" s="336"/>
      <c r="U269" s="337"/>
      <c r="V269" s="336"/>
      <c r="W269" s="337"/>
      <c r="X269" s="336"/>
      <c r="Y269" s="337"/>
      <c r="Z269" s="336"/>
      <c r="AA269" s="337"/>
      <c r="AB269" s="336"/>
      <c r="AC269" s="337"/>
      <c r="AD269" s="1633"/>
      <c r="AE269" s="1634"/>
      <c r="AF269" s="336"/>
      <c r="AG269" s="337"/>
      <c r="AH269" s="336"/>
      <c r="AI269" s="337"/>
      <c r="AJ269" s="336"/>
      <c r="AK269" s="337"/>
      <c r="AL269" s="336"/>
      <c r="AM269" s="337"/>
      <c r="AN269" s="336"/>
      <c r="AO269" s="337"/>
      <c r="AP269" s="1920"/>
      <c r="AQ269" s="1921"/>
      <c r="AR269" s="1633"/>
      <c r="AS269" s="1634"/>
      <c r="AT269" s="1920"/>
      <c r="AU269" s="1921"/>
      <c r="AV269" s="336"/>
      <c r="AW269" s="337"/>
      <c r="AX269" s="336"/>
      <c r="AY269" s="375"/>
      <c r="AZ269" s="540"/>
    </row>
    <row r="270" spans="1:184" x14ac:dyDescent="0.25">
      <c r="B270" s="2061" t="s">
        <v>541</v>
      </c>
      <c r="C270" s="1637" t="s">
        <v>105</v>
      </c>
      <c r="D270" s="1638" t="s">
        <v>703</v>
      </c>
      <c r="E270" s="2062" t="s">
        <v>704</v>
      </c>
      <c r="F270" s="1640" t="s">
        <v>283</v>
      </c>
      <c r="G270" s="1641">
        <v>138.86000000000001</v>
      </c>
      <c r="H270" s="1642">
        <v>499</v>
      </c>
      <c r="I270" s="2063">
        <f>ROUND(H270*G270,2)</f>
        <v>69291.14</v>
      </c>
      <c r="J270" s="338"/>
      <c r="K270" s="319">
        <f>ROUND(J270*H270,2)</f>
        <v>0</v>
      </c>
      <c r="L270" s="338"/>
      <c r="M270" s="319">
        <f>ROUND(L270*H270,2)</f>
        <v>0</v>
      </c>
      <c r="N270" s="338"/>
      <c r="O270" s="319">
        <f>ROUND(N270*H270,2)</f>
        <v>0</v>
      </c>
      <c r="P270" s="338"/>
      <c r="Q270" s="319">
        <f>ROUND(P270*H270,2)</f>
        <v>0</v>
      </c>
      <c r="R270" s="338"/>
      <c r="S270" s="319">
        <f>ROUND(R270*H270,2)</f>
        <v>0</v>
      </c>
      <c r="T270" s="338"/>
      <c r="U270" s="319">
        <f>ROUND(T270*H270,2)</f>
        <v>0</v>
      </c>
      <c r="V270" s="338"/>
      <c r="W270" s="319">
        <f>ROUND(V270*H270,2)</f>
        <v>0</v>
      </c>
      <c r="X270" s="338"/>
      <c r="Y270" s="319">
        <f>ROUND(X270*H270,2)</f>
        <v>0</v>
      </c>
      <c r="Z270" s="338"/>
      <c r="AA270" s="319">
        <f>ROUND(Z270*H270,2)</f>
        <v>0</v>
      </c>
      <c r="AB270" s="338"/>
      <c r="AC270" s="319">
        <f>ROUND(AB270*H270,2)</f>
        <v>0</v>
      </c>
      <c r="AD270" s="2048"/>
      <c r="AE270" s="1382">
        <f>ROUND(AD270*H270,2)</f>
        <v>0</v>
      </c>
      <c r="AF270" s="338"/>
      <c r="AG270" s="319">
        <f>ROUND(AF270*H270,2)</f>
        <v>0</v>
      </c>
      <c r="AH270" s="338"/>
      <c r="AI270" s="319">
        <f>ROUND(AH270*H270,2)</f>
        <v>0</v>
      </c>
      <c r="AJ270" s="338"/>
      <c r="AK270" s="319">
        <f>ROUND(AJ270*H270,2)</f>
        <v>0</v>
      </c>
      <c r="AL270" s="338"/>
      <c r="AM270" s="319">
        <f>ROUND(AL270*H270,2)</f>
        <v>0</v>
      </c>
      <c r="AN270" s="338"/>
      <c r="AO270" s="319">
        <f>ROUND(AN270*H270,2)</f>
        <v>0</v>
      </c>
      <c r="AP270" s="2055"/>
      <c r="AQ270" s="1908">
        <f>ROUND(AP270*H270,2)</f>
        <v>0</v>
      </c>
      <c r="AR270" s="2048"/>
      <c r="AS270" s="1382">
        <f>ROUND(AR270*H270,2)</f>
        <v>0</v>
      </c>
      <c r="AT270" s="2055"/>
      <c r="AU270" s="1908">
        <f>ROUND(AT270*H270,2)</f>
        <v>0</v>
      </c>
      <c r="AV270" s="318">
        <f>AT270+AR270+AP270+AN270+AL270+AJ270+AH270+AF270+AD270+AB270+Z270+X270+V270+T270+R270+P270+N270+L270+J270</f>
        <v>0</v>
      </c>
      <c r="AW270" s="319">
        <f>ROUND(AV270*H270,2)</f>
        <v>0</v>
      </c>
      <c r="AX270" s="1930">
        <f>G270-AV270</f>
        <v>138.86000000000001</v>
      </c>
      <c r="AY270" s="2064">
        <f>ROUND(AX270*H270,2)</f>
        <v>69291.14</v>
      </c>
      <c r="AZ270" s="1932">
        <f>AY270/I270</f>
        <v>1</v>
      </c>
    </row>
    <row r="271" spans="1:184" customFormat="1" ht="67.2" x14ac:dyDescent="0.2">
      <c r="B271" s="377"/>
      <c r="C271" s="207" t="s">
        <v>112</v>
      </c>
      <c r="D271" s="33"/>
      <c r="E271" s="208" t="s">
        <v>701</v>
      </c>
      <c r="F271" s="33"/>
      <c r="G271" s="33"/>
      <c r="H271" s="202"/>
      <c r="I271" s="378"/>
      <c r="J271" s="336"/>
      <c r="K271" s="337"/>
      <c r="L271" s="336"/>
      <c r="M271" s="337"/>
      <c r="N271" s="336"/>
      <c r="O271" s="337"/>
      <c r="P271" s="336"/>
      <c r="Q271" s="337"/>
      <c r="R271" s="336"/>
      <c r="S271" s="337"/>
      <c r="T271" s="336"/>
      <c r="U271" s="337"/>
      <c r="V271" s="336"/>
      <c r="W271" s="337"/>
      <c r="X271" s="336"/>
      <c r="Y271" s="337"/>
      <c r="Z271" s="336"/>
      <c r="AA271" s="337"/>
      <c r="AB271" s="336"/>
      <c r="AC271" s="337"/>
      <c r="AD271" s="1633"/>
      <c r="AE271" s="1634"/>
      <c r="AF271" s="336"/>
      <c r="AG271" s="337"/>
      <c r="AH271" s="336"/>
      <c r="AI271" s="337"/>
      <c r="AJ271" s="336"/>
      <c r="AK271" s="337"/>
      <c r="AL271" s="336"/>
      <c r="AM271" s="337"/>
      <c r="AN271" s="336"/>
      <c r="AO271" s="337"/>
      <c r="AP271" s="1920"/>
      <c r="AQ271" s="1921"/>
      <c r="AR271" s="1633"/>
      <c r="AS271" s="1634"/>
      <c r="AT271" s="1920"/>
      <c r="AU271" s="1921"/>
      <c r="AV271" s="336"/>
      <c r="AW271" s="337"/>
      <c r="AX271" s="336"/>
      <c r="AY271" s="375"/>
      <c r="AZ271" s="540"/>
    </row>
    <row r="272" spans="1:184" customFormat="1" ht="10.8" thickBot="1" x14ac:dyDescent="0.25">
      <c r="B272" s="380"/>
      <c r="C272" s="207" t="s">
        <v>114</v>
      </c>
      <c r="D272" s="215" t="s">
        <v>7</v>
      </c>
      <c r="E272" s="216" t="s">
        <v>884</v>
      </c>
      <c r="F272" s="141"/>
      <c r="G272" s="217">
        <v>138.86000000000001</v>
      </c>
      <c r="H272" s="218"/>
      <c r="I272" s="381"/>
      <c r="J272" s="336"/>
      <c r="K272" s="337"/>
      <c r="L272" s="336"/>
      <c r="M272" s="337"/>
      <c r="N272" s="336"/>
      <c r="O272" s="337"/>
      <c r="P272" s="336"/>
      <c r="Q272" s="337"/>
      <c r="R272" s="336"/>
      <c r="S272" s="337"/>
      <c r="T272" s="336"/>
      <c r="U272" s="337"/>
      <c r="V272" s="336"/>
      <c r="W272" s="337"/>
      <c r="X272" s="336"/>
      <c r="Y272" s="337"/>
      <c r="Z272" s="336"/>
      <c r="AA272" s="337"/>
      <c r="AB272" s="336"/>
      <c r="AC272" s="337"/>
      <c r="AD272" s="1633"/>
      <c r="AE272" s="1634"/>
      <c r="AF272" s="336"/>
      <c r="AG272" s="337"/>
      <c r="AH272" s="336"/>
      <c r="AI272" s="337"/>
      <c r="AJ272" s="336"/>
      <c r="AK272" s="337"/>
      <c r="AL272" s="336"/>
      <c r="AM272" s="337"/>
      <c r="AN272" s="336"/>
      <c r="AO272" s="337"/>
      <c r="AP272" s="1920"/>
      <c r="AQ272" s="1921"/>
      <c r="AR272" s="1633"/>
      <c r="AS272" s="1634"/>
      <c r="AT272" s="1920"/>
      <c r="AU272" s="1921"/>
      <c r="AV272" s="336"/>
      <c r="AW272" s="337"/>
      <c r="AX272" s="336"/>
      <c r="AY272" s="375"/>
      <c r="AZ272" s="540"/>
    </row>
    <row r="273" spans="1:182" customFormat="1" ht="16.8" thickBot="1" x14ac:dyDescent="0.25">
      <c r="B273" s="264"/>
      <c r="C273" s="248"/>
      <c r="D273" s="248"/>
      <c r="E273" s="248"/>
      <c r="F273" s="248"/>
      <c r="G273" s="248"/>
      <c r="H273" s="249"/>
      <c r="I273" s="265"/>
      <c r="J273" s="2255" t="s">
        <v>2482</v>
      </c>
      <c r="K273" s="2266"/>
      <c r="L273" s="2255" t="s">
        <v>2482</v>
      </c>
      <c r="M273" s="2266"/>
      <c r="N273" s="2255" t="s">
        <v>2484</v>
      </c>
      <c r="O273" s="2266"/>
      <c r="P273" s="2255" t="s">
        <v>2485</v>
      </c>
      <c r="Q273" s="2266"/>
      <c r="R273" s="2255" t="s">
        <v>2486</v>
      </c>
      <c r="S273" s="2266"/>
      <c r="T273" s="2255" t="s">
        <v>2487</v>
      </c>
      <c r="U273" s="2266"/>
      <c r="V273" s="2255" t="s">
        <v>2488</v>
      </c>
      <c r="W273" s="2266"/>
      <c r="X273" s="2255" t="s">
        <v>2489</v>
      </c>
      <c r="Y273" s="2266"/>
      <c r="Z273" s="2255" t="s">
        <v>2490</v>
      </c>
      <c r="AA273" s="2266"/>
      <c r="AB273" s="2255" t="s">
        <v>2491</v>
      </c>
      <c r="AC273" s="2266"/>
      <c r="AD273" s="2270" t="s">
        <v>2492</v>
      </c>
      <c r="AE273" s="2271"/>
      <c r="AF273" s="2255" t="s">
        <v>2493</v>
      </c>
      <c r="AG273" s="2266"/>
      <c r="AH273" s="2255" t="s">
        <v>2494</v>
      </c>
      <c r="AI273" s="2266"/>
      <c r="AJ273" s="2255" t="s">
        <v>2495</v>
      </c>
      <c r="AK273" s="2266"/>
      <c r="AL273" s="2255" t="s">
        <v>2496</v>
      </c>
      <c r="AM273" s="2266"/>
      <c r="AN273" s="2255" t="s">
        <v>2497</v>
      </c>
      <c r="AO273" s="2266"/>
      <c r="AP273" s="2272" t="s">
        <v>2498</v>
      </c>
      <c r="AQ273" s="2273"/>
      <c r="AR273" s="2270" t="s">
        <v>2499</v>
      </c>
      <c r="AS273" s="2271"/>
      <c r="AT273" s="2272" t="s">
        <v>2504</v>
      </c>
      <c r="AU273" s="2273"/>
      <c r="AV273" s="2255" t="s">
        <v>2500</v>
      </c>
      <c r="AW273" s="2266"/>
      <c r="AX273" s="2278" t="s">
        <v>2501</v>
      </c>
      <c r="AY273" s="2256"/>
      <c r="AZ273" s="536" t="s">
        <v>2502</v>
      </c>
    </row>
    <row r="274" spans="1:182" customFormat="1" ht="16.8" thickBot="1" x14ac:dyDescent="0.25">
      <c r="B274" s="264"/>
      <c r="C274" s="248"/>
      <c r="D274" s="248"/>
      <c r="E274" s="248"/>
      <c r="F274" s="248"/>
      <c r="G274" s="248"/>
      <c r="H274" s="249"/>
      <c r="I274" s="265"/>
      <c r="J274" s="175" t="s">
        <v>91</v>
      </c>
      <c r="K274" s="177" t="s">
        <v>2503</v>
      </c>
      <c r="L274" s="175" t="s">
        <v>91</v>
      </c>
      <c r="M274" s="177" t="s">
        <v>2503</v>
      </c>
      <c r="N274" s="175" t="s">
        <v>91</v>
      </c>
      <c r="O274" s="177" t="s">
        <v>2503</v>
      </c>
      <c r="P274" s="175" t="s">
        <v>91</v>
      </c>
      <c r="Q274" s="177" t="s">
        <v>2503</v>
      </c>
      <c r="R274" s="175" t="s">
        <v>91</v>
      </c>
      <c r="S274" s="177" t="s">
        <v>2503</v>
      </c>
      <c r="T274" s="175" t="s">
        <v>91</v>
      </c>
      <c r="U274" s="177" t="s">
        <v>2503</v>
      </c>
      <c r="V274" s="175" t="s">
        <v>91</v>
      </c>
      <c r="W274" s="177" t="s">
        <v>2503</v>
      </c>
      <c r="X274" s="175" t="s">
        <v>91</v>
      </c>
      <c r="Y274" s="177" t="s">
        <v>2503</v>
      </c>
      <c r="Z274" s="175" t="s">
        <v>91</v>
      </c>
      <c r="AA274" s="177" t="s">
        <v>2503</v>
      </c>
      <c r="AB274" s="175" t="s">
        <v>91</v>
      </c>
      <c r="AC274" s="177" t="s">
        <v>2503</v>
      </c>
      <c r="AD274" s="1599" t="s">
        <v>91</v>
      </c>
      <c r="AE274" s="1600" t="s">
        <v>2503</v>
      </c>
      <c r="AF274" s="175" t="s">
        <v>91</v>
      </c>
      <c r="AG274" s="177" t="s">
        <v>2503</v>
      </c>
      <c r="AH274" s="175" t="s">
        <v>91</v>
      </c>
      <c r="AI274" s="177" t="s">
        <v>2503</v>
      </c>
      <c r="AJ274" s="175" t="s">
        <v>91</v>
      </c>
      <c r="AK274" s="177" t="s">
        <v>2503</v>
      </c>
      <c r="AL274" s="175" t="s">
        <v>91</v>
      </c>
      <c r="AM274" s="177" t="s">
        <v>2503</v>
      </c>
      <c r="AN274" s="175" t="s">
        <v>91</v>
      </c>
      <c r="AO274" s="177" t="s">
        <v>2503</v>
      </c>
      <c r="AP274" s="1895" t="s">
        <v>91</v>
      </c>
      <c r="AQ274" s="1896" t="s">
        <v>2503</v>
      </c>
      <c r="AR274" s="1599" t="s">
        <v>91</v>
      </c>
      <c r="AS274" s="1600" t="s">
        <v>2503</v>
      </c>
      <c r="AT274" s="1895" t="s">
        <v>91</v>
      </c>
      <c r="AU274" s="1896" t="s">
        <v>2503</v>
      </c>
      <c r="AV274" s="175" t="s">
        <v>91</v>
      </c>
      <c r="AW274" s="177" t="s">
        <v>2503</v>
      </c>
      <c r="AX274" s="175" t="s">
        <v>91</v>
      </c>
      <c r="AY274" s="176" t="s">
        <v>2503</v>
      </c>
      <c r="AZ274" s="537"/>
    </row>
    <row r="275" spans="1:182" s="397" customFormat="1" ht="24.9" customHeight="1" thickBot="1" x14ac:dyDescent="0.35">
      <c r="A275" s="394"/>
      <c r="B275" s="410"/>
      <c r="C275" s="411" t="s">
        <v>43</v>
      </c>
      <c r="D275" s="412" t="s">
        <v>707</v>
      </c>
      <c r="E275" s="412" t="s">
        <v>708</v>
      </c>
      <c r="F275" s="410"/>
      <c r="G275" s="413"/>
      <c r="H275" s="414"/>
      <c r="I275" s="686">
        <f>FZ263</f>
        <v>85911.03</v>
      </c>
      <c r="J275" s="365"/>
      <c r="K275" s="404">
        <f>K276</f>
        <v>0</v>
      </c>
      <c r="L275" s="404"/>
      <c r="M275" s="404">
        <f>M276</f>
        <v>0</v>
      </c>
      <c r="N275" s="404"/>
      <c r="O275" s="404">
        <f>O276</f>
        <v>0</v>
      </c>
      <c r="P275" s="404"/>
      <c r="Q275" s="404">
        <f>Q276</f>
        <v>25773.31</v>
      </c>
      <c r="R275" s="404"/>
      <c r="S275" s="404">
        <f>S276</f>
        <v>47710</v>
      </c>
      <c r="T275" s="404"/>
      <c r="U275" s="404">
        <f>U276</f>
        <v>0</v>
      </c>
      <c r="V275" s="404"/>
      <c r="W275" s="404">
        <f>W276</f>
        <v>0</v>
      </c>
      <c r="X275" s="404"/>
      <c r="Y275" s="404">
        <f>Y276</f>
        <v>0</v>
      </c>
      <c r="Z275" s="404"/>
      <c r="AA275" s="404">
        <f>AA276</f>
        <v>0</v>
      </c>
      <c r="AB275" s="404"/>
      <c r="AC275" s="404">
        <f>AC276</f>
        <v>0</v>
      </c>
      <c r="AD275" s="1670"/>
      <c r="AE275" s="1670">
        <f>AE276</f>
        <v>0</v>
      </c>
      <c r="AF275" s="404"/>
      <c r="AG275" s="404">
        <f>AG276</f>
        <v>0</v>
      </c>
      <c r="AH275" s="404"/>
      <c r="AI275" s="404">
        <f>AI276</f>
        <v>0</v>
      </c>
      <c r="AJ275" s="404"/>
      <c r="AK275" s="404">
        <f>AK276</f>
        <v>0</v>
      </c>
      <c r="AL275" s="404"/>
      <c r="AM275" s="404">
        <f>AM276</f>
        <v>0</v>
      </c>
      <c r="AN275" s="404"/>
      <c r="AO275" s="404">
        <f>AO276</f>
        <v>0</v>
      </c>
      <c r="AP275" s="1937"/>
      <c r="AQ275" s="1937">
        <f>AQ276</f>
        <v>12422.95</v>
      </c>
      <c r="AR275" s="1670"/>
      <c r="AS275" s="1670">
        <f>AS276</f>
        <v>0</v>
      </c>
      <c r="AT275" s="1937"/>
      <c r="AU275" s="1937">
        <f>AU276</f>
        <v>4.7699999999999996</v>
      </c>
      <c r="AV275" s="404"/>
      <c r="AW275" s="404">
        <f>AW276</f>
        <v>85911.03</v>
      </c>
      <c r="AX275" s="404"/>
      <c r="AY275" s="415">
        <f>AY276</f>
        <v>0</v>
      </c>
      <c r="AZ275" s="538"/>
      <c r="EB275" s="398"/>
      <c r="EC275" s="396"/>
      <c r="ED275" s="396"/>
      <c r="EE275" s="399"/>
      <c r="EF275" s="396"/>
      <c r="EG275" s="399"/>
      <c r="EH275" s="396"/>
      <c r="EI275" s="400"/>
      <c r="FG275" s="401"/>
      <c r="FI275" s="402"/>
      <c r="FJ275" s="402"/>
      <c r="FN275" s="401"/>
      <c r="FZ275" s="403"/>
    </row>
    <row r="276" spans="1:182" ht="26.4" x14ac:dyDescent="0.25">
      <c r="B276" s="430" t="s">
        <v>546</v>
      </c>
      <c r="C276" s="268" t="s">
        <v>105</v>
      </c>
      <c r="D276" s="269" t="s">
        <v>709</v>
      </c>
      <c r="E276" s="431" t="s">
        <v>710</v>
      </c>
      <c r="F276" s="270" t="s">
        <v>283</v>
      </c>
      <c r="G276" s="271">
        <v>234.09</v>
      </c>
      <c r="H276" s="272">
        <v>367</v>
      </c>
      <c r="I276" s="424">
        <f>ROUND(H276*G276,2)</f>
        <v>85911.03</v>
      </c>
      <c r="J276" s="338"/>
      <c r="K276" s="319">
        <f>ROUND(J276*H276,2)</f>
        <v>0</v>
      </c>
      <c r="L276" s="338"/>
      <c r="M276" s="319">
        <f>ROUND(L276*H276,2)</f>
        <v>0</v>
      </c>
      <c r="N276" s="338"/>
      <c r="O276" s="319">
        <f>ROUND(N276*H276,2)</f>
        <v>0</v>
      </c>
      <c r="P276" s="318">
        <f>(G276*0.75)*0.4</f>
        <v>70.227000000000004</v>
      </c>
      <c r="Q276" s="319">
        <f>ROUND(P276*H276,2)</f>
        <v>25773.31</v>
      </c>
      <c r="R276" s="338">
        <v>130</v>
      </c>
      <c r="S276" s="319">
        <f>ROUND(R276*H276,2)</f>
        <v>47710</v>
      </c>
      <c r="T276" s="338"/>
      <c r="U276" s="319">
        <f>ROUND(T276*H276,2)</f>
        <v>0</v>
      </c>
      <c r="V276" s="338"/>
      <c r="W276" s="319">
        <f>ROUND(V276*H276,2)</f>
        <v>0</v>
      </c>
      <c r="X276" s="338"/>
      <c r="Y276" s="319">
        <f>ROUND(X276*H276,2)</f>
        <v>0</v>
      </c>
      <c r="Z276" s="338"/>
      <c r="AA276" s="319">
        <f>ROUND(Z276*H276,2)</f>
        <v>0</v>
      </c>
      <c r="AB276" s="338"/>
      <c r="AC276" s="319">
        <f>ROUND(AB276*H276,2)</f>
        <v>0</v>
      </c>
      <c r="AD276" s="2048"/>
      <c r="AE276" s="1382">
        <f>ROUND(AD276*H276,2)</f>
        <v>0</v>
      </c>
      <c r="AF276" s="338"/>
      <c r="AG276" s="319">
        <f>ROUND(AF276*H276,2)</f>
        <v>0</v>
      </c>
      <c r="AH276" s="338"/>
      <c r="AI276" s="319">
        <f>ROUND(AH276*H276,2)</f>
        <v>0</v>
      </c>
      <c r="AJ276" s="338"/>
      <c r="AK276" s="319">
        <f>ROUND(AJ276*H276,2)</f>
        <v>0</v>
      </c>
      <c r="AL276" s="338"/>
      <c r="AM276" s="319">
        <f>ROUND(AL276*H276,2)</f>
        <v>0</v>
      </c>
      <c r="AN276" s="338"/>
      <c r="AO276" s="319">
        <f>ROUND(AN276*H276,2)</f>
        <v>0</v>
      </c>
      <c r="AP276" s="1907">
        <v>33.85</v>
      </c>
      <c r="AQ276" s="1908">
        <f>ROUND(AP276*H276,2)</f>
        <v>12422.95</v>
      </c>
      <c r="AR276" s="2048"/>
      <c r="AS276" s="1382">
        <f>ROUND(AR276*H276,2)</f>
        <v>0</v>
      </c>
      <c r="AT276" s="1907">
        <v>1.2999999999999999E-2</v>
      </c>
      <c r="AU276" s="1908">
        <f>ROUND(AT276*H276,2)</f>
        <v>4.7699999999999996</v>
      </c>
      <c r="AV276" s="318">
        <f>AT276+AR276+AP276+AN276+AL276+AJ276+AH276+AF276+AD276+AB276+Z276+X276+V276+T276+R276+P276+N276+L276+J276</f>
        <v>234.09</v>
      </c>
      <c r="AW276" s="319">
        <f>ROUND(AV276*H276,2)</f>
        <v>85911.03</v>
      </c>
      <c r="AX276" s="318">
        <f>G276-AV276</f>
        <v>0</v>
      </c>
      <c r="AY276" s="433">
        <f>ROUND(AX276*H276,2)</f>
        <v>0</v>
      </c>
      <c r="AZ276" s="530">
        <f>AY276/I276</f>
        <v>0</v>
      </c>
    </row>
    <row r="277" spans="1:182" customFormat="1" ht="48" x14ac:dyDescent="0.2">
      <c r="B277" s="377"/>
      <c r="C277" s="207" t="s">
        <v>112</v>
      </c>
      <c r="D277" s="33"/>
      <c r="E277" s="208" t="s">
        <v>712</v>
      </c>
      <c r="F277" s="33"/>
      <c r="G277" s="33"/>
      <c r="H277" s="202"/>
      <c r="I277" s="378"/>
      <c r="J277" s="336"/>
      <c r="K277" s="337"/>
      <c r="L277" s="336"/>
      <c r="M277" s="337"/>
      <c r="N277" s="336"/>
      <c r="O277" s="337"/>
      <c r="P277" s="336"/>
      <c r="Q277" s="337"/>
      <c r="R277" s="336"/>
      <c r="S277" s="337"/>
      <c r="T277" s="336"/>
      <c r="U277" s="337"/>
      <c r="V277" s="336"/>
      <c r="W277" s="337"/>
      <c r="X277" s="336"/>
      <c r="Y277" s="337"/>
      <c r="Z277" s="336"/>
      <c r="AA277" s="337"/>
      <c r="AB277" s="336"/>
      <c r="AC277" s="337"/>
      <c r="AD277" s="1633"/>
      <c r="AE277" s="1634"/>
      <c r="AF277" s="336"/>
      <c r="AG277" s="337"/>
      <c r="AH277" s="336"/>
      <c r="AI277" s="337"/>
      <c r="AJ277" s="336"/>
      <c r="AK277" s="337"/>
      <c r="AL277" s="336"/>
      <c r="AM277" s="337"/>
      <c r="AN277" s="336"/>
      <c r="AO277" s="337"/>
      <c r="AP277" s="1920"/>
      <c r="AQ277" s="1921"/>
      <c r="AR277" s="1633"/>
      <c r="AS277" s="1634"/>
      <c r="AT277" s="1920"/>
      <c r="AU277" s="1921"/>
      <c r="AV277" s="336"/>
      <c r="AW277" s="337"/>
      <c r="AX277" s="336"/>
      <c r="AY277" s="375"/>
      <c r="AZ277" s="540"/>
    </row>
    <row r="278" spans="1:182" customFormat="1" ht="10.8" thickBot="1" x14ac:dyDescent="0.25">
      <c r="B278" s="388"/>
      <c r="C278" s="389"/>
      <c r="D278" s="389"/>
      <c r="E278" s="389"/>
      <c r="F278" s="389"/>
      <c r="G278" s="389"/>
      <c r="H278" s="390"/>
      <c r="I278" s="391"/>
      <c r="J278" s="340"/>
      <c r="K278" s="341"/>
      <c r="L278" s="340"/>
      <c r="M278" s="341"/>
      <c r="N278" s="340"/>
      <c r="O278" s="341"/>
      <c r="P278" s="340"/>
      <c r="Q278" s="341"/>
      <c r="R278" s="340"/>
      <c r="S278" s="341"/>
      <c r="T278" s="340"/>
      <c r="U278" s="341"/>
      <c r="V278" s="340"/>
      <c r="W278" s="341"/>
      <c r="X278" s="340"/>
      <c r="Y278" s="341"/>
      <c r="Z278" s="340"/>
      <c r="AA278" s="341"/>
      <c r="AB278" s="340"/>
      <c r="AC278" s="341"/>
      <c r="AD278" s="1635"/>
      <c r="AE278" s="1636"/>
      <c r="AF278" s="340"/>
      <c r="AG278" s="341"/>
      <c r="AH278" s="340"/>
      <c r="AI278" s="341"/>
      <c r="AJ278" s="340"/>
      <c r="AK278" s="341"/>
      <c r="AL278" s="340"/>
      <c r="AM278" s="341"/>
      <c r="AN278" s="340"/>
      <c r="AO278" s="341"/>
      <c r="AP278" s="1922"/>
      <c r="AQ278" s="1923"/>
      <c r="AR278" s="1635"/>
      <c r="AS278" s="1636"/>
      <c r="AT278" s="1922"/>
      <c r="AU278" s="1923"/>
      <c r="AV278" s="340"/>
      <c r="AW278" s="341"/>
      <c r="AX278" s="340"/>
      <c r="AY278" s="376"/>
      <c r="AZ278" s="541"/>
    </row>
  </sheetData>
  <sheetProtection formatColumns="0" formatRows="0" autoFilter="0"/>
  <mergeCells count="157">
    <mergeCell ref="B4:C4"/>
    <mergeCell ref="B3:C3"/>
    <mergeCell ref="E7:I7"/>
    <mergeCell ref="B7:D7"/>
    <mergeCell ref="B6:D6"/>
    <mergeCell ref="B5:D5"/>
    <mergeCell ref="AV273:AW273"/>
    <mergeCell ref="AX273:AY273"/>
    <mergeCell ref="AV8:AW8"/>
    <mergeCell ref="AJ273:AK273"/>
    <mergeCell ref="AL273:AM273"/>
    <mergeCell ref="AN273:AO273"/>
    <mergeCell ref="AP273:AQ273"/>
    <mergeCell ref="AR273:AS273"/>
    <mergeCell ref="AT273:AU273"/>
    <mergeCell ref="AT251:AU251"/>
    <mergeCell ref="AT167:AU167"/>
    <mergeCell ref="AV167:AW167"/>
    <mergeCell ref="AX167:AY167"/>
    <mergeCell ref="AN167:AO167"/>
    <mergeCell ref="AP167:AQ167"/>
    <mergeCell ref="AR167:AS167"/>
    <mergeCell ref="AR141:AS141"/>
    <mergeCell ref="AT141:AU141"/>
    <mergeCell ref="AV141:AW141"/>
    <mergeCell ref="AX141:AY141"/>
    <mergeCell ref="AL141:AM141"/>
    <mergeCell ref="AN141:AO141"/>
    <mergeCell ref="AP141:AQ141"/>
    <mergeCell ref="AN129:AO129"/>
    <mergeCell ref="X273:Y273"/>
    <mergeCell ref="Z273:AA273"/>
    <mergeCell ref="AB273:AC273"/>
    <mergeCell ref="AD273:AE273"/>
    <mergeCell ref="AF273:AG273"/>
    <mergeCell ref="AH273:AI273"/>
    <mergeCell ref="AV251:AW251"/>
    <mergeCell ref="AX251:AY251"/>
    <mergeCell ref="AN251:AO251"/>
    <mergeCell ref="AP251:AQ251"/>
    <mergeCell ref="AR251:AS251"/>
    <mergeCell ref="AV233:AW233"/>
    <mergeCell ref="AX233:AY233"/>
    <mergeCell ref="AJ233:AK233"/>
    <mergeCell ref="AL233:AM233"/>
    <mergeCell ref="AN233:AO233"/>
    <mergeCell ref="AP233:AQ233"/>
    <mergeCell ref="AR233:AS233"/>
    <mergeCell ref="J273:K273"/>
    <mergeCell ref="L273:M273"/>
    <mergeCell ref="N273:O273"/>
    <mergeCell ref="P273:Q273"/>
    <mergeCell ref="R273:S273"/>
    <mergeCell ref="T273:U273"/>
    <mergeCell ref="V273:W273"/>
    <mergeCell ref="AH251:AI251"/>
    <mergeCell ref="AL251:AM251"/>
    <mergeCell ref="V251:W251"/>
    <mergeCell ref="X251:Y251"/>
    <mergeCell ref="Z251:AA251"/>
    <mergeCell ref="AB251:AC251"/>
    <mergeCell ref="AD251:AE251"/>
    <mergeCell ref="AF251:AG251"/>
    <mergeCell ref="J251:K251"/>
    <mergeCell ref="L251:M251"/>
    <mergeCell ref="N251:O251"/>
    <mergeCell ref="P251:Q251"/>
    <mergeCell ref="R251:S251"/>
    <mergeCell ref="T251:U251"/>
    <mergeCell ref="AJ251:AK251"/>
    <mergeCell ref="AT233:AU233"/>
    <mergeCell ref="X233:Y233"/>
    <mergeCell ref="Z233:AA233"/>
    <mergeCell ref="AB233:AC233"/>
    <mergeCell ref="AD233:AE233"/>
    <mergeCell ref="AF233:AG233"/>
    <mergeCell ref="AH233:AI233"/>
    <mergeCell ref="J233:K233"/>
    <mergeCell ref="L233:M233"/>
    <mergeCell ref="N233:O233"/>
    <mergeCell ref="P233:Q233"/>
    <mergeCell ref="R233:S233"/>
    <mergeCell ref="T233:U233"/>
    <mergeCell ref="V233:W233"/>
    <mergeCell ref="AH167:AI167"/>
    <mergeCell ref="AJ167:AK167"/>
    <mergeCell ref="AL167:AM167"/>
    <mergeCell ref="V167:W167"/>
    <mergeCell ref="X167:Y167"/>
    <mergeCell ref="Z167:AA167"/>
    <mergeCell ref="AB167:AC167"/>
    <mergeCell ref="AD167:AE167"/>
    <mergeCell ref="AF167:AG167"/>
    <mergeCell ref="AJ141:AK141"/>
    <mergeCell ref="J141:K141"/>
    <mergeCell ref="L141:M141"/>
    <mergeCell ref="N141:O141"/>
    <mergeCell ref="P141:Q141"/>
    <mergeCell ref="R141:S141"/>
    <mergeCell ref="T141:U141"/>
    <mergeCell ref="V141:W141"/>
    <mergeCell ref="X141:Y141"/>
    <mergeCell ref="Z141:AA141"/>
    <mergeCell ref="AB141:AC141"/>
    <mergeCell ref="AD141:AE141"/>
    <mergeCell ref="Z129:AA129"/>
    <mergeCell ref="J167:K167"/>
    <mergeCell ref="L167:M167"/>
    <mergeCell ref="N167:O167"/>
    <mergeCell ref="P167:Q167"/>
    <mergeCell ref="R167:S167"/>
    <mergeCell ref="T167:U167"/>
    <mergeCell ref="AX129:AY129"/>
    <mergeCell ref="AB129:AC129"/>
    <mergeCell ref="AD129:AE129"/>
    <mergeCell ref="AF129:AG129"/>
    <mergeCell ref="AH129:AI129"/>
    <mergeCell ref="AJ129:AK129"/>
    <mergeCell ref="AL129:AM129"/>
    <mergeCell ref="J129:K129"/>
    <mergeCell ref="L129:M129"/>
    <mergeCell ref="N129:O129"/>
    <mergeCell ref="P129:Q129"/>
    <mergeCell ref="R129:S129"/>
    <mergeCell ref="T129:U129"/>
    <mergeCell ref="V129:W129"/>
    <mergeCell ref="X129:Y129"/>
    <mergeCell ref="AF141:AG141"/>
    <mergeCell ref="AH141:AI141"/>
    <mergeCell ref="AX8:AY8"/>
    <mergeCell ref="AL8:AM8"/>
    <mergeCell ref="AN8:AO8"/>
    <mergeCell ref="AP8:AQ8"/>
    <mergeCell ref="AR8:AS8"/>
    <mergeCell ref="AT8:AU8"/>
    <mergeCell ref="AP129:AQ129"/>
    <mergeCell ref="AR129:AS129"/>
    <mergeCell ref="AT129:AU129"/>
    <mergeCell ref="AV129:AW129"/>
    <mergeCell ref="AJ8:AK8"/>
    <mergeCell ref="J8:K8"/>
    <mergeCell ref="L8:M8"/>
    <mergeCell ref="N8:O8"/>
    <mergeCell ref="P8:Q8"/>
    <mergeCell ref="R8:S8"/>
    <mergeCell ref="T8:U8"/>
    <mergeCell ref="V8:W8"/>
    <mergeCell ref="AH8:AI8"/>
    <mergeCell ref="E6:G6"/>
    <mergeCell ref="E5:G5"/>
    <mergeCell ref="D4:I4"/>
    <mergeCell ref="D3:H3"/>
    <mergeCell ref="X8:Y8"/>
    <mergeCell ref="Z8:AA8"/>
    <mergeCell ref="AB8:AC8"/>
    <mergeCell ref="AD8:AE8"/>
    <mergeCell ref="AF8:AG8"/>
  </mergeCells>
  <conditionalFormatting sqref="A1:XFD1048576">
    <cfRule type="cellIs" dxfId="39" priority="1" operator="lessThan">
      <formula>0</formula>
    </cfRule>
  </conditionalFormatting>
  <hyperlinks>
    <hyperlink ref="I2" location="'Rekapitulace stavby'!A1" display="Rekapitulace stavby" xr:uid="{00000000-0004-0000-03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HU247"/>
  <sheetViews>
    <sheetView showGridLines="0" topLeftCell="A181" zoomScale="55" zoomScaleNormal="55" zoomScaleSheetLayoutView="55" workbookViewId="0">
      <selection activeCell="B1" sqref="B1:AZ244"/>
    </sheetView>
  </sheetViews>
  <sheetFormatPr defaultColWidth="9.28515625" defaultRowHeight="13.2" x14ac:dyDescent="0.25"/>
  <cols>
    <col min="1" max="1" width="1.7109375" customWidth="1"/>
    <col min="2" max="2" width="5.28515625" style="464" customWidth="1"/>
    <col min="3" max="3" width="7" style="464" customWidth="1"/>
    <col min="4" max="4" width="17.140625" style="464" customWidth="1"/>
    <col min="5" max="5" width="140.140625" style="274" customWidth="1"/>
    <col min="6" max="6" width="7" style="464" customWidth="1"/>
    <col min="7" max="7" width="11.42578125" style="464" customWidth="1"/>
    <col min="8" max="8" width="20.140625" style="465" customWidth="1"/>
    <col min="9" max="9" width="31.7109375" style="464" bestFit="1" customWidth="1"/>
    <col min="10" max="10" width="14.7109375" style="464" hidden="1" customWidth="1"/>
    <col min="11" max="11" width="9" style="464" hidden="1" customWidth="1"/>
    <col min="12" max="12" width="14.7109375" style="464" hidden="1" customWidth="1"/>
    <col min="13" max="13" width="9" style="464" hidden="1" customWidth="1"/>
    <col min="14" max="14" width="14.7109375" style="464" hidden="1" customWidth="1"/>
    <col min="15" max="15" width="19" style="464" hidden="1" customWidth="1"/>
    <col min="16" max="16" width="14.7109375" style="464" hidden="1" customWidth="1"/>
    <col min="17" max="17" width="21" style="464" hidden="1" customWidth="1"/>
    <col min="18" max="18" width="14.7109375" style="464" hidden="1" customWidth="1"/>
    <col min="19" max="19" width="19" style="464" hidden="1" customWidth="1"/>
    <col min="20" max="20" width="14.7109375" style="464" hidden="1" customWidth="1"/>
    <col min="21" max="21" width="9" style="464" hidden="1" customWidth="1"/>
    <col min="22" max="22" width="14.7109375" style="464" hidden="1" customWidth="1"/>
    <col min="23" max="23" width="9" style="464" hidden="1" customWidth="1"/>
    <col min="24" max="24" width="14.7109375" style="464" hidden="1" customWidth="1"/>
    <col min="25" max="41" width="25.85546875" style="464" hidden="1" customWidth="1"/>
    <col min="42" max="43" width="25.85546875" style="2067" hidden="1" customWidth="1"/>
    <col min="44" max="45" width="25.85546875" style="2067" customWidth="1"/>
    <col min="46" max="47" width="25.85546875" style="464" hidden="1" customWidth="1"/>
    <col min="48" max="51" width="25.85546875" style="464" customWidth="1"/>
    <col min="52" max="52" width="15.7109375" style="518" customWidth="1"/>
    <col min="53" max="176" width="9.28515625" style="464"/>
    <col min="177" max="177" width="10.85546875" style="464" customWidth="1"/>
    <col min="178" max="178" width="9.28515625" style="464"/>
    <col min="179" max="184" width="14.140625" style="464" customWidth="1"/>
    <col min="185" max="185" width="16.28515625" style="464" customWidth="1"/>
    <col min="186" max="186" width="12.28515625" style="464" customWidth="1"/>
    <col min="187" max="187" width="16.28515625" style="464" customWidth="1"/>
    <col min="188" max="188" width="12.28515625" style="464" customWidth="1"/>
    <col min="189" max="189" width="15" style="464" customWidth="1"/>
    <col min="190" max="190" width="11" style="464" customWidth="1"/>
    <col min="191" max="191" width="15" style="464" customWidth="1"/>
    <col min="192" max="192" width="16.28515625" style="464" customWidth="1"/>
    <col min="193" max="193" width="11" style="464" customWidth="1"/>
    <col min="194" max="194" width="15" style="464" customWidth="1"/>
    <col min="195" max="195" width="16.28515625" style="464" customWidth="1"/>
    <col min="196" max="220" width="9.28515625" style="464"/>
    <col min="221" max="221" width="15" style="464" bestFit="1" customWidth="1"/>
    <col min="222" max="225" width="9.7109375" style="464" bestFit="1" customWidth="1"/>
    <col min="226" max="226" width="9.28515625" style="464"/>
    <col min="227" max="227" width="19.140625" style="464" bestFit="1" customWidth="1"/>
    <col min="228" max="16384" width="9.28515625" style="464"/>
  </cols>
  <sheetData>
    <row r="1" spans="1:229" ht="13.8" thickBot="1" x14ac:dyDescent="0.3"/>
    <row r="2" spans="1:229" s="1" customFormat="1" ht="24.9" customHeight="1" thickBot="1" x14ac:dyDescent="0.25">
      <c r="A2"/>
      <c r="B2" s="1282" t="str">
        <f>'SO 01.1 - Stoka A'!B77</f>
        <v>SOUPIS PRACÍ</v>
      </c>
      <c r="C2" s="1283"/>
      <c r="D2" s="1283"/>
      <c r="E2" s="1283"/>
      <c r="F2" s="1283"/>
      <c r="G2" s="1283"/>
      <c r="H2" s="1283"/>
      <c r="I2" s="1281" t="s">
        <v>2553</v>
      </c>
      <c r="AP2" s="1934"/>
      <c r="AQ2" s="1934"/>
      <c r="AR2" s="1934"/>
      <c r="AS2" s="1934"/>
      <c r="AZ2" s="519"/>
      <c r="FT2" s="56"/>
      <c r="GA2" s="22"/>
      <c r="GB2" s="22"/>
      <c r="GC2" s="22"/>
      <c r="GD2" s="22"/>
      <c r="GE2" s="22"/>
      <c r="GF2" s="22"/>
      <c r="GG2" s="22"/>
      <c r="GH2" s="22"/>
      <c r="GI2" s="22"/>
      <c r="GJ2" s="22"/>
      <c r="GK2" s="22"/>
      <c r="GL2" s="22"/>
      <c r="GM2" s="22"/>
    </row>
    <row r="3" spans="1:229" s="1" customFormat="1" ht="24.9" customHeight="1" x14ac:dyDescent="0.2">
      <c r="A3"/>
      <c r="B3" s="2279" t="str">
        <f>'SO 01.1 - Stoka A'!B78</f>
        <v>Stavba:</v>
      </c>
      <c r="C3" s="2269"/>
      <c r="D3" s="2268" t="str">
        <f>'SO 01.1 - Stoka A'!D78</f>
        <v>"Předslav - odkanalizování"</v>
      </c>
      <c r="E3" s="2268"/>
      <c r="F3" s="2268"/>
      <c r="G3" s="2268"/>
      <c r="H3" s="2268"/>
      <c r="I3" s="2286"/>
      <c r="AP3" s="1934"/>
      <c r="AQ3" s="1934"/>
      <c r="AR3" s="1934"/>
      <c r="AS3" s="1934"/>
      <c r="AZ3" s="519"/>
      <c r="FT3" s="56"/>
      <c r="GA3" s="22"/>
      <c r="GB3" s="22"/>
      <c r="GC3" s="22"/>
      <c r="GD3" s="22"/>
      <c r="GE3" s="22"/>
      <c r="GF3" s="22"/>
      <c r="GG3" s="22"/>
      <c r="GH3" s="22"/>
      <c r="GI3" s="22"/>
      <c r="GJ3" s="22"/>
      <c r="GK3" s="22"/>
      <c r="GL3" s="22"/>
      <c r="GM3" s="22"/>
    </row>
    <row r="4" spans="1:229" s="1" customFormat="1" ht="24.9" customHeight="1" x14ac:dyDescent="0.2">
      <c r="A4"/>
      <c r="B4" s="2279" t="str">
        <f>'SO 01.1 - Stoka A'!B79</f>
        <v>Objekt:</v>
      </c>
      <c r="C4" s="2269"/>
      <c r="D4" s="2261" t="s">
        <v>2555</v>
      </c>
      <c r="E4" s="2261"/>
      <c r="F4" s="2261"/>
      <c r="G4" s="2261"/>
      <c r="H4" s="2261"/>
      <c r="I4" s="2277"/>
      <c r="AP4" s="1934"/>
      <c r="AQ4" s="1934"/>
      <c r="AR4" s="1934"/>
      <c r="AS4" s="1934"/>
      <c r="AZ4" s="519"/>
      <c r="FT4" s="56"/>
      <c r="GA4" s="22"/>
      <c r="GB4" s="22"/>
      <c r="GC4" s="22"/>
      <c r="GD4" s="22"/>
      <c r="GE4" s="22"/>
      <c r="GF4" s="22"/>
      <c r="GG4" s="22"/>
      <c r="GH4" s="22"/>
      <c r="GI4" s="22"/>
      <c r="GJ4" s="22"/>
      <c r="GK4" s="22"/>
      <c r="GL4" s="22"/>
      <c r="GM4" s="22"/>
    </row>
    <row r="5" spans="1:229" s="1" customFormat="1" ht="24.9" customHeight="1" x14ac:dyDescent="0.2">
      <c r="A5"/>
      <c r="B5" s="2279" t="str">
        <f>'SO 01.1 - Stoka A'!B80</f>
        <v>Místo:</v>
      </c>
      <c r="C5" s="2269"/>
      <c r="D5" s="2269"/>
      <c r="E5" s="2276" t="str">
        <f>'SO 01.1 - Stoka A'!E80</f>
        <v>Předslav</v>
      </c>
      <c r="F5" s="2276"/>
      <c r="G5" s="2276"/>
      <c r="H5" s="199" t="str">
        <f>'SO 01.1 - Stoka A'!H80</f>
        <v>Datum:</v>
      </c>
      <c r="I5" s="200">
        <f>'SO 01.1 - Stoka A'!I80</f>
        <v>44712</v>
      </c>
      <c r="AP5" s="1934"/>
      <c r="AQ5" s="1934"/>
      <c r="AR5" s="1934"/>
      <c r="AS5" s="1934"/>
      <c r="AZ5" s="519"/>
      <c r="FT5" s="56"/>
      <c r="GA5" s="22"/>
      <c r="GB5" s="22"/>
      <c r="GC5" s="22"/>
      <c r="GD5" s="22"/>
      <c r="GE5" s="22"/>
      <c r="GF5" s="22"/>
      <c r="GG5" s="22"/>
      <c r="GH5" s="22"/>
      <c r="GI5" s="22"/>
      <c r="GJ5" s="22"/>
      <c r="GK5" s="22"/>
      <c r="GL5" s="22"/>
      <c r="GM5" s="22"/>
    </row>
    <row r="6" spans="1:229" s="1" customFormat="1" ht="24.9" customHeight="1" x14ac:dyDescent="0.2">
      <c r="A6"/>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AP6" s="1934"/>
      <c r="AQ6" s="1934"/>
      <c r="AR6" s="1934"/>
      <c r="AS6" s="1934"/>
      <c r="AZ6" s="519"/>
      <c r="FT6" s="56"/>
      <c r="GA6" s="22"/>
      <c r="GB6" s="22"/>
      <c r="GC6" s="22"/>
      <c r="GD6" s="22"/>
      <c r="GE6" s="22"/>
      <c r="GF6" s="22"/>
      <c r="GG6" s="22"/>
      <c r="GH6" s="22"/>
      <c r="GI6" s="22"/>
      <c r="GJ6" s="22"/>
      <c r="GK6" s="22"/>
      <c r="GL6" s="22"/>
      <c r="GM6" s="22"/>
    </row>
    <row r="7" spans="1:229" customFormat="1" ht="24.9" customHeight="1" thickBot="1" x14ac:dyDescent="0.25">
      <c r="B7" s="2282" t="str">
        <f>'SO 01.1 - Stoka A'!B82</f>
        <v>Zhotovitel:</v>
      </c>
      <c r="C7" s="2283"/>
      <c r="D7" s="2283"/>
      <c r="E7" s="2280" t="str">
        <f>'SO 01.1 - Stoka A'!E82</f>
        <v>IMOS Brno a.s.</v>
      </c>
      <c r="F7" s="2280"/>
      <c r="G7" s="2280"/>
      <c r="H7" s="2280"/>
      <c r="I7" s="2281"/>
      <c r="AP7" s="1935"/>
      <c r="AQ7" s="1935"/>
      <c r="AR7" s="1935"/>
      <c r="AS7" s="1935"/>
      <c r="AZ7" s="520"/>
      <c r="FT7" s="14"/>
    </row>
    <row r="8" spans="1:229" s="7" customFormat="1" ht="29.25" customHeight="1" thickBot="1" x14ac:dyDescent="0.25">
      <c r="A8"/>
      <c r="B8" s="392" t="s">
        <v>89</v>
      </c>
      <c r="C8" s="98" t="s">
        <v>41</v>
      </c>
      <c r="D8" s="98" t="s">
        <v>39</v>
      </c>
      <c r="E8" s="98" t="s">
        <v>40</v>
      </c>
      <c r="F8" s="98" t="s">
        <v>90</v>
      </c>
      <c r="G8" s="98" t="s">
        <v>91</v>
      </c>
      <c r="H8" s="99" t="s">
        <v>92</v>
      </c>
      <c r="I8" s="379" t="s">
        <v>78</v>
      </c>
      <c r="J8" s="2275" t="s">
        <v>2482</v>
      </c>
      <c r="K8" s="2275"/>
      <c r="L8" s="2255" t="s">
        <v>2483</v>
      </c>
      <c r="M8" s="2266"/>
      <c r="N8" s="2255" t="s">
        <v>2484</v>
      </c>
      <c r="O8" s="2266"/>
      <c r="P8" s="2255" t="s">
        <v>2485</v>
      </c>
      <c r="Q8" s="2266"/>
      <c r="R8" s="2255" t="s">
        <v>2486</v>
      </c>
      <c r="S8" s="2266"/>
      <c r="T8" s="2255" t="s">
        <v>2487</v>
      </c>
      <c r="U8" s="2266"/>
      <c r="V8" s="2255" t="s">
        <v>2488</v>
      </c>
      <c r="W8" s="2266"/>
      <c r="X8" s="2255" t="s">
        <v>2489</v>
      </c>
      <c r="Y8" s="2266"/>
      <c r="Z8" s="2255" t="s">
        <v>2490</v>
      </c>
      <c r="AA8" s="2266"/>
      <c r="AB8" s="2255" t="s">
        <v>2491</v>
      </c>
      <c r="AC8" s="2266"/>
      <c r="AD8" s="2255" t="s">
        <v>2492</v>
      </c>
      <c r="AE8" s="2266"/>
      <c r="AF8" s="2255" t="s">
        <v>2493</v>
      </c>
      <c r="AG8" s="2266"/>
      <c r="AH8" s="2255" t="s">
        <v>2494</v>
      </c>
      <c r="AI8" s="2266"/>
      <c r="AJ8" s="2255" t="s">
        <v>2495</v>
      </c>
      <c r="AK8" s="2266"/>
      <c r="AL8" s="2255" t="s">
        <v>2496</v>
      </c>
      <c r="AM8" s="2266"/>
      <c r="AN8" s="2255" t="s">
        <v>2497</v>
      </c>
      <c r="AO8" s="2266"/>
      <c r="AP8" s="2272" t="s">
        <v>2498</v>
      </c>
      <c r="AQ8" s="2273"/>
      <c r="AR8" s="2272" t="s">
        <v>2499</v>
      </c>
      <c r="AS8" s="2273"/>
      <c r="AT8" s="2255" t="s">
        <v>2504</v>
      </c>
      <c r="AU8" s="2266"/>
      <c r="AV8" s="2255" t="s">
        <v>2500</v>
      </c>
      <c r="AW8" s="2266"/>
      <c r="AX8" s="2255" t="s">
        <v>2501</v>
      </c>
      <c r="AY8" s="2256"/>
      <c r="AZ8" s="521" t="s">
        <v>2502</v>
      </c>
      <c r="FT8" s="101"/>
      <c r="FU8" s="35" t="s">
        <v>7</v>
      </c>
      <c r="FV8" s="36" t="s">
        <v>30</v>
      </c>
      <c r="FW8" s="36" t="s">
        <v>94</v>
      </c>
      <c r="FX8" s="36" t="s">
        <v>95</v>
      </c>
      <c r="FY8" s="36" t="s">
        <v>96</v>
      </c>
      <c r="FZ8" s="36" t="s">
        <v>97</v>
      </c>
      <c r="GA8" s="36" t="s">
        <v>98</v>
      </c>
      <c r="GB8" s="37" t="s">
        <v>99</v>
      </c>
      <c r="GC8" s="96"/>
      <c r="GD8" s="96"/>
      <c r="GE8" s="96"/>
      <c r="GF8" s="96"/>
      <c r="GG8" s="96"/>
      <c r="GH8" s="96"/>
      <c r="GI8" s="96"/>
      <c r="GJ8" s="96"/>
      <c r="GK8" s="96"/>
      <c r="GL8" s="96"/>
      <c r="GM8" s="96"/>
    </row>
    <row r="9" spans="1:229" s="1" customFormat="1" ht="22.95" customHeight="1" thickBot="1" x14ac:dyDescent="0.35">
      <c r="A9"/>
      <c r="B9" s="393" t="s">
        <v>100</v>
      </c>
      <c r="C9" s="33"/>
      <c r="D9" s="33"/>
      <c r="E9" s="33"/>
      <c r="F9" s="33"/>
      <c r="G9" s="33"/>
      <c r="H9" s="202"/>
      <c r="I9" s="407">
        <f>HS9</f>
        <v>641199.50000000012</v>
      </c>
      <c r="J9" s="257" t="s">
        <v>91</v>
      </c>
      <c r="K9" s="177" t="s">
        <v>2503</v>
      </c>
      <c r="L9" s="257" t="s">
        <v>91</v>
      </c>
      <c r="M9" s="177" t="s">
        <v>2503</v>
      </c>
      <c r="N9" s="257" t="s">
        <v>91</v>
      </c>
      <c r="O9" s="177" t="s">
        <v>2503</v>
      </c>
      <c r="P9" s="257" t="s">
        <v>91</v>
      </c>
      <c r="Q9" s="177" t="s">
        <v>2503</v>
      </c>
      <c r="R9" s="257" t="s">
        <v>91</v>
      </c>
      <c r="S9" s="177" t="s">
        <v>2503</v>
      </c>
      <c r="T9" s="257" t="s">
        <v>91</v>
      </c>
      <c r="U9" s="177" t="s">
        <v>2503</v>
      </c>
      <c r="V9" s="257" t="s">
        <v>91</v>
      </c>
      <c r="W9" s="177" t="s">
        <v>2503</v>
      </c>
      <c r="X9" s="257" t="s">
        <v>91</v>
      </c>
      <c r="Y9" s="177" t="s">
        <v>2503</v>
      </c>
      <c r="Z9" s="257" t="s">
        <v>91</v>
      </c>
      <c r="AA9" s="177" t="s">
        <v>2503</v>
      </c>
      <c r="AB9" s="257" t="s">
        <v>91</v>
      </c>
      <c r="AC9" s="177" t="s">
        <v>2503</v>
      </c>
      <c r="AD9" s="257" t="s">
        <v>91</v>
      </c>
      <c r="AE9" s="177" t="s">
        <v>2503</v>
      </c>
      <c r="AF9" s="257" t="s">
        <v>91</v>
      </c>
      <c r="AG9" s="177" t="s">
        <v>2503</v>
      </c>
      <c r="AH9" s="257" t="s">
        <v>91</v>
      </c>
      <c r="AI9" s="177" t="s">
        <v>2503</v>
      </c>
      <c r="AJ9" s="257" t="s">
        <v>91</v>
      </c>
      <c r="AK9" s="177" t="s">
        <v>2503</v>
      </c>
      <c r="AL9" s="257" t="s">
        <v>91</v>
      </c>
      <c r="AM9" s="177" t="s">
        <v>2503</v>
      </c>
      <c r="AN9" s="257" t="s">
        <v>91</v>
      </c>
      <c r="AO9" s="177" t="s">
        <v>2503</v>
      </c>
      <c r="AP9" s="2068" t="s">
        <v>91</v>
      </c>
      <c r="AQ9" s="1896" t="s">
        <v>2503</v>
      </c>
      <c r="AR9" s="2068" t="s">
        <v>91</v>
      </c>
      <c r="AS9" s="1896" t="s">
        <v>2503</v>
      </c>
      <c r="AT9" s="257" t="s">
        <v>91</v>
      </c>
      <c r="AU9" s="177" t="s">
        <v>2503</v>
      </c>
      <c r="AV9" s="257" t="s">
        <v>91</v>
      </c>
      <c r="AW9" s="177" t="s">
        <v>2503</v>
      </c>
      <c r="AX9" s="257" t="s">
        <v>91</v>
      </c>
      <c r="AY9" s="177" t="s">
        <v>2503</v>
      </c>
      <c r="AZ9" s="522"/>
      <c r="FT9" s="25"/>
      <c r="FU9" s="38"/>
      <c r="FV9" s="102"/>
      <c r="FW9" s="39"/>
      <c r="FX9" s="103">
        <f>FX10</f>
        <v>0</v>
      </c>
      <c r="FY9" s="39"/>
      <c r="FZ9" s="103">
        <f>FZ10</f>
        <v>81.369383800000008</v>
      </c>
      <c r="GA9" s="39"/>
      <c r="GB9" s="104">
        <f>GB10</f>
        <v>84.241309999999999</v>
      </c>
      <c r="GC9" s="22"/>
      <c r="GD9" s="22"/>
      <c r="GE9" s="22"/>
      <c r="GF9" s="22"/>
      <c r="GG9" s="22"/>
      <c r="GH9" s="22"/>
      <c r="GI9" s="22"/>
      <c r="GJ9" s="22"/>
      <c r="GK9" s="22"/>
      <c r="GL9" s="22"/>
      <c r="GM9" s="22"/>
      <c r="HB9" s="13" t="s">
        <v>43</v>
      </c>
      <c r="HC9" s="13" t="s">
        <v>79</v>
      </c>
      <c r="HS9" s="105">
        <f>HS10</f>
        <v>641199.50000000012</v>
      </c>
    </row>
    <row r="10" spans="1:229" s="8" customFormat="1" ht="25.95" customHeight="1" thickBot="1" x14ac:dyDescent="0.3">
      <c r="A10"/>
      <c r="B10" s="499"/>
      <c r="C10" s="500" t="s">
        <v>43</v>
      </c>
      <c r="D10" s="501" t="s">
        <v>101</v>
      </c>
      <c r="E10" s="501" t="s">
        <v>102</v>
      </c>
      <c r="F10" s="110"/>
      <c r="G10" s="110"/>
      <c r="H10" s="502"/>
      <c r="I10" s="503">
        <f>HS10</f>
        <v>641199.50000000012</v>
      </c>
      <c r="J10" s="496"/>
      <c r="K10" s="406">
        <f>K11+K116+K128+K145+K207+K219+K241</f>
        <v>0</v>
      </c>
      <c r="L10" s="496"/>
      <c r="M10" s="406">
        <f>M11+M116+M128+M145+M207+M219+M241</f>
        <v>0</v>
      </c>
      <c r="N10" s="496"/>
      <c r="O10" s="406">
        <f>O11+O116+O128+O145+O207+O219+O241</f>
        <v>23610.190000000002</v>
      </c>
      <c r="P10" s="496"/>
      <c r="Q10" s="406">
        <f>Q11+Q116+Q128+Q145+Q207+Q219+Q241</f>
        <v>268682.13</v>
      </c>
      <c r="R10" s="496"/>
      <c r="S10" s="406">
        <f>S11+S116+S128+S145+S207+S219+S241</f>
        <v>90991.139999999985</v>
      </c>
      <c r="T10" s="496"/>
      <c r="U10" s="406">
        <f>U11+U116+U128+U145+U207+U219+U241</f>
        <v>0</v>
      </c>
      <c r="V10" s="496"/>
      <c r="W10" s="406">
        <f>W11+W116+W128+W145+W207+W219+W241</f>
        <v>0</v>
      </c>
      <c r="X10" s="496"/>
      <c r="Y10" s="406">
        <f>Y11+Y116+Y128+Y145+Y207+Y219+Y241</f>
        <v>0</v>
      </c>
      <c r="Z10" s="496"/>
      <c r="AA10" s="406">
        <f>AA11+AA116+AA128+AA145+AA207+AA219+AA241</f>
        <v>0</v>
      </c>
      <c r="AB10" s="496"/>
      <c r="AC10" s="406">
        <f>AC11+AC116+AC128+AC145+AC207+AC219+AC241</f>
        <v>0</v>
      </c>
      <c r="AD10" s="496"/>
      <c r="AE10" s="406">
        <f>AE11+AE116+AE128+AE145+AE207+AE219+AE241</f>
        <v>0</v>
      </c>
      <c r="AF10" s="496"/>
      <c r="AG10" s="406">
        <f>AG11+AG116+AG128+AG145+AG207+AG219+AG241</f>
        <v>0</v>
      </c>
      <c r="AH10" s="496"/>
      <c r="AI10" s="406">
        <f>AI11+AI116+AI128+AI145+AI207+AI219+AI241</f>
        <v>0</v>
      </c>
      <c r="AJ10" s="496"/>
      <c r="AK10" s="406">
        <f>AK11+AK116+AK128+AK145+AK207+AK219+AK241</f>
        <v>0</v>
      </c>
      <c r="AL10" s="496"/>
      <c r="AM10" s="406">
        <f>AM11+AM116+AM128+AM145+AM207+AM219+AM241</f>
        <v>0</v>
      </c>
      <c r="AN10" s="496"/>
      <c r="AO10" s="406">
        <f>AO11+AO116+AO128+AO145+AO207+AO219+AO241</f>
        <v>0</v>
      </c>
      <c r="AP10" s="2069"/>
      <c r="AQ10" s="1936">
        <f>AQ11+AQ116+AQ128+AQ145+AQ207+AQ219+AQ241</f>
        <v>100938.32999999999</v>
      </c>
      <c r="AR10" s="2069"/>
      <c r="AS10" s="1936">
        <f>AS11+AS116+AS128+AS145+AS207+AS219+AS241</f>
        <v>545.96</v>
      </c>
      <c r="AT10" s="496"/>
      <c r="AU10" s="406">
        <f>AU11+AU116+AU128+AU145+AU207+AU219+AU241</f>
        <v>0</v>
      </c>
      <c r="AV10" s="496"/>
      <c r="AW10" s="406">
        <f>AW11+AW116+AW128+AW145+AW207+AW219+AW241</f>
        <v>484767.77000000008</v>
      </c>
      <c r="AX10" s="496"/>
      <c r="AY10" s="406">
        <f>AY11+AY116+AY128+AY145+AY207+AY219+AY241</f>
        <v>156431.75999999998</v>
      </c>
      <c r="AZ10" s="523">
        <f>AY10/I9</f>
        <v>0.2439673767680729</v>
      </c>
      <c r="FT10" s="108"/>
      <c r="FU10" s="109"/>
      <c r="FV10" s="110"/>
      <c r="FW10" s="110"/>
      <c r="FX10" s="111">
        <f>FX11+FX114+FX124+FX139+FX199+FX209+FX229</f>
        <v>0</v>
      </c>
      <c r="FY10" s="110"/>
      <c r="FZ10" s="111">
        <f>FZ11+FZ114+FZ124+FZ139+FZ199+FZ209+FZ229</f>
        <v>81.369383800000008</v>
      </c>
      <c r="GA10" s="110"/>
      <c r="GB10" s="112">
        <f>GB11+GB114+GB124+GB139+GB199+GB209+GB229</f>
        <v>84.241309999999999</v>
      </c>
      <c r="GZ10" s="113" t="s">
        <v>45</v>
      </c>
      <c r="HB10" s="114" t="s">
        <v>43</v>
      </c>
      <c r="HC10" s="114" t="s">
        <v>44</v>
      </c>
      <c r="HG10" s="113" t="s">
        <v>103</v>
      </c>
      <c r="HS10" s="115">
        <f>HS11+HS114+HS124+HS139+HS199+HS209+HS229</f>
        <v>641199.50000000012</v>
      </c>
    </row>
    <row r="11" spans="1:229" s="469" customFormat="1" ht="22.95" customHeight="1" thickBot="1" x14ac:dyDescent="0.35">
      <c r="A11"/>
      <c r="B11" s="504"/>
      <c r="C11" s="1112" t="s">
        <v>43</v>
      </c>
      <c r="D11" s="1112" t="s">
        <v>45</v>
      </c>
      <c r="E11" s="1112" t="s">
        <v>104</v>
      </c>
      <c r="F11" s="1113"/>
      <c r="G11" s="1114"/>
      <c r="H11" s="1115"/>
      <c r="I11" s="1116">
        <f>HS11</f>
        <v>242723.63</v>
      </c>
      <c r="J11" s="468"/>
      <c r="K11" s="467">
        <f>K12+K19+K26+K30+K33+K36+K42+K45+K49+K64+K69+K73+K75+K78+K83+K86+K97+K104+K106+K109+K112</f>
        <v>0</v>
      </c>
      <c r="L11" s="468"/>
      <c r="M11" s="467">
        <f>M12+M19+M26+M30+M33+M36+M42+M45+M49+M64+M69+M73+M75+M78+M83+M86+M97+M104+M106+M109+M112</f>
        <v>0</v>
      </c>
      <c r="N11" s="468"/>
      <c r="O11" s="467">
        <f>O12+O19+O26+O30+O33+O36+O42+O45+O49+O64+O69+O73+O75+O78+O83+O86+O97+O104+O106+O109+O112</f>
        <v>23610.190000000002</v>
      </c>
      <c r="P11" s="468"/>
      <c r="Q11" s="467">
        <f>Q12+Q19+Q26+Q30+Q33+Q36+Q42+Q45+Q49+Q64+Q69+Q73+Q75+Q78+Q83+Q86+Q97+Q104+Q106+Q109+Q112</f>
        <v>132124.32999999999</v>
      </c>
      <c r="R11" s="468"/>
      <c r="S11" s="467">
        <f>S12+S19+S26+S30+S33+S36+S42+S45+S49+S64+S69+S73+S75+S78+S83+S86+S97+S104+S106+S109+S112</f>
        <v>40458.019999999997</v>
      </c>
      <c r="T11" s="468"/>
      <c r="U11" s="467">
        <f>U12+U19+U26+U30+U33+U36+U42+U45+U49+U64+U69+U73+U75+U78+U83+U86+U97+U104+U106+U109+U112</f>
        <v>0</v>
      </c>
      <c r="V11" s="468"/>
      <c r="W11" s="467">
        <f>W12+W19+W26+W30+W33+W36+W42+W45+W49+W64+W69+W73+W75+W78+W83+W86+W97+W104+W106+W109+W112</f>
        <v>0</v>
      </c>
      <c r="X11" s="468"/>
      <c r="Y11" s="467">
        <f>Y12+Y19+Y26+Y30+Y33+Y36+Y42+Y45+Y49+Y64+Y69+Y73+Y75+Y78+Y83+Y86+Y97+Y104+Y106+Y109+Y112</f>
        <v>0</v>
      </c>
      <c r="Z11" s="468"/>
      <c r="AA11" s="467">
        <f>AA12+AA19+AA26+AA30+AA33+AA36+AA42+AA45+AA49+AA64+AA69+AA73+AA75+AA78+AA83+AA86+AA97+AA104+AA106+AA109+AA112</f>
        <v>0</v>
      </c>
      <c r="AB11" s="468"/>
      <c r="AC11" s="467">
        <f>AC12+AC19+AC26+AC30+AC33+AC36+AC42+AC45+AC49+AC64+AC69+AC73+AC75+AC78+AC83+AC86+AC97+AC104+AC106+AC109+AC112</f>
        <v>0</v>
      </c>
      <c r="AD11" s="468"/>
      <c r="AE11" s="467">
        <f>AE12+AE19+AE26+AE30+AE33+AE36+AE42+AE45+AE49+AE64+AE69+AE73+AE75+AE78+AE83+AE86+AE97+AE104+AE106+AE109+AE112</f>
        <v>0</v>
      </c>
      <c r="AF11" s="468"/>
      <c r="AG11" s="467">
        <f>AG12+AG19+AG26+AG30+AG33+AG36+AG42+AG45+AG49+AG64+AG69+AG73+AG75+AG78+AG83+AG86+AG97+AG104+AG106+AG109+AG112</f>
        <v>0</v>
      </c>
      <c r="AH11" s="468"/>
      <c r="AI11" s="467">
        <f>AI12+AI19+AI26+AI30+AI33+AI36+AI42+AI45+AI49+AI64+AI69+AI73+AI75+AI78+AI83+AI86+AI97+AI104+AI106+AI109+AI112</f>
        <v>0</v>
      </c>
      <c r="AJ11" s="468"/>
      <c r="AK11" s="467">
        <f>AK12+AK19+AK26+AK30+AK33+AK36+AK42+AK45+AK49+AK64+AK69+AK73+AK75+AK78+AK83+AK86+AK97+AK104+AK106+AK109+AK112</f>
        <v>0</v>
      </c>
      <c r="AL11" s="468"/>
      <c r="AM11" s="467">
        <f>AM12+AM19+AM26+AM30+AM33+AM36+AM42+AM45+AM49+AM64+AM69+AM73+AM75+AM78+AM83+AM86+AM97+AM104+AM106+AM109+AM112</f>
        <v>0</v>
      </c>
      <c r="AN11" s="468"/>
      <c r="AO11" s="467">
        <f>AO12+AO19+AO26+AO30+AO33+AO36+AO42+AO45+AO49+AO64+AO69+AO73+AO75+AO78+AO83+AO86+AO97+AO104+AO106+AO109+AO112</f>
        <v>0</v>
      </c>
      <c r="AP11" s="2070"/>
      <c r="AQ11" s="2071">
        <f>AQ12+AQ19+AQ26+AQ30+AQ33+AQ36+AQ42+AQ45+AQ49+AQ64+AQ69+AQ73+AQ75+AQ78+AQ83+AQ86+AQ97+AQ104+AQ106+AQ109+AQ112</f>
        <v>46226.33</v>
      </c>
      <c r="AR11" s="2070"/>
      <c r="AS11" s="2071">
        <f>AS12+AS19+AS26+AS30+AS33+AS36+AS42+AS45+AS49+AS64+AS69+AS73+AS75+AS78+AS83+AS86+AS97+AS104+AS106+AS109+AS112</f>
        <v>0</v>
      </c>
      <c r="AT11" s="468"/>
      <c r="AU11" s="467">
        <f>AU12+AU19+AU26+AU30+AU33+AU36+AU42+AU45+AU49+AU64+AU69+AU73+AU75+AU78+AU83+AU86+AU97+AU104+AU106+AU109+AU112</f>
        <v>0</v>
      </c>
      <c r="AV11" s="468"/>
      <c r="AW11" s="467">
        <f>AW12+AW19+AW26+AW30+AW33+AW36+AW42+AW45+AW49+AW64+AW69+AW73+AW75+AW78+AW83+AW86+AW97+AW104+AW106+AW109+AW112</f>
        <v>242418.89000000004</v>
      </c>
      <c r="AX11" s="468"/>
      <c r="AY11" s="467">
        <f>AY12+AY19+AY26+AY30+AY33+AY36+AY42+AY45+AY49+AY64+AY69+AY73+AY75+AY78+AY83+AY86+AY97+AY104+AY106+AY109+AY112</f>
        <v>304.76</v>
      </c>
      <c r="AZ11" s="524">
        <f>AY11/I11</f>
        <v>1.2555843862420812E-3</v>
      </c>
      <c r="FT11" s="470"/>
      <c r="FU11" s="471"/>
      <c r="FV11" s="472"/>
      <c r="FW11" s="472"/>
      <c r="FX11" s="473">
        <f>SUM(FX12:FX113)</f>
        <v>0</v>
      </c>
      <c r="FY11" s="472"/>
      <c r="FZ11" s="473">
        <f>SUM(FZ12:FZ113)</f>
        <v>68.493201800000008</v>
      </c>
      <c r="GA11" s="472"/>
      <c r="GB11" s="474">
        <f>SUM(GB12:GB113)</f>
        <v>84.241309999999999</v>
      </c>
      <c r="GZ11" s="475" t="s">
        <v>45</v>
      </c>
      <c r="HB11" s="476" t="s">
        <v>43</v>
      </c>
      <c r="HC11" s="476" t="s">
        <v>45</v>
      </c>
      <c r="HG11" s="475" t="s">
        <v>103</v>
      </c>
      <c r="HS11" s="477">
        <f>SUM(HS12:HS113)</f>
        <v>242723.63</v>
      </c>
    </row>
    <row r="12" spans="1:229" s="2" customFormat="1" ht="36" customHeight="1" x14ac:dyDescent="0.2">
      <c r="A12"/>
      <c r="B12" s="430" t="s">
        <v>45</v>
      </c>
      <c r="C12" s="418" t="s">
        <v>105</v>
      </c>
      <c r="D12" s="419" t="s">
        <v>118</v>
      </c>
      <c r="E12" s="466" t="s">
        <v>119</v>
      </c>
      <c r="F12" s="421" t="s">
        <v>108</v>
      </c>
      <c r="G12" s="422">
        <v>175.9</v>
      </c>
      <c r="H12" s="423">
        <v>43.4</v>
      </c>
      <c r="I12" s="424">
        <f>ROUND(H12*G12,2)</f>
        <v>7634.06</v>
      </c>
      <c r="J12" s="506"/>
      <c r="K12" s="507">
        <f>ROUND(J12*H12,2)</f>
        <v>0</v>
      </c>
      <c r="L12" s="506"/>
      <c r="M12" s="507">
        <f>ROUND(L12*H12,2)</f>
        <v>0</v>
      </c>
      <c r="N12" s="506">
        <f>G12</f>
        <v>175.9</v>
      </c>
      <c r="O12" s="507">
        <f>ROUND(N12*H12,2)</f>
        <v>7634.06</v>
      </c>
      <c r="P12" s="506"/>
      <c r="Q12" s="507">
        <f>ROUND(P12*H12,2)</f>
        <v>0</v>
      </c>
      <c r="R12" s="506"/>
      <c r="S12" s="507">
        <f>ROUND(R12*H12,2)</f>
        <v>0</v>
      </c>
      <c r="T12" s="506"/>
      <c r="U12" s="507">
        <f>ROUND(T12*H12,2)</f>
        <v>0</v>
      </c>
      <c r="V12" s="506"/>
      <c r="W12" s="507">
        <f>ROUND(V12*H12,2)</f>
        <v>0</v>
      </c>
      <c r="X12" s="506"/>
      <c r="Y12" s="507">
        <f>ROUND(X12*H12,2)</f>
        <v>0</v>
      </c>
      <c r="Z12" s="506"/>
      <c r="AA12" s="507">
        <f>ROUND(Z12*H12,2)</f>
        <v>0</v>
      </c>
      <c r="AB12" s="506"/>
      <c r="AC12" s="507">
        <f>ROUND(AB12*H12,2)</f>
        <v>0</v>
      </c>
      <c r="AD12" s="506"/>
      <c r="AE12" s="507">
        <f>ROUND(AD12*H12,2)</f>
        <v>0</v>
      </c>
      <c r="AF12" s="506"/>
      <c r="AG12" s="507">
        <f>ROUND(AF12*H12,2)</f>
        <v>0</v>
      </c>
      <c r="AH12" s="506"/>
      <c r="AI12" s="507">
        <f>ROUND(AH12*H12,2)</f>
        <v>0</v>
      </c>
      <c r="AJ12" s="506"/>
      <c r="AK12" s="507">
        <f>ROUND(AJ12*H12,2)</f>
        <v>0</v>
      </c>
      <c r="AL12" s="506"/>
      <c r="AM12" s="507">
        <f>ROUND(AL12*H12,2)</f>
        <v>0</v>
      </c>
      <c r="AN12" s="506"/>
      <c r="AO12" s="507">
        <f>ROUND(AN12*H12,2)</f>
        <v>0</v>
      </c>
      <c r="AP12" s="2072"/>
      <c r="AQ12" s="2073">
        <f>ROUND(AP12*H12,2)</f>
        <v>0</v>
      </c>
      <c r="AR12" s="2072"/>
      <c r="AS12" s="2073">
        <f>ROUND(AR12*H12,2)</f>
        <v>0</v>
      </c>
      <c r="AT12" s="506"/>
      <c r="AU12" s="507">
        <f>ROUND(AT12*H12,2)</f>
        <v>0</v>
      </c>
      <c r="AV12" s="506">
        <f>AT12+AR12+AP12+AN12+AL12+AJ12+AH12+AF12+AD12+AB12+Z12+X12+V12+T12+R12+P12+N12+L12+J12</f>
        <v>175.9</v>
      </c>
      <c r="AW12" s="507">
        <f>ROUND(AV12*H12,2)</f>
        <v>7634.06</v>
      </c>
      <c r="AX12" s="506">
        <f>G12-AV12</f>
        <v>0</v>
      </c>
      <c r="AY12" s="507">
        <f>ROUND(AX12*H12,2)</f>
        <v>0</v>
      </c>
      <c r="AZ12" s="525">
        <f>AY12/I12</f>
        <v>0</v>
      </c>
      <c r="FT12" s="31"/>
      <c r="FU12" s="426" t="s">
        <v>7</v>
      </c>
      <c r="FV12" s="427" t="s">
        <v>31</v>
      </c>
      <c r="FW12" s="285"/>
      <c r="FX12" s="48">
        <f>FW12*G12</f>
        <v>0</v>
      </c>
      <c r="FY12" s="48">
        <v>0</v>
      </c>
      <c r="FZ12" s="48">
        <f>FY12*G12</f>
        <v>0</v>
      </c>
      <c r="GA12" s="48">
        <v>0.28999999999999998</v>
      </c>
      <c r="GB12" s="428">
        <f>GA12*G12</f>
        <v>51.010999999999996</v>
      </c>
      <c r="GZ12" s="49" t="s">
        <v>110</v>
      </c>
      <c r="HB12" s="49" t="s">
        <v>105</v>
      </c>
      <c r="HC12" s="49" t="s">
        <v>46</v>
      </c>
      <c r="HG12" s="49" t="s">
        <v>103</v>
      </c>
      <c r="HM12" s="429">
        <f>IF(FV12="základní",I12,0)</f>
        <v>7634.06</v>
      </c>
      <c r="HN12" s="429">
        <f>IF(FV12="snížená",I12,0)</f>
        <v>0</v>
      </c>
      <c r="HO12" s="429">
        <f>IF(FV12="zákl. přenesená",I12,0)</f>
        <v>0</v>
      </c>
      <c r="HP12" s="429">
        <f>IF(FV12="sníž. přenesená",I12,0)</f>
        <v>0</v>
      </c>
      <c r="HQ12" s="429">
        <f>IF(FV12="nulová",I12,0)</f>
        <v>0</v>
      </c>
      <c r="HR12" s="49" t="s">
        <v>45</v>
      </c>
      <c r="HS12" s="429">
        <f>ROUND(H12*G12,2)</f>
        <v>7634.06</v>
      </c>
      <c r="HT12" s="49" t="s">
        <v>110</v>
      </c>
      <c r="HU12" s="49" t="s">
        <v>886</v>
      </c>
    </row>
    <row r="13" spans="1:229" s="1" customFormat="1" ht="24.9" customHeight="1" x14ac:dyDescent="0.2">
      <c r="A13"/>
      <c r="B13" s="377"/>
      <c r="C13" s="207" t="s">
        <v>112</v>
      </c>
      <c r="D13" s="33"/>
      <c r="E13" s="208" t="s">
        <v>121</v>
      </c>
      <c r="F13" s="33"/>
      <c r="G13" s="33"/>
      <c r="H13" s="202"/>
      <c r="I13" s="378"/>
      <c r="J13" s="369"/>
      <c r="K13" s="508"/>
      <c r="L13" s="369"/>
      <c r="M13" s="508"/>
      <c r="N13" s="369"/>
      <c r="O13" s="508"/>
      <c r="P13" s="369"/>
      <c r="Q13" s="508"/>
      <c r="R13" s="369"/>
      <c r="S13" s="508"/>
      <c r="T13" s="369"/>
      <c r="U13" s="508"/>
      <c r="V13" s="369"/>
      <c r="W13" s="508"/>
      <c r="X13" s="369"/>
      <c r="Y13" s="508"/>
      <c r="Z13" s="369"/>
      <c r="AA13" s="508"/>
      <c r="AB13" s="369"/>
      <c r="AC13" s="508"/>
      <c r="AD13" s="369"/>
      <c r="AE13" s="508"/>
      <c r="AF13" s="369"/>
      <c r="AG13" s="508"/>
      <c r="AH13" s="369"/>
      <c r="AI13" s="508"/>
      <c r="AJ13" s="369"/>
      <c r="AK13" s="508"/>
      <c r="AL13" s="369"/>
      <c r="AM13" s="508"/>
      <c r="AN13" s="369"/>
      <c r="AO13" s="508"/>
      <c r="AP13" s="2074"/>
      <c r="AQ13" s="1902"/>
      <c r="AR13" s="2074"/>
      <c r="AS13" s="1902"/>
      <c r="AT13" s="369"/>
      <c r="AU13" s="508"/>
      <c r="AV13" s="369"/>
      <c r="AW13" s="508"/>
      <c r="AX13" s="369"/>
      <c r="AY13" s="508"/>
      <c r="AZ13" s="526"/>
      <c r="FT13" s="25"/>
      <c r="FU13" s="128"/>
      <c r="FV13" s="129"/>
      <c r="FW13" s="33"/>
      <c r="FX13" s="33"/>
      <c r="FY13" s="33"/>
      <c r="FZ13" s="33"/>
      <c r="GA13" s="33"/>
      <c r="GB13" s="34"/>
      <c r="GC13" s="22"/>
      <c r="GD13" s="22"/>
      <c r="GE13" s="22"/>
      <c r="GF13" s="22"/>
      <c r="GG13" s="22"/>
      <c r="GH13" s="22"/>
      <c r="GI13" s="22"/>
      <c r="GJ13" s="22"/>
      <c r="GK13" s="22"/>
      <c r="GL13" s="22"/>
      <c r="GM13" s="22"/>
      <c r="HB13" s="13" t="s">
        <v>112</v>
      </c>
      <c r="HC13" s="13" t="s">
        <v>46</v>
      </c>
    </row>
    <row r="14" spans="1:229" s="9" customFormat="1" ht="24.9" customHeight="1" x14ac:dyDescent="0.2">
      <c r="A14"/>
      <c r="B14" s="382"/>
      <c r="C14" s="207" t="s">
        <v>114</v>
      </c>
      <c r="D14" s="210" t="s">
        <v>7</v>
      </c>
      <c r="E14" s="211" t="s">
        <v>887</v>
      </c>
      <c r="F14" s="134"/>
      <c r="G14" s="210" t="s">
        <v>7</v>
      </c>
      <c r="H14" s="212"/>
      <c r="I14" s="383"/>
      <c r="J14" s="370"/>
      <c r="K14" s="315"/>
      <c r="L14" s="370"/>
      <c r="M14" s="315"/>
      <c r="N14" s="370"/>
      <c r="O14" s="315"/>
      <c r="P14" s="370"/>
      <c r="Q14" s="315"/>
      <c r="R14" s="370"/>
      <c r="S14" s="315"/>
      <c r="T14" s="370"/>
      <c r="U14" s="315"/>
      <c r="V14" s="370"/>
      <c r="W14" s="315"/>
      <c r="X14" s="370"/>
      <c r="Y14" s="315"/>
      <c r="Z14" s="370"/>
      <c r="AA14" s="315"/>
      <c r="AB14" s="370"/>
      <c r="AC14" s="315"/>
      <c r="AD14" s="370"/>
      <c r="AE14" s="315"/>
      <c r="AF14" s="370"/>
      <c r="AG14" s="315"/>
      <c r="AH14" s="370"/>
      <c r="AI14" s="315"/>
      <c r="AJ14" s="370"/>
      <c r="AK14" s="315"/>
      <c r="AL14" s="370"/>
      <c r="AM14" s="315"/>
      <c r="AN14" s="370"/>
      <c r="AO14" s="315"/>
      <c r="AP14" s="2075"/>
      <c r="AQ14" s="1904"/>
      <c r="AR14" s="2075"/>
      <c r="AS14" s="1904"/>
      <c r="AT14" s="370"/>
      <c r="AU14" s="315"/>
      <c r="AV14" s="370"/>
      <c r="AW14" s="315"/>
      <c r="AX14" s="370"/>
      <c r="AY14" s="315"/>
      <c r="AZ14" s="527"/>
      <c r="FT14" s="132"/>
      <c r="FU14" s="133"/>
      <c r="FV14" s="134"/>
      <c r="FW14" s="134"/>
      <c r="FX14" s="134"/>
      <c r="FY14" s="134"/>
      <c r="FZ14" s="134"/>
      <c r="GA14" s="134"/>
      <c r="GB14" s="135"/>
      <c r="HB14" s="136" t="s">
        <v>114</v>
      </c>
      <c r="HC14" s="136" t="s">
        <v>46</v>
      </c>
      <c r="HD14" s="9" t="s">
        <v>45</v>
      </c>
      <c r="HE14" s="9" t="s">
        <v>23</v>
      </c>
      <c r="HF14" s="9" t="s">
        <v>44</v>
      </c>
      <c r="HG14" s="136" t="s">
        <v>103</v>
      </c>
    </row>
    <row r="15" spans="1:229" s="9" customFormat="1" ht="24.9" customHeight="1" x14ac:dyDescent="0.2">
      <c r="A15"/>
      <c r="B15" s="382"/>
      <c r="C15" s="207" t="s">
        <v>114</v>
      </c>
      <c r="D15" s="210" t="s">
        <v>7</v>
      </c>
      <c r="E15" s="211" t="s">
        <v>720</v>
      </c>
      <c r="F15" s="134"/>
      <c r="G15" s="210" t="s">
        <v>7</v>
      </c>
      <c r="H15" s="212"/>
      <c r="I15" s="383"/>
      <c r="J15" s="370"/>
      <c r="K15" s="315"/>
      <c r="L15" s="370"/>
      <c r="M15" s="315"/>
      <c r="N15" s="370"/>
      <c r="O15" s="315"/>
      <c r="P15" s="370"/>
      <c r="Q15" s="315"/>
      <c r="R15" s="370"/>
      <c r="S15" s="315"/>
      <c r="T15" s="370"/>
      <c r="U15" s="315"/>
      <c r="V15" s="370"/>
      <c r="W15" s="315"/>
      <c r="X15" s="370"/>
      <c r="Y15" s="315"/>
      <c r="Z15" s="370"/>
      <c r="AA15" s="315"/>
      <c r="AB15" s="370"/>
      <c r="AC15" s="315"/>
      <c r="AD15" s="370"/>
      <c r="AE15" s="315"/>
      <c r="AF15" s="370"/>
      <c r="AG15" s="315"/>
      <c r="AH15" s="370"/>
      <c r="AI15" s="315"/>
      <c r="AJ15" s="370"/>
      <c r="AK15" s="315"/>
      <c r="AL15" s="370"/>
      <c r="AM15" s="315"/>
      <c r="AN15" s="370"/>
      <c r="AO15" s="315"/>
      <c r="AP15" s="2075"/>
      <c r="AQ15" s="1904"/>
      <c r="AR15" s="2075"/>
      <c r="AS15" s="1904"/>
      <c r="AT15" s="370"/>
      <c r="AU15" s="315"/>
      <c r="AV15" s="370"/>
      <c r="AW15" s="315"/>
      <c r="AX15" s="370"/>
      <c r="AY15" s="315"/>
      <c r="AZ15" s="527"/>
      <c r="FT15" s="132"/>
      <c r="FU15" s="133"/>
      <c r="FV15" s="134"/>
      <c r="FW15" s="134"/>
      <c r="FX15" s="134"/>
      <c r="FY15" s="134"/>
      <c r="FZ15" s="134"/>
      <c r="GA15" s="134"/>
      <c r="GB15" s="135"/>
      <c r="HB15" s="136" t="s">
        <v>114</v>
      </c>
      <c r="HC15" s="136" t="s">
        <v>46</v>
      </c>
      <c r="HD15" s="9" t="s">
        <v>45</v>
      </c>
      <c r="HE15" s="9" t="s">
        <v>23</v>
      </c>
      <c r="HF15" s="9" t="s">
        <v>44</v>
      </c>
      <c r="HG15" s="136" t="s">
        <v>103</v>
      </c>
    </row>
    <row r="16" spans="1:229" s="10" customFormat="1" ht="24.9" customHeight="1" x14ac:dyDescent="0.2">
      <c r="A16"/>
      <c r="B16" s="380"/>
      <c r="C16" s="207" t="s">
        <v>114</v>
      </c>
      <c r="D16" s="215" t="s">
        <v>7</v>
      </c>
      <c r="E16" s="216" t="s">
        <v>888</v>
      </c>
      <c r="F16" s="141"/>
      <c r="G16" s="217">
        <v>165.1</v>
      </c>
      <c r="H16" s="218"/>
      <c r="I16" s="381"/>
      <c r="J16" s="371"/>
      <c r="K16" s="317"/>
      <c r="L16" s="371"/>
      <c r="M16" s="317"/>
      <c r="N16" s="371"/>
      <c r="O16" s="317"/>
      <c r="P16" s="371"/>
      <c r="Q16" s="317"/>
      <c r="R16" s="371"/>
      <c r="S16" s="317"/>
      <c r="T16" s="371"/>
      <c r="U16" s="317"/>
      <c r="V16" s="371"/>
      <c r="W16" s="317"/>
      <c r="X16" s="371"/>
      <c r="Y16" s="317"/>
      <c r="Z16" s="371"/>
      <c r="AA16" s="317"/>
      <c r="AB16" s="371"/>
      <c r="AC16" s="317"/>
      <c r="AD16" s="371"/>
      <c r="AE16" s="317"/>
      <c r="AF16" s="371"/>
      <c r="AG16" s="317"/>
      <c r="AH16" s="371"/>
      <c r="AI16" s="317"/>
      <c r="AJ16" s="371"/>
      <c r="AK16" s="317"/>
      <c r="AL16" s="371"/>
      <c r="AM16" s="317"/>
      <c r="AN16" s="371"/>
      <c r="AO16" s="317"/>
      <c r="AP16" s="2076"/>
      <c r="AQ16" s="1906"/>
      <c r="AR16" s="2076"/>
      <c r="AS16" s="1906"/>
      <c r="AT16" s="371"/>
      <c r="AU16" s="317"/>
      <c r="AV16" s="371"/>
      <c r="AW16" s="317"/>
      <c r="AX16" s="371"/>
      <c r="AY16" s="317"/>
      <c r="AZ16" s="528"/>
      <c r="FT16" s="139"/>
      <c r="FU16" s="140"/>
      <c r="FV16" s="141"/>
      <c r="FW16" s="141"/>
      <c r="FX16" s="141"/>
      <c r="FY16" s="141"/>
      <c r="FZ16" s="141"/>
      <c r="GA16" s="141"/>
      <c r="GB16" s="142"/>
      <c r="HB16" s="143" t="s">
        <v>114</v>
      </c>
      <c r="HC16" s="143" t="s">
        <v>46</v>
      </c>
      <c r="HD16" s="10" t="s">
        <v>46</v>
      </c>
      <c r="HE16" s="10" t="s">
        <v>23</v>
      </c>
      <c r="HF16" s="10" t="s">
        <v>44</v>
      </c>
      <c r="HG16" s="143" t="s">
        <v>103</v>
      </c>
    </row>
    <row r="17" spans="1:229" s="10" customFormat="1" ht="24.9" customHeight="1" x14ac:dyDescent="0.2">
      <c r="A17"/>
      <c r="B17" s="380"/>
      <c r="C17" s="207" t="s">
        <v>114</v>
      </c>
      <c r="D17" s="215" t="s">
        <v>7</v>
      </c>
      <c r="E17" s="216" t="s">
        <v>889</v>
      </c>
      <c r="F17" s="141"/>
      <c r="G17" s="217">
        <v>10.8</v>
      </c>
      <c r="H17" s="218"/>
      <c r="I17" s="381"/>
      <c r="J17" s="371"/>
      <c r="K17" s="317"/>
      <c r="L17" s="371"/>
      <c r="M17" s="317"/>
      <c r="N17" s="371"/>
      <c r="O17" s="317"/>
      <c r="P17" s="371"/>
      <c r="Q17" s="317"/>
      <c r="R17" s="371"/>
      <c r="S17" s="317"/>
      <c r="T17" s="371"/>
      <c r="U17" s="317"/>
      <c r="V17" s="371"/>
      <c r="W17" s="317"/>
      <c r="X17" s="371"/>
      <c r="Y17" s="317"/>
      <c r="Z17" s="371"/>
      <c r="AA17" s="317"/>
      <c r="AB17" s="371"/>
      <c r="AC17" s="317"/>
      <c r="AD17" s="371"/>
      <c r="AE17" s="317"/>
      <c r="AF17" s="371"/>
      <c r="AG17" s="317"/>
      <c r="AH17" s="371"/>
      <c r="AI17" s="317"/>
      <c r="AJ17" s="371"/>
      <c r="AK17" s="317"/>
      <c r="AL17" s="371"/>
      <c r="AM17" s="317"/>
      <c r="AN17" s="371"/>
      <c r="AO17" s="317"/>
      <c r="AP17" s="2076"/>
      <c r="AQ17" s="1906"/>
      <c r="AR17" s="2076"/>
      <c r="AS17" s="1906"/>
      <c r="AT17" s="371"/>
      <c r="AU17" s="317"/>
      <c r="AV17" s="371"/>
      <c r="AW17" s="317"/>
      <c r="AX17" s="371"/>
      <c r="AY17" s="317"/>
      <c r="AZ17" s="528"/>
      <c r="FT17" s="139"/>
      <c r="FU17" s="140"/>
      <c r="FV17" s="141"/>
      <c r="FW17" s="141"/>
      <c r="FX17" s="141"/>
      <c r="FY17" s="141"/>
      <c r="FZ17" s="141"/>
      <c r="GA17" s="141"/>
      <c r="GB17" s="142"/>
      <c r="HB17" s="143" t="s">
        <v>114</v>
      </c>
      <c r="HC17" s="143" t="s">
        <v>46</v>
      </c>
      <c r="HD17" s="10" t="s">
        <v>46</v>
      </c>
      <c r="HE17" s="10" t="s">
        <v>23</v>
      </c>
      <c r="HF17" s="10" t="s">
        <v>44</v>
      </c>
      <c r="HG17" s="143" t="s">
        <v>103</v>
      </c>
    </row>
    <row r="18" spans="1:229" s="12" customFormat="1" ht="24.9" customHeight="1" x14ac:dyDescent="0.2">
      <c r="A18"/>
      <c r="B18" s="384"/>
      <c r="C18" s="207" t="s">
        <v>114</v>
      </c>
      <c r="D18" s="227" t="s">
        <v>7</v>
      </c>
      <c r="E18" s="228" t="s">
        <v>132</v>
      </c>
      <c r="F18" s="155"/>
      <c r="G18" s="229">
        <v>175.9</v>
      </c>
      <c r="H18" s="230"/>
      <c r="I18" s="385"/>
      <c r="J18" s="373"/>
      <c r="K18" s="323"/>
      <c r="L18" s="373"/>
      <c r="M18" s="323"/>
      <c r="N18" s="373"/>
      <c r="O18" s="323"/>
      <c r="P18" s="373"/>
      <c r="Q18" s="323"/>
      <c r="R18" s="373"/>
      <c r="S18" s="323"/>
      <c r="T18" s="373"/>
      <c r="U18" s="323"/>
      <c r="V18" s="373"/>
      <c r="W18" s="323"/>
      <c r="X18" s="373"/>
      <c r="Y18" s="323"/>
      <c r="Z18" s="373"/>
      <c r="AA18" s="323"/>
      <c r="AB18" s="373"/>
      <c r="AC18" s="323"/>
      <c r="AD18" s="373"/>
      <c r="AE18" s="323"/>
      <c r="AF18" s="373"/>
      <c r="AG18" s="323"/>
      <c r="AH18" s="373"/>
      <c r="AI18" s="323"/>
      <c r="AJ18" s="373"/>
      <c r="AK18" s="323"/>
      <c r="AL18" s="373"/>
      <c r="AM18" s="323"/>
      <c r="AN18" s="373"/>
      <c r="AO18" s="323"/>
      <c r="AP18" s="2077"/>
      <c r="AQ18" s="1912"/>
      <c r="AR18" s="2077"/>
      <c r="AS18" s="1912"/>
      <c r="AT18" s="373"/>
      <c r="AU18" s="323"/>
      <c r="AV18" s="373"/>
      <c r="AW18" s="323"/>
      <c r="AX18" s="373"/>
      <c r="AY18" s="323"/>
      <c r="AZ18" s="529"/>
      <c r="FT18" s="153"/>
      <c r="FU18" s="154"/>
      <c r="FV18" s="155"/>
      <c r="FW18" s="155"/>
      <c r="FX18" s="155"/>
      <c r="FY18" s="155"/>
      <c r="FZ18" s="155"/>
      <c r="GA18" s="155"/>
      <c r="GB18" s="156"/>
      <c r="HB18" s="157" t="s">
        <v>114</v>
      </c>
      <c r="HC18" s="157" t="s">
        <v>46</v>
      </c>
      <c r="HD18" s="12" t="s">
        <v>110</v>
      </c>
      <c r="HE18" s="12" t="s">
        <v>23</v>
      </c>
      <c r="HF18" s="12" t="s">
        <v>45</v>
      </c>
      <c r="HG18" s="157" t="s">
        <v>103</v>
      </c>
    </row>
    <row r="19" spans="1:229" s="2" customFormat="1" ht="37.950000000000003" customHeight="1" x14ac:dyDescent="0.2">
      <c r="A19"/>
      <c r="B19" s="430" t="s">
        <v>46</v>
      </c>
      <c r="C19" s="268" t="s">
        <v>105</v>
      </c>
      <c r="D19" s="269" t="s">
        <v>136</v>
      </c>
      <c r="E19" s="275" t="s">
        <v>724</v>
      </c>
      <c r="F19" s="270" t="s">
        <v>108</v>
      </c>
      <c r="G19" s="271">
        <v>87.95</v>
      </c>
      <c r="H19" s="272">
        <v>41.9</v>
      </c>
      <c r="I19" s="432">
        <f>ROUND(H19*G19,2)</f>
        <v>3685.11</v>
      </c>
      <c r="J19" s="509"/>
      <c r="K19" s="319">
        <f>ROUND(J19*H19,2)</f>
        <v>0</v>
      </c>
      <c r="L19" s="509"/>
      <c r="M19" s="319">
        <f>ROUND(L19*H19,2)</f>
        <v>0</v>
      </c>
      <c r="N19" s="509">
        <f>G19</f>
        <v>87.95</v>
      </c>
      <c r="O19" s="319">
        <f>ROUND(N19*H19,2)</f>
        <v>3685.11</v>
      </c>
      <c r="P19" s="509"/>
      <c r="Q19" s="319">
        <f>ROUND(P19*H19,2)</f>
        <v>0</v>
      </c>
      <c r="R19" s="509"/>
      <c r="S19" s="319">
        <f>ROUND(R19*H19,2)</f>
        <v>0</v>
      </c>
      <c r="T19" s="509"/>
      <c r="U19" s="319">
        <f>ROUND(T19*H19,2)</f>
        <v>0</v>
      </c>
      <c r="V19" s="509"/>
      <c r="W19" s="319">
        <f>ROUND(V19*H19,2)</f>
        <v>0</v>
      </c>
      <c r="X19" s="509"/>
      <c r="Y19" s="319">
        <f>ROUND(X19*H19,2)</f>
        <v>0</v>
      </c>
      <c r="Z19" s="509"/>
      <c r="AA19" s="319">
        <f>ROUND(Z19*H19,2)</f>
        <v>0</v>
      </c>
      <c r="AB19" s="509"/>
      <c r="AC19" s="319">
        <f>ROUND(AB19*H19,2)</f>
        <v>0</v>
      </c>
      <c r="AD19" s="509"/>
      <c r="AE19" s="319">
        <f>ROUND(AD19*H19,2)</f>
        <v>0</v>
      </c>
      <c r="AF19" s="509"/>
      <c r="AG19" s="319">
        <f>ROUND(AF19*H19,2)</f>
        <v>0</v>
      </c>
      <c r="AH19" s="509"/>
      <c r="AI19" s="319">
        <f>ROUND(AH19*H19,2)</f>
        <v>0</v>
      </c>
      <c r="AJ19" s="509"/>
      <c r="AK19" s="319">
        <f>ROUND(AJ19*H19,2)</f>
        <v>0</v>
      </c>
      <c r="AL19" s="509"/>
      <c r="AM19" s="319">
        <f>ROUND(AL19*H19,2)</f>
        <v>0</v>
      </c>
      <c r="AN19" s="509"/>
      <c r="AO19" s="319">
        <f>ROUND(AN19*H19,2)</f>
        <v>0</v>
      </c>
      <c r="AP19" s="2078"/>
      <c r="AQ19" s="1908">
        <f>ROUND(AP19*H19,2)</f>
        <v>0</v>
      </c>
      <c r="AR19" s="2078"/>
      <c r="AS19" s="1908">
        <f>ROUND(AR19*H19,2)</f>
        <v>0</v>
      </c>
      <c r="AT19" s="509"/>
      <c r="AU19" s="319">
        <f>ROUND(AT19*H19,2)</f>
        <v>0</v>
      </c>
      <c r="AV19" s="509">
        <f>AT19+AR19+AP19+AN19+AL19+AJ19+AH19+AF19+AD19+AB19+Z19+X19+V19+T19+R19+P19+N19+L19+J19</f>
        <v>87.95</v>
      </c>
      <c r="AW19" s="319">
        <f>ROUND(AV19*H19,2)</f>
        <v>3685.11</v>
      </c>
      <c r="AX19" s="509">
        <f>G19-AV19</f>
        <v>0</v>
      </c>
      <c r="AY19" s="319">
        <f>ROUND(AX19*H19,2)</f>
        <v>0</v>
      </c>
      <c r="AZ19" s="530">
        <f>AY19/I19</f>
        <v>0</v>
      </c>
      <c r="FT19" s="31"/>
      <c r="FU19" s="426" t="s">
        <v>7</v>
      </c>
      <c r="FV19" s="427" t="s">
        <v>31</v>
      </c>
      <c r="FW19" s="285"/>
      <c r="FX19" s="48">
        <f>FW19*G19</f>
        <v>0</v>
      </c>
      <c r="FY19" s="48">
        <v>0</v>
      </c>
      <c r="FZ19" s="48">
        <f>FY19*G19</f>
        <v>0</v>
      </c>
      <c r="GA19" s="48">
        <v>0.22</v>
      </c>
      <c r="GB19" s="428">
        <f>GA19*G19</f>
        <v>19.349</v>
      </c>
      <c r="GZ19" s="49" t="s">
        <v>110</v>
      </c>
      <c r="HB19" s="49" t="s">
        <v>105</v>
      </c>
      <c r="HC19" s="49" t="s">
        <v>46</v>
      </c>
      <c r="HG19" s="49" t="s">
        <v>103</v>
      </c>
      <c r="HM19" s="429">
        <f>IF(FV19="základní",I19,0)</f>
        <v>3685.11</v>
      </c>
      <c r="HN19" s="429">
        <f>IF(FV19="snížená",I19,0)</f>
        <v>0</v>
      </c>
      <c r="HO19" s="429">
        <f>IF(FV19="zákl. přenesená",I19,0)</f>
        <v>0</v>
      </c>
      <c r="HP19" s="429">
        <f>IF(FV19="sníž. přenesená",I19,0)</f>
        <v>0</v>
      </c>
      <c r="HQ19" s="429">
        <f>IF(FV19="nulová",I19,0)</f>
        <v>0</v>
      </c>
      <c r="HR19" s="49" t="s">
        <v>45</v>
      </c>
      <c r="HS19" s="429">
        <f>ROUND(H19*G19,2)</f>
        <v>3685.11</v>
      </c>
      <c r="HT19" s="49" t="s">
        <v>110</v>
      </c>
      <c r="HU19" s="49" t="s">
        <v>890</v>
      </c>
    </row>
    <row r="20" spans="1:229" s="1" customFormat="1" ht="24.9" customHeight="1" x14ac:dyDescent="0.2">
      <c r="A20"/>
      <c r="B20" s="377"/>
      <c r="C20" s="207" t="s">
        <v>112</v>
      </c>
      <c r="D20" s="33"/>
      <c r="E20" s="208" t="s">
        <v>121</v>
      </c>
      <c r="F20" s="33"/>
      <c r="G20" s="33"/>
      <c r="H20" s="202"/>
      <c r="I20" s="378"/>
      <c r="J20" s="369"/>
      <c r="K20" s="508"/>
      <c r="L20" s="369"/>
      <c r="M20" s="508"/>
      <c r="N20" s="369"/>
      <c r="O20" s="508"/>
      <c r="P20" s="369"/>
      <c r="Q20" s="508"/>
      <c r="R20" s="369"/>
      <c r="S20" s="508"/>
      <c r="T20" s="369"/>
      <c r="U20" s="508"/>
      <c r="V20" s="369"/>
      <c r="W20" s="508"/>
      <c r="X20" s="369"/>
      <c r="Y20" s="508"/>
      <c r="Z20" s="369"/>
      <c r="AA20" s="508"/>
      <c r="AB20" s="369"/>
      <c r="AC20" s="508"/>
      <c r="AD20" s="369"/>
      <c r="AE20" s="508"/>
      <c r="AF20" s="369"/>
      <c r="AG20" s="508"/>
      <c r="AH20" s="369"/>
      <c r="AI20" s="508"/>
      <c r="AJ20" s="369"/>
      <c r="AK20" s="508"/>
      <c r="AL20" s="369"/>
      <c r="AM20" s="508"/>
      <c r="AN20" s="369"/>
      <c r="AO20" s="508"/>
      <c r="AP20" s="2074"/>
      <c r="AQ20" s="1902"/>
      <c r="AR20" s="2074"/>
      <c r="AS20" s="1902"/>
      <c r="AT20" s="369"/>
      <c r="AU20" s="508"/>
      <c r="AV20" s="369"/>
      <c r="AW20" s="508"/>
      <c r="AX20" s="369"/>
      <c r="AY20" s="508"/>
      <c r="AZ20" s="526"/>
      <c r="FT20" s="25"/>
      <c r="FU20" s="128"/>
      <c r="FV20" s="129"/>
      <c r="FW20" s="33"/>
      <c r="FX20" s="33"/>
      <c r="FY20" s="33"/>
      <c r="FZ20" s="33"/>
      <c r="GA20" s="33"/>
      <c r="GB20" s="34"/>
      <c r="GC20" s="22"/>
      <c r="GD20" s="22"/>
      <c r="GE20" s="22"/>
      <c r="GF20" s="22"/>
      <c r="GG20" s="22"/>
      <c r="GH20" s="22"/>
      <c r="GI20" s="22"/>
      <c r="GJ20" s="22"/>
      <c r="GK20" s="22"/>
      <c r="GL20" s="22"/>
      <c r="GM20" s="22"/>
      <c r="HB20" s="13" t="s">
        <v>112</v>
      </c>
      <c r="HC20" s="13" t="s">
        <v>46</v>
      </c>
    </row>
    <row r="21" spans="1:229" s="9" customFormat="1" ht="24.9" customHeight="1" x14ac:dyDescent="0.2">
      <c r="A21"/>
      <c r="B21" s="382"/>
      <c r="C21" s="207" t="s">
        <v>114</v>
      </c>
      <c r="D21" s="210" t="s">
        <v>7</v>
      </c>
      <c r="E21" s="211" t="s">
        <v>887</v>
      </c>
      <c r="F21" s="134"/>
      <c r="G21" s="210" t="s">
        <v>7</v>
      </c>
      <c r="H21" s="212"/>
      <c r="I21" s="383"/>
      <c r="J21" s="370"/>
      <c r="K21" s="315"/>
      <c r="L21" s="370"/>
      <c r="M21" s="315"/>
      <c r="N21" s="370"/>
      <c r="O21" s="315"/>
      <c r="P21" s="370"/>
      <c r="Q21" s="315"/>
      <c r="R21" s="370"/>
      <c r="S21" s="315"/>
      <c r="T21" s="370"/>
      <c r="U21" s="315"/>
      <c r="V21" s="370"/>
      <c r="W21" s="315"/>
      <c r="X21" s="370"/>
      <c r="Y21" s="315"/>
      <c r="Z21" s="370"/>
      <c r="AA21" s="315"/>
      <c r="AB21" s="370"/>
      <c r="AC21" s="315"/>
      <c r="AD21" s="370"/>
      <c r="AE21" s="315"/>
      <c r="AF21" s="370"/>
      <c r="AG21" s="315"/>
      <c r="AH21" s="370"/>
      <c r="AI21" s="315"/>
      <c r="AJ21" s="370"/>
      <c r="AK21" s="315"/>
      <c r="AL21" s="370"/>
      <c r="AM21" s="315"/>
      <c r="AN21" s="370"/>
      <c r="AO21" s="315"/>
      <c r="AP21" s="2075"/>
      <c r="AQ21" s="1904"/>
      <c r="AR21" s="2075"/>
      <c r="AS21" s="1904"/>
      <c r="AT21" s="370"/>
      <c r="AU21" s="315"/>
      <c r="AV21" s="370"/>
      <c r="AW21" s="315"/>
      <c r="AX21" s="370"/>
      <c r="AY21" s="315"/>
      <c r="AZ21" s="527"/>
      <c r="FT21" s="132"/>
      <c r="FU21" s="133"/>
      <c r="FV21" s="134"/>
      <c r="FW21" s="134"/>
      <c r="FX21" s="134"/>
      <c r="FY21" s="134"/>
      <c r="FZ21" s="134"/>
      <c r="GA21" s="134"/>
      <c r="GB21" s="135"/>
      <c r="HB21" s="136" t="s">
        <v>114</v>
      </c>
      <c r="HC21" s="136" t="s">
        <v>46</v>
      </c>
      <c r="HD21" s="9" t="s">
        <v>45</v>
      </c>
      <c r="HE21" s="9" t="s">
        <v>23</v>
      </c>
      <c r="HF21" s="9" t="s">
        <v>44</v>
      </c>
      <c r="HG21" s="136" t="s">
        <v>103</v>
      </c>
    </row>
    <row r="22" spans="1:229" s="9" customFormat="1" ht="24.9" customHeight="1" x14ac:dyDescent="0.2">
      <c r="A22"/>
      <c r="B22" s="382"/>
      <c r="C22" s="207" t="s">
        <v>114</v>
      </c>
      <c r="D22" s="210" t="s">
        <v>7</v>
      </c>
      <c r="E22" s="211" t="s">
        <v>726</v>
      </c>
      <c r="F22" s="134"/>
      <c r="G22" s="210" t="s">
        <v>7</v>
      </c>
      <c r="H22" s="212"/>
      <c r="I22" s="383"/>
      <c r="J22" s="370"/>
      <c r="K22" s="315"/>
      <c r="L22" s="370"/>
      <c r="M22" s="315"/>
      <c r="N22" s="370"/>
      <c r="O22" s="315"/>
      <c r="P22" s="370"/>
      <c r="Q22" s="315"/>
      <c r="R22" s="370"/>
      <c r="S22" s="315"/>
      <c r="T22" s="370"/>
      <c r="U22" s="315"/>
      <c r="V22" s="370"/>
      <c r="W22" s="315"/>
      <c r="X22" s="370"/>
      <c r="Y22" s="315"/>
      <c r="Z22" s="370"/>
      <c r="AA22" s="315"/>
      <c r="AB22" s="370"/>
      <c r="AC22" s="315"/>
      <c r="AD22" s="370"/>
      <c r="AE22" s="315"/>
      <c r="AF22" s="370"/>
      <c r="AG22" s="315"/>
      <c r="AH22" s="370"/>
      <c r="AI22" s="315"/>
      <c r="AJ22" s="370"/>
      <c r="AK22" s="315"/>
      <c r="AL22" s="370"/>
      <c r="AM22" s="315"/>
      <c r="AN22" s="370"/>
      <c r="AO22" s="315"/>
      <c r="AP22" s="2075"/>
      <c r="AQ22" s="1904"/>
      <c r="AR22" s="2075"/>
      <c r="AS22" s="1904"/>
      <c r="AT22" s="370"/>
      <c r="AU22" s="315"/>
      <c r="AV22" s="370"/>
      <c r="AW22" s="315"/>
      <c r="AX22" s="370"/>
      <c r="AY22" s="315"/>
      <c r="AZ22" s="527"/>
      <c r="FT22" s="132"/>
      <c r="FU22" s="133"/>
      <c r="FV22" s="134"/>
      <c r="FW22" s="134"/>
      <c r="FX22" s="134"/>
      <c r="FY22" s="134"/>
      <c r="FZ22" s="134"/>
      <c r="GA22" s="134"/>
      <c r="GB22" s="135"/>
      <c r="HB22" s="136" t="s">
        <v>114</v>
      </c>
      <c r="HC22" s="136" t="s">
        <v>46</v>
      </c>
      <c r="HD22" s="9" t="s">
        <v>45</v>
      </c>
      <c r="HE22" s="9" t="s">
        <v>23</v>
      </c>
      <c r="HF22" s="9" t="s">
        <v>44</v>
      </c>
      <c r="HG22" s="136" t="s">
        <v>103</v>
      </c>
    </row>
    <row r="23" spans="1:229" s="10" customFormat="1" ht="24.9" customHeight="1" x14ac:dyDescent="0.2">
      <c r="A23"/>
      <c r="B23" s="380"/>
      <c r="C23" s="207" t="s">
        <v>114</v>
      </c>
      <c r="D23" s="215" t="s">
        <v>7</v>
      </c>
      <c r="E23" s="216" t="s">
        <v>891</v>
      </c>
      <c r="F23" s="141"/>
      <c r="G23" s="217">
        <v>82.55</v>
      </c>
      <c r="H23" s="218"/>
      <c r="I23" s="381"/>
      <c r="J23" s="371"/>
      <c r="K23" s="317"/>
      <c r="L23" s="371"/>
      <c r="M23" s="317"/>
      <c r="N23" s="371"/>
      <c r="O23" s="317"/>
      <c r="P23" s="371"/>
      <c r="Q23" s="317"/>
      <c r="R23" s="371"/>
      <c r="S23" s="317"/>
      <c r="T23" s="371"/>
      <c r="U23" s="317"/>
      <c r="V23" s="371"/>
      <c r="W23" s="317"/>
      <c r="X23" s="371"/>
      <c r="Y23" s="317"/>
      <c r="Z23" s="371"/>
      <c r="AA23" s="317"/>
      <c r="AB23" s="371"/>
      <c r="AC23" s="317"/>
      <c r="AD23" s="371"/>
      <c r="AE23" s="317"/>
      <c r="AF23" s="371"/>
      <c r="AG23" s="317"/>
      <c r="AH23" s="371"/>
      <c r="AI23" s="317"/>
      <c r="AJ23" s="371"/>
      <c r="AK23" s="317"/>
      <c r="AL23" s="371"/>
      <c r="AM23" s="317"/>
      <c r="AN23" s="371"/>
      <c r="AO23" s="317"/>
      <c r="AP23" s="2076"/>
      <c r="AQ23" s="1906"/>
      <c r="AR23" s="2076"/>
      <c r="AS23" s="1906"/>
      <c r="AT23" s="371"/>
      <c r="AU23" s="317"/>
      <c r="AV23" s="371"/>
      <c r="AW23" s="317"/>
      <c r="AX23" s="371"/>
      <c r="AY23" s="317"/>
      <c r="AZ23" s="528"/>
      <c r="FT23" s="139"/>
      <c r="FU23" s="140"/>
      <c r="FV23" s="141"/>
      <c r="FW23" s="141"/>
      <c r="FX23" s="141"/>
      <c r="FY23" s="141"/>
      <c r="FZ23" s="141"/>
      <c r="GA23" s="141"/>
      <c r="GB23" s="142"/>
      <c r="HB23" s="143" t="s">
        <v>114</v>
      </c>
      <c r="HC23" s="143" t="s">
        <v>46</v>
      </c>
      <c r="HD23" s="10" t="s">
        <v>46</v>
      </c>
      <c r="HE23" s="10" t="s">
        <v>23</v>
      </c>
      <c r="HF23" s="10" t="s">
        <v>44</v>
      </c>
      <c r="HG23" s="143" t="s">
        <v>103</v>
      </c>
    </row>
    <row r="24" spans="1:229" s="10" customFormat="1" ht="24.9" customHeight="1" x14ac:dyDescent="0.2">
      <c r="A24"/>
      <c r="B24" s="380"/>
      <c r="C24" s="207" t="s">
        <v>114</v>
      </c>
      <c r="D24" s="215" t="s">
        <v>7</v>
      </c>
      <c r="E24" s="216" t="s">
        <v>892</v>
      </c>
      <c r="F24" s="141"/>
      <c r="G24" s="217">
        <v>5.4</v>
      </c>
      <c r="H24" s="218"/>
      <c r="I24" s="381"/>
      <c r="J24" s="371"/>
      <c r="K24" s="317"/>
      <c r="L24" s="371"/>
      <c r="M24" s="317"/>
      <c r="N24" s="371"/>
      <c r="O24" s="317"/>
      <c r="P24" s="371"/>
      <c r="Q24" s="317"/>
      <c r="R24" s="371"/>
      <c r="S24" s="317"/>
      <c r="T24" s="371"/>
      <c r="U24" s="317"/>
      <c r="V24" s="371"/>
      <c r="W24" s="317"/>
      <c r="X24" s="371"/>
      <c r="Y24" s="317"/>
      <c r="Z24" s="371"/>
      <c r="AA24" s="317"/>
      <c r="AB24" s="371"/>
      <c r="AC24" s="317"/>
      <c r="AD24" s="371"/>
      <c r="AE24" s="317"/>
      <c r="AF24" s="371"/>
      <c r="AG24" s="317"/>
      <c r="AH24" s="371"/>
      <c r="AI24" s="317"/>
      <c r="AJ24" s="371"/>
      <c r="AK24" s="317"/>
      <c r="AL24" s="371"/>
      <c r="AM24" s="317"/>
      <c r="AN24" s="371"/>
      <c r="AO24" s="317"/>
      <c r="AP24" s="2076"/>
      <c r="AQ24" s="1906"/>
      <c r="AR24" s="2076"/>
      <c r="AS24" s="1906"/>
      <c r="AT24" s="371"/>
      <c r="AU24" s="317"/>
      <c r="AV24" s="371"/>
      <c r="AW24" s="317"/>
      <c r="AX24" s="371"/>
      <c r="AY24" s="317"/>
      <c r="AZ24" s="528"/>
      <c r="FT24" s="139"/>
      <c r="FU24" s="140"/>
      <c r="FV24" s="141"/>
      <c r="FW24" s="141"/>
      <c r="FX24" s="141"/>
      <c r="FY24" s="141"/>
      <c r="FZ24" s="141"/>
      <c r="GA24" s="141"/>
      <c r="GB24" s="142"/>
      <c r="HB24" s="143" t="s">
        <v>114</v>
      </c>
      <c r="HC24" s="143" t="s">
        <v>46</v>
      </c>
      <c r="HD24" s="10" t="s">
        <v>46</v>
      </c>
      <c r="HE24" s="10" t="s">
        <v>23</v>
      </c>
      <c r="HF24" s="10" t="s">
        <v>44</v>
      </c>
      <c r="HG24" s="143" t="s">
        <v>103</v>
      </c>
    </row>
    <row r="25" spans="1:229" s="12" customFormat="1" ht="24.9" customHeight="1" x14ac:dyDescent="0.2">
      <c r="A25"/>
      <c r="B25" s="384"/>
      <c r="C25" s="207" t="s">
        <v>114</v>
      </c>
      <c r="D25" s="227" t="s">
        <v>7</v>
      </c>
      <c r="E25" s="228" t="s">
        <v>132</v>
      </c>
      <c r="F25" s="155"/>
      <c r="G25" s="229">
        <v>87.95</v>
      </c>
      <c r="H25" s="230"/>
      <c r="I25" s="385"/>
      <c r="J25" s="373"/>
      <c r="K25" s="323"/>
      <c r="L25" s="373"/>
      <c r="M25" s="323"/>
      <c r="N25" s="373"/>
      <c r="O25" s="323"/>
      <c r="P25" s="373"/>
      <c r="Q25" s="323"/>
      <c r="R25" s="373"/>
      <c r="S25" s="323"/>
      <c r="T25" s="373"/>
      <c r="U25" s="323"/>
      <c r="V25" s="373"/>
      <c r="W25" s="323"/>
      <c r="X25" s="373"/>
      <c r="Y25" s="323"/>
      <c r="Z25" s="373"/>
      <c r="AA25" s="323"/>
      <c r="AB25" s="373"/>
      <c r="AC25" s="323"/>
      <c r="AD25" s="373"/>
      <c r="AE25" s="323"/>
      <c r="AF25" s="373"/>
      <c r="AG25" s="323"/>
      <c r="AH25" s="373"/>
      <c r="AI25" s="323"/>
      <c r="AJ25" s="373"/>
      <c r="AK25" s="323"/>
      <c r="AL25" s="373"/>
      <c r="AM25" s="323"/>
      <c r="AN25" s="373"/>
      <c r="AO25" s="323"/>
      <c r="AP25" s="2077"/>
      <c r="AQ25" s="1912"/>
      <c r="AR25" s="2077"/>
      <c r="AS25" s="1912"/>
      <c r="AT25" s="373"/>
      <c r="AU25" s="323"/>
      <c r="AV25" s="373"/>
      <c r="AW25" s="323"/>
      <c r="AX25" s="373"/>
      <c r="AY25" s="323"/>
      <c r="AZ25" s="529"/>
      <c r="FT25" s="153"/>
      <c r="FU25" s="154"/>
      <c r="FV25" s="155"/>
      <c r="FW25" s="155"/>
      <c r="FX25" s="155"/>
      <c r="FY25" s="155"/>
      <c r="FZ25" s="155"/>
      <c r="GA25" s="155"/>
      <c r="GB25" s="156"/>
      <c r="HB25" s="157" t="s">
        <v>114</v>
      </c>
      <c r="HC25" s="157" t="s">
        <v>46</v>
      </c>
      <c r="HD25" s="12" t="s">
        <v>110</v>
      </c>
      <c r="HE25" s="12" t="s">
        <v>23</v>
      </c>
      <c r="HF25" s="12" t="s">
        <v>45</v>
      </c>
      <c r="HG25" s="157" t="s">
        <v>103</v>
      </c>
    </row>
    <row r="26" spans="1:229" s="2" customFormat="1" ht="36" customHeight="1" x14ac:dyDescent="0.2">
      <c r="A26"/>
      <c r="B26" s="430" t="s">
        <v>126</v>
      </c>
      <c r="C26" s="268" t="s">
        <v>105</v>
      </c>
      <c r="D26" s="269" t="s">
        <v>143</v>
      </c>
      <c r="E26" s="275" t="s">
        <v>144</v>
      </c>
      <c r="F26" s="270" t="s">
        <v>108</v>
      </c>
      <c r="G26" s="271">
        <v>134.77000000000001</v>
      </c>
      <c r="H26" s="272">
        <v>91.2</v>
      </c>
      <c r="I26" s="432">
        <f>ROUND(H26*G26,2)</f>
        <v>12291.02</v>
      </c>
      <c r="J26" s="509"/>
      <c r="K26" s="319">
        <f>ROUND(J26*H26,2)</f>
        <v>0</v>
      </c>
      <c r="L26" s="509"/>
      <c r="M26" s="319">
        <f>ROUND(L26*H26,2)</f>
        <v>0</v>
      </c>
      <c r="N26" s="509">
        <f>G26</f>
        <v>134.77000000000001</v>
      </c>
      <c r="O26" s="319">
        <f>ROUND(N26*H26,2)</f>
        <v>12291.02</v>
      </c>
      <c r="P26" s="509"/>
      <c r="Q26" s="319">
        <f>ROUND(P26*H26,2)</f>
        <v>0</v>
      </c>
      <c r="R26" s="509"/>
      <c r="S26" s="319">
        <f>ROUND(R26*H26,2)</f>
        <v>0</v>
      </c>
      <c r="T26" s="509"/>
      <c r="U26" s="319">
        <f>ROUND(T26*H26,2)</f>
        <v>0</v>
      </c>
      <c r="V26" s="509"/>
      <c r="W26" s="319">
        <f>ROUND(V26*H26,2)</f>
        <v>0</v>
      </c>
      <c r="X26" s="509"/>
      <c r="Y26" s="319">
        <f>ROUND(X26*H26,2)</f>
        <v>0</v>
      </c>
      <c r="Z26" s="509"/>
      <c r="AA26" s="319">
        <f>ROUND(Z26*H26,2)</f>
        <v>0</v>
      </c>
      <c r="AB26" s="509"/>
      <c r="AC26" s="319">
        <f>ROUND(AB26*H26,2)</f>
        <v>0</v>
      </c>
      <c r="AD26" s="509"/>
      <c r="AE26" s="319">
        <f>ROUND(AD26*H26,2)</f>
        <v>0</v>
      </c>
      <c r="AF26" s="509"/>
      <c r="AG26" s="319">
        <f>ROUND(AF26*H26,2)</f>
        <v>0</v>
      </c>
      <c r="AH26" s="509"/>
      <c r="AI26" s="319">
        <f>ROUND(AH26*H26,2)</f>
        <v>0</v>
      </c>
      <c r="AJ26" s="509"/>
      <c r="AK26" s="319">
        <f>ROUND(AJ26*H26,2)</f>
        <v>0</v>
      </c>
      <c r="AL26" s="509"/>
      <c r="AM26" s="319">
        <f>ROUND(AL26*H26,2)</f>
        <v>0</v>
      </c>
      <c r="AN26" s="509"/>
      <c r="AO26" s="319">
        <f>ROUND(AN26*H26,2)</f>
        <v>0</v>
      </c>
      <c r="AP26" s="2078"/>
      <c r="AQ26" s="1908">
        <f>ROUND(AP26*H26,2)</f>
        <v>0</v>
      </c>
      <c r="AR26" s="2078"/>
      <c r="AS26" s="1908">
        <f>ROUND(AR26*H26,2)</f>
        <v>0</v>
      </c>
      <c r="AT26" s="509"/>
      <c r="AU26" s="319">
        <f>ROUND(AT26*H26,2)</f>
        <v>0</v>
      </c>
      <c r="AV26" s="509">
        <f>AT26+AR26+AP26+AN26+AL26+AJ26+AH26+AF26+AD26+AB26+Z26+X26+V26+T26+R26+P26+N26+L26+J26</f>
        <v>134.77000000000001</v>
      </c>
      <c r="AW26" s="319">
        <f>ROUND(AV26*H26,2)</f>
        <v>12291.02</v>
      </c>
      <c r="AX26" s="509">
        <f>G26-AV26</f>
        <v>0</v>
      </c>
      <c r="AY26" s="319">
        <f>ROUND(AX26*H26,2)</f>
        <v>0</v>
      </c>
      <c r="AZ26" s="530">
        <f>AY26/I26</f>
        <v>0</v>
      </c>
      <c r="FT26" s="31"/>
      <c r="FU26" s="426" t="s">
        <v>7</v>
      </c>
      <c r="FV26" s="427" t="s">
        <v>31</v>
      </c>
      <c r="FW26" s="285"/>
      <c r="FX26" s="48">
        <f>FW26*G26</f>
        <v>0</v>
      </c>
      <c r="FY26" s="48">
        <v>4.0000000000000003E-5</v>
      </c>
      <c r="FZ26" s="48">
        <f>FY26*G26</f>
        <v>5.3908000000000011E-3</v>
      </c>
      <c r="GA26" s="48">
        <v>0.10299999999999999</v>
      </c>
      <c r="GB26" s="428">
        <f>GA26*G26</f>
        <v>13.881310000000001</v>
      </c>
      <c r="GZ26" s="49" t="s">
        <v>110</v>
      </c>
      <c r="HB26" s="49" t="s">
        <v>105</v>
      </c>
      <c r="HC26" s="49" t="s">
        <v>46</v>
      </c>
      <c r="HG26" s="49" t="s">
        <v>103</v>
      </c>
      <c r="HM26" s="429">
        <f>IF(FV26="základní",I26,0)</f>
        <v>12291.02</v>
      </c>
      <c r="HN26" s="429">
        <f>IF(FV26="snížená",I26,0)</f>
        <v>0</v>
      </c>
      <c r="HO26" s="429">
        <f>IF(FV26="zákl. přenesená",I26,0)</f>
        <v>0</v>
      </c>
      <c r="HP26" s="429">
        <f>IF(FV26="sníž. přenesená",I26,0)</f>
        <v>0</v>
      </c>
      <c r="HQ26" s="429">
        <f>IF(FV26="nulová",I26,0)</f>
        <v>0</v>
      </c>
      <c r="HR26" s="49" t="s">
        <v>45</v>
      </c>
      <c r="HS26" s="429">
        <f>ROUND(H26*G26,2)</f>
        <v>12291.02</v>
      </c>
      <c r="HT26" s="49" t="s">
        <v>110</v>
      </c>
      <c r="HU26" s="49" t="s">
        <v>893</v>
      </c>
    </row>
    <row r="27" spans="1:229" s="1" customFormat="1" ht="24.9" customHeight="1" x14ac:dyDescent="0.2">
      <c r="A27"/>
      <c r="B27" s="377"/>
      <c r="C27" s="207" t="s">
        <v>112</v>
      </c>
      <c r="D27" s="33"/>
      <c r="E27" s="208" t="s">
        <v>146</v>
      </c>
      <c r="F27" s="33"/>
      <c r="G27" s="33"/>
      <c r="H27" s="202"/>
      <c r="I27" s="378"/>
      <c r="J27" s="369"/>
      <c r="K27" s="508"/>
      <c r="L27" s="369"/>
      <c r="M27" s="508"/>
      <c r="N27" s="369"/>
      <c r="O27" s="508"/>
      <c r="P27" s="369"/>
      <c r="Q27" s="508"/>
      <c r="R27" s="369"/>
      <c r="S27" s="508"/>
      <c r="T27" s="369"/>
      <c r="U27" s="508"/>
      <c r="V27" s="369"/>
      <c r="W27" s="508"/>
      <c r="X27" s="369"/>
      <c r="Y27" s="508"/>
      <c r="Z27" s="369"/>
      <c r="AA27" s="508"/>
      <c r="AB27" s="369"/>
      <c r="AC27" s="508"/>
      <c r="AD27" s="369"/>
      <c r="AE27" s="508"/>
      <c r="AF27" s="369"/>
      <c r="AG27" s="508"/>
      <c r="AH27" s="369"/>
      <c r="AI27" s="508"/>
      <c r="AJ27" s="369"/>
      <c r="AK27" s="508"/>
      <c r="AL27" s="369"/>
      <c r="AM27" s="508"/>
      <c r="AN27" s="369"/>
      <c r="AO27" s="508"/>
      <c r="AP27" s="2074"/>
      <c r="AQ27" s="1902"/>
      <c r="AR27" s="2074"/>
      <c r="AS27" s="1902"/>
      <c r="AT27" s="369"/>
      <c r="AU27" s="508"/>
      <c r="AV27" s="369"/>
      <c r="AW27" s="508"/>
      <c r="AX27" s="369"/>
      <c r="AY27" s="508"/>
      <c r="AZ27" s="526"/>
      <c r="FT27" s="25"/>
      <c r="FU27" s="128"/>
      <c r="FV27" s="129"/>
      <c r="FW27" s="33"/>
      <c r="FX27" s="33"/>
      <c r="FY27" s="33"/>
      <c r="FZ27" s="33"/>
      <c r="GA27" s="33"/>
      <c r="GB27" s="34"/>
      <c r="GC27" s="22"/>
      <c r="GD27" s="22"/>
      <c r="GE27" s="22"/>
      <c r="GF27" s="22"/>
      <c r="GG27" s="22"/>
      <c r="GH27" s="22"/>
      <c r="GI27" s="22"/>
      <c r="GJ27" s="22"/>
      <c r="GK27" s="22"/>
      <c r="GL27" s="22"/>
      <c r="GM27" s="22"/>
      <c r="HB27" s="13" t="s">
        <v>112</v>
      </c>
      <c r="HC27" s="13" t="s">
        <v>46</v>
      </c>
    </row>
    <row r="28" spans="1:229" s="9" customFormat="1" ht="24.9" customHeight="1" x14ac:dyDescent="0.2">
      <c r="A28"/>
      <c r="B28" s="382"/>
      <c r="C28" s="207" t="s">
        <v>114</v>
      </c>
      <c r="D28" s="210" t="s">
        <v>7</v>
      </c>
      <c r="E28" s="211" t="s">
        <v>887</v>
      </c>
      <c r="F28" s="134"/>
      <c r="G28" s="210" t="s">
        <v>7</v>
      </c>
      <c r="H28" s="212"/>
      <c r="I28" s="383"/>
      <c r="J28" s="370"/>
      <c r="K28" s="315"/>
      <c r="L28" s="370"/>
      <c r="M28" s="315"/>
      <c r="N28" s="370"/>
      <c r="O28" s="315"/>
      <c r="P28" s="370"/>
      <c r="Q28" s="315"/>
      <c r="R28" s="370"/>
      <c r="S28" s="315"/>
      <c r="T28" s="370"/>
      <c r="U28" s="315"/>
      <c r="V28" s="370"/>
      <c r="W28" s="315"/>
      <c r="X28" s="370"/>
      <c r="Y28" s="315"/>
      <c r="Z28" s="370"/>
      <c r="AA28" s="315"/>
      <c r="AB28" s="370"/>
      <c r="AC28" s="315"/>
      <c r="AD28" s="370"/>
      <c r="AE28" s="315"/>
      <c r="AF28" s="370"/>
      <c r="AG28" s="315"/>
      <c r="AH28" s="370"/>
      <c r="AI28" s="315"/>
      <c r="AJ28" s="370"/>
      <c r="AK28" s="315"/>
      <c r="AL28" s="370"/>
      <c r="AM28" s="315"/>
      <c r="AN28" s="370"/>
      <c r="AO28" s="315"/>
      <c r="AP28" s="2075"/>
      <c r="AQ28" s="1904"/>
      <c r="AR28" s="2075"/>
      <c r="AS28" s="1904"/>
      <c r="AT28" s="370"/>
      <c r="AU28" s="315"/>
      <c r="AV28" s="370"/>
      <c r="AW28" s="315"/>
      <c r="AX28" s="370"/>
      <c r="AY28" s="315"/>
      <c r="AZ28" s="527"/>
      <c r="FT28" s="132"/>
      <c r="FU28" s="133"/>
      <c r="FV28" s="134"/>
      <c r="FW28" s="134"/>
      <c r="FX28" s="134"/>
      <c r="FY28" s="134"/>
      <c r="FZ28" s="134"/>
      <c r="GA28" s="134"/>
      <c r="GB28" s="135"/>
      <c r="HB28" s="136" t="s">
        <v>114</v>
      </c>
      <c r="HC28" s="136" t="s">
        <v>46</v>
      </c>
      <c r="HD28" s="9" t="s">
        <v>45</v>
      </c>
      <c r="HE28" s="9" t="s">
        <v>23</v>
      </c>
      <c r="HF28" s="9" t="s">
        <v>44</v>
      </c>
      <c r="HG28" s="136" t="s">
        <v>103</v>
      </c>
    </row>
    <row r="29" spans="1:229" s="10" customFormat="1" ht="24.9" customHeight="1" x14ac:dyDescent="0.2">
      <c r="A29"/>
      <c r="B29" s="380"/>
      <c r="C29" s="207" t="s">
        <v>114</v>
      </c>
      <c r="D29" s="215" t="s">
        <v>7</v>
      </c>
      <c r="E29" s="216" t="s">
        <v>894</v>
      </c>
      <c r="F29" s="141"/>
      <c r="G29" s="217">
        <v>134.77000000000001</v>
      </c>
      <c r="H29" s="218"/>
      <c r="I29" s="381"/>
      <c r="J29" s="371"/>
      <c r="K29" s="317"/>
      <c r="L29" s="371"/>
      <c r="M29" s="317"/>
      <c r="N29" s="371"/>
      <c r="O29" s="317"/>
      <c r="P29" s="371"/>
      <c r="Q29" s="317"/>
      <c r="R29" s="371"/>
      <c r="S29" s="317"/>
      <c r="T29" s="371"/>
      <c r="U29" s="317"/>
      <c r="V29" s="371"/>
      <c r="W29" s="317"/>
      <c r="X29" s="371"/>
      <c r="Y29" s="317"/>
      <c r="Z29" s="371"/>
      <c r="AA29" s="317"/>
      <c r="AB29" s="371"/>
      <c r="AC29" s="317"/>
      <c r="AD29" s="371"/>
      <c r="AE29" s="317"/>
      <c r="AF29" s="371"/>
      <c r="AG29" s="317"/>
      <c r="AH29" s="371"/>
      <c r="AI29" s="317"/>
      <c r="AJ29" s="371"/>
      <c r="AK29" s="317"/>
      <c r="AL29" s="371"/>
      <c r="AM29" s="317"/>
      <c r="AN29" s="371"/>
      <c r="AO29" s="317"/>
      <c r="AP29" s="2076"/>
      <c r="AQ29" s="1906"/>
      <c r="AR29" s="2076"/>
      <c r="AS29" s="1906"/>
      <c r="AT29" s="371"/>
      <c r="AU29" s="317"/>
      <c r="AV29" s="371"/>
      <c r="AW29" s="317"/>
      <c r="AX29" s="371"/>
      <c r="AY29" s="317"/>
      <c r="AZ29" s="528"/>
      <c r="FT29" s="139"/>
      <c r="FU29" s="140"/>
      <c r="FV29" s="141"/>
      <c r="FW29" s="141"/>
      <c r="FX29" s="141"/>
      <c r="FY29" s="141"/>
      <c r="FZ29" s="141"/>
      <c r="GA29" s="141"/>
      <c r="GB29" s="142"/>
      <c r="HB29" s="143" t="s">
        <v>114</v>
      </c>
      <c r="HC29" s="143" t="s">
        <v>46</v>
      </c>
      <c r="HD29" s="10" t="s">
        <v>46</v>
      </c>
      <c r="HE29" s="10" t="s">
        <v>23</v>
      </c>
      <c r="HF29" s="10" t="s">
        <v>45</v>
      </c>
      <c r="HG29" s="143" t="s">
        <v>103</v>
      </c>
    </row>
    <row r="30" spans="1:229" s="2" customFormat="1" ht="16.5" customHeight="1" x14ac:dyDescent="0.2">
      <c r="A30"/>
      <c r="B30" s="430" t="s">
        <v>110</v>
      </c>
      <c r="C30" s="268" t="s">
        <v>105</v>
      </c>
      <c r="D30" s="269" t="s">
        <v>160</v>
      </c>
      <c r="E30" s="275" t="s">
        <v>161</v>
      </c>
      <c r="F30" s="270" t="s">
        <v>162</v>
      </c>
      <c r="G30" s="271">
        <v>20</v>
      </c>
      <c r="H30" s="272">
        <v>77.3</v>
      </c>
      <c r="I30" s="432">
        <f>ROUND(H30*G30,2)</f>
        <v>1546</v>
      </c>
      <c r="J30" s="509"/>
      <c r="K30" s="319">
        <f>ROUND(J30*H30,2)</f>
        <v>0</v>
      </c>
      <c r="L30" s="509"/>
      <c r="M30" s="319">
        <f>ROUND(L30*H30,2)</f>
        <v>0</v>
      </c>
      <c r="N30" s="509"/>
      <c r="O30" s="319">
        <f>ROUND(N30*H30,2)</f>
        <v>0</v>
      </c>
      <c r="P30" s="509">
        <f>(G30*0.85)*0.8</f>
        <v>13.600000000000001</v>
      </c>
      <c r="Q30" s="319">
        <f>ROUND(P30*H30,2)</f>
        <v>1051.28</v>
      </c>
      <c r="R30" s="509">
        <v>6.4</v>
      </c>
      <c r="S30" s="319">
        <f>ROUND(R30*H30,2)</f>
        <v>494.72</v>
      </c>
      <c r="T30" s="509"/>
      <c r="U30" s="319">
        <f>ROUND(T30*H30,2)</f>
        <v>0</v>
      </c>
      <c r="V30" s="509"/>
      <c r="W30" s="319">
        <f>ROUND(V30*H30,2)</f>
        <v>0</v>
      </c>
      <c r="X30" s="509"/>
      <c r="Y30" s="319">
        <f>ROUND(X30*H30,2)</f>
        <v>0</v>
      </c>
      <c r="Z30" s="509"/>
      <c r="AA30" s="319">
        <f>ROUND(Z30*H30,2)</f>
        <v>0</v>
      </c>
      <c r="AB30" s="509"/>
      <c r="AC30" s="319">
        <f>ROUND(AB30*H30,2)</f>
        <v>0</v>
      </c>
      <c r="AD30" s="509"/>
      <c r="AE30" s="319">
        <f>ROUND(AD30*H30,2)</f>
        <v>0</v>
      </c>
      <c r="AF30" s="509"/>
      <c r="AG30" s="319">
        <f>ROUND(AF30*H30,2)</f>
        <v>0</v>
      </c>
      <c r="AH30" s="509"/>
      <c r="AI30" s="319">
        <f>ROUND(AH30*H30,2)</f>
        <v>0</v>
      </c>
      <c r="AJ30" s="509"/>
      <c r="AK30" s="319">
        <f>ROUND(AJ30*H30,2)</f>
        <v>0</v>
      </c>
      <c r="AL30" s="509"/>
      <c r="AM30" s="319">
        <f>ROUND(AL30*H30,2)</f>
        <v>0</v>
      </c>
      <c r="AN30" s="509"/>
      <c r="AO30" s="319">
        <f>ROUND(AN30*H30,2)</f>
        <v>0</v>
      </c>
      <c r="AP30" s="2078"/>
      <c r="AQ30" s="1908">
        <f>ROUND(AP30*H30,2)</f>
        <v>0</v>
      </c>
      <c r="AR30" s="2078"/>
      <c r="AS30" s="1908">
        <f>ROUND(AR30*H30,2)</f>
        <v>0</v>
      </c>
      <c r="AT30" s="509"/>
      <c r="AU30" s="319">
        <f>ROUND(AT30*H30,2)</f>
        <v>0</v>
      </c>
      <c r="AV30" s="509">
        <f>AT30+AR30+AP30+AN30+AL30+AJ30+AH30+AF30+AD30+AB30+Z30+X30+V30+T30+R30+P30+N30+L30+J30</f>
        <v>20</v>
      </c>
      <c r="AW30" s="319">
        <f>ROUND(AV30*H30,2)</f>
        <v>1546</v>
      </c>
      <c r="AX30" s="509">
        <f>G30-AV30</f>
        <v>0</v>
      </c>
      <c r="AY30" s="319">
        <f>ROUND(AX30*H30,2)</f>
        <v>0</v>
      </c>
      <c r="AZ30" s="530">
        <f>AY30/I30</f>
        <v>0</v>
      </c>
      <c r="FT30" s="31"/>
      <c r="FU30" s="426" t="s">
        <v>7</v>
      </c>
      <c r="FV30" s="427" t="s">
        <v>31</v>
      </c>
      <c r="FW30" s="285"/>
      <c r="FX30" s="48">
        <f>FW30*G30</f>
        <v>0</v>
      </c>
      <c r="FY30" s="48">
        <v>0</v>
      </c>
      <c r="FZ30" s="48">
        <f>FY30*G30</f>
        <v>0</v>
      </c>
      <c r="GA30" s="48">
        <v>0</v>
      </c>
      <c r="GB30" s="428">
        <f>GA30*G30</f>
        <v>0</v>
      </c>
      <c r="GZ30" s="49" t="s">
        <v>110</v>
      </c>
      <c r="HB30" s="49" t="s">
        <v>105</v>
      </c>
      <c r="HC30" s="49" t="s">
        <v>46</v>
      </c>
      <c r="HG30" s="49" t="s">
        <v>103</v>
      </c>
      <c r="HM30" s="429">
        <f>IF(FV30="základní",I30,0)</f>
        <v>1546</v>
      </c>
      <c r="HN30" s="429">
        <f>IF(FV30="snížená",I30,0)</f>
        <v>0</v>
      </c>
      <c r="HO30" s="429">
        <f>IF(FV30="zákl. přenesená",I30,0)</f>
        <v>0</v>
      </c>
      <c r="HP30" s="429">
        <f>IF(FV30="sníž. přenesená",I30,0)</f>
        <v>0</v>
      </c>
      <c r="HQ30" s="429">
        <f>IF(FV30="nulová",I30,0)</f>
        <v>0</v>
      </c>
      <c r="HR30" s="49" t="s">
        <v>45</v>
      </c>
      <c r="HS30" s="429">
        <f>ROUND(H30*G30,2)</f>
        <v>1546</v>
      </c>
      <c r="HT30" s="49" t="s">
        <v>110</v>
      </c>
      <c r="HU30" s="49" t="s">
        <v>895</v>
      </c>
    </row>
    <row r="31" spans="1:229" s="1" customFormat="1" ht="24.9" customHeight="1" x14ac:dyDescent="0.2">
      <c r="A31"/>
      <c r="B31" s="377"/>
      <c r="C31" s="207" t="s">
        <v>112</v>
      </c>
      <c r="D31" s="33"/>
      <c r="E31" s="208" t="s">
        <v>164</v>
      </c>
      <c r="F31" s="33"/>
      <c r="G31" s="33"/>
      <c r="H31" s="202"/>
      <c r="I31" s="378"/>
      <c r="J31" s="369"/>
      <c r="K31" s="508"/>
      <c r="L31" s="369"/>
      <c r="M31" s="508"/>
      <c r="N31" s="369"/>
      <c r="O31" s="508"/>
      <c r="P31" s="369"/>
      <c r="Q31" s="508"/>
      <c r="R31" s="369"/>
      <c r="S31" s="508"/>
      <c r="T31" s="369"/>
      <c r="U31" s="508"/>
      <c r="V31" s="369"/>
      <c r="W31" s="508"/>
      <c r="X31" s="369"/>
      <c r="Y31" s="508"/>
      <c r="Z31" s="369"/>
      <c r="AA31" s="508"/>
      <c r="AB31" s="369"/>
      <c r="AC31" s="508"/>
      <c r="AD31" s="369"/>
      <c r="AE31" s="508"/>
      <c r="AF31" s="369"/>
      <c r="AG31" s="508"/>
      <c r="AH31" s="369"/>
      <c r="AI31" s="508"/>
      <c r="AJ31" s="369"/>
      <c r="AK31" s="508"/>
      <c r="AL31" s="369"/>
      <c r="AM31" s="508"/>
      <c r="AN31" s="369"/>
      <c r="AO31" s="508"/>
      <c r="AP31" s="2074"/>
      <c r="AQ31" s="1902"/>
      <c r="AR31" s="2074"/>
      <c r="AS31" s="1902"/>
      <c r="AT31" s="369"/>
      <c r="AU31" s="508"/>
      <c r="AV31" s="369"/>
      <c r="AW31" s="508"/>
      <c r="AX31" s="369"/>
      <c r="AY31" s="508"/>
      <c r="AZ31" s="526"/>
      <c r="FT31" s="25"/>
      <c r="FU31" s="128"/>
      <c r="FV31" s="129"/>
      <c r="FW31" s="33"/>
      <c r="FX31" s="33"/>
      <c r="FY31" s="33"/>
      <c r="FZ31" s="33"/>
      <c r="GA31" s="33"/>
      <c r="GB31" s="34"/>
      <c r="GC31" s="22"/>
      <c r="GD31" s="22"/>
      <c r="GE31" s="22"/>
      <c r="GF31" s="22"/>
      <c r="GG31" s="22"/>
      <c r="GH31" s="22"/>
      <c r="GI31" s="22"/>
      <c r="GJ31" s="22"/>
      <c r="GK31" s="22"/>
      <c r="GL31" s="22"/>
      <c r="GM31" s="22"/>
      <c r="HB31" s="13" t="s">
        <v>112</v>
      </c>
      <c r="HC31" s="13" t="s">
        <v>46</v>
      </c>
    </row>
    <row r="32" spans="1:229" s="10" customFormat="1" ht="24.9" customHeight="1" x14ac:dyDescent="0.2">
      <c r="A32"/>
      <c r="B32" s="380"/>
      <c r="C32" s="207" t="s">
        <v>114</v>
      </c>
      <c r="D32" s="215" t="s">
        <v>7</v>
      </c>
      <c r="E32" s="216" t="s">
        <v>896</v>
      </c>
      <c r="F32" s="141"/>
      <c r="G32" s="217">
        <v>20</v>
      </c>
      <c r="H32" s="218"/>
      <c r="I32" s="381"/>
      <c r="J32" s="371"/>
      <c r="K32" s="317"/>
      <c r="L32" s="371"/>
      <c r="M32" s="317"/>
      <c r="N32" s="371"/>
      <c r="O32" s="317"/>
      <c r="P32" s="371"/>
      <c r="Q32" s="317"/>
      <c r="R32" s="371"/>
      <c r="S32" s="317"/>
      <c r="T32" s="371"/>
      <c r="U32" s="317"/>
      <c r="V32" s="371"/>
      <c r="W32" s="317"/>
      <c r="X32" s="371"/>
      <c r="Y32" s="317"/>
      <c r="Z32" s="371"/>
      <c r="AA32" s="317"/>
      <c r="AB32" s="371"/>
      <c r="AC32" s="317"/>
      <c r="AD32" s="371"/>
      <c r="AE32" s="317"/>
      <c r="AF32" s="371"/>
      <c r="AG32" s="317"/>
      <c r="AH32" s="371"/>
      <c r="AI32" s="317"/>
      <c r="AJ32" s="371"/>
      <c r="AK32" s="317"/>
      <c r="AL32" s="371"/>
      <c r="AM32" s="317"/>
      <c r="AN32" s="371"/>
      <c r="AO32" s="317"/>
      <c r="AP32" s="2076"/>
      <c r="AQ32" s="1906"/>
      <c r="AR32" s="2076"/>
      <c r="AS32" s="1906"/>
      <c r="AT32" s="371"/>
      <c r="AU32" s="317"/>
      <c r="AV32" s="371"/>
      <c r="AW32" s="317"/>
      <c r="AX32" s="371"/>
      <c r="AY32" s="317"/>
      <c r="AZ32" s="528"/>
      <c r="FT32" s="139"/>
      <c r="FU32" s="140"/>
      <c r="FV32" s="141"/>
      <c r="FW32" s="141"/>
      <c r="FX32" s="141"/>
      <c r="FY32" s="141"/>
      <c r="FZ32" s="141"/>
      <c r="GA32" s="141"/>
      <c r="GB32" s="142"/>
      <c r="HB32" s="143" t="s">
        <v>114</v>
      </c>
      <c r="HC32" s="143" t="s">
        <v>46</v>
      </c>
      <c r="HD32" s="10" t="s">
        <v>46</v>
      </c>
      <c r="HE32" s="10" t="s">
        <v>23</v>
      </c>
      <c r="HF32" s="10" t="s">
        <v>45</v>
      </c>
      <c r="HG32" s="143" t="s">
        <v>103</v>
      </c>
    </row>
    <row r="33" spans="1:229" s="2" customFormat="1" ht="24" customHeight="1" x14ac:dyDescent="0.2">
      <c r="A33"/>
      <c r="B33" s="430" t="s">
        <v>142</v>
      </c>
      <c r="C33" s="268" t="s">
        <v>105</v>
      </c>
      <c r="D33" s="269" t="s">
        <v>167</v>
      </c>
      <c r="E33" s="275" t="s">
        <v>168</v>
      </c>
      <c r="F33" s="270" t="s">
        <v>169</v>
      </c>
      <c r="G33" s="271">
        <v>10</v>
      </c>
      <c r="H33" s="272">
        <v>150</v>
      </c>
      <c r="I33" s="432">
        <f>ROUND(H33*G33,2)</f>
        <v>1500</v>
      </c>
      <c r="J33" s="509"/>
      <c r="K33" s="319">
        <f>ROUND(J33*H33,2)</f>
        <v>0</v>
      </c>
      <c r="L33" s="509"/>
      <c r="M33" s="319">
        <f>ROUND(L33*H33,2)</f>
        <v>0</v>
      </c>
      <c r="N33" s="509"/>
      <c r="O33" s="319">
        <f>ROUND(N33*H33,2)</f>
        <v>0</v>
      </c>
      <c r="P33" s="509">
        <f>(G33*0.85)*0.8</f>
        <v>6.8000000000000007</v>
      </c>
      <c r="Q33" s="319">
        <f>ROUND(P33*H33,2)</f>
        <v>1020</v>
      </c>
      <c r="R33" s="509">
        <v>3.2</v>
      </c>
      <c r="S33" s="319">
        <f>ROUND(R33*H33,2)</f>
        <v>480</v>
      </c>
      <c r="T33" s="509"/>
      <c r="U33" s="319">
        <f>ROUND(T33*H33,2)</f>
        <v>0</v>
      </c>
      <c r="V33" s="509"/>
      <c r="W33" s="319">
        <f>ROUND(V33*H33,2)</f>
        <v>0</v>
      </c>
      <c r="X33" s="509"/>
      <c r="Y33" s="319">
        <f>ROUND(X33*H33,2)</f>
        <v>0</v>
      </c>
      <c r="Z33" s="509"/>
      <c r="AA33" s="319">
        <f>ROUND(Z33*H33,2)</f>
        <v>0</v>
      </c>
      <c r="AB33" s="509"/>
      <c r="AC33" s="319">
        <f>ROUND(AB33*H33,2)</f>
        <v>0</v>
      </c>
      <c r="AD33" s="509"/>
      <c r="AE33" s="319">
        <f>ROUND(AD33*H33,2)</f>
        <v>0</v>
      </c>
      <c r="AF33" s="509"/>
      <c r="AG33" s="319">
        <f>ROUND(AF33*H33,2)</f>
        <v>0</v>
      </c>
      <c r="AH33" s="509"/>
      <c r="AI33" s="319">
        <f>ROUND(AH33*H33,2)</f>
        <v>0</v>
      </c>
      <c r="AJ33" s="509"/>
      <c r="AK33" s="319">
        <f>ROUND(AJ33*H33,2)</f>
        <v>0</v>
      </c>
      <c r="AL33" s="509"/>
      <c r="AM33" s="319">
        <f>ROUND(AL33*H33,2)</f>
        <v>0</v>
      </c>
      <c r="AN33" s="509"/>
      <c r="AO33" s="319">
        <f>ROUND(AN33*H33,2)</f>
        <v>0</v>
      </c>
      <c r="AP33" s="2078"/>
      <c r="AQ33" s="1908">
        <f>ROUND(AP33*H33,2)</f>
        <v>0</v>
      </c>
      <c r="AR33" s="2078"/>
      <c r="AS33" s="1908">
        <f>ROUND(AR33*H33,2)</f>
        <v>0</v>
      </c>
      <c r="AT33" s="509"/>
      <c r="AU33" s="319">
        <f>ROUND(AT33*H33,2)</f>
        <v>0</v>
      </c>
      <c r="AV33" s="509">
        <f>AT33+AR33+AP33+AN33+AL33+AJ33+AH33+AF33+AD33+AB33+Z33+X33+V33+T33+R33+P33+N33+L33+J33</f>
        <v>10</v>
      </c>
      <c r="AW33" s="319">
        <f>ROUND(AV33*H33,2)</f>
        <v>1500</v>
      </c>
      <c r="AX33" s="509">
        <f>G33-AV33</f>
        <v>0</v>
      </c>
      <c r="AY33" s="319">
        <f>ROUND(AX33*H33,2)</f>
        <v>0</v>
      </c>
      <c r="AZ33" s="530">
        <f>AY33/I33</f>
        <v>0</v>
      </c>
      <c r="FT33" s="31"/>
      <c r="FU33" s="426" t="s">
        <v>7</v>
      </c>
      <c r="FV33" s="427" t="s">
        <v>31</v>
      </c>
      <c r="FW33" s="285"/>
      <c r="FX33" s="48">
        <f>FW33*G33</f>
        <v>0</v>
      </c>
      <c r="FY33" s="48">
        <v>0</v>
      </c>
      <c r="FZ33" s="48">
        <f>FY33*G33</f>
        <v>0</v>
      </c>
      <c r="GA33" s="48">
        <v>0</v>
      </c>
      <c r="GB33" s="428">
        <f>GA33*G33</f>
        <v>0</v>
      </c>
      <c r="GZ33" s="49" t="s">
        <v>110</v>
      </c>
      <c r="HB33" s="49" t="s">
        <v>105</v>
      </c>
      <c r="HC33" s="49" t="s">
        <v>46</v>
      </c>
      <c r="HG33" s="49" t="s">
        <v>103</v>
      </c>
      <c r="HM33" s="429">
        <f>IF(FV33="základní",I33,0)</f>
        <v>1500</v>
      </c>
      <c r="HN33" s="429">
        <f>IF(FV33="snížená",I33,0)</f>
        <v>0</v>
      </c>
      <c r="HO33" s="429">
        <f>IF(FV33="zákl. přenesená",I33,0)</f>
        <v>0</v>
      </c>
      <c r="HP33" s="429">
        <f>IF(FV33="sníž. přenesená",I33,0)</f>
        <v>0</v>
      </c>
      <c r="HQ33" s="429">
        <f>IF(FV33="nulová",I33,0)</f>
        <v>0</v>
      </c>
      <c r="HR33" s="49" t="s">
        <v>45</v>
      </c>
      <c r="HS33" s="429">
        <f>ROUND(H33*G33,2)</f>
        <v>1500</v>
      </c>
      <c r="HT33" s="49" t="s">
        <v>110</v>
      </c>
      <c r="HU33" s="49" t="s">
        <v>897</v>
      </c>
    </row>
    <row r="34" spans="1:229" s="1" customFormat="1" ht="24.9" customHeight="1" x14ac:dyDescent="0.2">
      <c r="A34"/>
      <c r="B34" s="377"/>
      <c r="C34" s="207" t="s">
        <v>112</v>
      </c>
      <c r="D34" s="33"/>
      <c r="E34" s="208" t="s">
        <v>171</v>
      </c>
      <c r="F34" s="33"/>
      <c r="G34" s="33"/>
      <c r="H34" s="202"/>
      <c r="I34" s="378"/>
      <c r="J34" s="369"/>
      <c r="K34" s="508"/>
      <c r="L34" s="369"/>
      <c r="M34" s="508"/>
      <c r="N34" s="369"/>
      <c r="O34" s="508"/>
      <c r="P34" s="369"/>
      <c r="Q34" s="508"/>
      <c r="R34" s="369"/>
      <c r="S34" s="508"/>
      <c r="T34" s="369"/>
      <c r="U34" s="508"/>
      <c r="V34" s="369"/>
      <c r="W34" s="508"/>
      <c r="X34" s="369"/>
      <c r="Y34" s="508"/>
      <c r="Z34" s="369"/>
      <c r="AA34" s="508"/>
      <c r="AB34" s="369"/>
      <c r="AC34" s="508"/>
      <c r="AD34" s="369"/>
      <c r="AE34" s="508"/>
      <c r="AF34" s="369"/>
      <c r="AG34" s="508"/>
      <c r="AH34" s="369"/>
      <c r="AI34" s="508"/>
      <c r="AJ34" s="369"/>
      <c r="AK34" s="508"/>
      <c r="AL34" s="369"/>
      <c r="AM34" s="508"/>
      <c r="AN34" s="369"/>
      <c r="AO34" s="508"/>
      <c r="AP34" s="2074"/>
      <c r="AQ34" s="1902"/>
      <c r="AR34" s="2074"/>
      <c r="AS34" s="1902"/>
      <c r="AT34" s="369"/>
      <c r="AU34" s="508"/>
      <c r="AV34" s="369"/>
      <c r="AW34" s="508"/>
      <c r="AX34" s="369"/>
      <c r="AY34" s="508"/>
      <c r="AZ34" s="526"/>
      <c r="FT34" s="25"/>
      <c r="FU34" s="128"/>
      <c r="FV34" s="129"/>
      <c r="FW34" s="33"/>
      <c r="FX34" s="33"/>
      <c r="FY34" s="33"/>
      <c r="FZ34" s="33"/>
      <c r="GA34" s="33"/>
      <c r="GB34" s="34"/>
      <c r="GC34" s="22"/>
      <c r="GD34" s="22"/>
      <c r="GE34" s="22"/>
      <c r="GF34" s="22"/>
      <c r="GG34" s="22"/>
      <c r="GH34" s="22"/>
      <c r="GI34" s="22"/>
      <c r="GJ34" s="22"/>
      <c r="GK34" s="22"/>
      <c r="GL34" s="22"/>
      <c r="GM34" s="22"/>
      <c r="HB34" s="13" t="s">
        <v>112</v>
      </c>
      <c r="HC34" s="13" t="s">
        <v>46</v>
      </c>
    </row>
    <row r="35" spans="1:229" s="10" customFormat="1" ht="24.9" customHeight="1" x14ac:dyDescent="0.2">
      <c r="A35"/>
      <c r="B35" s="380"/>
      <c r="C35" s="207" t="s">
        <v>114</v>
      </c>
      <c r="D35" s="215" t="s">
        <v>7</v>
      </c>
      <c r="E35" s="216" t="s">
        <v>898</v>
      </c>
      <c r="F35" s="141"/>
      <c r="G35" s="217">
        <v>10</v>
      </c>
      <c r="H35" s="218"/>
      <c r="I35" s="381"/>
      <c r="J35" s="371"/>
      <c r="K35" s="317"/>
      <c r="L35" s="371"/>
      <c r="M35" s="317"/>
      <c r="N35" s="371"/>
      <c r="O35" s="317"/>
      <c r="P35" s="371"/>
      <c r="Q35" s="317"/>
      <c r="R35" s="371"/>
      <c r="S35" s="317"/>
      <c r="T35" s="371"/>
      <c r="U35" s="317"/>
      <c r="V35" s="371"/>
      <c r="W35" s="317"/>
      <c r="X35" s="371"/>
      <c r="Y35" s="317"/>
      <c r="Z35" s="371"/>
      <c r="AA35" s="317"/>
      <c r="AB35" s="371"/>
      <c r="AC35" s="317"/>
      <c r="AD35" s="371"/>
      <c r="AE35" s="317"/>
      <c r="AF35" s="371"/>
      <c r="AG35" s="317"/>
      <c r="AH35" s="371"/>
      <c r="AI35" s="317"/>
      <c r="AJ35" s="371"/>
      <c r="AK35" s="317"/>
      <c r="AL35" s="371"/>
      <c r="AM35" s="317"/>
      <c r="AN35" s="371"/>
      <c r="AO35" s="317"/>
      <c r="AP35" s="2076"/>
      <c r="AQ35" s="1906"/>
      <c r="AR35" s="2076"/>
      <c r="AS35" s="1906"/>
      <c r="AT35" s="371"/>
      <c r="AU35" s="317"/>
      <c r="AV35" s="371"/>
      <c r="AW35" s="317"/>
      <c r="AX35" s="371"/>
      <c r="AY35" s="317"/>
      <c r="AZ35" s="528"/>
      <c r="FT35" s="139"/>
      <c r="FU35" s="140"/>
      <c r="FV35" s="141"/>
      <c r="FW35" s="141"/>
      <c r="FX35" s="141"/>
      <c r="FY35" s="141"/>
      <c r="FZ35" s="141"/>
      <c r="GA35" s="141"/>
      <c r="GB35" s="142"/>
      <c r="HB35" s="143" t="s">
        <v>114</v>
      </c>
      <c r="HC35" s="143" t="s">
        <v>46</v>
      </c>
      <c r="HD35" s="10" t="s">
        <v>46</v>
      </c>
      <c r="HE35" s="10" t="s">
        <v>23</v>
      </c>
      <c r="HF35" s="10" t="s">
        <v>45</v>
      </c>
      <c r="HG35" s="143" t="s">
        <v>103</v>
      </c>
    </row>
    <row r="36" spans="1:229" s="2" customFormat="1" ht="48" customHeight="1" x14ac:dyDescent="0.2">
      <c r="A36"/>
      <c r="B36" s="430" t="s">
        <v>150</v>
      </c>
      <c r="C36" s="268" t="s">
        <v>105</v>
      </c>
      <c r="D36" s="269" t="s">
        <v>174</v>
      </c>
      <c r="E36" s="275" t="s">
        <v>175</v>
      </c>
      <c r="F36" s="270" t="s">
        <v>153</v>
      </c>
      <c r="G36" s="271">
        <v>2.2999999999999998</v>
      </c>
      <c r="H36" s="272">
        <v>385.8</v>
      </c>
      <c r="I36" s="432">
        <f>ROUND(H36*G36,2)</f>
        <v>887.34</v>
      </c>
      <c r="J36" s="509"/>
      <c r="K36" s="319">
        <f>ROUND(J36*H36,2)</f>
        <v>0</v>
      </c>
      <c r="L36" s="509"/>
      <c r="M36" s="319">
        <f>ROUND(L36*H36,2)</f>
        <v>0</v>
      </c>
      <c r="N36" s="509"/>
      <c r="O36" s="319">
        <f>ROUND(N36*H36,2)</f>
        <v>0</v>
      </c>
      <c r="P36" s="509">
        <f>G36</f>
        <v>2.2999999999999998</v>
      </c>
      <c r="Q36" s="319">
        <f>ROUND(P36*H36,2)</f>
        <v>887.34</v>
      </c>
      <c r="R36" s="509"/>
      <c r="S36" s="319">
        <f>ROUND(R36*H36,2)</f>
        <v>0</v>
      </c>
      <c r="T36" s="509"/>
      <c r="U36" s="319">
        <f>ROUND(T36*H36,2)</f>
        <v>0</v>
      </c>
      <c r="V36" s="509"/>
      <c r="W36" s="319">
        <f>ROUND(V36*H36,2)</f>
        <v>0</v>
      </c>
      <c r="X36" s="509"/>
      <c r="Y36" s="319">
        <f>ROUND(X36*H36,2)</f>
        <v>0</v>
      </c>
      <c r="Z36" s="509"/>
      <c r="AA36" s="319">
        <f>ROUND(Z36*H36,2)</f>
        <v>0</v>
      </c>
      <c r="AB36" s="509"/>
      <c r="AC36" s="319">
        <f>ROUND(AB36*H36,2)</f>
        <v>0</v>
      </c>
      <c r="AD36" s="509"/>
      <c r="AE36" s="319">
        <f>ROUND(AD36*H36,2)</f>
        <v>0</v>
      </c>
      <c r="AF36" s="509"/>
      <c r="AG36" s="319">
        <f>ROUND(AF36*H36,2)</f>
        <v>0</v>
      </c>
      <c r="AH36" s="509"/>
      <c r="AI36" s="319">
        <f>ROUND(AH36*H36,2)</f>
        <v>0</v>
      </c>
      <c r="AJ36" s="509"/>
      <c r="AK36" s="319">
        <f>ROUND(AJ36*H36,2)</f>
        <v>0</v>
      </c>
      <c r="AL36" s="509"/>
      <c r="AM36" s="319">
        <f>ROUND(AL36*H36,2)</f>
        <v>0</v>
      </c>
      <c r="AN36" s="509"/>
      <c r="AO36" s="319">
        <f>ROUND(AN36*H36,2)</f>
        <v>0</v>
      </c>
      <c r="AP36" s="2078"/>
      <c r="AQ36" s="1908">
        <f>ROUND(AP36*H36,2)</f>
        <v>0</v>
      </c>
      <c r="AR36" s="2078"/>
      <c r="AS36" s="1908">
        <f>ROUND(AR36*H36,2)</f>
        <v>0</v>
      </c>
      <c r="AT36" s="509"/>
      <c r="AU36" s="319">
        <f>ROUND(AT36*H36,2)</f>
        <v>0</v>
      </c>
      <c r="AV36" s="509">
        <f>AT36+AR36+AP36+AN36+AL36+AJ36+AH36+AF36+AD36+AB36+Z36+X36+V36+T36+R36+P36+N36+L36+J36</f>
        <v>2.2999999999999998</v>
      </c>
      <c r="AW36" s="319">
        <f>ROUND(AV36*H36,2)</f>
        <v>887.34</v>
      </c>
      <c r="AX36" s="509">
        <f>G36-AV36</f>
        <v>0</v>
      </c>
      <c r="AY36" s="319">
        <f>ROUND(AX36*H36,2)</f>
        <v>0</v>
      </c>
      <c r="AZ36" s="530">
        <f>AY36/I36</f>
        <v>0</v>
      </c>
      <c r="FT36" s="31"/>
      <c r="FU36" s="426" t="s">
        <v>7</v>
      </c>
      <c r="FV36" s="427" t="s">
        <v>31</v>
      </c>
      <c r="FW36" s="285"/>
      <c r="FX36" s="48">
        <f>FW36*G36</f>
        <v>0</v>
      </c>
      <c r="FY36" s="48">
        <v>8.6800000000000002E-3</v>
      </c>
      <c r="FZ36" s="48">
        <f>FY36*G36</f>
        <v>1.9963999999999999E-2</v>
      </c>
      <c r="GA36" s="48">
        <v>0</v>
      </c>
      <c r="GB36" s="428">
        <f>GA36*G36</f>
        <v>0</v>
      </c>
      <c r="GZ36" s="49" t="s">
        <v>110</v>
      </c>
      <c r="HB36" s="49" t="s">
        <v>105</v>
      </c>
      <c r="HC36" s="49" t="s">
        <v>46</v>
      </c>
      <c r="HG36" s="49" t="s">
        <v>103</v>
      </c>
      <c r="HM36" s="429">
        <f>IF(FV36="základní",I36,0)</f>
        <v>887.34</v>
      </c>
      <c r="HN36" s="429">
        <f>IF(FV36="snížená",I36,0)</f>
        <v>0</v>
      </c>
      <c r="HO36" s="429">
        <f>IF(FV36="zákl. přenesená",I36,0)</f>
        <v>0</v>
      </c>
      <c r="HP36" s="429">
        <f>IF(FV36="sníž. přenesená",I36,0)</f>
        <v>0</v>
      </c>
      <c r="HQ36" s="429">
        <f>IF(FV36="nulová",I36,0)</f>
        <v>0</v>
      </c>
      <c r="HR36" s="49" t="s">
        <v>45</v>
      </c>
      <c r="HS36" s="429">
        <f>ROUND(H36*G36,2)</f>
        <v>887.34</v>
      </c>
      <c r="HT36" s="49" t="s">
        <v>110</v>
      </c>
      <c r="HU36" s="49" t="s">
        <v>899</v>
      </c>
    </row>
    <row r="37" spans="1:229" s="1" customFormat="1" ht="24.9" customHeight="1" x14ac:dyDescent="0.2">
      <c r="A37"/>
      <c r="B37" s="377"/>
      <c r="C37" s="207" t="s">
        <v>112</v>
      </c>
      <c r="D37" s="33"/>
      <c r="E37" s="208" t="s">
        <v>177</v>
      </c>
      <c r="F37" s="33"/>
      <c r="G37" s="33"/>
      <c r="H37" s="202"/>
      <c r="I37" s="378"/>
      <c r="J37" s="369"/>
      <c r="K37" s="508"/>
      <c r="L37" s="369"/>
      <c r="M37" s="508"/>
      <c r="N37" s="369"/>
      <c r="O37" s="508"/>
      <c r="P37" s="369"/>
      <c r="Q37" s="508"/>
      <c r="R37" s="369"/>
      <c r="S37" s="508"/>
      <c r="T37" s="369"/>
      <c r="U37" s="508"/>
      <c r="V37" s="369"/>
      <c r="W37" s="508"/>
      <c r="X37" s="369"/>
      <c r="Y37" s="508"/>
      <c r="Z37" s="369"/>
      <c r="AA37" s="508"/>
      <c r="AB37" s="369"/>
      <c r="AC37" s="508"/>
      <c r="AD37" s="369"/>
      <c r="AE37" s="508"/>
      <c r="AF37" s="369"/>
      <c r="AG37" s="508"/>
      <c r="AH37" s="369"/>
      <c r="AI37" s="508"/>
      <c r="AJ37" s="369"/>
      <c r="AK37" s="508"/>
      <c r="AL37" s="369"/>
      <c r="AM37" s="508"/>
      <c r="AN37" s="369"/>
      <c r="AO37" s="508"/>
      <c r="AP37" s="2074"/>
      <c r="AQ37" s="1902"/>
      <c r="AR37" s="2074"/>
      <c r="AS37" s="1902"/>
      <c r="AT37" s="369"/>
      <c r="AU37" s="508"/>
      <c r="AV37" s="369"/>
      <c r="AW37" s="508"/>
      <c r="AX37" s="369"/>
      <c r="AY37" s="508"/>
      <c r="AZ37" s="526"/>
      <c r="FT37" s="25"/>
      <c r="FU37" s="128"/>
      <c r="FV37" s="129"/>
      <c r="FW37" s="33"/>
      <c r="FX37" s="33"/>
      <c r="FY37" s="33"/>
      <c r="FZ37" s="33"/>
      <c r="GA37" s="33"/>
      <c r="GB37" s="34"/>
      <c r="GC37" s="22"/>
      <c r="GD37" s="22"/>
      <c r="GE37" s="22"/>
      <c r="GF37" s="22"/>
      <c r="GG37" s="22"/>
      <c r="GH37" s="22"/>
      <c r="GI37" s="22"/>
      <c r="GJ37" s="22"/>
      <c r="GK37" s="22"/>
      <c r="GL37" s="22"/>
      <c r="GM37" s="22"/>
      <c r="HB37" s="13" t="s">
        <v>112</v>
      </c>
      <c r="HC37" s="13" t="s">
        <v>46</v>
      </c>
    </row>
    <row r="38" spans="1:229" s="9" customFormat="1" ht="24.9" customHeight="1" x14ac:dyDescent="0.2">
      <c r="A38"/>
      <c r="B38" s="382"/>
      <c r="C38" s="207" t="s">
        <v>114</v>
      </c>
      <c r="D38" s="210" t="s">
        <v>7</v>
      </c>
      <c r="E38" s="211" t="s">
        <v>900</v>
      </c>
      <c r="F38" s="134"/>
      <c r="G38" s="210" t="s">
        <v>7</v>
      </c>
      <c r="H38" s="212"/>
      <c r="I38" s="383"/>
      <c r="J38" s="370"/>
      <c r="K38" s="315"/>
      <c r="L38" s="370"/>
      <c r="M38" s="315"/>
      <c r="N38" s="370"/>
      <c r="O38" s="315"/>
      <c r="P38" s="370"/>
      <c r="Q38" s="315"/>
      <c r="R38" s="370"/>
      <c r="S38" s="315"/>
      <c r="T38" s="370"/>
      <c r="U38" s="315"/>
      <c r="V38" s="370"/>
      <c r="W38" s="315"/>
      <c r="X38" s="370"/>
      <c r="Y38" s="315"/>
      <c r="Z38" s="370"/>
      <c r="AA38" s="315"/>
      <c r="AB38" s="370"/>
      <c r="AC38" s="315"/>
      <c r="AD38" s="370"/>
      <c r="AE38" s="315"/>
      <c r="AF38" s="370"/>
      <c r="AG38" s="315"/>
      <c r="AH38" s="370"/>
      <c r="AI38" s="315"/>
      <c r="AJ38" s="370"/>
      <c r="AK38" s="315"/>
      <c r="AL38" s="370"/>
      <c r="AM38" s="315"/>
      <c r="AN38" s="370"/>
      <c r="AO38" s="315"/>
      <c r="AP38" s="2075"/>
      <c r="AQ38" s="1904"/>
      <c r="AR38" s="2075"/>
      <c r="AS38" s="1904"/>
      <c r="AT38" s="370"/>
      <c r="AU38" s="315"/>
      <c r="AV38" s="370"/>
      <c r="AW38" s="315"/>
      <c r="AX38" s="370"/>
      <c r="AY38" s="315"/>
      <c r="AZ38" s="527"/>
      <c r="FT38" s="132"/>
      <c r="FU38" s="133"/>
      <c r="FV38" s="134"/>
      <c r="FW38" s="134"/>
      <c r="FX38" s="134"/>
      <c r="FY38" s="134"/>
      <c r="FZ38" s="134"/>
      <c r="GA38" s="134"/>
      <c r="GB38" s="135"/>
      <c r="HB38" s="136" t="s">
        <v>114</v>
      </c>
      <c r="HC38" s="136" t="s">
        <v>46</v>
      </c>
      <c r="HD38" s="9" t="s">
        <v>45</v>
      </c>
      <c r="HE38" s="9" t="s">
        <v>23</v>
      </c>
      <c r="HF38" s="9" t="s">
        <v>44</v>
      </c>
      <c r="HG38" s="136" t="s">
        <v>103</v>
      </c>
    </row>
    <row r="39" spans="1:229" s="10" customFormat="1" ht="24.9" customHeight="1" x14ac:dyDescent="0.2">
      <c r="A39"/>
      <c r="B39" s="380"/>
      <c r="C39" s="207" t="s">
        <v>114</v>
      </c>
      <c r="D39" s="215" t="s">
        <v>7</v>
      </c>
      <c r="E39" s="216" t="s">
        <v>901</v>
      </c>
      <c r="F39" s="141"/>
      <c r="G39" s="217">
        <v>1.2</v>
      </c>
      <c r="H39" s="218"/>
      <c r="I39" s="381"/>
      <c r="J39" s="371"/>
      <c r="K39" s="317"/>
      <c r="L39" s="371"/>
      <c r="M39" s="317"/>
      <c r="N39" s="371"/>
      <c r="O39" s="317"/>
      <c r="P39" s="371"/>
      <c r="Q39" s="317"/>
      <c r="R39" s="371"/>
      <c r="S39" s="317"/>
      <c r="T39" s="371"/>
      <c r="U39" s="317"/>
      <c r="V39" s="371"/>
      <c r="W39" s="317"/>
      <c r="X39" s="371"/>
      <c r="Y39" s="317"/>
      <c r="Z39" s="371"/>
      <c r="AA39" s="317"/>
      <c r="AB39" s="371"/>
      <c r="AC39" s="317"/>
      <c r="AD39" s="371"/>
      <c r="AE39" s="317"/>
      <c r="AF39" s="371"/>
      <c r="AG39" s="317"/>
      <c r="AH39" s="371"/>
      <c r="AI39" s="317"/>
      <c r="AJ39" s="371"/>
      <c r="AK39" s="317"/>
      <c r="AL39" s="371"/>
      <c r="AM39" s="317"/>
      <c r="AN39" s="371"/>
      <c r="AO39" s="317"/>
      <c r="AP39" s="2076"/>
      <c r="AQ39" s="1906"/>
      <c r="AR39" s="2076"/>
      <c r="AS39" s="1906"/>
      <c r="AT39" s="371"/>
      <c r="AU39" s="317"/>
      <c r="AV39" s="371"/>
      <c r="AW39" s="317"/>
      <c r="AX39" s="371"/>
      <c r="AY39" s="317"/>
      <c r="AZ39" s="528"/>
      <c r="FT39" s="139"/>
      <c r="FU39" s="140"/>
      <c r="FV39" s="141"/>
      <c r="FW39" s="141"/>
      <c r="FX39" s="141"/>
      <c r="FY39" s="141"/>
      <c r="FZ39" s="141"/>
      <c r="GA39" s="141"/>
      <c r="GB39" s="142"/>
      <c r="HB39" s="143" t="s">
        <v>114</v>
      </c>
      <c r="HC39" s="143" t="s">
        <v>46</v>
      </c>
      <c r="HD39" s="10" t="s">
        <v>46</v>
      </c>
      <c r="HE39" s="10" t="s">
        <v>23</v>
      </c>
      <c r="HF39" s="10" t="s">
        <v>44</v>
      </c>
      <c r="HG39" s="143" t="s">
        <v>103</v>
      </c>
    </row>
    <row r="40" spans="1:229" s="10" customFormat="1" ht="24.9" customHeight="1" x14ac:dyDescent="0.2">
      <c r="A40"/>
      <c r="B40" s="380"/>
      <c r="C40" s="207" t="s">
        <v>114</v>
      </c>
      <c r="D40" s="215" t="s">
        <v>7</v>
      </c>
      <c r="E40" s="216" t="s">
        <v>902</v>
      </c>
      <c r="F40" s="141"/>
      <c r="G40" s="217">
        <v>1.1000000000000001</v>
      </c>
      <c r="H40" s="218"/>
      <c r="I40" s="381"/>
      <c r="J40" s="371"/>
      <c r="K40" s="317"/>
      <c r="L40" s="371"/>
      <c r="M40" s="317"/>
      <c r="N40" s="371"/>
      <c r="O40" s="317"/>
      <c r="P40" s="371"/>
      <c r="Q40" s="317"/>
      <c r="R40" s="371"/>
      <c r="S40" s="317"/>
      <c r="T40" s="371"/>
      <c r="U40" s="317"/>
      <c r="V40" s="371"/>
      <c r="W40" s="317"/>
      <c r="X40" s="371"/>
      <c r="Y40" s="317"/>
      <c r="Z40" s="371"/>
      <c r="AA40" s="317"/>
      <c r="AB40" s="371"/>
      <c r="AC40" s="317"/>
      <c r="AD40" s="371"/>
      <c r="AE40" s="317"/>
      <c r="AF40" s="371"/>
      <c r="AG40" s="317"/>
      <c r="AH40" s="371"/>
      <c r="AI40" s="317"/>
      <c r="AJ40" s="371"/>
      <c r="AK40" s="317"/>
      <c r="AL40" s="371"/>
      <c r="AM40" s="317"/>
      <c r="AN40" s="371"/>
      <c r="AO40" s="317"/>
      <c r="AP40" s="2076"/>
      <c r="AQ40" s="1906"/>
      <c r="AR40" s="2076"/>
      <c r="AS40" s="1906"/>
      <c r="AT40" s="371"/>
      <c r="AU40" s="317"/>
      <c r="AV40" s="371"/>
      <c r="AW40" s="317"/>
      <c r="AX40" s="371"/>
      <c r="AY40" s="317"/>
      <c r="AZ40" s="528"/>
      <c r="FT40" s="139"/>
      <c r="FU40" s="140"/>
      <c r="FV40" s="141"/>
      <c r="FW40" s="141"/>
      <c r="FX40" s="141"/>
      <c r="FY40" s="141"/>
      <c r="FZ40" s="141"/>
      <c r="GA40" s="141"/>
      <c r="GB40" s="142"/>
      <c r="HB40" s="143" t="s">
        <v>114</v>
      </c>
      <c r="HC40" s="143" t="s">
        <v>46</v>
      </c>
      <c r="HD40" s="10" t="s">
        <v>46</v>
      </c>
      <c r="HE40" s="10" t="s">
        <v>23</v>
      </c>
      <c r="HF40" s="10" t="s">
        <v>44</v>
      </c>
      <c r="HG40" s="143" t="s">
        <v>103</v>
      </c>
    </row>
    <row r="41" spans="1:229" s="12" customFormat="1" ht="24.9" customHeight="1" x14ac:dyDescent="0.2">
      <c r="A41"/>
      <c r="B41" s="384"/>
      <c r="C41" s="207" t="s">
        <v>114</v>
      </c>
      <c r="D41" s="227" t="s">
        <v>7</v>
      </c>
      <c r="E41" s="228" t="s">
        <v>132</v>
      </c>
      <c r="F41" s="155"/>
      <c r="G41" s="229">
        <v>2.2999999999999998</v>
      </c>
      <c r="H41" s="230"/>
      <c r="I41" s="385"/>
      <c r="J41" s="373"/>
      <c r="K41" s="323"/>
      <c r="L41" s="373"/>
      <c r="M41" s="323"/>
      <c r="N41" s="373"/>
      <c r="O41" s="323"/>
      <c r="P41" s="373"/>
      <c r="Q41" s="323"/>
      <c r="R41" s="373"/>
      <c r="S41" s="323"/>
      <c r="T41" s="373"/>
      <c r="U41" s="323"/>
      <c r="V41" s="373"/>
      <c r="W41" s="323"/>
      <c r="X41" s="373"/>
      <c r="Y41" s="323"/>
      <c r="Z41" s="373"/>
      <c r="AA41" s="323"/>
      <c r="AB41" s="373"/>
      <c r="AC41" s="323"/>
      <c r="AD41" s="373"/>
      <c r="AE41" s="323"/>
      <c r="AF41" s="373"/>
      <c r="AG41" s="323"/>
      <c r="AH41" s="373"/>
      <c r="AI41" s="323"/>
      <c r="AJ41" s="373"/>
      <c r="AK41" s="323"/>
      <c r="AL41" s="373"/>
      <c r="AM41" s="323"/>
      <c r="AN41" s="373"/>
      <c r="AO41" s="323"/>
      <c r="AP41" s="2077"/>
      <c r="AQ41" s="1912"/>
      <c r="AR41" s="2077"/>
      <c r="AS41" s="1912"/>
      <c r="AT41" s="373"/>
      <c r="AU41" s="323"/>
      <c r="AV41" s="373"/>
      <c r="AW41" s="323"/>
      <c r="AX41" s="373"/>
      <c r="AY41" s="323"/>
      <c r="AZ41" s="529"/>
      <c r="FT41" s="153"/>
      <c r="FU41" s="154"/>
      <c r="FV41" s="155"/>
      <c r="FW41" s="155"/>
      <c r="FX41" s="155"/>
      <c r="FY41" s="155"/>
      <c r="FZ41" s="155"/>
      <c r="GA41" s="155"/>
      <c r="GB41" s="156"/>
      <c r="HB41" s="157" t="s">
        <v>114</v>
      </c>
      <c r="HC41" s="157" t="s">
        <v>46</v>
      </c>
      <c r="HD41" s="12" t="s">
        <v>110</v>
      </c>
      <c r="HE41" s="12" t="s">
        <v>23</v>
      </c>
      <c r="HF41" s="12" t="s">
        <v>45</v>
      </c>
      <c r="HG41" s="157" t="s">
        <v>103</v>
      </c>
    </row>
    <row r="42" spans="1:229" s="2" customFormat="1" ht="24" customHeight="1" x14ac:dyDescent="0.2">
      <c r="A42"/>
      <c r="B42" s="430" t="s">
        <v>159</v>
      </c>
      <c r="C42" s="268" t="s">
        <v>105</v>
      </c>
      <c r="D42" s="269" t="s">
        <v>192</v>
      </c>
      <c r="E42" s="275" t="s">
        <v>193</v>
      </c>
      <c r="F42" s="270" t="s">
        <v>194</v>
      </c>
      <c r="G42" s="271">
        <v>3.96</v>
      </c>
      <c r="H42" s="272">
        <v>599</v>
      </c>
      <c r="I42" s="432">
        <f>ROUND(H42*G42,2)</f>
        <v>2372.04</v>
      </c>
      <c r="J42" s="509"/>
      <c r="K42" s="319">
        <f>ROUND(J42*H42,2)</f>
        <v>0</v>
      </c>
      <c r="L42" s="509"/>
      <c r="M42" s="319">
        <f>ROUND(L42*H42,2)</f>
        <v>0</v>
      </c>
      <c r="N42" s="509"/>
      <c r="O42" s="319">
        <f>ROUND(N42*H42,2)</f>
        <v>0</v>
      </c>
      <c r="P42" s="509">
        <f>G42</f>
        <v>3.96</v>
      </c>
      <c r="Q42" s="319">
        <f>ROUND(P42*H42,2)</f>
        <v>2372.04</v>
      </c>
      <c r="R42" s="509"/>
      <c r="S42" s="319">
        <f>ROUND(R42*H42,2)</f>
        <v>0</v>
      </c>
      <c r="T42" s="509"/>
      <c r="U42" s="319">
        <f>ROUND(T42*H42,2)</f>
        <v>0</v>
      </c>
      <c r="V42" s="509"/>
      <c r="W42" s="319">
        <f>ROUND(V42*H42,2)</f>
        <v>0</v>
      </c>
      <c r="X42" s="509"/>
      <c r="Y42" s="319">
        <f>ROUND(X42*H42,2)</f>
        <v>0</v>
      </c>
      <c r="Z42" s="509"/>
      <c r="AA42" s="319">
        <f>ROUND(Z42*H42,2)</f>
        <v>0</v>
      </c>
      <c r="AB42" s="509"/>
      <c r="AC42" s="319">
        <f>ROUND(AB42*H42,2)</f>
        <v>0</v>
      </c>
      <c r="AD42" s="509"/>
      <c r="AE42" s="319">
        <f>ROUND(AD42*H42,2)</f>
        <v>0</v>
      </c>
      <c r="AF42" s="509"/>
      <c r="AG42" s="319">
        <f>ROUND(AF42*H42,2)</f>
        <v>0</v>
      </c>
      <c r="AH42" s="509"/>
      <c r="AI42" s="319">
        <f>ROUND(AH42*H42,2)</f>
        <v>0</v>
      </c>
      <c r="AJ42" s="509"/>
      <c r="AK42" s="319">
        <f>ROUND(AJ42*H42,2)</f>
        <v>0</v>
      </c>
      <c r="AL42" s="509"/>
      <c r="AM42" s="319">
        <f>ROUND(AL42*H42,2)</f>
        <v>0</v>
      </c>
      <c r="AN42" s="509"/>
      <c r="AO42" s="319">
        <f>ROUND(AN42*H42,2)</f>
        <v>0</v>
      </c>
      <c r="AP42" s="2078"/>
      <c r="AQ42" s="1908">
        <f>ROUND(AP42*H42,2)</f>
        <v>0</v>
      </c>
      <c r="AR42" s="2078"/>
      <c r="AS42" s="1908">
        <f>ROUND(AR42*H42,2)</f>
        <v>0</v>
      </c>
      <c r="AT42" s="509"/>
      <c r="AU42" s="319">
        <f>ROUND(AT42*H42,2)</f>
        <v>0</v>
      </c>
      <c r="AV42" s="509">
        <f>AT42+AR42+AP42+AN42+AL42+AJ42+AH42+AF42+AD42+AB42+Z42+X42+V42+T42+R42+P42+N42+L42+J42</f>
        <v>3.96</v>
      </c>
      <c r="AW42" s="319">
        <f>ROUND(AV42*H42,2)</f>
        <v>2372.04</v>
      </c>
      <c r="AX42" s="509">
        <f>G42-AV42</f>
        <v>0</v>
      </c>
      <c r="AY42" s="319">
        <f>ROUND(AX42*H42,2)</f>
        <v>0</v>
      </c>
      <c r="AZ42" s="530">
        <f>AY42/I42</f>
        <v>0</v>
      </c>
      <c r="FT42" s="31"/>
      <c r="FU42" s="426" t="s">
        <v>7</v>
      </c>
      <c r="FV42" s="427" t="s">
        <v>31</v>
      </c>
      <c r="FW42" s="285"/>
      <c r="FX42" s="48">
        <f>FW42*G42</f>
        <v>0</v>
      </c>
      <c r="FY42" s="48">
        <v>0</v>
      </c>
      <c r="FZ42" s="48">
        <f>FY42*G42</f>
        <v>0</v>
      </c>
      <c r="GA42" s="48">
        <v>0</v>
      </c>
      <c r="GB42" s="428">
        <f>GA42*G42</f>
        <v>0</v>
      </c>
      <c r="GZ42" s="49" t="s">
        <v>110</v>
      </c>
      <c r="HB42" s="49" t="s">
        <v>105</v>
      </c>
      <c r="HC42" s="49" t="s">
        <v>46</v>
      </c>
      <c r="HG42" s="49" t="s">
        <v>103</v>
      </c>
      <c r="HM42" s="429">
        <f>IF(FV42="základní",I42,0)</f>
        <v>2372.04</v>
      </c>
      <c r="HN42" s="429">
        <f>IF(FV42="snížená",I42,0)</f>
        <v>0</v>
      </c>
      <c r="HO42" s="429">
        <f>IF(FV42="zákl. přenesená",I42,0)</f>
        <v>0</v>
      </c>
      <c r="HP42" s="429">
        <f>IF(FV42="sníž. přenesená",I42,0)</f>
        <v>0</v>
      </c>
      <c r="HQ42" s="429">
        <f>IF(FV42="nulová",I42,0)</f>
        <v>0</v>
      </c>
      <c r="HR42" s="49" t="s">
        <v>45</v>
      </c>
      <c r="HS42" s="429">
        <f>ROUND(H42*G42,2)</f>
        <v>2372.04</v>
      </c>
      <c r="HT42" s="49" t="s">
        <v>110</v>
      </c>
      <c r="HU42" s="49" t="s">
        <v>903</v>
      </c>
    </row>
    <row r="43" spans="1:229" s="1" customFormat="1" ht="24.9" customHeight="1" x14ac:dyDescent="0.2">
      <c r="A43"/>
      <c r="B43" s="377"/>
      <c r="C43" s="207" t="s">
        <v>112</v>
      </c>
      <c r="D43" s="33"/>
      <c r="E43" s="208" t="s">
        <v>196</v>
      </c>
      <c r="F43" s="33"/>
      <c r="G43" s="33"/>
      <c r="H43" s="202"/>
      <c r="I43" s="378"/>
      <c r="J43" s="369"/>
      <c r="K43" s="508"/>
      <c r="L43" s="369"/>
      <c r="M43" s="508"/>
      <c r="N43" s="369"/>
      <c r="O43" s="508"/>
      <c r="P43" s="369"/>
      <c r="Q43" s="508"/>
      <c r="R43" s="369"/>
      <c r="S43" s="508"/>
      <c r="T43" s="369"/>
      <c r="U43" s="508"/>
      <c r="V43" s="369"/>
      <c r="W43" s="508"/>
      <c r="X43" s="369"/>
      <c r="Y43" s="508"/>
      <c r="Z43" s="369"/>
      <c r="AA43" s="508"/>
      <c r="AB43" s="369"/>
      <c r="AC43" s="508"/>
      <c r="AD43" s="369"/>
      <c r="AE43" s="508"/>
      <c r="AF43" s="369"/>
      <c r="AG43" s="508"/>
      <c r="AH43" s="369"/>
      <c r="AI43" s="508"/>
      <c r="AJ43" s="369"/>
      <c r="AK43" s="508"/>
      <c r="AL43" s="369"/>
      <c r="AM43" s="508"/>
      <c r="AN43" s="369"/>
      <c r="AO43" s="508"/>
      <c r="AP43" s="2074"/>
      <c r="AQ43" s="1902"/>
      <c r="AR43" s="2074"/>
      <c r="AS43" s="1902"/>
      <c r="AT43" s="369"/>
      <c r="AU43" s="508"/>
      <c r="AV43" s="369"/>
      <c r="AW43" s="508"/>
      <c r="AX43" s="369"/>
      <c r="AY43" s="508"/>
      <c r="AZ43" s="526"/>
      <c r="FT43" s="25"/>
      <c r="FU43" s="128"/>
      <c r="FV43" s="129"/>
      <c r="FW43" s="33"/>
      <c r="FX43" s="33"/>
      <c r="FY43" s="33"/>
      <c r="FZ43" s="33"/>
      <c r="GA43" s="33"/>
      <c r="GB43" s="34"/>
      <c r="GC43" s="22"/>
      <c r="GD43" s="22"/>
      <c r="GE43" s="22"/>
      <c r="GF43" s="22"/>
      <c r="GG43" s="22"/>
      <c r="GH43" s="22"/>
      <c r="GI43" s="22"/>
      <c r="GJ43" s="22"/>
      <c r="GK43" s="22"/>
      <c r="GL43" s="22"/>
      <c r="GM43" s="22"/>
      <c r="HB43" s="13" t="s">
        <v>112</v>
      </c>
      <c r="HC43" s="13" t="s">
        <v>46</v>
      </c>
    </row>
    <row r="44" spans="1:229" s="10" customFormat="1" ht="24.9" customHeight="1" x14ac:dyDescent="0.2">
      <c r="A44"/>
      <c r="B44" s="380"/>
      <c r="C44" s="207" t="s">
        <v>114</v>
      </c>
      <c r="D44" s="215" t="s">
        <v>7</v>
      </c>
      <c r="E44" s="216" t="s">
        <v>904</v>
      </c>
      <c r="F44" s="141"/>
      <c r="G44" s="217">
        <v>3.96</v>
      </c>
      <c r="H44" s="218"/>
      <c r="I44" s="381"/>
      <c r="J44" s="371"/>
      <c r="K44" s="317"/>
      <c r="L44" s="371"/>
      <c r="M44" s="317"/>
      <c r="N44" s="371"/>
      <c r="O44" s="317"/>
      <c r="P44" s="371"/>
      <c r="Q44" s="317"/>
      <c r="R44" s="371"/>
      <c r="S44" s="317"/>
      <c r="T44" s="371"/>
      <c r="U44" s="317"/>
      <c r="V44" s="371"/>
      <c r="W44" s="317"/>
      <c r="X44" s="371"/>
      <c r="Y44" s="317"/>
      <c r="Z44" s="371"/>
      <c r="AA44" s="317"/>
      <c r="AB44" s="371"/>
      <c r="AC44" s="317"/>
      <c r="AD44" s="371"/>
      <c r="AE44" s="317"/>
      <c r="AF44" s="371"/>
      <c r="AG44" s="317"/>
      <c r="AH44" s="371"/>
      <c r="AI44" s="317"/>
      <c r="AJ44" s="371"/>
      <c r="AK44" s="317"/>
      <c r="AL44" s="371"/>
      <c r="AM44" s="317"/>
      <c r="AN44" s="371"/>
      <c r="AO44" s="317"/>
      <c r="AP44" s="2076"/>
      <c r="AQ44" s="1906"/>
      <c r="AR44" s="2076"/>
      <c r="AS44" s="1906"/>
      <c r="AT44" s="371"/>
      <c r="AU44" s="317"/>
      <c r="AV44" s="371"/>
      <c r="AW44" s="317"/>
      <c r="AX44" s="371"/>
      <c r="AY44" s="317"/>
      <c r="AZ44" s="528"/>
      <c r="FT44" s="139"/>
      <c r="FU44" s="140"/>
      <c r="FV44" s="141"/>
      <c r="FW44" s="141"/>
      <c r="FX44" s="141"/>
      <c r="FY44" s="141"/>
      <c r="FZ44" s="141"/>
      <c r="GA44" s="141"/>
      <c r="GB44" s="142"/>
      <c r="HB44" s="143" t="s">
        <v>114</v>
      </c>
      <c r="HC44" s="143" t="s">
        <v>46</v>
      </c>
      <c r="HD44" s="10" t="s">
        <v>46</v>
      </c>
      <c r="HE44" s="10" t="s">
        <v>23</v>
      </c>
      <c r="HF44" s="10" t="s">
        <v>45</v>
      </c>
      <c r="HG44" s="143" t="s">
        <v>103</v>
      </c>
    </row>
    <row r="45" spans="1:229" s="2" customFormat="1" ht="25.5" customHeight="1" x14ac:dyDescent="0.2">
      <c r="A45"/>
      <c r="B45" s="430" t="s">
        <v>166</v>
      </c>
      <c r="C45" s="268" t="s">
        <v>105</v>
      </c>
      <c r="D45" s="269" t="s">
        <v>200</v>
      </c>
      <c r="E45" s="275" t="s">
        <v>201</v>
      </c>
      <c r="F45" s="270" t="s">
        <v>194</v>
      </c>
      <c r="G45" s="271">
        <v>0.6</v>
      </c>
      <c r="H45" s="272">
        <v>58.4</v>
      </c>
      <c r="I45" s="432">
        <f>ROUND(H45*G45,2)</f>
        <v>35.04</v>
      </c>
      <c r="J45" s="509"/>
      <c r="K45" s="319">
        <f>ROUND(J45*H45,2)</f>
        <v>0</v>
      </c>
      <c r="L45" s="509"/>
      <c r="M45" s="319">
        <f>ROUND(L45*H45,2)</f>
        <v>0</v>
      </c>
      <c r="N45" s="509"/>
      <c r="O45" s="319">
        <f>ROUND(N45*H45,2)</f>
        <v>0</v>
      </c>
      <c r="P45" s="509"/>
      <c r="Q45" s="319">
        <f>ROUND(P45*H45,2)</f>
        <v>0</v>
      </c>
      <c r="R45" s="509"/>
      <c r="S45" s="319">
        <f>ROUND(R45*H45,2)</f>
        <v>0</v>
      </c>
      <c r="T45" s="509"/>
      <c r="U45" s="319">
        <f>ROUND(T45*H45,2)</f>
        <v>0</v>
      </c>
      <c r="V45" s="509"/>
      <c r="W45" s="319">
        <f>ROUND(V45*H45,2)</f>
        <v>0</v>
      </c>
      <c r="X45" s="509"/>
      <c r="Y45" s="319">
        <f>ROUND(X45*H45,2)</f>
        <v>0</v>
      </c>
      <c r="Z45" s="509"/>
      <c r="AA45" s="319">
        <f>ROUND(Z45*H45,2)</f>
        <v>0</v>
      </c>
      <c r="AB45" s="509"/>
      <c r="AC45" s="319">
        <f>ROUND(AB45*H45,2)</f>
        <v>0</v>
      </c>
      <c r="AD45" s="509"/>
      <c r="AE45" s="319">
        <f>ROUND(AD45*H45,2)</f>
        <v>0</v>
      </c>
      <c r="AF45" s="509"/>
      <c r="AG45" s="319">
        <f>ROUND(AF45*H45,2)</f>
        <v>0</v>
      </c>
      <c r="AH45" s="509"/>
      <c r="AI45" s="319">
        <f>ROUND(AH45*H45,2)</f>
        <v>0</v>
      </c>
      <c r="AJ45" s="509"/>
      <c r="AK45" s="319">
        <f>ROUND(AJ45*H45,2)</f>
        <v>0</v>
      </c>
      <c r="AL45" s="509"/>
      <c r="AM45" s="319">
        <f>ROUND(AL45*H45,2)</f>
        <v>0</v>
      </c>
      <c r="AN45" s="509"/>
      <c r="AO45" s="319">
        <f>ROUND(AN45*H45,2)</f>
        <v>0</v>
      </c>
      <c r="AP45" s="2078">
        <v>0.6</v>
      </c>
      <c r="AQ45" s="1908">
        <f>ROUND(AP45*H45,2)</f>
        <v>35.04</v>
      </c>
      <c r="AR45" s="2078"/>
      <c r="AS45" s="1908">
        <f>ROUND(AR45*H45,2)</f>
        <v>0</v>
      </c>
      <c r="AT45" s="509"/>
      <c r="AU45" s="319">
        <f>ROUND(AT45*H45,2)</f>
        <v>0</v>
      </c>
      <c r="AV45" s="509">
        <f>AT45+AR45+AP45+AN45+AL45+AJ45+AH45+AF45+AD45+AB45+Z45+X45+V45+T45+R45+P45+N45+L45+J45</f>
        <v>0.6</v>
      </c>
      <c r="AW45" s="319">
        <f>ROUND(AV45*H45,2)</f>
        <v>35.04</v>
      </c>
      <c r="AX45" s="509">
        <f>G45-AV45</f>
        <v>0</v>
      </c>
      <c r="AY45" s="319">
        <f>ROUND(AX45*H45,2)</f>
        <v>0</v>
      </c>
      <c r="AZ45" s="530">
        <f>AY45/I45</f>
        <v>0</v>
      </c>
      <c r="FT45" s="31"/>
      <c r="FU45" s="426" t="s">
        <v>7</v>
      </c>
      <c r="FV45" s="427" t="s">
        <v>31</v>
      </c>
      <c r="FW45" s="285"/>
      <c r="FX45" s="48">
        <f>FW45*G45</f>
        <v>0</v>
      </c>
      <c r="FY45" s="48">
        <v>0</v>
      </c>
      <c r="FZ45" s="48">
        <f>FY45*G45</f>
        <v>0</v>
      </c>
      <c r="GA45" s="48">
        <v>0</v>
      </c>
      <c r="GB45" s="428">
        <f>GA45*G45</f>
        <v>0</v>
      </c>
      <c r="GZ45" s="49" t="s">
        <v>110</v>
      </c>
      <c r="HB45" s="49" t="s">
        <v>105</v>
      </c>
      <c r="HC45" s="49" t="s">
        <v>46</v>
      </c>
      <c r="HG45" s="49" t="s">
        <v>103</v>
      </c>
      <c r="HM45" s="429">
        <f>IF(FV45="základní",I45,0)</f>
        <v>35.04</v>
      </c>
      <c r="HN45" s="429">
        <f>IF(FV45="snížená",I45,0)</f>
        <v>0</v>
      </c>
      <c r="HO45" s="429">
        <f>IF(FV45="zákl. přenesená",I45,0)</f>
        <v>0</v>
      </c>
      <c r="HP45" s="429">
        <f>IF(FV45="sníž. přenesená",I45,0)</f>
        <v>0</v>
      </c>
      <c r="HQ45" s="429">
        <f>IF(FV45="nulová",I45,0)</f>
        <v>0</v>
      </c>
      <c r="HR45" s="49" t="s">
        <v>45</v>
      </c>
      <c r="HS45" s="429">
        <f>ROUND(H45*G45,2)</f>
        <v>35.04</v>
      </c>
      <c r="HT45" s="49" t="s">
        <v>110</v>
      </c>
      <c r="HU45" s="49" t="s">
        <v>905</v>
      </c>
    </row>
    <row r="46" spans="1:229" s="1" customFormat="1" ht="24.9" customHeight="1" x14ac:dyDescent="0.2">
      <c r="A46"/>
      <c r="B46" s="377"/>
      <c r="C46" s="207" t="s">
        <v>112</v>
      </c>
      <c r="D46" s="33"/>
      <c r="E46" s="208" t="s">
        <v>203</v>
      </c>
      <c r="F46" s="33"/>
      <c r="G46" s="33"/>
      <c r="H46" s="202"/>
      <c r="I46" s="378"/>
      <c r="J46" s="369"/>
      <c r="K46" s="508"/>
      <c r="L46" s="369"/>
      <c r="M46" s="508"/>
      <c r="N46" s="369"/>
      <c r="O46" s="508"/>
      <c r="P46" s="369"/>
      <c r="Q46" s="508"/>
      <c r="R46" s="369"/>
      <c r="S46" s="508"/>
      <c r="T46" s="369"/>
      <c r="U46" s="508"/>
      <c r="V46" s="369"/>
      <c r="W46" s="508"/>
      <c r="X46" s="369"/>
      <c r="Y46" s="508"/>
      <c r="Z46" s="369"/>
      <c r="AA46" s="508"/>
      <c r="AB46" s="369"/>
      <c r="AC46" s="508"/>
      <c r="AD46" s="369"/>
      <c r="AE46" s="508"/>
      <c r="AF46" s="369"/>
      <c r="AG46" s="508"/>
      <c r="AH46" s="369"/>
      <c r="AI46" s="508"/>
      <c r="AJ46" s="369"/>
      <c r="AK46" s="508"/>
      <c r="AL46" s="369"/>
      <c r="AM46" s="508"/>
      <c r="AN46" s="369"/>
      <c r="AO46" s="508"/>
      <c r="AP46" s="2074"/>
      <c r="AQ46" s="1902"/>
      <c r="AR46" s="2074"/>
      <c r="AS46" s="1902"/>
      <c r="AT46" s="369"/>
      <c r="AU46" s="508"/>
      <c r="AV46" s="369"/>
      <c r="AW46" s="508"/>
      <c r="AX46" s="369"/>
      <c r="AY46" s="508"/>
      <c r="AZ46" s="526"/>
      <c r="FT46" s="25"/>
      <c r="FU46" s="128"/>
      <c r="FV46" s="129"/>
      <c r="FW46" s="33"/>
      <c r="FX46" s="33"/>
      <c r="FY46" s="33"/>
      <c r="FZ46" s="33"/>
      <c r="GA46" s="33"/>
      <c r="GB46" s="34"/>
      <c r="GC46" s="22"/>
      <c r="GD46" s="22"/>
      <c r="GE46" s="22"/>
      <c r="GF46" s="22"/>
      <c r="GG46" s="22"/>
      <c r="GH46" s="22"/>
      <c r="GI46" s="22"/>
      <c r="GJ46" s="22"/>
      <c r="GK46" s="22"/>
      <c r="GL46" s="22"/>
      <c r="GM46" s="22"/>
      <c r="HB46" s="13" t="s">
        <v>112</v>
      </c>
      <c r="HC46" s="13" t="s">
        <v>46</v>
      </c>
    </row>
    <row r="47" spans="1:229" s="9" customFormat="1" ht="24.9" customHeight="1" x14ac:dyDescent="0.2">
      <c r="A47"/>
      <c r="B47" s="382"/>
      <c r="C47" s="207" t="s">
        <v>114</v>
      </c>
      <c r="D47" s="210" t="s">
        <v>7</v>
      </c>
      <c r="E47" s="211" t="s">
        <v>747</v>
      </c>
      <c r="F47" s="134"/>
      <c r="G47" s="210" t="s">
        <v>7</v>
      </c>
      <c r="H47" s="212"/>
      <c r="I47" s="383"/>
      <c r="J47" s="370"/>
      <c r="K47" s="315"/>
      <c r="L47" s="370"/>
      <c r="M47" s="315"/>
      <c r="N47" s="370"/>
      <c r="O47" s="315"/>
      <c r="P47" s="370"/>
      <c r="Q47" s="315"/>
      <c r="R47" s="370"/>
      <c r="S47" s="315"/>
      <c r="T47" s="370"/>
      <c r="U47" s="315"/>
      <c r="V47" s="370"/>
      <c r="W47" s="315"/>
      <c r="X47" s="370"/>
      <c r="Y47" s="315"/>
      <c r="Z47" s="370"/>
      <c r="AA47" s="315"/>
      <c r="AB47" s="370"/>
      <c r="AC47" s="315"/>
      <c r="AD47" s="370"/>
      <c r="AE47" s="315"/>
      <c r="AF47" s="370"/>
      <c r="AG47" s="315"/>
      <c r="AH47" s="370"/>
      <c r="AI47" s="315"/>
      <c r="AJ47" s="370"/>
      <c r="AK47" s="315"/>
      <c r="AL47" s="370"/>
      <c r="AM47" s="315"/>
      <c r="AN47" s="370"/>
      <c r="AO47" s="315"/>
      <c r="AP47" s="2075"/>
      <c r="AQ47" s="1904"/>
      <c r="AR47" s="2075"/>
      <c r="AS47" s="1904"/>
      <c r="AT47" s="370"/>
      <c r="AU47" s="315"/>
      <c r="AV47" s="370"/>
      <c r="AW47" s="315"/>
      <c r="AX47" s="370"/>
      <c r="AY47" s="315"/>
      <c r="AZ47" s="527"/>
      <c r="FT47" s="132"/>
      <c r="FU47" s="133"/>
      <c r="FV47" s="134"/>
      <c r="FW47" s="134"/>
      <c r="FX47" s="134"/>
      <c r="FY47" s="134"/>
      <c r="FZ47" s="134"/>
      <c r="GA47" s="134"/>
      <c r="GB47" s="135"/>
      <c r="HB47" s="136" t="s">
        <v>114</v>
      </c>
      <c r="HC47" s="136" t="s">
        <v>46</v>
      </c>
      <c r="HD47" s="9" t="s">
        <v>45</v>
      </c>
      <c r="HE47" s="9" t="s">
        <v>23</v>
      </c>
      <c r="HF47" s="9" t="s">
        <v>44</v>
      </c>
      <c r="HG47" s="136" t="s">
        <v>103</v>
      </c>
    </row>
    <row r="48" spans="1:229" s="10" customFormat="1" ht="24.9" customHeight="1" x14ac:dyDescent="0.2">
      <c r="A48"/>
      <c r="B48" s="380"/>
      <c r="C48" s="207" t="s">
        <v>114</v>
      </c>
      <c r="D48" s="215" t="s">
        <v>7</v>
      </c>
      <c r="E48" s="216" t="s">
        <v>906</v>
      </c>
      <c r="F48" s="141"/>
      <c r="G48" s="217">
        <v>0.6</v>
      </c>
      <c r="H48" s="218"/>
      <c r="I48" s="381"/>
      <c r="J48" s="371"/>
      <c r="K48" s="317"/>
      <c r="L48" s="371"/>
      <c r="M48" s="317"/>
      <c r="N48" s="371"/>
      <c r="O48" s="317"/>
      <c r="P48" s="371"/>
      <c r="Q48" s="317"/>
      <c r="R48" s="371"/>
      <c r="S48" s="317"/>
      <c r="T48" s="371"/>
      <c r="U48" s="317"/>
      <c r="V48" s="371"/>
      <c r="W48" s="317"/>
      <c r="X48" s="371"/>
      <c r="Y48" s="317"/>
      <c r="Z48" s="371"/>
      <c r="AA48" s="317"/>
      <c r="AB48" s="371"/>
      <c r="AC48" s="317"/>
      <c r="AD48" s="371"/>
      <c r="AE48" s="317"/>
      <c r="AF48" s="371"/>
      <c r="AG48" s="317"/>
      <c r="AH48" s="371"/>
      <c r="AI48" s="317"/>
      <c r="AJ48" s="371"/>
      <c r="AK48" s="317"/>
      <c r="AL48" s="371"/>
      <c r="AM48" s="317"/>
      <c r="AN48" s="371"/>
      <c r="AO48" s="317"/>
      <c r="AP48" s="2076"/>
      <c r="AQ48" s="1906"/>
      <c r="AR48" s="2076"/>
      <c r="AS48" s="1906"/>
      <c r="AT48" s="371"/>
      <c r="AU48" s="317"/>
      <c r="AV48" s="371"/>
      <c r="AW48" s="317"/>
      <c r="AX48" s="371"/>
      <c r="AY48" s="317"/>
      <c r="AZ48" s="528"/>
      <c r="FT48" s="139"/>
      <c r="FU48" s="140"/>
      <c r="FV48" s="141"/>
      <c r="FW48" s="141"/>
      <c r="FX48" s="141"/>
      <c r="FY48" s="141"/>
      <c r="FZ48" s="141"/>
      <c r="GA48" s="141"/>
      <c r="GB48" s="142"/>
      <c r="HB48" s="143" t="s">
        <v>114</v>
      </c>
      <c r="HC48" s="143" t="s">
        <v>46</v>
      </c>
      <c r="HD48" s="10" t="s">
        <v>46</v>
      </c>
      <c r="HE48" s="10" t="s">
        <v>23</v>
      </c>
      <c r="HF48" s="10" t="s">
        <v>45</v>
      </c>
      <c r="HG48" s="143" t="s">
        <v>103</v>
      </c>
    </row>
    <row r="49" spans="1:229" s="2" customFormat="1" ht="24" customHeight="1" x14ac:dyDescent="0.2">
      <c r="A49"/>
      <c r="B49" s="430" t="s">
        <v>173</v>
      </c>
      <c r="C49" s="268" t="s">
        <v>105</v>
      </c>
      <c r="D49" s="269" t="s">
        <v>207</v>
      </c>
      <c r="E49" s="275" t="s">
        <v>208</v>
      </c>
      <c r="F49" s="270" t="s">
        <v>194</v>
      </c>
      <c r="G49" s="271">
        <v>89.23</v>
      </c>
      <c r="H49" s="272">
        <v>155</v>
      </c>
      <c r="I49" s="432">
        <f>ROUND(H49*G49,2)</f>
        <v>13830.65</v>
      </c>
      <c r="J49" s="509"/>
      <c r="K49" s="319">
        <f>ROUND(J49*H49,2)</f>
        <v>0</v>
      </c>
      <c r="L49" s="509"/>
      <c r="M49" s="319">
        <f>ROUND(L49*H49,2)</f>
        <v>0</v>
      </c>
      <c r="N49" s="509"/>
      <c r="O49" s="319">
        <f>ROUND(N49*H49,2)</f>
        <v>0</v>
      </c>
      <c r="P49" s="509">
        <f>(G49*0.85)*0.8</f>
        <v>60.676400000000001</v>
      </c>
      <c r="Q49" s="319">
        <f>ROUND(P49*H49,2)</f>
        <v>9404.84</v>
      </c>
      <c r="R49" s="509">
        <v>15</v>
      </c>
      <c r="S49" s="319">
        <f>ROUND(R49*H49,2)</f>
        <v>2325</v>
      </c>
      <c r="T49" s="509"/>
      <c r="U49" s="319">
        <f>ROUND(T49*H49,2)</f>
        <v>0</v>
      </c>
      <c r="V49" s="509"/>
      <c r="W49" s="319">
        <f>ROUND(V49*H49,2)</f>
        <v>0</v>
      </c>
      <c r="X49" s="509"/>
      <c r="Y49" s="319">
        <f>ROUND(X49*H49,2)</f>
        <v>0</v>
      </c>
      <c r="Z49" s="509"/>
      <c r="AA49" s="319">
        <f>ROUND(Z49*H49,2)</f>
        <v>0</v>
      </c>
      <c r="AB49" s="509"/>
      <c r="AC49" s="319">
        <f>ROUND(AB49*H49,2)</f>
        <v>0</v>
      </c>
      <c r="AD49" s="509"/>
      <c r="AE49" s="319">
        <f>ROUND(AD49*H49,2)</f>
        <v>0</v>
      </c>
      <c r="AF49" s="509"/>
      <c r="AG49" s="319">
        <f>ROUND(AF49*H49,2)</f>
        <v>0</v>
      </c>
      <c r="AH49" s="509"/>
      <c r="AI49" s="319">
        <f>ROUND(AH49*H49,2)</f>
        <v>0</v>
      </c>
      <c r="AJ49" s="509"/>
      <c r="AK49" s="319">
        <f>ROUND(AJ49*H49,2)</f>
        <v>0</v>
      </c>
      <c r="AL49" s="509"/>
      <c r="AM49" s="319">
        <f>ROUND(AL49*H49,2)</f>
        <v>0</v>
      </c>
      <c r="AN49" s="509"/>
      <c r="AO49" s="319">
        <f>ROUND(AN49*H49,2)</f>
        <v>0</v>
      </c>
      <c r="AP49" s="2078">
        <v>13.55</v>
      </c>
      <c r="AQ49" s="1908">
        <f>ROUND(AP49*H49,2)</f>
        <v>2100.25</v>
      </c>
      <c r="AR49" s="2078"/>
      <c r="AS49" s="1908">
        <f>ROUND(AR49*H49,2)</f>
        <v>0</v>
      </c>
      <c r="AT49" s="509"/>
      <c r="AU49" s="319">
        <f>ROUND(AT49*H49,2)</f>
        <v>0</v>
      </c>
      <c r="AV49" s="509">
        <f>AT49+AR49+AP49+AN49+AL49+AJ49+AH49+AF49+AD49+AB49+Z49+X49+V49+T49+R49+P49+N49+L49+J49</f>
        <v>89.226399999999998</v>
      </c>
      <c r="AW49" s="319">
        <f>ROUND(AV49*H49,2)</f>
        <v>13830.09</v>
      </c>
      <c r="AX49" s="509">
        <f>G49-AV49</f>
        <v>3.6000000000058208E-3</v>
      </c>
      <c r="AY49" s="319">
        <f>ROUND(AX49*H49,2)</f>
        <v>0.56000000000000005</v>
      </c>
      <c r="AZ49" s="530">
        <f>AY49/I49</f>
        <v>4.0489781752846036E-5</v>
      </c>
      <c r="FT49" s="31"/>
      <c r="FU49" s="426" t="s">
        <v>7</v>
      </c>
      <c r="FV49" s="427" t="s">
        <v>31</v>
      </c>
      <c r="FW49" s="285"/>
      <c r="FX49" s="48">
        <f>FW49*G49</f>
        <v>0</v>
      </c>
      <c r="FY49" s="48">
        <v>0</v>
      </c>
      <c r="FZ49" s="48">
        <f>FY49*G49</f>
        <v>0</v>
      </c>
      <c r="GA49" s="48">
        <v>0</v>
      </c>
      <c r="GB49" s="428">
        <f>GA49*G49</f>
        <v>0</v>
      </c>
      <c r="GZ49" s="49" t="s">
        <v>110</v>
      </c>
      <c r="HB49" s="49" t="s">
        <v>105</v>
      </c>
      <c r="HC49" s="49" t="s">
        <v>46</v>
      </c>
      <c r="HG49" s="49" t="s">
        <v>103</v>
      </c>
      <c r="HM49" s="429">
        <f>IF(FV49="základní",I49,0)</f>
        <v>13830.65</v>
      </c>
      <c r="HN49" s="429">
        <f>IF(FV49="snížená",I49,0)</f>
        <v>0</v>
      </c>
      <c r="HO49" s="429">
        <f>IF(FV49="zákl. přenesená",I49,0)</f>
        <v>0</v>
      </c>
      <c r="HP49" s="429">
        <f>IF(FV49="sníž. přenesená",I49,0)</f>
        <v>0</v>
      </c>
      <c r="HQ49" s="429">
        <f>IF(FV49="nulová",I49,0)</f>
        <v>0</v>
      </c>
      <c r="HR49" s="49" t="s">
        <v>45</v>
      </c>
      <c r="HS49" s="429">
        <f>ROUND(H49*G49,2)</f>
        <v>13830.65</v>
      </c>
      <c r="HT49" s="49" t="s">
        <v>110</v>
      </c>
      <c r="HU49" s="49" t="s">
        <v>907</v>
      </c>
    </row>
    <row r="50" spans="1:229" s="1" customFormat="1" ht="24.9" customHeight="1" x14ac:dyDescent="0.2">
      <c r="A50"/>
      <c r="B50" s="377"/>
      <c r="C50" s="207" t="s">
        <v>112</v>
      </c>
      <c r="D50" s="33"/>
      <c r="E50" s="208" t="s">
        <v>210</v>
      </c>
      <c r="F50" s="33"/>
      <c r="G50" s="33"/>
      <c r="H50" s="202"/>
      <c r="I50" s="378"/>
      <c r="J50" s="369"/>
      <c r="K50" s="508"/>
      <c r="L50" s="369"/>
      <c r="M50" s="508"/>
      <c r="N50" s="369"/>
      <c r="O50" s="508"/>
      <c r="P50" s="369"/>
      <c r="Q50" s="508"/>
      <c r="R50" s="369"/>
      <c r="S50" s="508"/>
      <c r="T50" s="369"/>
      <c r="U50" s="508"/>
      <c r="V50" s="369"/>
      <c r="W50" s="508"/>
      <c r="X50" s="369"/>
      <c r="Y50" s="508"/>
      <c r="Z50" s="369"/>
      <c r="AA50" s="508"/>
      <c r="AB50" s="369"/>
      <c r="AC50" s="508"/>
      <c r="AD50" s="369"/>
      <c r="AE50" s="508"/>
      <c r="AF50" s="369"/>
      <c r="AG50" s="508"/>
      <c r="AH50" s="369"/>
      <c r="AI50" s="508"/>
      <c r="AJ50" s="369"/>
      <c r="AK50" s="508"/>
      <c r="AL50" s="369"/>
      <c r="AM50" s="508"/>
      <c r="AN50" s="369"/>
      <c r="AO50" s="508"/>
      <c r="AP50" s="2074"/>
      <c r="AQ50" s="1902"/>
      <c r="AR50" s="2074"/>
      <c r="AS50" s="1902"/>
      <c r="AT50" s="369"/>
      <c r="AU50" s="508"/>
      <c r="AV50" s="369"/>
      <c r="AW50" s="508"/>
      <c r="AX50" s="369"/>
      <c r="AY50" s="508"/>
      <c r="AZ50" s="526"/>
      <c r="FT50" s="25"/>
      <c r="FU50" s="128"/>
      <c r="FV50" s="129"/>
      <c r="FW50" s="33"/>
      <c r="FX50" s="33"/>
      <c r="FY50" s="33"/>
      <c r="FZ50" s="33"/>
      <c r="GA50" s="33"/>
      <c r="GB50" s="34"/>
      <c r="GC50" s="22"/>
      <c r="GD50" s="22"/>
      <c r="GE50" s="22"/>
      <c r="GF50" s="22"/>
      <c r="GG50" s="22"/>
      <c r="GH50" s="22"/>
      <c r="GI50" s="22"/>
      <c r="GJ50" s="22"/>
      <c r="GK50" s="22"/>
      <c r="GL50" s="22"/>
      <c r="GM50" s="22"/>
      <c r="HB50" s="13" t="s">
        <v>112</v>
      </c>
      <c r="HC50" s="13" t="s">
        <v>46</v>
      </c>
    </row>
    <row r="51" spans="1:229" s="9" customFormat="1" ht="24.9" customHeight="1" x14ac:dyDescent="0.2">
      <c r="A51"/>
      <c r="B51" s="382"/>
      <c r="C51" s="207" t="s">
        <v>114</v>
      </c>
      <c r="D51" s="210" t="s">
        <v>7</v>
      </c>
      <c r="E51" s="211" t="s">
        <v>908</v>
      </c>
      <c r="F51" s="134"/>
      <c r="G51" s="210" t="s">
        <v>7</v>
      </c>
      <c r="H51" s="212"/>
      <c r="I51" s="383"/>
      <c r="J51" s="370"/>
      <c r="K51" s="315"/>
      <c r="L51" s="370"/>
      <c r="M51" s="315"/>
      <c r="N51" s="370"/>
      <c r="O51" s="315"/>
      <c r="P51" s="370"/>
      <c r="Q51" s="315"/>
      <c r="R51" s="370"/>
      <c r="S51" s="315"/>
      <c r="T51" s="370"/>
      <c r="U51" s="315"/>
      <c r="V51" s="370"/>
      <c r="W51" s="315"/>
      <c r="X51" s="370"/>
      <c r="Y51" s="315"/>
      <c r="Z51" s="370"/>
      <c r="AA51" s="315"/>
      <c r="AB51" s="370"/>
      <c r="AC51" s="315"/>
      <c r="AD51" s="370"/>
      <c r="AE51" s="315"/>
      <c r="AF51" s="370"/>
      <c r="AG51" s="315"/>
      <c r="AH51" s="370"/>
      <c r="AI51" s="315"/>
      <c r="AJ51" s="370"/>
      <c r="AK51" s="315"/>
      <c r="AL51" s="370"/>
      <c r="AM51" s="315"/>
      <c r="AN51" s="370"/>
      <c r="AO51" s="315"/>
      <c r="AP51" s="2075"/>
      <c r="AQ51" s="1904"/>
      <c r="AR51" s="2075"/>
      <c r="AS51" s="1904"/>
      <c r="AT51" s="370"/>
      <c r="AU51" s="315"/>
      <c r="AV51" s="370"/>
      <c r="AW51" s="315"/>
      <c r="AX51" s="370"/>
      <c r="AY51" s="315"/>
      <c r="AZ51" s="527"/>
      <c r="FT51" s="132"/>
      <c r="FU51" s="133"/>
      <c r="FV51" s="134"/>
      <c r="FW51" s="134"/>
      <c r="FX51" s="134"/>
      <c r="FY51" s="134"/>
      <c r="FZ51" s="134"/>
      <c r="GA51" s="134"/>
      <c r="GB51" s="135"/>
      <c r="HB51" s="136" t="s">
        <v>114</v>
      </c>
      <c r="HC51" s="136" t="s">
        <v>46</v>
      </c>
      <c r="HD51" s="9" t="s">
        <v>45</v>
      </c>
      <c r="HE51" s="9" t="s">
        <v>23</v>
      </c>
      <c r="HF51" s="9" t="s">
        <v>44</v>
      </c>
      <c r="HG51" s="136" t="s">
        <v>103</v>
      </c>
    </row>
    <row r="52" spans="1:229" s="10" customFormat="1" ht="24.9" customHeight="1" x14ac:dyDescent="0.2">
      <c r="A52"/>
      <c r="B52" s="380"/>
      <c r="C52" s="207" t="s">
        <v>114</v>
      </c>
      <c r="D52" s="215" t="s">
        <v>7</v>
      </c>
      <c r="E52" s="216" t="s">
        <v>909</v>
      </c>
      <c r="F52" s="141"/>
      <c r="G52" s="217">
        <v>167.59</v>
      </c>
      <c r="H52" s="218"/>
      <c r="I52" s="381"/>
      <c r="J52" s="371"/>
      <c r="K52" s="317"/>
      <c r="L52" s="371"/>
      <c r="M52" s="317"/>
      <c r="N52" s="371"/>
      <c r="O52" s="317"/>
      <c r="P52" s="371"/>
      <c r="Q52" s="317"/>
      <c r="R52" s="371"/>
      <c r="S52" s="317"/>
      <c r="T52" s="371"/>
      <c r="U52" s="317"/>
      <c r="V52" s="371"/>
      <c r="W52" s="317"/>
      <c r="X52" s="371"/>
      <c r="Y52" s="317"/>
      <c r="Z52" s="371"/>
      <c r="AA52" s="317"/>
      <c r="AB52" s="371"/>
      <c r="AC52" s="317"/>
      <c r="AD52" s="371"/>
      <c r="AE52" s="317"/>
      <c r="AF52" s="371"/>
      <c r="AG52" s="317"/>
      <c r="AH52" s="371"/>
      <c r="AI52" s="317"/>
      <c r="AJ52" s="371"/>
      <c r="AK52" s="317"/>
      <c r="AL52" s="371"/>
      <c r="AM52" s="317"/>
      <c r="AN52" s="371"/>
      <c r="AO52" s="317"/>
      <c r="AP52" s="2076"/>
      <c r="AQ52" s="1906"/>
      <c r="AR52" s="2076"/>
      <c r="AS52" s="1906"/>
      <c r="AT52" s="371"/>
      <c r="AU52" s="317"/>
      <c r="AV52" s="371"/>
      <c r="AW52" s="317"/>
      <c r="AX52" s="371"/>
      <c r="AY52" s="317"/>
      <c r="AZ52" s="528"/>
      <c r="FT52" s="139"/>
      <c r="FU52" s="140"/>
      <c r="FV52" s="141"/>
      <c r="FW52" s="141"/>
      <c r="FX52" s="141"/>
      <c r="FY52" s="141"/>
      <c r="FZ52" s="141"/>
      <c r="GA52" s="141"/>
      <c r="GB52" s="142"/>
      <c r="HB52" s="143" t="s">
        <v>114</v>
      </c>
      <c r="HC52" s="143" t="s">
        <v>46</v>
      </c>
      <c r="HD52" s="10" t="s">
        <v>46</v>
      </c>
      <c r="HE52" s="10" t="s">
        <v>23</v>
      </c>
      <c r="HF52" s="10" t="s">
        <v>44</v>
      </c>
      <c r="HG52" s="143" t="s">
        <v>103</v>
      </c>
    </row>
    <row r="53" spans="1:229" s="9" customFormat="1" ht="24.9" customHeight="1" x14ac:dyDescent="0.2">
      <c r="A53"/>
      <c r="B53" s="382"/>
      <c r="C53" s="207" t="s">
        <v>114</v>
      </c>
      <c r="D53" s="210" t="s">
        <v>7</v>
      </c>
      <c r="E53" s="211" t="s">
        <v>752</v>
      </c>
      <c r="F53" s="134"/>
      <c r="G53" s="210" t="s">
        <v>7</v>
      </c>
      <c r="H53" s="212"/>
      <c r="I53" s="383"/>
      <c r="J53" s="370"/>
      <c r="K53" s="315"/>
      <c r="L53" s="370"/>
      <c r="M53" s="315"/>
      <c r="N53" s="370"/>
      <c r="O53" s="315"/>
      <c r="P53" s="370"/>
      <c r="Q53" s="315"/>
      <c r="R53" s="370"/>
      <c r="S53" s="315"/>
      <c r="T53" s="370"/>
      <c r="U53" s="315"/>
      <c r="V53" s="370"/>
      <c r="W53" s="315"/>
      <c r="X53" s="370"/>
      <c r="Y53" s="315"/>
      <c r="Z53" s="370"/>
      <c r="AA53" s="315"/>
      <c r="AB53" s="370"/>
      <c r="AC53" s="315"/>
      <c r="AD53" s="370"/>
      <c r="AE53" s="315"/>
      <c r="AF53" s="370"/>
      <c r="AG53" s="315"/>
      <c r="AH53" s="370"/>
      <c r="AI53" s="315"/>
      <c r="AJ53" s="370"/>
      <c r="AK53" s="315"/>
      <c r="AL53" s="370"/>
      <c r="AM53" s="315"/>
      <c r="AN53" s="370"/>
      <c r="AO53" s="315"/>
      <c r="AP53" s="2075"/>
      <c r="AQ53" s="1904"/>
      <c r="AR53" s="2075"/>
      <c r="AS53" s="1904"/>
      <c r="AT53" s="370"/>
      <c r="AU53" s="315"/>
      <c r="AV53" s="370"/>
      <c r="AW53" s="315"/>
      <c r="AX53" s="370"/>
      <c r="AY53" s="315"/>
      <c r="AZ53" s="527"/>
      <c r="FT53" s="132"/>
      <c r="FU53" s="133"/>
      <c r="FV53" s="134"/>
      <c r="FW53" s="134"/>
      <c r="FX53" s="134"/>
      <c r="FY53" s="134"/>
      <c r="FZ53" s="134"/>
      <c r="GA53" s="134"/>
      <c r="GB53" s="135"/>
      <c r="HB53" s="136" t="s">
        <v>114</v>
      </c>
      <c r="HC53" s="136" t="s">
        <v>46</v>
      </c>
      <c r="HD53" s="9" t="s">
        <v>45</v>
      </c>
      <c r="HE53" s="9" t="s">
        <v>23</v>
      </c>
      <c r="HF53" s="9" t="s">
        <v>44</v>
      </c>
      <c r="HG53" s="136" t="s">
        <v>103</v>
      </c>
    </row>
    <row r="54" spans="1:229" s="10" customFormat="1" ht="24.9" customHeight="1" x14ac:dyDescent="0.2">
      <c r="A54"/>
      <c r="B54" s="380"/>
      <c r="C54" s="207" t="s">
        <v>114</v>
      </c>
      <c r="D54" s="215" t="s">
        <v>7</v>
      </c>
      <c r="E54" s="216" t="s">
        <v>910</v>
      </c>
      <c r="F54" s="141"/>
      <c r="G54" s="217">
        <v>31.5</v>
      </c>
      <c r="H54" s="218"/>
      <c r="I54" s="381"/>
      <c r="J54" s="371"/>
      <c r="K54" s="317"/>
      <c r="L54" s="371"/>
      <c r="M54" s="317"/>
      <c r="N54" s="371"/>
      <c r="O54" s="317"/>
      <c r="P54" s="371"/>
      <c r="Q54" s="317"/>
      <c r="R54" s="371"/>
      <c r="S54" s="317"/>
      <c r="T54" s="371"/>
      <c r="U54" s="317"/>
      <c r="V54" s="371"/>
      <c r="W54" s="317"/>
      <c r="X54" s="371"/>
      <c r="Y54" s="317"/>
      <c r="Z54" s="371"/>
      <c r="AA54" s="317"/>
      <c r="AB54" s="371"/>
      <c r="AC54" s="317"/>
      <c r="AD54" s="371"/>
      <c r="AE54" s="317"/>
      <c r="AF54" s="371"/>
      <c r="AG54" s="317"/>
      <c r="AH54" s="371"/>
      <c r="AI54" s="317"/>
      <c r="AJ54" s="371"/>
      <c r="AK54" s="317"/>
      <c r="AL54" s="371"/>
      <c r="AM54" s="317"/>
      <c r="AN54" s="371"/>
      <c r="AO54" s="317"/>
      <c r="AP54" s="2076"/>
      <c r="AQ54" s="1906"/>
      <c r="AR54" s="2076"/>
      <c r="AS54" s="1906"/>
      <c r="AT54" s="371"/>
      <c r="AU54" s="317"/>
      <c r="AV54" s="371"/>
      <c r="AW54" s="317"/>
      <c r="AX54" s="371"/>
      <c r="AY54" s="317"/>
      <c r="AZ54" s="528"/>
      <c r="FT54" s="139"/>
      <c r="FU54" s="140"/>
      <c r="FV54" s="141"/>
      <c r="FW54" s="141"/>
      <c r="FX54" s="141"/>
      <c r="FY54" s="141"/>
      <c r="FZ54" s="141"/>
      <c r="GA54" s="141"/>
      <c r="GB54" s="142"/>
      <c r="HB54" s="143" t="s">
        <v>114</v>
      </c>
      <c r="HC54" s="143" t="s">
        <v>46</v>
      </c>
      <c r="HD54" s="10" t="s">
        <v>46</v>
      </c>
      <c r="HE54" s="10" t="s">
        <v>23</v>
      </c>
      <c r="HF54" s="10" t="s">
        <v>44</v>
      </c>
      <c r="HG54" s="143" t="s">
        <v>103</v>
      </c>
    </row>
    <row r="55" spans="1:229" s="10" customFormat="1" ht="24.9" customHeight="1" x14ac:dyDescent="0.2">
      <c r="A55"/>
      <c r="B55" s="380"/>
      <c r="C55" s="207" t="s">
        <v>114</v>
      </c>
      <c r="D55" s="215" t="s">
        <v>7</v>
      </c>
      <c r="E55" s="216" t="s">
        <v>911</v>
      </c>
      <c r="F55" s="141"/>
      <c r="G55" s="217">
        <v>19.32</v>
      </c>
      <c r="H55" s="218"/>
      <c r="I55" s="381"/>
      <c r="J55" s="371"/>
      <c r="K55" s="317"/>
      <c r="L55" s="371"/>
      <c r="M55" s="317"/>
      <c r="N55" s="371"/>
      <c r="O55" s="317"/>
      <c r="P55" s="371"/>
      <c r="Q55" s="317"/>
      <c r="R55" s="371"/>
      <c r="S55" s="317"/>
      <c r="T55" s="371"/>
      <c r="U55" s="317"/>
      <c r="V55" s="371"/>
      <c r="W55" s="317"/>
      <c r="X55" s="371"/>
      <c r="Y55" s="317"/>
      <c r="Z55" s="371"/>
      <c r="AA55" s="317"/>
      <c r="AB55" s="371"/>
      <c r="AC55" s="317"/>
      <c r="AD55" s="371"/>
      <c r="AE55" s="317"/>
      <c r="AF55" s="371"/>
      <c r="AG55" s="317"/>
      <c r="AH55" s="371"/>
      <c r="AI55" s="317"/>
      <c r="AJ55" s="371"/>
      <c r="AK55" s="317"/>
      <c r="AL55" s="371"/>
      <c r="AM55" s="317"/>
      <c r="AN55" s="371"/>
      <c r="AO55" s="317"/>
      <c r="AP55" s="2076"/>
      <c r="AQ55" s="1906"/>
      <c r="AR55" s="2076"/>
      <c r="AS55" s="1906"/>
      <c r="AT55" s="371"/>
      <c r="AU55" s="317"/>
      <c r="AV55" s="371"/>
      <c r="AW55" s="317"/>
      <c r="AX55" s="371"/>
      <c r="AY55" s="317"/>
      <c r="AZ55" s="528"/>
      <c r="FT55" s="139"/>
      <c r="FU55" s="140"/>
      <c r="FV55" s="141"/>
      <c r="FW55" s="141"/>
      <c r="FX55" s="141"/>
      <c r="FY55" s="141"/>
      <c r="FZ55" s="141"/>
      <c r="GA55" s="141"/>
      <c r="GB55" s="142"/>
      <c r="HB55" s="143" t="s">
        <v>114</v>
      </c>
      <c r="HC55" s="143" t="s">
        <v>46</v>
      </c>
      <c r="HD55" s="10" t="s">
        <v>46</v>
      </c>
      <c r="HE55" s="10" t="s">
        <v>23</v>
      </c>
      <c r="HF55" s="10" t="s">
        <v>44</v>
      </c>
      <c r="HG55" s="143" t="s">
        <v>103</v>
      </c>
    </row>
    <row r="56" spans="1:229" s="11" customFormat="1" ht="24.9" customHeight="1" x14ac:dyDescent="0.2">
      <c r="A56"/>
      <c r="B56" s="386"/>
      <c r="C56" s="207" t="s">
        <v>114</v>
      </c>
      <c r="D56" s="221" t="s">
        <v>7</v>
      </c>
      <c r="E56" s="222" t="s">
        <v>125</v>
      </c>
      <c r="F56" s="148"/>
      <c r="G56" s="223">
        <v>218.41</v>
      </c>
      <c r="H56" s="224"/>
      <c r="I56" s="387"/>
      <c r="J56" s="372"/>
      <c r="K56" s="321"/>
      <c r="L56" s="372"/>
      <c r="M56" s="321"/>
      <c r="N56" s="372"/>
      <c r="O56" s="321"/>
      <c r="P56" s="372"/>
      <c r="Q56" s="321"/>
      <c r="R56" s="372"/>
      <c r="S56" s="321"/>
      <c r="T56" s="372"/>
      <c r="U56" s="321"/>
      <c r="V56" s="372"/>
      <c r="W56" s="321"/>
      <c r="X56" s="372"/>
      <c r="Y56" s="321"/>
      <c r="Z56" s="372"/>
      <c r="AA56" s="321"/>
      <c r="AB56" s="372"/>
      <c r="AC56" s="321"/>
      <c r="AD56" s="372"/>
      <c r="AE56" s="321"/>
      <c r="AF56" s="372"/>
      <c r="AG56" s="321"/>
      <c r="AH56" s="372"/>
      <c r="AI56" s="321"/>
      <c r="AJ56" s="372"/>
      <c r="AK56" s="321"/>
      <c r="AL56" s="372"/>
      <c r="AM56" s="321"/>
      <c r="AN56" s="372"/>
      <c r="AO56" s="321"/>
      <c r="AP56" s="2079"/>
      <c r="AQ56" s="1910"/>
      <c r="AR56" s="2079"/>
      <c r="AS56" s="1910"/>
      <c r="AT56" s="372"/>
      <c r="AU56" s="321"/>
      <c r="AV56" s="372"/>
      <c r="AW56" s="321"/>
      <c r="AX56" s="372"/>
      <c r="AY56" s="321"/>
      <c r="AZ56" s="531"/>
      <c r="FT56" s="146"/>
      <c r="FU56" s="147"/>
      <c r="FV56" s="148"/>
      <c r="FW56" s="148"/>
      <c r="FX56" s="148"/>
      <c r="FY56" s="148"/>
      <c r="FZ56" s="148"/>
      <c r="GA56" s="148"/>
      <c r="GB56" s="149"/>
      <c r="HB56" s="150" t="s">
        <v>114</v>
      </c>
      <c r="HC56" s="150" t="s">
        <v>46</v>
      </c>
      <c r="HD56" s="11" t="s">
        <v>126</v>
      </c>
      <c r="HE56" s="11" t="s">
        <v>23</v>
      </c>
      <c r="HF56" s="11" t="s">
        <v>44</v>
      </c>
      <c r="HG56" s="150" t="s">
        <v>103</v>
      </c>
    </row>
    <row r="57" spans="1:229" s="10" customFormat="1" ht="24.9" customHeight="1" x14ac:dyDescent="0.2">
      <c r="A57"/>
      <c r="B57" s="380"/>
      <c r="C57" s="207" t="s">
        <v>114</v>
      </c>
      <c r="D57" s="215" t="s">
        <v>7</v>
      </c>
      <c r="E57" s="216" t="s">
        <v>912</v>
      </c>
      <c r="F57" s="141"/>
      <c r="G57" s="217">
        <v>-39.58</v>
      </c>
      <c r="H57" s="218"/>
      <c r="I57" s="381"/>
      <c r="J57" s="371"/>
      <c r="K57" s="317"/>
      <c r="L57" s="371"/>
      <c r="M57" s="317"/>
      <c r="N57" s="371"/>
      <c r="O57" s="317"/>
      <c r="P57" s="371"/>
      <c r="Q57" s="317"/>
      <c r="R57" s="371"/>
      <c r="S57" s="317"/>
      <c r="T57" s="371"/>
      <c r="U57" s="317"/>
      <c r="V57" s="371"/>
      <c r="W57" s="317"/>
      <c r="X57" s="371"/>
      <c r="Y57" s="317"/>
      <c r="Z57" s="371"/>
      <c r="AA57" s="317"/>
      <c r="AB57" s="371"/>
      <c r="AC57" s="317"/>
      <c r="AD57" s="371"/>
      <c r="AE57" s="317"/>
      <c r="AF57" s="371"/>
      <c r="AG57" s="317"/>
      <c r="AH57" s="371"/>
      <c r="AI57" s="317"/>
      <c r="AJ57" s="371"/>
      <c r="AK57" s="317"/>
      <c r="AL57" s="371"/>
      <c r="AM57" s="317"/>
      <c r="AN57" s="371"/>
      <c r="AO57" s="317"/>
      <c r="AP57" s="2076"/>
      <c r="AQ57" s="1906"/>
      <c r="AR57" s="2076"/>
      <c r="AS57" s="1906"/>
      <c r="AT57" s="371"/>
      <c r="AU57" s="317"/>
      <c r="AV57" s="371"/>
      <c r="AW57" s="317"/>
      <c r="AX57" s="371"/>
      <c r="AY57" s="317"/>
      <c r="AZ57" s="528"/>
      <c r="FT57" s="139"/>
      <c r="FU57" s="140"/>
      <c r="FV57" s="141"/>
      <c r="FW57" s="141"/>
      <c r="FX57" s="141"/>
      <c r="FY57" s="141"/>
      <c r="FZ57" s="141"/>
      <c r="GA57" s="141"/>
      <c r="GB57" s="142"/>
      <c r="HB57" s="143" t="s">
        <v>114</v>
      </c>
      <c r="HC57" s="143" t="s">
        <v>46</v>
      </c>
      <c r="HD57" s="10" t="s">
        <v>46</v>
      </c>
      <c r="HE57" s="10" t="s">
        <v>23</v>
      </c>
      <c r="HF57" s="10" t="s">
        <v>44</v>
      </c>
      <c r="HG57" s="143" t="s">
        <v>103</v>
      </c>
    </row>
    <row r="58" spans="1:229" s="10" customFormat="1" ht="24.9" customHeight="1" x14ac:dyDescent="0.2">
      <c r="A58"/>
      <c r="B58" s="380"/>
      <c r="C58" s="207" t="s">
        <v>114</v>
      </c>
      <c r="D58" s="215" t="s">
        <v>7</v>
      </c>
      <c r="E58" s="216" t="s">
        <v>913</v>
      </c>
      <c r="F58" s="141"/>
      <c r="G58" s="217">
        <v>-0.38</v>
      </c>
      <c r="H58" s="218"/>
      <c r="I58" s="381"/>
      <c r="J58" s="371"/>
      <c r="K58" s="317"/>
      <c r="L58" s="371"/>
      <c r="M58" s="317"/>
      <c r="N58" s="371"/>
      <c r="O58" s="317"/>
      <c r="P58" s="371"/>
      <c r="Q58" s="317"/>
      <c r="R58" s="371"/>
      <c r="S58" s="317"/>
      <c r="T58" s="371"/>
      <c r="U58" s="317"/>
      <c r="V58" s="371"/>
      <c r="W58" s="317"/>
      <c r="X58" s="371"/>
      <c r="Y58" s="317"/>
      <c r="Z58" s="371"/>
      <c r="AA58" s="317"/>
      <c r="AB58" s="371"/>
      <c r="AC58" s="317"/>
      <c r="AD58" s="371"/>
      <c r="AE58" s="317"/>
      <c r="AF58" s="371"/>
      <c r="AG58" s="317"/>
      <c r="AH58" s="371"/>
      <c r="AI58" s="317"/>
      <c r="AJ58" s="371"/>
      <c r="AK58" s="317"/>
      <c r="AL58" s="371"/>
      <c r="AM58" s="317"/>
      <c r="AN58" s="371"/>
      <c r="AO58" s="317"/>
      <c r="AP58" s="2076"/>
      <c r="AQ58" s="1906"/>
      <c r="AR58" s="2076"/>
      <c r="AS58" s="1906"/>
      <c r="AT58" s="371"/>
      <c r="AU58" s="317"/>
      <c r="AV58" s="371"/>
      <c r="AW58" s="317"/>
      <c r="AX58" s="371"/>
      <c r="AY58" s="317"/>
      <c r="AZ58" s="528"/>
      <c r="FT58" s="139"/>
      <c r="FU58" s="140"/>
      <c r="FV58" s="141"/>
      <c r="FW58" s="141"/>
      <c r="FX58" s="141"/>
      <c r="FY58" s="141"/>
      <c r="FZ58" s="141"/>
      <c r="GA58" s="141"/>
      <c r="GB58" s="142"/>
      <c r="HB58" s="143" t="s">
        <v>114</v>
      </c>
      <c r="HC58" s="143" t="s">
        <v>46</v>
      </c>
      <c r="HD58" s="10" t="s">
        <v>46</v>
      </c>
      <c r="HE58" s="10" t="s">
        <v>23</v>
      </c>
      <c r="HF58" s="10" t="s">
        <v>44</v>
      </c>
      <c r="HG58" s="143" t="s">
        <v>103</v>
      </c>
    </row>
    <row r="59" spans="1:229" s="11" customFormat="1" ht="24.9" customHeight="1" x14ac:dyDescent="0.2">
      <c r="A59"/>
      <c r="B59" s="386"/>
      <c r="C59" s="207" t="s">
        <v>114</v>
      </c>
      <c r="D59" s="221" t="s">
        <v>7</v>
      </c>
      <c r="E59" s="222" t="s">
        <v>125</v>
      </c>
      <c r="F59" s="148"/>
      <c r="G59" s="223">
        <v>-39.96</v>
      </c>
      <c r="H59" s="224"/>
      <c r="I59" s="387"/>
      <c r="J59" s="372"/>
      <c r="K59" s="321"/>
      <c r="L59" s="372"/>
      <c r="M59" s="321"/>
      <c r="N59" s="372"/>
      <c r="O59" s="321"/>
      <c r="P59" s="372"/>
      <c r="Q59" s="321"/>
      <c r="R59" s="372"/>
      <c r="S59" s="321"/>
      <c r="T59" s="372"/>
      <c r="U59" s="321"/>
      <c r="V59" s="372"/>
      <c r="W59" s="321"/>
      <c r="X59" s="372"/>
      <c r="Y59" s="321"/>
      <c r="Z59" s="372"/>
      <c r="AA59" s="321"/>
      <c r="AB59" s="372"/>
      <c r="AC59" s="321"/>
      <c r="AD59" s="372"/>
      <c r="AE59" s="321"/>
      <c r="AF59" s="372"/>
      <c r="AG59" s="321"/>
      <c r="AH59" s="372"/>
      <c r="AI59" s="321"/>
      <c r="AJ59" s="372"/>
      <c r="AK59" s="321"/>
      <c r="AL59" s="372"/>
      <c r="AM59" s="321"/>
      <c r="AN59" s="372"/>
      <c r="AO59" s="321"/>
      <c r="AP59" s="2079"/>
      <c r="AQ59" s="1910"/>
      <c r="AR59" s="2079"/>
      <c r="AS59" s="1910"/>
      <c r="AT59" s="372"/>
      <c r="AU59" s="321"/>
      <c r="AV59" s="372"/>
      <c r="AW59" s="321"/>
      <c r="AX59" s="372"/>
      <c r="AY59" s="321"/>
      <c r="AZ59" s="531"/>
      <c r="FT59" s="146"/>
      <c r="FU59" s="147"/>
      <c r="FV59" s="148"/>
      <c r="FW59" s="148"/>
      <c r="FX59" s="148"/>
      <c r="FY59" s="148"/>
      <c r="FZ59" s="148"/>
      <c r="GA59" s="148"/>
      <c r="GB59" s="149"/>
      <c r="HB59" s="150" t="s">
        <v>114</v>
      </c>
      <c r="HC59" s="150" t="s">
        <v>46</v>
      </c>
      <c r="HD59" s="11" t="s">
        <v>126</v>
      </c>
      <c r="HE59" s="11" t="s">
        <v>23</v>
      </c>
      <c r="HF59" s="11" t="s">
        <v>44</v>
      </c>
      <c r="HG59" s="150" t="s">
        <v>103</v>
      </c>
    </row>
    <row r="60" spans="1:229" s="12" customFormat="1" ht="24.9" customHeight="1" x14ac:dyDescent="0.2">
      <c r="A60"/>
      <c r="B60" s="384"/>
      <c r="C60" s="207" t="s">
        <v>114</v>
      </c>
      <c r="D60" s="227" t="s">
        <v>7</v>
      </c>
      <c r="E60" s="228" t="s">
        <v>132</v>
      </c>
      <c r="F60" s="155"/>
      <c r="G60" s="229">
        <v>178.45</v>
      </c>
      <c r="H60" s="230"/>
      <c r="I60" s="385"/>
      <c r="J60" s="373"/>
      <c r="K60" s="323"/>
      <c r="L60" s="373"/>
      <c r="M60" s="323"/>
      <c r="N60" s="373"/>
      <c r="O60" s="323"/>
      <c r="P60" s="373"/>
      <c r="Q60" s="323"/>
      <c r="R60" s="373"/>
      <c r="S60" s="323"/>
      <c r="T60" s="373"/>
      <c r="U60" s="323"/>
      <c r="V60" s="373"/>
      <c r="W60" s="323"/>
      <c r="X60" s="373"/>
      <c r="Y60" s="323"/>
      <c r="Z60" s="373"/>
      <c r="AA60" s="323"/>
      <c r="AB60" s="373"/>
      <c r="AC60" s="323"/>
      <c r="AD60" s="373"/>
      <c r="AE60" s="323"/>
      <c r="AF60" s="373"/>
      <c r="AG60" s="323"/>
      <c r="AH60" s="373"/>
      <c r="AI60" s="323"/>
      <c r="AJ60" s="373"/>
      <c r="AK60" s="323"/>
      <c r="AL60" s="373"/>
      <c r="AM60" s="323"/>
      <c r="AN60" s="373"/>
      <c r="AO60" s="323"/>
      <c r="AP60" s="2077"/>
      <c r="AQ60" s="1912"/>
      <c r="AR60" s="2077"/>
      <c r="AS60" s="1912"/>
      <c r="AT60" s="373"/>
      <c r="AU60" s="323"/>
      <c r="AV60" s="373"/>
      <c r="AW60" s="323"/>
      <c r="AX60" s="373"/>
      <c r="AY60" s="323"/>
      <c r="AZ60" s="529"/>
      <c r="FT60" s="153"/>
      <c r="FU60" s="154"/>
      <c r="FV60" s="155"/>
      <c r="FW60" s="155"/>
      <c r="FX60" s="155"/>
      <c r="FY60" s="155"/>
      <c r="FZ60" s="155"/>
      <c r="GA60" s="155"/>
      <c r="GB60" s="156"/>
      <c r="HB60" s="157" t="s">
        <v>114</v>
      </c>
      <c r="HC60" s="157" t="s">
        <v>46</v>
      </c>
      <c r="HD60" s="12" t="s">
        <v>110</v>
      </c>
      <c r="HE60" s="12" t="s">
        <v>23</v>
      </c>
      <c r="HF60" s="12" t="s">
        <v>44</v>
      </c>
      <c r="HG60" s="157" t="s">
        <v>103</v>
      </c>
    </row>
    <row r="61" spans="1:229" s="9" customFormat="1" ht="24.9" customHeight="1" x14ac:dyDescent="0.2">
      <c r="A61"/>
      <c r="B61" s="382"/>
      <c r="C61" s="207" t="s">
        <v>114</v>
      </c>
      <c r="D61" s="210" t="s">
        <v>7</v>
      </c>
      <c r="E61" s="211" t="s">
        <v>225</v>
      </c>
      <c r="F61" s="134"/>
      <c r="G61" s="210" t="s">
        <v>7</v>
      </c>
      <c r="H61" s="212"/>
      <c r="I61" s="383"/>
      <c r="J61" s="370"/>
      <c r="K61" s="315"/>
      <c r="L61" s="370"/>
      <c r="M61" s="315"/>
      <c r="N61" s="370"/>
      <c r="O61" s="315"/>
      <c r="P61" s="370"/>
      <c r="Q61" s="315"/>
      <c r="R61" s="370"/>
      <c r="S61" s="315"/>
      <c r="T61" s="370"/>
      <c r="U61" s="315"/>
      <c r="V61" s="370"/>
      <c r="W61" s="315"/>
      <c r="X61" s="370"/>
      <c r="Y61" s="315"/>
      <c r="Z61" s="370"/>
      <c r="AA61" s="315"/>
      <c r="AB61" s="370"/>
      <c r="AC61" s="315"/>
      <c r="AD61" s="370"/>
      <c r="AE61" s="315"/>
      <c r="AF61" s="370"/>
      <c r="AG61" s="315"/>
      <c r="AH61" s="370"/>
      <c r="AI61" s="315"/>
      <c r="AJ61" s="370"/>
      <c r="AK61" s="315"/>
      <c r="AL61" s="370"/>
      <c r="AM61" s="315"/>
      <c r="AN61" s="370"/>
      <c r="AO61" s="315"/>
      <c r="AP61" s="2075"/>
      <c r="AQ61" s="1904"/>
      <c r="AR61" s="2075"/>
      <c r="AS61" s="1904"/>
      <c r="AT61" s="370"/>
      <c r="AU61" s="315"/>
      <c r="AV61" s="370"/>
      <c r="AW61" s="315"/>
      <c r="AX61" s="370"/>
      <c r="AY61" s="315"/>
      <c r="AZ61" s="527"/>
      <c r="FT61" s="132"/>
      <c r="FU61" s="133"/>
      <c r="FV61" s="134"/>
      <c r="FW61" s="134"/>
      <c r="FX61" s="134"/>
      <c r="FY61" s="134"/>
      <c r="FZ61" s="134"/>
      <c r="GA61" s="134"/>
      <c r="GB61" s="135"/>
      <c r="HB61" s="136" t="s">
        <v>114</v>
      </c>
      <c r="HC61" s="136" t="s">
        <v>46</v>
      </c>
      <c r="HD61" s="9" t="s">
        <v>45</v>
      </c>
      <c r="HE61" s="9" t="s">
        <v>23</v>
      </c>
      <c r="HF61" s="9" t="s">
        <v>44</v>
      </c>
      <c r="HG61" s="136" t="s">
        <v>103</v>
      </c>
    </row>
    <row r="62" spans="1:229" s="9" customFormat="1" ht="24.9" customHeight="1" x14ac:dyDescent="0.2">
      <c r="A62"/>
      <c r="B62" s="382"/>
      <c r="C62" s="207" t="s">
        <v>114</v>
      </c>
      <c r="D62" s="210" t="s">
        <v>7</v>
      </c>
      <c r="E62" s="211" t="s">
        <v>226</v>
      </c>
      <c r="F62" s="134"/>
      <c r="G62" s="210" t="s">
        <v>7</v>
      </c>
      <c r="H62" s="212"/>
      <c r="I62" s="383"/>
      <c r="J62" s="370"/>
      <c r="K62" s="315"/>
      <c r="L62" s="370"/>
      <c r="M62" s="315"/>
      <c r="N62" s="370"/>
      <c r="O62" s="315"/>
      <c r="P62" s="370"/>
      <c r="Q62" s="315"/>
      <c r="R62" s="370"/>
      <c r="S62" s="315"/>
      <c r="T62" s="370"/>
      <c r="U62" s="315"/>
      <c r="V62" s="370"/>
      <c r="W62" s="315"/>
      <c r="X62" s="370"/>
      <c r="Y62" s="315"/>
      <c r="Z62" s="370"/>
      <c r="AA62" s="315"/>
      <c r="AB62" s="370"/>
      <c r="AC62" s="315"/>
      <c r="AD62" s="370"/>
      <c r="AE62" s="315"/>
      <c r="AF62" s="370"/>
      <c r="AG62" s="315"/>
      <c r="AH62" s="370"/>
      <c r="AI62" s="315"/>
      <c r="AJ62" s="370"/>
      <c r="AK62" s="315"/>
      <c r="AL62" s="370"/>
      <c r="AM62" s="315"/>
      <c r="AN62" s="370"/>
      <c r="AO62" s="315"/>
      <c r="AP62" s="2075"/>
      <c r="AQ62" s="1904"/>
      <c r="AR62" s="2075"/>
      <c r="AS62" s="1904"/>
      <c r="AT62" s="370"/>
      <c r="AU62" s="315"/>
      <c r="AV62" s="370"/>
      <c r="AW62" s="315"/>
      <c r="AX62" s="370"/>
      <c r="AY62" s="315"/>
      <c r="AZ62" s="527"/>
      <c r="FT62" s="132"/>
      <c r="FU62" s="133"/>
      <c r="FV62" s="134"/>
      <c r="FW62" s="134"/>
      <c r="FX62" s="134"/>
      <c r="FY62" s="134"/>
      <c r="FZ62" s="134"/>
      <c r="GA62" s="134"/>
      <c r="GB62" s="135"/>
      <c r="HB62" s="136" t="s">
        <v>114</v>
      </c>
      <c r="HC62" s="136" t="s">
        <v>46</v>
      </c>
      <c r="HD62" s="9" t="s">
        <v>45</v>
      </c>
      <c r="HE62" s="9" t="s">
        <v>23</v>
      </c>
      <c r="HF62" s="9" t="s">
        <v>44</v>
      </c>
      <c r="HG62" s="136" t="s">
        <v>103</v>
      </c>
    </row>
    <row r="63" spans="1:229" s="10" customFormat="1" ht="24.9" customHeight="1" x14ac:dyDescent="0.2">
      <c r="A63"/>
      <c r="B63" s="380"/>
      <c r="C63" s="207" t="s">
        <v>114</v>
      </c>
      <c r="D63" s="215" t="s">
        <v>7</v>
      </c>
      <c r="E63" s="216" t="s">
        <v>914</v>
      </c>
      <c r="F63" s="141"/>
      <c r="G63" s="217">
        <v>89.23</v>
      </c>
      <c r="H63" s="218"/>
      <c r="I63" s="381"/>
      <c r="J63" s="371"/>
      <c r="K63" s="317"/>
      <c r="L63" s="371"/>
      <c r="M63" s="317"/>
      <c r="N63" s="371"/>
      <c r="O63" s="317"/>
      <c r="P63" s="371"/>
      <c r="Q63" s="317"/>
      <c r="R63" s="371"/>
      <c r="S63" s="317"/>
      <c r="T63" s="371"/>
      <c r="U63" s="317"/>
      <c r="V63" s="371"/>
      <c r="W63" s="317"/>
      <c r="X63" s="371"/>
      <c r="Y63" s="317"/>
      <c r="Z63" s="371"/>
      <c r="AA63" s="317"/>
      <c r="AB63" s="371"/>
      <c r="AC63" s="317"/>
      <c r="AD63" s="371"/>
      <c r="AE63" s="317"/>
      <c r="AF63" s="371"/>
      <c r="AG63" s="317"/>
      <c r="AH63" s="371"/>
      <c r="AI63" s="317"/>
      <c r="AJ63" s="371"/>
      <c r="AK63" s="317"/>
      <c r="AL63" s="371"/>
      <c r="AM63" s="317"/>
      <c r="AN63" s="371"/>
      <c r="AO63" s="317"/>
      <c r="AP63" s="2076"/>
      <c r="AQ63" s="1906"/>
      <c r="AR63" s="2076"/>
      <c r="AS63" s="1906"/>
      <c r="AT63" s="371"/>
      <c r="AU63" s="317"/>
      <c r="AV63" s="371"/>
      <c r="AW63" s="317"/>
      <c r="AX63" s="371"/>
      <c r="AY63" s="317"/>
      <c r="AZ63" s="528"/>
      <c r="FT63" s="139"/>
      <c r="FU63" s="140"/>
      <c r="FV63" s="141"/>
      <c r="FW63" s="141"/>
      <c r="FX63" s="141"/>
      <c r="FY63" s="141"/>
      <c r="FZ63" s="141"/>
      <c r="GA63" s="141"/>
      <c r="GB63" s="142"/>
      <c r="HB63" s="143" t="s">
        <v>114</v>
      </c>
      <c r="HC63" s="143" t="s">
        <v>46</v>
      </c>
      <c r="HD63" s="10" t="s">
        <v>46</v>
      </c>
      <c r="HE63" s="10" t="s">
        <v>23</v>
      </c>
      <c r="HF63" s="10" t="s">
        <v>45</v>
      </c>
      <c r="HG63" s="143" t="s">
        <v>103</v>
      </c>
    </row>
    <row r="64" spans="1:229" s="2" customFormat="1" ht="24" customHeight="1" x14ac:dyDescent="0.2">
      <c r="A64"/>
      <c r="B64" s="430" t="s">
        <v>181</v>
      </c>
      <c r="C64" s="268" t="s">
        <v>105</v>
      </c>
      <c r="D64" s="269" t="s">
        <v>759</v>
      </c>
      <c r="E64" s="275" t="s">
        <v>760</v>
      </c>
      <c r="F64" s="270" t="s">
        <v>194</v>
      </c>
      <c r="G64" s="271">
        <v>89.23</v>
      </c>
      <c r="H64" s="272">
        <v>296.2</v>
      </c>
      <c r="I64" s="432">
        <f>ROUND(H64*G64,2)</f>
        <v>26429.93</v>
      </c>
      <c r="J64" s="509"/>
      <c r="K64" s="319">
        <f>ROUND(J64*H64,2)</f>
        <v>0</v>
      </c>
      <c r="L64" s="509"/>
      <c r="M64" s="319">
        <f>ROUND(L64*H64,2)</f>
        <v>0</v>
      </c>
      <c r="N64" s="509"/>
      <c r="O64" s="319">
        <f>ROUND(N64*H64,2)</f>
        <v>0</v>
      </c>
      <c r="P64" s="509">
        <f>(G64*0.85)*0.8</f>
        <v>60.676400000000001</v>
      </c>
      <c r="Q64" s="319">
        <f>ROUND(P64*H64,2)</f>
        <v>17972.349999999999</v>
      </c>
      <c r="R64" s="509">
        <v>14.5</v>
      </c>
      <c r="S64" s="319">
        <f>ROUND(R64*H64,2)</f>
        <v>4294.8999999999996</v>
      </c>
      <c r="T64" s="509"/>
      <c r="U64" s="319">
        <f>ROUND(T64*H64,2)</f>
        <v>0</v>
      </c>
      <c r="V64" s="509"/>
      <c r="W64" s="319">
        <f>ROUND(V64*H64,2)</f>
        <v>0</v>
      </c>
      <c r="X64" s="509"/>
      <c r="Y64" s="319">
        <f>ROUND(X64*H64,2)</f>
        <v>0</v>
      </c>
      <c r="Z64" s="509"/>
      <c r="AA64" s="319">
        <f>ROUND(Z64*H64,2)</f>
        <v>0</v>
      </c>
      <c r="AB64" s="509"/>
      <c r="AC64" s="319">
        <f>ROUND(AB64*H64,2)</f>
        <v>0</v>
      </c>
      <c r="AD64" s="509"/>
      <c r="AE64" s="319">
        <f>ROUND(AD64*H64,2)</f>
        <v>0</v>
      </c>
      <c r="AF64" s="509"/>
      <c r="AG64" s="319">
        <f>ROUND(AF64*H64,2)</f>
        <v>0</v>
      </c>
      <c r="AH64" s="509"/>
      <c r="AI64" s="319">
        <f>ROUND(AH64*H64,2)</f>
        <v>0</v>
      </c>
      <c r="AJ64" s="509"/>
      <c r="AK64" s="319">
        <f>ROUND(AJ64*H64,2)</f>
        <v>0</v>
      </c>
      <c r="AL64" s="509"/>
      <c r="AM64" s="319">
        <f>ROUND(AL64*H64,2)</f>
        <v>0</v>
      </c>
      <c r="AN64" s="509"/>
      <c r="AO64" s="319">
        <f>ROUND(AN64*H64,2)</f>
        <v>0</v>
      </c>
      <c r="AP64" s="2078">
        <v>14.05</v>
      </c>
      <c r="AQ64" s="1908">
        <f>ROUND(AP64*H64,2)</f>
        <v>4161.6099999999997</v>
      </c>
      <c r="AR64" s="2078"/>
      <c r="AS64" s="1908">
        <f>ROUND(AR64*H64,2)</f>
        <v>0</v>
      </c>
      <c r="AT64" s="509"/>
      <c r="AU64" s="319">
        <f>ROUND(AT64*H64,2)</f>
        <v>0</v>
      </c>
      <c r="AV64" s="509">
        <f>AT64+AR64+AP64+AN64+AL64+AJ64+AH64+AF64+AD64+AB64+Z64+X64+V64+T64+R64+P64+N64+L64+J64</f>
        <v>89.226399999999998</v>
      </c>
      <c r="AW64" s="319">
        <f>ROUND(AV64*H64,2)</f>
        <v>26428.86</v>
      </c>
      <c r="AX64" s="509">
        <f>G64-AV64</f>
        <v>3.6000000000058208E-3</v>
      </c>
      <c r="AY64" s="319">
        <f>ROUND(AX64*H64,2)</f>
        <v>1.07</v>
      </c>
      <c r="AZ64" s="530">
        <f>AY64/I64</f>
        <v>4.048440536921589E-5</v>
      </c>
      <c r="FT64" s="31"/>
      <c r="FU64" s="426" t="s">
        <v>7</v>
      </c>
      <c r="FV64" s="427" t="s">
        <v>31</v>
      </c>
      <c r="FW64" s="285"/>
      <c r="FX64" s="48">
        <f>FW64*G64</f>
        <v>0</v>
      </c>
      <c r="FY64" s="48">
        <v>0</v>
      </c>
      <c r="FZ64" s="48">
        <f>FY64*G64</f>
        <v>0</v>
      </c>
      <c r="GA64" s="48">
        <v>0</v>
      </c>
      <c r="GB64" s="428">
        <f>GA64*G64</f>
        <v>0</v>
      </c>
      <c r="GZ64" s="49" t="s">
        <v>110</v>
      </c>
      <c r="HB64" s="49" t="s">
        <v>105</v>
      </c>
      <c r="HC64" s="49" t="s">
        <v>46</v>
      </c>
      <c r="HG64" s="49" t="s">
        <v>103</v>
      </c>
      <c r="HM64" s="429">
        <f>IF(FV64="základní",I64,0)</f>
        <v>26429.93</v>
      </c>
      <c r="HN64" s="429">
        <f>IF(FV64="snížená",I64,0)</f>
        <v>0</v>
      </c>
      <c r="HO64" s="429">
        <f>IF(FV64="zákl. přenesená",I64,0)</f>
        <v>0</v>
      </c>
      <c r="HP64" s="429">
        <f>IF(FV64="sníž. přenesená",I64,0)</f>
        <v>0</v>
      </c>
      <c r="HQ64" s="429">
        <f>IF(FV64="nulová",I64,0)</f>
        <v>0</v>
      </c>
      <c r="HR64" s="49" t="s">
        <v>45</v>
      </c>
      <c r="HS64" s="429">
        <f>ROUND(H64*G64,2)</f>
        <v>26429.93</v>
      </c>
      <c r="HT64" s="49" t="s">
        <v>110</v>
      </c>
      <c r="HU64" s="49" t="s">
        <v>915</v>
      </c>
    </row>
    <row r="65" spans="1:229" s="1" customFormat="1" ht="24.9" customHeight="1" x14ac:dyDescent="0.2">
      <c r="A65"/>
      <c r="B65" s="377"/>
      <c r="C65" s="207" t="s">
        <v>112</v>
      </c>
      <c r="D65" s="33"/>
      <c r="E65" s="208" t="s">
        <v>210</v>
      </c>
      <c r="F65" s="33"/>
      <c r="G65" s="33"/>
      <c r="H65" s="202"/>
      <c r="I65" s="378"/>
      <c r="J65" s="369"/>
      <c r="K65" s="508"/>
      <c r="L65" s="369"/>
      <c r="M65" s="508"/>
      <c r="N65" s="369"/>
      <c r="O65" s="508"/>
      <c r="P65" s="369"/>
      <c r="Q65" s="508"/>
      <c r="R65" s="369"/>
      <c r="S65" s="508"/>
      <c r="T65" s="369"/>
      <c r="U65" s="508"/>
      <c r="V65" s="369"/>
      <c r="W65" s="508"/>
      <c r="X65" s="369"/>
      <c r="Y65" s="508"/>
      <c r="Z65" s="369"/>
      <c r="AA65" s="508"/>
      <c r="AB65" s="369"/>
      <c r="AC65" s="508"/>
      <c r="AD65" s="369"/>
      <c r="AE65" s="508"/>
      <c r="AF65" s="369"/>
      <c r="AG65" s="508"/>
      <c r="AH65" s="369"/>
      <c r="AI65" s="508"/>
      <c r="AJ65" s="369"/>
      <c r="AK65" s="508"/>
      <c r="AL65" s="369"/>
      <c r="AM65" s="508"/>
      <c r="AN65" s="369"/>
      <c r="AO65" s="508"/>
      <c r="AP65" s="2074"/>
      <c r="AQ65" s="1902"/>
      <c r="AR65" s="2074"/>
      <c r="AS65" s="1902"/>
      <c r="AT65" s="369"/>
      <c r="AU65" s="508"/>
      <c r="AV65" s="369"/>
      <c r="AW65" s="508"/>
      <c r="AX65" s="369"/>
      <c r="AY65" s="508"/>
      <c r="AZ65" s="526"/>
      <c r="FT65" s="25"/>
      <c r="FU65" s="128"/>
      <c r="FV65" s="129"/>
      <c r="FW65" s="33"/>
      <c r="FX65" s="33"/>
      <c r="FY65" s="33"/>
      <c r="FZ65" s="33"/>
      <c r="GA65" s="33"/>
      <c r="GB65" s="34"/>
      <c r="GC65" s="22"/>
      <c r="GD65" s="22"/>
      <c r="GE65" s="22"/>
      <c r="GF65" s="22"/>
      <c r="GG65" s="22"/>
      <c r="GH65" s="22"/>
      <c r="GI65" s="22"/>
      <c r="GJ65" s="22"/>
      <c r="GK65" s="22"/>
      <c r="GL65" s="22"/>
      <c r="GM65" s="22"/>
      <c r="HB65" s="13" t="s">
        <v>112</v>
      </c>
      <c r="HC65" s="13" t="s">
        <v>46</v>
      </c>
    </row>
    <row r="66" spans="1:229" s="9" customFormat="1" ht="24.9" customHeight="1" x14ac:dyDescent="0.2">
      <c r="A66"/>
      <c r="B66" s="382"/>
      <c r="C66" s="207" t="s">
        <v>114</v>
      </c>
      <c r="D66" s="210" t="s">
        <v>7</v>
      </c>
      <c r="E66" s="211" t="s">
        <v>762</v>
      </c>
      <c r="F66" s="134"/>
      <c r="G66" s="210" t="s">
        <v>7</v>
      </c>
      <c r="H66" s="212"/>
      <c r="I66" s="383"/>
      <c r="J66" s="370"/>
      <c r="K66" s="315"/>
      <c r="L66" s="370"/>
      <c r="M66" s="315"/>
      <c r="N66" s="370"/>
      <c r="O66" s="315"/>
      <c r="P66" s="370"/>
      <c r="Q66" s="315"/>
      <c r="R66" s="370"/>
      <c r="S66" s="315"/>
      <c r="T66" s="370"/>
      <c r="U66" s="315"/>
      <c r="V66" s="370"/>
      <c r="W66" s="315"/>
      <c r="X66" s="370"/>
      <c r="Y66" s="315"/>
      <c r="Z66" s="370"/>
      <c r="AA66" s="315"/>
      <c r="AB66" s="370"/>
      <c r="AC66" s="315"/>
      <c r="AD66" s="370"/>
      <c r="AE66" s="315"/>
      <c r="AF66" s="370"/>
      <c r="AG66" s="315"/>
      <c r="AH66" s="370"/>
      <c r="AI66" s="315"/>
      <c r="AJ66" s="370"/>
      <c r="AK66" s="315"/>
      <c r="AL66" s="370"/>
      <c r="AM66" s="315"/>
      <c r="AN66" s="370"/>
      <c r="AO66" s="315"/>
      <c r="AP66" s="2075"/>
      <c r="AQ66" s="1904"/>
      <c r="AR66" s="2075"/>
      <c r="AS66" s="1904"/>
      <c r="AT66" s="370"/>
      <c r="AU66" s="315"/>
      <c r="AV66" s="370"/>
      <c r="AW66" s="315"/>
      <c r="AX66" s="370"/>
      <c r="AY66" s="315"/>
      <c r="AZ66" s="527"/>
      <c r="FT66" s="132"/>
      <c r="FU66" s="133"/>
      <c r="FV66" s="134"/>
      <c r="FW66" s="134"/>
      <c r="FX66" s="134"/>
      <c r="FY66" s="134"/>
      <c r="FZ66" s="134"/>
      <c r="GA66" s="134"/>
      <c r="GB66" s="135"/>
      <c r="HB66" s="136" t="s">
        <v>114</v>
      </c>
      <c r="HC66" s="136" t="s">
        <v>46</v>
      </c>
      <c r="HD66" s="9" t="s">
        <v>45</v>
      </c>
      <c r="HE66" s="9" t="s">
        <v>23</v>
      </c>
      <c r="HF66" s="9" t="s">
        <v>44</v>
      </c>
      <c r="HG66" s="136" t="s">
        <v>103</v>
      </c>
    </row>
    <row r="67" spans="1:229" s="9" customFormat="1" ht="24.9" customHeight="1" x14ac:dyDescent="0.2">
      <c r="A67"/>
      <c r="B67" s="382"/>
      <c r="C67" s="207" t="s">
        <v>114</v>
      </c>
      <c r="D67" s="210" t="s">
        <v>7</v>
      </c>
      <c r="E67" s="211" t="s">
        <v>226</v>
      </c>
      <c r="F67" s="134"/>
      <c r="G67" s="210" t="s">
        <v>7</v>
      </c>
      <c r="H67" s="212"/>
      <c r="I67" s="383"/>
      <c r="J67" s="370"/>
      <c r="K67" s="315"/>
      <c r="L67" s="370"/>
      <c r="M67" s="315"/>
      <c r="N67" s="370"/>
      <c r="O67" s="315"/>
      <c r="P67" s="370"/>
      <c r="Q67" s="315"/>
      <c r="R67" s="370"/>
      <c r="S67" s="315"/>
      <c r="T67" s="370"/>
      <c r="U67" s="315"/>
      <c r="V67" s="370"/>
      <c r="W67" s="315"/>
      <c r="X67" s="370"/>
      <c r="Y67" s="315"/>
      <c r="Z67" s="370"/>
      <c r="AA67" s="315"/>
      <c r="AB67" s="370"/>
      <c r="AC67" s="315"/>
      <c r="AD67" s="370"/>
      <c r="AE67" s="315"/>
      <c r="AF67" s="370"/>
      <c r="AG67" s="315"/>
      <c r="AH67" s="370"/>
      <c r="AI67" s="315"/>
      <c r="AJ67" s="370"/>
      <c r="AK67" s="315"/>
      <c r="AL67" s="370"/>
      <c r="AM67" s="315"/>
      <c r="AN67" s="370"/>
      <c r="AO67" s="315"/>
      <c r="AP67" s="2075"/>
      <c r="AQ67" s="1904"/>
      <c r="AR67" s="2075"/>
      <c r="AS67" s="1904"/>
      <c r="AT67" s="370"/>
      <c r="AU67" s="315"/>
      <c r="AV67" s="370"/>
      <c r="AW67" s="315"/>
      <c r="AX67" s="370"/>
      <c r="AY67" s="315"/>
      <c r="AZ67" s="527"/>
      <c r="FT67" s="132"/>
      <c r="FU67" s="133"/>
      <c r="FV67" s="134"/>
      <c r="FW67" s="134"/>
      <c r="FX67" s="134"/>
      <c r="FY67" s="134"/>
      <c r="FZ67" s="134"/>
      <c r="GA67" s="134"/>
      <c r="GB67" s="135"/>
      <c r="HB67" s="136" t="s">
        <v>114</v>
      </c>
      <c r="HC67" s="136" t="s">
        <v>46</v>
      </c>
      <c r="HD67" s="9" t="s">
        <v>45</v>
      </c>
      <c r="HE67" s="9" t="s">
        <v>23</v>
      </c>
      <c r="HF67" s="9" t="s">
        <v>44</v>
      </c>
      <c r="HG67" s="136" t="s">
        <v>103</v>
      </c>
    </row>
    <row r="68" spans="1:229" s="10" customFormat="1" ht="24.9" customHeight="1" x14ac:dyDescent="0.2">
      <c r="A68"/>
      <c r="B68" s="380"/>
      <c r="C68" s="207" t="s">
        <v>114</v>
      </c>
      <c r="D68" s="215" t="s">
        <v>7</v>
      </c>
      <c r="E68" s="216" t="s">
        <v>914</v>
      </c>
      <c r="F68" s="141"/>
      <c r="G68" s="217">
        <v>89.23</v>
      </c>
      <c r="H68" s="218"/>
      <c r="I68" s="381"/>
      <c r="J68" s="371"/>
      <c r="K68" s="317"/>
      <c r="L68" s="371"/>
      <c r="M68" s="317"/>
      <c r="N68" s="371"/>
      <c r="O68" s="317"/>
      <c r="P68" s="371"/>
      <c r="Q68" s="317"/>
      <c r="R68" s="371"/>
      <c r="S68" s="317"/>
      <c r="T68" s="371"/>
      <c r="U68" s="317"/>
      <c r="V68" s="371"/>
      <c r="W68" s="317"/>
      <c r="X68" s="371"/>
      <c r="Y68" s="317"/>
      <c r="Z68" s="371"/>
      <c r="AA68" s="317"/>
      <c r="AB68" s="371"/>
      <c r="AC68" s="317"/>
      <c r="AD68" s="371"/>
      <c r="AE68" s="317"/>
      <c r="AF68" s="371"/>
      <c r="AG68" s="317"/>
      <c r="AH68" s="371"/>
      <c r="AI68" s="317"/>
      <c r="AJ68" s="371"/>
      <c r="AK68" s="317"/>
      <c r="AL68" s="371"/>
      <c r="AM68" s="317"/>
      <c r="AN68" s="371"/>
      <c r="AO68" s="317"/>
      <c r="AP68" s="2076"/>
      <c r="AQ68" s="1906"/>
      <c r="AR68" s="2076"/>
      <c r="AS68" s="1906"/>
      <c r="AT68" s="371"/>
      <c r="AU68" s="317"/>
      <c r="AV68" s="371"/>
      <c r="AW68" s="317"/>
      <c r="AX68" s="371"/>
      <c r="AY68" s="317"/>
      <c r="AZ68" s="528"/>
      <c r="FT68" s="139"/>
      <c r="FU68" s="140"/>
      <c r="FV68" s="141"/>
      <c r="FW68" s="141"/>
      <c r="FX68" s="141"/>
      <c r="FY68" s="141"/>
      <c r="FZ68" s="141"/>
      <c r="GA68" s="141"/>
      <c r="GB68" s="142"/>
      <c r="HB68" s="143" t="s">
        <v>114</v>
      </c>
      <c r="HC68" s="143" t="s">
        <v>46</v>
      </c>
      <c r="HD68" s="10" t="s">
        <v>46</v>
      </c>
      <c r="HE68" s="10" t="s">
        <v>23</v>
      </c>
      <c r="HF68" s="10" t="s">
        <v>45</v>
      </c>
      <c r="HG68" s="143" t="s">
        <v>103</v>
      </c>
    </row>
    <row r="69" spans="1:229" s="2" customFormat="1" ht="24" customHeight="1" x14ac:dyDescent="0.2">
      <c r="A69"/>
      <c r="B69" s="430" t="s">
        <v>186</v>
      </c>
      <c r="C69" s="268" t="s">
        <v>105</v>
      </c>
      <c r="D69" s="269" t="s">
        <v>244</v>
      </c>
      <c r="E69" s="275" t="s">
        <v>245</v>
      </c>
      <c r="F69" s="270" t="s">
        <v>108</v>
      </c>
      <c r="G69" s="271">
        <v>373.82</v>
      </c>
      <c r="H69" s="272">
        <v>114.7</v>
      </c>
      <c r="I69" s="432">
        <f>ROUND(H69*G69,2)</f>
        <v>42877.15</v>
      </c>
      <c r="J69" s="509"/>
      <c r="K69" s="319">
        <f>ROUND(J69*H69,2)</f>
        <v>0</v>
      </c>
      <c r="L69" s="509"/>
      <c r="M69" s="319">
        <f>ROUND(L69*H69,2)</f>
        <v>0</v>
      </c>
      <c r="N69" s="509"/>
      <c r="O69" s="319">
        <f>ROUND(N69*H69,2)</f>
        <v>0</v>
      </c>
      <c r="P69" s="509">
        <f>(G69*0.85)*0.8</f>
        <v>254.19760000000002</v>
      </c>
      <c r="Q69" s="319">
        <f>ROUND(P69*H69,2)</f>
        <v>29156.46</v>
      </c>
      <c r="R69" s="509">
        <v>60</v>
      </c>
      <c r="S69" s="319">
        <f>ROUND(R69*H69,2)</f>
        <v>6882</v>
      </c>
      <c r="T69" s="509"/>
      <c r="U69" s="319">
        <f>ROUND(T69*H69,2)</f>
        <v>0</v>
      </c>
      <c r="V69" s="509"/>
      <c r="W69" s="319">
        <f>ROUND(V69*H69,2)</f>
        <v>0</v>
      </c>
      <c r="X69" s="509"/>
      <c r="Y69" s="319">
        <f>ROUND(X69*H69,2)</f>
        <v>0</v>
      </c>
      <c r="Z69" s="509"/>
      <c r="AA69" s="319">
        <f>ROUND(Z69*H69,2)</f>
        <v>0</v>
      </c>
      <c r="AB69" s="509"/>
      <c r="AC69" s="319">
        <f>ROUND(AB69*H69,2)</f>
        <v>0</v>
      </c>
      <c r="AD69" s="509"/>
      <c r="AE69" s="319">
        <f>ROUND(AD69*H69,2)</f>
        <v>0</v>
      </c>
      <c r="AF69" s="509"/>
      <c r="AG69" s="319">
        <f>ROUND(AF69*H69,2)</f>
        <v>0</v>
      </c>
      <c r="AH69" s="509"/>
      <c r="AI69" s="319">
        <f>ROUND(AH69*H69,2)</f>
        <v>0</v>
      </c>
      <c r="AJ69" s="509"/>
      <c r="AK69" s="319">
        <f>ROUND(AJ69*H69,2)</f>
        <v>0</v>
      </c>
      <c r="AL69" s="509"/>
      <c r="AM69" s="319">
        <f>ROUND(AL69*H69,2)</f>
        <v>0</v>
      </c>
      <c r="AN69" s="509"/>
      <c r="AO69" s="319">
        <f>ROUND(AN69*H69,2)</f>
        <v>0</v>
      </c>
      <c r="AP69" s="2078">
        <v>59.62</v>
      </c>
      <c r="AQ69" s="1908">
        <f>ROUND(AP69*H69,2)</f>
        <v>6838.41</v>
      </c>
      <c r="AR69" s="2078"/>
      <c r="AS69" s="1908">
        <f>ROUND(AR69*H69,2)</f>
        <v>0</v>
      </c>
      <c r="AT69" s="509"/>
      <c r="AU69" s="319">
        <f>ROUND(AT69*H69,2)</f>
        <v>0</v>
      </c>
      <c r="AV69" s="509">
        <f>AT69+AR69+AP69+AN69+AL69+AJ69+AH69+AF69+AD69+AB69+Z69+X69+V69+T69+R69+P69+N69+L69+J69</f>
        <v>373.81760000000003</v>
      </c>
      <c r="AW69" s="319">
        <f>ROUND(AV69*H69,2)</f>
        <v>42876.88</v>
      </c>
      <c r="AX69" s="509">
        <f>G69-AV69</f>
        <v>2.3999999999659849E-3</v>
      </c>
      <c r="AY69" s="319">
        <f>ROUND(AX69*H69,2)</f>
        <v>0.28000000000000003</v>
      </c>
      <c r="AZ69" s="530">
        <f>AY69/I69</f>
        <v>6.530284778722467E-6</v>
      </c>
      <c r="FT69" s="31"/>
      <c r="FU69" s="426" t="s">
        <v>7</v>
      </c>
      <c r="FV69" s="427" t="s">
        <v>31</v>
      </c>
      <c r="FW69" s="285"/>
      <c r="FX69" s="48">
        <f>FW69*G69</f>
        <v>0</v>
      </c>
      <c r="FY69" s="48">
        <v>8.4999999999999995E-4</v>
      </c>
      <c r="FZ69" s="48">
        <f>FY69*G69</f>
        <v>0.317747</v>
      </c>
      <c r="GA69" s="48">
        <v>0</v>
      </c>
      <c r="GB69" s="428">
        <f>GA69*G69</f>
        <v>0</v>
      </c>
      <c r="GZ69" s="49" t="s">
        <v>110</v>
      </c>
      <c r="HB69" s="49" t="s">
        <v>105</v>
      </c>
      <c r="HC69" s="49" t="s">
        <v>46</v>
      </c>
      <c r="HG69" s="49" t="s">
        <v>103</v>
      </c>
      <c r="HM69" s="429">
        <f>IF(FV69="základní",I69,0)</f>
        <v>42877.15</v>
      </c>
      <c r="HN69" s="429">
        <f>IF(FV69="snížená",I69,0)</f>
        <v>0</v>
      </c>
      <c r="HO69" s="429">
        <f>IF(FV69="zákl. přenesená",I69,0)</f>
        <v>0</v>
      </c>
      <c r="HP69" s="429">
        <f>IF(FV69="sníž. přenesená",I69,0)</f>
        <v>0</v>
      </c>
      <c r="HQ69" s="429">
        <f>IF(FV69="nulová",I69,0)</f>
        <v>0</v>
      </c>
      <c r="HR69" s="49" t="s">
        <v>45</v>
      </c>
      <c r="HS69" s="429">
        <f>ROUND(H69*G69,2)</f>
        <v>42877.15</v>
      </c>
      <c r="HT69" s="49" t="s">
        <v>110</v>
      </c>
      <c r="HU69" s="49" t="s">
        <v>916</v>
      </c>
    </row>
    <row r="70" spans="1:229" s="1" customFormat="1" ht="24.9" customHeight="1" x14ac:dyDescent="0.2">
      <c r="A70"/>
      <c r="B70" s="377"/>
      <c r="C70" s="207" t="s">
        <v>112</v>
      </c>
      <c r="D70" s="33"/>
      <c r="E70" s="208" t="s">
        <v>247</v>
      </c>
      <c r="F70" s="33"/>
      <c r="G70" s="33"/>
      <c r="H70" s="202"/>
      <c r="I70" s="378"/>
      <c r="J70" s="369"/>
      <c r="K70" s="508"/>
      <c r="L70" s="369"/>
      <c r="M70" s="508"/>
      <c r="N70" s="369"/>
      <c r="O70" s="508"/>
      <c r="P70" s="369"/>
      <c r="Q70" s="508"/>
      <c r="R70" s="369"/>
      <c r="S70" s="508"/>
      <c r="T70" s="369"/>
      <c r="U70" s="508"/>
      <c r="V70" s="369"/>
      <c r="W70" s="508"/>
      <c r="X70" s="369"/>
      <c r="Y70" s="508"/>
      <c r="Z70" s="369"/>
      <c r="AA70" s="508"/>
      <c r="AB70" s="369"/>
      <c r="AC70" s="508"/>
      <c r="AD70" s="369"/>
      <c r="AE70" s="508"/>
      <c r="AF70" s="369"/>
      <c r="AG70" s="508"/>
      <c r="AH70" s="369"/>
      <c r="AI70" s="508"/>
      <c r="AJ70" s="369"/>
      <c r="AK70" s="508"/>
      <c r="AL70" s="369"/>
      <c r="AM70" s="508"/>
      <c r="AN70" s="369"/>
      <c r="AO70" s="508"/>
      <c r="AP70" s="2074"/>
      <c r="AQ70" s="1902"/>
      <c r="AR70" s="2074"/>
      <c r="AS70" s="1902"/>
      <c r="AT70" s="369"/>
      <c r="AU70" s="508"/>
      <c r="AV70" s="369"/>
      <c r="AW70" s="508"/>
      <c r="AX70" s="369"/>
      <c r="AY70" s="508"/>
      <c r="AZ70" s="526"/>
      <c r="FT70" s="25"/>
      <c r="FU70" s="128"/>
      <c r="FV70" s="129"/>
      <c r="FW70" s="33"/>
      <c r="FX70" s="33"/>
      <c r="FY70" s="33"/>
      <c r="FZ70" s="33"/>
      <c r="GA70" s="33"/>
      <c r="GB70" s="34"/>
      <c r="GC70" s="22"/>
      <c r="GD70" s="22"/>
      <c r="GE70" s="22"/>
      <c r="GF70" s="22"/>
      <c r="GG70" s="22"/>
      <c r="GH70" s="22"/>
      <c r="GI70" s="22"/>
      <c r="GJ70" s="22"/>
      <c r="GK70" s="22"/>
      <c r="GL70" s="22"/>
      <c r="GM70" s="22"/>
      <c r="HB70" s="13" t="s">
        <v>112</v>
      </c>
      <c r="HC70" s="13" t="s">
        <v>46</v>
      </c>
    </row>
    <row r="71" spans="1:229" s="9" customFormat="1" ht="24.9" customHeight="1" x14ac:dyDescent="0.2">
      <c r="A71"/>
      <c r="B71" s="382"/>
      <c r="C71" s="207" t="s">
        <v>114</v>
      </c>
      <c r="D71" s="210" t="s">
        <v>7</v>
      </c>
      <c r="E71" s="211" t="s">
        <v>917</v>
      </c>
      <c r="F71" s="134"/>
      <c r="G71" s="210" t="s">
        <v>7</v>
      </c>
      <c r="H71" s="212"/>
      <c r="I71" s="383"/>
      <c r="J71" s="370"/>
      <c r="K71" s="315"/>
      <c r="L71" s="370"/>
      <c r="M71" s="315"/>
      <c r="N71" s="370"/>
      <c r="O71" s="315"/>
      <c r="P71" s="370"/>
      <c r="Q71" s="315"/>
      <c r="R71" s="370"/>
      <c r="S71" s="315"/>
      <c r="T71" s="370"/>
      <c r="U71" s="315"/>
      <c r="V71" s="370"/>
      <c r="W71" s="315"/>
      <c r="X71" s="370"/>
      <c r="Y71" s="315"/>
      <c r="Z71" s="370"/>
      <c r="AA71" s="315"/>
      <c r="AB71" s="370"/>
      <c r="AC71" s="315"/>
      <c r="AD71" s="370"/>
      <c r="AE71" s="315"/>
      <c r="AF71" s="370"/>
      <c r="AG71" s="315"/>
      <c r="AH71" s="370"/>
      <c r="AI71" s="315"/>
      <c r="AJ71" s="370"/>
      <c r="AK71" s="315"/>
      <c r="AL71" s="370"/>
      <c r="AM71" s="315"/>
      <c r="AN71" s="370"/>
      <c r="AO71" s="315"/>
      <c r="AP71" s="2075"/>
      <c r="AQ71" s="1904"/>
      <c r="AR71" s="2075"/>
      <c r="AS71" s="1904"/>
      <c r="AT71" s="370"/>
      <c r="AU71" s="315"/>
      <c r="AV71" s="370"/>
      <c r="AW71" s="315"/>
      <c r="AX71" s="370"/>
      <c r="AY71" s="315"/>
      <c r="AZ71" s="527"/>
      <c r="FT71" s="132"/>
      <c r="FU71" s="133"/>
      <c r="FV71" s="134"/>
      <c r="FW71" s="134"/>
      <c r="FX71" s="134"/>
      <c r="FY71" s="134"/>
      <c r="FZ71" s="134"/>
      <c r="GA71" s="134"/>
      <c r="GB71" s="135"/>
      <c r="HB71" s="136" t="s">
        <v>114</v>
      </c>
      <c r="HC71" s="136" t="s">
        <v>46</v>
      </c>
      <c r="HD71" s="9" t="s">
        <v>45</v>
      </c>
      <c r="HE71" s="9" t="s">
        <v>23</v>
      </c>
      <c r="HF71" s="9" t="s">
        <v>44</v>
      </c>
      <c r="HG71" s="136" t="s">
        <v>103</v>
      </c>
    </row>
    <row r="72" spans="1:229" s="10" customFormat="1" ht="24.9" customHeight="1" x14ac:dyDescent="0.2">
      <c r="A72"/>
      <c r="B72" s="380"/>
      <c r="C72" s="207" t="s">
        <v>114</v>
      </c>
      <c r="D72" s="215" t="s">
        <v>7</v>
      </c>
      <c r="E72" s="216" t="s">
        <v>918</v>
      </c>
      <c r="F72" s="141"/>
      <c r="G72" s="217">
        <v>373.82</v>
      </c>
      <c r="H72" s="218"/>
      <c r="I72" s="381"/>
      <c r="J72" s="371"/>
      <c r="K72" s="317"/>
      <c r="L72" s="371"/>
      <c r="M72" s="317"/>
      <c r="N72" s="371"/>
      <c r="O72" s="317"/>
      <c r="P72" s="371"/>
      <c r="Q72" s="317"/>
      <c r="R72" s="371"/>
      <c r="S72" s="317"/>
      <c r="T72" s="371"/>
      <c r="U72" s="317"/>
      <c r="V72" s="371"/>
      <c r="W72" s="317"/>
      <c r="X72" s="371"/>
      <c r="Y72" s="317"/>
      <c r="Z72" s="371"/>
      <c r="AA72" s="317"/>
      <c r="AB72" s="371"/>
      <c r="AC72" s="317"/>
      <c r="AD72" s="371"/>
      <c r="AE72" s="317"/>
      <c r="AF72" s="371"/>
      <c r="AG72" s="317"/>
      <c r="AH72" s="371"/>
      <c r="AI72" s="317"/>
      <c r="AJ72" s="371"/>
      <c r="AK72" s="317"/>
      <c r="AL72" s="371"/>
      <c r="AM72" s="317"/>
      <c r="AN72" s="371"/>
      <c r="AO72" s="317"/>
      <c r="AP72" s="2076"/>
      <c r="AQ72" s="1906"/>
      <c r="AR72" s="2076"/>
      <c r="AS72" s="1906"/>
      <c r="AT72" s="371"/>
      <c r="AU72" s="317"/>
      <c r="AV72" s="371"/>
      <c r="AW72" s="317"/>
      <c r="AX72" s="371"/>
      <c r="AY72" s="317"/>
      <c r="AZ72" s="528"/>
      <c r="FT72" s="139"/>
      <c r="FU72" s="140"/>
      <c r="FV72" s="141"/>
      <c r="FW72" s="141"/>
      <c r="FX72" s="141"/>
      <c r="FY72" s="141"/>
      <c r="FZ72" s="141"/>
      <c r="GA72" s="141"/>
      <c r="GB72" s="142"/>
      <c r="HB72" s="143" t="s">
        <v>114</v>
      </c>
      <c r="HC72" s="143" t="s">
        <v>46</v>
      </c>
      <c r="HD72" s="10" t="s">
        <v>46</v>
      </c>
      <c r="HE72" s="10" t="s">
        <v>23</v>
      </c>
      <c r="HF72" s="10" t="s">
        <v>45</v>
      </c>
      <c r="HG72" s="143" t="s">
        <v>103</v>
      </c>
    </row>
    <row r="73" spans="1:229" s="2" customFormat="1" ht="24" customHeight="1" x14ac:dyDescent="0.2">
      <c r="A73"/>
      <c r="B73" s="430" t="s">
        <v>191</v>
      </c>
      <c r="C73" s="268" t="s">
        <v>105</v>
      </c>
      <c r="D73" s="269" t="s">
        <v>250</v>
      </c>
      <c r="E73" s="275" t="s">
        <v>251</v>
      </c>
      <c r="F73" s="270" t="s">
        <v>108</v>
      </c>
      <c r="G73" s="271">
        <v>373.82</v>
      </c>
      <c r="H73" s="272">
        <v>90</v>
      </c>
      <c r="I73" s="432">
        <f>ROUND(H73*G73,2)</f>
        <v>33643.800000000003</v>
      </c>
      <c r="J73" s="509"/>
      <c r="K73" s="319">
        <f>ROUND(J73*H73,2)</f>
        <v>0</v>
      </c>
      <c r="L73" s="509"/>
      <c r="M73" s="319">
        <f>ROUND(L73*H73,2)</f>
        <v>0</v>
      </c>
      <c r="N73" s="509"/>
      <c r="O73" s="319">
        <f>ROUND(N73*H73,2)</f>
        <v>0</v>
      </c>
      <c r="P73" s="509">
        <f>(G73*0.85)*0.8</f>
        <v>254.19760000000002</v>
      </c>
      <c r="Q73" s="319">
        <f>ROUND(P73*H73,2)</f>
        <v>22877.78</v>
      </c>
      <c r="R73" s="509">
        <v>60</v>
      </c>
      <c r="S73" s="319">
        <f>ROUND(R73*H73,2)</f>
        <v>5400</v>
      </c>
      <c r="T73" s="509"/>
      <c r="U73" s="319">
        <f>ROUND(T73*H73,2)</f>
        <v>0</v>
      </c>
      <c r="V73" s="509"/>
      <c r="W73" s="319">
        <f>ROUND(V73*H73,2)</f>
        <v>0</v>
      </c>
      <c r="X73" s="509"/>
      <c r="Y73" s="319">
        <f>ROUND(X73*H73,2)</f>
        <v>0</v>
      </c>
      <c r="Z73" s="509"/>
      <c r="AA73" s="319">
        <f>ROUND(Z73*H73,2)</f>
        <v>0</v>
      </c>
      <c r="AB73" s="509"/>
      <c r="AC73" s="319">
        <f>ROUND(AB73*H73,2)</f>
        <v>0</v>
      </c>
      <c r="AD73" s="509"/>
      <c r="AE73" s="319">
        <f>ROUND(AD73*H73,2)</f>
        <v>0</v>
      </c>
      <c r="AF73" s="509"/>
      <c r="AG73" s="319">
        <f>ROUND(AF73*H73,2)</f>
        <v>0</v>
      </c>
      <c r="AH73" s="509"/>
      <c r="AI73" s="319">
        <f>ROUND(AH73*H73,2)</f>
        <v>0</v>
      </c>
      <c r="AJ73" s="509"/>
      <c r="AK73" s="319">
        <f>ROUND(AJ73*H73,2)</f>
        <v>0</v>
      </c>
      <c r="AL73" s="509"/>
      <c r="AM73" s="319">
        <f>ROUND(AL73*H73,2)</f>
        <v>0</v>
      </c>
      <c r="AN73" s="509"/>
      <c r="AO73" s="319">
        <f>ROUND(AN73*H73,2)</f>
        <v>0</v>
      </c>
      <c r="AP73" s="2078">
        <v>59.62</v>
      </c>
      <c r="AQ73" s="1908">
        <f>ROUND(AP73*H73,2)</f>
        <v>5365.8</v>
      </c>
      <c r="AR73" s="2078"/>
      <c r="AS73" s="1908">
        <f>ROUND(AR73*H73,2)</f>
        <v>0</v>
      </c>
      <c r="AT73" s="509"/>
      <c r="AU73" s="319">
        <f>ROUND(AT73*H73,2)</f>
        <v>0</v>
      </c>
      <c r="AV73" s="509">
        <f>AT73+AR73+AP73+AN73+AL73+AJ73+AH73+AF73+AD73+AB73+Z73+X73+V73+T73+R73+P73+N73+L73+J73</f>
        <v>373.81760000000003</v>
      </c>
      <c r="AW73" s="319">
        <f>ROUND(AV73*H73,2)</f>
        <v>33643.58</v>
      </c>
      <c r="AX73" s="509">
        <f>G73-AV73</f>
        <v>2.3999999999659849E-3</v>
      </c>
      <c r="AY73" s="319">
        <f>ROUND(AX73*H73,2)</f>
        <v>0.22</v>
      </c>
      <c r="AZ73" s="530">
        <f>AY73/I73</f>
        <v>6.5390948703773049E-6</v>
      </c>
      <c r="FT73" s="31"/>
      <c r="FU73" s="426" t="s">
        <v>7</v>
      </c>
      <c r="FV73" s="427" t="s">
        <v>31</v>
      </c>
      <c r="FW73" s="285"/>
      <c r="FX73" s="48">
        <f>FW73*G73</f>
        <v>0</v>
      </c>
      <c r="FY73" s="48">
        <v>0</v>
      </c>
      <c r="FZ73" s="48">
        <f>FY73*G73</f>
        <v>0</v>
      </c>
      <c r="GA73" s="48">
        <v>0</v>
      </c>
      <c r="GB73" s="428">
        <f>GA73*G73</f>
        <v>0</v>
      </c>
      <c r="GZ73" s="49" t="s">
        <v>110</v>
      </c>
      <c r="HB73" s="49" t="s">
        <v>105</v>
      </c>
      <c r="HC73" s="49" t="s">
        <v>46</v>
      </c>
      <c r="HG73" s="49" t="s">
        <v>103</v>
      </c>
      <c r="HM73" s="429">
        <f>IF(FV73="základní",I73,0)</f>
        <v>33643.800000000003</v>
      </c>
      <c r="HN73" s="429">
        <f>IF(FV73="snížená",I73,0)</f>
        <v>0</v>
      </c>
      <c r="HO73" s="429">
        <f>IF(FV73="zákl. přenesená",I73,0)</f>
        <v>0</v>
      </c>
      <c r="HP73" s="429">
        <f>IF(FV73="sníž. přenesená",I73,0)</f>
        <v>0</v>
      </c>
      <c r="HQ73" s="429">
        <f>IF(FV73="nulová",I73,0)</f>
        <v>0</v>
      </c>
      <c r="HR73" s="49" t="s">
        <v>45</v>
      </c>
      <c r="HS73" s="429">
        <f>ROUND(H73*G73,2)</f>
        <v>33643.800000000003</v>
      </c>
      <c r="HT73" s="49" t="s">
        <v>110</v>
      </c>
      <c r="HU73" s="49" t="s">
        <v>919</v>
      </c>
    </row>
    <row r="74" spans="1:229" s="10" customFormat="1" ht="24.9" customHeight="1" x14ac:dyDescent="0.2">
      <c r="A74"/>
      <c r="B74" s="380"/>
      <c r="C74" s="207" t="s">
        <v>114</v>
      </c>
      <c r="D74" s="215" t="s">
        <v>7</v>
      </c>
      <c r="E74" s="216" t="s">
        <v>920</v>
      </c>
      <c r="F74" s="141"/>
      <c r="G74" s="217">
        <v>373.82</v>
      </c>
      <c r="H74" s="218"/>
      <c r="I74" s="381"/>
      <c r="J74" s="371"/>
      <c r="K74" s="317"/>
      <c r="L74" s="371"/>
      <c r="M74" s="317"/>
      <c r="N74" s="371"/>
      <c r="O74" s="317"/>
      <c r="P74" s="371"/>
      <c r="Q74" s="317"/>
      <c r="R74" s="371"/>
      <c r="S74" s="317"/>
      <c r="T74" s="371"/>
      <c r="U74" s="317"/>
      <c r="V74" s="371"/>
      <c r="W74" s="317"/>
      <c r="X74" s="371"/>
      <c r="Y74" s="317"/>
      <c r="Z74" s="371"/>
      <c r="AA74" s="317"/>
      <c r="AB74" s="371"/>
      <c r="AC74" s="317"/>
      <c r="AD74" s="371"/>
      <c r="AE74" s="317"/>
      <c r="AF74" s="371"/>
      <c r="AG74" s="317"/>
      <c r="AH74" s="371"/>
      <c r="AI74" s="317"/>
      <c r="AJ74" s="371"/>
      <c r="AK74" s="317"/>
      <c r="AL74" s="371"/>
      <c r="AM74" s="317"/>
      <c r="AN74" s="371"/>
      <c r="AO74" s="317"/>
      <c r="AP74" s="2076"/>
      <c r="AQ74" s="1906"/>
      <c r="AR74" s="2076"/>
      <c r="AS74" s="1906"/>
      <c r="AT74" s="371"/>
      <c r="AU74" s="317"/>
      <c r="AV74" s="371"/>
      <c r="AW74" s="317"/>
      <c r="AX74" s="371"/>
      <c r="AY74" s="317"/>
      <c r="AZ74" s="528"/>
      <c r="FT74" s="139"/>
      <c r="FU74" s="140"/>
      <c r="FV74" s="141"/>
      <c r="FW74" s="141"/>
      <c r="FX74" s="141"/>
      <c r="FY74" s="141"/>
      <c r="FZ74" s="141"/>
      <c r="GA74" s="141"/>
      <c r="GB74" s="142"/>
      <c r="HB74" s="143" t="s">
        <v>114</v>
      </c>
      <c r="HC74" s="143" t="s">
        <v>46</v>
      </c>
      <c r="HD74" s="10" t="s">
        <v>46</v>
      </c>
      <c r="HE74" s="10" t="s">
        <v>23</v>
      </c>
      <c r="HF74" s="10" t="s">
        <v>45</v>
      </c>
      <c r="HG74" s="143" t="s">
        <v>103</v>
      </c>
    </row>
    <row r="75" spans="1:229" s="2" customFormat="1" ht="24" customHeight="1" x14ac:dyDescent="0.2">
      <c r="A75"/>
      <c r="B75" s="430" t="s">
        <v>199</v>
      </c>
      <c r="C75" s="268" t="s">
        <v>105</v>
      </c>
      <c r="D75" s="269" t="s">
        <v>255</v>
      </c>
      <c r="E75" s="275" t="s">
        <v>256</v>
      </c>
      <c r="F75" s="270" t="s">
        <v>194</v>
      </c>
      <c r="G75" s="271">
        <v>98.15</v>
      </c>
      <c r="H75" s="272">
        <v>129.4</v>
      </c>
      <c r="I75" s="432">
        <f>ROUND(H75*G75,2)</f>
        <v>12700.61</v>
      </c>
      <c r="J75" s="509"/>
      <c r="K75" s="319">
        <f>ROUND(J75*H75,2)</f>
        <v>0</v>
      </c>
      <c r="L75" s="509"/>
      <c r="M75" s="319">
        <f>ROUND(L75*H75,2)</f>
        <v>0</v>
      </c>
      <c r="N75" s="509"/>
      <c r="O75" s="319">
        <f>ROUND(N75*H75,2)</f>
        <v>0</v>
      </c>
      <c r="P75" s="509">
        <f>(G75*0.85)*0.8</f>
        <v>66.742000000000004</v>
      </c>
      <c r="Q75" s="319">
        <f>ROUND(P75*H75,2)</f>
        <v>8636.41</v>
      </c>
      <c r="R75" s="509"/>
      <c r="S75" s="319">
        <f>ROUND(R75*H75,2)</f>
        <v>0</v>
      </c>
      <c r="T75" s="509"/>
      <c r="U75" s="319">
        <f>ROUND(T75*H75,2)</f>
        <v>0</v>
      </c>
      <c r="V75" s="509"/>
      <c r="W75" s="319">
        <f>ROUND(V75*H75,2)</f>
        <v>0</v>
      </c>
      <c r="X75" s="509"/>
      <c r="Y75" s="319">
        <f>ROUND(X75*H75,2)</f>
        <v>0</v>
      </c>
      <c r="Z75" s="509"/>
      <c r="AA75" s="319">
        <f>ROUND(Z75*H75,2)</f>
        <v>0</v>
      </c>
      <c r="AB75" s="509"/>
      <c r="AC75" s="319">
        <f>ROUND(AB75*H75,2)</f>
        <v>0</v>
      </c>
      <c r="AD75" s="509"/>
      <c r="AE75" s="319">
        <f>ROUND(AD75*H75,2)</f>
        <v>0</v>
      </c>
      <c r="AF75" s="509"/>
      <c r="AG75" s="319">
        <f>ROUND(AF75*H75,2)</f>
        <v>0</v>
      </c>
      <c r="AH75" s="509"/>
      <c r="AI75" s="319">
        <f>ROUND(AH75*H75,2)</f>
        <v>0</v>
      </c>
      <c r="AJ75" s="509"/>
      <c r="AK75" s="319">
        <f>ROUND(AJ75*H75,2)</f>
        <v>0</v>
      </c>
      <c r="AL75" s="509"/>
      <c r="AM75" s="319">
        <f>ROUND(AL75*H75,2)</f>
        <v>0</v>
      </c>
      <c r="AN75" s="509"/>
      <c r="AO75" s="319">
        <f>ROUND(AN75*H75,2)</f>
        <v>0</v>
      </c>
      <c r="AP75" s="2078">
        <v>31.4</v>
      </c>
      <c r="AQ75" s="1908">
        <f>ROUND(AP75*H75,2)</f>
        <v>4063.16</v>
      </c>
      <c r="AR75" s="2078"/>
      <c r="AS75" s="1908">
        <f>ROUND(AR75*H75,2)</f>
        <v>0</v>
      </c>
      <c r="AT75" s="509"/>
      <c r="AU75" s="319">
        <f>ROUND(AT75*H75,2)</f>
        <v>0</v>
      </c>
      <c r="AV75" s="509">
        <f>AT75+AR75+AP75+AN75+AL75+AJ75+AH75+AF75+AD75+AB75+Z75+X75+V75+T75+R75+P75+N75+L75+J75</f>
        <v>98.141999999999996</v>
      </c>
      <c r="AW75" s="319">
        <f>ROUND(AV75*H75,2)</f>
        <v>12699.57</v>
      </c>
      <c r="AX75" s="509">
        <f>G75-AV75</f>
        <v>8.0000000000097771E-3</v>
      </c>
      <c r="AY75" s="319">
        <f>ROUND(AX75*H75,2)</f>
        <v>1.04</v>
      </c>
      <c r="AZ75" s="530">
        <f>AY75/I75</f>
        <v>8.1885830680573609E-5</v>
      </c>
      <c r="FT75" s="31"/>
      <c r="FU75" s="426" t="s">
        <v>7</v>
      </c>
      <c r="FV75" s="427" t="s">
        <v>31</v>
      </c>
      <c r="FW75" s="285"/>
      <c r="FX75" s="48">
        <f>FW75*G75</f>
        <v>0</v>
      </c>
      <c r="FY75" s="48">
        <v>0</v>
      </c>
      <c r="FZ75" s="48">
        <f>FY75*G75</f>
        <v>0</v>
      </c>
      <c r="GA75" s="48">
        <v>0</v>
      </c>
      <c r="GB75" s="428">
        <f>GA75*G75</f>
        <v>0</v>
      </c>
      <c r="GZ75" s="49" t="s">
        <v>110</v>
      </c>
      <c r="HB75" s="49" t="s">
        <v>105</v>
      </c>
      <c r="HC75" s="49" t="s">
        <v>46</v>
      </c>
      <c r="HG75" s="49" t="s">
        <v>103</v>
      </c>
      <c r="HM75" s="429">
        <f>IF(FV75="základní",I75,0)</f>
        <v>12700.61</v>
      </c>
      <c r="HN75" s="429">
        <f>IF(FV75="snížená",I75,0)</f>
        <v>0</v>
      </c>
      <c r="HO75" s="429">
        <f>IF(FV75="zákl. přenesená",I75,0)</f>
        <v>0</v>
      </c>
      <c r="HP75" s="429">
        <f>IF(FV75="sníž. přenesená",I75,0)</f>
        <v>0</v>
      </c>
      <c r="HQ75" s="429">
        <f>IF(FV75="nulová",I75,0)</f>
        <v>0</v>
      </c>
      <c r="HR75" s="49" t="s">
        <v>45</v>
      </c>
      <c r="HS75" s="429">
        <f>ROUND(H75*G75,2)</f>
        <v>12700.61</v>
      </c>
      <c r="HT75" s="49" t="s">
        <v>110</v>
      </c>
      <c r="HU75" s="49" t="s">
        <v>921</v>
      </c>
    </row>
    <row r="76" spans="1:229" s="1" customFormat="1" ht="24.9" customHeight="1" x14ac:dyDescent="0.2">
      <c r="A76"/>
      <c r="B76" s="377"/>
      <c r="C76" s="207" t="s">
        <v>112</v>
      </c>
      <c r="D76" s="33"/>
      <c r="E76" s="208" t="s">
        <v>258</v>
      </c>
      <c r="F76" s="33"/>
      <c r="G76" s="33"/>
      <c r="H76" s="202"/>
      <c r="I76" s="378"/>
      <c r="J76" s="369"/>
      <c r="K76" s="508"/>
      <c r="L76" s="369"/>
      <c r="M76" s="508"/>
      <c r="N76" s="369"/>
      <c r="O76" s="508"/>
      <c r="P76" s="369"/>
      <c r="Q76" s="508"/>
      <c r="R76" s="369"/>
      <c r="S76" s="508"/>
      <c r="T76" s="369"/>
      <c r="U76" s="508"/>
      <c r="V76" s="369"/>
      <c r="W76" s="508"/>
      <c r="X76" s="369"/>
      <c r="Y76" s="508"/>
      <c r="Z76" s="369"/>
      <c r="AA76" s="508"/>
      <c r="AB76" s="369"/>
      <c r="AC76" s="508"/>
      <c r="AD76" s="369"/>
      <c r="AE76" s="508"/>
      <c r="AF76" s="369"/>
      <c r="AG76" s="508"/>
      <c r="AH76" s="369"/>
      <c r="AI76" s="508"/>
      <c r="AJ76" s="369"/>
      <c r="AK76" s="508"/>
      <c r="AL76" s="369"/>
      <c r="AM76" s="508"/>
      <c r="AN76" s="369"/>
      <c r="AO76" s="508"/>
      <c r="AP76" s="2074"/>
      <c r="AQ76" s="1902"/>
      <c r="AR76" s="2074"/>
      <c r="AS76" s="1902"/>
      <c r="AT76" s="369"/>
      <c r="AU76" s="508"/>
      <c r="AV76" s="369"/>
      <c r="AW76" s="508"/>
      <c r="AX76" s="369"/>
      <c r="AY76" s="508"/>
      <c r="AZ76" s="526"/>
      <c r="FT76" s="25"/>
      <c r="FU76" s="128"/>
      <c r="FV76" s="129"/>
      <c r="FW76" s="33"/>
      <c r="FX76" s="33"/>
      <c r="FY76" s="33"/>
      <c r="FZ76" s="33"/>
      <c r="GA76" s="33"/>
      <c r="GB76" s="34"/>
      <c r="GC76" s="22"/>
      <c r="GD76" s="22"/>
      <c r="GE76" s="22"/>
      <c r="GF76" s="22"/>
      <c r="GG76" s="22"/>
      <c r="GH76" s="22"/>
      <c r="GI76" s="22"/>
      <c r="GJ76" s="22"/>
      <c r="GK76" s="22"/>
      <c r="GL76" s="22"/>
      <c r="GM76" s="22"/>
      <c r="HB76" s="13" t="s">
        <v>112</v>
      </c>
      <c r="HC76" s="13" t="s">
        <v>46</v>
      </c>
    </row>
    <row r="77" spans="1:229" s="10" customFormat="1" ht="24.9" customHeight="1" x14ac:dyDescent="0.2">
      <c r="A77"/>
      <c r="B77" s="380"/>
      <c r="C77" s="207" t="s">
        <v>114</v>
      </c>
      <c r="D77" s="215" t="s">
        <v>7</v>
      </c>
      <c r="E77" s="216" t="s">
        <v>922</v>
      </c>
      <c r="F77" s="141"/>
      <c r="G77" s="217">
        <v>98.15</v>
      </c>
      <c r="H77" s="218"/>
      <c r="I77" s="381"/>
      <c r="J77" s="371"/>
      <c r="K77" s="317"/>
      <c r="L77" s="371"/>
      <c r="M77" s="317"/>
      <c r="N77" s="371"/>
      <c r="O77" s="317"/>
      <c r="P77" s="371"/>
      <c r="Q77" s="317"/>
      <c r="R77" s="371"/>
      <c r="S77" s="317"/>
      <c r="T77" s="371"/>
      <c r="U77" s="317"/>
      <c r="V77" s="371"/>
      <c r="W77" s="317"/>
      <c r="X77" s="371"/>
      <c r="Y77" s="317"/>
      <c r="Z77" s="371"/>
      <c r="AA77" s="317"/>
      <c r="AB77" s="371"/>
      <c r="AC77" s="317"/>
      <c r="AD77" s="371"/>
      <c r="AE77" s="317"/>
      <c r="AF77" s="371"/>
      <c r="AG77" s="317"/>
      <c r="AH77" s="371"/>
      <c r="AI77" s="317"/>
      <c r="AJ77" s="371"/>
      <c r="AK77" s="317"/>
      <c r="AL77" s="371"/>
      <c r="AM77" s="317"/>
      <c r="AN77" s="371"/>
      <c r="AO77" s="317"/>
      <c r="AP77" s="2076"/>
      <c r="AQ77" s="1906"/>
      <c r="AR77" s="2076"/>
      <c r="AS77" s="1906"/>
      <c r="AT77" s="371"/>
      <c r="AU77" s="317"/>
      <c r="AV77" s="371"/>
      <c r="AW77" s="317"/>
      <c r="AX77" s="371"/>
      <c r="AY77" s="317"/>
      <c r="AZ77" s="528"/>
      <c r="FT77" s="139"/>
      <c r="FU77" s="140"/>
      <c r="FV77" s="141"/>
      <c r="FW77" s="141"/>
      <c r="FX77" s="141"/>
      <c r="FY77" s="141"/>
      <c r="FZ77" s="141"/>
      <c r="GA77" s="141"/>
      <c r="GB77" s="142"/>
      <c r="HB77" s="143" t="s">
        <v>114</v>
      </c>
      <c r="HC77" s="143" t="s">
        <v>46</v>
      </c>
      <c r="HD77" s="10" t="s">
        <v>46</v>
      </c>
      <c r="HE77" s="10" t="s">
        <v>23</v>
      </c>
      <c r="HF77" s="10" t="s">
        <v>45</v>
      </c>
      <c r="HG77" s="143" t="s">
        <v>103</v>
      </c>
    </row>
    <row r="78" spans="1:229" s="2" customFormat="1" ht="37.5" customHeight="1" x14ac:dyDescent="0.2">
      <c r="A78"/>
      <c r="B78" s="430" t="s">
        <v>206</v>
      </c>
      <c r="C78" s="268" t="s">
        <v>105</v>
      </c>
      <c r="D78" s="269" t="s">
        <v>260</v>
      </c>
      <c r="E78" s="275" t="s">
        <v>261</v>
      </c>
      <c r="F78" s="270" t="s">
        <v>194</v>
      </c>
      <c r="G78" s="271">
        <v>297.39999999999998</v>
      </c>
      <c r="H78" s="272">
        <v>100.3</v>
      </c>
      <c r="I78" s="432">
        <f>ROUND(H78*G78,2)</f>
        <v>29829.22</v>
      </c>
      <c r="J78" s="509"/>
      <c r="K78" s="319">
        <f>ROUND(J78*H78,2)</f>
        <v>0</v>
      </c>
      <c r="L78" s="509"/>
      <c r="M78" s="319">
        <f>ROUND(L78*H78,2)</f>
        <v>0</v>
      </c>
      <c r="N78" s="509"/>
      <c r="O78" s="319">
        <f>ROUND(N78*H78,2)</f>
        <v>0</v>
      </c>
      <c r="P78" s="509">
        <f>(G78*0.85)*0.4</f>
        <v>101.11599999999999</v>
      </c>
      <c r="Q78" s="319">
        <f>ROUND(P78*H78,2)</f>
        <v>10141.93</v>
      </c>
      <c r="R78" s="509">
        <v>100</v>
      </c>
      <c r="S78" s="319">
        <f>ROUND(R78*H78,2)</f>
        <v>10030</v>
      </c>
      <c r="T78" s="509"/>
      <c r="U78" s="319">
        <f>ROUND(T78*H78,2)</f>
        <v>0</v>
      </c>
      <c r="V78" s="509"/>
      <c r="W78" s="319">
        <f>ROUND(V78*H78,2)</f>
        <v>0</v>
      </c>
      <c r="X78" s="509"/>
      <c r="Y78" s="319">
        <f>ROUND(X78*H78,2)</f>
        <v>0</v>
      </c>
      <c r="Z78" s="509"/>
      <c r="AA78" s="319">
        <f>ROUND(Z78*H78,2)</f>
        <v>0</v>
      </c>
      <c r="AB78" s="509"/>
      <c r="AC78" s="319">
        <f>ROUND(AB78*H78,2)</f>
        <v>0</v>
      </c>
      <c r="AD78" s="509"/>
      <c r="AE78" s="319">
        <f>ROUND(AD78*H78,2)</f>
        <v>0</v>
      </c>
      <c r="AF78" s="509"/>
      <c r="AG78" s="319">
        <f>ROUND(AF78*H78,2)</f>
        <v>0</v>
      </c>
      <c r="AH78" s="509"/>
      <c r="AI78" s="319">
        <f>ROUND(AH78*H78,2)</f>
        <v>0</v>
      </c>
      <c r="AJ78" s="509"/>
      <c r="AK78" s="319">
        <f>ROUND(AJ78*H78,2)</f>
        <v>0</v>
      </c>
      <c r="AL78" s="509"/>
      <c r="AM78" s="319">
        <f>ROUND(AL78*H78,2)</f>
        <v>0</v>
      </c>
      <c r="AN78" s="509"/>
      <c r="AO78" s="319">
        <f>ROUND(AN78*H78,2)</f>
        <v>0</v>
      </c>
      <c r="AP78" s="2078">
        <v>96.28</v>
      </c>
      <c r="AQ78" s="1908">
        <f>ROUND(AP78*H78,2)</f>
        <v>9656.8799999999992</v>
      </c>
      <c r="AR78" s="2078"/>
      <c r="AS78" s="1908">
        <f>ROUND(AR78*H78,2)</f>
        <v>0</v>
      </c>
      <c r="AT78" s="509"/>
      <c r="AU78" s="319">
        <f>ROUND(AT78*H78,2)</f>
        <v>0</v>
      </c>
      <c r="AV78" s="509">
        <f>AT78+AR78+AP78+AN78+AL78+AJ78+AH78+AF78+AD78+AB78+Z78+X78+V78+T78+R78+P78+N78+L78+J78</f>
        <v>297.39599999999996</v>
      </c>
      <c r="AW78" s="319">
        <f>ROUND(AV78*H78,2)</f>
        <v>29828.82</v>
      </c>
      <c r="AX78" s="509">
        <f>G78-AV78</f>
        <v>4.0000000000190994E-3</v>
      </c>
      <c r="AY78" s="319">
        <f>ROUND(AX78*H78,2)</f>
        <v>0.4</v>
      </c>
      <c r="AZ78" s="530">
        <f>AY78/I78</f>
        <v>1.3409670115410325E-5</v>
      </c>
      <c r="FT78" s="31"/>
      <c r="FU78" s="426" t="s">
        <v>7</v>
      </c>
      <c r="FV78" s="427" t="s">
        <v>31</v>
      </c>
      <c r="FW78" s="285"/>
      <c r="FX78" s="48">
        <f>FW78*G78</f>
        <v>0</v>
      </c>
      <c r="FY78" s="48">
        <v>0</v>
      </c>
      <c r="FZ78" s="48">
        <f>FY78*G78</f>
        <v>0</v>
      </c>
      <c r="GA78" s="48">
        <v>0</v>
      </c>
      <c r="GB78" s="428">
        <f>GA78*G78</f>
        <v>0</v>
      </c>
      <c r="GZ78" s="49" t="s">
        <v>110</v>
      </c>
      <c r="HB78" s="49" t="s">
        <v>105</v>
      </c>
      <c r="HC78" s="49" t="s">
        <v>46</v>
      </c>
      <c r="HG78" s="49" t="s">
        <v>103</v>
      </c>
      <c r="HM78" s="429">
        <f>IF(FV78="základní",I78,0)</f>
        <v>29829.22</v>
      </c>
      <c r="HN78" s="429">
        <f>IF(FV78="snížená",I78,0)</f>
        <v>0</v>
      </c>
      <c r="HO78" s="429">
        <f>IF(FV78="zákl. přenesená",I78,0)</f>
        <v>0</v>
      </c>
      <c r="HP78" s="429">
        <f>IF(FV78="sníž. přenesená",I78,0)</f>
        <v>0</v>
      </c>
      <c r="HQ78" s="429">
        <f>IF(FV78="nulová",I78,0)</f>
        <v>0</v>
      </c>
      <c r="HR78" s="49" t="s">
        <v>45</v>
      </c>
      <c r="HS78" s="429">
        <f>ROUND(H78*G78,2)</f>
        <v>29829.22</v>
      </c>
      <c r="HT78" s="49" t="s">
        <v>110</v>
      </c>
      <c r="HU78" s="49" t="s">
        <v>923</v>
      </c>
    </row>
    <row r="79" spans="1:229" s="1" customFormat="1" ht="24.9" customHeight="1" x14ac:dyDescent="0.2">
      <c r="A79"/>
      <c r="B79" s="377"/>
      <c r="C79" s="207" t="s">
        <v>112</v>
      </c>
      <c r="D79" s="33"/>
      <c r="E79" s="208" t="s">
        <v>263</v>
      </c>
      <c r="F79" s="33"/>
      <c r="G79" s="33"/>
      <c r="H79" s="202"/>
      <c r="I79" s="378"/>
      <c r="J79" s="369"/>
      <c r="K79" s="508"/>
      <c r="L79" s="369"/>
      <c r="M79" s="508"/>
      <c r="N79" s="369"/>
      <c r="O79" s="508"/>
      <c r="P79" s="369"/>
      <c r="Q79" s="508"/>
      <c r="R79" s="369"/>
      <c r="S79" s="508"/>
      <c r="T79" s="369"/>
      <c r="U79" s="508"/>
      <c r="V79" s="369"/>
      <c r="W79" s="508"/>
      <c r="X79" s="369"/>
      <c r="Y79" s="508"/>
      <c r="Z79" s="369"/>
      <c r="AA79" s="508"/>
      <c r="AB79" s="369"/>
      <c r="AC79" s="508"/>
      <c r="AD79" s="369"/>
      <c r="AE79" s="508"/>
      <c r="AF79" s="369"/>
      <c r="AG79" s="508"/>
      <c r="AH79" s="369"/>
      <c r="AI79" s="508"/>
      <c r="AJ79" s="369"/>
      <c r="AK79" s="508"/>
      <c r="AL79" s="369"/>
      <c r="AM79" s="508"/>
      <c r="AN79" s="369"/>
      <c r="AO79" s="508"/>
      <c r="AP79" s="2074"/>
      <c r="AQ79" s="1902"/>
      <c r="AR79" s="2074"/>
      <c r="AS79" s="1902"/>
      <c r="AT79" s="369"/>
      <c r="AU79" s="508"/>
      <c r="AV79" s="369"/>
      <c r="AW79" s="508"/>
      <c r="AX79" s="369"/>
      <c r="AY79" s="508"/>
      <c r="AZ79" s="526"/>
      <c r="FT79" s="25"/>
      <c r="FU79" s="128"/>
      <c r="FV79" s="129"/>
      <c r="FW79" s="33"/>
      <c r="FX79" s="33"/>
      <c r="FY79" s="33"/>
      <c r="FZ79" s="33"/>
      <c r="GA79" s="33"/>
      <c r="GB79" s="34"/>
      <c r="GC79" s="22"/>
      <c r="GD79" s="22"/>
      <c r="GE79" s="22"/>
      <c r="GF79" s="22"/>
      <c r="GG79" s="22"/>
      <c r="GH79" s="22"/>
      <c r="GI79" s="22"/>
      <c r="GJ79" s="22"/>
      <c r="GK79" s="22"/>
      <c r="GL79" s="22"/>
      <c r="GM79" s="22"/>
      <c r="HB79" s="13" t="s">
        <v>112</v>
      </c>
      <c r="HC79" s="13" t="s">
        <v>46</v>
      </c>
    </row>
    <row r="80" spans="1:229" s="10" customFormat="1" ht="24.9" customHeight="1" x14ac:dyDescent="0.2">
      <c r="A80"/>
      <c r="B80" s="380"/>
      <c r="C80" s="207" t="s">
        <v>114</v>
      </c>
      <c r="D80" s="215" t="s">
        <v>7</v>
      </c>
      <c r="E80" s="216" t="s">
        <v>924</v>
      </c>
      <c r="F80" s="141"/>
      <c r="G80" s="217">
        <v>178.46</v>
      </c>
      <c r="H80" s="218"/>
      <c r="I80" s="381"/>
      <c r="J80" s="371"/>
      <c r="K80" s="317"/>
      <c r="L80" s="371"/>
      <c r="M80" s="317"/>
      <c r="N80" s="371"/>
      <c r="O80" s="317"/>
      <c r="P80" s="371"/>
      <c r="Q80" s="317"/>
      <c r="R80" s="371"/>
      <c r="S80" s="317"/>
      <c r="T80" s="371"/>
      <c r="U80" s="317"/>
      <c r="V80" s="371"/>
      <c r="W80" s="317"/>
      <c r="X80" s="371"/>
      <c r="Y80" s="317"/>
      <c r="Z80" s="371"/>
      <c r="AA80" s="317"/>
      <c r="AB80" s="371"/>
      <c r="AC80" s="317"/>
      <c r="AD80" s="371"/>
      <c r="AE80" s="317"/>
      <c r="AF80" s="371"/>
      <c r="AG80" s="317"/>
      <c r="AH80" s="371"/>
      <c r="AI80" s="317"/>
      <c r="AJ80" s="371"/>
      <c r="AK80" s="317"/>
      <c r="AL80" s="371"/>
      <c r="AM80" s="317"/>
      <c r="AN80" s="371"/>
      <c r="AO80" s="317"/>
      <c r="AP80" s="2076"/>
      <c r="AQ80" s="1906"/>
      <c r="AR80" s="2076"/>
      <c r="AS80" s="1906"/>
      <c r="AT80" s="371"/>
      <c r="AU80" s="317"/>
      <c r="AV80" s="371"/>
      <c r="AW80" s="317"/>
      <c r="AX80" s="371"/>
      <c r="AY80" s="317"/>
      <c r="AZ80" s="528"/>
      <c r="FT80" s="139"/>
      <c r="FU80" s="140"/>
      <c r="FV80" s="141"/>
      <c r="FW80" s="141"/>
      <c r="FX80" s="141"/>
      <c r="FY80" s="141"/>
      <c r="FZ80" s="141"/>
      <c r="GA80" s="141"/>
      <c r="GB80" s="142"/>
      <c r="HB80" s="143" t="s">
        <v>114</v>
      </c>
      <c r="HC80" s="143" t="s">
        <v>46</v>
      </c>
      <c r="HD80" s="10" t="s">
        <v>46</v>
      </c>
      <c r="HE80" s="10" t="s">
        <v>23</v>
      </c>
      <c r="HF80" s="10" t="s">
        <v>44</v>
      </c>
      <c r="HG80" s="143" t="s">
        <v>103</v>
      </c>
    </row>
    <row r="81" spans="1:229" s="10" customFormat="1" ht="24.9" customHeight="1" x14ac:dyDescent="0.2">
      <c r="A81"/>
      <c r="B81" s="380"/>
      <c r="C81" s="207" t="s">
        <v>114</v>
      </c>
      <c r="D81" s="215" t="s">
        <v>7</v>
      </c>
      <c r="E81" s="216" t="s">
        <v>925</v>
      </c>
      <c r="F81" s="141"/>
      <c r="G81" s="217">
        <v>118.94</v>
      </c>
      <c r="H81" s="218"/>
      <c r="I81" s="381"/>
      <c r="J81" s="371"/>
      <c r="K81" s="317"/>
      <c r="L81" s="371"/>
      <c r="M81" s="317"/>
      <c r="N81" s="371"/>
      <c r="O81" s="317"/>
      <c r="P81" s="371"/>
      <c r="Q81" s="317"/>
      <c r="R81" s="371"/>
      <c r="S81" s="317"/>
      <c r="T81" s="371"/>
      <c r="U81" s="317"/>
      <c r="V81" s="371"/>
      <c r="W81" s="317"/>
      <c r="X81" s="371"/>
      <c r="Y81" s="317"/>
      <c r="Z81" s="371"/>
      <c r="AA81" s="317"/>
      <c r="AB81" s="371"/>
      <c r="AC81" s="317"/>
      <c r="AD81" s="371"/>
      <c r="AE81" s="317"/>
      <c r="AF81" s="371"/>
      <c r="AG81" s="317"/>
      <c r="AH81" s="371"/>
      <c r="AI81" s="317"/>
      <c r="AJ81" s="371"/>
      <c r="AK81" s="317"/>
      <c r="AL81" s="371"/>
      <c r="AM81" s="317"/>
      <c r="AN81" s="371"/>
      <c r="AO81" s="317"/>
      <c r="AP81" s="2076"/>
      <c r="AQ81" s="1906"/>
      <c r="AR81" s="2076"/>
      <c r="AS81" s="1906"/>
      <c r="AT81" s="371"/>
      <c r="AU81" s="317"/>
      <c r="AV81" s="371"/>
      <c r="AW81" s="317"/>
      <c r="AX81" s="371"/>
      <c r="AY81" s="317"/>
      <c r="AZ81" s="528"/>
      <c r="FT81" s="139"/>
      <c r="FU81" s="140"/>
      <c r="FV81" s="141"/>
      <c r="FW81" s="141"/>
      <c r="FX81" s="141"/>
      <c r="FY81" s="141"/>
      <c r="FZ81" s="141"/>
      <c r="GA81" s="141"/>
      <c r="GB81" s="142"/>
      <c r="HB81" s="143" t="s">
        <v>114</v>
      </c>
      <c r="HC81" s="143" t="s">
        <v>46</v>
      </c>
      <c r="HD81" s="10" t="s">
        <v>46</v>
      </c>
      <c r="HE81" s="10" t="s">
        <v>23</v>
      </c>
      <c r="HF81" s="10" t="s">
        <v>44</v>
      </c>
      <c r="HG81" s="143" t="s">
        <v>103</v>
      </c>
    </row>
    <row r="82" spans="1:229" s="12" customFormat="1" ht="24.9" customHeight="1" x14ac:dyDescent="0.2">
      <c r="A82"/>
      <c r="B82" s="384"/>
      <c r="C82" s="207" t="s">
        <v>114</v>
      </c>
      <c r="D82" s="227" t="s">
        <v>7</v>
      </c>
      <c r="E82" s="228" t="s">
        <v>132</v>
      </c>
      <c r="F82" s="155"/>
      <c r="G82" s="229">
        <v>297.39999999999998</v>
      </c>
      <c r="H82" s="230"/>
      <c r="I82" s="385"/>
      <c r="J82" s="373"/>
      <c r="K82" s="323"/>
      <c r="L82" s="373"/>
      <c r="M82" s="323"/>
      <c r="N82" s="373"/>
      <c r="O82" s="323"/>
      <c r="P82" s="373"/>
      <c r="Q82" s="323"/>
      <c r="R82" s="373"/>
      <c r="S82" s="323"/>
      <c r="T82" s="373"/>
      <c r="U82" s="323"/>
      <c r="V82" s="373"/>
      <c r="W82" s="323"/>
      <c r="X82" s="373"/>
      <c r="Y82" s="323"/>
      <c r="Z82" s="373"/>
      <c r="AA82" s="323"/>
      <c r="AB82" s="373"/>
      <c r="AC82" s="323"/>
      <c r="AD82" s="373"/>
      <c r="AE82" s="323"/>
      <c r="AF82" s="373"/>
      <c r="AG82" s="323"/>
      <c r="AH82" s="373"/>
      <c r="AI82" s="323"/>
      <c r="AJ82" s="373"/>
      <c r="AK82" s="323"/>
      <c r="AL82" s="373"/>
      <c r="AM82" s="323"/>
      <c r="AN82" s="373"/>
      <c r="AO82" s="323"/>
      <c r="AP82" s="2077"/>
      <c r="AQ82" s="1912"/>
      <c r="AR82" s="2077"/>
      <c r="AS82" s="1912"/>
      <c r="AT82" s="373"/>
      <c r="AU82" s="323"/>
      <c r="AV82" s="373"/>
      <c r="AW82" s="323"/>
      <c r="AX82" s="373"/>
      <c r="AY82" s="323"/>
      <c r="AZ82" s="529"/>
      <c r="FT82" s="153"/>
      <c r="FU82" s="154"/>
      <c r="FV82" s="155"/>
      <c r="FW82" s="155"/>
      <c r="FX82" s="155"/>
      <c r="FY82" s="155"/>
      <c r="FZ82" s="155"/>
      <c r="GA82" s="155"/>
      <c r="GB82" s="156"/>
      <c r="HB82" s="157" t="s">
        <v>114</v>
      </c>
      <c r="HC82" s="157" t="s">
        <v>46</v>
      </c>
      <c r="HD82" s="12" t="s">
        <v>110</v>
      </c>
      <c r="HE82" s="12" t="s">
        <v>23</v>
      </c>
      <c r="HF82" s="12" t="s">
        <v>45</v>
      </c>
      <c r="HG82" s="157" t="s">
        <v>103</v>
      </c>
    </row>
    <row r="83" spans="1:229" s="2" customFormat="1" ht="24" customHeight="1" x14ac:dyDescent="0.2">
      <c r="A83"/>
      <c r="B83" s="430" t="s">
        <v>2</v>
      </c>
      <c r="C83" s="268" t="s">
        <v>105</v>
      </c>
      <c r="D83" s="269" t="s">
        <v>269</v>
      </c>
      <c r="E83" s="275" t="s">
        <v>270</v>
      </c>
      <c r="F83" s="270" t="s">
        <v>194</v>
      </c>
      <c r="G83" s="271">
        <v>118.94</v>
      </c>
      <c r="H83" s="272">
        <v>63.6</v>
      </c>
      <c r="I83" s="432">
        <f>ROUND(H83*G83,2)</f>
        <v>7564.58</v>
      </c>
      <c r="J83" s="509"/>
      <c r="K83" s="319">
        <f>ROUND(J83*H83,2)</f>
        <v>0</v>
      </c>
      <c r="L83" s="509"/>
      <c r="M83" s="319">
        <f>ROUND(L83*H83,2)</f>
        <v>0</v>
      </c>
      <c r="N83" s="509"/>
      <c r="O83" s="319">
        <f>ROUND(N83*H83,2)</f>
        <v>0</v>
      </c>
      <c r="P83" s="509">
        <f>(G83*0.85)*0.4</f>
        <v>40.439599999999999</v>
      </c>
      <c r="Q83" s="319">
        <f>ROUND(P83*H83,2)</f>
        <v>2571.96</v>
      </c>
      <c r="R83" s="509">
        <v>40</v>
      </c>
      <c r="S83" s="319">
        <f>ROUND(R83*H83,2)</f>
        <v>2544</v>
      </c>
      <c r="T83" s="509"/>
      <c r="U83" s="319">
        <f>ROUND(T83*H83,2)</f>
        <v>0</v>
      </c>
      <c r="V83" s="509"/>
      <c r="W83" s="319">
        <f>ROUND(V83*H83,2)</f>
        <v>0</v>
      </c>
      <c r="X83" s="509"/>
      <c r="Y83" s="319">
        <f>ROUND(X83*H83,2)</f>
        <v>0</v>
      </c>
      <c r="Z83" s="509"/>
      <c r="AA83" s="319">
        <f>ROUND(Z83*H83,2)</f>
        <v>0</v>
      </c>
      <c r="AB83" s="509"/>
      <c r="AC83" s="319">
        <f>ROUND(AB83*H83,2)</f>
        <v>0</v>
      </c>
      <c r="AD83" s="509"/>
      <c r="AE83" s="319">
        <f>ROUND(AD83*H83,2)</f>
        <v>0</v>
      </c>
      <c r="AF83" s="509"/>
      <c r="AG83" s="319">
        <f>ROUND(AF83*H83,2)</f>
        <v>0</v>
      </c>
      <c r="AH83" s="509"/>
      <c r="AI83" s="319">
        <f>ROUND(AH83*H83,2)</f>
        <v>0</v>
      </c>
      <c r="AJ83" s="509"/>
      <c r="AK83" s="319">
        <f>ROUND(AJ83*H83,2)</f>
        <v>0</v>
      </c>
      <c r="AL83" s="509"/>
      <c r="AM83" s="319">
        <f>ROUND(AL83*H83,2)</f>
        <v>0</v>
      </c>
      <c r="AN83" s="509"/>
      <c r="AO83" s="319">
        <f>ROUND(AN83*H83,2)</f>
        <v>0</v>
      </c>
      <c r="AP83" s="2078">
        <v>38.5</v>
      </c>
      <c r="AQ83" s="1908">
        <f>ROUND(AP83*H83,2)</f>
        <v>2448.6</v>
      </c>
      <c r="AR83" s="2078"/>
      <c r="AS83" s="1908">
        <f>ROUND(AR83*H83,2)</f>
        <v>0</v>
      </c>
      <c r="AT83" s="509"/>
      <c r="AU83" s="319">
        <f>ROUND(AT83*H83,2)</f>
        <v>0</v>
      </c>
      <c r="AV83" s="509">
        <f>AT83+AR83+AP83+AN83+AL83+AJ83+AH83+AF83+AD83+AB83+Z83+X83+V83+T83+R83+P83+N83+L83+J83</f>
        <v>118.9396</v>
      </c>
      <c r="AW83" s="319">
        <f>ROUND(AV83*H83,2)</f>
        <v>7564.56</v>
      </c>
      <c r="AX83" s="509">
        <f>G83-AV83</f>
        <v>3.9999999999906777E-4</v>
      </c>
      <c r="AY83" s="319">
        <f>ROUND(AX83*H83,2)</f>
        <v>0.03</v>
      </c>
      <c r="AZ83" s="530">
        <f>AY83/I83</f>
        <v>3.9658513757538423E-6</v>
      </c>
      <c r="FT83" s="31"/>
      <c r="FU83" s="426" t="s">
        <v>7</v>
      </c>
      <c r="FV83" s="427" t="s">
        <v>31</v>
      </c>
      <c r="FW83" s="285"/>
      <c r="FX83" s="48">
        <f>FW83*G83</f>
        <v>0</v>
      </c>
      <c r="FY83" s="48">
        <v>0</v>
      </c>
      <c r="FZ83" s="48">
        <f>FY83*G83</f>
        <v>0</v>
      </c>
      <c r="GA83" s="48">
        <v>0</v>
      </c>
      <c r="GB83" s="428">
        <f>GA83*G83</f>
        <v>0</v>
      </c>
      <c r="GZ83" s="49" t="s">
        <v>110</v>
      </c>
      <c r="HB83" s="49" t="s">
        <v>105</v>
      </c>
      <c r="HC83" s="49" t="s">
        <v>46</v>
      </c>
      <c r="HG83" s="49" t="s">
        <v>103</v>
      </c>
      <c r="HM83" s="429">
        <f>IF(FV83="základní",I83,0)</f>
        <v>7564.58</v>
      </c>
      <c r="HN83" s="429">
        <f>IF(FV83="snížená",I83,0)</f>
        <v>0</v>
      </c>
      <c r="HO83" s="429">
        <f>IF(FV83="zákl. přenesená",I83,0)</f>
        <v>0</v>
      </c>
      <c r="HP83" s="429">
        <f>IF(FV83="sníž. přenesená",I83,0)</f>
        <v>0</v>
      </c>
      <c r="HQ83" s="429">
        <f>IF(FV83="nulová",I83,0)</f>
        <v>0</v>
      </c>
      <c r="HR83" s="49" t="s">
        <v>45</v>
      </c>
      <c r="HS83" s="429">
        <f>ROUND(H83*G83,2)</f>
        <v>7564.58</v>
      </c>
      <c r="HT83" s="49" t="s">
        <v>110</v>
      </c>
      <c r="HU83" s="49" t="s">
        <v>926</v>
      </c>
    </row>
    <row r="84" spans="1:229" s="1" customFormat="1" ht="24.9" customHeight="1" x14ac:dyDescent="0.2">
      <c r="A84"/>
      <c r="B84" s="377"/>
      <c r="C84" s="207" t="s">
        <v>112</v>
      </c>
      <c r="D84" s="33"/>
      <c r="E84" s="208" t="s">
        <v>272</v>
      </c>
      <c r="F84" s="33"/>
      <c r="G84" s="33"/>
      <c r="H84" s="202"/>
      <c r="I84" s="378"/>
      <c r="J84" s="369"/>
      <c r="K84" s="508"/>
      <c r="L84" s="369"/>
      <c r="M84" s="508"/>
      <c r="N84" s="369"/>
      <c r="O84" s="508"/>
      <c r="P84" s="369"/>
      <c r="Q84" s="508"/>
      <c r="R84" s="369"/>
      <c r="S84" s="508"/>
      <c r="T84" s="369"/>
      <c r="U84" s="508"/>
      <c r="V84" s="369"/>
      <c r="W84" s="508"/>
      <c r="X84" s="369"/>
      <c r="Y84" s="508"/>
      <c r="Z84" s="369"/>
      <c r="AA84" s="508"/>
      <c r="AB84" s="369"/>
      <c r="AC84" s="508"/>
      <c r="AD84" s="369"/>
      <c r="AE84" s="508"/>
      <c r="AF84" s="369"/>
      <c r="AG84" s="508"/>
      <c r="AH84" s="369"/>
      <c r="AI84" s="508"/>
      <c r="AJ84" s="369"/>
      <c r="AK84" s="508"/>
      <c r="AL84" s="369"/>
      <c r="AM84" s="508"/>
      <c r="AN84" s="369"/>
      <c r="AO84" s="508"/>
      <c r="AP84" s="2074"/>
      <c r="AQ84" s="1902"/>
      <c r="AR84" s="2074"/>
      <c r="AS84" s="1902"/>
      <c r="AT84" s="369"/>
      <c r="AU84" s="508"/>
      <c r="AV84" s="369"/>
      <c r="AW84" s="508"/>
      <c r="AX84" s="369"/>
      <c r="AY84" s="508"/>
      <c r="AZ84" s="526"/>
      <c r="FT84" s="25"/>
      <c r="FU84" s="128"/>
      <c r="FV84" s="129"/>
      <c r="FW84" s="33"/>
      <c r="FX84" s="33"/>
      <c r="FY84" s="33"/>
      <c r="FZ84" s="33"/>
      <c r="GA84" s="33"/>
      <c r="GB84" s="34"/>
      <c r="GC84" s="22"/>
      <c r="GD84" s="22"/>
      <c r="GE84" s="22"/>
      <c r="GF84" s="22"/>
      <c r="GG84" s="22"/>
      <c r="GH84" s="22"/>
      <c r="GI84" s="22"/>
      <c r="GJ84" s="22"/>
      <c r="GK84" s="22"/>
      <c r="GL84" s="22"/>
      <c r="GM84" s="22"/>
      <c r="HB84" s="13" t="s">
        <v>112</v>
      </c>
      <c r="HC84" s="13" t="s">
        <v>46</v>
      </c>
    </row>
    <row r="85" spans="1:229" s="10" customFormat="1" ht="24.9" customHeight="1" x14ac:dyDescent="0.2">
      <c r="A85"/>
      <c r="B85" s="380"/>
      <c r="C85" s="207" t="s">
        <v>114</v>
      </c>
      <c r="D85" s="215" t="s">
        <v>7</v>
      </c>
      <c r="E85" s="216" t="s">
        <v>927</v>
      </c>
      <c r="F85" s="141"/>
      <c r="G85" s="217">
        <v>118.94</v>
      </c>
      <c r="H85" s="218"/>
      <c r="I85" s="381"/>
      <c r="J85" s="371"/>
      <c r="K85" s="317"/>
      <c r="L85" s="371"/>
      <c r="M85" s="317"/>
      <c r="N85" s="371"/>
      <c r="O85" s="317"/>
      <c r="P85" s="371"/>
      <c r="Q85" s="317"/>
      <c r="R85" s="371"/>
      <c r="S85" s="317"/>
      <c r="T85" s="371"/>
      <c r="U85" s="317"/>
      <c r="V85" s="371"/>
      <c r="W85" s="317"/>
      <c r="X85" s="371"/>
      <c r="Y85" s="317"/>
      <c r="Z85" s="371"/>
      <c r="AA85" s="317"/>
      <c r="AB85" s="371"/>
      <c r="AC85" s="317"/>
      <c r="AD85" s="371"/>
      <c r="AE85" s="317"/>
      <c r="AF85" s="371"/>
      <c r="AG85" s="317"/>
      <c r="AH85" s="371"/>
      <c r="AI85" s="317"/>
      <c r="AJ85" s="371"/>
      <c r="AK85" s="317"/>
      <c r="AL85" s="371"/>
      <c r="AM85" s="317"/>
      <c r="AN85" s="371"/>
      <c r="AO85" s="317"/>
      <c r="AP85" s="2076"/>
      <c r="AQ85" s="1906"/>
      <c r="AR85" s="2076"/>
      <c r="AS85" s="1906"/>
      <c r="AT85" s="371"/>
      <c r="AU85" s="317"/>
      <c r="AV85" s="371"/>
      <c r="AW85" s="317"/>
      <c r="AX85" s="371"/>
      <c r="AY85" s="317"/>
      <c r="AZ85" s="528"/>
      <c r="FT85" s="139"/>
      <c r="FU85" s="140"/>
      <c r="FV85" s="141"/>
      <c r="FW85" s="141"/>
      <c r="FX85" s="141"/>
      <c r="FY85" s="141"/>
      <c r="FZ85" s="141"/>
      <c r="GA85" s="141"/>
      <c r="GB85" s="142"/>
      <c r="HB85" s="143" t="s">
        <v>114</v>
      </c>
      <c r="HC85" s="143" t="s">
        <v>46</v>
      </c>
      <c r="HD85" s="10" t="s">
        <v>46</v>
      </c>
      <c r="HE85" s="10" t="s">
        <v>23</v>
      </c>
      <c r="HF85" s="10" t="s">
        <v>45</v>
      </c>
      <c r="HG85" s="143" t="s">
        <v>103</v>
      </c>
    </row>
    <row r="86" spans="1:229" s="2" customFormat="1" ht="24" customHeight="1" x14ac:dyDescent="0.2">
      <c r="A86"/>
      <c r="B86" s="430" t="s">
        <v>231</v>
      </c>
      <c r="C86" s="268" t="s">
        <v>105</v>
      </c>
      <c r="D86" s="269" t="s">
        <v>288</v>
      </c>
      <c r="E86" s="275" t="s">
        <v>289</v>
      </c>
      <c r="F86" s="270" t="s">
        <v>194</v>
      </c>
      <c r="G86" s="271">
        <v>118.94</v>
      </c>
      <c r="H86" s="272">
        <v>123</v>
      </c>
      <c r="I86" s="432">
        <f>ROUND(H86*G86,2)</f>
        <v>14629.62</v>
      </c>
      <c r="J86" s="509"/>
      <c r="K86" s="319">
        <f>ROUND(J86*H86,2)</f>
        <v>0</v>
      </c>
      <c r="L86" s="509"/>
      <c r="M86" s="319">
        <f>ROUND(L86*H86,2)</f>
        <v>0</v>
      </c>
      <c r="N86" s="509"/>
      <c r="O86" s="319">
        <f>ROUND(N86*H86,2)</f>
        <v>0</v>
      </c>
      <c r="P86" s="509">
        <f>(G86*0.85)*0.4</f>
        <v>40.439599999999999</v>
      </c>
      <c r="Q86" s="319">
        <f>ROUND(P86*H86,2)</f>
        <v>4974.07</v>
      </c>
      <c r="R86" s="509">
        <v>25</v>
      </c>
      <c r="S86" s="319">
        <f>ROUND(R86*H86,2)</f>
        <v>3075</v>
      </c>
      <c r="T86" s="509"/>
      <c r="U86" s="319">
        <f>ROUND(T86*H86,2)</f>
        <v>0</v>
      </c>
      <c r="V86" s="509"/>
      <c r="W86" s="319">
        <f>ROUND(V86*H86,2)</f>
        <v>0</v>
      </c>
      <c r="X86" s="509"/>
      <c r="Y86" s="319">
        <f>ROUND(X86*H86,2)</f>
        <v>0</v>
      </c>
      <c r="Z86" s="509"/>
      <c r="AA86" s="319">
        <f>ROUND(Z86*H86,2)</f>
        <v>0</v>
      </c>
      <c r="AB86" s="509"/>
      <c r="AC86" s="319">
        <f>ROUND(AB86*H86,2)</f>
        <v>0</v>
      </c>
      <c r="AD86" s="509"/>
      <c r="AE86" s="319">
        <f>ROUND(AD86*H86,2)</f>
        <v>0</v>
      </c>
      <c r="AF86" s="509"/>
      <c r="AG86" s="319">
        <f>ROUND(AF86*H86,2)</f>
        <v>0</v>
      </c>
      <c r="AH86" s="509"/>
      <c r="AI86" s="319">
        <f>ROUND(AH86*H86,2)</f>
        <v>0</v>
      </c>
      <c r="AJ86" s="509"/>
      <c r="AK86" s="319">
        <f>ROUND(AJ86*H86,2)</f>
        <v>0</v>
      </c>
      <c r="AL86" s="509"/>
      <c r="AM86" s="319">
        <f>ROUND(AL86*H86,2)</f>
        <v>0</v>
      </c>
      <c r="AN86" s="509"/>
      <c r="AO86" s="319">
        <f>ROUND(AN86*H86,2)</f>
        <v>0</v>
      </c>
      <c r="AP86" s="2078">
        <v>53.5</v>
      </c>
      <c r="AQ86" s="1908">
        <f>ROUND(AP86*H86,2)</f>
        <v>6580.5</v>
      </c>
      <c r="AR86" s="2078"/>
      <c r="AS86" s="1908">
        <f>ROUND(AR86*H86,2)</f>
        <v>0</v>
      </c>
      <c r="AT86" s="509"/>
      <c r="AU86" s="319">
        <f>ROUND(AT86*H86,2)</f>
        <v>0</v>
      </c>
      <c r="AV86" s="509">
        <f>AT86+AR86+AP86+AN86+AL86+AJ86+AH86+AF86+AD86+AB86+Z86+X86+V86+T86+R86+P86+N86+L86+J86</f>
        <v>118.9396</v>
      </c>
      <c r="AW86" s="319">
        <f>ROUND(AV86*H86,2)</f>
        <v>14629.57</v>
      </c>
      <c r="AX86" s="509">
        <f>G86-AV86</f>
        <v>3.9999999999906777E-4</v>
      </c>
      <c r="AY86" s="319">
        <f>ROUND(AX86*H86,2)</f>
        <v>0.05</v>
      </c>
      <c r="AZ86" s="530">
        <f>AY86/I86</f>
        <v>3.4177237686283034E-6</v>
      </c>
      <c r="FT86" s="31"/>
      <c r="FU86" s="426" t="s">
        <v>7</v>
      </c>
      <c r="FV86" s="427" t="s">
        <v>31</v>
      </c>
      <c r="FW86" s="285"/>
      <c r="FX86" s="48">
        <f>FW86*G86</f>
        <v>0</v>
      </c>
      <c r="FY86" s="48">
        <v>0</v>
      </c>
      <c r="FZ86" s="48">
        <f>FY86*G86</f>
        <v>0</v>
      </c>
      <c r="GA86" s="48">
        <v>0</v>
      </c>
      <c r="GB86" s="428">
        <f>GA86*G86</f>
        <v>0</v>
      </c>
      <c r="GZ86" s="49" t="s">
        <v>110</v>
      </c>
      <c r="HB86" s="49" t="s">
        <v>105</v>
      </c>
      <c r="HC86" s="49" t="s">
        <v>46</v>
      </c>
      <c r="HG86" s="49" t="s">
        <v>103</v>
      </c>
      <c r="HM86" s="429">
        <f>IF(FV86="základní",I86,0)</f>
        <v>14629.62</v>
      </c>
      <c r="HN86" s="429">
        <f>IF(FV86="snížená",I86,0)</f>
        <v>0</v>
      </c>
      <c r="HO86" s="429">
        <f>IF(FV86="zákl. přenesená",I86,0)</f>
        <v>0</v>
      </c>
      <c r="HP86" s="429">
        <f>IF(FV86="sníž. přenesená",I86,0)</f>
        <v>0</v>
      </c>
      <c r="HQ86" s="429">
        <f>IF(FV86="nulová",I86,0)</f>
        <v>0</v>
      </c>
      <c r="HR86" s="49" t="s">
        <v>45</v>
      </c>
      <c r="HS86" s="429">
        <f>ROUND(H86*G86,2)</f>
        <v>14629.62</v>
      </c>
      <c r="HT86" s="49" t="s">
        <v>110</v>
      </c>
      <c r="HU86" s="49" t="s">
        <v>928</v>
      </c>
    </row>
    <row r="87" spans="1:229" s="1" customFormat="1" ht="24.9" customHeight="1" x14ac:dyDescent="0.2">
      <c r="A87"/>
      <c r="B87" s="377"/>
      <c r="C87" s="207" t="s">
        <v>112</v>
      </c>
      <c r="D87" s="33"/>
      <c r="E87" s="208" t="s">
        <v>291</v>
      </c>
      <c r="F87" s="33"/>
      <c r="G87" s="33"/>
      <c r="H87" s="202"/>
      <c r="I87" s="378"/>
      <c r="J87" s="369"/>
      <c r="K87" s="508"/>
      <c r="L87" s="369"/>
      <c r="M87" s="508"/>
      <c r="N87" s="369"/>
      <c r="O87" s="508"/>
      <c r="P87" s="369"/>
      <c r="Q87" s="508"/>
      <c r="R87" s="369"/>
      <c r="S87" s="508"/>
      <c r="T87" s="369"/>
      <c r="U87" s="508"/>
      <c r="V87" s="369"/>
      <c r="W87" s="508"/>
      <c r="X87" s="369"/>
      <c r="Y87" s="508"/>
      <c r="Z87" s="369"/>
      <c r="AA87" s="508"/>
      <c r="AB87" s="369"/>
      <c r="AC87" s="508"/>
      <c r="AD87" s="369"/>
      <c r="AE87" s="508"/>
      <c r="AF87" s="369"/>
      <c r="AG87" s="508"/>
      <c r="AH87" s="369"/>
      <c r="AI87" s="508"/>
      <c r="AJ87" s="369"/>
      <c r="AK87" s="508"/>
      <c r="AL87" s="369"/>
      <c r="AM87" s="508"/>
      <c r="AN87" s="369"/>
      <c r="AO87" s="508"/>
      <c r="AP87" s="2074"/>
      <c r="AQ87" s="1902"/>
      <c r="AR87" s="2074"/>
      <c r="AS87" s="1902"/>
      <c r="AT87" s="369"/>
      <c r="AU87" s="508"/>
      <c r="AV87" s="369"/>
      <c r="AW87" s="508"/>
      <c r="AX87" s="369"/>
      <c r="AY87" s="508"/>
      <c r="AZ87" s="526"/>
      <c r="FT87" s="25"/>
      <c r="FU87" s="128"/>
      <c r="FV87" s="129"/>
      <c r="FW87" s="33"/>
      <c r="FX87" s="33"/>
      <c r="FY87" s="33"/>
      <c r="FZ87" s="33"/>
      <c r="GA87" s="33"/>
      <c r="GB87" s="34"/>
      <c r="GC87" s="22"/>
      <c r="GD87" s="22"/>
      <c r="GE87" s="22"/>
      <c r="GF87" s="22"/>
      <c r="GG87" s="22"/>
      <c r="GH87" s="22"/>
      <c r="GI87" s="22"/>
      <c r="GJ87" s="22"/>
      <c r="GK87" s="22"/>
      <c r="GL87" s="22"/>
      <c r="GM87" s="22"/>
      <c r="HB87" s="13" t="s">
        <v>112</v>
      </c>
      <c r="HC87" s="13" t="s">
        <v>46</v>
      </c>
    </row>
    <row r="88" spans="1:229" s="10" customFormat="1" ht="24.9" customHeight="1" x14ac:dyDescent="0.2">
      <c r="A88"/>
      <c r="B88" s="380"/>
      <c r="C88" s="207" t="s">
        <v>114</v>
      </c>
      <c r="D88" s="215" t="s">
        <v>7</v>
      </c>
      <c r="E88" s="216" t="s">
        <v>929</v>
      </c>
      <c r="F88" s="141"/>
      <c r="G88" s="217">
        <v>178.45</v>
      </c>
      <c r="H88" s="218"/>
      <c r="I88" s="381"/>
      <c r="J88" s="371"/>
      <c r="K88" s="317"/>
      <c r="L88" s="371"/>
      <c r="M88" s="317"/>
      <c r="N88" s="371"/>
      <c r="O88" s="317"/>
      <c r="P88" s="371"/>
      <c r="Q88" s="317"/>
      <c r="R88" s="371"/>
      <c r="S88" s="317"/>
      <c r="T88" s="371"/>
      <c r="U88" s="317"/>
      <c r="V88" s="371"/>
      <c r="W88" s="317"/>
      <c r="X88" s="371"/>
      <c r="Y88" s="317"/>
      <c r="Z88" s="371"/>
      <c r="AA88" s="317"/>
      <c r="AB88" s="371"/>
      <c r="AC88" s="317"/>
      <c r="AD88" s="371"/>
      <c r="AE88" s="317"/>
      <c r="AF88" s="371"/>
      <c r="AG88" s="317"/>
      <c r="AH88" s="371"/>
      <c r="AI88" s="317"/>
      <c r="AJ88" s="371"/>
      <c r="AK88" s="317"/>
      <c r="AL88" s="371"/>
      <c r="AM88" s="317"/>
      <c r="AN88" s="371"/>
      <c r="AO88" s="317"/>
      <c r="AP88" s="2076"/>
      <c r="AQ88" s="1906"/>
      <c r="AR88" s="2076"/>
      <c r="AS88" s="1906"/>
      <c r="AT88" s="371"/>
      <c r="AU88" s="317"/>
      <c r="AV88" s="371"/>
      <c r="AW88" s="317"/>
      <c r="AX88" s="371"/>
      <c r="AY88" s="317"/>
      <c r="AZ88" s="528"/>
      <c r="FT88" s="139"/>
      <c r="FU88" s="140"/>
      <c r="FV88" s="141"/>
      <c r="FW88" s="141"/>
      <c r="FX88" s="141"/>
      <c r="FY88" s="141"/>
      <c r="FZ88" s="141"/>
      <c r="GA88" s="141"/>
      <c r="GB88" s="142"/>
      <c r="HB88" s="143" t="s">
        <v>114</v>
      </c>
      <c r="HC88" s="143" t="s">
        <v>46</v>
      </c>
      <c r="HD88" s="10" t="s">
        <v>46</v>
      </c>
      <c r="HE88" s="10" t="s">
        <v>23</v>
      </c>
      <c r="HF88" s="10" t="s">
        <v>44</v>
      </c>
      <c r="HG88" s="143" t="s">
        <v>103</v>
      </c>
    </row>
    <row r="89" spans="1:229" s="9" customFormat="1" ht="24.9" customHeight="1" x14ac:dyDescent="0.2">
      <c r="A89"/>
      <c r="B89" s="382"/>
      <c r="C89" s="207" t="s">
        <v>114</v>
      </c>
      <c r="D89" s="210" t="s">
        <v>7</v>
      </c>
      <c r="E89" s="211" t="s">
        <v>225</v>
      </c>
      <c r="F89" s="134"/>
      <c r="G89" s="210" t="s">
        <v>7</v>
      </c>
      <c r="H89" s="212"/>
      <c r="I89" s="383"/>
      <c r="J89" s="370"/>
      <c r="K89" s="315"/>
      <c r="L89" s="370"/>
      <c r="M89" s="315"/>
      <c r="N89" s="370"/>
      <c r="O89" s="315"/>
      <c r="P89" s="370"/>
      <c r="Q89" s="315"/>
      <c r="R89" s="370"/>
      <c r="S89" s="315"/>
      <c r="T89" s="370"/>
      <c r="U89" s="315"/>
      <c r="V89" s="370"/>
      <c r="W89" s="315"/>
      <c r="X89" s="370"/>
      <c r="Y89" s="315"/>
      <c r="Z89" s="370"/>
      <c r="AA89" s="315"/>
      <c r="AB89" s="370"/>
      <c r="AC89" s="315"/>
      <c r="AD89" s="370"/>
      <c r="AE89" s="315"/>
      <c r="AF89" s="370"/>
      <c r="AG89" s="315"/>
      <c r="AH89" s="370"/>
      <c r="AI89" s="315"/>
      <c r="AJ89" s="370"/>
      <c r="AK89" s="315"/>
      <c r="AL89" s="370"/>
      <c r="AM89" s="315"/>
      <c r="AN89" s="370"/>
      <c r="AO89" s="315"/>
      <c r="AP89" s="2075"/>
      <c r="AQ89" s="1904"/>
      <c r="AR89" s="2075"/>
      <c r="AS89" s="1904"/>
      <c r="AT89" s="370"/>
      <c r="AU89" s="315"/>
      <c r="AV89" s="370"/>
      <c r="AW89" s="315"/>
      <c r="AX89" s="370"/>
      <c r="AY89" s="315"/>
      <c r="AZ89" s="527"/>
      <c r="FT89" s="132"/>
      <c r="FU89" s="133"/>
      <c r="FV89" s="134"/>
      <c r="FW89" s="134"/>
      <c r="FX89" s="134"/>
      <c r="FY89" s="134"/>
      <c r="FZ89" s="134"/>
      <c r="GA89" s="134"/>
      <c r="GB89" s="135"/>
      <c r="HB89" s="136" t="s">
        <v>114</v>
      </c>
      <c r="HC89" s="136" t="s">
        <v>46</v>
      </c>
      <c r="HD89" s="9" t="s">
        <v>45</v>
      </c>
      <c r="HE89" s="9" t="s">
        <v>23</v>
      </c>
      <c r="HF89" s="9" t="s">
        <v>44</v>
      </c>
      <c r="HG89" s="136" t="s">
        <v>103</v>
      </c>
    </row>
    <row r="90" spans="1:229" s="10" customFormat="1" ht="24.9" customHeight="1" x14ac:dyDescent="0.2">
      <c r="A90"/>
      <c r="B90" s="380"/>
      <c r="C90" s="207" t="s">
        <v>114</v>
      </c>
      <c r="D90" s="215" t="s">
        <v>7</v>
      </c>
      <c r="E90" s="216" t="s">
        <v>930</v>
      </c>
      <c r="F90" s="141"/>
      <c r="G90" s="217">
        <v>-41.29</v>
      </c>
      <c r="H90" s="218"/>
      <c r="I90" s="381"/>
      <c r="J90" s="371"/>
      <c r="K90" s="317"/>
      <c r="L90" s="371"/>
      <c r="M90" s="317"/>
      <c r="N90" s="371"/>
      <c r="O90" s="317"/>
      <c r="P90" s="371"/>
      <c r="Q90" s="317"/>
      <c r="R90" s="371"/>
      <c r="S90" s="317"/>
      <c r="T90" s="371"/>
      <c r="U90" s="317"/>
      <c r="V90" s="371"/>
      <c r="W90" s="317"/>
      <c r="X90" s="371"/>
      <c r="Y90" s="317"/>
      <c r="Z90" s="371"/>
      <c r="AA90" s="317"/>
      <c r="AB90" s="371"/>
      <c r="AC90" s="317"/>
      <c r="AD90" s="371"/>
      <c r="AE90" s="317"/>
      <c r="AF90" s="371"/>
      <c r="AG90" s="317"/>
      <c r="AH90" s="371"/>
      <c r="AI90" s="317"/>
      <c r="AJ90" s="371"/>
      <c r="AK90" s="317"/>
      <c r="AL90" s="371"/>
      <c r="AM90" s="317"/>
      <c r="AN90" s="371"/>
      <c r="AO90" s="317"/>
      <c r="AP90" s="2076"/>
      <c r="AQ90" s="1906"/>
      <c r="AR90" s="2076"/>
      <c r="AS90" s="1906"/>
      <c r="AT90" s="371"/>
      <c r="AU90" s="317"/>
      <c r="AV90" s="371"/>
      <c r="AW90" s="317"/>
      <c r="AX90" s="371"/>
      <c r="AY90" s="317"/>
      <c r="AZ90" s="528"/>
      <c r="FT90" s="139"/>
      <c r="FU90" s="140"/>
      <c r="FV90" s="141"/>
      <c r="FW90" s="141"/>
      <c r="FX90" s="141"/>
      <c r="FY90" s="141"/>
      <c r="FZ90" s="141"/>
      <c r="GA90" s="141"/>
      <c r="GB90" s="142"/>
      <c r="HB90" s="143" t="s">
        <v>114</v>
      </c>
      <c r="HC90" s="143" t="s">
        <v>46</v>
      </c>
      <c r="HD90" s="10" t="s">
        <v>46</v>
      </c>
      <c r="HE90" s="10" t="s">
        <v>23</v>
      </c>
      <c r="HF90" s="10" t="s">
        <v>44</v>
      </c>
      <c r="HG90" s="143" t="s">
        <v>103</v>
      </c>
    </row>
    <row r="91" spans="1:229" s="10" customFormat="1" ht="24.9" customHeight="1" x14ac:dyDescent="0.2">
      <c r="A91"/>
      <c r="B91" s="380"/>
      <c r="C91" s="207" t="s">
        <v>114</v>
      </c>
      <c r="D91" s="215" t="s">
        <v>7</v>
      </c>
      <c r="E91" s="216" t="s">
        <v>931</v>
      </c>
      <c r="F91" s="141"/>
      <c r="G91" s="217">
        <v>-10.74</v>
      </c>
      <c r="H91" s="218"/>
      <c r="I91" s="381"/>
      <c r="J91" s="371"/>
      <c r="K91" s="317"/>
      <c r="L91" s="371"/>
      <c r="M91" s="317"/>
      <c r="N91" s="371"/>
      <c r="O91" s="317"/>
      <c r="P91" s="371"/>
      <c r="Q91" s="317"/>
      <c r="R91" s="371"/>
      <c r="S91" s="317"/>
      <c r="T91" s="371"/>
      <c r="U91" s="317"/>
      <c r="V91" s="371"/>
      <c r="W91" s="317"/>
      <c r="X91" s="371"/>
      <c r="Y91" s="317"/>
      <c r="Z91" s="371"/>
      <c r="AA91" s="317"/>
      <c r="AB91" s="371"/>
      <c r="AC91" s="317"/>
      <c r="AD91" s="371"/>
      <c r="AE91" s="317"/>
      <c r="AF91" s="371"/>
      <c r="AG91" s="317"/>
      <c r="AH91" s="371"/>
      <c r="AI91" s="317"/>
      <c r="AJ91" s="371"/>
      <c r="AK91" s="317"/>
      <c r="AL91" s="371"/>
      <c r="AM91" s="317"/>
      <c r="AN91" s="371"/>
      <c r="AO91" s="317"/>
      <c r="AP91" s="2076"/>
      <c r="AQ91" s="1906"/>
      <c r="AR91" s="2076"/>
      <c r="AS91" s="1906"/>
      <c r="AT91" s="371"/>
      <c r="AU91" s="317"/>
      <c r="AV91" s="371"/>
      <c r="AW91" s="317"/>
      <c r="AX91" s="371"/>
      <c r="AY91" s="317"/>
      <c r="AZ91" s="528"/>
      <c r="FT91" s="139"/>
      <c r="FU91" s="140"/>
      <c r="FV91" s="141"/>
      <c r="FW91" s="141"/>
      <c r="FX91" s="141"/>
      <c r="FY91" s="141"/>
      <c r="FZ91" s="141"/>
      <c r="GA91" s="141"/>
      <c r="GB91" s="142"/>
      <c r="HB91" s="143" t="s">
        <v>114</v>
      </c>
      <c r="HC91" s="143" t="s">
        <v>46</v>
      </c>
      <c r="HD91" s="10" t="s">
        <v>46</v>
      </c>
      <c r="HE91" s="10" t="s">
        <v>23</v>
      </c>
      <c r="HF91" s="10" t="s">
        <v>44</v>
      </c>
      <c r="HG91" s="143" t="s">
        <v>103</v>
      </c>
    </row>
    <row r="92" spans="1:229" s="10" customFormat="1" ht="24.9" customHeight="1" x14ac:dyDescent="0.2">
      <c r="A92"/>
      <c r="B92" s="380"/>
      <c r="C92" s="207" t="s">
        <v>114</v>
      </c>
      <c r="D92" s="215" t="s">
        <v>7</v>
      </c>
      <c r="E92" s="216" t="s">
        <v>932</v>
      </c>
      <c r="F92" s="141"/>
      <c r="G92" s="217">
        <v>-0.68</v>
      </c>
      <c r="H92" s="218"/>
      <c r="I92" s="381"/>
      <c r="J92" s="371"/>
      <c r="K92" s="317"/>
      <c r="L92" s="371"/>
      <c r="M92" s="317"/>
      <c r="N92" s="371"/>
      <c r="O92" s="317"/>
      <c r="P92" s="371"/>
      <c r="Q92" s="317"/>
      <c r="R92" s="371"/>
      <c r="S92" s="317"/>
      <c r="T92" s="371"/>
      <c r="U92" s="317"/>
      <c r="V92" s="371"/>
      <c r="W92" s="317"/>
      <c r="X92" s="371"/>
      <c r="Y92" s="317"/>
      <c r="Z92" s="371"/>
      <c r="AA92" s="317"/>
      <c r="AB92" s="371"/>
      <c r="AC92" s="317"/>
      <c r="AD92" s="371"/>
      <c r="AE92" s="317"/>
      <c r="AF92" s="371"/>
      <c r="AG92" s="317"/>
      <c r="AH92" s="371"/>
      <c r="AI92" s="317"/>
      <c r="AJ92" s="371"/>
      <c r="AK92" s="317"/>
      <c r="AL92" s="371"/>
      <c r="AM92" s="317"/>
      <c r="AN92" s="371"/>
      <c r="AO92" s="317"/>
      <c r="AP92" s="2076"/>
      <c r="AQ92" s="1906"/>
      <c r="AR92" s="2076"/>
      <c r="AS92" s="1906"/>
      <c r="AT92" s="371"/>
      <c r="AU92" s="317"/>
      <c r="AV92" s="371"/>
      <c r="AW92" s="317"/>
      <c r="AX92" s="371"/>
      <c r="AY92" s="317"/>
      <c r="AZ92" s="528"/>
      <c r="FT92" s="139"/>
      <c r="FU92" s="140"/>
      <c r="FV92" s="141"/>
      <c r="FW92" s="141"/>
      <c r="FX92" s="141"/>
      <c r="FY92" s="141"/>
      <c r="FZ92" s="141"/>
      <c r="GA92" s="141"/>
      <c r="GB92" s="142"/>
      <c r="HB92" s="143" t="s">
        <v>114</v>
      </c>
      <c r="HC92" s="143" t="s">
        <v>46</v>
      </c>
      <c r="HD92" s="10" t="s">
        <v>46</v>
      </c>
      <c r="HE92" s="10" t="s">
        <v>23</v>
      </c>
      <c r="HF92" s="10" t="s">
        <v>44</v>
      </c>
      <c r="HG92" s="143" t="s">
        <v>103</v>
      </c>
    </row>
    <row r="93" spans="1:229" s="10" customFormat="1" ht="24.9" customHeight="1" x14ac:dyDescent="0.2">
      <c r="A93"/>
      <c r="B93" s="380"/>
      <c r="C93" s="207" t="s">
        <v>114</v>
      </c>
      <c r="D93" s="215" t="s">
        <v>7</v>
      </c>
      <c r="E93" s="216" t="s">
        <v>933</v>
      </c>
      <c r="F93" s="141"/>
      <c r="G93" s="217">
        <v>-6.8</v>
      </c>
      <c r="H93" s="218"/>
      <c r="I93" s="381"/>
      <c r="J93" s="371"/>
      <c r="K93" s="317"/>
      <c r="L93" s="371"/>
      <c r="M93" s="317"/>
      <c r="N93" s="371"/>
      <c r="O93" s="317"/>
      <c r="P93" s="371"/>
      <c r="Q93" s="317"/>
      <c r="R93" s="371"/>
      <c r="S93" s="317"/>
      <c r="T93" s="371"/>
      <c r="U93" s="317"/>
      <c r="V93" s="371"/>
      <c r="W93" s="317"/>
      <c r="X93" s="371"/>
      <c r="Y93" s="317"/>
      <c r="Z93" s="371"/>
      <c r="AA93" s="317"/>
      <c r="AB93" s="371"/>
      <c r="AC93" s="317"/>
      <c r="AD93" s="371"/>
      <c r="AE93" s="317"/>
      <c r="AF93" s="371"/>
      <c r="AG93" s="317"/>
      <c r="AH93" s="371"/>
      <c r="AI93" s="317"/>
      <c r="AJ93" s="371"/>
      <c r="AK93" s="317"/>
      <c r="AL93" s="371"/>
      <c r="AM93" s="317"/>
      <c r="AN93" s="371"/>
      <c r="AO93" s="317"/>
      <c r="AP93" s="2076"/>
      <c r="AQ93" s="1906"/>
      <c r="AR93" s="2076"/>
      <c r="AS93" s="1906"/>
      <c r="AT93" s="371"/>
      <c r="AU93" s="317"/>
      <c r="AV93" s="371"/>
      <c r="AW93" s="317"/>
      <c r="AX93" s="371"/>
      <c r="AY93" s="317"/>
      <c r="AZ93" s="528"/>
      <c r="FT93" s="139"/>
      <c r="FU93" s="140"/>
      <c r="FV93" s="141"/>
      <c r="FW93" s="141"/>
      <c r="FX93" s="141"/>
      <c r="FY93" s="141"/>
      <c r="FZ93" s="141"/>
      <c r="GA93" s="141"/>
      <c r="GB93" s="142"/>
      <c r="HB93" s="143" t="s">
        <v>114</v>
      </c>
      <c r="HC93" s="143" t="s">
        <v>46</v>
      </c>
      <c r="HD93" s="10" t="s">
        <v>46</v>
      </c>
      <c r="HE93" s="10" t="s">
        <v>23</v>
      </c>
      <c r="HF93" s="10" t="s">
        <v>44</v>
      </c>
      <c r="HG93" s="143" t="s">
        <v>103</v>
      </c>
    </row>
    <row r="94" spans="1:229" s="12" customFormat="1" ht="24.9" customHeight="1" x14ac:dyDescent="0.2">
      <c r="A94"/>
      <c r="B94" s="384"/>
      <c r="C94" s="207" t="s">
        <v>114</v>
      </c>
      <c r="D94" s="227" t="s">
        <v>7</v>
      </c>
      <c r="E94" s="228" t="s">
        <v>132</v>
      </c>
      <c r="F94" s="155"/>
      <c r="G94" s="229">
        <v>118.94</v>
      </c>
      <c r="H94" s="230"/>
      <c r="I94" s="385"/>
      <c r="J94" s="373"/>
      <c r="K94" s="323"/>
      <c r="L94" s="373"/>
      <c r="M94" s="323"/>
      <c r="N94" s="373"/>
      <c r="O94" s="323"/>
      <c r="P94" s="373"/>
      <c r="Q94" s="323"/>
      <c r="R94" s="373"/>
      <c r="S94" s="323"/>
      <c r="T94" s="373"/>
      <c r="U94" s="323"/>
      <c r="V94" s="373"/>
      <c r="W94" s="323"/>
      <c r="X94" s="373"/>
      <c r="Y94" s="323"/>
      <c r="Z94" s="373"/>
      <c r="AA94" s="323"/>
      <c r="AB94" s="373"/>
      <c r="AC94" s="323"/>
      <c r="AD94" s="373"/>
      <c r="AE94" s="323"/>
      <c r="AF94" s="373"/>
      <c r="AG94" s="323"/>
      <c r="AH94" s="373"/>
      <c r="AI94" s="323"/>
      <c r="AJ94" s="373"/>
      <c r="AK94" s="323"/>
      <c r="AL94" s="373"/>
      <c r="AM94" s="323"/>
      <c r="AN94" s="373"/>
      <c r="AO94" s="323"/>
      <c r="AP94" s="2077"/>
      <c r="AQ94" s="1912"/>
      <c r="AR94" s="2077"/>
      <c r="AS94" s="1912"/>
      <c r="AT94" s="373"/>
      <c r="AU94" s="323"/>
      <c r="AV94" s="373"/>
      <c r="AW94" s="323"/>
      <c r="AX94" s="373"/>
      <c r="AY94" s="323"/>
      <c r="AZ94" s="529"/>
      <c r="FT94" s="153"/>
      <c r="FU94" s="154"/>
      <c r="FV94" s="155"/>
      <c r="FW94" s="155"/>
      <c r="FX94" s="155"/>
      <c r="FY94" s="155"/>
      <c r="FZ94" s="155"/>
      <c r="GA94" s="155"/>
      <c r="GB94" s="156"/>
      <c r="HB94" s="157" t="s">
        <v>114</v>
      </c>
      <c r="HC94" s="157" t="s">
        <v>46</v>
      </c>
      <c r="HD94" s="12" t="s">
        <v>110</v>
      </c>
      <c r="HE94" s="12" t="s">
        <v>23</v>
      </c>
      <c r="HF94" s="12" t="s">
        <v>45</v>
      </c>
      <c r="HG94" s="157" t="s">
        <v>103</v>
      </c>
    </row>
    <row r="95" spans="1:229" s="9" customFormat="1" ht="24.9" customHeight="1" x14ac:dyDescent="0.2">
      <c r="A95"/>
      <c r="B95" s="382"/>
      <c r="C95" s="207" t="s">
        <v>114</v>
      </c>
      <c r="D95" s="210" t="s">
        <v>7</v>
      </c>
      <c r="E95" s="211" t="s">
        <v>225</v>
      </c>
      <c r="F95" s="134"/>
      <c r="G95" s="210" t="s">
        <v>7</v>
      </c>
      <c r="H95" s="212"/>
      <c r="I95" s="383"/>
      <c r="J95" s="370"/>
      <c r="K95" s="315"/>
      <c r="L95" s="370"/>
      <c r="M95" s="315"/>
      <c r="N95" s="370"/>
      <c r="O95" s="315"/>
      <c r="P95" s="370"/>
      <c r="Q95" s="315"/>
      <c r="R95" s="370"/>
      <c r="S95" s="315"/>
      <c r="T95" s="370"/>
      <c r="U95" s="315"/>
      <c r="V95" s="370"/>
      <c r="W95" s="315"/>
      <c r="X95" s="370"/>
      <c r="Y95" s="315"/>
      <c r="Z95" s="370"/>
      <c r="AA95" s="315"/>
      <c r="AB95" s="370"/>
      <c r="AC95" s="315"/>
      <c r="AD95" s="370"/>
      <c r="AE95" s="315"/>
      <c r="AF95" s="370"/>
      <c r="AG95" s="315"/>
      <c r="AH95" s="370"/>
      <c r="AI95" s="315"/>
      <c r="AJ95" s="370"/>
      <c r="AK95" s="315"/>
      <c r="AL95" s="370"/>
      <c r="AM95" s="315"/>
      <c r="AN95" s="370"/>
      <c r="AO95" s="315"/>
      <c r="AP95" s="2075"/>
      <c r="AQ95" s="1904"/>
      <c r="AR95" s="2075"/>
      <c r="AS95" s="1904"/>
      <c r="AT95" s="370"/>
      <c r="AU95" s="315"/>
      <c r="AV95" s="370"/>
      <c r="AW95" s="315"/>
      <c r="AX95" s="370"/>
      <c r="AY95" s="315"/>
      <c r="AZ95" s="527"/>
      <c r="FT95" s="132"/>
      <c r="FU95" s="133"/>
      <c r="FV95" s="134"/>
      <c r="FW95" s="134"/>
      <c r="FX95" s="134"/>
      <c r="FY95" s="134"/>
      <c r="FZ95" s="134"/>
      <c r="GA95" s="134"/>
      <c r="GB95" s="135"/>
      <c r="HB95" s="136" t="s">
        <v>114</v>
      </c>
      <c r="HC95" s="136" t="s">
        <v>46</v>
      </c>
      <c r="HD95" s="9" t="s">
        <v>45</v>
      </c>
      <c r="HE95" s="9" t="s">
        <v>23</v>
      </c>
      <c r="HF95" s="9" t="s">
        <v>44</v>
      </c>
      <c r="HG95" s="136" t="s">
        <v>103</v>
      </c>
    </row>
    <row r="96" spans="1:229" s="9" customFormat="1" ht="24.9" customHeight="1" x14ac:dyDescent="0.2">
      <c r="A96"/>
      <c r="B96" s="382"/>
      <c r="C96" s="207" t="s">
        <v>114</v>
      </c>
      <c r="D96" s="210" t="s">
        <v>7</v>
      </c>
      <c r="E96" s="211" t="s">
        <v>934</v>
      </c>
      <c r="F96" s="134"/>
      <c r="G96" s="210" t="s">
        <v>7</v>
      </c>
      <c r="H96" s="212"/>
      <c r="I96" s="383"/>
      <c r="J96" s="370"/>
      <c r="K96" s="315"/>
      <c r="L96" s="370"/>
      <c r="M96" s="315"/>
      <c r="N96" s="370"/>
      <c r="O96" s="315"/>
      <c r="P96" s="370"/>
      <c r="Q96" s="315"/>
      <c r="R96" s="370"/>
      <c r="S96" s="315"/>
      <c r="T96" s="370"/>
      <c r="U96" s="315"/>
      <c r="V96" s="370"/>
      <c r="W96" s="315"/>
      <c r="X96" s="370"/>
      <c r="Y96" s="315"/>
      <c r="Z96" s="370"/>
      <c r="AA96" s="315"/>
      <c r="AB96" s="370"/>
      <c r="AC96" s="315"/>
      <c r="AD96" s="370"/>
      <c r="AE96" s="315"/>
      <c r="AF96" s="370"/>
      <c r="AG96" s="315"/>
      <c r="AH96" s="370"/>
      <c r="AI96" s="315"/>
      <c r="AJ96" s="370"/>
      <c r="AK96" s="315"/>
      <c r="AL96" s="370"/>
      <c r="AM96" s="315"/>
      <c r="AN96" s="370"/>
      <c r="AO96" s="315"/>
      <c r="AP96" s="2075"/>
      <c r="AQ96" s="1904"/>
      <c r="AR96" s="2075"/>
      <c r="AS96" s="1904"/>
      <c r="AT96" s="370"/>
      <c r="AU96" s="315"/>
      <c r="AV96" s="370"/>
      <c r="AW96" s="315"/>
      <c r="AX96" s="370"/>
      <c r="AY96" s="315"/>
      <c r="AZ96" s="527"/>
      <c r="FT96" s="132"/>
      <c r="FU96" s="133"/>
      <c r="FV96" s="134"/>
      <c r="FW96" s="134"/>
      <c r="FX96" s="134"/>
      <c r="FY96" s="134"/>
      <c r="FZ96" s="134"/>
      <c r="GA96" s="134"/>
      <c r="GB96" s="135"/>
      <c r="HB96" s="136" t="s">
        <v>114</v>
      </c>
      <c r="HC96" s="136" t="s">
        <v>46</v>
      </c>
      <c r="HD96" s="9" t="s">
        <v>45</v>
      </c>
      <c r="HE96" s="9" t="s">
        <v>23</v>
      </c>
      <c r="HF96" s="9" t="s">
        <v>44</v>
      </c>
      <c r="HG96" s="136" t="s">
        <v>103</v>
      </c>
    </row>
    <row r="97" spans="1:229" s="2" customFormat="1" ht="40.5" customHeight="1" x14ac:dyDescent="0.2">
      <c r="A97"/>
      <c r="B97" s="430" t="s">
        <v>237</v>
      </c>
      <c r="C97" s="268" t="s">
        <v>105</v>
      </c>
      <c r="D97" s="269" t="s">
        <v>308</v>
      </c>
      <c r="E97" s="275" t="s">
        <v>309</v>
      </c>
      <c r="F97" s="270" t="s">
        <v>194</v>
      </c>
      <c r="G97" s="271">
        <v>37.86</v>
      </c>
      <c r="H97" s="272">
        <v>595.1</v>
      </c>
      <c r="I97" s="432">
        <f>ROUND(H97*G97,2)</f>
        <v>22530.49</v>
      </c>
      <c r="J97" s="509"/>
      <c r="K97" s="319">
        <f>ROUND(J97*H97,2)</f>
        <v>0</v>
      </c>
      <c r="L97" s="509"/>
      <c r="M97" s="319">
        <f>ROUND(L97*H97,2)</f>
        <v>0</v>
      </c>
      <c r="N97" s="509"/>
      <c r="O97" s="319">
        <f>ROUND(N97*H97,2)</f>
        <v>0</v>
      </c>
      <c r="P97" s="509">
        <f>(G97*0.85)*0.8</f>
        <v>25.744799999999998</v>
      </c>
      <c r="Q97" s="319">
        <f>ROUND(P97*H97,2)</f>
        <v>15320.73</v>
      </c>
      <c r="R97" s="509">
        <v>6</v>
      </c>
      <c r="S97" s="319">
        <f>ROUND(R97*H97,2)</f>
        <v>3570.6</v>
      </c>
      <c r="T97" s="509"/>
      <c r="U97" s="319">
        <f>ROUND(T97*H97,2)</f>
        <v>0</v>
      </c>
      <c r="V97" s="509"/>
      <c r="W97" s="319">
        <f>ROUND(V97*H97,2)</f>
        <v>0</v>
      </c>
      <c r="X97" s="509"/>
      <c r="Y97" s="319">
        <f>ROUND(X97*H97,2)</f>
        <v>0</v>
      </c>
      <c r="Z97" s="509"/>
      <c r="AA97" s="319">
        <f>ROUND(Z97*H97,2)</f>
        <v>0</v>
      </c>
      <c r="AB97" s="509"/>
      <c r="AC97" s="319">
        <f>ROUND(AB97*H97,2)</f>
        <v>0</v>
      </c>
      <c r="AD97" s="509"/>
      <c r="AE97" s="319">
        <f>ROUND(AD97*H97,2)</f>
        <v>0</v>
      </c>
      <c r="AF97" s="509"/>
      <c r="AG97" s="319">
        <f>ROUND(AF97*H97,2)</f>
        <v>0</v>
      </c>
      <c r="AH97" s="509"/>
      <c r="AI97" s="319">
        <f>ROUND(AH97*H97,2)</f>
        <v>0</v>
      </c>
      <c r="AJ97" s="509"/>
      <c r="AK97" s="319">
        <f>ROUND(AJ97*H97,2)</f>
        <v>0</v>
      </c>
      <c r="AL97" s="509"/>
      <c r="AM97" s="319">
        <f>ROUND(AL97*H97,2)</f>
        <v>0</v>
      </c>
      <c r="AN97" s="509"/>
      <c r="AO97" s="319">
        <f>ROUND(AN97*H97,2)</f>
        <v>0</v>
      </c>
      <c r="AP97" s="2078">
        <v>6.1150000000000002</v>
      </c>
      <c r="AQ97" s="1908">
        <f>ROUND(AP97*H97,2)</f>
        <v>3639.04</v>
      </c>
      <c r="AR97" s="2078"/>
      <c r="AS97" s="1908">
        <f>ROUND(AR97*H97,2)</f>
        <v>0</v>
      </c>
      <c r="AT97" s="509"/>
      <c r="AU97" s="319">
        <f>ROUND(AT97*H97,2)</f>
        <v>0</v>
      </c>
      <c r="AV97" s="509">
        <f>AT97+AR97+AP97+AN97+AL97+AJ97+AH97+AF97+AD97+AB97+Z97+X97+V97+T97+R97+P97+N97+L97+J97</f>
        <v>37.8598</v>
      </c>
      <c r="AW97" s="319">
        <f>ROUND(AV97*H97,2)</f>
        <v>22530.37</v>
      </c>
      <c r="AX97" s="509">
        <f>G97-AV97</f>
        <v>1.9999999999953388E-4</v>
      </c>
      <c r="AY97" s="319">
        <f>ROUND(AX97*H97,2)</f>
        <v>0.12</v>
      </c>
      <c r="AZ97" s="530">
        <f>AY97/I97</f>
        <v>5.3261158545597539E-6</v>
      </c>
      <c r="FT97" s="31"/>
      <c r="FU97" s="426" t="s">
        <v>7</v>
      </c>
      <c r="FV97" s="427" t="s">
        <v>31</v>
      </c>
      <c r="FW97" s="285"/>
      <c r="FX97" s="48">
        <f>FW97*G97</f>
        <v>0</v>
      </c>
      <c r="FY97" s="48">
        <v>0</v>
      </c>
      <c r="FZ97" s="48">
        <f>FY97*G97</f>
        <v>0</v>
      </c>
      <c r="GA97" s="48">
        <v>0</v>
      </c>
      <c r="GB97" s="428">
        <f>GA97*G97</f>
        <v>0</v>
      </c>
      <c r="GZ97" s="49" t="s">
        <v>110</v>
      </c>
      <c r="HB97" s="49" t="s">
        <v>105</v>
      </c>
      <c r="HC97" s="49" t="s">
        <v>46</v>
      </c>
      <c r="HG97" s="49" t="s">
        <v>103</v>
      </c>
      <c r="HM97" s="429">
        <f>IF(FV97="základní",I97,0)</f>
        <v>22530.49</v>
      </c>
      <c r="HN97" s="429">
        <f>IF(FV97="snížená",I97,0)</f>
        <v>0</v>
      </c>
      <c r="HO97" s="429">
        <f>IF(FV97="zákl. přenesená",I97,0)</f>
        <v>0</v>
      </c>
      <c r="HP97" s="429">
        <f>IF(FV97="sníž. přenesená",I97,0)</f>
        <v>0</v>
      </c>
      <c r="HQ97" s="429">
        <f>IF(FV97="nulová",I97,0)</f>
        <v>0</v>
      </c>
      <c r="HR97" s="49" t="s">
        <v>45</v>
      </c>
      <c r="HS97" s="429">
        <f>ROUND(H97*G97,2)</f>
        <v>22530.49</v>
      </c>
      <c r="HT97" s="49" t="s">
        <v>110</v>
      </c>
      <c r="HU97" s="49" t="s">
        <v>935</v>
      </c>
    </row>
    <row r="98" spans="1:229" s="1" customFormat="1" ht="24.9" customHeight="1" x14ac:dyDescent="0.2">
      <c r="A98"/>
      <c r="B98" s="377"/>
      <c r="C98" s="207" t="s">
        <v>112</v>
      </c>
      <c r="D98" s="33"/>
      <c r="E98" s="208" t="s">
        <v>311</v>
      </c>
      <c r="F98" s="33"/>
      <c r="G98" s="33"/>
      <c r="H98" s="202"/>
      <c r="I98" s="378"/>
      <c r="J98" s="369"/>
      <c r="K98" s="508"/>
      <c r="L98" s="369"/>
      <c r="M98" s="508"/>
      <c r="N98" s="369"/>
      <c r="O98" s="508"/>
      <c r="P98" s="369"/>
      <c r="Q98" s="508"/>
      <c r="R98" s="369"/>
      <c r="S98" s="508"/>
      <c r="T98" s="369"/>
      <c r="U98" s="508"/>
      <c r="V98" s="369"/>
      <c r="W98" s="508"/>
      <c r="X98" s="369"/>
      <c r="Y98" s="508"/>
      <c r="Z98" s="369"/>
      <c r="AA98" s="508"/>
      <c r="AB98" s="369"/>
      <c r="AC98" s="508"/>
      <c r="AD98" s="369"/>
      <c r="AE98" s="508"/>
      <c r="AF98" s="369"/>
      <c r="AG98" s="508"/>
      <c r="AH98" s="369"/>
      <c r="AI98" s="508"/>
      <c r="AJ98" s="369"/>
      <c r="AK98" s="508"/>
      <c r="AL98" s="369"/>
      <c r="AM98" s="508"/>
      <c r="AN98" s="369"/>
      <c r="AO98" s="508"/>
      <c r="AP98" s="2074"/>
      <c r="AQ98" s="1902"/>
      <c r="AR98" s="2074"/>
      <c r="AS98" s="1902"/>
      <c r="AT98" s="369"/>
      <c r="AU98" s="508"/>
      <c r="AV98" s="369"/>
      <c r="AW98" s="508"/>
      <c r="AX98" s="369"/>
      <c r="AY98" s="508"/>
      <c r="AZ98" s="526"/>
      <c r="FT98" s="25"/>
      <c r="FU98" s="128"/>
      <c r="FV98" s="129"/>
      <c r="FW98" s="33"/>
      <c r="FX98" s="33"/>
      <c r="FY98" s="33"/>
      <c r="FZ98" s="33"/>
      <c r="GA98" s="33"/>
      <c r="GB98" s="34"/>
      <c r="GC98" s="22"/>
      <c r="GD98" s="22"/>
      <c r="GE98" s="22"/>
      <c r="GF98" s="22"/>
      <c r="GG98" s="22"/>
      <c r="GH98" s="22"/>
      <c r="GI98" s="22"/>
      <c r="GJ98" s="22"/>
      <c r="GK98" s="22"/>
      <c r="GL98" s="22"/>
      <c r="GM98" s="22"/>
      <c r="HB98" s="13" t="s">
        <v>112</v>
      </c>
      <c r="HC98" s="13" t="s">
        <v>46</v>
      </c>
    </row>
    <row r="99" spans="1:229" s="10" customFormat="1" ht="24.9" customHeight="1" x14ac:dyDescent="0.2">
      <c r="A99"/>
      <c r="B99" s="380"/>
      <c r="C99" s="207" t="s">
        <v>114</v>
      </c>
      <c r="D99" s="215" t="s">
        <v>7</v>
      </c>
      <c r="E99" s="216" t="s">
        <v>936</v>
      </c>
      <c r="F99" s="141"/>
      <c r="G99" s="217">
        <v>38.5</v>
      </c>
      <c r="H99" s="218"/>
      <c r="I99" s="381"/>
      <c r="J99" s="371"/>
      <c r="K99" s="317"/>
      <c r="L99" s="371"/>
      <c r="M99" s="317"/>
      <c r="N99" s="371"/>
      <c r="O99" s="317"/>
      <c r="P99" s="371"/>
      <c r="Q99" s="317"/>
      <c r="R99" s="371"/>
      <c r="S99" s="317"/>
      <c r="T99" s="371"/>
      <c r="U99" s="317"/>
      <c r="V99" s="371"/>
      <c r="W99" s="317"/>
      <c r="X99" s="371"/>
      <c r="Y99" s="317"/>
      <c r="Z99" s="371"/>
      <c r="AA99" s="317"/>
      <c r="AB99" s="371"/>
      <c r="AC99" s="317"/>
      <c r="AD99" s="371"/>
      <c r="AE99" s="317"/>
      <c r="AF99" s="371"/>
      <c r="AG99" s="317"/>
      <c r="AH99" s="371"/>
      <c r="AI99" s="317"/>
      <c r="AJ99" s="371"/>
      <c r="AK99" s="317"/>
      <c r="AL99" s="371"/>
      <c r="AM99" s="317"/>
      <c r="AN99" s="371"/>
      <c r="AO99" s="317"/>
      <c r="AP99" s="2076"/>
      <c r="AQ99" s="1906"/>
      <c r="AR99" s="2076"/>
      <c r="AS99" s="1906"/>
      <c r="AT99" s="371"/>
      <c r="AU99" s="317"/>
      <c r="AV99" s="371"/>
      <c r="AW99" s="317"/>
      <c r="AX99" s="371"/>
      <c r="AY99" s="317"/>
      <c r="AZ99" s="528"/>
      <c r="FT99" s="139"/>
      <c r="FU99" s="140"/>
      <c r="FV99" s="141"/>
      <c r="FW99" s="141"/>
      <c r="FX99" s="141"/>
      <c r="FY99" s="141"/>
      <c r="FZ99" s="141"/>
      <c r="GA99" s="141"/>
      <c r="GB99" s="142"/>
      <c r="HB99" s="143" t="s">
        <v>114</v>
      </c>
      <c r="HC99" s="143" t="s">
        <v>46</v>
      </c>
      <c r="HD99" s="10" t="s">
        <v>46</v>
      </c>
      <c r="HE99" s="10" t="s">
        <v>23</v>
      </c>
      <c r="HF99" s="10" t="s">
        <v>44</v>
      </c>
      <c r="HG99" s="143" t="s">
        <v>103</v>
      </c>
    </row>
    <row r="100" spans="1:229" s="10" customFormat="1" ht="24.9" customHeight="1" x14ac:dyDescent="0.2">
      <c r="A100"/>
      <c r="B100" s="380"/>
      <c r="C100" s="207" t="s">
        <v>114</v>
      </c>
      <c r="D100" s="215" t="s">
        <v>7</v>
      </c>
      <c r="E100" s="216" t="s">
        <v>937</v>
      </c>
      <c r="F100" s="141"/>
      <c r="G100" s="217">
        <v>2.79</v>
      </c>
      <c r="H100" s="218"/>
      <c r="I100" s="381"/>
      <c r="J100" s="371"/>
      <c r="K100" s="317"/>
      <c r="L100" s="371"/>
      <c r="M100" s="317"/>
      <c r="N100" s="371"/>
      <c r="O100" s="317"/>
      <c r="P100" s="371"/>
      <c r="Q100" s="317"/>
      <c r="R100" s="371"/>
      <c r="S100" s="317"/>
      <c r="T100" s="371"/>
      <c r="U100" s="317"/>
      <c r="V100" s="371"/>
      <c r="W100" s="317"/>
      <c r="X100" s="371"/>
      <c r="Y100" s="317"/>
      <c r="Z100" s="371"/>
      <c r="AA100" s="317"/>
      <c r="AB100" s="371"/>
      <c r="AC100" s="317"/>
      <c r="AD100" s="371"/>
      <c r="AE100" s="317"/>
      <c r="AF100" s="371"/>
      <c r="AG100" s="317"/>
      <c r="AH100" s="371"/>
      <c r="AI100" s="317"/>
      <c r="AJ100" s="371"/>
      <c r="AK100" s="317"/>
      <c r="AL100" s="371"/>
      <c r="AM100" s="317"/>
      <c r="AN100" s="371"/>
      <c r="AO100" s="317"/>
      <c r="AP100" s="2076"/>
      <c r="AQ100" s="1906"/>
      <c r="AR100" s="2076"/>
      <c r="AS100" s="1906"/>
      <c r="AT100" s="371"/>
      <c r="AU100" s="317"/>
      <c r="AV100" s="371"/>
      <c r="AW100" s="317"/>
      <c r="AX100" s="371"/>
      <c r="AY100" s="317"/>
      <c r="AZ100" s="528"/>
      <c r="FT100" s="139"/>
      <c r="FU100" s="140"/>
      <c r="FV100" s="141"/>
      <c r="FW100" s="141"/>
      <c r="FX100" s="141"/>
      <c r="FY100" s="141"/>
      <c r="FZ100" s="141"/>
      <c r="GA100" s="141"/>
      <c r="GB100" s="142"/>
      <c r="HB100" s="143" t="s">
        <v>114</v>
      </c>
      <c r="HC100" s="143" t="s">
        <v>46</v>
      </c>
      <c r="HD100" s="10" t="s">
        <v>46</v>
      </c>
      <c r="HE100" s="10" t="s">
        <v>23</v>
      </c>
      <c r="HF100" s="10" t="s">
        <v>44</v>
      </c>
      <c r="HG100" s="143" t="s">
        <v>103</v>
      </c>
    </row>
    <row r="101" spans="1:229" s="11" customFormat="1" ht="24.9" customHeight="1" x14ac:dyDescent="0.2">
      <c r="A101"/>
      <c r="B101" s="386"/>
      <c r="C101" s="207" t="s">
        <v>114</v>
      </c>
      <c r="D101" s="221" t="s">
        <v>7</v>
      </c>
      <c r="E101" s="222" t="s">
        <v>125</v>
      </c>
      <c r="F101" s="148"/>
      <c r="G101" s="223">
        <v>41.29</v>
      </c>
      <c r="H101" s="224"/>
      <c r="I101" s="387"/>
      <c r="J101" s="372"/>
      <c r="K101" s="321"/>
      <c r="L101" s="372"/>
      <c r="M101" s="321"/>
      <c r="N101" s="372"/>
      <c r="O101" s="321"/>
      <c r="P101" s="372"/>
      <c r="Q101" s="321"/>
      <c r="R101" s="372"/>
      <c r="S101" s="321"/>
      <c r="T101" s="372"/>
      <c r="U101" s="321"/>
      <c r="V101" s="372"/>
      <c r="W101" s="321"/>
      <c r="X101" s="372"/>
      <c r="Y101" s="321"/>
      <c r="Z101" s="372"/>
      <c r="AA101" s="321"/>
      <c r="AB101" s="372"/>
      <c r="AC101" s="321"/>
      <c r="AD101" s="372"/>
      <c r="AE101" s="321"/>
      <c r="AF101" s="372"/>
      <c r="AG101" s="321"/>
      <c r="AH101" s="372"/>
      <c r="AI101" s="321"/>
      <c r="AJ101" s="372"/>
      <c r="AK101" s="321"/>
      <c r="AL101" s="372"/>
      <c r="AM101" s="321"/>
      <c r="AN101" s="372"/>
      <c r="AO101" s="321"/>
      <c r="AP101" s="2079"/>
      <c r="AQ101" s="1910"/>
      <c r="AR101" s="2079"/>
      <c r="AS101" s="1910"/>
      <c r="AT101" s="372"/>
      <c r="AU101" s="321"/>
      <c r="AV101" s="372"/>
      <c r="AW101" s="321"/>
      <c r="AX101" s="372"/>
      <c r="AY101" s="321"/>
      <c r="AZ101" s="531"/>
      <c r="FT101" s="146"/>
      <c r="FU101" s="147"/>
      <c r="FV101" s="148"/>
      <c r="FW101" s="148"/>
      <c r="FX101" s="148"/>
      <c r="FY101" s="148"/>
      <c r="FZ101" s="148"/>
      <c r="GA101" s="148"/>
      <c r="GB101" s="149"/>
      <c r="HB101" s="150" t="s">
        <v>114</v>
      </c>
      <c r="HC101" s="150" t="s">
        <v>46</v>
      </c>
      <c r="HD101" s="11" t="s">
        <v>126</v>
      </c>
      <c r="HE101" s="11" t="s">
        <v>23</v>
      </c>
      <c r="HF101" s="11" t="s">
        <v>44</v>
      </c>
      <c r="HG101" s="150" t="s">
        <v>103</v>
      </c>
    </row>
    <row r="102" spans="1:229" s="10" customFormat="1" ht="24.9" customHeight="1" x14ac:dyDescent="0.2">
      <c r="A102"/>
      <c r="B102" s="380"/>
      <c r="C102" s="207" t="s">
        <v>114</v>
      </c>
      <c r="D102" s="215" t="s">
        <v>7</v>
      </c>
      <c r="E102" s="216" t="s">
        <v>938</v>
      </c>
      <c r="F102" s="141"/>
      <c r="G102" s="217">
        <v>-3.43</v>
      </c>
      <c r="H102" s="218"/>
      <c r="I102" s="381"/>
      <c r="J102" s="371"/>
      <c r="K102" s="317"/>
      <c r="L102" s="371"/>
      <c r="M102" s="317"/>
      <c r="N102" s="371"/>
      <c r="O102" s="317"/>
      <c r="P102" s="371"/>
      <c r="Q102" s="317"/>
      <c r="R102" s="371"/>
      <c r="S102" s="317"/>
      <c r="T102" s="371"/>
      <c r="U102" s="317"/>
      <c r="V102" s="371"/>
      <c r="W102" s="317"/>
      <c r="X102" s="371"/>
      <c r="Y102" s="317"/>
      <c r="Z102" s="371"/>
      <c r="AA102" s="317"/>
      <c r="AB102" s="371"/>
      <c r="AC102" s="317"/>
      <c r="AD102" s="371"/>
      <c r="AE102" s="317"/>
      <c r="AF102" s="371"/>
      <c r="AG102" s="317"/>
      <c r="AH102" s="371"/>
      <c r="AI102" s="317"/>
      <c r="AJ102" s="371"/>
      <c r="AK102" s="317"/>
      <c r="AL102" s="371"/>
      <c r="AM102" s="317"/>
      <c r="AN102" s="371"/>
      <c r="AO102" s="317"/>
      <c r="AP102" s="2076"/>
      <c r="AQ102" s="1906"/>
      <c r="AR102" s="2076"/>
      <c r="AS102" s="1906"/>
      <c r="AT102" s="371"/>
      <c r="AU102" s="317"/>
      <c r="AV102" s="371"/>
      <c r="AW102" s="317"/>
      <c r="AX102" s="371"/>
      <c r="AY102" s="317"/>
      <c r="AZ102" s="528"/>
      <c r="FT102" s="139"/>
      <c r="FU102" s="140"/>
      <c r="FV102" s="141"/>
      <c r="FW102" s="141"/>
      <c r="FX102" s="141"/>
      <c r="FY102" s="141"/>
      <c r="FZ102" s="141"/>
      <c r="GA102" s="141"/>
      <c r="GB102" s="142"/>
      <c r="HB102" s="143" t="s">
        <v>114</v>
      </c>
      <c r="HC102" s="143" t="s">
        <v>46</v>
      </c>
      <c r="HD102" s="10" t="s">
        <v>46</v>
      </c>
      <c r="HE102" s="10" t="s">
        <v>23</v>
      </c>
      <c r="HF102" s="10" t="s">
        <v>44</v>
      </c>
      <c r="HG102" s="143" t="s">
        <v>103</v>
      </c>
    </row>
    <row r="103" spans="1:229" s="12" customFormat="1" ht="24.9" customHeight="1" x14ac:dyDescent="0.2">
      <c r="A103"/>
      <c r="B103" s="384"/>
      <c r="C103" s="207" t="s">
        <v>114</v>
      </c>
      <c r="D103" s="227" t="s">
        <v>7</v>
      </c>
      <c r="E103" s="228" t="s">
        <v>132</v>
      </c>
      <c r="F103" s="155"/>
      <c r="G103" s="229">
        <v>37.86</v>
      </c>
      <c r="H103" s="230"/>
      <c r="I103" s="385"/>
      <c r="J103" s="373"/>
      <c r="K103" s="323"/>
      <c r="L103" s="373"/>
      <c r="M103" s="323"/>
      <c r="N103" s="373"/>
      <c r="O103" s="323"/>
      <c r="P103" s="373"/>
      <c r="Q103" s="323"/>
      <c r="R103" s="373"/>
      <c r="S103" s="323"/>
      <c r="T103" s="373"/>
      <c r="U103" s="323"/>
      <c r="V103" s="373"/>
      <c r="W103" s="323"/>
      <c r="X103" s="373"/>
      <c r="Y103" s="323"/>
      <c r="Z103" s="373"/>
      <c r="AA103" s="323"/>
      <c r="AB103" s="373"/>
      <c r="AC103" s="323"/>
      <c r="AD103" s="373"/>
      <c r="AE103" s="323"/>
      <c r="AF103" s="373"/>
      <c r="AG103" s="323"/>
      <c r="AH103" s="373"/>
      <c r="AI103" s="323"/>
      <c r="AJ103" s="373"/>
      <c r="AK103" s="323"/>
      <c r="AL103" s="373"/>
      <c r="AM103" s="323"/>
      <c r="AN103" s="373"/>
      <c r="AO103" s="323"/>
      <c r="AP103" s="2077"/>
      <c r="AQ103" s="1912"/>
      <c r="AR103" s="2077"/>
      <c r="AS103" s="1912"/>
      <c r="AT103" s="373"/>
      <c r="AU103" s="323"/>
      <c r="AV103" s="373"/>
      <c r="AW103" s="323"/>
      <c r="AX103" s="373"/>
      <c r="AY103" s="323"/>
      <c r="AZ103" s="529"/>
      <c r="FT103" s="153"/>
      <c r="FU103" s="154"/>
      <c r="FV103" s="155"/>
      <c r="FW103" s="155"/>
      <c r="FX103" s="155"/>
      <c r="FY103" s="155"/>
      <c r="FZ103" s="155"/>
      <c r="GA103" s="155"/>
      <c r="GB103" s="156"/>
      <c r="HB103" s="157" t="s">
        <v>114</v>
      </c>
      <c r="HC103" s="157" t="s">
        <v>46</v>
      </c>
      <c r="HD103" s="12" t="s">
        <v>110</v>
      </c>
      <c r="HE103" s="12" t="s">
        <v>23</v>
      </c>
      <c r="HF103" s="12" t="s">
        <v>45</v>
      </c>
      <c r="HG103" s="157" t="s">
        <v>103</v>
      </c>
    </row>
    <row r="104" spans="1:229" s="2" customFormat="1" ht="27.75" customHeight="1" x14ac:dyDescent="0.2">
      <c r="A104"/>
      <c r="B104" s="434" t="s">
        <v>243</v>
      </c>
      <c r="C104" s="435" t="s">
        <v>238</v>
      </c>
      <c r="D104" s="436" t="s">
        <v>316</v>
      </c>
      <c r="E104" s="463" t="s">
        <v>317</v>
      </c>
      <c r="F104" s="437" t="s">
        <v>283</v>
      </c>
      <c r="G104" s="438">
        <v>68.150000000000006</v>
      </c>
      <c r="H104" s="439">
        <v>123.8</v>
      </c>
      <c r="I104" s="440">
        <f>ROUND(H104*G104,2)</f>
        <v>8436.9699999999993</v>
      </c>
      <c r="J104" s="509"/>
      <c r="K104" s="319">
        <f>ROUND(J104*H104,2)</f>
        <v>0</v>
      </c>
      <c r="L104" s="509"/>
      <c r="M104" s="319">
        <f>ROUND(L104*H104,2)</f>
        <v>0</v>
      </c>
      <c r="N104" s="509"/>
      <c r="O104" s="319">
        <f>ROUND(N104*H104,2)</f>
        <v>0</v>
      </c>
      <c r="P104" s="509">
        <f>(G104*0.85)*0.8</f>
        <v>46.342000000000006</v>
      </c>
      <c r="Q104" s="319">
        <f>ROUND(P104*H104,2)</f>
        <v>5737.14</v>
      </c>
      <c r="R104" s="509">
        <v>11</v>
      </c>
      <c r="S104" s="319">
        <f>ROUND(R104*H104,2)</f>
        <v>1361.8</v>
      </c>
      <c r="T104" s="509"/>
      <c r="U104" s="319">
        <f>ROUND(T104*H104,2)</f>
        <v>0</v>
      </c>
      <c r="V104" s="509"/>
      <c r="W104" s="319">
        <f>ROUND(V104*H104,2)</f>
        <v>0</v>
      </c>
      <c r="X104" s="509"/>
      <c r="Y104" s="319">
        <f>ROUND(X104*H104,2)</f>
        <v>0</v>
      </c>
      <c r="Z104" s="509"/>
      <c r="AA104" s="319">
        <f>ROUND(Z104*H104,2)</f>
        <v>0</v>
      </c>
      <c r="AB104" s="509"/>
      <c r="AC104" s="319">
        <f>ROUND(AB104*H104,2)</f>
        <v>0</v>
      </c>
      <c r="AD104" s="509"/>
      <c r="AE104" s="319">
        <f>ROUND(AD104*H104,2)</f>
        <v>0</v>
      </c>
      <c r="AF104" s="509"/>
      <c r="AG104" s="319">
        <f>ROUND(AF104*H104,2)</f>
        <v>0</v>
      </c>
      <c r="AH104" s="509"/>
      <c r="AI104" s="319">
        <f>ROUND(AH104*H104,2)</f>
        <v>0</v>
      </c>
      <c r="AJ104" s="509"/>
      <c r="AK104" s="319">
        <f>ROUND(AJ104*H104,2)</f>
        <v>0</v>
      </c>
      <c r="AL104" s="509"/>
      <c r="AM104" s="319">
        <f>ROUND(AL104*H104,2)</f>
        <v>0</v>
      </c>
      <c r="AN104" s="509"/>
      <c r="AO104" s="319">
        <f>ROUND(AN104*H104,2)</f>
        <v>0</v>
      </c>
      <c r="AP104" s="2078">
        <v>10.8</v>
      </c>
      <c r="AQ104" s="1908">
        <f>ROUND(AP104*H104,2)</f>
        <v>1337.04</v>
      </c>
      <c r="AR104" s="2078"/>
      <c r="AS104" s="1908">
        <f>ROUND(AR104*H104,2)</f>
        <v>0</v>
      </c>
      <c r="AT104" s="509"/>
      <c r="AU104" s="319">
        <f>ROUND(AT104*H104,2)</f>
        <v>0</v>
      </c>
      <c r="AV104" s="509">
        <f>AT104+AR104+AP104+AN104+AL104+AJ104+AH104+AF104+AD104+AB104+Z104+X104+V104+T104+R104+P104+N104+L104+J104</f>
        <v>68.14200000000001</v>
      </c>
      <c r="AW104" s="319">
        <f>ROUND(AV104*H104,2)</f>
        <v>8435.98</v>
      </c>
      <c r="AX104" s="509">
        <f>G104-AV104</f>
        <v>7.9999999999955662E-3</v>
      </c>
      <c r="AY104" s="319">
        <f>ROUND(AX104*H104,2)</f>
        <v>0.99</v>
      </c>
      <c r="AZ104" s="530">
        <f>AY104/I104</f>
        <v>1.1734070406792961E-4</v>
      </c>
      <c r="FT104" s="460"/>
      <c r="FU104" s="441" t="s">
        <v>7</v>
      </c>
      <c r="FV104" s="442" t="s">
        <v>31</v>
      </c>
      <c r="FW104" s="285"/>
      <c r="FX104" s="48">
        <f>FW104*G104</f>
        <v>0</v>
      </c>
      <c r="FY104" s="48">
        <v>1</v>
      </c>
      <c r="FZ104" s="48">
        <f>FY104*G104</f>
        <v>68.150000000000006</v>
      </c>
      <c r="GA104" s="48">
        <v>0</v>
      </c>
      <c r="GB104" s="428">
        <f>GA104*G104</f>
        <v>0</v>
      </c>
      <c r="GZ104" s="49" t="s">
        <v>166</v>
      </c>
      <c r="HB104" s="49" t="s">
        <v>238</v>
      </c>
      <c r="HC104" s="49" t="s">
        <v>46</v>
      </c>
      <c r="HG104" s="49" t="s">
        <v>103</v>
      </c>
      <c r="HM104" s="429">
        <f>IF(FV104="základní",I104,0)</f>
        <v>8436.9699999999993</v>
      </c>
      <c r="HN104" s="429">
        <f>IF(FV104="snížená",I104,0)</f>
        <v>0</v>
      </c>
      <c r="HO104" s="429">
        <f>IF(FV104="zákl. přenesená",I104,0)</f>
        <v>0</v>
      </c>
      <c r="HP104" s="429">
        <f>IF(FV104="sníž. přenesená",I104,0)</f>
        <v>0</v>
      </c>
      <c r="HQ104" s="429">
        <f>IF(FV104="nulová",I104,0)</f>
        <v>0</v>
      </c>
      <c r="HR104" s="49" t="s">
        <v>45</v>
      </c>
      <c r="HS104" s="429">
        <f>ROUND(H104*G104,2)</f>
        <v>8436.9699999999993</v>
      </c>
      <c r="HT104" s="49" t="s">
        <v>110</v>
      </c>
      <c r="HU104" s="49" t="s">
        <v>939</v>
      </c>
    </row>
    <row r="105" spans="1:229" s="10" customFormat="1" ht="24.9" customHeight="1" x14ac:dyDescent="0.2">
      <c r="A105"/>
      <c r="B105" s="380"/>
      <c r="C105" s="207" t="s">
        <v>114</v>
      </c>
      <c r="D105" s="215" t="s">
        <v>7</v>
      </c>
      <c r="E105" s="216" t="s">
        <v>940</v>
      </c>
      <c r="F105" s="141"/>
      <c r="G105" s="217">
        <v>68.150000000000006</v>
      </c>
      <c r="H105" s="218"/>
      <c r="I105" s="381"/>
      <c r="J105" s="371"/>
      <c r="K105" s="317"/>
      <c r="L105" s="371"/>
      <c r="M105" s="317"/>
      <c r="N105" s="371"/>
      <c r="O105" s="317"/>
      <c r="P105" s="371"/>
      <c r="Q105" s="317"/>
      <c r="R105" s="371"/>
      <c r="S105" s="317"/>
      <c r="T105" s="371"/>
      <c r="U105" s="317"/>
      <c r="V105" s="371"/>
      <c r="W105" s="317"/>
      <c r="X105" s="371"/>
      <c r="Y105" s="317"/>
      <c r="Z105" s="371"/>
      <c r="AA105" s="317"/>
      <c r="AB105" s="371"/>
      <c r="AC105" s="317"/>
      <c r="AD105" s="371"/>
      <c r="AE105" s="317"/>
      <c r="AF105" s="371"/>
      <c r="AG105" s="317"/>
      <c r="AH105" s="371"/>
      <c r="AI105" s="317"/>
      <c r="AJ105" s="371"/>
      <c r="AK105" s="317"/>
      <c r="AL105" s="371"/>
      <c r="AM105" s="317"/>
      <c r="AN105" s="371"/>
      <c r="AO105" s="317"/>
      <c r="AP105" s="2076"/>
      <c r="AQ105" s="1906"/>
      <c r="AR105" s="2076"/>
      <c r="AS105" s="1906"/>
      <c r="AT105" s="371"/>
      <c r="AU105" s="317"/>
      <c r="AV105" s="371"/>
      <c r="AW105" s="317"/>
      <c r="AX105" s="371"/>
      <c r="AY105" s="317"/>
      <c r="AZ105" s="528"/>
      <c r="FT105" s="139"/>
      <c r="FU105" s="140"/>
      <c r="FV105" s="141"/>
      <c r="FW105" s="141"/>
      <c r="FX105" s="141"/>
      <c r="FY105" s="141"/>
      <c r="FZ105" s="141"/>
      <c r="GA105" s="141"/>
      <c r="GB105" s="142"/>
      <c r="HB105" s="143" t="s">
        <v>114</v>
      </c>
      <c r="HC105" s="143" t="s">
        <v>46</v>
      </c>
      <c r="HD105" s="10" t="s">
        <v>46</v>
      </c>
      <c r="HE105" s="10" t="s">
        <v>23</v>
      </c>
      <c r="HF105" s="10" t="s">
        <v>45</v>
      </c>
      <c r="HG105" s="143" t="s">
        <v>103</v>
      </c>
    </row>
    <row r="106" spans="1:229" s="2" customFormat="1" ht="24" customHeight="1" x14ac:dyDescent="0.2">
      <c r="A106"/>
      <c r="B106" s="430" t="s">
        <v>249</v>
      </c>
      <c r="C106" s="268" t="s">
        <v>105</v>
      </c>
      <c r="D106" s="269" t="s">
        <v>321</v>
      </c>
      <c r="E106" s="275" t="s">
        <v>322</v>
      </c>
      <c r="F106" s="270" t="s">
        <v>108</v>
      </c>
      <c r="G106" s="271">
        <v>4</v>
      </c>
      <c r="H106" s="272">
        <v>48.8</v>
      </c>
      <c r="I106" s="432">
        <f>ROUND(H106*G106,2)</f>
        <v>195.2</v>
      </c>
      <c r="J106" s="509"/>
      <c r="K106" s="319">
        <f>ROUND(J106*H106,2)</f>
        <v>0</v>
      </c>
      <c r="L106" s="509"/>
      <c r="M106" s="319">
        <f>ROUND(L106*H106,2)</f>
        <v>0</v>
      </c>
      <c r="N106" s="509"/>
      <c r="O106" s="319">
        <f>ROUND(N106*H106,2)</f>
        <v>0</v>
      </c>
      <c r="P106" s="509"/>
      <c r="Q106" s="319">
        <f>ROUND(P106*H106,2)</f>
        <v>0</v>
      </c>
      <c r="R106" s="509"/>
      <c r="S106" s="319">
        <f>ROUND(R106*H106,2)</f>
        <v>0</v>
      </c>
      <c r="T106" s="509"/>
      <c r="U106" s="319">
        <f>ROUND(T106*H106,2)</f>
        <v>0</v>
      </c>
      <c r="V106" s="509"/>
      <c r="W106" s="319">
        <f>ROUND(V106*H106,2)</f>
        <v>0</v>
      </c>
      <c r="X106" s="509"/>
      <c r="Y106" s="319">
        <f>ROUND(X106*H106,2)</f>
        <v>0</v>
      </c>
      <c r="Z106" s="509"/>
      <c r="AA106" s="319">
        <f>ROUND(Z106*H106,2)</f>
        <v>0</v>
      </c>
      <c r="AB106" s="509"/>
      <c r="AC106" s="319">
        <f>ROUND(AB106*H106,2)</f>
        <v>0</v>
      </c>
      <c r="AD106" s="509"/>
      <c r="AE106" s="319">
        <f>ROUND(AD106*H106,2)</f>
        <v>0</v>
      </c>
      <c r="AF106" s="509"/>
      <c r="AG106" s="319">
        <f>ROUND(AF106*H106,2)</f>
        <v>0</v>
      </c>
      <c r="AH106" s="509"/>
      <c r="AI106" s="319">
        <f>ROUND(AH106*H106,2)</f>
        <v>0</v>
      </c>
      <c r="AJ106" s="509"/>
      <c r="AK106" s="319">
        <f>ROUND(AJ106*H106,2)</f>
        <v>0</v>
      </c>
      <c r="AL106" s="509"/>
      <c r="AM106" s="319">
        <f>ROUND(AL106*H106,2)</f>
        <v>0</v>
      </c>
      <c r="AN106" s="509"/>
      <c r="AO106" s="319">
        <f>ROUND(AN106*H106,2)</f>
        <v>0</v>
      </c>
      <c r="AP106" s="2078"/>
      <c r="AQ106" s="1908">
        <f>ROUND(AP106*H106,2)</f>
        <v>0</v>
      </c>
      <c r="AR106" s="2078"/>
      <c r="AS106" s="1908">
        <f>ROUND(AR106*H106,2)</f>
        <v>0</v>
      </c>
      <c r="AT106" s="509"/>
      <c r="AU106" s="319">
        <f>ROUND(AT106*H106,2)</f>
        <v>0</v>
      </c>
      <c r="AV106" s="509">
        <f>AT106+AR106+AP106+AN106+AL106+AJ106+AH106+AF106+AD106+AB106+Z106+X106+V106+T106+R106+P106+N106+L106+J106</f>
        <v>0</v>
      </c>
      <c r="AW106" s="319">
        <f>ROUND(AV106*H106,2)</f>
        <v>0</v>
      </c>
      <c r="AX106" s="509">
        <f>G106-AV106</f>
        <v>4</v>
      </c>
      <c r="AY106" s="319">
        <f>ROUND(AX106*H106,2)</f>
        <v>195.2</v>
      </c>
      <c r="AZ106" s="530">
        <f>AY106/I106</f>
        <v>1</v>
      </c>
      <c r="FT106" s="31"/>
      <c r="FU106" s="426" t="s">
        <v>7</v>
      </c>
      <c r="FV106" s="427" t="s">
        <v>31</v>
      </c>
      <c r="FW106" s="285"/>
      <c r="FX106" s="48">
        <f>FW106*G106</f>
        <v>0</v>
      </c>
      <c r="FY106" s="48">
        <v>0</v>
      </c>
      <c r="FZ106" s="48">
        <f>FY106*G106</f>
        <v>0</v>
      </c>
      <c r="GA106" s="48">
        <v>0</v>
      </c>
      <c r="GB106" s="428">
        <f>GA106*G106</f>
        <v>0</v>
      </c>
      <c r="GZ106" s="49" t="s">
        <v>110</v>
      </c>
      <c r="HB106" s="49" t="s">
        <v>105</v>
      </c>
      <c r="HC106" s="49" t="s">
        <v>46</v>
      </c>
      <c r="HG106" s="49" t="s">
        <v>103</v>
      </c>
      <c r="HM106" s="429">
        <f>IF(FV106="základní",I106,0)</f>
        <v>195.2</v>
      </c>
      <c r="HN106" s="429">
        <f>IF(FV106="snížená",I106,0)</f>
        <v>0</v>
      </c>
      <c r="HO106" s="429">
        <f>IF(FV106="zákl. přenesená",I106,0)</f>
        <v>0</v>
      </c>
      <c r="HP106" s="429">
        <f>IF(FV106="sníž. přenesená",I106,0)</f>
        <v>0</v>
      </c>
      <c r="HQ106" s="429">
        <f>IF(FV106="nulová",I106,0)</f>
        <v>0</v>
      </c>
      <c r="HR106" s="49" t="s">
        <v>45</v>
      </c>
      <c r="HS106" s="429">
        <f>ROUND(H106*G106,2)</f>
        <v>195.2</v>
      </c>
      <c r="HT106" s="49" t="s">
        <v>110</v>
      </c>
      <c r="HU106" s="49" t="s">
        <v>941</v>
      </c>
    </row>
    <row r="107" spans="1:229" s="1" customFormat="1" ht="24.9" customHeight="1" x14ac:dyDescent="0.2">
      <c r="A107"/>
      <c r="B107" s="377"/>
      <c r="C107" s="207" t="s">
        <v>112</v>
      </c>
      <c r="D107" s="33"/>
      <c r="E107" s="208" t="s">
        <v>324</v>
      </c>
      <c r="F107" s="33"/>
      <c r="G107" s="33"/>
      <c r="H107" s="202"/>
      <c r="I107" s="378"/>
      <c r="J107" s="369"/>
      <c r="K107" s="508"/>
      <c r="L107" s="369"/>
      <c r="M107" s="508"/>
      <c r="N107" s="369"/>
      <c r="O107" s="508"/>
      <c r="P107" s="369"/>
      <c r="Q107" s="508"/>
      <c r="R107" s="369"/>
      <c r="S107" s="508"/>
      <c r="T107" s="369"/>
      <c r="U107" s="508"/>
      <c r="V107" s="369"/>
      <c r="W107" s="508"/>
      <c r="X107" s="369"/>
      <c r="Y107" s="508"/>
      <c r="Z107" s="369"/>
      <c r="AA107" s="508"/>
      <c r="AB107" s="369"/>
      <c r="AC107" s="508"/>
      <c r="AD107" s="369"/>
      <c r="AE107" s="508"/>
      <c r="AF107" s="369"/>
      <c r="AG107" s="508"/>
      <c r="AH107" s="369"/>
      <c r="AI107" s="508"/>
      <c r="AJ107" s="369"/>
      <c r="AK107" s="508"/>
      <c r="AL107" s="369"/>
      <c r="AM107" s="508"/>
      <c r="AN107" s="369"/>
      <c r="AO107" s="508"/>
      <c r="AP107" s="2074"/>
      <c r="AQ107" s="1902"/>
      <c r="AR107" s="2074"/>
      <c r="AS107" s="1902"/>
      <c r="AT107" s="369"/>
      <c r="AU107" s="508"/>
      <c r="AV107" s="369"/>
      <c r="AW107" s="508"/>
      <c r="AX107" s="369"/>
      <c r="AY107" s="508"/>
      <c r="AZ107" s="526"/>
      <c r="FT107" s="25"/>
      <c r="FU107" s="128"/>
      <c r="FV107" s="129"/>
      <c r="FW107" s="33"/>
      <c r="FX107" s="33"/>
      <c r="FY107" s="33"/>
      <c r="FZ107" s="33"/>
      <c r="GA107" s="33"/>
      <c r="GB107" s="34"/>
      <c r="GC107" s="22"/>
      <c r="GD107" s="22"/>
      <c r="GE107" s="22"/>
      <c r="GF107" s="22"/>
      <c r="GG107" s="22"/>
      <c r="GH107" s="22"/>
      <c r="GI107" s="22"/>
      <c r="GJ107" s="22"/>
      <c r="GK107" s="22"/>
      <c r="GL107" s="22"/>
      <c r="GM107" s="22"/>
      <c r="HB107" s="13" t="s">
        <v>112</v>
      </c>
      <c r="HC107" s="13" t="s">
        <v>46</v>
      </c>
    </row>
    <row r="108" spans="1:229" s="10" customFormat="1" ht="24.9" customHeight="1" x14ac:dyDescent="0.2">
      <c r="A108"/>
      <c r="B108" s="380"/>
      <c r="C108" s="207" t="s">
        <v>114</v>
      </c>
      <c r="D108" s="215" t="s">
        <v>7</v>
      </c>
      <c r="E108" s="216" t="s">
        <v>942</v>
      </c>
      <c r="F108" s="141"/>
      <c r="G108" s="217">
        <v>4</v>
      </c>
      <c r="H108" s="218"/>
      <c r="I108" s="381"/>
      <c r="J108" s="371"/>
      <c r="K108" s="317"/>
      <c r="L108" s="371"/>
      <c r="M108" s="317"/>
      <c r="N108" s="371"/>
      <c r="O108" s="317"/>
      <c r="P108" s="371"/>
      <c r="Q108" s="317"/>
      <c r="R108" s="371"/>
      <c r="S108" s="317"/>
      <c r="T108" s="371"/>
      <c r="U108" s="317"/>
      <c r="V108" s="371"/>
      <c r="W108" s="317"/>
      <c r="X108" s="371"/>
      <c r="Y108" s="317"/>
      <c r="Z108" s="371"/>
      <c r="AA108" s="317"/>
      <c r="AB108" s="371"/>
      <c r="AC108" s="317"/>
      <c r="AD108" s="371"/>
      <c r="AE108" s="317"/>
      <c r="AF108" s="371"/>
      <c r="AG108" s="317"/>
      <c r="AH108" s="371"/>
      <c r="AI108" s="317"/>
      <c r="AJ108" s="371"/>
      <c r="AK108" s="317"/>
      <c r="AL108" s="371"/>
      <c r="AM108" s="317"/>
      <c r="AN108" s="371"/>
      <c r="AO108" s="317"/>
      <c r="AP108" s="2076"/>
      <c r="AQ108" s="1906"/>
      <c r="AR108" s="2076"/>
      <c r="AS108" s="1906"/>
      <c r="AT108" s="371"/>
      <c r="AU108" s="317"/>
      <c r="AV108" s="371"/>
      <c r="AW108" s="317"/>
      <c r="AX108" s="371"/>
      <c r="AY108" s="317"/>
      <c r="AZ108" s="528"/>
      <c r="FT108" s="139"/>
      <c r="FU108" s="140"/>
      <c r="FV108" s="141"/>
      <c r="FW108" s="141"/>
      <c r="FX108" s="141"/>
      <c r="FY108" s="141"/>
      <c r="FZ108" s="141"/>
      <c r="GA108" s="141"/>
      <c r="GB108" s="142"/>
      <c r="HB108" s="143" t="s">
        <v>114</v>
      </c>
      <c r="HC108" s="143" t="s">
        <v>46</v>
      </c>
      <c r="HD108" s="10" t="s">
        <v>46</v>
      </c>
      <c r="HE108" s="10" t="s">
        <v>23</v>
      </c>
      <c r="HF108" s="10" t="s">
        <v>45</v>
      </c>
      <c r="HG108" s="143" t="s">
        <v>103</v>
      </c>
    </row>
    <row r="109" spans="1:229" s="2" customFormat="1" ht="24" customHeight="1" x14ac:dyDescent="0.2">
      <c r="A109"/>
      <c r="B109" s="430" t="s">
        <v>254</v>
      </c>
      <c r="C109" s="268" t="s">
        <v>105</v>
      </c>
      <c r="D109" s="269" t="s">
        <v>327</v>
      </c>
      <c r="E109" s="275" t="s">
        <v>328</v>
      </c>
      <c r="F109" s="270" t="s">
        <v>108</v>
      </c>
      <c r="G109" s="271">
        <v>4</v>
      </c>
      <c r="H109" s="272">
        <v>23.3</v>
      </c>
      <c r="I109" s="432">
        <f>ROUND(H109*G109,2)</f>
        <v>93.2</v>
      </c>
      <c r="J109" s="509"/>
      <c r="K109" s="319">
        <f>ROUND(J109*H109,2)</f>
        <v>0</v>
      </c>
      <c r="L109" s="509"/>
      <c r="M109" s="319">
        <f>ROUND(L109*H109,2)</f>
        <v>0</v>
      </c>
      <c r="N109" s="509"/>
      <c r="O109" s="319">
        <f>ROUND(N109*H109,2)</f>
        <v>0</v>
      </c>
      <c r="P109" s="509"/>
      <c r="Q109" s="319">
        <f>ROUND(P109*H109,2)</f>
        <v>0</v>
      </c>
      <c r="R109" s="509"/>
      <c r="S109" s="319">
        <f>ROUND(R109*H109,2)</f>
        <v>0</v>
      </c>
      <c r="T109" s="509"/>
      <c r="U109" s="319">
        <f>ROUND(T109*H109,2)</f>
        <v>0</v>
      </c>
      <c r="V109" s="509"/>
      <c r="W109" s="319">
        <f>ROUND(V109*H109,2)</f>
        <v>0</v>
      </c>
      <c r="X109" s="509"/>
      <c r="Y109" s="319">
        <f>ROUND(X109*H109,2)</f>
        <v>0</v>
      </c>
      <c r="Z109" s="509"/>
      <c r="AA109" s="319">
        <f>ROUND(Z109*H109,2)</f>
        <v>0</v>
      </c>
      <c r="AB109" s="509"/>
      <c r="AC109" s="319">
        <f>ROUND(AB109*H109,2)</f>
        <v>0</v>
      </c>
      <c r="AD109" s="509"/>
      <c r="AE109" s="319">
        <f>ROUND(AD109*H109,2)</f>
        <v>0</v>
      </c>
      <c r="AF109" s="509"/>
      <c r="AG109" s="319">
        <f>ROUND(AF109*H109,2)</f>
        <v>0</v>
      </c>
      <c r="AH109" s="509"/>
      <c r="AI109" s="319">
        <f>ROUND(AH109*H109,2)</f>
        <v>0</v>
      </c>
      <c r="AJ109" s="509"/>
      <c r="AK109" s="319">
        <f>ROUND(AJ109*H109,2)</f>
        <v>0</v>
      </c>
      <c r="AL109" s="509"/>
      <c r="AM109" s="319">
        <f>ROUND(AL109*H109,2)</f>
        <v>0</v>
      </c>
      <c r="AN109" s="509"/>
      <c r="AO109" s="319">
        <f>ROUND(AN109*H109,2)</f>
        <v>0</v>
      </c>
      <c r="AP109" s="2078"/>
      <c r="AQ109" s="1908">
        <f>ROUND(AP109*H109,2)</f>
        <v>0</v>
      </c>
      <c r="AR109" s="2078"/>
      <c r="AS109" s="1908">
        <f>ROUND(AR109*H109,2)</f>
        <v>0</v>
      </c>
      <c r="AT109" s="509"/>
      <c r="AU109" s="319">
        <f>ROUND(AT109*H109,2)</f>
        <v>0</v>
      </c>
      <c r="AV109" s="509">
        <f>AT109+AR109+AP109+AN109+AL109+AJ109+AH109+AF109+AD109+AB109+Z109+X109+V109+T109+R109+P109+N109+L109+J109</f>
        <v>0</v>
      </c>
      <c r="AW109" s="319">
        <f>ROUND(AV109*H109,2)</f>
        <v>0</v>
      </c>
      <c r="AX109" s="509">
        <f>G109-AV109</f>
        <v>4</v>
      </c>
      <c r="AY109" s="319">
        <f>ROUND(AX109*H109,2)</f>
        <v>93.2</v>
      </c>
      <c r="AZ109" s="530">
        <f>AY109/I109</f>
        <v>1</v>
      </c>
      <c r="FT109" s="31"/>
      <c r="FU109" s="426" t="s">
        <v>7</v>
      </c>
      <c r="FV109" s="427" t="s">
        <v>31</v>
      </c>
      <c r="FW109" s="285"/>
      <c r="FX109" s="48">
        <f>FW109*G109</f>
        <v>0</v>
      </c>
      <c r="FY109" s="48">
        <v>0</v>
      </c>
      <c r="FZ109" s="48">
        <f>FY109*G109</f>
        <v>0</v>
      </c>
      <c r="GA109" s="48">
        <v>0</v>
      </c>
      <c r="GB109" s="428">
        <f>GA109*G109</f>
        <v>0</v>
      </c>
      <c r="GZ109" s="49" t="s">
        <v>110</v>
      </c>
      <c r="HB109" s="49" t="s">
        <v>105</v>
      </c>
      <c r="HC109" s="49" t="s">
        <v>46</v>
      </c>
      <c r="HG109" s="49" t="s">
        <v>103</v>
      </c>
      <c r="HM109" s="429">
        <f>IF(FV109="základní",I109,0)</f>
        <v>93.2</v>
      </c>
      <c r="HN109" s="429">
        <f>IF(FV109="snížená",I109,0)</f>
        <v>0</v>
      </c>
      <c r="HO109" s="429">
        <f>IF(FV109="zákl. přenesená",I109,0)</f>
        <v>0</v>
      </c>
      <c r="HP109" s="429">
        <f>IF(FV109="sníž. přenesená",I109,0)</f>
        <v>0</v>
      </c>
      <c r="HQ109" s="429">
        <f>IF(FV109="nulová",I109,0)</f>
        <v>0</v>
      </c>
      <c r="HR109" s="49" t="s">
        <v>45</v>
      </c>
      <c r="HS109" s="429">
        <f>ROUND(H109*G109,2)</f>
        <v>93.2</v>
      </c>
      <c r="HT109" s="49" t="s">
        <v>110</v>
      </c>
      <c r="HU109" s="49" t="s">
        <v>943</v>
      </c>
    </row>
    <row r="110" spans="1:229" s="1" customFormat="1" ht="24.9" customHeight="1" x14ac:dyDescent="0.2">
      <c r="A110"/>
      <c r="B110" s="377"/>
      <c r="C110" s="207" t="s">
        <v>112</v>
      </c>
      <c r="D110" s="33"/>
      <c r="E110" s="208" t="s">
        <v>330</v>
      </c>
      <c r="F110" s="33"/>
      <c r="G110" s="33"/>
      <c r="H110" s="202"/>
      <c r="I110" s="378"/>
      <c r="J110" s="369"/>
      <c r="K110" s="508"/>
      <c r="L110" s="369"/>
      <c r="M110" s="508"/>
      <c r="N110" s="369"/>
      <c r="O110" s="508"/>
      <c r="P110" s="369"/>
      <c r="Q110" s="508"/>
      <c r="R110" s="369"/>
      <c r="S110" s="508"/>
      <c r="T110" s="369"/>
      <c r="U110" s="508"/>
      <c r="V110" s="369"/>
      <c r="W110" s="508"/>
      <c r="X110" s="369"/>
      <c r="Y110" s="508"/>
      <c r="Z110" s="369"/>
      <c r="AA110" s="508"/>
      <c r="AB110" s="369"/>
      <c r="AC110" s="508"/>
      <c r="AD110" s="369"/>
      <c r="AE110" s="508"/>
      <c r="AF110" s="369"/>
      <c r="AG110" s="508"/>
      <c r="AH110" s="369"/>
      <c r="AI110" s="508"/>
      <c r="AJ110" s="369"/>
      <c r="AK110" s="508"/>
      <c r="AL110" s="369"/>
      <c r="AM110" s="508"/>
      <c r="AN110" s="369"/>
      <c r="AO110" s="508"/>
      <c r="AP110" s="2074"/>
      <c r="AQ110" s="1902"/>
      <c r="AR110" s="2074"/>
      <c r="AS110" s="1902"/>
      <c r="AT110" s="369"/>
      <c r="AU110" s="508"/>
      <c r="AV110" s="369"/>
      <c r="AW110" s="508"/>
      <c r="AX110" s="369"/>
      <c r="AY110" s="508"/>
      <c r="AZ110" s="526"/>
      <c r="FT110" s="25"/>
      <c r="FU110" s="128"/>
      <c r="FV110" s="129"/>
      <c r="FW110" s="33"/>
      <c r="FX110" s="33"/>
      <c r="FY110" s="33"/>
      <c r="FZ110" s="33"/>
      <c r="GA110" s="33"/>
      <c r="GB110" s="34"/>
      <c r="GC110" s="22"/>
      <c r="GD110" s="22"/>
      <c r="GE110" s="22"/>
      <c r="GF110" s="22"/>
      <c r="GG110" s="22"/>
      <c r="GH110" s="22"/>
      <c r="GI110" s="22"/>
      <c r="GJ110" s="22"/>
      <c r="GK110" s="22"/>
      <c r="GL110" s="22"/>
      <c r="GM110" s="22"/>
      <c r="HB110" s="13" t="s">
        <v>112</v>
      </c>
      <c r="HC110" s="13" t="s">
        <v>46</v>
      </c>
    </row>
    <row r="111" spans="1:229" s="10" customFormat="1" ht="24.9" customHeight="1" x14ac:dyDescent="0.2">
      <c r="A111"/>
      <c r="B111" s="380"/>
      <c r="C111" s="207" t="s">
        <v>114</v>
      </c>
      <c r="D111" s="215" t="s">
        <v>7</v>
      </c>
      <c r="E111" s="216" t="s">
        <v>944</v>
      </c>
      <c r="F111" s="141"/>
      <c r="G111" s="217">
        <v>4</v>
      </c>
      <c r="H111" s="218"/>
      <c r="I111" s="381"/>
      <c r="J111" s="371"/>
      <c r="K111" s="317"/>
      <c r="L111" s="371"/>
      <c r="M111" s="317"/>
      <c r="N111" s="371"/>
      <c r="O111" s="317"/>
      <c r="P111" s="371"/>
      <c r="Q111" s="317"/>
      <c r="R111" s="371"/>
      <c r="S111" s="317"/>
      <c r="T111" s="371"/>
      <c r="U111" s="317"/>
      <c r="V111" s="371"/>
      <c r="W111" s="317"/>
      <c r="X111" s="371"/>
      <c r="Y111" s="317"/>
      <c r="Z111" s="371"/>
      <c r="AA111" s="317"/>
      <c r="AB111" s="371"/>
      <c r="AC111" s="317"/>
      <c r="AD111" s="371"/>
      <c r="AE111" s="317"/>
      <c r="AF111" s="371"/>
      <c r="AG111" s="317"/>
      <c r="AH111" s="371"/>
      <c r="AI111" s="317"/>
      <c r="AJ111" s="371"/>
      <c r="AK111" s="317"/>
      <c r="AL111" s="371"/>
      <c r="AM111" s="317"/>
      <c r="AN111" s="371"/>
      <c r="AO111" s="317"/>
      <c r="AP111" s="2076"/>
      <c r="AQ111" s="1906"/>
      <c r="AR111" s="2076"/>
      <c r="AS111" s="1906"/>
      <c r="AT111" s="371"/>
      <c r="AU111" s="317"/>
      <c r="AV111" s="371"/>
      <c r="AW111" s="317"/>
      <c r="AX111" s="371"/>
      <c r="AY111" s="317"/>
      <c r="AZ111" s="528"/>
      <c r="FT111" s="139"/>
      <c r="FU111" s="140"/>
      <c r="FV111" s="141"/>
      <c r="FW111" s="141"/>
      <c r="FX111" s="141"/>
      <c r="FY111" s="141"/>
      <c r="FZ111" s="141"/>
      <c r="GA111" s="141"/>
      <c r="GB111" s="142"/>
      <c r="HB111" s="143" t="s">
        <v>114</v>
      </c>
      <c r="HC111" s="143" t="s">
        <v>46</v>
      </c>
      <c r="HD111" s="10" t="s">
        <v>46</v>
      </c>
      <c r="HE111" s="10" t="s">
        <v>23</v>
      </c>
      <c r="HF111" s="10" t="s">
        <v>45</v>
      </c>
      <c r="HG111" s="143" t="s">
        <v>103</v>
      </c>
    </row>
    <row r="112" spans="1:229" s="2" customFormat="1" ht="24.9" customHeight="1" x14ac:dyDescent="0.2">
      <c r="A112"/>
      <c r="B112" s="434" t="s">
        <v>1</v>
      </c>
      <c r="C112" s="435" t="s">
        <v>238</v>
      </c>
      <c r="D112" s="436" t="s">
        <v>333</v>
      </c>
      <c r="E112" s="463" t="s">
        <v>334</v>
      </c>
      <c r="F112" s="437" t="s">
        <v>335</v>
      </c>
      <c r="G112" s="438">
        <v>0.1</v>
      </c>
      <c r="H112" s="439">
        <v>116</v>
      </c>
      <c r="I112" s="440">
        <f>ROUND(H112*G112,2)</f>
        <v>11.6</v>
      </c>
      <c r="J112" s="509"/>
      <c r="K112" s="319">
        <f>ROUND(J112*H112,2)</f>
        <v>0</v>
      </c>
      <c r="L112" s="509"/>
      <c r="M112" s="319">
        <f>ROUND(L112*H112,2)</f>
        <v>0</v>
      </c>
      <c r="N112" s="509"/>
      <c r="O112" s="319">
        <f>ROUND(N112*H112,2)</f>
        <v>0</v>
      </c>
      <c r="P112" s="509"/>
      <c r="Q112" s="319">
        <f>ROUND(P112*H112,2)</f>
        <v>0</v>
      </c>
      <c r="R112" s="509"/>
      <c r="S112" s="319">
        <f>ROUND(R112*H112,2)</f>
        <v>0</v>
      </c>
      <c r="T112" s="509"/>
      <c r="U112" s="319">
        <f>ROUND(T112*H112,2)</f>
        <v>0</v>
      </c>
      <c r="V112" s="509"/>
      <c r="W112" s="319">
        <f>ROUND(V112*H112,2)</f>
        <v>0</v>
      </c>
      <c r="X112" s="509"/>
      <c r="Y112" s="319">
        <f>ROUND(X112*H112,2)</f>
        <v>0</v>
      </c>
      <c r="Z112" s="509"/>
      <c r="AA112" s="319">
        <f>ROUND(Z112*H112,2)</f>
        <v>0</v>
      </c>
      <c r="AB112" s="509"/>
      <c r="AC112" s="319">
        <f>ROUND(AB112*H112,2)</f>
        <v>0</v>
      </c>
      <c r="AD112" s="509"/>
      <c r="AE112" s="319">
        <f>ROUND(AD112*H112,2)</f>
        <v>0</v>
      </c>
      <c r="AF112" s="509"/>
      <c r="AG112" s="319">
        <f>ROUND(AF112*H112,2)</f>
        <v>0</v>
      </c>
      <c r="AH112" s="509"/>
      <c r="AI112" s="319">
        <f>ROUND(AH112*H112,2)</f>
        <v>0</v>
      </c>
      <c r="AJ112" s="509"/>
      <c r="AK112" s="319">
        <f>ROUND(AJ112*H112,2)</f>
        <v>0</v>
      </c>
      <c r="AL112" s="509"/>
      <c r="AM112" s="319">
        <f>ROUND(AL112*H112,2)</f>
        <v>0</v>
      </c>
      <c r="AN112" s="509"/>
      <c r="AO112" s="319">
        <f>ROUND(AN112*H112,2)</f>
        <v>0</v>
      </c>
      <c r="AP112" s="2078"/>
      <c r="AQ112" s="1908">
        <f>ROUND(AP112*H112,2)</f>
        <v>0</v>
      </c>
      <c r="AR112" s="2078"/>
      <c r="AS112" s="1908">
        <f>ROUND(AR112*H112,2)</f>
        <v>0</v>
      </c>
      <c r="AT112" s="509"/>
      <c r="AU112" s="319">
        <f>ROUND(AT112*H112,2)</f>
        <v>0</v>
      </c>
      <c r="AV112" s="509">
        <f>AT112+AR112+AP112+AN112+AL112+AJ112+AH112+AF112+AD112+AB112+Z112+X112+V112+T112+R112+P112+N112+L112+J112</f>
        <v>0</v>
      </c>
      <c r="AW112" s="319">
        <f>ROUND(AV112*H112,2)</f>
        <v>0</v>
      </c>
      <c r="AX112" s="509">
        <f>G112-AV112</f>
        <v>0.1</v>
      </c>
      <c r="AY112" s="319">
        <f>ROUND(AX112*H112,2)</f>
        <v>11.6</v>
      </c>
      <c r="AZ112" s="530">
        <f>AY112/I112</f>
        <v>1</v>
      </c>
      <c r="FT112" s="460"/>
      <c r="FU112" s="441" t="s">
        <v>7</v>
      </c>
      <c r="FV112" s="442" t="s">
        <v>31</v>
      </c>
      <c r="FW112" s="285"/>
      <c r="FX112" s="48">
        <f>FW112*G112</f>
        <v>0</v>
      </c>
      <c r="FY112" s="48">
        <v>1E-3</v>
      </c>
      <c r="FZ112" s="48">
        <f>FY112*G112</f>
        <v>1E-4</v>
      </c>
      <c r="GA112" s="48">
        <v>0</v>
      </c>
      <c r="GB112" s="428">
        <f>GA112*G112</f>
        <v>0</v>
      </c>
      <c r="GZ112" s="49" t="s">
        <v>166</v>
      </c>
      <c r="HB112" s="49" t="s">
        <v>238</v>
      </c>
      <c r="HC112" s="49" t="s">
        <v>46</v>
      </c>
      <c r="HG112" s="49" t="s">
        <v>103</v>
      </c>
      <c r="HM112" s="429">
        <f>IF(FV112="základní",I112,0)</f>
        <v>11.6</v>
      </c>
      <c r="HN112" s="429">
        <f>IF(FV112="snížená",I112,0)</f>
        <v>0</v>
      </c>
      <c r="HO112" s="429">
        <f>IF(FV112="zákl. přenesená",I112,0)</f>
        <v>0</v>
      </c>
      <c r="HP112" s="429">
        <f>IF(FV112="sníž. přenesená",I112,0)</f>
        <v>0</v>
      </c>
      <c r="HQ112" s="429">
        <f>IF(FV112="nulová",I112,0)</f>
        <v>0</v>
      </c>
      <c r="HR112" s="49" t="s">
        <v>45</v>
      </c>
      <c r="HS112" s="429">
        <f>ROUND(H112*G112,2)</f>
        <v>11.6</v>
      </c>
      <c r="HT112" s="49" t="s">
        <v>110</v>
      </c>
      <c r="HU112" s="49" t="s">
        <v>945</v>
      </c>
    </row>
    <row r="113" spans="1:229" s="10" customFormat="1" ht="24.9" customHeight="1" thickBot="1" x14ac:dyDescent="0.25">
      <c r="A113"/>
      <c r="B113" s="380"/>
      <c r="C113" s="207" t="s">
        <v>114</v>
      </c>
      <c r="D113" s="215" t="s">
        <v>7</v>
      </c>
      <c r="E113" s="216" t="s">
        <v>946</v>
      </c>
      <c r="F113" s="141"/>
      <c r="G113" s="217">
        <v>0.1</v>
      </c>
      <c r="H113" s="218"/>
      <c r="I113" s="381"/>
      <c r="J113" s="371"/>
      <c r="K113" s="317"/>
      <c r="L113" s="371"/>
      <c r="M113" s="317"/>
      <c r="N113" s="371"/>
      <c r="O113" s="317"/>
      <c r="P113" s="371"/>
      <c r="Q113" s="317"/>
      <c r="R113" s="371"/>
      <c r="S113" s="317"/>
      <c r="T113" s="371"/>
      <c r="U113" s="317"/>
      <c r="V113" s="371"/>
      <c r="W113" s="317"/>
      <c r="X113" s="371"/>
      <c r="Y113" s="317"/>
      <c r="Z113" s="371"/>
      <c r="AA113" s="317"/>
      <c r="AB113" s="371"/>
      <c r="AC113" s="317"/>
      <c r="AD113" s="371"/>
      <c r="AE113" s="317"/>
      <c r="AF113" s="371"/>
      <c r="AG113" s="317"/>
      <c r="AH113" s="371"/>
      <c r="AI113" s="317"/>
      <c r="AJ113" s="371"/>
      <c r="AK113" s="317"/>
      <c r="AL113" s="371"/>
      <c r="AM113" s="317"/>
      <c r="AN113" s="371"/>
      <c r="AO113" s="317"/>
      <c r="AP113" s="2076"/>
      <c r="AQ113" s="1906"/>
      <c r="AR113" s="2076"/>
      <c r="AS113" s="1906"/>
      <c r="AT113" s="371"/>
      <c r="AU113" s="317"/>
      <c r="AV113" s="371"/>
      <c r="AW113" s="317"/>
      <c r="AX113" s="371"/>
      <c r="AY113" s="317"/>
      <c r="AZ113" s="528"/>
      <c r="FT113" s="139"/>
      <c r="FU113" s="140"/>
      <c r="FV113" s="141"/>
      <c r="FW113" s="141"/>
      <c r="FX113" s="141"/>
      <c r="FY113" s="141"/>
      <c r="FZ113" s="141"/>
      <c r="GA113" s="141"/>
      <c r="GB113" s="142"/>
      <c r="HB113" s="143" t="s">
        <v>114</v>
      </c>
      <c r="HC113" s="143" t="s">
        <v>46</v>
      </c>
      <c r="HD113" s="10" t="s">
        <v>46</v>
      </c>
      <c r="HE113" s="10" t="s">
        <v>23</v>
      </c>
      <c r="HF113" s="10" t="s">
        <v>44</v>
      </c>
      <c r="HG113" s="143" t="s">
        <v>103</v>
      </c>
    </row>
    <row r="114" spans="1:229" s="8" customFormat="1" ht="22.95" customHeight="1" thickBot="1" x14ac:dyDescent="0.25">
      <c r="A114"/>
      <c r="B114" s="262"/>
      <c r="C114" s="234"/>
      <c r="D114" s="234"/>
      <c r="E114" s="234"/>
      <c r="F114" s="234"/>
      <c r="G114" s="234"/>
      <c r="H114" s="234"/>
      <c r="I114" s="263"/>
      <c r="J114" s="2275" t="s">
        <v>2482</v>
      </c>
      <c r="K114" s="2275"/>
      <c r="L114" s="2255" t="s">
        <v>2483</v>
      </c>
      <c r="M114" s="2266"/>
      <c r="N114" s="2255" t="s">
        <v>2484</v>
      </c>
      <c r="O114" s="2266"/>
      <c r="P114" s="2255" t="s">
        <v>2485</v>
      </c>
      <c r="Q114" s="2266"/>
      <c r="R114" s="2255" t="s">
        <v>2486</v>
      </c>
      <c r="S114" s="2266"/>
      <c r="T114" s="2255" t="s">
        <v>2487</v>
      </c>
      <c r="U114" s="2266"/>
      <c r="V114" s="2255" t="s">
        <v>2488</v>
      </c>
      <c r="W114" s="2266"/>
      <c r="X114" s="2255" t="s">
        <v>2489</v>
      </c>
      <c r="Y114" s="2266"/>
      <c r="Z114" s="2255" t="s">
        <v>2490</v>
      </c>
      <c r="AA114" s="2266"/>
      <c r="AB114" s="2255" t="s">
        <v>2491</v>
      </c>
      <c r="AC114" s="2266"/>
      <c r="AD114" s="2255" t="s">
        <v>2492</v>
      </c>
      <c r="AE114" s="2266"/>
      <c r="AF114" s="2255" t="s">
        <v>2493</v>
      </c>
      <c r="AG114" s="2266"/>
      <c r="AH114" s="2255" t="s">
        <v>2494</v>
      </c>
      <c r="AI114" s="2266"/>
      <c r="AJ114" s="2255" t="s">
        <v>2495</v>
      </c>
      <c r="AK114" s="2266"/>
      <c r="AL114" s="2255" t="s">
        <v>2496</v>
      </c>
      <c r="AM114" s="2266"/>
      <c r="AN114" s="2255" t="s">
        <v>2497</v>
      </c>
      <c r="AO114" s="2266"/>
      <c r="AP114" s="2272" t="s">
        <v>2498</v>
      </c>
      <c r="AQ114" s="2273"/>
      <c r="AR114" s="2272" t="s">
        <v>2499</v>
      </c>
      <c r="AS114" s="2273"/>
      <c r="AT114" s="2255" t="s">
        <v>2504</v>
      </c>
      <c r="AU114" s="2266"/>
      <c r="AV114" s="2255" t="s">
        <v>2500</v>
      </c>
      <c r="AW114" s="2266"/>
      <c r="AX114" s="2255" t="s">
        <v>2501</v>
      </c>
      <c r="AY114" s="2256"/>
      <c r="AZ114" s="521" t="s">
        <v>2502</v>
      </c>
      <c r="FT114" s="108"/>
      <c r="FU114" s="109"/>
      <c r="FV114" s="110"/>
      <c r="FW114" s="110"/>
      <c r="FX114" s="111">
        <f>SUM(FX115:FX123)</f>
        <v>0</v>
      </c>
      <c r="FY114" s="110"/>
      <c r="FZ114" s="111">
        <f>SUM(FZ115:FZ123)</f>
        <v>0</v>
      </c>
      <c r="GA114" s="110"/>
      <c r="GB114" s="112">
        <f>SUM(GB115:GB123)</f>
        <v>0</v>
      </c>
      <c r="GZ114" s="113" t="s">
        <v>45</v>
      </c>
      <c r="HB114" s="114" t="s">
        <v>43</v>
      </c>
      <c r="HC114" s="114" t="s">
        <v>45</v>
      </c>
      <c r="HG114" s="113" t="s">
        <v>103</v>
      </c>
      <c r="HS114" s="115">
        <f>SUM(HS115:HS123)</f>
        <v>11459.849999999999</v>
      </c>
    </row>
    <row r="115" spans="1:229" s="1" customFormat="1" ht="16.5" customHeight="1" thickBot="1" x14ac:dyDescent="0.25">
      <c r="A115"/>
      <c r="B115" s="408"/>
      <c r="C115" s="174"/>
      <c r="D115" s="174"/>
      <c r="E115" s="174"/>
      <c r="F115" s="174"/>
      <c r="G115" s="174"/>
      <c r="H115" s="174"/>
      <c r="I115" s="409"/>
      <c r="J115" s="257" t="s">
        <v>91</v>
      </c>
      <c r="K115" s="177" t="s">
        <v>2503</v>
      </c>
      <c r="L115" s="257" t="s">
        <v>91</v>
      </c>
      <c r="M115" s="177" t="s">
        <v>2503</v>
      </c>
      <c r="N115" s="257" t="s">
        <v>91</v>
      </c>
      <c r="O115" s="177" t="s">
        <v>2503</v>
      </c>
      <c r="P115" s="257" t="s">
        <v>91</v>
      </c>
      <c r="Q115" s="177" t="s">
        <v>2503</v>
      </c>
      <c r="R115" s="257" t="s">
        <v>91</v>
      </c>
      <c r="S115" s="177" t="s">
        <v>2503</v>
      </c>
      <c r="T115" s="257" t="s">
        <v>91</v>
      </c>
      <c r="U115" s="177" t="s">
        <v>2503</v>
      </c>
      <c r="V115" s="257" t="s">
        <v>91</v>
      </c>
      <c r="W115" s="177" t="s">
        <v>2503</v>
      </c>
      <c r="X115" s="257" t="s">
        <v>91</v>
      </c>
      <c r="Y115" s="177" t="s">
        <v>2503</v>
      </c>
      <c r="Z115" s="257" t="s">
        <v>91</v>
      </c>
      <c r="AA115" s="177" t="s">
        <v>2503</v>
      </c>
      <c r="AB115" s="257" t="s">
        <v>91</v>
      </c>
      <c r="AC115" s="177" t="s">
        <v>2503</v>
      </c>
      <c r="AD115" s="257" t="s">
        <v>91</v>
      </c>
      <c r="AE115" s="177" t="s">
        <v>2503</v>
      </c>
      <c r="AF115" s="257" t="s">
        <v>91</v>
      </c>
      <c r="AG115" s="177" t="s">
        <v>2503</v>
      </c>
      <c r="AH115" s="257" t="s">
        <v>91</v>
      </c>
      <c r="AI115" s="177" t="s">
        <v>2503</v>
      </c>
      <c r="AJ115" s="257" t="s">
        <v>91</v>
      </c>
      <c r="AK115" s="177" t="s">
        <v>2503</v>
      </c>
      <c r="AL115" s="257" t="s">
        <v>91</v>
      </c>
      <c r="AM115" s="177" t="s">
        <v>2503</v>
      </c>
      <c r="AN115" s="257" t="s">
        <v>91</v>
      </c>
      <c r="AO115" s="177" t="s">
        <v>2503</v>
      </c>
      <c r="AP115" s="2068" t="s">
        <v>91</v>
      </c>
      <c r="AQ115" s="1896" t="s">
        <v>2503</v>
      </c>
      <c r="AR115" s="2068" t="s">
        <v>91</v>
      </c>
      <c r="AS115" s="1896" t="s">
        <v>2503</v>
      </c>
      <c r="AT115" s="257" t="s">
        <v>91</v>
      </c>
      <c r="AU115" s="177" t="s">
        <v>2503</v>
      </c>
      <c r="AV115" s="257" t="s">
        <v>91</v>
      </c>
      <c r="AW115" s="177" t="s">
        <v>2503</v>
      </c>
      <c r="AX115" s="257" t="s">
        <v>91</v>
      </c>
      <c r="AY115" s="177" t="s">
        <v>2503</v>
      </c>
      <c r="AZ115" s="522" t="s">
        <v>91</v>
      </c>
      <c r="FT115" s="25"/>
      <c r="FU115" s="122" t="s">
        <v>7</v>
      </c>
      <c r="FV115" s="123" t="s">
        <v>31</v>
      </c>
      <c r="FW115" s="33"/>
      <c r="FX115" s="124">
        <f>FW115*G117</f>
        <v>0</v>
      </c>
      <c r="FY115" s="124">
        <v>0</v>
      </c>
      <c r="FZ115" s="124">
        <f>FY115*G117</f>
        <v>0</v>
      </c>
      <c r="GA115" s="124">
        <v>0</v>
      </c>
      <c r="GB115" s="125">
        <f>GA115*G117</f>
        <v>0</v>
      </c>
      <c r="GC115" s="22"/>
      <c r="GD115" s="22"/>
      <c r="GE115" s="22"/>
      <c r="GF115" s="22"/>
      <c r="GG115" s="22"/>
      <c r="GH115" s="22"/>
      <c r="GI115" s="22"/>
      <c r="GJ115" s="22"/>
      <c r="GK115" s="22"/>
      <c r="GL115" s="22"/>
      <c r="GM115" s="22"/>
      <c r="GZ115" s="126" t="s">
        <v>110</v>
      </c>
      <c r="HB115" s="126" t="s">
        <v>105</v>
      </c>
      <c r="HC115" s="126" t="s">
        <v>46</v>
      </c>
      <c r="HG115" s="13" t="s">
        <v>103</v>
      </c>
      <c r="HM115" s="127">
        <f>IF(FV115="základní",I117,0)</f>
        <v>9524.23</v>
      </c>
      <c r="HN115" s="127">
        <f>IF(FV115="snížená",I117,0)</f>
        <v>0</v>
      </c>
      <c r="HO115" s="127">
        <f>IF(FV115="zákl. přenesená",I117,0)</f>
        <v>0</v>
      </c>
      <c r="HP115" s="127">
        <f>IF(FV115="sníž. přenesená",I117,0)</f>
        <v>0</v>
      </c>
      <c r="HQ115" s="127">
        <f>IF(FV115="nulová",I117,0)</f>
        <v>0</v>
      </c>
      <c r="HR115" s="13" t="s">
        <v>45</v>
      </c>
      <c r="HS115" s="127">
        <f>ROUND(H117*G117,2)</f>
        <v>9524.23</v>
      </c>
      <c r="HT115" s="13" t="s">
        <v>110</v>
      </c>
      <c r="HU115" s="126" t="s">
        <v>947</v>
      </c>
    </row>
    <row r="116" spans="1:229" s="478" customFormat="1" ht="24.9" customHeight="1" thickBot="1" x14ac:dyDescent="0.35">
      <c r="A116"/>
      <c r="B116" s="504"/>
      <c r="C116" s="1112" t="s">
        <v>43</v>
      </c>
      <c r="D116" s="1112" t="s">
        <v>110</v>
      </c>
      <c r="E116" s="1112" t="s">
        <v>349</v>
      </c>
      <c r="F116" s="1113"/>
      <c r="G116" s="1114"/>
      <c r="H116" s="1115"/>
      <c r="I116" s="1116">
        <f>HS114</f>
        <v>11459.849999999999</v>
      </c>
      <c r="J116" s="468"/>
      <c r="K116" s="467">
        <f>K117+K123</f>
        <v>0</v>
      </c>
      <c r="L116" s="468"/>
      <c r="M116" s="467">
        <f>M117+M123</f>
        <v>0</v>
      </c>
      <c r="N116" s="468"/>
      <c r="O116" s="467">
        <f>O117+O123</f>
        <v>0</v>
      </c>
      <c r="P116" s="468"/>
      <c r="Q116" s="467">
        <f>Q117+Q123</f>
        <v>7792.7</v>
      </c>
      <c r="R116" s="468"/>
      <c r="S116" s="467">
        <f>S117+S123</f>
        <v>1773.6</v>
      </c>
      <c r="T116" s="468"/>
      <c r="U116" s="467">
        <f>U117+U123</f>
        <v>0</v>
      </c>
      <c r="V116" s="468"/>
      <c r="W116" s="467">
        <f>W117+W123</f>
        <v>0</v>
      </c>
      <c r="X116" s="468"/>
      <c r="Y116" s="467">
        <f>Y117+Y123</f>
        <v>0</v>
      </c>
      <c r="Z116" s="468"/>
      <c r="AA116" s="467">
        <f>AA117+AA123</f>
        <v>0</v>
      </c>
      <c r="AB116" s="468"/>
      <c r="AC116" s="467">
        <f>AC117+AC123</f>
        <v>0</v>
      </c>
      <c r="AD116" s="468"/>
      <c r="AE116" s="467">
        <f>AE117+AE123</f>
        <v>0</v>
      </c>
      <c r="AF116" s="468"/>
      <c r="AG116" s="467">
        <f>AG117+AG123</f>
        <v>0</v>
      </c>
      <c r="AH116" s="468"/>
      <c r="AI116" s="467">
        <f>AI117+AI123</f>
        <v>0</v>
      </c>
      <c r="AJ116" s="468"/>
      <c r="AK116" s="467">
        <f>AK117+AK123</f>
        <v>0</v>
      </c>
      <c r="AL116" s="468"/>
      <c r="AM116" s="467">
        <f>AM117+AM123</f>
        <v>0</v>
      </c>
      <c r="AN116" s="468"/>
      <c r="AO116" s="467">
        <f>AO117+AO123</f>
        <v>0</v>
      </c>
      <c r="AP116" s="2070"/>
      <c r="AQ116" s="2071">
        <f>AQ117+AQ123</f>
        <v>1272.56</v>
      </c>
      <c r="AR116" s="2070"/>
      <c r="AS116" s="2071">
        <f>AS117+AS123</f>
        <v>0</v>
      </c>
      <c r="AT116" s="468"/>
      <c r="AU116" s="467">
        <f>AU117+AU123</f>
        <v>0</v>
      </c>
      <c r="AV116" s="468"/>
      <c r="AW116" s="467">
        <f>AW117+AW123</f>
        <v>10838.859999999999</v>
      </c>
      <c r="AX116" s="468"/>
      <c r="AY116" s="467">
        <f>AY117+AY123</f>
        <v>621</v>
      </c>
      <c r="AZ116" s="524"/>
      <c r="FT116" s="479"/>
      <c r="FU116" s="480"/>
      <c r="FV116" s="481"/>
      <c r="FW116" s="481"/>
      <c r="FX116" s="481"/>
      <c r="FY116" s="481"/>
      <c r="FZ116" s="481"/>
      <c r="GA116" s="481"/>
      <c r="GB116" s="482"/>
      <c r="HB116" s="42" t="s">
        <v>112</v>
      </c>
      <c r="HC116" s="42" t="s">
        <v>46</v>
      </c>
    </row>
    <row r="117" spans="1:229" s="443" customFormat="1" ht="24.9" customHeight="1" x14ac:dyDescent="0.2">
      <c r="A117"/>
      <c r="B117" s="430" t="s">
        <v>268</v>
      </c>
      <c r="C117" s="418" t="s">
        <v>105</v>
      </c>
      <c r="D117" s="419" t="s">
        <v>351</v>
      </c>
      <c r="E117" s="466" t="s">
        <v>352</v>
      </c>
      <c r="F117" s="421" t="s">
        <v>194</v>
      </c>
      <c r="G117" s="422">
        <v>10.74</v>
      </c>
      <c r="H117" s="423">
        <v>886.8</v>
      </c>
      <c r="I117" s="424">
        <f>ROUND(H117*G117,2)</f>
        <v>9524.23</v>
      </c>
      <c r="J117" s="510"/>
      <c r="K117" s="319">
        <f>ROUND(J117*H117,2)</f>
        <v>0</v>
      </c>
      <c r="L117" s="510"/>
      <c r="M117" s="319">
        <f>ROUND(L117*H117,2)</f>
        <v>0</v>
      </c>
      <c r="N117" s="510"/>
      <c r="O117" s="319">
        <f>ROUND(N117*H117,2)</f>
        <v>0</v>
      </c>
      <c r="P117" s="509">
        <f>(G117*0.85)*0.8</f>
        <v>7.3032000000000004</v>
      </c>
      <c r="Q117" s="319">
        <f>ROUND(P117*H117,2)</f>
        <v>6476.48</v>
      </c>
      <c r="R117" s="510">
        <v>2</v>
      </c>
      <c r="S117" s="319">
        <f>ROUND(R117*H117,2)</f>
        <v>1773.6</v>
      </c>
      <c r="T117" s="510"/>
      <c r="U117" s="319">
        <f>ROUND(T117*H117,2)</f>
        <v>0</v>
      </c>
      <c r="V117" s="510"/>
      <c r="W117" s="319">
        <f>ROUND(V117*H117,2)</f>
        <v>0</v>
      </c>
      <c r="X117" s="510"/>
      <c r="Y117" s="319">
        <f>ROUND(X117*H117,2)</f>
        <v>0</v>
      </c>
      <c r="Z117" s="510"/>
      <c r="AA117" s="319">
        <f>ROUND(Z117*H117,2)</f>
        <v>0</v>
      </c>
      <c r="AB117" s="510"/>
      <c r="AC117" s="319">
        <f>ROUND(AB117*H117,2)</f>
        <v>0</v>
      </c>
      <c r="AD117" s="510"/>
      <c r="AE117" s="319">
        <f>ROUND(AD117*H117,2)</f>
        <v>0</v>
      </c>
      <c r="AF117" s="510"/>
      <c r="AG117" s="319">
        <f>ROUND(AF117*H117,2)</f>
        <v>0</v>
      </c>
      <c r="AH117" s="510"/>
      <c r="AI117" s="319">
        <f>ROUND(AH117*H117,2)</f>
        <v>0</v>
      </c>
      <c r="AJ117" s="510"/>
      <c r="AK117" s="319">
        <f>ROUND(AJ117*H117,2)</f>
        <v>0</v>
      </c>
      <c r="AL117" s="510"/>
      <c r="AM117" s="319">
        <f>ROUND(AL117*H117,2)</f>
        <v>0</v>
      </c>
      <c r="AN117" s="510"/>
      <c r="AO117" s="319">
        <f>ROUND(AN117*H117,2)</f>
        <v>0</v>
      </c>
      <c r="AP117" s="2080">
        <v>1.4350000000000001</v>
      </c>
      <c r="AQ117" s="1908">
        <f>ROUND(AP117*H117,2)</f>
        <v>1272.56</v>
      </c>
      <c r="AR117" s="2080"/>
      <c r="AS117" s="1908">
        <f>ROUND(AR117*H117,2)</f>
        <v>0</v>
      </c>
      <c r="AT117" s="510"/>
      <c r="AU117" s="319">
        <f>ROUND(AT117*H117,2)</f>
        <v>0</v>
      </c>
      <c r="AV117" s="509">
        <f>AT117+AR117+AP117+AN117+AL117+AJ117+AH117+AF117+AD117+AB117+Z117+X117+V117+T117+R117+P117+N117+L117+J117</f>
        <v>10.738200000000001</v>
      </c>
      <c r="AW117" s="319">
        <f>ROUND(AV117*H117,2)</f>
        <v>9522.64</v>
      </c>
      <c r="AX117" s="509">
        <f>G117-AV117</f>
        <v>1.7999999999993577E-3</v>
      </c>
      <c r="AY117" s="319">
        <f>ROUND(AX117*H117,2)</f>
        <v>1.6</v>
      </c>
      <c r="AZ117" s="530">
        <f>AY117/I117</f>
        <v>1.6799258312745493E-4</v>
      </c>
      <c r="FT117" s="461"/>
      <c r="FU117" s="444"/>
      <c r="FV117" s="445"/>
      <c r="FW117" s="445"/>
      <c r="FX117" s="445"/>
      <c r="FY117" s="445"/>
      <c r="FZ117" s="445"/>
      <c r="GA117" s="445"/>
      <c r="GB117" s="446"/>
      <c r="HB117" s="447" t="s">
        <v>114</v>
      </c>
      <c r="HC117" s="447" t="s">
        <v>46</v>
      </c>
      <c r="HD117" s="443" t="s">
        <v>46</v>
      </c>
      <c r="HE117" s="443" t="s">
        <v>23</v>
      </c>
      <c r="HF117" s="443" t="s">
        <v>44</v>
      </c>
      <c r="HG117" s="447" t="s">
        <v>103</v>
      </c>
    </row>
    <row r="118" spans="1:229" s="10" customFormat="1" ht="24.9" customHeight="1" x14ac:dyDescent="0.2">
      <c r="A118"/>
      <c r="B118" s="377"/>
      <c r="C118" s="207" t="s">
        <v>112</v>
      </c>
      <c r="D118" s="33"/>
      <c r="E118" s="208" t="s">
        <v>354</v>
      </c>
      <c r="F118" s="33"/>
      <c r="G118" s="33"/>
      <c r="H118" s="202"/>
      <c r="I118" s="378"/>
      <c r="J118" s="371"/>
      <c r="K118" s="317"/>
      <c r="L118" s="371"/>
      <c r="M118" s="317"/>
      <c r="N118" s="371"/>
      <c r="O118" s="317"/>
      <c r="P118" s="371"/>
      <c r="Q118" s="317"/>
      <c r="R118" s="371"/>
      <c r="S118" s="317"/>
      <c r="T118" s="371"/>
      <c r="U118" s="317"/>
      <c r="V118" s="371"/>
      <c r="W118" s="317"/>
      <c r="X118" s="371"/>
      <c r="Y118" s="317"/>
      <c r="Z118" s="371"/>
      <c r="AA118" s="317"/>
      <c r="AB118" s="371"/>
      <c r="AC118" s="317"/>
      <c r="AD118" s="371"/>
      <c r="AE118" s="317"/>
      <c r="AF118" s="371"/>
      <c r="AG118" s="317"/>
      <c r="AH118" s="371"/>
      <c r="AI118" s="317"/>
      <c r="AJ118" s="371"/>
      <c r="AK118" s="317"/>
      <c r="AL118" s="371"/>
      <c r="AM118" s="317"/>
      <c r="AN118" s="371"/>
      <c r="AO118" s="317"/>
      <c r="AP118" s="2076"/>
      <c r="AQ118" s="1906"/>
      <c r="AR118" s="2076"/>
      <c r="AS118" s="1906"/>
      <c r="AT118" s="371"/>
      <c r="AU118" s="317"/>
      <c r="AV118" s="371"/>
      <c r="AW118" s="317"/>
      <c r="AX118" s="371"/>
      <c r="AY118" s="317"/>
      <c r="AZ118" s="528"/>
      <c r="FT118" s="139"/>
      <c r="FU118" s="140"/>
      <c r="FV118" s="141"/>
      <c r="FW118" s="141"/>
      <c r="FX118" s="141"/>
      <c r="FY118" s="141"/>
      <c r="FZ118" s="141"/>
      <c r="GA118" s="141"/>
      <c r="GB118" s="142"/>
      <c r="HB118" s="143" t="s">
        <v>114</v>
      </c>
      <c r="HC118" s="143" t="s">
        <v>46</v>
      </c>
      <c r="HD118" s="10" t="s">
        <v>46</v>
      </c>
      <c r="HE118" s="10" t="s">
        <v>23</v>
      </c>
      <c r="HF118" s="10" t="s">
        <v>44</v>
      </c>
      <c r="HG118" s="143" t="s">
        <v>103</v>
      </c>
    </row>
    <row r="119" spans="1:229" s="10" customFormat="1" ht="24.9" customHeight="1" x14ac:dyDescent="0.2">
      <c r="A119"/>
      <c r="B119" s="380"/>
      <c r="C119" s="207" t="s">
        <v>114</v>
      </c>
      <c r="D119" s="215" t="s">
        <v>7</v>
      </c>
      <c r="E119" s="216" t="s">
        <v>948</v>
      </c>
      <c r="F119" s="141"/>
      <c r="G119" s="217">
        <v>7</v>
      </c>
      <c r="H119" s="218"/>
      <c r="I119" s="381"/>
      <c r="J119" s="371"/>
      <c r="K119" s="317"/>
      <c r="L119" s="371"/>
      <c r="M119" s="317"/>
      <c r="N119" s="371"/>
      <c r="O119" s="317"/>
      <c r="P119" s="371"/>
      <c r="Q119" s="317"/>
      <c r="R119" s="371"/>
      <c r="S119" s="317"/>
      <c r="T119" s="371"/>
      <c r="U119" s="317"/>
      <c r="V119" s="371"/>
      <c r="W119" s="317"/>
      <c r="X119" s="371"/>
      <c r="Y119" s="317"/>
      <c r="Z119" s="371"/>
      <c r="AA119" s="317"/>
      <c r="AB119" s="371"/>
      <c r="AC119" s="317"/>
      <c r="AD119" s="371"/>
      <c r="AE119" s="317"/>
      <c r="AF119" s="371"/>
      <c r="AG119" s="317"/>
      <c r="AH119" s="371"/>
      <c r="AI119" s="317"/>
      <c r="AJ119" s="371"/>
      <c r="AK119" s="317"/>
      <c r="AL119" s="371"/>
      <c r="AM119" s="317"/>
      <c r="AN119" s="371"/>
      <c r="AO119" s="317"/>
      <c r="AP119" s="2076"/>
      <c r="AQ119" s="1906"/>
      <c r="AR119" s="2076"/>
      <c r="AS119" s="1906"/>
      <c r="AT119" s="371"/>
      <c r="AU119" s="317"/>
      <c r="AV119" s="371"/>
      <c r="AW119" s="317"/>
      <c r="AX119" s="371"/>
      <c r="AY119" s="317"/>
      <c r="AZ119" s="528"/>
      <c r="FT119" s="139"/>
      <c r="FU119" s="140"/>
      <c r="FV119" s="141"/>
      <c r="FW119" s="141"/>
      <c r="FX119" s="141"/>
      <c r="FY119" s="141"/>
      <c r="FZ119" s="141"/>
      <c r="GA119" s="141"/>
      <c r="GB119" s="142"/>
      <c r="HB119" s="143" t="s">
        <v>114</v>
      </c>
      <c r="HC119" s="143" t="s">
        <v>46</v>
      </c>
      <c r="HD119" s="10" t="s">
        <v>46</v>
      </c>
      <c r="HE119" s="10" t="s">
        <v>23</v>
      </c>
      <c r="HF119" s="10" t="s">
        <v>44</v>
      </c>
      <c r="HG119" s="143" t="s">
        <v>103</v>
      </c>
    </row>
    <row r="120" spans="1:229" s="12" customFormat="1" ht="24.9" customHeight="1" x14ac:dyDescent="0.2">
      <c r="A120"/>
      <c r="B120" s="380"/>
      <c r="C120" s="207" t="s">
        <v>114</v>
      </c>
      <c r="D120" s="215" t="s">
        <v>7</v>
      </c>
      <c r="E120" s="216" t="s">
        <v>949</v>
      </c>
      <c r="F120" s="141"/>
      <c r="G120" s="217">
        <v>0.93</v>
      </c>
      <c r="H120" s="218"/>
      <c r="I120" s="381"/>
      <c r="J120" s="373"/>
      <c r="K120" s="323"/>
      <c r="L120" s="373"/>
      <c r="M120" s="323"/>
      <c r="N120" s="373"/>
      <c r="O120" s="323"/>
      <c r="P120" s="373"/>
      <c r="Q120" s="323"/>
      <c r="R120" s="373"/>
      <c r="S120" s="323"/>
      <c r="T120" s="373"/>
      <c r="U120" s="323"/>
      <c r="V120" s="373"/>
      <c r="W120" s="323"/>
      <c r="X120" s="373"/>
      <c r="Y120" s="323"/>
      <c r="Z120" s="373"/>
      <c r="AA120" s="323"/>
      <c r="AB120" s="373"/>
      <c r="AC120" s="323"/>
      <c r="AD120" s="373"/>
      <c r="AE120" s="323"/>
      <c r="AF120" s="373"/>
      <c r="AG120" s="323"/>
      <c r="AH120" s="373"/>
      <c r="AI120" s="323"/>
      <c r="AJ120" s="373"/>
      <c r="AK120" s="323"/>
      <c r="AL120" s="373"/>
      <c r="AM120" s="323"/>
      <c r="AN120" s="373"/>
      <c r="AO120" s="323"/>
      <c r="AP120" s="2077"/>
      <c r="AQ120" s="1912"/>
      <c r="AR120" s="2077"/>
      <c r="AS120" s="1912"/>
      <c r="AT120" s="373"/>
      <c r="AU120" s="323"/>
      <c r="AV120" s="373"/>
      <c r="AW120" s="323"/>
      <c r="AX120" s="373"/>
      <c r="AY120" s="323"/>
      <c r="AZ120" s="529"/>
      <c r="FT120" s="153"/>
      <c r="FU120" s="154"/>
      <c r="FV120" s="155"/>
      <c r="FW120" s="155"/>
      <c r="FX120" s="155"/>
      <c r="FY120" s="155"/>
      <c r="FZ120" s="155"/>
      <c r="GA120" s="155"/>
      <c r="GB120" s="156"/>
      <c r="HB120" s="157" t="s">
        <v>114</v>
      </c>
      <c r="HC120" s="157" t="s">
        <v>46</v>
      </c>
      <c r="HD120" s="12" t="s">
        <v>110</v>
      </c>
      <c r="HE120" s="12" t="s">
        <v>23</v>
      </c>
      <c r="HF120" s="12" t="s">
        <v>45</v>
      </c>
      <c r="HG120" s="157" t="s">
        <v>103</v>
      </c>
    </row>
    <row r="121" spans="1:229" s="1" customFormat="1" ht="24" customHeight="1" x14ac:dyDescent="0.2">
      <c r="A121"/>
      <c r="B121" s="380"/>
      <c r="C121" s="207" t="s">
        <v>114</v>
      </c>
      <c r="D121" s="215" t="s">
        <v>7</v>
      </c>
      <c r="E121" s="216" t="s">
        <v>950</v>
      </c>
      <c r="F121" s="141"/>
      <c r="G121" s="217">
        <v>2.81</v>
      </c>
      <c r="H121" s="218"/>
      <c r="I121" s="381"/>
      <c r="J121" s="369"/>
      <c r="K121" s="508"/>
      <c r="L121" s="369"/>
      <c r="M121" s="508"/>
      <c r="N121" s="369"/>
      <c r="O121" s="508"/>
      <c r="P121" s="369"/>
      <c r="Q121" s="508"/>
      <c r="R121" s="369"/>
      <c r="S121" s="508"/>
      <c r="T121" s="369"/>
      <c r="U121" s="508"/>
      <c r="V121" s="369"/>
      <c r="W121" s="508"/>
      <c r="X121" s="369"/>
      <c r="Y121" s="508"/>
      <c r="Z121" s="369"/>
      <c r="AA121" s="508"/>
      <c r="AB121" s="369"/>
      <c r="AC121" s="508"/>
      <c r="AD121" s="369"/>
      <c r="AE121" s="508"/>
      <c r="AF121" s="369"/>
      <c r="AG121" s="508"/>
      <c r="AH121" s="369"/>
      <c r="AI121" s="508"/>
      <c r="AJ121" s="369"/>
      <c r="AK121" s="508"/>
      <c r="AL121" s="369"/>
      <c r="AM121" s="508"/>
      <c r="AN121" s="369"/>
      <c r="AO121" s="508"/>
      <c r="AP121" s="2074"/>
      <c r="AQ121" s="1902"/>
      <c r="AR121" s="2074"/>
      <c r="AS121" s="1902"/>
      <c r="AT121" s="369"/>
      <c r="AU121" s="508"/>
      <c r="AV121" s="369"/>
      <c r="AW121" s="508"/>
      <c r="AX121" s="369"/>
      <c r="AY121" s="508"/>
      <c r="AZ121" s="526"/>
      <c r="FT121" s="25"/>
      <c r="FU121" s="122" t="s">
        <v>7</v>
      </c>
      <c r="FV121" s="123" t="s">
        <v>31</v>
      </c>
      <c r="FW121" s="33"/>
      <c r="FX121" s="124">
        <f>FW121*G123</f>
        <v>0</v>
      </c>
      <c r="FY121" s="124">
        <v>0</v>
      </c>
      <c r="FZ121" s="124">
        <f>FY121*G123</f>
        <v>0</v>
      </c>
      <c r="GA121" s="124">
        <v>0</v>
      </c>
      <c r="GB121" s="125">
        <f>GA121*G123</f>
        <v>0</v>
      </c>
      <c r="GC121" s="22"/>
      <c r="GD121" s="22"/>
      <c r="GE121" s="22"/>
      <c r="GF121" s="22"/>
      <c r="GG121" s="22"/>
      <c r="GH121" s="22"/>
      <c r="GI121" s="22"/>
      <c r="GJ121" s="22"/>
      <c r="GK121" s="22"/>
      <c r="GL121" s="22"/>
      <c r="GM121" s="22"/>
      <c r="GZ121" s="126" t="s">
        <v>110</v>
      </c>
      <c r="HB121" s="126" t="s">
        <v>105</v>
      </c>
      <c r="HC121" s="126" t="s">
        <v>46</v>
      </c>
      <c r="HG121" s="13" t="s">
        <v>103</v>
      </c>
      <c r="HM121" s="127">
        <f>IF(FV121="základní",I123,0)</f>
        <v>1935.62</v>
      </c>
      <c r="HN121" s="127">
        <f>IF(FV121="snížená",I123,0)</f>
        <v>0</v>
      </c>
      <c r="HO121" s="127">
        <f>IF(FV121="zákl. přenesená",I123,0)</f>
        <v>0</v>
      </c>
      <c r="HP121" s="127">
        <f>IF(FV121="sníž. přenesená",I123,0)</f>
        <v>0</v>
      </c>
      <c r="HQ121" s="127">
        <f>IF(FV121="nulová",I123,0)</f>
        <v>0</v>
      </c>
      <c r="HR121" s="13" t="s">
        <v>45</v>
      </c>
      <c r="HS121" s="127">
        <f>ROUND(H123*G123,2)</f>
        <v>1935.62</v>
      </c>
      <c r="HT121" s="13" t="s">
        <v>110</v>
      </c>
      <c r="HU121" s="126" t="s">
        <v>951</v>
      </c>
    </row>
    <row r="122" spans="1:229" s="1" customFormat="1" ht="24.9" customHeight="1" x14ac:dyDescent="0.2">
      <c r="A122"/>
      <c r="B122" s="384"/>
      <c r="C122" s="207" t="s">
        <v>114</v>
      </c>
      <c r="D122" s="227" t="s">
        <v>7</v>
      </c>
      <c r="E122" s="228" t="s">
        <v>132</v>
      </c>
      <c r="F122" s="155"/>
      <c r="G122" s="229">
        <v>10.74</v>
      </c>
      <c r="H122" s="230"/>
      <c r="I122" s="385"/>
      <c r="J122" s="369"/>
      <c r="K122" s="508"/>
      <c r="L122" s="369"/>
      <c r="M122" s="508"/>
      <c r="N122" s="369"/>
      <c r="O122" s="508"/>
      <c r="P122" s="369"/>
      <c r="Q122" s="508"/>
      <c r="R122" s="369"/>
      <c r="S122" s="508"/>
      <c r="T122" s="369"/>
      <c r="U122" s="508"/>
      <c r="V122" s="369"/>
      <c r="W122" s="508"/>
      <c r="X122" s="369"/>
      <c r="Y122" s="508"/>
      <c r="Z122" s="369"/>
      <c r="AA122" s="508"/>
      <c r="AB122" s="369"/>
      <c r="AC122" s="508"/>
      <c r="AD122" s="369"/>
      <c r="AE122" s="508"/>
      <c r="AF122" s="369"/>
      <c r="AG122" s="508"/>
      <c r="AH122" s="369"/>
      <c r="AI122" s="508"/>
      <c r="AJ122" s="369"/>
      <c r="AK122" s="508"/>
      <c r="AL122" s="369"/>
      <c r="AM122" s="508"/>
      <c r="AN122" s="369"/>
      <c r="AO122" s="508"/>
      <c r="AP122" s="2074"/>
      <c r="AQ122" s="1902"/>
      <c r="AR122" s="2074"/>
      <c r="AS122" s="1902"/>
      <c r="AT122" s="369"/>
      <c r="AU122" s="508"/>
      <c r="AV122" s="369"/>
      <c r="AW122" s="508"/>
      <c r="AX122" s="369"/>
      <c r="AY122" s="508"/>
      <c r="AZ122" s="526"/>
      <c r="FT122" s="25"/>
      <c r="FU122" s="128"/>
      <c r="FV122" s="129"/>
      <c r="FW122" s="33"/>
      <c r="FX122" s="33"/>
      <c r="FY122" s="33"/>
      <c r="FZ122" s="33"/>
      <c r="GA122" s="33"/>
      <c r="GB122" s="34"/>
      <c r="GC122" s="22"/>
      <c r="GD122" s="22"/>
      <c r="GE122" s="22"/>
      <c r="GF122" s="22"/>
      <c r="GG122" s="22"/>
      <c r="GH122" s="22"/>
      <c r="GI122" s="22"/>
      <c r="GJ122" s="22"/>
      <c r="GK122" s="22"/>
      <c r="GL122" s="22"/>
      <c r="GM122" s="22"/>
      <c r="HB122" s="13" t="s">
        <v>112</v>
      </c>
      <c r="HC122" s="13" t="s">
        <v>46</v>
      </c>
    </row>
    <row r="123" spans="1:229" s="443" customFormat="1" ht="24.9" customHeight="1" x14ac:dyDescent="0.2">
      <c r="A123"/>
      <c r="B123" s="430" t="s">
        <v>274</v>
      </c>
      <c r="C123" s="268" t="s">
        <v>105</v>
      </c>
      <c r="D123" s="269" t="s">
        <v>359</v>
      </c>
      <c r="E123" s="275" t="s">
        <v>360</v>
      </c>
      <c r="F123" s="270" t="s">
        <v>194</v>
      </c>
      <c r="G123" s="271">
        <v>0.68</v>
      </c>
      <c r="H123" s="272">
        <v>2846.5</v>
      </c>
      <c r="I123" s="432">
        <f>ROUND(H123*G123,2)</f>
        <v>1935.62</v>
      </c>
      <c r="J123" s="511"/>
      <c r="K123" s="319">
        <f>ROUND(J123*H123,2)</f>
        <v>0</v>
      </c>
      <c r="L123" s="511"/>
      <c r="M123" s="319">
        <f>ROUND(L123*H123,2)</f>
        <v>0</v>
      </c>
      <c r="N123" s="511"/>
      <c r="O123" s="319">
        <f>ROUND(N123*H123,2)</f>
        <v>0</v>
      </c>
      <c r="P123" s="509">
        <f>(G123*0.85)*0.8</f>
        <v>0.46240000000000009</v>
      </c>
      <c r="Q123" s="319">
        <f>ROUND(P123*H123,2)</f>
        <v>1316.22</v>
      </c>
      <c r="R123" s="511"/>
      <c r="S123" s="319">
        <f>ROUND(R123*H123,2)</f>
        <v>0</v>
      </c>
      <c r="T123" s="511"/>
      <c r="U123" s="319">
        <f>ROUND(T123*H123,2)</f>
        <v>0</v>
      </c>
      <c r="V123" s="511"/>
      <c r="W123" s="319">
        <f>ROUND(V123*H123,2)</f>
        <v>0</v>
      </c>
      <c r="X123" s="511"/>
      <c r="Y123" s="319">
        <f>ROUND(X123*H123,2)</f>
        <v>0</v>
      </c>
      <c r="Z123" s="511"/>
      <c r="AA123" s="319">
        <f>ROUND(Z123*H123,2)</f>
        <v>0</v>
      </c>
      <c r="AB123" s="511"/>
      <c r="AC123" s="319">
        <f>ROUND(AB123*H123,2)</f>
        <v>0</v>
      </c>
      <c r="AD123" s="511"/>
      <c r="AE123" s="319">
        <f>ROUND(AD123*H123,2)</f>
        <v>0</v>
      </c>
      <c r="AF123" s="511"/>
      <c r="AG123" s="319">
        <f>ROUND(AF123*H123,2)</f>
        <v>0</v>
      </c>
      <c r="AH123" s="511"/>
      <c r="AI123" s="319">
        <f>ROUND(AH123*H123,2)</f>
        <v>0</v>
      </c>
      <c r="AJ123" s="511"/>
      <c r="AK123" s="319">
        <f>ROUND(AJ123*H123,2)</f>
        <v>0</v>
      </c>
      <c r="AL123" s="511"/>
      <c r="AM123" s="319">
        <f>ROUND(AL123*H123,2)</f>
        <v>0</v>
      </c>
      <c r="AN123" s="511"/>
      <c r="AO123" s="319">
        <f>ROUND(AN123*H123,2)</f>
        <v>0</v>
      </c>
      <c r="AP123" s="2081"/>
      <c r="AQ123" s="1908">
        <f>ROUND(AP123*H123,2)</f>
        <v>0</v>
      </c>
      <c r="AR123" s="2081"/>
      <c r="AS123" s="1908">
        <f>ROUND(AR123*H123,2)</f>
        <v>0</v>
      </c>
      <c r="AT123" s="511"/>
      <c r="AU123" s="319">
        <f>ROUND(AT123*H123,2)</f>
        <v>0</v>
      </c>
      <c r="AV123" s="509">
        <f>AT123+AR123+AP123+AN123+AL123+AJ123+AH123+AF123+AD123+AB123+Z123+X123+V123+T123+R123+P123+N123+L123+J123</f>
        <v>0.46240000000000009</v>
      </c>
      <c r="AW123" s="319">
        <f>ROUND(AV123*H123,2)</f>
        <v>1316.22</v>
      </c>
      <c r="AX123" s="509">
        <f>G123-AV123</f>
        <v>0.21759999999999996</v>
      </c>
      <c r="AY123" s="319">
        <f>ROUND(AX123*H123,2)</f>
        <v>619.4</v>
      </c>
      <c r="AZ123" s="530">
        <f>AY123/I123</f>
        <v>0.32000082660852852</v>
      </c>
      <c r="FT123" s="461"/>
      <c r="FU123" s="444"/>
      <c r="FV123" s="445"/>
      <c r="FW123" s="445"/>
      <c r="FX123" s="445"/>
      <c r="FY123" s="445"/>
      <c r="FZ123" s="445"/>
      <c r="GA123" s="445"/>
      <c r="GB123" s="446"/>
      <c r="HB123" s="447" t="s">
        <v>114</v>
      </c>
      <c r="HC123" s="447" t="s">
        <v>46</v>
      </c>
      <c r="HD123" s="443" t="s">
        <v>46</v>
      </c>
      <c r="HE123" s="443" t="s">
        <v>23</v>
      </c>
      <c r="HF123" s="443" t="s">
        <v>45</v>
      </c>
      <c r="HG123" s="447" t="s">
        <v>103</v>
      </c>
    </row>
    <row r="124" spans="1:229" s="8" customFormat="1" ht="22.95" customHeight="1" x14ac:dyDescent="0.2">
      <c r="A124"/>
      <c r="B124" s="377"/>
      <c r="C124" s="207" t="s">
        <v>112</v>
      </c>
      <c r="D124" s="33"/>
      <c r="E124" s="208" t="s">
        <v>362</v>
      </c>
      <c r="F124" s="33"/>
      <c r="G124" s="33"/>
      <c r="H124" s="202"/>
      <c r="I124" s="378"/>
      <c r="J124" s="374"/>
      <c r="K124" s="326"/>
      <c r="L124" s="374"/>
      <c r="M124" s="326"/>
      <c r="N124" s="374"/>
      <c r="O124" s="326"/>
      <c r="P124" s="374"/>
      <c r="Q124" s="326"/>
      <c r="R124" s="374"/>
      <c r="S124" s="326"/>
      <c r="T124" s="374"/>
      <c r="U124" s="326"/>
      <c r="V124" s="374"/>
      <c r="W124" s="326"/>
      <c r="X124" s="374"/>
      <c r="Y124" s="326"/>
      <c r="Z124" s="374"/>
      <c r="AA124" s="326"/>
      <c r="AB124" s="374"/>
      <c r="AC124" s="326"/>
      <c r="AD124" s="374"/>
      <c r="AE124" s="326"/>
      <c r="AF124" s="374"/>
      <c r="AG124" s="326"/>
      <c r="AH124" s="374"/>
      <c r="AI124" s="326"/>
      <c r="AJ124" s="374"/>
      <c r="AK124" s="326"/>
      <c r="AL124" s="374"/>
      <c r="AM124" s="326"/>
      <c r="AN124" s="374"/>
      <c r="AO124" s="326"/>
      <c r="AP124" s="2082"/>
      <c r="AQ124" s="1914"/>
      <c r="AR124" s="2082"/>
      <c r="AS124" s="1914"/>
      <c r="AT124" s="374"/>
      <c r="AU124" s="326"/>
      <c r="AV124" s="374"/>
      <c r="AW124" s="326"/>
      <c r="AX124" s="374"/>
      <c r="AY124" s="326"/>
      <c r="AZ124" s="532"/>
      <c r="FT124" s="108"/>
      <c r="FU124" s="109"/>
      <c r="FV124" s="110"/>
      <c r="FW124" s="110"/>
      <c r="FX124" s="111">
        <f>SUM(FX125:FX138)</f>
        <v>0</v>
      </c>
      <c r="FY124" s="110"/>
      <c r="FZ124" s="111">
        <f>SUM(FZ125:FZ138)</f>
        <v>0</v>
      </c>
      <c r="GA124" s="110"/>
      <c r="GB124" s="112">
        <f>SUM(GB125:GB138)</f>
        <v>0</v>
      </c>
      <c r="GZ124" s="113" t="s">
        <v>45</v>
      </c>
      <c r="HB124" s="114" t="s">
        <v>43</v>
      </c>
      <c r="HC124" s="114" t="s">
        <v>45</v>
      </c>
      <c r="HG124" s="113" t="s">
        <v>103</v>
      </c>
      <c r="HS124" s="115">
        <f>SUM(HS125:HS138)</f>
        <v>105680.61</v>
      </c>
    </row>
    <row r="125" spans="1:229" s="1" customFormat="1" ht="24" customHeight="1" thickBot="1" x14ac:dyDescent="0.25">
      <c r="A125"/>
      <c r="B125" s="380"/>
      <c r="C125" s="207" t="s">
        <v>114</v>
      </c>
      <c r="D125" s="215" t="s">
        <v>7</v>
      </c>
      <c r="E125" s="216" t="s">
        <v>952</v>
      </c>
      <c r="F125" s="141"/>
      <c r="G125" s="217">
        <v>0.68</v>
      </c>
      <c r="H125" s="218"/>
      <c r="I125" s="381"/>
      <c r="J125" s="369"/>
      <c r="K125" s="508"/>
      <c r="L125" s="369"/>
      <c r="M125" s="508"/>
      <c r="N125" s="369"/>
      <c r="O125" s="508"/>
      <c r="P125" s="369"/>
      <c r="Q125" s="508"/>
      <c r="R125" s="369"/>
      <c r="S125" s="508"/>
      <c r="T125" s="369"/>
      <c r="U125" s="508"/>
      <c r="V125" s="369"/>
      <c r="W125" s="508"/>
      <c r="X125" s="369"/>
      <c r="Y125" s="508"/>
      <c r="Z125" s="369"/>
      <c r="AA125" s="508"/>
      <c r="AB125" s="369"/>
      <c r="AC125" s="508"/>
      <c r="AD125" s="369"/>
      <c r="AE125" s="508"/>
      <c r="AF125" s="369"/>
      <c r="AG125" s="508"/>
      <c r="AH125" s="369"/>
      <c r="AI125" s="508"/>
      <c r="AJ125" s="369"/>
      <c r="AK125" s="508"/>
      <c r="AL125" s="369"/>
      <c r="AM125" s="508"/>
      <c r="AN125" s="369"/>
      <c r="AO125" s="508"/>
      <c r="AP125" s="2074"/>
      <c r="AQ125" s="1902"/>
      <c r="AR125" s="2074"/>
      <c r="AS125" s="1902"/>
      <c r="AT125" s="369"/>
      <c r="AU125" s="508"/>
      <c r="AV125" s="369"/>
      <c r="AW125" s="508"/>
      <c r="AX125" s="369"/>
      <c r="AY125" s="508"/>
      <c r="AZ125" s="526"/>
      <c r="FT125" s="25"/>
      <c r="FU125" s="122" t="s">
        <v>7</v>
      </c>
      <c r="FV125" s="123" t="s">
        <v>31</v>
      </c>
      <c r="FW125" s="33"/>
      <c r="FX125" s="124">
        <f>FW125*G129</f>
        <v>0</v>
      </c>
      <c r="FY125" s="124">
        <v>0</v>
      </c>
      <c r="FZ125" s="124">
        <f>FY125*G129</f>
        <v>0</v>
      </c>
      <c r="GA125" s="124">
        <v>0</v>
      </c>
      <c r="GB125" s="125">
        <f>GA125*G129</f>
        <v>0</v>
      </c>
      <c r="GC125" s="22"/>
      <c r="GD125" s="22"/>
      <c r="GE125" s="22"/>
      <c r="GF125" s="22"/>
      <c r="GG125" s="22"/>
      <c r="GH125" s="22"/>
      <c r="GI125" s="22"/>
      <c r="GJ125" s="22"/>
      <c r="GK125" s="22"/>
      <c r="GL125" s="22"/>
      <c r="GM125" s="22"/>
      <c r="GZ125" s="126" t="s">
        <v>110</v>
      </c>
      <c r="HB125" s="126" t="s">
        <v>105</v>
      </c>
      <c r="HC125" s="126" t="s">
        <v>46</v>
      </c>
      <c r="HG125" s="13" t="s">
        <v>103</v>
      </c>
      <c r="HM125" s="127">
        <f>IF(FV125="základní",I129,0)</f>
        <v>42802.95</v>
      </c>
      <c r="HN125" s="127">
        <f>IF(FV125="snížená",I129,0)</f>
        <v>0</v>
      </c>
      <c r="HO125" s="127">
        <f>IF(FV125="zákl. přenesená",I129,0)</f>
        <v>0</v>
      </c>
      <c r="HP125" s="127">
        <f>IF(FV125="sníž. přenesená",I129,0)</f>
        <v>0</v>
      </c>
      <c r="HQ125" s="127">
        <f>IF(FV125="nulová",I129,0)</f>
        <v>0</v>
      </c>
      <c r="HR125" s="13" t="s">
        <v>45</v>
      </c>
      <c r="HS125" s="127">
        <f>ROUND(H129*G129,2)</f>
        <v>42802.95</v>
      </c>
      <c r="HT125" s="13" t="s">
        <v>110</v>
      </c>
      <c r="HU125" s="126" t="s">
        <v>953</v>
      </c>
    </row>
    <row r="126" spans="1:229" s="1" customFormat="1" ht="24.9" customHeight="1" thickBot="1" x14ac:dyDescent="0.25">
      <c r="A126"/>
      <c r="B126" s="408"/>
      <c r="C126" s="174"/>
      <c r="D126" s="174"/>
      <c r="E126" s="174"/>
      <c r="F126" s="174"/>
      <c r="G126" s="174"/>
      <c r="H126" s="174"/>
      <c r="I126" s="409"/>
      <c r="J126" s="2275" t="s">
        <v>2482</v>
      </c>
      <c r="K126" s="2275"/>
      <c r="L126" s="2255" t="s">
        <v>2483</v>
      </c>
      <c r="M126" s="2266"/>
      <c r="N126" s="2255" t="s">
        <v>2484</v>
      </c>
      <c r="O126" s="2266"/>
      <c r="P126" s="2255" t="s">
        <v>2485</v>
      </c>
      <c r="Q126" s="2266"/>
      <c r="R126" s="2255" t="s">
        <v>2486</v>
      </c>
      <c r="S126" s="2266"/>
      <c r="T126" s="2255" t="s">
        <v>2487</v>
      </c>
      <c r="U126" s="2266"/>
      <c r="V126" s="2255" t="s">
        <v>2488</v>
      </c>
      <c r="W126" s="2266"/>
      <c r="X126" s="2255" t="s">
        <v>2489</v>
      </c>
      <c r="Y126" s="2266"/>
      <c r="Z126" s="2255" t="s">
        <v>2490</v>
      </c>
      <c r="AA126" s="2266"/>
      <c r="AB126" s="2255" t="s">
        <v>2491</v>
      </c>
      <c r="AC126" s="2266"/>
      <c r="AD126" s="2255" t="s">
        <v>2492</v>
      </c>
      <c r="AE126" s="2266"/>
      <c r="AF126" s="2255" t="s">
        <v>2493</v>
      </c>
      <c r="AG126" s="2266"/>
      <c r="AH126" s="2255" t="s">
        <v>2494</v>
      </c>
      <c r="AI126" s="2266"/>
      <c r="AJ126" s="2255" t="s">
        <v>2495</v>
      </c>
      <c r="AK126" s="2266"/>
      <c r="AL126" s="2255" t="s">
        <v>2496</v>
      </c>
      <c r="AM126" s="2266"/>
      <c r="AN126" s="2255" t="s">
        <v>2497</v>
      </c>
      <c r="AO126" s="2266"/>
      <c r="AP126" s="2272" t="s">
        <v>2498</v>
      </c>
      <c r="AQ126" s="2273"/>
      <c r="AR126" s="2272" t="s">
        <v>2499</v>
      </c>
      <c r="AS126" s="2273"/>
      <c r="AT126" s="2255" t="s">
        <v>2504</v>
      </c>
      <c r="AU126" s="2266"/>
      <c r="AV126" s="2255" t="s">
        <v>2500</v>
      </c>
      <c r="AW126" s="2266"/>
      <c r="AX126" s="2255" t="s">
        <v>2501</v>
      </c>
      <c r="AY126" s="2256"/>
      <c r="AZ126" s="521" t="s">
        <v>2502</v>
      </c>
      <c r="FT126" s="25"/>
      <c r="FU126" s="128"/>
      <c r="FV126" s="129"/>
      <c r="FW126" s="33"/>
      <c r="FX126" s="33"/>
      <c r="FY126" s="33"/>
      <c r="FZ126" s="33"/>
      <c r="GA126" s="33"/>
      <c r="GB126" s="34"/>
      <c r="GC126" s="22"/>
      <c r="GD126" s="22"/>
      <c r="GE126" s="22"/>
      <c r="GF126" s="22"/>
      <c r="GG126" s="22"/>
      <c r="GH126" s="22"/>
      <c r="GI126" s="22"/>
      <c r="GJ126" s="22"/>
      <c r="GK126" s="22"/>
      <c r="GL126" s="22"/>
      <c r="GM126" s="22"/>
      <c r="HB126" s="13" t="s">
        <v>112</v>
      </c>
      <c r="HC126" s="13" t="s">
        <v>46</v>
      </c>
    </row>
    <row r="127" spans="1:229" s="10" customFormat="1" ht="24.9" customHeight="1" thickBot="1" x14ac:dyDescent="0.25">
      <c r="A127"/>
      <c r="B127" s="260"/>
      <c r="C127" s="239"/>
      <c r="D127" s="239"/>
      <c r="E127" s="239"/>
      <c r="F127" s="239"/>
      <c r="G127" s="239"/>
      <c r="H127" s="239"/>
      <c r="I127" s="261"/>
      <c r="J127" s="257" t="s">
        <v>91</v>
      </c>
      <c r="K127" s="177" t="s">
        <v>2503</v>
      </c>
      <c r="L127" s="257" t="s">
        <v>91</v>
      </c>
      <c r="M127" s="177" t="s">
        <v>2503</v>
      </c>
      <c r="N127" s="257" t="s">
        <v>91</v>
      </c>
      <c r="O127" s="177" t="s">
        <v>2503</v>
      </c>
      <c r="P127" s="257" t="s">
        <v>91</v>
      </c>
      <c r="Q127" s="177" t="s">
        <v>2503</v>
      </c>
      <c r="R127" s="257" t="s">
        <v>91</v>
      </c>
      <c r="S127" s="177" t="s">
        <v>2503</v>
      </c>
      <c r="T127" s="257" t="s">
        <v>91</v>
      </c>
      <c r="U127" s="177" t="s">
        <v>2503</v>
      </c>
      <c r="V127" s="257" t="s">
        <v>91</v>
      </c>
      <c r="W127" s="177" t="s">
        <v>2503</v>
      </c>
      <c r="X127" s="257" t="s">
        <v>91</v>
      </c>
      <c r="Y127" s="177" t="s">
        <v>2503</v>
      </c>
      <c r="Z127" s="257" t="s">
        <v>91</v>
      </c>
      <c r="AA127" s="177" t="s">
        <v>2503</v>
      </c>
      <c r="AB127" s="257" t="s">
        <v>91</v>
      </c>
      <c r="AC127" s="177" t="s">
        <v>2503</v>
      </c>
      <c r="AD127" s="257" t="s">
        <v>91</v>
      </c>
      <c r="AE127" s="177" t="s">
        <v>2503</v>
      </c>
      <c r="AF127" s="257" t="s">
        <v>91</v>
      </c>
      <c r="AG127" s="177" t="s">
        <v>2503</v>
      </c>
      <c r="AH127" s="257" t="s">
        <v>91</v>
      </c>
      <c r="AI127" s="177" t="s">
        <v>2503</v>
      </c>
      <c r="AJ127" s="257" t="s">
        <v>91</v>
      </c>
      <c r="AK127" s="177" t="s">
        <v>2503</v>
      </c>
      <c r="AL127" s="257" t="s">
        <v>91</v>
      </c>
      <c r="AM127" s="177" t="s">
        <v>2503</v>
      </c>
      <c r="AN127" s="257" t="s">
        <v>91</v>
      </c>
      <c r="AO127" s="177" t="s">
        <v>2503</v>
      </c>
      <c r="AP127" s="2068" t="s">
        <v>91</v>
      </c>
      <c r="AQ127" s="1896" t="s">
        <v>2503</v>
      </c>
      <c r="AR127" s="2068" t="s">
        <v>91</v>
      </c>
      <c r="AS127" s="1896" t="s">
        <v>2503</v>
      </c>
      <c r="AT127" s="257" t="s">
        <v>91</v>
      </c>
      <c r="AU127" s="177" t="s">
        <v>2503</v>
      </c>
      <c r="AV127" s="257" t="s">
        <v>91</v>
      </c>
      <c r="AW127" s="177" t="s">
        <v>2503</v>
      </c>
      <c r="AX127" s="257" t="s">
        <v>91</v>
      </c>
      <c r="AY127" s="177" t="s">
        <v>2503</v>
      </c>
      <c r="AZ127" s="522" t="s">
        <v>91</v>
      </c>
      <c r="FT127" s="139"/>
      <c r="FU127" s="140"/>
      <c r="FV127" s="141"/>
      <c r="FW127" s="141"/>
      <c r="FX127" s="141"/>
      <c r="FY127" s="141"/>
      <c r="FZ127" s="141"/>
      <c r="GA127" s="141"/>
      <c r="GB127" s="142"/>
      <c r="HB127" s="143" t="s">
        <v>114</v>
      </c>
      <c r="HC127" s="143" t="s">
        <v>46</v>
      </c>
      <c r="HD127" s="10" t="s">
        <v>46</v>
      </c>
      <c r="HE127" s="10" t="s">
        <v>23</v>
      </c>
      <c r="HF127" s="10" t="s">
        <v>45</v>
      </c>
      <c r="HG127" s="143" t="s">
        <v>103</v>
      </c>
    </row>
    <row r="128" spans="1:229" s="478" customFormat="1" ht="16.5" customHeight="1" thickBot="1" x14ac:dyDescent="0.35">
      <c r="A128"/>
      <c r="B128" s="504"/>
      <c r="C128" s="1112" t="s">
        <v>43</v>
      </c>
      <c r="D128" s="1112" t="s">
        <v>142</v>
      </c>
      <c r="E128" s="1112" t="s">
        <v>364</v>
      </c>
      <c r="F128" s="1113"/>
      <c r="G128" s="1114"/>
      <c r="H128" s="1115"/>
      <c r="I128" s="1116">
        <f>HS124</f>
        <v>105680.61</v>
      </c>
      <c r="J128" s="468"/>
      <c r="K128" s="467">
        <f>K129+K132+K134+K137+K140</f>
        <v>0</v>
      </c>
      <c r="L128" s="468"/>
      <c r="M128" s="467">
        <f>M129+M132+M134+M137+M140</f>
        <v>0</v>
      </c>
      <c r="N128" s="468"/>
      <c r="O128" s="467">
        <f>O129+O132+O134+O137+O140</f>
        <v>0</v>
      </c>
      <c r="P128" s="468"/>
      <c r="Q128" s="467">
        <f>Q129+Q132+Q134+Q137+Q140</f>
        <v>0</v>
      </c>
      <c r="R128" s="468"/>
      <c r="S128" s="467">
        <f>S129+S132+S134+S137+S140</f>
        <v>0</v>
      </c>
      <c r="T128" s="468"/>
      <c r="U128" s="467">
        <f>U129+U132+U134+U137+U140</f>
        <v>0</v>
      </c>
      <c r="V128" s="468"/>
      <c r="W128" s="467">
        <f>W129+W132+W134+W137+W140</f>
        <v>0</v>
      </c>
      <c r="X128" s="468"/>
      <c r="Y128" s="467">
        <f>Y129+Y132+Y134+Y137+Y140</f>
        <v>0</v>
      </c>
      <c r="Z128" s="468"/>
      <c r="AA128" s="467">
        <f>AA129+AA132+AA134+AA137+AA140</f>
        <v>0</v>
      </c>
      <c r="AB128" s="468"/>
      <c r="AC128" s="467">
        <f>AC129+AC132+AC134+AC137+AC140</f>
        <v>0</v>
      </c>
      <c r="AD128" s="468"/>
      <c r="AE128" s="467">
        <f>AE129+AE132+AE134+AE137+AE140</f>
        <v>0</v>
      </c>
      <c r="AF128" s="468"/>
      <c r="AG128" s="467">
        <f>AG129+AG132+AG134+AG137+AG140</f>
        <v>0</v>
      </c>
      <c r="AH128" s="468"/>
      <c r="AI128" s="467">
        <f>AI129+AI132+AI134+AI137+AI140</f>
        <v>0</v>
      </c>
      <c r="AJ128" s="468"/>
      <c r="AK128" s="467">
        <f>AK129+AK132+AK134+AK137+AK140</f>
        <v>0</v>
      </c>
      <c r="AL128" s="468"/>
      <c r="AM128" s="467">
        <f>AM129+AM132+AM134+AM137+AM140</f>
        <v>0</v>
      </c>
      <c r="AN128" s="468"/>
      <c r="AO128" s="467">
        <f>AO129+AO132+AO134+AO137+AO140</f>
        <v>0</v>
      </c>
      <c r="AP128" s="2070"/>
      <c r="AQ128" s="2071">
        <f>AQ129+AQ132+AQ134+AQ137+AQ140</f>
        <v>25443.940000000002</v>
      </c>
      <c r="AR128" s="2070"/>
      <c r="AS128" s="2071">
        <f>AS129+AS132+AS134+AS137+AS140</f>
        <v>0</v>
      </c>
      <c r="AT128" s="468"/>
      <c r="AU128" s="467">
        <f>AU129+AU132+AU134+AU137+AU140</f>
        <v>0</v>
      </c>
      <c r="AV128" s="468"/>
      <c r="AW128" s="467">
        <f>AW129+AW132+AW134+AW137+AW140</f>
        <v>25443.940000000002</v>
      </c>
      <c r="AX128" s="468"/>
      <c r="AY128" s="467">
        <f>AY129+AY132+AY134+AY137+AY140</f>
        <v>80236.67</v>
      </c>
      <c r="AZ128" s="524"/>
      <c r="FT128" s="479"/>
      <c r="FU128" s="483" t="s">
        <v>7</v>
      </c>
      <c r="FV128" s="484" t="s">
        <v>31</v>
      </c>
      <c r="FW128" s="481"/>
      <c r="FX128" s="41">
        <f>FW128*G132</f>
        <v>0</v>
      </c>
      <c r="FY128" s="41">
        <v>0</v>
      </c>
      <c r="FZ128" s="41">
        <f>FY128*G132</f>
        <v>0</v>
      </c>
      <c r="GA128" s="41">
        <v>0</v>
      </c>
      <c r="GB128" s="485">
        <f>GA128*G132</f>
        <v>0</v>
      </c>
      <c r="GZ128" s="42" t="s">
        <v>110</v>
      </c>
      <c r="HB128" s="42" t="s">
        <v>105</v>
      </c>
      <c r="HC128" s="42" t="s">
        <v>46</v>
      </c>
      <c r="HG128" s="42" t="s">
        <v>103</v>
      </c>
      <c r="HM128" s="486">
        <f>IF(FV128="základní",I132,0)</f>
        <v>1145.55</v>
      </c>
      <c r="HN128" s="486">
        <f>IF(FV128="snížená",I132,0)</f>
        <v>0</v>
      </c>
      <c r="HO128" s="486">
        <f>IF(FV128="zákl. přenesená",I132,0)</f>
        <v>0</v>
      </c>
      <c r="HP128" s="486">
        <f>IF(FV128="sníž. přenesená",I132,0)</f>
        <v>0</v>
      </c>
      <c r="HQ128" s="486">
        <f>IF(FV128="nulová",I132,0)</f>
        <v>0</v>
      </c>
      <c r="HR128" s="42" t="s">
        <v>45</v>
      </c>
      <c r="HS128" s="486">
        <f>ROUND(H132*G132,2)</f>
        <v>1145.55</v>
      </c>
      <c r="HT128" s="42" t="s">
        <v>110</v>
      </c>
      <c r="HU128" s="42" t="s">
        <v>955</v>
      </c>
    </row>
    <row r="129" spans="1:229" s="443" customFormat="1" ht="24.9" customHeight="1" x14ac:dyDescent="0.2">
      <c r="A129"/>
      <c r="B129" s="430" t="s">
        <v>280</v>
      </c>
      <c r="C129" s="418" t="s">
        <v>105</v>
      </c>
      <c r="D129" s="419" t="s">
        <v>395</v>
      </c>
      <c r="E129" s="466" t="s">
        <v>813</v>
      </c>
      <c r="F129" s="421" t="s">
        <v>108</v>
      </c>
      <c r="G129" s="422">
        <v>134.77000000000001</v>
      </c>
      <c r="H129" s="423">
        <v>317.60000000000002</v>
      </c>
      <c r="I129" s="424">
        <f>ROUND(H129*G129,2)</f>
        <v>42802.95</v>
      </c>
      <c r="J129" s="510"/>
      <c r="K129" s="319">
        <f>ROUND(J129*H129,2)</f>
        <v>0</v>
      </c>
      <c r="L129" s="510"/>
      <c r="M129" s="319">
        <f>ROUND(L129*H129,2)</f>
        <v>0</v>
      </c>
      <c r="N129" s="510"/>
      <c r="O129" s="319">
        <f>ROUND(N129*H129,2)</f>
        <v>0</v>
      </c>
      <c r="P129" s="510"/>
      <c r="Q129" s="319">
        <f>ROUND(P129*H129,2)</f>
        <v>0</v>
      </c>
      <c r="R129" s="510"/>
      <c r="S129" s="319">
        <f>ROUND(R129*H129,2)</f>
        <v>0</v>
      </c>
      <c r="T129" s="510"/>
      <c r="U129" s="319">
        <f>ROUND(T129*H129,2)</f>
        <v>0</v>
      </c>
      <c r="V129" s="510"/>
      <c r="W129" s="319">
        <f>ROUND(V129*H129,2)</f>
        <v>0</v>
      </c>
      <c r="X129" s="510"/>
      <c r="Y129" s="319">
        <f>ROUND(X129*H129,2)</f>
        <v>0</v>
      </c>
      <c r="Z129" s="510"/>
      <c r="AA129" s="319">
        <f>ROUND(Z129*H129,2)</f>
        <v>0</v>
      </c>
      <c r="AB129" s="510"/>
      <c r="AC129" s="319">
        <f>ROUND(AB129*H129,2)</f>
        <v>0</v>
      </c>
      <c r="AD129" s="510"/>
      <c r="AE129" s="319">
        <f>ROUND(AD129*H129,2)</f>
        <v>0</v>
      </c>
      <c r="AF129" s="510"/>
      <c r="AG129" s="319">
        <f>ROUND(AF129*H129,2)</f>
        <v>0</v>
      </c>
      <c r="AH129" s="510"/>
      <c r="AI129" s="319">
        <f>ROUND(AH129*H129,2)</f>
        <v>0</v>
      </c>
      <c r="AJ129" s="510"/>
      <c r="AK129" s="319">
        <f>ROUND(AJ129*H129,2)</f>
        <v>0</v>
      </c>
      <c r="AL129" s="510"/>
      <c r="AM129" s="319">
        <f>ROUND(AL129*H129,2)</f>
        <v>0</v>
      </c>
      <c r="AN129" s="510"/>
      <c r="AO129" s="319">
        <f>ROUND(AN129*H129,2)</f>
        <v>0</v>
      </c>
      <c r="AP129" s="2080"/>
      <c r="AQ129" s="1908">
        <f>ROUND(AP129*H129,2)</f>
        <v>0</v>
      </c>
      <c r="AR129" s="2080"/>
      <c r="AS129" s="1908">
        <f>ROUND(AR129*H129,2)</f>
        <v>0</v>
      </c>
      <c r="AT129" s="510"/>
      <c r="AU129" s="319">
        <f>ROUND(AT129*H129,2)</f>
        <v>0</v>
      </c>
      <c r="AV129" s="509">
        <f>AT129+AR129+AP129+AN129+AL129+AJ129+AH129+AF129+AD129+AB129+Z129+X129+V129+T129+R129+P129+N129+L129+J129</f>
        <v>0</v>
      </c>
      <c r="AW129" s="319">
        <f>ROUND(AV129*H129,2)</f>
        <v>0</v>
      </c>
      <c r="AX129" s="509">
        <f>G129-AV129</f>
        <v>134.77000000000001</v>
      </c>
      <c r="AY129" s="319">
        <f>ROUND(AX129*H129,2)</f>
        <v>42802.95</v>
      </c>
      <c r="AZ129" s="530">
        <f>AY129/I129</f>
        <v>1</v>
      </c>
      <c r="FT129" s="461"/>
      <c r="FU129" s="444"/>
      <c r="FV129" s="445"/>
      <c r="FW129" s="445"/>
      <c r="FX129" s="445"/>
      <c r="FY129" s="445"/>
      <c r="FZ129" s="445"/>
      <c r="GA129" s="445"/>
      <c r="GB129" s="446"/>
      <c r="HB129" s="447" t="s">
        <v>114</v>
      </c>
      <c r="HC129" s="447" t="s">
        <v>46</v>
      </c>
      <c r="HD129" s="443" t="s">
        <v>46</v>
      </c>
      <c r="HE129" s="443" t="s">
        <v>23</v>
      </c>
      <c r="HF129" s="443" t="s">
        <v>45</v>
      </c>
      <c r="HG129" s="447" t="s">
        <v>103</v>
      </c>
    </row>
    <row r="130" spans="1:229" s="1" customFormat="1" ht="24" customHeight="1" x14ac:dyDescent="0.2">
      <c r="A130"/>
      <c r="B130" s="377"/>
      <c r="C130" s="207" t="s">
        <v>112</v>
      </c>
      <c r="D130" s="33"/>
      <c r="E130" s="208" t="s">
        <v>398</v>
      </c>
      <c r="F130" s="33"/>
      <c r="G130" s="33"/>
      <c r="H130" s="202"/>
      <c r="I130" s="378"/>
      <c r="J130" s="369"/>
      <c r="K130" s="508"/>
      <c r="L130" s="369"/>
      <c r="M130" s="508"/>
      <c r="N130" s="369"/>
      <c r="O130" s="508"/>
      <c r="P130" s="369"/>
      <c r="Q130" s="508"/>
      <c r="R130" s="369"/>
      <c r="S130" s="508"/>
      <c r="T130" s="369"/>
      <c r="U130" s="508"/>
      <c r="V130" s="369"/>
      <c r="W130" s="508"/>
      <c r="X130" s="369"/>
      <c r="Y130" s="508"/>
      <c r="Z130" s="369"/>
      <c r="AA130" s="508"/>
      <c r="AB130" s="369"/>
      <c r="AC130" s="508"/>
      <c r="AD130" s="369"/>
      <c r="AE130" s="508"/>
      <c r="AF130" s="369"/>
      <c r="AG130" s="508"/>
      <c r="AH130" s="369"/>
      <c r="AI130" s="508"/>
      <c r="AJ130" s="369"/>
      <c r="AK130" s="508"/>
      <c r="AL130" s="369"/>
      <c r="AM130" s="508"/>
      <c r="AN130" s="369"/>
      <c r="AO130" s="508"/>
      <c r="AP130" s="2074"/>
      <c r="AQ130" s="1902"/>
      <c r="AR130" s="2074"/>
      <c r="AS130" s="1902"/>
      <c r="AT130" s="369"/>
      <c r="AU130" s="508"/>
      <c r="AV130" s="369"/>
      <c r="AW130" s="508"/>
      <c r="AX130" s="369"/>
      <c r="AY130" s="508"/>
      <c r="AZ130" s="526"/>
      <c r="FT130" s="25"/>
      <c r="FU130" s="122" t="s">
        <v>7</v>
      </c>
      <c r="FV130" s="123" t="s">
        <v>31</v>
      </c>
      <c r="FW130" s="33"/>
      <c r="FX130" s="124">
        <f>FW130*G134</f>
        <v>0</v>
      </c>
      <c r="FY130" s="124">
        <v>0</v>
      </c>
      <c r="FZ130" s="124">
        <f>FY130*G134</f>
        <v>0</v>
      </c>
      <c r="GA130" s="124">
        <v>0</v>
      </c>
      <c r="GB130" s="125">
        <f>GA130*G134</f>
        <v>0</v>
      </c>
      <c r="GC130" s="22"/>
      <c r="GD130" s="22"/>
      <c r="GE130" s="22"/>
      <c r="GF130" s="22"/>
      <c r="GG130" s="22"/>
      <c r="GH130" s="22"/>
      <c r="GI130" s="22"/>
      <c r="GJ130" s="22"/>
      <c r="GK130" s="22"/>
      <c r="GL130" s="22"/>
      <c r="GM130" s="22"/>
      <c r="GZ130" s="126" t="s">
        <v>110</v>
      </c>
      <c r="HB130" s="126" t="s">
        <v>105</v>
      </c>
      <c r="HC130" s="126" t="s">
        <v>46</v>
      </c>
      <c r="HG130" s="13" t="s">
        <v>103</v>
      </c>
      <c r="HM130" s="127">
        <f>IF(FV130="základní",I134,0)</f>
        <v>36288.17</v>
      </c>
      <c r="HN130" s="127">
        <f>IF(FV130="snížená",I134,0)</f>
        <v>0</v>
      </c>
      <c r="HO130" s="127">
        <f>IF(FV130="zákl. přenesená",I134,0)</f>
        <v>0</v>
      </c>
      <c r="HP130" s="127">
        <f>IF(FV130="sníž. přenesená",I134,0)</f>
        <v>0</v>
      </c>
      <c r="HQ130" s="127">
        <f>IF(FV130="nulová",I134,0)</f>
        <v>0</v>
      </c>
      <c r="HR130" s="13" t="s">
        <v>45</v>
      </c>
      <c r="HS130" s="127">
        <f>ROUND(H134*G134,2)</f>
        <v>36288.17</v>
      </c>
      <c r="HT130" s="13" t="s">
        <v>110</v>
      </c>
      <c r="HU130" s="126" t="s">
        <v>957</v>
      </c>
    </row>
    <row r="131" spans="1:229" s="1" customFormat="1" ht="24.9" customHeight="1" x14ac:dyDescent="0.2">
      <c r="A131"/>
      <c r="B131" s="380"/>
      <c r="C131" s="207" t="s">
        <v>114</v>
      </c>
      <c r="D131" s="215" t="s">
        <v>7</v>
      </c>
      <c r="E131" s="216" t="s">
        <v>954</v>
      </c>
      <c r="F131" s="141"/>
      <c r="G131" s="217">
        <v>134.77000000000001</v>
      </c>
      <c r="H131" s="218"/>
      <c r="I131" s="381"/>
      <c r="J131" s="369"/>
      <c r="K131" s="508"/>
      <c r="L131" s="369"/>
      <c r="M131" s="508"/>
      <c r="N131" s="369"/>
      <c r="O131" s="508"/>
      <c r="P131" s="369"/>
      <c r="Q131" s="508"/>
      <c r="R131" s="369"/>
      <c r="S131" s="508"/>
      <c r="T131" s="369"/>
      <c r="U131" s="508"/>
      <c r="V131" s="369"/>
      <c r="W131" s="508"/>
      <c r="X131" s="369"/>
      <c r="Y131" s="508"/>
      <c r="Z131" s="369"/>
      <c r="AA131" s="508"/>
      <c r="AB131" s="369"/>
      <c r="AC131" s="508"/>
      <c r="AD131" s="369"/>
      <c r="AE131" s="508"/>
      <c r="AF131" s="369"/>
      <c r="AG131" s="508"/>
      <c r="AH131" s="369"/>
      <c r="AI131" s="508"/>
      <c r="AJ131" s="369"/>
      <c r="AK131" s="508"/>
      <c r="AL131" s="369"/>
      <c r="AM131" s="508"/>
      <c r="AN131" s="369"/>
      <c r="AO131" s="508"/>
      <c r="AP131" s="2074"/>
      <c r="AQ131" s="1902"/>
      <c r="AR131" s="2074"/>
      <c r="AS131" s="1902"/>
      <c r="AT131" s="369"/>
      <c r="AU131" s="508"/>
      <c r="AV131" s="369"/>
      <c r="AW131" s="508"/>
      <c r="AX131" s="369"/>
      <c r="AY131" s="508"/>
      <c r="AZ131" s="526"/>
      <c r="FT131" s="25"/>
      <c r="FU131" s="128"/>
      <c r="FV131" s="129"/>
      <c r="FW131" s="33"/>
      <c r="FX131" s="33"/>
      <c r="FY131" s="33"/>
      <c r="FZ131" s="33"/>
      <c r="GA131" s="33"/>
      <c r="GB131" s="34"/>
      <c r="GC131" s="22"/>
      <c r="GD131" s="22"/>
      <c r="GE131" s="22"/>
      <c r="GF131" s="22"/>
      <c r="GG131" s="22"/>
      <c r="GH131" s="22"/>
      <c r="GI131" s="22"/>
      <c r="GJ131" s="22"/>
      <c r="GK131" s="22"/>
      <c r="GL131" s="22"/>
      <c r="GM131" s="22"/>
      <c r="HB131" s="13" t="s">
        <v>112</v>
      </c>
      <c r="HC131" s="13" t="s">
        <v>46</v>
      </c>
    </row>
    <row r="132" spans="1:229" s="443" customFormat="1" ht="24.9" customHeight="1" x14ac:dyDescent="0.2">
      <c r="A132"/>
      <c r="B132" s="430" t="s">
        <v>287</v>
      </c>
      <c r="C132" s="268" t="s">
        <v>105</v>
      </c>
      <c r="D132" s="269" t="s">
        <v>389</v>
      </c>
      <c r="E132" s="275" t="s">
        <v>810</v>
      </c>
      <c r="F132" s="270" t="s">
        <v>108</v>
      </c>
      <c r="G132" s="271">
        <v>134.77000000000001</v>
      </c>
      <c r="H132" s="272">
        <v>8.5</v>
      </c>
      <c r="I132" s="432">
        <f>ROUND(H132*G132,2)</f>
        <v>1145.55</v>
      </c>
      <c r="J132" s="511"/>
      <c r="K132" s="319">
        <f>ROUND(J132*H132,2)</f>
        <v>0</v>
      </c>
      <c r="L132" s="511"/>
      <c r="M132" s="319">
        <f>ROUND(L132*H132,2)</f>
        <v>0</v>
      </c>
      <c r="N132" s="511"/>
      <c r="O132" s="319">
        <f>ROUND(N132*H132,2)</f>
        <v>0</v>
      </c>
      <c r="P132" s="511"/>
      <c r="Q132" s="319">
        <f>ROUND(P132*H132,2)</f>
        <v>0</v>
      </c>
      <c r="R132" s="511"/>
      <c r="S132" s="319">
        <f>ROUND(R132*H132,2)</f>
        <v>0</v>
      </c>
      <c r="T132" s="511"/>
      <c r="U132" s="319">
        <f>ROUND(T132*H132,2)</f>
        <v>0</v>
      </c>
      <c r="V132" s="511"/>
      <c r="W132" s="319">
        <f>ROUND(V132*H132,2)</f>
        <v>0</v>
      </c>
      <c r="X132" s="511"/>
      <c r="Y132" s="319">
        <f>ROUND(X132*H132,2)</f>
        <v>0</v>
      </c>
      <c r="Z132" s="511"/>
      <c r="AA132" s="319">
        <f>ROUND(Z132*H132,2)</f>
        <v>0</v>
      </c>
      <c r="AB132" s="511"/>
      <c r="AC132" s="319">
        <f>ROUND(AB132*H132,2)</f>
        <v>0</v>
      </c>
      <c r="AD132" s="511"/>
      <c r="AE132" s="319">
        <f>ROUND(AD132*H132,2)</f>
        <v>0</v>
      </c>
      <c r="AF132" s="511"/>
      <c r="AG132" s="319">
        <f>ROUND(AF132*H132,2)</f>
        <v>0</v>
      </c>
      <c r="AH132" s="511"/>
      <c r="AI132" s="319">
        <f>ROUND(AH132*H132,2)</f>
        <v>0</v>
      </c>
      <c r="AJ132" s="511"/>
      <c r="AK132" s="319">
        <f>ROUND(AJ132*H132,2)</f>
        <v>0</v>
      </c>
      <c r="AL132" s="511"/>
      <c r="AM132" s="319">
        <f>ROUND(AL132*H132,2)</f>
        <v>0</v>
      </c>
      <c r="AN132" s="511"/>
      <c r="AO132" s="319">
        <f>ROUND(AN132*H132,2)</f>
        <v>0</v>
      </c>
      <c r="AP132" s="2081"/>
      <c r="AQ132" s="1908">
        <f>ROUND(AP132*H132,2)</f>
        <v>0</v>
      </c>
      <c r="AR132" s="2081"/>
      <c r="AS132" s="1908">
        <f>ROUND(AR132*H132,2)</f>
        <v>0</v>
      </c>
      <c r="AT132" s="511"/>
      <c r="AU132" s="319">
        <f>ROUND(AT132*H132,2)</f>
        <v>0</v>
      </c>
      <c r="AV132" s="509">
        <f>AT132+AR132+AP132+AN132+AL132+AJ132+AH132+AF132+AD132+AB132+Z132+X132+V132+T132+R132+P132+N132+L132+J132</f>
        <v>0</v>
      </c>
      <c r="AW132" s="319">
        <f>ROUND(AV132*H132,2)</f>
        <v>0</v>
      </c>
      <c r="AX132" s="509">
        <f>G132-AV132</f>
        <v>134.77000000000001</v>
      </c>
      <c r="AY132" s="319">
        <f>ROUND(AX132*H132,2)</f>
        <v>1145.55</v>
      </c>
      <c r="AZ132" s="530">
        <f>AY132/I132</f>
        <v>1</v>
      </c>
      <c r="FT132" s="461"/>
      <c r="FU132" s="444"/>
      <c r="FV132" s="445"/>
      <c r="FW132" s="445"/>
      <c r="FX132" s="445"/>
      <c r="FY132" s="445"/>
      <c r="FZ132" s="445"/>
      <c r="GA132" s="445"/>
      <c r="GB132" s="446"/>
      <c r="HB132" s="447" t="s">
        <v>114</v>
      </c>
      <c r="HC132" s="447" t="s">
        <v>46</v>
      </c>
      <c r="HD132" s="443" t="s">
        <v>46</v>
      </c>
      <c r="HE132" s="443" t="s">
        <v>23</v>
      </c>
      <c r="HF132" s="443" t="s">
        <v>45</v>
      </c>
      <c r="HG132" s="447" t="s">
        <v>103</v>
      </c>
    </row>
    <row r="133" spans="1:229" s="1" customFormat="1" ht="16.5" customHeight="1" x14ac:dyDescent="0.2">
      <c r="A133"/>
      <c r="B133" s="380"/>
      <c r="C133" s="207" t="s">
        <v>114</v>
      </c>
      <c r="D133" s="215" t="s">
        <v>7</v>
      </c>
      <c r="E133" s="216" t="s">
        <v>956</v>
      </c>
      <c r="F133" s="141"/>
      <c r="G133" s="217">
        <v>134.77000000000001</v>
      </c>
      <c r="H133" s="218"/>
      <c r="I133" s="381"/>
      <c r="J133" s="369"/>
      <c r="K133" s="508"/>
      <c r="L133" s="369"/>
      <c r="M133" s="508"/>
      <c r="N133" s="369"/>
      <c r="O133" s="508"/>
      <c r="P133" s="369"/>
      <c r="Q133" s="508"/>
      <c r="R133" s="369"/>
      <c r="S133" s="508"/>
      <c r="T133" s="369"/>
      <c r="U133" s="508"/>
      <c r="V133" s="369"/>
      <c r="W133" s="508"/>
      <c r="X133" s="369"/>
      <c r="Y133" s="508"/>
      <c r="Z133" s="369"/>
      <c r="AA133" s="508"/>
      <c r="AB133" s="369"/>
      <c r="AC133" s="508"/>
      <c r="AD133" s="369"/>
      <c r="AE133" s="508"/>
      <c r="AF133" s="369"/>
      <c r="AG133" s="508"/>
      <c r="AH133" s="369"/>
      <c r="AI133" s="508"/>
      <c r="AJ133" s="369"/>
      <c r="AK133" s="508"/>
      <c r="AL133" s="369"/>
      <c r="AM133" s="508"/>
      <c r="AN133" s="369"/>
      <c r="AO133" s="508"/>
      <c r="AP133" s="2074"/>
      <c r="AQ133" s="1902"/>
      <c r="AR133" s="2074"/>
      <c r="AS133" s="1902"/>
      <c r="AT133" s="369"/>
      <c r="AU133" s="508"/>
      <c r="AV133" s="369"/>
      <c r="AW133" s="508"/>
      <c r="AX133" s="369"/>
      <c r="AY133" s="508"/>
      <c r="AZ133" s="526"/>
      <c r="FT133" s="25"/>
      <c r="FU133" s="122" t="s">
        <v>7</v>
      </c>
      <c r="FV133" s="123" t="s">
        <v>31</v>
      </c>
      <c r="FW133" s="33"/>
      <c r="FX133" s="124">
        <f>FW133*G137</f>
        <v>0</v>
      </c>
      <c r="FY133" s="124">
        <v>0</v>
      </c>
      <c r="FZ133" s="124">
        <f>FY133*G137</f>
        <v>0</v>
      </c>
      <c r="GA133" s="124">
        <v>0</v>
      </c>
      <c r="GB133" s="125">
        <f>GA133*G137</f>
        <v>0</v>
      </c>
      <c r="GC133" s="22"/>
      <c r="GD133" s="22"/>
      <c r="GE133" s="22"/>
      <c r="GF133" s="22"/>
      <c r="GG133" s="22"/>
      <c r="GH133" s="22"/>
      <c r="GI133" s="22"/>
      <c r="GJ133" s="22"/>
      <c r="GK133" s="22"/>
      <c r="GL133" s="22"/>
      <c r="GM133" s="22"/>
      <c r="GZ133" s="126" t="s">
        <v>110</v>
      </c>
      <c r="HB133" s="126" t="s">
        <v>105</v>
      </c>
      <c r="HC133" s="126" t="s">
        <v>46</v>
      </c>
      <c r="HG133" s="13" t="s">
        <v>103</v>
      </c>
      <c r="HM133" s="127">
        <f>IF(FV133="základní",I137,0)</f>
        <v>13702.61</v>
      </c>
      <c r="HN133" s="127">
        <f>IF(FV133="snížená",I137,0)</f>
        <v>0</v>
      </c>
      <c r="HO133" s="127">
        <f>IF(FV133="zákl. přenesená",I137,0)</f>
        <v>0</v>
      </c>
      <c r="HP133" s="127">
        <f>IF(FV133="sníž. přenesená",I137,0)</f>
        <v>0</v>
      </c>
      <c r="HQ133" s="127">
        <f>IF(FV133="nulová",I137,0)</f>
        <v>0</v>
      </c>
      <c r="HR133" s="13" t="s">
        <v>45</v>
      </c>
      <c r="HS133" s="127">
        <f>ROUND(H137*G137,2)</f>
        <v>13702.61</v>
      </c>
      <c r="HT133" s="13" t="s">
        <v>110</v>
      </c>
      <c r="HU133" s="126" t="s">
        <v>959</v>
      </c>
    </row>
    <row r="134" spans="1:229" s="448" customFormat="1" ht="24.9" customHeight="1" x14ac:dyDescent="0.2">
      <c r="A134"/>
      <c r="B134" s="430" t="s">
        <v>307</v>
      </c>
      <c r="C134" s="268" t="s">
        <v>105</v>
      </c>
      <c r="D134" s="269" t="s">
        <v>384</v>
      </c>
      <c r="E134" s="275" t="s">
        <v>807</v>
      </c>
      <c r="F134" s="270" t="s">
        <v>108</v>
      </c>
      <c r="G134" s="271">
        <v>87.95</v>
      </c>
      <c r="H134" s="272">
        <v>412.6</v>
      </c>
      <c r="I134" s="432">
        <f>ROUND(H134*G134,2)</f>
        <v>36288.17</v>
      </c>
      <c r="J134" s="512"/>
      <c r="K134" s="319">
        <f>ROUND(J134*H134,2)</f>
        <v>0</v>
      </c>
      <c r="L134" s="512"/>
      <c r="M134" s="319">
        <f>ROUND(L134*H134,2)</f>
        <v>0</v>
      </c>
      <c r="N134" s="512"/>
      <c r="O134" s="319">
        <f>ROUND(N134*H134,2)</f>
        <v>0</v>
      </c>
      <c r="P134" s="512"/>
      <c r="Q134" s="319">
        <f>ROUND(P134*H134,2)</f>
        <v>0</v>
      </c>
      <c r="R134" s="512"/>
      <c r="S134" s="319">
        <f>ROUND(R134*H134,2)</f>
        <v>0</v>
      </c>
      <c r="T134" s="512"/>
      <c r="U134" s="319">
        <f>ROUND(T134*H134,2)</f>
        <v>0</v>
      </c>
      <c r="V134" s="512"/>
      <c r="W134" s="319">
        <f>ROUND(V134*H134,2)</f>
        <v>0</v>
      </c>
      <c r="X134" s="512"/>
      <c r="Y134" s="319">
        <f>ROUND(X134*H134,2)</f>
        <v>0</v>
      </c>
      <c r="Z134" s="512"/>
      <c r="AA134" s="319">
        <f>ROUND(Z134*H134,2)</f>
        <v>0</v>
      </c>
      <c r="AB134" s="512"/>
      <c r="AC134" s="319">
        <f>ROUND(AB134*H134,2)</f>
        <v>0</v>
      </c>
      <c r="AD134" s="512"/>
      <c r="AE134" s="319">
        <f>ROUND(AD134*H134,2)</f>
        <v>0</v>
      </c>
      <c r="AF134" s="512"/>
      <c r="AG134" s="319">
        <f>ROUND(AF134*H134,2)</f>
        <v>0</v>
      </c>
      <c r="AH134" s="512"/>
      <c r="AI134" s="319">
        <f>ROUND(AH134*H134,2)</f>
        <v>0</v>
      </c>
      <c r="AJ134" s="512"/>
      <c r="AK134" s="319">
        <f>ROUND(AJ134*H134,2)</f>
        <v>0</v>
      </c>
      <c r="AL134" s="512"/>
      <c r="AM134" s="319">
        <f>ROUND(AL134*H134,2)</f>
        <v>0</v>
      </c>
      <c r="AN134" s="512"/>
      <c r="AO134" s="319">
        <f>ROUND(AN134*H134,2)</f>
        <v>0</v>
      </c>
      <c r="AP134" s="2083"/>
      <c r="AQ134" s="1908">
        <f>ROUND(AP134*H134,2)</f>
        <v>0</v>
      </c>
      <c r="AR134" s="2083"/>
      <c r="AS134" s="1908">
        <f>ROUND(AR134*H134,2)</f>
        <v>0</v>
      </c>
      <c r="AT134" s="512"/>
      <c r="AU134" s="319">
        <f>ROUND(AT134*H134,2)</f>
        <v>0</v>
      </c>
      <c r="AV134" s="509">
        <f>AT134+AR134+AP134+AN134+AL134+AJ134+AH134+AF134+AD134+AB134+Z134+X134+V134+T134+R134+P134+N134+L134+J134</f>
        <v>0</v>
      </c>
      <c r="AW134" s="319">
        <f>ROUND(AV134*H134,2)</f>
        <v>0</v>
      </c>
      <c r="AX134" s="509">
        <f>G134-AV134</f>
        <v>87.95</v>
      </c>
      <c r="AY134" s="319">
        <f>ROUND(AX134*H134,2)</f>
        <v>36288.17</v>
      </c>
      <c r="AZ134" s="530">
        <f>AY134/I134</f>
        <v>1</v>
      </c>
      <c r="FT134" s="462"/>
      <c r="FU134" s="449"/>
      <c r="FV134" s="450"/>
      <c r="FW134" s="450"/>
      <c r="FX134" s="450"/>
      <c r="FY134" s="450"/>
      <c r="FZ134" s="450"/>
      <c r="GA134" s="450"/>
      <c r="GB134" s="451"/>
      <c r="HB134" s="452" t="s">
        <v>114</v>
      </c>
      <c r="HC134" s="452" t="s">
        <v>46</v>
      </c>
      <c r="HD134" s="448" t="s">
        <v>45</v>
      </c>
      <c r="HE134" s="448" t="s">
        <v>23</v>
      </c>
      <c r="HF134" s="448" t="s">
        <v>44</v>
      </c>
      <c r="HG134" s="452" t="s">
        <v>103</v>
      </c>
    </row>
    <row r="135" spans="1:229" s="10" customFormat="1" ht="24.9" customHeight="1" x14ac:dyDescent="0.2">
      <c r="A135"/>
      <c r="B135" s="377"/>
      <c r="C135" s="207" t="s">
        <v>112</v>
      </c>
      <c r="D135" s="33"/>
      <c r="E135" s="208" t="s">
        <v>381</v>
      </c>
      <c r="F135" s="33"/>
      <c r="G135" s="33"/>
      <c r="H135" s="202"/>
      <c r="I135" s="378"/>
      <c r="J135" s="371"/>
      <c r="K135" s="317"/>
      <c r="L135" s="371"/>
      <c r="M135" s="317"/>
      <c r="N135" s="371"/>
      <c r="O135" s="317"/>
      <c r="P135" s="371"/>
      <c r="Q135" s="317"/>
      <c r="R135" s="371"/>
      <c r="S135" s="317"/>
      <c r="T135" s="371"/>
      <c r="U135" s="317"/>
      <c r="V135" s="371"/>
      <c r="W135" s="317"/>
      <c r="X135" s="371"/>
      <c r="Y135" s="317"/>
      <c r="Z135" s="371"/>
      <c r="AA135" s="317"/>
      <c r="AB135" s="371"/>
      <c r="AC135" s="317"/>
      <c r="AD135" s="371"/>
      <c r="AE135" s="317"/>
      <c r="AF135" s="371"/>
      <c r="AG135" s="317"/>
      <c r="AH135" s="371"/>
      <c r="AI135" s="317"/>
      <c r="AJ135" s="371"/>
      <c r="AK135" s="317"/>
      <c r="AL135" s="371"/>
      <c r="AM135" s="317"/>
      <c r="AN135" s="371"/>
      <c r="AO135" s="317"/>
      <c r="AP135" s="2076"/>
      <c r="AQ135" s="1906"/>
      <c r="AR135" s="2076"/>
      <c r="AS135" s="1906"/>
      <c r="AT135" s="371"/>
      <c r="AU135" s="317"/>
      <c r="AV135" s="371"/>
      <c r="AW135" s="317"/>
      <c r="AX135" s="371"/>
      <c r="AY135" s="317"/>
      <c r="AZ135" s="528"/>
      <c r="FT135" s="139"/>
      <c r="FU135" s="140"/>
      <c r="FV135" s="141"/>
      <c r="FW135" s="141"/>
      <c r="FX135" s="141"/>
      <c r="FY135" s="141"/>
      <c r="FZ135" s="141"/>
      <c r="GA135" s="141"/>
      <c r="GB135" s="142"/>
      <c r="HB135" s="143" t="s">
        <v>114</v>
      </c>
      <c r="HC135" s="143" t="s">
        <v>46</v>
      </c>
      <c r="HD135" s="10" t="s">
        <v>46</v>
      </c>
      <c r="HE135" s="10" t="s">
        <v>23</v>
      </c>
      <c r="HF135" s="10" t="s">
        <v>45</v>
      </c>
      <c r="HG135" s="143" t="s">
        <v>103</v>
      </c>
    </row>
    <row r="136" spans="1:229" s="1" customFormat="1" ht="16.5" customHeight="1" x14ac:dyDescent="0.2">
      <c r="A136"/>
      <c r="B136" s="380"/>
      <c r="C136" s="207" t="s">
        <v>114</v>
      </c>
      <c r="D136" s="215" t="s">
        <v>7</v>
      </c>
      <c r="E136" s="216" t="s">
        <v>958</v>
      </c>
      <c r="F136" s="141"/>
      <c r="G136" s="217">
        <v>87.95</v>
      </c>
      <c r="H136" s="218"/>
      <c r="I136" s="381"/>
      <c r="J136" s="369"/>
      <c r="K136" s="508"/>
      <c r="L136" s="369"/>
      <c r="M136" s="508"/>
      <c r="N136" s="369"/>
      <c r="O136" s="508"/>
      <c r="P136" s="369"/>
      <c r="Q136" s="508"/>
      <c r="R136" s="369"/>
      <c r="S136" s="508"/>
      <c r="T136" s="369"/>
      <c r="U136" s="508"/>
      <c r="V136" s="369"/>
      <c r="W136" s="508"/>
      <c r="X136" s="369"/>
      <c r="Y136" s="508"/>
      <c r="Z136" s="369"/>
      <c r="AA136" s="508"/>
      <c r="AB136" s="369"/>
      <c r="AC136" s="508"/>
      <c r="AD136" s="369"/>
      <c r="AE136" s="508"/>
      <c r="AF136" s="369"/>
      <c r="AG136" s="508"/>
      <c r="AH136" s="369"/>
      <c r="AI136" s="508"/>
      <c r="AJ136" s="369"/>
      <c r="AK136" s="508"/>
      <c r="AL136" s="369"/>
      <c r="AM136" s="508"/>
      <c r="AN136" s="369"/>
      <c r="AO136" s="508"/>
      <c r="AP136" s="2074"/>
      <c r="AQ136" s="1902"/>
      <c r="AR136" s="2074"/>
      <c r="AS136" s="1902"/>
      <c r="AT136" s="369"/>
      <c r="AU136" s="508"/>
      <c r="AV136" s="369"/>
      <c r="AW136" s="508"/>
      <c r="AX136" s="369"/>
      <c r="AY136" s="508"/>
      <c r="AZ136" s="526"/>
      <c r="FT136" s="25"/>
      <c r="FU136" s="122" t="s">
        <v>7</v>
      </c>
      <c r="FV136" s="123" t="s">
        <v>31</v>
      </c>
      <c r="FW136" s="33"/>
      <c r="FX136" s="124">
        <f>FW136*G140</f>
        <v>0</v>
      </c>
      <c r="FY136" s="124">
        <v>0</v>
      </c>
      <c r="FZ136" s="124">
        <f>FY136*G140</f>
        <v>0</v>
      </c>
      <c r="GA136" s="124">
        <v>0</v>
      </c>
      <c r="GB136" s="125">
        <f>GA136*G140</f>
        <v>0</v>
      </c>
      <c r="GC136" s="22"/>
      <c r="GD136" s="22"/>
      <c r="GE136" s="22"/>
      <c r="GF136" s="22"/>
      <c r="GG136" s="22"/>
      <c r="GH136" s="22"/>
      <c r="GI136" s="22"/>
      <c r="GJ136" s="22"/>
      <c r="GK136" s="22"/>
      <c r="GL136" s="22"/>
      <c r="GM136" s="22"/>
      <c r="GZ136" s="126" t="s">
        <v>110</v>
      </c>
      <c r="HB136" s="126" t="s">
        <v>105</v>
      </c>
      <c r="HC136" s="126" t="s">
        <v>46</v>
      </c>
      <c r="HG136" s="13" t="s">
        <v>103</v>
      </c>
      <c r="HM136" s="127">
        <f>IF(FV136="základní",I140,0)</f>
        <v>11741.33</v>
      </c>
      <c r="HN136" s="127">
        <f>IF(FV136="snížená",I140,0)</f>
        <v>0</v>
      </c>
      <c r="HO136" s="127">
        <f>IF(FV136="zákl. přenesená",I140,0)</f>
        <v>0</v>
      </c>
      <c r="HP136" s="127">
        <f>IF(FV136="sníž. přenesená",I140,0)</f>
        <v>0</v>
      </c>
      <c r="HQ136" s="127">
        <f>IF(FV136="nulová",I140,0)</f>
        <v>0</v>
      </c>
      <c r="HR136" s="13" t="s">
        <v>45</v>
      </c>
      <c r="HS136" s="127">
        <f>ROUND(H140*G140,2)</f>
        <v>11741.33</v>
      </c>
      <c r="HT136" s="13" t="s">
        <v>110</v>
      </c>
      <c r="HU136" s="126" t="s">
        <v>961</v>
      </c>
    </row>
    <row r="137" spans="1:229" s="448" customFormat="1" ht="24.9" customHeight="1" x14ac:dyDescent="0.2">
      <c r="A137"/>
      <c r="B137" s="430" t="s">
        <v>315</v>
      </c>
      <c r="C137" s="268" t="s">
        <v>105</v>
      </c>
      <c r="D137" s="269" t="s">
        <v>373</v>
      </c>
      <c r="E137" s="275" t="s">
        <v>803</v>
      </c>
      <c r="F137" s="270" t="s">
        <v>108</v>
      </c>
      <c r="G137" s="271">
        <v>87.95</v>
      </c>
      <c r="H137" s="272">
        <v>155.80000000000001</v>
      </c>
      <c r="I137" s="432">
        <f>ROUND(H137*G137,2)</f>
        <v>13702.61</v>
      </c>
      <c r="J137" s="512"/>
      <c r="K137" s="319">
        <f>ROUND(J137*H137,2)</f>
        <v>0</v>
      </c>
      <c r="L137" s="512"/>
      <c r="M137" s="319">
        <f>ROUND(L137*H137,2)</f>
        <v>0</v>
      </c>
      <c r="N137" s="512"/>
      <c r="O137" s="319">
        <f>ROUND(N137*H137,2)</f>
        <v>0</v>
      </c>
      <c r="P137" s="512"/>
      <c r="Q137" s="319">
        <f>ROUND(P137*H137,2)</f>
        <v>0</v>
      </c>
      <c r="R137" s="512"/>
      <c r="S137" s="319">
        <f>ROUND(R137*H137,2)</f>
        <v>0</v>
      </c>
      <c r="T137" s="512"/>
      <c r="U137" s="319">
        <f>ROUND(T137*H137,2)</f>
        <v>0</v>
      </c>
      <c r="V137" s="512"/>
      <c r="W137" s="319">
        <f>ROUND(V137*H137,2)</f>
        <v>0</v>
      </c>
      <c r="X137" s="512"/>
      <c r="Y137" s="319">
        <f>ROUND(X137*H137,2)</f>
        <v>0</v>
      </c>
      <c r="Z137" s="512"/>
      <c r="AA137" s="319">
        <f>ROUND(Z137*H137,2)</f>
        <v>0</v>
      </c>
      <c r="AB137" s="512"/>
      <c r="AC137" s="319">
        <f>ROUND(AB137*H137,2)</f>
        <v>0</v>
      </c>
      <c r="AD137" s="512"/>
      <c r="AE137" s="319">
        <f>ROUND(AD137*H137,2)</f>
        <v>0</v>
      </c>
      <c r="AF137" s="512"/>
      <c r="AG137" s="319">
        <f>ROUND(AF137*H137,2)</f>
        <v>0</v>
      </c>
      <c r="AH137" s="512"/>
      <c r="AI137" s="319">
        <f>ROUND(AH137*H137,2)</f>
        <v>0</v>
      </c>
      <c r="AJ137" s="512"/>
      <c r="AK137" s="319">
        <f>ROUND(AJ137*H137,2)</f>
        <v>0</v>
      </c>
      <c r="AL137" s="512"/>
      <c r="AM137" s="319">
        <f>ROUND(AL137*H137,2)</f>
        <v>0</v>
      </c>
      <c r="AN137" s="512"/>
      <c r="AO137" s="319">
        <f>ROUND(AN137*H137,2)</f>
        <v>0</v>
      </c>
      <c r="AP137" s="2078">
        <v>87.95</v>
      </c>
      <c r="AQ137" s="1908">
        <f>ROUND(AP137*H137,2)</f>
        <v>13702.61</v>
      </c>
      <c r="AR137" s="2083"/>
      <c r="AS137" s="1908">
        <f>ROUND(AR137*H137,2)</f>
        <v>0</v>
      </c>
      <c r="AT137" s="512"/>
      <c r="AU137" s="319">
        <f>ROUND(AT137*H137,2)</f>
        <v>0</v>
      </c>
      <c r="AV137" s="509">
        <f>AT137+AR137+AP137+AN137+AL137+AJ137+AH137+AF137+AD137+AB137+Z137+X137+V137+T137+R137+P137+N137+L137+J137</f>
        <v>87.95</v>
      </c>
      <c r="AW137" s="319">
        <f>ROUND(AV137*H137,2)</f>
        <v>13702.61</v>
      </c>
      <c r="AX137" s="509">
        <f>G137-AV137</f>
        <v>0</v>
      </c>
      <c r="AY137" s="319">
        <f>ROUND(AX137*H137,2)</f>
        <v>0</v>
      </c>
      <c r="AZ137" s="530">
        <f>AY137/I137</f>
        <v>0</v>
      </c>
      <c r="FT137" s="462"/>
      <c r="FU137" s="449"/>
      <c r="FV137" s="450"/>
      <c r="FW137" s="450"/>
      <c r="FX137" s="450"/>
      <c r="FY137" s="450"/>
      <c r="FZ137" s="450"/>
      <c r="GA137" s="450"/>
      <c r="GB137" s="451"/>
      <c r="HB137" s="452" t="s">
        <v>114</v>
      </c>
      <c r="HC137" s="452" t="s">
        <v>46</v>
      </c>
      <c r="HD137" s="448" t="s">
        <v>45</v>
      </c>
      <c r="HE137" s="448" t="s">
        <v>23</v>
      </c>
      <c r="HF137" s="448" t="s">
        <v>44</v>
      </c>
      <c r="HG137" s="452" t="s">
        <v>103</v>
      </c>
    </row>
    <row r="138" spans="1:229" s="10" customFormat="1" ht="24.9" customHeight="1" x14ac:dyDescent="0.2">
      <c r="A138"/>
      <c r="B138" s="382"/>
      <c r="C138" s="207" t="s">
        <v>114</v>
      </c>
      <c r="D138" s="210" t="s">
        <v>7</v>
      </c>
      <c r="E138" s="211" t="s">
        <v>369</v>
      </c>
      <c r="F138" s="134"/>
      <c r="G138" s="210" t="s">
        <v>7</v>
      </c>
      <c r="H138" s="212"/>
      <c r="I138" s="383"/>
      <c r="J138" s="371"/>
      <c r="K138" s="317"/>
      <c r="L138" s="371"/>
      <c r="M138" s="317"/>
      <c r="N138" s="371"/>
      <c r="O138" s="317"/>
      <c r="P138" s="371"/>
      <c r="Q138" s="317"/>
      <c r="R138" s="371"/>
      <c r="S138" s="317"/>
      <c r="T138" s="371"/>
      <c r="U138" s="317"/>
      <c r="V138" s="371"/>
      <c r="W138" s="317"/>
      <c r="X138" s="371"/>
      <c r="Y138" s="317"/>
      <c r="Z138" s="371"/>
      <c r="AA138" s="317"/>
      <c r="AB138" s="371"/>
      <c r="AC138" s="317"/>
      <c r="AD138" s="371"/>
      <c r="AE138" s="317"/>
      <c r="AF138" s="371"/>
      <c r="AG138" s="317"/>
      <c r="AH138" s="371"/>
      <c r="AI138" s="317"/>
      <c r="AJ138" s="371"/>
      <c r="AK138" s="317"/>
      <c r="AL138" s="371"/>
      <c r="AM138" s="317"/>
      <c r="AN138" s="371"/>
      <c r="AO138" s="317"/>
      <c r="AP138" s="2076"/>
      <c r="AQ138" s="1906"/>
      <c r="AR138" s="2076"/>
      <c r="AS138" s="1906"/>
      <c r="AT138" s="371"/>
      <c r="AU138" s="317"/>
      <c r="AV138" s="371"/>
      <c r="AW138" s="317"/>
      <c r="AX138" s="371"/>
      <c r="AY138" s="317"/>
      <c r="AZ138" s="528"/>
      <c r="FT138" s="139"/>
      <c r="FU138" s="140"/>
      <c r="FV138" s="141"/>
      <c r="FW138" s="141"/>
      <c r="FX138" s="141"/>
      <c r="FY138" s="141"/>
      <c r="FZ138" s="141"/>
      <c r="GA138" s="141"/>
      <c r="GB138" s="142"/>
      <c r="HB138" s="143" t="s">
        <v>114</v>
      </c>
      <c r="HC138" s="143" t="s">
        <v>46</v>
      </c>
      <c r="HD138" s="10" t="s">
        <v>46</v>
      </c>
      <c r="HE138" s="10" t="s">
        <v>23</v>
      </c>
      <c r="HF138" s="10" t="s">
        <v>45</v>
      </c>
      <c r="HG138" s="143" t="s">
        <v>103</v>
      </c>
    </row>
    <row r="139" spans="1:229" s="8" customFormat="1" ht="22.95" customHeight="1" x14ac:dyDescent="0.2">
      <c r="A139"/>
      <c r="B139" s="380"/>
      <c r="C139" s="207" t="s">
        <v>114</v>
      </c>
      <c r="D139" s="215" t="s">
        <v>7</v>
      </c>
      <c r="E139" s="216" t="s">
        <v>960</v>
      </c>
      <c r="F139" s="141"/>
      <c r="G139" s="217">
        <v>87.95</v>
      </c>
      <c r="H139" s="218"/>
      <c r="I139" s="381"/>
      <c r="J139" s="374"/>
      <c r="K139" s="326"/>
      <c r="L139" s="374"/>
      <c r="M139" s="326"/>
      <c r="N139" s="374"/>
      <c r="O139" s="326"/>
      <c r="P139" s="374"/>
      <c r="Q139" s="326"/>
      <c r="R139" s="374"/>
      <c r="S139" s="326"/>
      <c r="T139" s="374"/>
      <c r="U139" s="326"/>
      <c r="V139" s="374"/>
      <c r="W139" s="326"/>
      <c r="X139" s="374"/>
      <c r="Y139" s="326"/>
      <c r="Z139" s="374"/>
      <c r="AA139" s="326"/>
      <c r="AB139" s="374"/>
      <c r="AC139" s="326"/>
      <c r="AD139" s="374"/>
      <c r="AE139" s="326"/>
      <c r="AF139" s="374"/>
      <c r="AG139" s="326"/>
      <c r="AH139" s="374"/>
      <c r="AI139" s="326"/>
      <c r="AJ139" s="374"/>
      <c r="AK139" s="326"/>
      <c r="AL139" s="374"/>
      <c r="AM139" s="326"/>
      <c r="AN139" s="374"/>
      <c r="AO139" s="326"/>
      <c r="AP139" s="2082"/>
      <c r="AQ139" s="1914"/>
      <c r="AR139" s="2082"/>
      <c r="AS139" s="1914"/>
      <c r="AT139" s="374"/>
      <c r="AU139" s="326"/>
      <c r="AV139" s="374"/>
      <c r="AW139" s="326"/>
      <c r="AX139" s="374"/>
      <c r="AY139" s="326"/>
      <c r="AZ139" s="532"/>
      <c r="FT139" s="108"/>
      <c r="FU139" s="109"/>
      <c r="FV139" s="110"/>
      <c r="FW139" s="110"/>
      <c r="FX139" s="111">
        <f>SUM(FX140:FX198)</f>
        <v>0</v>
      </c>
      <c r="FY139" s="110"/>
      <c r="FZ139" s="111">
        <f>SUM(FZ140:FZ198)</f>
        <v>12.867952000000002</v>
      </c>
      <c r="GA139" s="110"/>
      <c r="GB139" s="112">
        <f>SUM(GB140:GB198)</f>
        <v>0</v>
      </c>
      <c r="GZ139" s="113" t="s">
        <v>45</v>
      </c>
      <c r="HB139" s="114" t="s">
        <v>43</v>
      </c>
      <c r="HC139" s="114" t="s">
        <v>45</v>
      </c>
      <c r="HG139" s="113" t="s">
        <v>103</v>
      </c>
      <c r="HS139" s="115">
        <f>SUM(HS140:HS198)</f>
        <v>168532.11000000002</v>
      </c>
    </row>
    <row r="140" spans="1:229" s="2" customFormat="1" ht="24" customHeight="1" x14ac:dyDescent="0.2">
      <c r="A140"/>
      <c r="B140" s="430" t="s">
        <v>320</v>
      </c>
      <c r="C140" s="268" t="s">
        <v>105</v>
      </c>
      <c r="D140" s="269" t="s">
        <v>366</v>
      </c>
      <c r="E140" s="275" t="s">
        <v>800</v>
      </c>
      <c r="F140" s="270" t="s">
        <v>108</v>
      </c>
      <c r="G140" s="271">
        <v>87.95</v>
      </c>
      <c r="H140" s="272">
        <v>133.5</v>
      </c>
      <c r="I140" s="432">
        <f>ROUND(H140*G140,2)</f>
        <v>11741.33</v>
      </c>
      <c r="J140" s="509"/>
      <c r="K140" s="319">
        <f>ROUND(J140*H140,2)</f>
        <v>0</v>
      </c>
      <c r="L140" s="509"/>
      <c r="M140" s="319">
        <f>ROUND(L140*H140,2)</f>
        <v>0</v>
      </c>
      <c r="N140" s="509"/>
      <c r="O140" s="319">
        <f>ROUND(N140*H140,2)</f>
        <v>0</v>
      </c>
      <c r="P140" s="509"/>
      <c r="Q140" s="319">
        <f>ROUND(P140*H140,2)</f>
        <v>0</v>
      </c>
      <c r="R140" s="509"/>
      <c r="S140" s="319">
        <f>ROUND(R140*H140,2)</f>
        <v>0</v>
      </c>
      <c r="T140" s="509"/>
      <c r="U140" s="319">
        <f>ROUND(T140*H140,2)</f>
        <v>0</v>
      </c>
      <c r="V140" s="509"/>
      <c r="W140" s="319">
        <f>ROUND(V140*H140,2)</f>
        <v>0</v>
      </c>
      <c r="X140" s="509"/>
      <c r="Y140" s="319">
        <f>ROUND(X140*H140,2)</f>
        <v>0</v>
      </c>
      <c r="Z140" s="509"/>
      <c r="AA140" s="319">
        <f>ROUND(Z140*H140,2)</f>
        <v>0</v>
      </c>
      <c r="AB140" s="509"/>
      <c r="AC140" s="319">
        <f>ROUND(AB140*H140,2)</f>
        <v>0</v>
      </c>
      <c r="AD140" s="509"/>
      <c r="AE140" s="319">
        <f>ROUND(AD140*H140,2)</f>
        <v>0</v>
      </c>
      <c r="AF140" s="509"/>
      <c r="AG140" s="319">
        <f>ROUND(AF140*H140,2)</f>
        <v>0</v>
      </c>
      <c r="AH140" s="509"/>
      <c r="AI140" s="319">
        <f>ROUND(AH140*H140,2)</f>
        <v>0</v>
      </c>
      <c r="AJ140" s="509"/>
      <c r="AK140" s="319">
        <f>ROUND(AJ140*H140,2)</f>
        <v>0</v>
      </c>
      <c r="AL140" s="509"/>
      <c r="AM140" s="319">
        <f>ROUND(AL140*H140,2)</f>
        <v>0</v>
      </c>
      <c r="AN140" s="509"/>
      <c r="AO140" s="319">
        <f>ROUND(AN140*H140,2)</f>
        <v>0</v>
      </c>
      <c r="AP140" s="2078">
        <v>87.95</v>
      </c>
      <c r="AQ140" s="1908">
        <f>ROUND(AP140*H140,2)</f>
        <v>11741.33</v>
      </c>
      <c r="AR140" s="2078"/>
      <c r="AS140" s="1908">
        <f>ROUND(AR140*H140,2)</f>
        <v>0</v>
      </c>
      <c r="AT140" s="509"/>
      <c r="AU140" s="319">
        <f>ROUND(AT140*H140,2)</f>
        <v>0</v>
      </c>
      <c r="AV140" s="509">
        <f>AT140+AR140+AP140+AN140+AL140+AJ140+AH140+AF140+AD140+AB140+Z140+X140+V140+T140+R140+P140+N140+L140+J140</f>
        <v>87.95</v>
      </c>
      <c r="AW140" s="319">
        <f>ROUND(AV140*H140,2)</f>
        <v>11741.33</v>
      </c>
      <c r="AX140" s="509">
        <f>G140-AV140</f>
        <v>0</v>
      </c>
      <c r="AY140" s="319">
        <f>ROUND(AX140*H140,2)</f>
        <v>0</v>
      </c>
      <c r="AZ140" s="530">
        <f>AY140/I140</f>
        <v>0</v>
      </c>
      <c r="FT140" s="31"/>
      <c r="FU140" s="426" t="s">
        <v>7</v>
      </c>
      <c r="FV140" s="427" t="s">
        <v>31</v>
      </c>
      <c r="FW140" s="285"/>
      <c r="FX140" s="48">
        <f>FW140*G146</f>
        <v>0</v>
      </c>
      <c r="FY140" s="48">
        <v>2.6800000000000001E-3</v>
      </c>
      <c r="FZ140" s="48">
        <f>FY140*G146</f>
        <v>2.4924000000000002E-2</v>
      </c>
      <c r="GA140" s="48">
        <v>0</v>
      </c>
      <c r="GB140" s="428">
        <f>GA140*G146</f>
        <v>0</v>
      </c>
      <c r="GZ140" s="49" t="s">
        <v>110</v>
      </c>
      <c r="HB140" s="49" t="s">
        <v>105</v>
      </c>
      <c r="HC140" s="49" t="s">
        <v>46</v>
      </c>
      <c r="HG140" s="49" t="s">
        <v>103</v>
      </c>
      <c r="HM140" s="429">
        <f>IF(FV140="základní",I146,0)</f>
        <v>4029.69</v>
      </c>
      <c r="HN140" s="429">
        <f>IF(FV140="snížená",I146,0)</f>
        <v>0</v>
      </c>
      <c r="HO140" s="429">
        <f>IF(FV140="zákl. přenesená",I146,0)</f>
        <v>0</v>
      </c>
      <c r="HP140" s="429">
        <f>IF(FV140="sníž. přenesená",I146,0)</f>
        <v>0</v>
      </c>
      <c r="HQ140" s="429">
        <f>IF(FV140="nulová",I146,0)</f>
        <v>0</v>
      </c>
      <c r="HR140" s="49" t="s">
        <v>45</v>
      </c>
      <c r="HS140" s="429">
        <f>ROUND(H146*G146,2)</f>
        <v>4029.69</v>
      </c>
      <c r="HT140" s="49" t="s">
        <v>110</v>
      </c>
      <c r="HU140" s="49" t="s">
        <v>963</v>
      </c>
    </row>
    <row r="141" spans="1:229" s="1" customFormat="1" ht="24.9" customHeight="1" x14ac:dyDescent="0.2">
      <c r="A141"/>
      <c r="B141" s="382"/>
      <c r="C141" s="207" t="s">
        <v>114</v>
      </c>
      <c r="D141" s="210" t="s">
        <v>7</v>
      </c>
      <c r="E141" s="211" t="s">
        <v>369</v>
      </c>
      <c r="F141" s="134"/>
      <c r="G141" s="210" t="s">
        <v>7</v>
      </c>
      <c r="H141" s="212"/>
      <c r="I141" s="383"/>
      <c r="J141" s="369"/>
      <c r="K141" s="508"/>
      <c r="L141" s="369"/>
      <c r="M141" s="508"/>
      <c r="N141" s="369"/>
      <c r="O141" s="508"/>
      <c r="P141" s="369"/>
      <c r="Q141" s="508"/>
      <c r="R141" s="369"/>
      <c r="S141" s="508"/>
      <c r="T141" s="369"/>
      <c r="U141" s="508"/>
      <c r="V141" s="369"/>
      <c r="W141" s="508"/>
      <c r="X141" s="369"/>
      <c r="Y141" s="508"/>
      <c r="Z141" s="369"/>
      <c r="AA141" s="508"/>
      <c r="AB141" s="369"/>
      <c r="AC141" s="508"/>
      <c r="AD141" s="369"/>
      <c r="AE141" s="508"/>
      <c r="AF141" s="369"/>
      <c r="AG141" s="508"/>
      <c r="AH141" s="369"/>
      <c r="AI141" s="508"/>
      <c r="AJ141" s="369"/>
      <c r="AK141" s="508"/>
      <c r="AL141" s="369"/>
      <c r="AM141" s="508"/>
      <c r="AN141" s="369"/>
      <c r="AO141" s="508"/>
      <c r="AP141" s="2074"/>
      <c r="AQ141" s="1902"/>
      <c r="AR141" s="2074"/>
      <c r="AS141" s="1902"/>
      <c r="AT141" s="369"/>
      <c r="AU141" s="508"/>
      <c r="AV141" s="369"/>
      <c r="AW141" s="508"/>
      <c r="AX141" s="369"/>
      <c r="AY141" s="508"/>
      <c r="AZ141" s="526"/>
      <c r="FT141" s="25"/>
      <c r="FU141" s="128"/>
      <c r="FV141" s="129"/>
      <c r="FW141" s="33"/>
      <c r="FX141" s="33"/>
      <c r="FY141" s="33"/>
      <c r="FZ141" s="33"/>
      <c r="GA141" s="33"/>
      <c r="GB141" s="34"/>
      <c r="GC141" s="22"/>
      <c r="GD141" s="22"/>
      <c r="GE141" s="22"/>
      <c r="GF141" s="22"/>
      <c r="GG141" s="22"/>
      <c r="GH141" s="22"/>
      <c r="GI141" s="22"/>
      <c r="GJ141" s="22"/>
      <c r="GK141" s="22"/>
      <c r="GL141" s="22"/>
      <c r="GM141" s="22"/>
      <c r="HB141" s="13" t="s">
        <v>112</v>
      </c>
      <c r="HC141" s="13" t="s">
        <v>46</v>
      </c>
    </row>
    <row r="142" spans="1:229" s="9" customFormat="1" ht="24.9" customHeight="1" thickBot="1" x14ac:dyDescent="0.25">
      <c r="A142"/>
      <c r="B142" s="380"/>
      <c r="C142" s="207" t="s">
        <v>114</v>
      </c>
      <c r="D142" s="215" t="s">
        <v>7</v>
      </c>
      <c r="E142" s="216" t="s">
        <v>962</v>
      </c>
      <c r="F142" s="141"/>
      <c r="G142" s="217">
        <v>87.95</v>
      </c>
      <c r="H142" s="218"/>
      <c r="I142" s="381"/>
      <c r="J142" s="370"/>
      <c r="K142" s="315"/>
      <c r="L142" s="370"/>
      <c r="M142" s="315"/>
      <c r="N142" s="370"/>
      <c r="O142" s="315"/>
      <c r="P142" s="370"/>
      <c r="Q142" s="315"/>
      <c r="R142" s="370"/>
      <c r="S142" s="315"/>
      <c r="T142" s="370"/>
      <c r="U142" s="315"/>
      <c r="V142" s="370"/>
      <c r="W142" s="315"/>
      <c r="X142" s="370"/>
      <c r="Y142" s="315"/>
      <c r="Z142" s="370"/>
      <c r="AA142" s="315"/>
      <c r="AB142" s="370"/>
      <c r="AC142" s="315"/>
      <c r="AD142" s="370"/>
      <c r="AE142" s="315"/>
      <c r="AF142" s="370"/>
      <c r="AG142" s="315"/>
      <c r="AH142" s="370"/>
      <c r="AI142" s="315"/>
      <c r="AJ142" s="370"/>
      <c r="AK142" s="315"/>
      <c r="AL142" s="370"/>
      <c r="AM142" s="315"/>
      <c r="AN142" s="370"/>
      <c r="AO142" s="315"/>
      <c r="AP142" s="2075"/>
      <c r="AQ142" s="1904"/>
      <c r="AR142" s="2075"/>
      <c r="AS142" s="1904"/>
      <c r="AT142" s="370"/>
      <c r="AU142" s="315"/>
      <c r="AV142" s="370"/>
      <c r="AW142" s="315"/>
      <c r="AX142" s="370"/>
      <c r="AY142" s="315"/>
      <c r="AZ142" s="527"/>
      <c r="FT142" s="132"/>
      <c r="FU142" s="133"/>
      <c r="FV142" s="134"/>
      <c r="FW142" s="134"/>
      <c r="FX142" s="134"/>
      <c r="FY142" s="134"/>
      <c r="FZ142" s="134"/>
      <c r="GA142" s="134"/>
      <c r="GB142" s="135"/>
      <c r="HB142" s="136" t="s">
        <v>114</v>
      </c>
      <c r="HC142" s="136" t="s">
        <v>46</v>
      </c>
      <c r="HD142" s="9" t="s">
        <v>45</v>
      </c>
      <c r="HE142" s="9" t="s">
        <v>23</v>
      </c>
      <c r="HF142" s="9" t="s">
        <v>44</v>
      </c>
      <c r="HG142" s="136" t="s">
        <v>103</v>
      </c>
    </row>
    <row r="143" spans="1:229" s="10" customFormat="1" ht="24.9" customHeight="1" thickBot="1" x14ac:dyDescent="0.25">
      <c r="A143"/>
      <c r="B143" s="260"/>
      <c r="C143" s="239"/>
      <c r="D143" s="239"/>
      <c r="E143" s="239"/>
      <c r="F143" s="239"/>
      <c r="G143" s="239"/>
      <c r="H143" s="239"/>
      <c r="I143" s="261"/>
      <c r="J143" s="2275" t="s">
        <v>2482</v>
      </c>
      <c r="K143" s="2275"/>
      <c r="L143" s="2255" t="s">
        <v>2483</v>
      </c>
      <c r="M143" s="2266"/>
      <c r="N143" s="2255" t="s">
        <v>2484</v>
      </c>
      <c r="O143" s="2266"/>
      <c r="P143" s="2255" t="s">
        <v>2485</v>
      </c>
      <c r="Q143" s="2266"/>
      <c r="R143" s="2255" t="s">
        <v>2486</v>
      </c>
      <c r="S143" s="2266"/>
      <c r="T143" s="2255" t="s">
        <v>2487</v>
      </c>
      <c r="U143" s="2266"/>
      <c r="V143" s="2255" t="s">
        <v>2488</v>
      </c>
      <c r="W143" s="2266"/>
      <c r="X143" s="2255" t="s">
        <v>2489</v>
      </c>
      <c r="Y143" s="2266"/>
      <c r="Z143" s="2255" t="s">
        <v>2490</v>
      </c>
      <c r="AA143" s="2266"/>
      <c r="AB143" s="2255" t="s">
        <v>2491</v>
      </c>
      <c r="AC143" s="2266"/>
      <c r="AD143" s="2255" t="s">
        <v>2492</v>
      </c>
      <c r="AE143" s="2266"/>
      <c r="AF143" s="2255" t="s">
        <v>2493</v>
      </c>
      <c r="AG143" s="2266"/>
      <c r="AH143" s="2255" t="s">
        <v>2494</v>
      </c>
      <c r="AI143" s="2266"/>
      <c r="AJ143" s="2255" t="s">
        <v>2495</v>
      </c>
      <c r="AK143" s="2266"/>
      <c r="AL143" s="2255" t="s">
        <v>2496</v>
      </c>
      <c r="AM143" s="2266"/>
      <c r="AN143" s="2255" t="s">
        <v>2497</v>
      </c>
      <c r="AO143" s="2266"/>
      <c r="AP143" s="2272" t="s">
        <v>2498</v>
      </c>
      <c r="AQ143" s="2273"/>
      <c r="AR143" s="2272" t="s">
        <v>2499</v>
      </c>
      <c r="AS143" s="2273"/>
      <c r="AT143" s="2255" t="s">
        <v>2504</v>
      </c>
      <c r="AU143" s="2266"/>
      <c r="AV143" s="2255" t="s">
        <v>2500</v>
      </c>
      <c r="AW143" s="2266"/>
      <c r="AX143" s="2255" t="s">
        <v>2501</v>
      </c>
      <c r="AY143" s="2256"/>
      <c r="AZ143" s="521" t="s">
        <v>2502</v>
      </c>
      <c r="FT143" s="139"/>
      <c r="FU143" s="140"/>
      <c r="FV143" s="141"/>
      <c r="FW143" s="141"/>
      <c r="FX143" s="141"/>
      <c r="FY143" s="141"/>
      <c r="FZ143" s="141"/>
      <c r="GA143" s="141"/>
      <c r="GB143" s="142"/>
      <c r="HB143" s="143" t="s">
        <v>114</v>
      </c>
      <c r="HC143" s="143" t="s">
        <v>46</v>
      </c>
      <c r="HD143" s="10" t="s">
        <v>46</v>
      </c>
      <c r="HE143" s="10" t="s">
        <v>23</v>
      </c>
      <c r="HF143" s="10" t="s">
        <v>45</v>
      </c>
      <c r="HG143" s="143" t="s">
        <v>103</v>
      </c>
    </row>
    <row r="144" spans="1:229" s="1" customFormat="1" ht="16.5" customHeight="1" thickBot="1" x14ac:dyDescent="0.25">
      <c r="A144"/>
      <c r="B144" s="408"/>
      <c r="C144" s="174"/>
      <c r="D144" s="174"/>
      <c r="E144" s="174"/>
      <c r="F144" s="174"/>
      <c r="G144" s="174"/>
      <c r="H144" s="174"/>
      <c r="I144" s="409"/>
      <c r="J144" s="257" t="s">
        <v>91</v>
      </c>
      <c r="K144" s="177" t="s">
        <v>2503</v>
      </c>
      <c r="L144" s="257" t="s">
        <v>91</v>
      </c>
      <c r="M144" s="177" t="s">
        <v>2503</v>
      </c>
      <c r="N144" s="257" t="s">
        <v>91</v>
      </c>
      <c r="O144" s="177" t="s">
        <v>2503</v>
      </c>
      <c r="P144" s="257" t="s">
        <v>91</v>
      </c>
      <c r="Q144" s="177" t="s">
        <v>2503</v>
      </c>
      <c r="R144" s="257" t="s">
        <v>91</v>
      </c>
      <c r="S144" s="177" t="s">
        <v>2503</v>
      </c>
      <c r="T144" s="257" t="s">
        <v>91</v>
      </c>
      <c r="U144" s="177" t="s">
        <v>2503</v>
      </c>
      <c r="V144" s="257" t="s">
        <v>91</v>
      </c>
      <c r="W144" s="177" t="s">
        <v>2503</v>
      </c>
      <c r="X144" s="257" t="s">
        <v>91</v>
      </c>
      <c r="Y144" s="177" t="s">
        <v>2503</v>
      </c>
      <c r="Z144" s="257" t="s">
        <v>91</v>
      </c>
      <c r="AA144" s="177" t="s">
        <v>2503</v>
      </c>
      <c r="AB144" s="257" t="s">
        <v>91</v>
      </c>
      <c r="AC144" s="177" t="s">
        <v>2503</v>
      </c>
      <c r="AD144" s="257" t="s">
        <v>91</v>
      </c>
      <c r="AE144" s="177" t="s">
        <v>2503</v>
      </c>
      <c r="AF144" s="257" t="s">
        <v>91</v>
      </c>
      <c r="AG144" s="177" t="s">
        <v>2503</v>
      </c>
      <c r="AH144" s="257" t="s">
        <v>91</v>
      </c>
      <c r="AI144" s="177" t="s">
        <v>2503</v>
      </c>
      <c r="AJ144" s="257" t="s">
        <v>91</v>
      </c>
      <c r="AK144" s="177" t="s">
        <v>2503</v>
      </c>
      <c r="AL144" s="257" t="s">
        <v>91</v>
      </c>
      <c r="AM144" s="177" t="s">
        <v>2503</v>
      </c>
      <c r="AN144" s="257" t="s">
        <v>91</v>
      </c>
      <c r="AO144" s="177" t="s">
        <v>2503</v>
      </c>
      <c r="AP144" s="2068" t="s">
        <v>91</v>
      </c>
      <c r="AQ144" s="1896" t="s">
        <v>2503</v>
      </c>
      <c r="AR144" s="2068" t="s">
        <v>91</v>
      </c>
      <c r="AS144" s="1896" t="s">
        <v>2503</v>
      </c>
      <c r="AT144" s="257" t="s">
        <v>91</v>
      </c>
      <c r="AU144" s="177" t="s">
        <v>2503</v>
      </c>
      <c r="AV144" s="257" t="s">
        <v>91</v>
      </c>
      <c r="AW144" s="177" t="s">
        <v>2503</v>
      </c>
      <c r="AX144" s="257" t="s">
        <v>91</v>
      </c>
      <c r="AY144" s="177" t="s">
        <v>2503</v>
      </c>
      <c r="AZ144" s="522" t="s">
        <v>91</v>
      </c>
      <c r="FT144" s="25"/>
      <c r="FU144" s="122" t="s">
        <v>7</v>
      </c>
      <c r="FV144" s="123" t="s">
        <v>31</v>
      </c>
      <c r="FW144" s="33"/>
      <c r="FX144" s="124">
        <f>FW144*G150</f>
        <v>0</v>
      </c>
      <c r="FY144" s="124">
        <v>2.0000000000000002E-5</v>
      </c>
      <c r="FZ144" s="124">
        <f>FY144*G150</f>
        <v>1.4000000000000002E-3</v>
      </c>
      <c r="GA144" s="124">
        <v>0</v>
      </c>
      <c r="GB144" s="125">
        <f>GA144*G150</f>
        <v>0</v>
      </c>
      <c r="GC144" s="22"/>
      <c r="GD144" s="22"/>
      <c r="GE144" s="22"/>
      <c r="GF144" s="22"/>
      <c r="GG144" s="22"/>
      <c r="GH144" s="22"/>
      <c r="GI144" s="22"/>
      <c r="GJ144" s="22"/>
      <c r="GK144" s="22"/>
      <c r="GL144" s="22"/>
      <c r="GM144" s="22"/>
      <c r="GZ144" s="126" t="s">
        <v>110</v>
      </c>
      <c r="HB144" s="126" t="s">
        <v>105</v>
      </c>
      <c r="HC144" s="126" t="s">
        <v>46</v>
      </c>
      <c r="HG144" s="13" t="s">
        <v>103</v>
      </c>
      <c r="HM144" s="127">
        <f>IF(FV144="základní",I150,0)</f>
        <v>7770</v>
      </c>
      <c r="HN144" s="127">
        <f>IF(FV144="snížená",I150,0)</f>
        <v>0</v>
      </c>
      <c r="HO144" s="127">
        <f>IF(FV144="zákl. přenesená",I150,0)</f>
        <v>0</v>
      </c>
      <c r="HP144" s="127">
        <f>IF(FV144="sníž. přenesená",I150,0)</f>
        <v>0</v>
      </c>
      <c r="HQ144" s="127">
        <f>IF(FV144="nulová",I150,0)</f>
        <v>0</v>
      </c>
      <c r="HR144" s="13" t="s">
        <v>45</v>
      </c>
      <c r="HS144" s="127">
        <f>ROUND(H150*G150,2)</f>
        <v>7770</v>
      </c>
      <c r="HT144" s="13" t="s">
        <v>110</v>
      </c>
      <c r="HU144" s="126" t="s">
        <v>966</v>
      </c>
    </row>
    <row r="145" spans="1:229" s="478" customFormat="1" ht="24.9" customHeight="1" thickBot="1" x14ac:dyDescent="0.35">
      <c r="A145"/>
      <c r="B145" s="504"/>
      <c r="C145" s="1112" t="s">
        <v>43</v>
      </c>
      <c r="D145" s="1112" t="s">
        <v>166</v>
      </c>
      <c r="E145" s="1112" t="s">
        <v>425</v>
      </c>
      <c r="F145" s="1113"/>
      <c r="G145" s="1114"/>
      <c r="H145" s="1115"/>
      <c r="I145" s="1116">
        <f>HS139</f>
        <v>168532.11000000002</v>
      </c>
      <c r="J145" s="468"/>
      <c r="K145" s="467">
        <f>K146+K150+K153+K155+K161+K162+K163+K166+K167+K169+K171+K173+K175+K177+K179+K181+K183+K185+K188+K191+K194+K196+K198+K200+K202</f>
        <v>0</v>
      </c>
      <c r="L145" s="468"/>
      <c r="M145" s="467">
        <f>M146+M150+M153+M155+M161+M162+M163+M166+M167+M169+M171+M173+M175+M177+M179+M181+M183+M185+M188+M191+M194+M196+M198+M200+M202</f>
        <v>0</v>
      </c>
      <c r="N145" s="468"/>
      <c r="O145" s="467">
        <f>O146+O150+O153+O155+O161+O162+O163+O166+O167+O169+O171+O173+O175+O177+O179+O181+O183+O185+O188+O191+O194+O196+O198+O200+O202</f>
        <v>0</v>
      </c>
      <c r="P145" s="468"/>
      <c r="Q145" s="467">
        <f>Q146+Q150+Q153+Q155+Q161+Q162+Q163+Q166+Q167+Q169+Q171+Q173+Q175+Q177+Q179+Q181+Q183+Q185+Q188+Q191+Q194+Q196+Q198+Q200+Q202</f>
        <v>108458.4</v>
      </c>
      <c r="R145" s="468"/>
      <c r="S145" s="467">
        <f>S146+S150+S153+S155+S161+S162+S163+S166+S167+S169+S171+S173+S175+S177+S179+S181+S183+S185+S188+S191+S194+S196+S198+S200+S202</f>
        <v>43621.52</v>
      </c>
      <c r="T145" s="468"/>
      <c r="U145" s="467">
        <f>U146+U150+U153+U155+U161+U162+U163+U166+U167+U169+U171+U173+U175+U177+U179+U181+U183+U185+U188+U191+U194+U196+U198+U200+U202</f>
        <v>0</v>
      </c>
      <c r="V145" s="468"/>
      <c r="W145" s="467">
        <f>W146+W150+W153+W155+W161+W162+W163+W166+W167+W169+W171+W173+W175+W177+W179+W181+W183+W185+W188+W191+W194+W196+W198+W200+W202</f>
        <v>0</v>
      </c>
      <c r="X145" s="468"/>
      <c r="Y145" s="467">
        <f>Y146+Y150+Y153+Y155+Y161+Y162+Y163+Y166+Y167+Y169+Y171+Y173+Y175+Y177+Y179+Y181+Y183+Y185+Y188+Y191+Y194+Y196+Y198+Y200+Y202</f>
        <v>0</v>
      </c>
      <c r="Z145" s="468"/>
      <c r="AA145" s="467">
        <f>AA146+AA150+AA153+AA155+AA161+AA162+AA163+AA166+AA167+AA169+AA171+AA173+AA175+AA177+AA179+AA181+AA183+AA185+AA188+AA191+AA194+AA196+AA198+AA200+AA202</f>
        <v>0</v>
      </c>
      <c r="AB145" s="468"/>
      <c r="AC145" s="467">
        <f>AC146+AC150+AC153+AC155+AC161+AC162+AC163+AC166+AC167+AC169+AC171+AC173+AC175+AC177+AC179+AC181+AC183+AC185+AC188+AC191+AC194+AC196+AC198+AC200+AC202</f>
        <v>0</v>
      </c>
      <c r="AD145" s="468"/>
      <c r="AE145" s="467">
        <f>AE146+AE150+AE153+AE155+AE161+AE162+AE163+AE166+AE167+AE169+AE171+AE173+AE175+AE177+AE179+AE181+AE183+AE185+AE188+AE191+AE194+AE196+AE198+AE200+AE202</f>
        <v>0</v>
      </c>
      <c r="AF145" s="468"/>
      <c r="AG145" s="467">
        <f>AG146+AG150+AG153+AG155+AG161+AG162+AG163+AG166+AG167+AG169+AG171+AG173+AG175+AG177+AG179+AG181+AG183+AG185+AG188+AG191+AG194+AG196+AG198+AG200+AG202</f>
        <v>0</v>
      </c>
      <c r="AH145" s="468"/>
      <c r="AI145" s="467">
        <f>AI146+AI150+AI153+AI155+AI161+AI162+AI163+AI166+AI167+AI169+AI171+AI173+AI175+AI177+AI179+AI181+AI183+AI185+AI188+AI191+AI194+AI196+AI198+AI200+AI202</f>
        <v>0</v>
      </c>
      <c r="AJ145" s="468"/>
      <c r="AK145" s="467">
        <f>AK146+AK150+AK153+AK155+AK161+AK162+AK163+AK166+AK167+AK169+AK171+AK173+AK175+AK177+AK179+AK181+AK183+AK185+AK188+AK191+AK194+AK196+AK198+AK200+AK202</f>
        <v>0</v>
      </c>
      <c r="AL145" s="468"/>
      <c r="AM145" s="467">
        <f>AM146+AM150+AM153+AM155+AM161+AM162+AM163+AM166+AM167+AM169+AM171+AM173+AM175+AM177+AM179+AM181+AM183+AM185+AM188+AM191+AM194+AM196+AM198+AM200+AM202</f>
        <v>0</v>
      </c>
      <c r="AN145" s="468"/>
      <c r="AO145" s="467">
        <f>AO146+AO150+AO153+AO155+AO161+AO162+AO163+AO166+AO167+AO169+AO171+AO173+AO175+AO177+AO179+AO181+AO183+AO185+AO188+AO191+AO194+AO196+AO198+AO200+AO202</f>
        <v>0</v>
      </c>
      <c r="AP145" s="2070"/>
      <c r="AQ145" s="2071">
        <f>AQ146+AQ150+AQ153+AQ155+AQ161+AQ162+AQ163+AQ166+AQ167+AQ169+AQ171+AQ173+AQ175+AQ177+AQ179+AQ181+AQ183+AQ185+AQ188+AQ191+AQ194+AQ196+AQ198+AQ200+AQ202</f>
        <v>15906.23</v>
      </c>
      <c r="AR145" s="2070"/>
      <c r="AS145" s="2071">
        <f>AS146+AS150+AS153+AS155+AS161+AS162+AS163+AS166+AS167+AS169+AS171+AS173+AS175+AS177+AS179+AS181+AS183+AS185+AS188+AS191+AS194+AS196+AS198+AS200+AS202</f>
        <v>545.96</v>
      </c>
      <c r="AT145" s="468"/>
      <c r="AU145" s="467">
        <f>AU146+AU150+AU153+AU155+AU161+AU162+AU163+AU166+AU167+AU169+AU171+AU173+AU175+AU177+AU179+AU181+AU183+AU185+AU188+AU191+AU194+AU196+AU198+AU200+AU202</f>
        <v>0</v>
      </c>
      <c r="AV145" s="468"/>
      <c r="AW145" s="467">
        <f>AW146+AW150+AW153+AW155+AW161+AW162+AW163+AW166+AW167+AW169+AW171+AW173+AW175+AW177+AW179+AW181+AW183+AW185+AW188+AW191+AW194+AW196+AW198+AW200+AW202</f>
        <v>168532.11000000002</v>
      </c>
      <c r="AX145" s="468"/>
      <c r="AY145" s="467">
        <f>AY146+AY150+AY153+AY155+AY161+AY162+AY163+AY166+AY167+AY169+AY171+AY173+AY175+AY177+AY179+AY181+AY183+AY185+AY188+AY191+AY194+AY196+AY198+AY200+AY202</f>
        <v>0</v>
      </c>
      <c r="AZ145" s="524"/>
      <c r="FT145" s="479"/>
      <c r="FU145" s="480"/>
      <c r="FV145" s="481"/>
      <c r="FW145" s="481"/>
      <c r="FX145" s="481"/>
      <c r="FY145" s="481"/>
      <c r="FZ145" s="481"/>
      <c r="GA145" s="481"/>
      <c r="GB145" s="482"/>
      <c r="HB145" s="42" t="s">
        <v>112</v>
      </c>
      <c r="HC145" s="42" t="s">
        <v>46</v>
      </c>
    </row>
    <row r="146" spans="1:229" s="443" customFormat="1" ht="24.9" customHeight="1" x14ac:dyDescent="0.2">
      <c r="A146"/>
      <c r="B146" s="430" t="s">
        <v>326</v>
      </c>
      <c r="C146" s="418" t="s">
        <v>105</v>
      </c>
      <c r="D146" s="419" t="s">
        <v>427</v>
      </c>
      <c r="E146" s="466" t="s">
        <v>428</v>
      </c>
      <c r="F146" s="421" t="s">
        <v>153</v>
      </c>
      <c r="G146" s="422">
        <v>9.3000000000000007</v>
      </c>
      <c r="H146" s="423">
        <v>433.3</v>
      </c>
      <c r="I146" s="424">
        <f>ROUND(H146*G146,2)</f>
        <v>4029.69</v>
      </c>
      <c r="J146" s="510"/>
      <c r="K146" s="319">
        <f>ROUND(J146*H146,2)</f>
        <v>0</v>
      </c>
      <c r="L146" s="510"/>
      <c r="M146" s="319">
        <f>ROUND(L146*H146,2)</f>
        <v>0</v>
      </c>
      <c r="N146" s="510"/>
      <c r="O146" s="319">
        <f>ROUND(N146*H146,2)</f>
        <v>0</v>
      </c>
      <c r="P146" s="510"/>
      <c r="Q146" s="319">
        <f>ROUND(P146*H146,2)</f>
        <v>0</v>
      </c>
      <c r="R146" s="510"/>
      <c r="S146" s="319">
        <f>ROUND(R146*H146,2)</f>
        <v>0</v>
      </c>
      <c r="T146" s="510"/>
      <c r="U146" s="319">
        <f>ROUND(T146*H146,2)</f>
        <v>0</v>
      </c>
      <c r="V146" s="510"/>
      <c r="W146" s="319">
        <f>ROUND(V146*H146,2)</f>
        <v>0</v>
      </c>
      <c r="X146" s="510"/>
      <c r="Y146" s="319">
        <f>ROUND(X146*H146,2)</f>
        <v>0</v>
      </c>
      <c r="Z146" s="510"/>
      <c r="AA146" s="319">
        <f>ROUND(Z146*H146,2)</f>
        <v>0</v>
      </c>
      <c r="AB146" s="510"/>
      <c r="AC146" s="319">
        <f>ROUND(AB146*H146,2)</f>
        <v>0</v>
      </c>
      <c r="AD146" s="510"/>
      <c r="AE146" s="319">
        <f>ROUND(AD146*H146,2)</f>
        <v>0</v>
      </c>
      <c r="AF146" s="510"/>
      <c r="AG146" s="319">
        <f>ROUND(AF146*H146,2)</f>
        <v>0</v>
      </c>
      <c r="AH146" s="510"/>
      <c r="AI146" s="319">
        <f>ROUND(AH146*H146,2)</f>
        <v>0</v>
      </c>
      <c r="AJ146" s="510"/>
      <c r="AK146" s="319">
        <f>ROUND(AJ146*H146,2)</f>
        <v>0</v>
      </c>
      <c r="AL146" s="510"/>
      <c r="AM146" s="319">
        <f>ROUND(AL146*H146,2)</f>
        <v>0</v>
      </c>
      <c r="AN146" s="510"/>
      <c r="AO146" s="319">
        <f>ROUND(AN146*H146,2)</f>
        <v>0</v>
      </c>
      <c r="AP146" s="2084">
        <v>8.0399999999999991</v>
      </c>
      <c r="AQ146" s="1908">
        <f>ROUND(AP146*H146,2)</f>
        <v>3483.73</v>
      </c>
      <c r="AR146" s="2080">
        <v>1.26</v>
      </c>
      <c r="AS146" s="1908">
        <f>ROUND(AR146*H146,2)</f>
        <v>545.96</v>
      </c>
      <c r="AT146" s="510"/>
      <c r="AU146" s="319">
        <f>ROUND(AT146*H146,2)</f>
        <v>0</v>
      </c>
      <c r="AV146" s="509">
        <f>AT146+AR146+AP146+AN146+AL146+AJ146+AH146+AF146+AD146+AB146+Z146+X146+V146+T146+R146+P146+N146+L146+J146</f>
        <v>9.2999999999999989</v>
      </c>
      <c r="AW146" s="319">
        <f>ROUND(AV146*H146,2)</f>
        <v>4029.69</v>
      </c>
      <c r="AX146" s="509">
        <f>G146-AV146</f>
        <v>0</v>
      </c>
      <c r="AY146" s="319">
        <f>ROUND(AX146*H146,2)</f>
        <v>0</v>
      </c>
      <c r="AZ146" s="530">
        <f>AY146/I146</f>
        <v>0</v>
      </c>
      <c r="FT146" s="461"/>
      <c r="FU146" s="444"/>
      <c r="FV146" s="445"/>
      <c r="FW146" s="445"/>
      <c r="FX146" s="445"/>
      <c r="FY146" s="445"/>
      <c r="FZ146" s="445"/>
      <c r="GA146" s="445"/>
      <c r="GB146" s="446"/>
      <c r="HB146" s="447" t="s">
        <v>114</v>
      </c>
      <c r="HC146" s="447" t="s">
        <v>46</v>
      </c>
      <c r="HD146" s="443" t="s">
        <v>46</v>
      </c>
      <c r="HE146" s="443" t="s">
        <v>23</v>
      </c>
      <c r="HF146" s="443" t="s">
        <v>45</v>
      </c>
      <c r="HG146" s="447" t="s">
        <v>103</v>
      </c>
    </row>
    <row r="147" spans="1:229" s="1" customFormat="1" ht="24.9" customHeight="1" x14ac:dyDescent="0.2">
      <c r="A147"/>
      <c r="B147" s="377"/>
      <c r="C147" s="207" t="s">
        <v>112</v>
      </c>
      <c r="D147" s="33"/>
      <c r="E147" s="208" t="s">
        <v>430</v>
      </c>
      <c r="F147" s="33"/>
      <c r="G147" s="33"/>
      <c r="H147" s="202"/>
      <c r="I147" s="378"/>
      <c r="J147" s="369"/>
      <c r="K147" s="508"/>
      <c r="L147" s="369"/>
      <c r="M147" s="508"/>
      <c r="N147" s="369"/>
      <c r="O147" s="508"/>
      <c r="P147" s="369"/>
      <c r="Q147" s="508"/>
      <c r="R147" s="369"/>
      <c r="S147" s="508"/>
      <c r="T147" s="369"/>
      <c r="U147" s="508"/>
      <c r="V147" s="369"/>
      <c r="W147" s="508"/>
      <c r="X147" s="369"/>
      <c r="Y147" s="508"/>
      <c r="Z147" s="369"/>
      <c r="AA147" s="508"/>
      <c r="AB147" s="369"/>
      <c r="AC147" s="508"/>
      <c r="AD147" s="369"/>
      <c r="AE147" s="508"/>
      <c r="AF147" s="369"/>
      <c r="AG147" s="508"/>
      <c r="AH147" s="369"/>
      <c r="AI147" s="508"/>
      <c r="AJ147" s="369"/>
      <c r="AK147" s="508"/>
      <c r="AL147" s="369"/>
      <c r="AM147" s="508"/>
      <c r="AN147" s="369"/>
      <c r="AO147" s="508"/>
      <c r="AP147" s="2074"/>
      <c r="AQ147" s="1902"/>
      <c r="AR147" s="2074"/>
      <c r="AS147" s="1902"/>
      <c r="AT147" s="369"/>
      <c r="AU147" s="508"/>
      <c r="AV147" s="369"/>
      <c r="AW147" s="508"/>
      <c r="AX147" s="369"/>
      <c r="AY147" s="508"/>
      <c r="AZ147" s="526"/>
      <c r="FT147" s="163"/>
      <c r="FU147" s="164" t="s">
        <v>7</v>
      </c>
      <c r="FV147" s="165" t="s">
        <v>31</v>
      </c>
      <c r="FW147" s="33"/>
      <c r="FX147" s="124">
        <f>FW147*G153</f>
        <v>0</v>
      </c>
      <c r="FY147" s="124">
        <v>5.0099999999999997E-3</v>
      </c>
      <c r="FZ147" s="124">
        <f>FY147*G153</f>
        <v>0.36122099999999996</v>
      </c>
      <c r="GA147" s="124">
        <v>0</v>
      </c>
      <c r="GB147" s="125">
        <f>GA147*G153</f>
        <v>0</v>
      </c>
      <c r="GC147" s="22"/>
      <c r="GD147" s="22"/>
      <c r="GE147" s="22"/>
      <c r="GF147" s="22"/>
      <c r="GG147" s="22"/>
      <c r="GH147" s="22"/>
      <c r="GI147" s="22"/>
      <c r="GJ147" s="22"/>
      <c r="GK147" s="22"/>
      <c r="GL147" s="22"/>
      <c r="GM147" s="22"/>
      <c r="GZ147" s="126" t="s">
        <v>166</v>
      </c>
      <c r="HB147" s="126" t="s">
        <v>238</v>
      </c>
      <c r="HC147" s="126" t="s">
        <v>46</v>
      </c>
      <c r="HG147" s="13" t="s">
        <v>103</v>
      </c>
      <c r="HM147" s="127">
        <f>IF(FV147="základní",I153,0)</f>
        <v>48739.6</v>
      </c>
      <c r="HN147" s="127">
        <f>IF(FV147="snížená",I153,0)</f>
        <v>0</v>
      </c>
      <c r="HO147" s="127">
        <f>IF(FV147="zákl. přenesená",I153,0)</f>
        <v>0</v>
      </c>
      <c r="HP147" s="127">
        <f>IF(FV147="sníž. přenesená",I153,0)</f>
        <v>0</v>
      </c>
      <c r="HQ147" s="127">
        <f>IF(FV147="nulová",I153,0)</f>
        <v>0</v>
      </c>
      <c r="HR147" s="13" t="s">
        <v>45</v>
      </c>
      <c r="HS147" s="127">
        <f>ROUND(H153*G153,2)</f>
        <v>48739.6</v>
      </c>
      <c r="HT147" s="13" t="s">
        <v>110</v>
      </c>
      <c r="HU147" s="126" t="s">
        <v>968</v>
      </c>
    </row>
    <row r="148" spans="1:229" s="10" customFormat="1" ht="24.9" customHeight="1" x14ac:dyDescent="0.2">
      <c r="A148"/>
      <c r="B148" s="382"/>
      <c r="C148" s="207" t="s">
        <v>114</v>
      </c>
      <c r="D148" s="210" t="s">
        <v>7</v>
      </c>
      <c r="E148" s="211" t="s">
        <v>964</v>
      </c>
      <c r="F148" s="134"/>
      <c r="G148" s="210" t="s">
        <v>7</v>
      </c>
      <c r="H148" s="212"/>
      <c r="I148" s="383"/>
      <c r="J148" s="371"/>
      <c r="K148" s="317"/>
      <c r="L148" s="371"/>
      <c r="M148" s="317"/>
      <c r="N148" s="371"/>
      <c r="O148" s="317"/>
      <c r="P148" s="371"/>
      <c r="Q148" s="317"/>
      <c r="R148" s="371"/>
      <c r="S148" s="317"/>
      <c r="T148" s="371"/>
      <c r="U148" s="317"/>
      <c r="V148" s="371"/>
      <c r="W148" s="317"/>
      <c r="X148" s="371"/>
      <c r="Y148" s="317"/>
      <c r="Z148" s="371"/>
      <c r="AA148" s="317"/>
      <c r="AB148" s="371"/>
      <c r="AC148" s="317"/>
      <c r="AD148" s="371"/>
      <c r="AE148" s="317"/>
      <c r="AF148" s="371"/>
      <c r="AG148" s="317"/>
      <c r="AH148" s="371"/>
      <c r="AI148" s="317"/>
      <c r="AJ148" s="371"/>
      <c r="AK148" s="317"/>
      <c r="AL148" s="371"/>
      <c r="AM148" s="317"/>
      <c r="AN148" s="371"/>
      <c r="AO148" s="317"/>
      <c r="AP148" s="2076"/>
      <c r="AQ148" s="1906"/>
      <c r="AR148" s="2076"/>
      <c r="AS148" s="1906"/>
      <c r="AT148" s="371"/>
      <c r="AU148" s="317"/>
      <c r="AV148" s="371"/>
      <c r="AW148" s="317"/>
      <c r="AX148" s="371"/>
      <c r="AY148" s="317"/>
      <c r="AZ148" s="528"/>
      <c r="FT148" s="139"/>
      <c r="FU148" s="140"/>
      <c r="FV148" s="141"/>
      <c r="FW148" s="141"/>
      <c r="FX148" s="141"/>
      <c r="FY148" s="141"/>
      <c r="FZ148" s="141"/>
      <c r="GA148" s="141"/>
      <c r="GB148" s="142"/>
      <c r="HB148" s="143" t="s">
        <v>114</v>
      </c>
      <c r="HC148" s="143" t="s">
        <v>46</v>
      </c>
      <c r="HD148" s="10" t="s">
        <v>46</v>
      </c>
      <c r="HE148" s="10" t="s">
        <v>23</v>
      </c>
      <c r="HF148" s="10" t="s">
        <v>45</v>
      </c>
      <c r="HG148" s="143" t="s">
        <v>103</v>
      </c>
    </row>
    <row r="149" spans="1:229" s="1" customFormat="1" ht="24" customHeight="1" x14ac:dyDescent="0.2">
      <c r="A149"/>
      <c r="B149" s="380"/>
      <c r="C149" s="207" t="s">
        <v>114</v>
      </c>
      <c r="D149" s="215" t="s">
        <v>7</v>
      </c>
      <c r="E149" s="216" t="s">
        <v>965</v>
      </c>
      <c r="F149" s="141"/>
      <c r="G149" s="217">
        <v>9.3000000000000007</v>
      </c>
      <c r="H149" s="218"/>
      <c r="I149" s="381"/>
      <c r="J149" s="369"/>
      <c r="K149" s="508"/>
      <c r="L149" s="369"/>
      <c r="M149" s="508"/>
      <c r="N149" s="369"/>
      <c r="O149" s="508"/>
      <c r="P149" s="369"/>
      <c r="Q149" s="508"/>
      <c r="R149" s="369"/>
      <c r="S149" s="508"/>
      <c r="T149" s="369"/>
      <c r="U149" s="508"/>
      <c r="V149" s="369"/>
      <c r="W149" s="508"/>
      <c r="X149" s="369"/>
      <c r="Y149" s="508"/>
      <c r="Z149" s="369"/>
      <c r="AA149" s="508"/>
      <c r="AB149" s="369"/>
      <c r="AC149" s="508"/>
      <c r="AD149" s="369"/>
      <c r="AE149" s="508"/>
      <c r="AF149" s="369"/>
      <c r="AG149" s="508"/>
      <c r="AH149" s="369"/>
      <c r="AI149" s="508"/>
      <c r="AJ149" s="369"/>
      <c r="AK149" s="508"/>
      <c r="AL149" s="369"/>
      <c r="AM149" s="508"/>
      <c r="AN149" s="369"/>
      <c r="AO149" s="508"/>
      <c r="AP149" s="2074"/>
      <c r="AQ149" s="1902"/>
      <c r="AR149" s="2074"/>
      <c r="AS149" s="1902"/>
      <c r="AT149" s="369"/>
      <c r="AU149" s="508"/>
      <c r="AV149" s="369"/>
      <c r="AW149" s="508"/>
      <c r="AX149" s="369"/>
      <c r="AY149" s="508"/>
      <c r="AZ149" s="526"/>
      <c r="FT149" s="25"/>
      <c r="FU149" s="122" t="s">
        <v>7</v>
      </c>
      <c r="FV149" s="123" t="s">
        <v>31</v>
      </c>
      <c r="FW149" s="33"/>
      <c r="FX149" s="124">
        <f>FW149*G155</f>
        <v>0</v>
      </c>
      <c r="FY149" s="124">
        <v>0</v>
      </c>
      <c r="FZ149" s="124">
        <f>FY149*G155</f>
        <v>0</v>
      </c>
      <c r="GA149" s="124">
        <v>0</v>
      </c>
      <c r="GB149" s="125">
        <f>GA149*G155</f>
        <v>0</v>
      </c>
      <c r="GC149" s="22"/>
      <c r="GD149" s="22"/>
      <c r="GE149" s="22"/>
      <c r="GF149" s="22"/>
      <c r="GG149" s="22"/>
      <c r="GH149" s="22"/>
      <c r="GI149" s="22"/>
      <c r="GJ149" s="22"/>
      <c r="GK149" s="22"/>
      <c r="GL149" s="22"/>
      <c r="GM149" s="22"/>
      <c r="GZ149" s="126" t="s">
        <v>110</v>
      </c>
      <c r="HB149" s="126" t="s">
        <v>105</v>
      </c>
      <c r="HC149" s="126" t="s">
        <v>46</v>
      </c>
      <c r="HG149" s="13" t="s">
        <v>103</v>
      </c>
      <c r="HM149" s="127">
        <f>IF(FV149="základní",I155,0)</f>
        <v>638.4</v>
      </c>
      <c r="HN149" s="127">
        <f>IF(FV149="snížená",I155,0)</f>
        <v>0</v>
      </c>
      <c r="HO149" s="127">
        <f>IF(FV149="zákl. přenesená",I155,0)</f>
        <v>0</v>
      </c>
      <c r="HP149" s="127">
        <f>IF(FV149="sníž. přenesená",I155,0)</f>
        <v>0</v>
      </c>
      <c r="HQ149" s="127">
        <f>IF(FV149="nulová",I155,0)</f>
        <v>0</v>
      </c>
      <c r="HR149" s="13" t="s">
        <v>45</v>
      </c>
      <c r="HS149" s="127">
        <f>ROUND(H155*G155,2)</f>
        <v>638.4</v>
      </c>
      <c r="HT149" s="13" t="s">
        <v>110</v>
      </c>
      <c r="HU149" s="126" t="s">
        <v>970</v>
      </c>
    </row>
    <row r="150" spans="1:229" s="2" customFormat="1" ht="24.9" customHeight="1" x14ac:dyDescent="0.2">
      <c r="A150"/>
      <c r="B150" s="430" t="s">
        <v>332</v>
      </c>
      <c r="C150" s="268" t="s">
        <v>105</v>
      </c>
      <c r="D150" s="269" t="s">
        <v>434</v>
      </c>
      <c r="E150" s="275" t="s">
        <v>435</v>
      </c>
      <c r="F150" s="270" t="s">
        <v>153</v>
      </c>
      <c r="G150" s="271">
        <v>70</v>
      </c>
      <c r="H150" s="272">
        <v>111</v>
      </c>
      <c r="I150" s="432">
        <f>ROUND(H150*G150,2)</f>
        <v>7770</v>
      </c>
      <c r="J150" s="509"/>
      <c r="K150" s="319">
        <f>ROUND(J150*H150,2)</f>
        <v>0</v>
      </c>
      <c r="L150" s="509"/>
      <c r="M150" s="319">
        <f>ROUND(L150*H150,2)</f>
        <v>0</v>
      </c>
      <c r="N150" s="509"/>
      <c r="O150" s="319">
        <f>ROUND(N150*H150,2)</f>
        <v>0</v>
      </c>
      <c r="P150" s="509">
        <v>56</v>
      </c>
      <c r="Q150" s="319">
        <f>ROUND(P150*H150,2)</f>
        <v>6216</v>
      </c>
      <c r="R150" s="509">
        <v>14</v>
      </c>
      <c r="S150" s="319">
        <f>ROUND(R150*H150,2)</f>
        <v>1554</v>
      </c>
      <c r="T150" s="509"/>
      <c r="U150" s="319">
        <f>ROUND(T150*H150,2)</f>
        <v>0</v>
      </c>
      <c r="V150" s="509"/>
      <c r="W150" s="319">
        <f>ROUND(V150*H150,2)</f>
        <v>0</v>
      </c>
      <c r="X150" s="509"/>
      <c r="Y150" s="319">
        <f>ROUND(X150*H150,2)</f>
        <v>0</v>
      </c>
      <c r="Z150" s="509"/>
      <c r="AA150" s="319">
        <f>ROUND(Z150*H150,2)</f>
        <v>0</v>
      </c>
      <c r="AB150" s="509"/>
      <c r="AC150" s="319">
        <f>ROUND(AB150*H150,2)</f>
        <v>0</v>
      </c>
      <c r="AD150" s="509"/>
      <c r="AE150" s="319">
        <f>ROUND(AD150*H150,2)</f>
        <v>0</v>
      </c>
      <c r="AF150" s="509"/>
      <c r="AG150" s="319">
        <f>ROUND(AF150*H150,2)</f>
        <v>0</v>
      </c>
      <c r="AH150" s="509"/>
      <c r="AI150" s="319">
        <f>ROUND(AH150*H150,2)</f>
        <v>0</v>
      </c>
      <c r="AJ150" s="509"/>
      <c r="AK150" s="319">
        <f>ROUND(AJ150*H150,2)</f>
        <v>0</v>
      </c>
      <c r="AL150" s="509"/>
      <c r="AM150" s="319">
        <f>ROUND(AL150*H150,2)</f>
        <v>0</v>
      </c>
      <c r="AN150" s="509"/>
      <c r="AO150" s="319">
        <f>ROUND(AN150*H150,2)</f>
        <v>0</v>
      </c>
      <c r="AP150" s="2078"/>
      <c r="AQ150" s="1908">
        <f>ROUND(AP150*H150,2)</f>
        <v>0</v>
      </c>
      <c r="AR150" s="2078"/>
      <c r="AS150" s="1908">
        <f>ROUND(AR150*H150,2)</f>
        <v>0</v>
      </c>
      <c r="AT150" s="509"/>
      <c r="AU150" s="319">
        <f>ROUND(AT150*H150,2)</f>
        <v>0</v>
      </c>
      <c r="AV150" s="509">
        <f>AT150+AR150+AP150+AN150+AL150+AJ150+AH150+AF150+AD150+AB150+Z150+X150+V150+T150+R150+P150+N150+L150+J150</f>
        <v>70</v>
      </c>
      <c r="AW150" s="319">
        <f>ROUND(AV150*H150,2)</f>
        <v>7770</v>
      </c>
      <c r="AX150" s="509">
        <f>G150-AV150</f>
        <v>0</v>
      </c>
      <c r="AY150" s="319">
        <f>ROUND(AX150*H150,2)</f>
        <v>0</v>
      </c>
      <c r="AZ150" s="530">
        <f>AY150/I150</f>
        <v>0</v>
      </c>
      <c r="FT150" s="31"/>
      <c r="FU150" s="458"/>
      <c r="FV150" s="285"/>
      <c r="FW150" s="285"/>
      <c r="FX150" s="285"/>
      <c r="FY150" s="285"/>
      <c r="FZ150" s="285"/>
      <c r="GA150" s="285"/>
      <c r="GB150" s="459"/>
      <c r="HB150" s="49" t="s">
        <v>112</v>
      </c>
      <c r="HC150" s="49" t="s">
        <v>46</v>
      </c>
    </row>
    <row r="151" spans="1:229" s="9" customFormat="1" ht="24.9" customHeight="1" x14ac:dyDescent="0.2">
      <c r="A151"/>
      <c r="B151" s="377"/>
      <c r="C151" s="207" t="s">
        <v>112</v>
      </c>
      <c r="D151" s="33"/>
      <c r="E151" s="208" t="s">
        <v>437</v>
      </c>
      <c r="F151" s="33"/>
      <c r="G151" s="33"/>
      <c r="H151" s="202"/>
      <c r="I151" s="378"/>
      <c r="J151" s="370"/>
      <c r="K151" s="315"/>
      <c r="L151" s="370"/>
      <c r="M151" s="315"/>
      <c r="N151" s="370"/>
      <c r="O151" s="315"/>
      <c r="P151" s="370"/>
      <c r="Q151" s="315"/>
      <c r="R151" s="370"/>
      <c r="S151" s="315"/>
      <c r="T151" s="370"/>
      <c r="U151" s="315"/>
      <c r="V151" s="370"/>
      <c r="W151" s="315"/>
      <c r="X151" s="370"/>
      <c r="Y151" s="315"/>
      <c r="Z151" s="370"/>
      <c r="AA151" s="315"/>
      <c r="AB151" s="370"/>
      <c r="AC151" s="315"/>
      <c r="AD151" s="370"/>
      <c r="AE151" s="315"/>
      <c r="AF151" s="370"/>
      <c r="AG151" s="315"/>
      <c r="AH151" s="370"/>
      <c r="AI151" s="315"/>
      <c r="AJ151" s="370"/>
      <c r="AK151" s="315"/>
      <c r="AL151" s="370"/>
      <c r="AM151" s="315"/>
      <c r="AN151" s="370"/>
      <c r="AO151" s="315"/>
      <c r="AP151" s="2075"/>
      <c r="AQ151" s="1904"/>
      <c r="AR151" s="2075"/>
      <c r="AS151" s="1904"/>
      <c r="AT151" s="370"/>
      <c r="AU151" s="315"/>
      <c r="AV151" s="370"/>
      <c r="AW151" s="315"/>
      <c r="AX151" s="370"/>
      <c r="AY151" s="315"/>
      <c r="AZ151" s="527"/>
      <c r="FT151" s="132"/>
      <c r="FU151" s="133"/>
      <c r="FV151" s="134"/>
      <c r="FW151" s="134"/>
      <c r="FX151" s="134"/>
      <c r="FY151" s="134"/>
      <c r="FZ151" s="134"/>
      <c r="GA151" s="134"/>
      <c r="GB151" s="135"/>
      <c r="HB151" s="136" t="s">
        <v>114</v>
      </c>
      <c r="HC151" s="136" t="s">
        <v>46</v>
      </c>
      <c r="HD151" s="9" t="s">
        <v>45</v>
      </c>
      <c r="HE151" s="9" t="s">
        <v>23</v>
      </c>
      <c r="HF151" s="9" t="s">
        <v>44</v>
      </c>
      <c r="HG151" s="136" t="s">
        <v>103</v>
      </c>
    </row>
    <row r="152" spans="1:229" s="10" customFormat="1" ht="24.9" customHeight="1" x14ac:dyDescent="0.2">
      <c r="A152"/>
      <c r="B152" s="380"/>
      <c r="C152" s="207" t="s">
        <v>114</v>
      </c>
      <c r="D152" s="215" t="s">
        <v>7</v>
      </c>
      <c r="E152" s="216" t="s">
        <v>967</v>
      </c>
      <c r="F152" s="141"/>
      <c r="G152" s="217">
        <v>70</v>
      </c>
      <c r="H152" s="218"/>
      <c r="I152" s="381"/>
      <c r="J152" s="371"/>
      <c r="K152" s="317"/>
      <c r="L152" s="371"/>
      <c r="M152" s="317"/>
      <c r="N152" s="371"/>
      <c r="O152" s="317"/>
      <c r="P152" s="371"/>
      <c r="Q152" s="317"/>
      <c r="R152" s="371"/>
      <c r="S152" s="317"/>
      <c r="T152" s="371"/>
      <c r="U152" s="317"/>
      <c r="V152" s="371"/>
      <c r="W152" s="317"/>
      <c r="X152" s="371"/>
      <c r="Y152" s="317"/>
      <c r="Z152" s="371"/>
      <c r="AA152" s="317"/>
      <c r="AB152" s="371"/>
      <c r="AC152" s="317"/>
      <c r="AD152" s="371"/>
      <c r="AE152" s="317"/>
      <c r="AF152" s="371"/>
      <c r="AG152" s="317"/>
      <c r="AH152" s="371"/>
      <c r="AI152" s="317"/>
      <c r="AJ152" s="371"/>
      <c r="AK152" s="317"/>
      <c r="AL152" s="371"/>
      <c r="AM152" s="317"/>
      <c r="AN152" s="371"/>
      <c r="AO152" s="317"/>
      <c r="AP152" s="2076"/>
      <c r="AQ152" s="1906"/>
      <c r="AR152" s="2076"/>
      <c r="AS152" s="1906"/>
      <c r="AT152" s="371"/>
      <c r="AU152" s="317"/>
      <c r="AV152" s="371"/>
      <c r="AW152" s="317"/>
      <c r="AX152" s="371"/>
      <c r="AY152" s="317"/>
      <c r="AZ152" s="528"/>
      <c r="FT152" s="139"/>
      <c r="FU152" s="140"/>
      <c r="FV152" s="141"/>
      <c r="FW152" s="141"/>
      <c r="FX152" s="141"/>
      <c r="FY152" s="141"/>
      <c r="FZ152" s="141"/>
      <c r="GA152" s="141"/>
      <c r="GB152" s="142"/>
      <c r="HB152" s="143" t="s">
        <v>114</v>
      </c>
      <c r="HC152" s="143" t="s">
        <v>46</v>
      </c>
      <c r="HD152" s="10" t="s">
        <v>46</v>
      </c>
      <c r="HE152" s="10" t="s">
        <v>23</v>
      </c>
      <c r="HF152" s="10" t="s">
        <v>44</v>
      </c>
      <c r="HG152" s="143" t="s">
        <v>103</v>
      </c>
    </row>
    <row r="153" spans="1:229" s="443" customFormat="1" ht="24.9" customHeight="1" x14ac:dyDescent="0.2">
      <c r="A153"/>
      <c r="B153" s="434" t="s">
        <v>338</v>
      </c>
      <c r="C153" s="435" t="s">
        <v>238</v>
      </c>
      <c r="D153" s="436" t="s">
        <v>440</v>
      </c>
      <c r="E153" s="463" t="s">
        <v>441</v>
      </c>
      <c r="F153" s="437" t="s">
        <v>153</v>
      </c>
      <c r="G153" s="438">
        <v>72.099999999999994</v>
      </c>
      <c r="H153" s="439">
        <v>676</v>
      </c>
      <c r="I153" s="440">
        <f>ROUND(H153*G153,2)</f>
        <v>48739.6</v>
      </c>
      <c r="J153" s="511"/>
      <c r="K153" s="319">
        <f>ROUND(J153*H153,2)</f>
        <v>0</v>
      </c>
      <c r="L153" s="511"/>
      <c r="M153" s="319">
        <f>ROUND(L153*H153,2)</f>
        <v>0</v>
      </c>
      <c r="N153" s="511"/>
      <c r="O153" s="319">
        <f>ROUND(N153*H153,2)</f>
        <v>0</v>
      </c>
      <c r="P153" s="511">
        <v>56</v>
      </c>
      <c r="Q153" s="319">
        <f>ROUND(P153*H153,2)</f>
        <v>37856</v>
      </c>
      <c r="R153" s="511">
        <v>16.100000000000001</v>
      </c>
      <c r="S153" s="319">
        <f>ROUND(R153*H153,2)</f>
        <v>10883.6</v>
      </c>
      <c r="T153" s="511"/>
      <c r="U153" s="319">
        <f>ROUND(T153*H153,2)</f>
        <v>0</v>
      </c>
      <c r="V153" s="511"/>
      <c r="W153" s="319">
        <f>ROUND(V153*H153,2)</f>
        <v>0</v>
      </c>
      <c r="X153" s="511"/>
      <c r="Y153" s="319">
        <f>ROUND(X153*H153,2)</f>
        <v>0</v>
      </c>
      <c r="Z153" s="511"/>
      <c r="AA153" s="319">
        <f>ROUND(Z153*H153,2)</f>
        <v>0</v>
      </c>
      <c r="AB153" s="511"/>
      <c r="AC153" s="319">
        <f>ROUND(AB153*H153,2)</f>
        <v>0</v>
      </c>
      <c r="AD153" s="511"/>
      <c r="AE153" s="319">
        <f>ROUND(AD153*H153,2)</f>
        <v>0</v>
      </c>
      <c r="AF153" s="511"/>
      <c r="AG153" s="319">
        <f>ROUND(AF153*H153,2)</f>
        <v>0</v>
      </c>
      <c r="AH153" s="511"/>
      <c r="AI153" s="319">
        <f>ROUND(AH153*H153,2)</f>
        <v>0</v>
      </c>
      <c r="AJ153" s="511"/>
      <c r="AK153" s="319">
        <f>ROUND(AJ153*H153,2)</f>
        <v>0</v>
      </c>
      <c r="AL153" s="511"/>
      <c r="AM153" s="319">
        <f>ROUND(AL153*H153,2)</f>
        <v>0</v>
      </c>
      <c r="AN153" s="511"/>
      <c r="AO153" s="319">
        <f>ROUND(AN153*H153,2)</f>
        <v>0</v>
      </c>
      <c r="AP153" s="2081"/>
      <c r="AQ153" s="1908">
        <f>ROUND(AP153*H153,2)</f>
        <v>0</v>
      </c>
      <c r="AR153" s="2081"/>
      <c r="AS153" s="1908">
        <f>ROUND(AR153*H153,2)</f>
        <v>0</v>
      </c>
      <c r="AT153" s="511"/>
      <c r="AU153" s="319">
        <f>ROUND(AT153*H153,2)</f>
        <v>0</v>
      </c>
      <c r="AV153" s="509">
        <f>AT153+AR153+AP153+AN153+AL153+AJ153+AH153+AF153+AD153+AB153+Z153+X153+V153+T153+R153+P153+N153+L153+J153</f>
        <v>72.099999999999994</v>
      </c>
      <c r="AW153" s="319">
        <f>ROUND(AV153*H153,2)</f>
        <v>48739.6</v>
      </c>
      <c r="AX153" s="509">
        <f>G153-AV153</f>
        <v>0</v>
      </c>
      <c r="AY153" s="319">
        <f>ROUND(AX153*H153,2)</f>
        <v>0</v>
      </c>
      <c r="AZ153" s="530">
        <f>AY153/I153</f>
        <v>0</v>
      </c>
      <c r="FT153" s="461"/>
      <c r="FU153" s="444"/>
      <c r="FV153" s="445"/>
      <c r="FW153" s="445"/>
      <c r="FX153" s="445"/>
      <c r="FY153" s="445"/>
      <c r="FZ153" s="445"/>
      <c r="GA153" s="445"/>
      <c r="GB153" s="446"/>
      <c r="HB153" s="447" t="s">
        <v>114</v>
      </c>
      <c r="HC153" s="447" t="s">
        <v>46</v>
      </c>
      <c r="HD153" s="443" t="s">
        <v>46</v>
      </c>
      <c r="HE153" s="443" t="s">
        <v>23</v>
      </c>
      <c r="HF153" s="443" t="s">
        <v>44</v>
      </c>
      <c r="HG153" s="447" t="s">
        <v>103</v>
      </c>
    </row>
    <row r="154" spans="1:229" s="12" customFormat="1" ht="24.9" customHeight="1" x14ac:dyDescent="0.2">
      <c r="A154"/>
      <c r="B154" s="380"/>
      <c r="C154" s="207" t="s">
        <v>114</v>
      </c>
      <c r="D154" s="215" t="s">
        <v>7</v>
      </c>
      <c r="E154" s="216" t="s">
        <v>969</v>
      </c>
      <c r="F154" s="141"/>
      <c r="G154" s="217">
        <v>72.099999999999994</v>
      </c>
      <c r="H154" s="218"/>
      <c r="I154" s="381"/>
      <c r="J154" s="373"/>
      <c r="K154" s="323"/>
      <c r="L154" s="373"/>
      <c r="M154" s="323"/>
      <c r="N154" s="373"/>
      <c r="O154" s="323"/>
      <c r="P154" s="373"/>
      <c r="Q154" s="323"/>
      <c r="R154" s="373"/>
      <c r="S154" s="323"/>
      <c r="T154" s="373"/>
      <c r="U154" s="323"/>
      <c r="V154" s="373"/>
      <c r="W154" s="323"/>
      <c r="X154" s="373"/>
      <c r="Y154" s="323"/>
      <c r="Z154" s="373"/>
      <c r="AA154" s="323"/>
      <c r="AB154" s="373"/>
      <c r="AC154" s="323"/>
      <c r="AD154" s="373"/>
      <c r="AE154" s="323"/>
      <c r="AF154" s="373"/>
      <c r="AG154" s="323"/>
      <c r="AH154" s="373"/>
      <c r="AI154" s="323"/>
      <c r="AJ154" s="373"/>
      <c r="AK154" s="323"/>
      <c r="AL154" s="373"/>
      <c r="AM154" s="323"/>
      <c r="AN154" s="373"/>
      <c r="AO154" s="323"/>
      <c r="AP154" s="2077"/>
      <c r="AQ154" s="1912"/>
      <c r="AR154" s="2077"/>
      <c r="AS154" s="1912"/>
      <c r="AT154" s="373"/>
      <c r="AU154" s="323"/>
      <c r="AV154" s="373"/>
      <c r="AW154" s="323"/>
      <c r="AX154" s="373"/>
      <c r="AY154" s="323"/>
      <c r="AZ154" s="529"/>
      <c r="FT154" s="153"/>
      <c r="FU154" s="154"/>
      <c r="FV154" s="155"/>
      <c r="FW154" s="155"/>
      <c r="FX154" s="155"/>
      <c r="FY154" s="155"/>
      <c r="FZ154" s="155"/>
      <c r="GA154" s="155"/>
      <c r="GB154" s="156"/>
      <c r="HB154" s="157" t="s">
        <v>114</v>
      </c>
      <c r="HC154" s="157" t="s">
        <v>46</v>
      </c>
      <c r="HD154" s="12" t="s">
        <v>110</v>
      </c>
      <c r="HE154" s="12" t="s">
        <v>23</v>
      </c>
      <c r="HF154" s="12" t="s">
        <v>45</v>
      </c>
      <c r="HG154" s="157" t="s">
        <v>103</v>
      </c>
    </row>
    <row r="155" spans="1:229" s="2" customFormat="1" ht="24.9" customHeight="1" x14ac:dyDescent="0.2">
      <c r="A155"/>
      <c r="B155" s="430" t="s">
        <v>343</v>
      </c>
      <c r="C155" s="268" t="s">
        <v>105</v>
      </c>
      <c r="D155" s="269" t="s">
        <v>455</v>
      </c>
      <c r="E155" s="275" t="s">
        <v>456</v>
      </c>
      <c r="F155" s="270" t="s">
        <v>341</v>
      </c>
      <c r="G155" s="271">
        <v>6</v>
      </c>
      <c r="H155" s="272">
        <v>106.4</v>
      </c>
      <c r="I155" s="432">
        <f>ROUND(H155*G155,2)</f>
        <v>638.4</v>
      </c>
      <c r="J155" s="509"/>
      <c r="K155" s="319">
        <f>ROUND(J155*H155,2)</f>
        <v>0</v>
      </c>
      <c r="L155" s="509"/>
      <c r="M155" s="319">
        <f>ROUND(L155*H155,2)</f>
        <v>0</v>
      </c>
      <c r="N155" s="509"/>
      <c r="O155" s="319">
        <f>ROUND(N155*H155,2)</f>
        <v>0</v>
      </c>
      <c r="P155" s="509"/>
      <c r="Q155" s="319">
        <f>ROUND(P155*H155,2)</f>
        <v>0</v>
      </c>
      <c r="R155" s="509"/>
      <c r="S155" s="319">
        <f>ROUND(R155*H155,2)</f>
        <v>0</v>
      </c>
      <c r="T155" s="509"/>
      <c r="U155" s="319">
        <f>ROUND(T155*H155,2)</f>
        <v>0</v>
      </c>
      <c r="V155" s="509"/>
      <c r="W155" s="319">
        <f>ROUND(V155*H155,2)</f>
        <v>0</v>
      </c>
      <c r="X155" s="509"/>
      <c r="Y155" s="319">
        <f>ROUND(X155*H155,2)</f>
        <v>0</v>
      </c>
      <c r="Z155" s="509"/>
      <c r="AA155" s="319">
        <f>ROUND(Z155*H155,2)</f>
        <v>0</v>
      </c>
      <c r="AB155" s="509"/>
      <c r="AC155" s="319">
        <f>ROUND(AB155*H155,2)</f>
        <v>0</v>
      </c>
      <c r="AD155" s="509"/>
      <c r="AE155" s="319">
        <f>ROUND(AD155*H155,2)</f>
        <v>0</v>
      </c>
      <c r="AF155" s="509"/>
      <c r="AG155" s="319">
        <f>ROUND(AF155*H155,2)</f>
        <v>0</v>
      </c>
      <c r="AH155" s="509"/>
      <c r="AI155" s="319">
        <f>ROUND(AH155*H155,2)</f>
        <v>0</v>
      </c>
      <c r="AJ155" s="509"/>
      <c r="AK155" s="319">
        <f>ROUND(AJ155*H155,2)</f>
        <v>0</v>
      </c>
      <c r="AL155" s="509"/>
      <c r="AM155" s="319">
        <f>ROUND(AL155*H155,2)</f>
        <v>0</v>
      </c>
      <c r="AN155" s="509"/>
      <c r="AO155" s="319">
        <f>ROUND(AN155*H155,2)</f>
        <v>0</v>
      </c>
      <c r="AP155" s="2078">
        <v>6</v>
      </c>
      <c r="AQ155" s="1908">
        <f>ROUND(AP155*H155,2)</f>
        <v>638.4</v>
      </c>
      <c r="AR155" s="2078"/>
      <c r="AS155" s="1908">
        <f>ROUND(AR155*H155,2)</f>
        <v>0</v>
      </c>
      <c r="AT155" s="509"/>
      <c r="AU155" s="319">
        <f>ROUND(AT155*H155,2)</f>
        <v>0</v>
      </c>
      <c r="AV155" s="509">
        <f>AT155+AR155+AP155+AN155+AL155+AJ155+AH155+AF155+AD155+AB155+Z155+X155+V155+T155+R155+P155+N155+L155+J155</f>
        <v>6</v>
      </c>
      <c r="AW155" s="319">
        <f>ROUND(AV155*H155,2)</f>
        <v>638.4</v>
      </c>
      <c r="AX155" s="509">
        <f>G155-AV155</f>
        <v>0</v>
      </c>
      <c r="AY155" s="319">
        <f>ROUND(AX155*H155,2)</f>
        <v>0</v>
      </c>
      <c r="AZ155" s="530">
        <f>AY155/I155</f>
        <v>0</v>
      </c>
      <c r="FT155" s="460"/>
      <c r="FU155" s="441" t="s">
        <v>7</v>
      </c>
      <c r="FV155" s="442" t="s">
        <v>31</v>
      </c>
      <c r="FW155" s="285"/>
      <c r="FX155" s="48">
        <f>FW155*G161</f>
        <v>0</v>
      </c>
      <c r="FY155" s="48">
        <v>6.4999999999999997E-4</v>
      </c>
      <c r="FZ155" s="48">
        <f>FY155*G161</f>
        <v>1.9499999999999999E-3</v>
      </c>
      <c r="GA155" s="48">
        <v>0</v>
      </c>
      <c r="GB155" s="428">
        <f>GA155*G161</f>
        <v>0</v>
      </c>
      <c r="GZ155" s="49" t="s">
        <v>166</v>
      </c>
      <c r="HB155" s="49" t="s">
        <v>238</v>
      </c>
      <c r="HC155" s="49" t="s">
        <v>46</v>
      </c>
      <c r="HG155" s="49" t="s">
        <v>103</v>
      </c>
      <c r="HM155" s="429">
        <f>IF(FV155="základní",I161,0)</f>
        <v>336</v>
      </c>
      <c r="HN155" s="429">
        <f>IF(FV155="snížená",I161,0)</f>
        <v>0</v>
      </c>
      <c r="HO155" s="429">
        <f>IF(FV155="zákl. přenesená",I161,0)</f>
        <v>0</v>
      </c>
      <c r="HP155" s="429">
        <f>IF(FV155="sníž. přenesená",I161,0)</f>
        <v>0</v>
      </c>
      <c r="HQ155" s="429">
        <f>IF(FV155="nulová",I161,0)</f>
        <v>0</v>
      </c>
      <c r="HR155" s="49" t="s">
        <v>45</v>
      </c>
      <c r="HS155" s="429">
        <f>ROUND(H161*G161,2)</f>
        <v>336</v>
      </c>
      <c r="HT155" s="49" t="s">
        <v>110</v>
      </c>
      <c r="HU155" s="49" t="s">
        <v>973</v>
      </c>
    </row>
    <row r="156" spans="1:229" s="1" customFormat="1" ht="24.9" customHeight="1" x14ac:dyDescent="0.2">
      <c r="A156"/>
      <c r="B156" s="377"/>
      <c r="C156" s="207" t="s">
        <v>112</v>
      </c>
      <c r="D156" s="33"/>
      <c r="E156" s="208" t="s">
        <v>458</v>
      </c>
      <c r="F156" s="33"/>
      <c r="G156" s="33"/>
      <c r="H156" s="202"/>
      <c r="I156" s="378"/>
      <c r="J156" s="369"/>
      <c r="K156" s="508"/>
      <c r="L156" s="369"/>
      <c r="M156" s="508"/>
      <c r="N156" s="369"/>
      <c r="O156" s="508"/>
      <c r="P156" s="369"/>
      <c r="Q156" s="508"/>
      <c r="R156" s="369"/>
      <c r="S156" s="508"/>
      <c r="T156" s="369"/>
      <c r="U156" s="508"/>
      <c r="V156" s="369"/>
      <c r="W156" s="508"/>
      <c r="X156" s="369"/>
      <c r="Y156" s="508"/>
      <c r="Z156" s="369"/>
      <c r="AA156" s="508"/>
      <c r="AB156" s="369"/>
      <c r="AC156" s="508"/>
      <c r="AD156" s="369"/>
      <c r="AE156" s="508"/>
      <c r="AF156" s="369"/>
      <c r="AG156" s="508"/>
      <c r="AH156" s="369"/>
      <c r="AI156" s="508"/>
      <c r="AJ156" s="369"/>
      <c r="AK156" s="508"/>
      <c r="AL156" s="369"/>
      <c r="AM156" s="508"/>
      <c r="AN156" s="369"/>
      <c r="AO156" s="508"/>
      <c r="AP156" s="2074"/>
      <c r="AQ156" s="1902"/>
      <c r="AR156" s="2074"/>
      <c r="AS156" s="1902"/>
      <c r="AT156" s="369"/>
      <c r="AU156" s="508"/>
      <c r="AV156" s="369"/>
      <c r="AW156" s="508"/>
      <c r="AX156" s="369"/>
      <c r="AY156" s="508"/>
      <c r="AZ156" s="526"/>
      <c r="FT156" s="163"/>
      <c r="FU156" s="164" t="s">
        <v>7</v>
      </c>
      <c r="FV156" s="165" t="s">
        <v>31</v>
      </c>
      <c r="FW156" s="33"/>
      <c r="FX156" s="124">
        <f>FW156*G162</f>
        <v>0</v>
      </c>
      <c r="FY156" s="124">
        <v>2.9E-4</v>
      </c>
      <c r="FZ156" s="124">
        <f>FY156*G162</f>
        <v>8.7000000000000001E-4</v>
      </c>
      <c r="GA156" s="124">
        <v>0</v>
      </c>
      <c r="GB156" s="125">
        <f>GA156*G162</f>
        <v>0</v>
      </c>
      <c r="GC156" s="22"/>
      <c r="GD156" s="22"/>
      <c r="GE156" s="22"/>
      <c r="GF156" s="22"/>
      <c r="GG156" s="22"/>
      <c r="GH156" s="22"/>
      <c r="GI156" s="22"/>
      <c r="GJ156" s="22"/>
      <c r="GK156" s="22"/>
      <c r="GL156" s="22"/>
      <c r="GM156" s="22"/>
      <c r="GZ156" s="126" t="s">
        <v>166</v>
      </c>
      <c r="HB156" s="126" t="s">
        <v>238</v>
      </c>
      <c r="HC156" s="126" t="s">
        <v>46</v>
      </c>
      <c r="HG156" s="13" t="s">
        <v>103</v>
      </c>
      <c r="HM156" s="127">
        <f>IF(FV156="základní",I162,0)</f>
        <v>144</v>
      </c>
      <c r="HN156" s="127">
        <f>IF(FV156="snížená",I162,0)</f>
        <v>0</v>
      </c>
      <c r="HO156" s="127">
        <f>IF(FV156="zákl. přenesená",I162,0)</f>
        <v>0</v>
      </c>
      <c r="HP156" s="127">
        <f>IF(FV156="sníž. přenesená",I162,0)</f>
        <v>0</v>
      </c>
      <c r="HQ156" s="127">
        <f>IF(FV156="nulová",I162,0)</f>
        <v>0</v>
      </c>
      <c r="HR156" s="13" t="s">
        <v>45</v>
      </c>
      <c r="HS156" s="127">
        <f>ROUND(H162*G162,2)</f>
        <v>144</v>
      </c>
      <c r="HT156" s="13" t="s">
        <v>110</v>
      </c>
      <c r="HU156" s="126" t="s">
        <v>974</v>
      </c>
    </row>
    <row r="157" spans="1:229" s="1" customFormat="1" ht="16.5" customHeight="1" x14ac:dyDescent="0.2">
      <c r="A157"/>
      <c r="B157" s="382"/>
      <c r="C157" s="207" t="s">
        <v>114</v>
      </c>
      <c r="D157" s="210" t="s">
        <v>7</v>
      </c>
      <c r="E157" s="211" t="s">
        <v>459</v>
      </c>
      <c r="F157" s="134"/>
      <c r="G157" s="210" t="s">
        <v>7</v>
      </c>
      <c r="H157" s="212"/>
      <c r="I157" s="383"/>
      <c r="J157" s="369"/>
      <c r="K157" s="508"/>
      <c r="L157" s="369"/>
      <c r="M157" s="508"/>
      <c r="N157" s="369"/>
      <c r="O157" s="508"/>
      <c r="P157" s="369"/>
      <c r="Q157" s="508"/>
      <c r="R157" s="369"/>
      <c r="S157" s="508"/>
      <c r="T157" s="369"/>
      <c r="U157" s="508"/>
      <c r="V157" s="369"/>
      <c r="W157" s="508"/>
      <c r="X157" s="369"/>
      <c r="Y157" s="508"/>
      <c r="Z157" s="369"/>
      <c r="AA157" s="508"/>
      <c r="AB157" s="369"/>
      <c r="AC157" s="508"/>
      <c r="AD157" s="369"/>
      <c r="AE157" s="508"/>
      <c r="AF157" s="369"/>
      <c r="AG157" s="508"/>
      <c r="AH157" s="369"/>
      <c r="AI157" s="508"/>
      <c r="AJ157" s="369"/>
      <c r="AK157" s="508"/>
      <c r="AL157" s="369"/>
      <c r="AM157" s="508"/>
      <c r="AN157" s="369"/>
      <c r="AO157" s="508"/>
      <c r="AP157" s="2074"/>
      <c r="AQ157" s="1902"/>
      <c r="AR157" s="2074"/>
      <c r="AS157" s="1902"/>
      <c r="AT157" s="369"/>
      <c r="AU157" s="508"/>
      <c r="AV157" s="369"/>
      <c r="AW157" s="508"/>
      <c r="AX157" s="369"/>
      <c r="AY157" s="508"/>
      <c r="AZ157" s="526"/>
      <c r="FT157" s="25"/>
      <c r="FU157" s="122" t="s">
        <v>7</v>
      </c>
      <c r="FV157" s="123" t="s">
        <v>31</v>
      </c>
      <c r="FW157" s="33"/>
      <c r="FX157" s="124">
        <f>FW157*G163</f>
        <v>0</v>
      </c>
      <c r="FY157" s="124">
        <v>1E-4</v>
      </c>
      <c r="FZ157" s="124">
        <f>FY157*G163</f>
        <v>2.0000000000000001E-4</v>
      </c>
      <c r="GA157" s="124">
        <v>0</v>
      </c>
      <c r="GB157" s="125">
        <f>GA157*G163</f>
        <v>0</v>
      </c>
      <c r="GC157" s="22"/>
      <c r="GD157" s="22"/>
      <c r="GE157" s="22"/>
      <c r="GF157" s="22"/>
      <c r="GG157" s="22"/>
      <c r="GH157" s="22"/>
      <c r="GI157" s="22"/>
      <c r="GJ157" s="22"/>
      <c r="GK157" s="22"/>
      <c r="GL157" s="22"/>
      <c r="GM157" s="22"/>
      <c r="GZ157" s="126" t="s">
        <v>110</v>
      </c>
      <c r="HB157" s="126" t="s">
        <v>105</v>
      </c>
      <c r="HC157" s="126" t="s">
        <v>46</v>
      </c>
      <c r="HG157" s="13" t="s">
        <v>103</v>
      </c>
      <c r="HM157" s="127">
        <f>IF(FV157="základní",I163,0)</f>
        <v>460.8</v>
      </c>
      <c r="HN157" s="127">
        <f>IF(FV157="snížená",I163,0)</f>
        <v>0</v>
      </c>
      <c r="HO157" s="127">
        <f>IF(FV157="zákl. přenesená",I163,0)</f>
        <v>0</v>
      </c>
      <c r="HP157" s="127">
        <f>IF(FV157="sníž. přenesená",I163,0)</f>
        <v>0</v>
      </c>
      <c r="HQ157" s="127">
        <f>IF(FV157="nulová",I163,0)</f>
        <v>0</v>
      </c>
      <c r="HR157" s="13" t="s">
        <v>45</v>
      </c>
      <c r="HS157" s="127">
        <f>ROUND(H163*G163,2)</f>
        <v>460.8</v>
      </c>
      <c r="HT157" s="13" t="s">
        <v>110</v>
      </c>
      <c r="HU157" s="126" t="s">
        <v>975</v>
      </c>
    </row>
    <row r="158" spans="1:229" s="1" customFormat="1" ht="24.9" customHeight="1" x14ac:dyDescent="0.2">
      <c r="A158"/>
      <c r="B158" s="380"/>
      <c r="C158" s="207" t="s">
        <v>114</v>
      </c>
      <c r="D158" s="215" t="s">
        <v>7</v>
      </c>
      <c r="E158" s="216" t="s">
        <v>971</v>
      </c>
      <c r="F158" s="141"/>
      <c r="G158" s="217">
        <v>3</v>
      </c>
      <c r="H158" s="218"/>
      <c r="I158" s="381"/>
      <c r="J158" s="369"/>
      <c r="K158" s="508"/>
      <c r="L158" s="369"/>
      <c r="M158" s="508"/>
      <c r="N158" s="369"/>
      <c r="O158" s="508"/>
      <c r="P158" s="369"/>
      <c r="Q158" s="508"/>
      <c r="R158" s="369"/>
      <c r="S158" s="508"/>
      <c r="T158" s="369"/>
      <c r="U158" s="508"/>
      <c r="V158" s="369"/>
      <c r="W158" s="508"/>
      <c r="X158" s="369"/>
      <c r="Y158" s="508"/>
      <c r="Z158" s="369"/>
      <c r="AA158" s="508"/>
      <c r="AB158" s="369"/>
      <c r="AC158" s="508"/>
      <c r="AD158" s="369"/>
      <c r="AE158" s="508"/>
      <c r="AF158" s="369"/>
      <c r="AG158" s="508"/>
      <c r="AH158" s="369"/>
      <c r="AI158" s="508"/>
      <c r="AJ158" s="369"/>
      <c r="AK158" s="508"/>
      <c r="AL158" s="369"/>
      <c r="AM158" s="508"/>
      <c r="AN158" s="369"/>
      <c r="AO158" s="508"/>
      <c r="AP158" s="2074"/>
      <c r="AQ158" s="1902"/>
      <c r="AR158" s="2074"/>
      <c r="AS158" s="1902"/>
      <c r="AT158" s="369"/>
      <c r="AU158" s="508"/>
      <c r="AV158" s="369"/>
      <c r="AW158" s="508"/>
      <c r="AX158" s="369"/>
      <c r="AY158" s="508"/>
      <c r="AZ158" s="526"/>
      <c r="FT158" s="25"/>
      <c r="FU158" s="128"/>
      <c r="FV158" s="129"/>
      <c r="FW158" s="33"/>
      <c r="FX158" s="33"/>
      <c r="FY158" s="33"/>
      <c r="FZ158" s="33"/>
      <c r="GA158" s="33"/>
      <c r="GB158" s="34"/>
      <c r="GC158" s="22"/>
      <c r="GD158" s="22"/>
      <c r="GE158" s="22"/>
      <c r="GF158" s="22"/>
      <c r="GG158" s="22"/>
      <c r="GH158" s="22"/>
      <c r="GI158" s="22"/>
      <c r="GJ158" s="22"/>
      <c r="GK158" s="22"/>
      <c r="GL158" s="22"/>
      <c r="GM158" s="22"/>
      <c r="HB158" s="13" t="s">
        <v>112</v>
      </c>
      <c r="HC158" s="13" t="s">
        <v>46</v>
      </c>
    </row>
    <row r="159" spans="1:229" s="10" customFormat="1" ht="24.9" customHeight="1" x14ac:dyDescent="0.2">
      <c r="A159"/>
      <c r="B159" s="380"/>
      <c r="C159" s="207" t="s">
        <v>114</v>
      </c>
      <c r="D159" s="215" t="s">
        <v>7</v>
      </c>
      <c r="E159" s="216" t="s">
        <v>972</v>
      </c>
      <c r="F159" s="141"/>
      <c r="G159" s="217">
        <v>3</v>
      </c>
      <c r="H159" s="218"/>
      <c r="I159" s="381"/>
      <c r="J159" s="371"/>
      <c r="K159" s="317"/>
      <c r="L159" s="371"/>
      <c r="M159" s="317"/>
      <c r="N159" s="371"/>
      <c r="O159" s="317"/>
      <c r="P159" s="371"/>
      <c r="Q159" s="317"/>
      <c r="R159" s="371"/>
      <c r="S159" s="317"/>
      <c r="T159" s="371"/>
      <c r="U159" s="317"/>
      <c r="V159" s="371"/>
      <c r="W159" s="317"/>
      <c r="X159" s="371"/>
      <c r="Y159" s="317"/>
      <c r="Z159" s="371"/>
      <c r="AA159" s="317"/>
      <c r="AB159" s="371"/>
      <c r="AC159" s="317"/>
      <c r="AD159" s="371"/>
      <c r="AE159" s="317"/>
      <c r="AF159" s="371"/>
      <c r="AG159" s="317"/>
      <c r="AH159" s="371"/>
      <c r="AI159" s="317"/>
      <c r="AJ159" s="371"/>
      <c r="AK159" s="317"/>
      <c r="AL159" s="371"/>
      <c r="AM159" s="317"/>
      <c r="AN159" s="371"/>
      <c r="AO159" s="317"/>
      <c r="AP159" s="2076"/>
      <c r="AQ159" s="1906"/>
      <c r="AR159" s="2076"/>
      <c r="AS159" s="1906"/>
      <c r="AT159" s="371"/>
      <c r="AU159" s="317"/>
      <c r="AV159" s="371"/>
      <c r="AW159" s="317"/>
      <c r="AX159" s="371"/>
      <c r="AY159" s="317"/>
      <c r="AZ159" s="528"/>
      <c r="FT159" s="139"/>
      <c r="FU159" s="140"/>
      <c r="FV159" s="141"/>
      <c r="FW159" s="141"/>
      <c r="FX159" s="141"/>
      <c r="FY159" s="141"/>
      <c r="FZ159" s="141"/>
      <c r="GA159" s="141"/>
      <c r="GB159" s="142"/>
      <c r="HB159" s="143" t="s">
        <v>114</v>
      </c>
      <c r="HC159" s="143" t="s">
        <v>46</v>
      </c>
      <c r="HD159" s="10" t="s">
        <v>46</v>
      </c>
      <c r="HE159" s="10" t="s">
        <v>23</v>
      </c>
      <c r="HF159" s="10" t="s">
        <v>45</v>
      </c>
      <c r="HG159" s="143" t="s">
        <v>103</v>
      </c>
    </row>
    <row r="160" spans="1:229" s="1" customFormat="1" ht="24.9" customHeight="1" x14ac:dyDescent="0.2">
      <c r="A160"/>
      <c r="B160" s="384"/>
      <c r="C160" s="207" t="s">
        <v>114</v>
      </c>
      <c r="D160" s="227" t="s">
        <v>7</v>
      </c>
      <c r="E160" s="228" t="s">
        <v>132</v>
      </c>
      <c r="F160" s="155"/>
      <c r="G160" s="229">
        <v>6</v>
      </c>
      <c r="H160" s="230"/>
      <c r="I160" s="385"/>
      <c r="J160" s="369"/>
      <c r="K160" s="508"/>
      <c r="L160" s="369"/>
      <c r="M160" s="508"/>
      <c r="N160" s="369"/>
      <c r="O160" s="508"/>
      <c r="P160" s="369"/>
      <c r="Q160" s="508"/>
      <c r="R160" s="369"/>
      <c r="S160" s="508"/>
      <c r="T160" s="369"/>
      <c r="U160" s="508"/>
      <c r="V160" s="369"/>
      <c r="W160" s="508"/>
      <c r="X160" s="369"/>
      <c r="Y160" s="508"/>
      <c r="Z160" s="369"/>
      <c r="AA160" s="508"/>
      <c r="AB160" s="369"/>
      <c r="AC160" s="508"/>
      <c r="AD160" s="369"/>
      <c r="AE160" s="508"/>
      <c r="AF160" s="369"/>
      <c r="AG160" s="508"/>
      <c r="AH160" s="369"/>
      <c r="AI160" s="508"/>
      <c r="AJ160" s="369"/>
      <c r="AK160" s="508"/>
      <c r="AL160" s="369"/>
      <c r="AM160" s="508"/>
      <c r="AN160" s="369"/>
      <c r="AO160" s="508"/>
      <c r="AP160" s="2074"/>
      <c r="AQ160" s="1902"/>
      <c r="AR160" s="2074"/>
      <c r="AS160" s="1902"/>
      <c r="AT160" s="369"/>
      <c r="AU160" s="508"/>
      <c r="AV160" s="369"/>
      <c r="AW160" s="508"/>
      <c r="AX160" s="369"/>
      <c r="AY160" s="508"/>
      <c r="AZ160" s="526"/>
      <c r="FT160" s="163"/>
      <c r="FU160" s="164" t="s">
        <v>7</v>
      </c>
      <c r="FV160" s="165" t="s">
        <v>31</v>
      </c>
      <c r="FW160" s="33"/>
      <c r="FX160" s="124">
        <f>FW160*G166</f>
        <v>0</v>
      </c>
      <c r="FY160" s="124">
        <v>2.8E-3</v>
      </c>
      <c r="FZ160" s="124">
        <f>FY160*G166</f>
        <v>5.5999999999999999E-3</v>
      </c>
      <c r="GA160" s="124">
        <v>0</v>
      </c>
      <c r="GB160" s="125">
        <f>GA160*G166</f>
        <v>0</v>
      </c>
      <c r="GC160" s="22"/>
      <c r="GD160" s="22"/>
      <c r="GE160" s="22"/>
      <c r="GF160" s="22"/>
      <c r="GG160" s="22"/>
      <c r="GH160" s="22"/>
      <c r="GI160" s="22"/>
      <c r="GJ160" s="22"/>
      <c r="GK160" s="22"/>
      <c r="GL160" s="22"/>
      <c r="GM160" s="22"/>
      <c r="GZ160" s="126" t="s">
        <v>166</v>
      </c>
      <c r="HB160" s="126" t="s">
        <v>238</v>
      </c>
      <c r="HC160" s="126" t="s">
        <v>46</v>
      </c>
      <c r="HG160" s="13" t="s">
        <v>103</v>
      </c>
      <c r="HM160" s="127">
        <f>IF(FV160="základní",I166,0)</f>
        <v>1940</v>
      </c>
      <c r="HN160" s="127">
        <f>IF(FV160="snížená",I166,0)</f>
        <v>0</v>
      </c>
      <c r="HO160" s="127">
        <f>IF(FV160="zákl. přenesená",I166,0)</f>
        <v>0</v>
      </c>
      <c r="HP160" s="127">
        <f>IF(FV160="sníž. přenesená",I166,0)</f>
        <v>0</v>
      </c>
      <c r="HQ160" s="127">
        <f>IF(FV160="nulová",I166,0)</f>
        <v>0</v>
      </c>
      <c r="HR160" s="13" t="s">
        <v>45</v>
      </c>
      <c r="HS160" s="127">
        <f>ROUND(H166*G166,2)</f>
        <v>1940</v>
      </c>
      <c r="HT160" s="13" t="s">
        <v>110</v>
      </c>
      <c r="HU160" s="126" t="s">
        <v>977</v>
      </c>
    </row>
    <row r="161" spans="1:229" s="2" customFormat="1" ht="16.5" customHeight="1" x14ac:dyDescent="0.2">
      <c r="A161"/>
      <c r="B161" s="434" t="s">
        <v>350</v>
      </c>
      <c r="C161" s="435" t="s">
        <v>238</v>
      </c>
      <c r="D161" s="436" t="s">
        <v>463</v>
      </c>
      <c r="E161" s="463" t="s">
        <v>464</v>
      </c>
      <c r="F161" s="437" t="s">
        <v>341</v>
      </c>
      <c r="G161" s="438">
        <v>3</v>
      </c>
      <c r="H161" s="439">
        <v>112</v>
      </c>
      <c r="I161" s="440">
        <f>ROUND(H161*G161,2)</f>
        <v>336</v>
      </c>
      <c r="J161" s="509"/>
      <c r="K161" s="319">
        <f>ROUND(J161*H161,2)</f>
        <v>0</v>
      </c>
      <c r="L161" s="509"/>
      <c r="M161" s="319">
        <f>ROUND(L161*H161,2)</f>
        <v>0</v>
      </c>
      <c r="N161" s="509"/>
      <c r="O161" s="319">
        <f>ROUND(N161*H161,2)</f>
        <v>0</v>
      </c>
      <c r="P161" s="509"/>
      <c r="Q161" s="319">
        <f>ROUND(P161*H161,2)</f>
        <v>0</v>
      </c>
      <c r="R161" s="509"/>
      <c r="S161" s="319">
        <f>ROUND(R161*H161,2)</f>
        <v>0</v>
      </c>
      <c r="T161" s="509"/>
      <c r="U161" s="319">
        <f>ROUND(T161*H161,2)</f>
        <v>0</v>
      </c>
      <c r="V161" s="509"/>
      <c r="W161" s="319">
        <f>ROUND(V161*H161,2)</f>
        <v>0</v>
      </c>
      <c r="X161" s="509"/>
      <c r="Y161" s="319">
        <f>ROUND(X161*H161,2)</f>
        <v>0</v>
      </c>
      <c r="Z161" s="509"/>
      <c r="AA161" s="319">
        <f>ROUND(Z161*H161,2)</f>
        <v>0</v>
      </c>
      <c r="AB161" s="509"/>
      <c r="AC161" s="319">
        <f>ROUND(AB161*H161,2)</f>
        <v>0</v>
      </c>
      <c r="AD161" s="509"/>
      <c r="AE161" s="319">
        <f>ROUND(AD161*H161,2)</f>
        <v>0</v>
      </c>
      <c r="AF161" s="509"/>
      <c r="AG161" s="319">
        <f>ROUND(AF161*H161,2)</f>
        <v>0</v>
      </c>
      <c r="AH161" s="509"/>
      <c r="AI161" s="319">
        <f>ROUND(AH161*H161,2)</f>
        <v>0</v>
      </c>
      <c r="AJ161" s="509"/>
      <c r="AK161" s="319">
        <f>ROUND(AJ161*H161,2)</f>
        <v>0</v>
      </c>
      <c r="AL161" s="509"/>
      <c r="AM161" s="319">
        <f>ROUND(AL161*H161,2)</f>
        <v>0</v>
      </c>
      <c r="AN161" s="509"/>
      <c r="AO161" s="319">
        <f>ROUND(AN161*H161,2)</f>
        <v>0</v>
      </c>
      <c r="AP161" s="2078">
        <v>3</v>
      </c>
      <c r="AQ161" s="1908">
        <f>ROUND(AP161*H161,2)</f>
        <v>336</v>
      </c>
      <c r="AR161" s="2078"/>
      <c r="AS161" s="1908">
        <f>ROUND(AR161*H161,2)</f>
        <v>0</v>
      </c>
      <c r="AT161" s="509"/>
      <c r="AU161" s="319">
        <f>ROUND(AT161*H161,2)</f>
        <v>0</v>
      </c>
      <c r="AV161" s="509">
        <f>AT161+AR161+AP161+AN161+AL161+AJ161+AH161+AF161+AD161+AB161+Z161+X161+V161+T161+R161+P161+N161+L161+J161</f>
        <v>3</v>
      </c>
      <c r="AW161" s="319">
        <f>ROUND(AV161*H161,2)</f>
        <v>336</v>
      </c>
      <c r="AX161" s="509">
        <f>G161-AV161</f>
        <v>0</v>
      </c>
      <c r="AY161" s="319">
        <f>ROUND(AX161*H161,2)</f>
        <v>0</v>
      </c>
      <c r="AZ161" s="530">
        <f>AY161/I161</f>
        <v>0</v>
      </c>
      <c r="FT161" s="31"/>
      <c r="FU161" s="426" t="s">
        <v>7</v>
      </c>
      <c r="FV161" s="427" t="s">
        <v>31</v>
      </c>
      <c r="FW161" s="285"/>
      <c r="FX161" s="48">
        <f>FW161*G167</f>
        <v>0</v>
      </c>
      <c r="FY161" s="48">
        <v>1</v>
      </c>
      <c r="FZ161" s="48">
        <f>FY161*G167</f>
        <v>3</v>
      </c>
      <c r="GA161" s="48">
        <v>0</v>
      </c>
      <c r="GB161" s="428">
        <f>GA161*G167</f>
        <v>0</v>
      </c>
      <c r="GZ161" s="49" t="s">
        <v>110</v>
      </c>
      <c r="HB161" s="49" t="s">
        <v>105</v>
      </c>
      <c r="HC161" s="49" t="s">
        <v>46</v>
      </c>
      <c r="HG161" s="49" t="s">
        <v>103</v>
      </c>
      <c r="HM161" s="429">
        <f>IF(FV161="základní",I167,0)</f>
        <v>36424.800000000003</v>
      </c>
      <c r="HN161" s="429">
        <f>IF(FV161="snížená",I167,0)</f>
        <v>0</v>
      </c>
      <c r="HO161" s="429">
        <f>IF(FV161="zákl. přenesená",I167,0)</f>
        <v>0</v>
      </c>
      <c r="HP161" s="429">
        <f>IF(FV161="sníž. přenesená",I167,0)</f>
        <v>0</v>
      </c>
      <c r="HQ161" s="429">
        <f>IF(FV161="nulová",I167,0)</f>
        <v>0</v>
      </c>
      <c r="HR161" s="49" t="s">
        <v>45</v>
      </c>
      <c r="HS161" s="429">
        <f>ROUND(H167*G167,2)</f>
        <v>36424.800000000003</v>
      </c>
      <c r="HT161" s="49" t="s">
        <v>110</v>
      </c>
      <c r="HU161" s="49" t="s">
        <v>978</v>
      </c>
    </row>
    <row r="162" spans="1:229" s="443" customFormat="1" ht="24.9" customHeight="1" x14ac:dyDescent="0.2">
      <c r="A162"/>
      <c r="B162" s="434" t="s">
        <v>358</v>
      </c>
      <c r="C162" s="435" t="s">
        <v>238</v>
      </c>
      <c r="D162" s="436" t="s">
        <v>467</v>
      </c>
      <c r="E162" s="463" t="s">
        <v>468</v>
      </c>
      <c r="F162" s="437" t="s">
        <v>341</v>
      </c>
      <c r="G162" s="438">
        <v>3</v>
      </c>
      <c r="H162" s="439">
        <v>48</v>
      </c>
      <c r="I162" s="440">
        <f>ROUND(H162*G162,2)</f>
        <v>144</v>
      </c>
      <c r="J162" s="511"/>
      <c r="K162" s="319">
        <f>ROUND(J162*H162,2)</f>
        <v>0</v>
      </c>
      <c r="L162" s="511"/>
      <c r="M162" s="319">
        <f>ROUND(L162*H162,2)</f>
        <v>0</v>
      </c>
      <c r="N162" s="511"/>
      <c r="O162" s="319">
        <f>ROUND(N162*H162,2)</f>
        <v>0</v>
      </c>
      <c r="P162" s="511"/>
      <c r="Q162" s="319">
        <f>ROUND(P162*H162,2)</f>
        <v>0</v>
      </c>
      <c r="R162" s="511"/>
      <c r="S162" s="319">
        <f>ROUND(R162*H162,2)</f>
        <v>0</v>
      </c>
      <c r="T162" s="511"/>
      <c r="U162" s="319">
        <f>ROUND(T162*H162,2)</f>
        <v>0</v>
      </c>
      <c r="V162" s="511"/>
      <c r="W162" s="319">
        <f>ROUND(V162*H162,2)</f>
        <v>0</v>
      </c>
      <c r="X162" s="511"/>
      <c r="Y162" s="319">
        <f>ROUND(X162*H162,2)</f>
        <v>0</v>
      </c>
      <c r="Z162" s="511"/>
      <c r="AA162" s="319">
        <f>ROUND(Z162*H162,2)</f>
        <v>0</v>
      </c>
      <c r="AB162" s="511"/>
      <c r="AC162" s="319">
        <f>ROUND(AB162*H162,2)</f>
        <v>0</v>
      </c>
      <c r="AD162" s="511"/>
      <c r="AE162" s="319">
        <f>ROUND(AD162*H162,2)</f>
        <v>0</v>
      </c>
      <c r="AF162" s="511"/>
      <c r="AG162" s="319">
        <f>ROUND(AF162*H162,2)</f>
        <v>0</v>
      </c>
      <c r="AH162" s="511"/>
      <c r="AI162" s="319">
        <f>ROUND(AH162*H162,2)</f>
        <v>0</v>
      </c>
      <c r="AJ162" s="511"/>
      <c r="AK162" s="319">
        <f>ROUND(AJ162*H162,2)</f>
        <v>0</v>
      </c>
      <c r="AL162" s="511"/>
      <c r="AM162" s="319">
        <f>ROUND(AL162*H162,2)</f>
        <v>0</v>
      </c>
      <c r="AN162" s="511"/>
      <c r="AO162" s="319">
        <f>ROUND(AN162*H162,2)</f>
        <v>0</v>
      </c>
      <c r="AP162" s="2081">
        <v>3</v>
      </c>
      <c r="AQ162" s="1908">
        <f>ROUND(AP162*H162,2)</f>
        <v>144</v>
      </c>
      <c r="AR162" s="2081"/>
      <c r="AS162" s="1908">
        <f>ROUND(AR162*H162,2)</f>
        <v>0</v>
      </c>
      <c r="AT162" s="511"/>
      <c r="AU162" s="319">
        <f>ROUND(AT162*H162,2)</f>
        <v>0</v>
      </c>
      <c r="AV162" s="509">
        <f>AT162+AR162+AP162+AN162+AL162+AJ162+AH162+AF162+AD162+AB162+Z162+X162+V162+T162+R162+P162+N162+L162+J162</f>
        <v>3</v>
      </c>
      <c r="AW162" s="319">
        <f>ROUND(AV162*H162,2)</f>
        <v>144</v>
      </c>
      <c r="AX162" s="509">
        <f>G162-AV162</f>
        <v>0</v>
      </c>
      <c r="AY162" s="319">
        <f>ROUND(AX162*H162,2)</f>
        <v>0</v>
      </c>
      <c r="AZ162" s="530">
        <f>AY162/I162</f>
        <v>0</v>
      </c>
      <c r="FT162" s="461"/>
      <c r="FU162" s="444"/>
      <c r="FV162" s="445"/>
      <c r="FW162" s="445"/>
      <c r="FX162" s="445"/>
      <c r="FY162" s="445"/>
      <c r="FZ162" s="445"/>
      <c r="GA162" s="445"/>
      <c r="GB162" s="446"/>
      <c r="HB162" s="447" t="s">
        <v>114</v>
      </c>
      <c r="HC162" s="447" t="s">
        <v>46</v>
      </c>
      <c r="HD162" s="443" t="s">
        <v>46</v>
      </c>
      <c r="HE162" s="443" t="s">
        <v>23</v>
      </c>
      <c r="HF162" s="443" t="s">
        <v>45</v>
      </c>
      <c r="HG162" s="447" t="s">
        <v>103</v>
      </c>
    </row>
    <row r="163" spans="1:229" s="2" customFormat="1" ht="24.9" customHeight="1" x14ac:dyDescent="0.2">
      <c r="A163"/>
      <c r="B163" s="430" t="s">
        <v>365</v>
      </c>
      <c r="C163" s="268" t="s">
        <v>105</v>
      </c>
      <c r="D163" s="269" t="s">
        <v>471</v>
      </c>
      <c r="E163" s="275" t="s">
        <v>472</v>
      </c>
      <c r="F163" s="270" t="s">
        <v>341</v>
      </c>
      <c r="G163" s="271">
        <v>2</v>
      </c>
      <c r="H163" s="272">
        <v>230.4</v>
      </c>
      <c r="I163" s="432">
        <f>ROUND(H163*G163,2)</f>
        <v>460.8</v>
      </c>
      <c r="J163" s="509"/>
      <c r="K163" s="319">
        <f>ROUND(J163*H163,2)</f>
        <v>0</v>
      </c>
      <c r="L163" s="509"/>
      <c r="M163" s="319">
        <f>ROUND(L163*H163,2)</f>
        <v>0</v>
      </c>
      <c r="N163" s="509"/>
      <c r="O163" s="319">
        <f>ROUND(N163*H163,2)</f>
        <v>0</v>
      </c>
      <c r="P163" s="509">
        <v>2</v>
      </c>
      <c r="Q163" s="319">
        <f>ROUND(P163*H163,2)</f>
        <v>460.8</v>
      </c>
      <c r="R163" s="509"/>
      <c r="S163" s="319">
        <f>ROUND(R163*H163,2)</f>
        <v>0</v>
      </c>
      <c r="T163" s="509"/>
      <c r="U163" s="319">
        <f>ROUND(T163*H163,2)</f>
        <v>0</v>
      </c>
      <c r="V163" s="509"/>
      <c r="W163" s="319">
        <f>ROUND(V163*H163,2)</f>
        <v>0</v>
      </c>
      <c r="X163" s="509"/>
      <c r="Y163" s="319">
        <f>ROUND(X163*H163,2)</f>
        <v>0</v>
      </c>
      <c r="Z163" s="509"/>
      <c r="AA163" s="319">
        <f>ROUND(Z163*H163,2)</f>
        <v>0</v>
      </c>
      <c r="AB163" s="509"/>
      <c r="AC163" s="319">
        <f>ROUND(AB163*H163,2)</f>
        <v>0</v>
      </c>
      <c r="AD163" s="509"/>
      <c r="AE163" s="319">
        <f>ROUND(AD163*H163,2)</f>
        <v>0</v>
      </c>
      <c r="AF163" s="509"/>
      <c r="AG163" s="319">
        <f>ROUND(AF163*H163,2)</f>
        <v>0</v>
      </c>
      <c r="AH163" s="509"/>
      <c r="AI163" s="319">
        <f>ROUND(AH163*H163,2)</f>
        <v>0</v>
      </c>
      <c r="AJ163" s="509"/>
      <c r="AK163" s="319">
        <f>ROUND(AJ163*H163,2)</f>
        <v>0</v>
      </c>
      <c r="AL163" s="509"/>
      <c r="AM163" s="319">
        <f>ROUND(AL163*H163,2)</f>
        <v>0</v>
      </c>
      <c r="AN163" s="509"/>
      <c r="AO163" s="319">
        <f>ROUND(AN163*H163,2)</f>
        <v>0</v>
      </c>
      <c r="AP163" s="2078"/>
      <c r="AQ163" s="1908">
        <f>ROUND(AP163*H163,2)</f>
        <v>0</v>
      </c>
      <c r="AR163" s="2078"/>
      <c r="AS163" s="1908">
        <f>ROUND(AR163*H163,2)</f>
        <v>0</v>
      </c>
      <c r="AT163" s="509"/>
      <c r="AU163" s="319">
        <f>ROUND(AT163*H163,2)</f>
        <v>0</v>
      </c>
      <c r="AV163" s="509">
        <f>AT163+AR163+AP163+AN163+AL163+AJ163+AH163+AF163+AD163+AB163+Z163+X163+V163+T163+R163+P163+N163+L163+J163</f>
        <v>2</v>
      </c>
      <c r="AW163" s="319">
        <f>ROUND(AV163*H163,2)</f>
        <v>460.8</v>
      </c>
      <c r="AX163" s="509">
        <f>G163-AV163</f>
        <v>0</v>
      </c>
      <c r="AY163" s="319">
        <f>ROUND(AX163*H163,2)</f>
        <v>0</v>
      </c>
      <c r="AZ163" s="530">
        <f>AY163/I163</f>
        <v>0</v>
      </c>
      <c r="FT163" s="460"/>
      <c r="FU163" s="441" t="s">
        <v>7</v>
      </c>
      <c r="FV163" s="442" t="s">
        <v>31</v>
      </c>
      <c r="FW163" s="285"/>
      <c r="FX163" s="48">
        <f>FW163*G169</f>
        <v>0</v>
      </c>
      <c r="FY163" s="48">
        <v>3.9E-2</v>
      </c>
      <c r="FZ163" s="48">
        <f>FY163*G169</f>
        <v>3.9E-2</v>
      </c>
      <c r="GA163" s="48">
        <v>0</v>
      </c>
      <c r="GB163" s="428">
        <f>GA163*G169</f>
        <v>0</v>
      </c>
      <c r="GZ163" s="49" t="s">
        <v>166</v>
      </c>
      <c r="HB163" s="49" t="s">
        <v>238</v>
      </c>
      <c r="HC163" s="49" t="s">
        <v>46</v>
      </c>
      <c r="HG163" s="49" t="s">
        <v>103</v>
      </c>
      <c r="HM163" s="429">
        <f>IF(FV163="základní",I169,0)</f>
        <v>250</v>
      </c>
      <c r="HN163" s="429">
        <f>IF(FV163="snížená",I169,0)</f>
        <v>0</v>
      </c>
      <c r="HO163" s="429">
        <f>IF(FV163="zákl. přenesená",I169,0)</f>
        <v>0</v>
      </c>
      <c r="HP163" s="429">
        <f>IF(FV163="sníž. přenesená",I169,0)</f>
        <v>0</v>
      </c>
      <c r="HQ163" s="429">
        <f>IF(FV163="nulová",I169,0)</f>
        <v>0</v>
      </c>
      <c r="HR163" s="49" t="s">
        <v>45</v>
      </c>
      <c r="HS163" s="429">
        <f>ROUND(H169*G169,2)</f>
        <v>250</v>
      </c>
      <c r="HT163" s="49" t="s">
        <v>110</v>
      </c>
      <c r="HU163" s="49" t="s">
        <v>980</v>
      </c>
    </row>
    <row r="164" spans="1:229" s="10" customFormat="1" ht="24.9" customHeight="1" x14ac:dyDescent="0.2">
      <c r="A164"/>
      <c r="B164" s="377"/>
      <c r="C164" s="207" t="s">
        <v>112</v>
      </c>
      <c r="D164" s="33"/>
      <c r="E164" s="208" t="s">
        <v>474</v>
      </c>
      <c r="F164" s="33"/>
      <c r="G164" s="33"/>
      <c r="H164" s="202"/>
      <c r="I164" s="378"/>
      <c r="J164" s="371"/>
      <c r="K164" s="317"/>
      <c r="L164" s="371"/>
      <c r="M164" s="317"/>
      <c r="N164" s="371"/>
      <c r="O164" s="317"/>
      <c r="P164" s="371"/>
      <c r="Q164" s="317"/>
      <c r="R164" s="371"/>
      <c r="S164" s="317"/>
      <c r="T164" s="371"/>
      <c r="U164" s="317"/>
      <c r="V164" s="371"/>
      <c r="W164" s="317"/>
      <c r="X164" s="371"/>
      <c r="Y164" s="317"/>
      <c r="Z164" s="371"/>
      <c r="AA164" s="317"/>
      <c r="AB164" s="371"/>
      <c r="AC164" s="317"/>
      <c r="AD164" s="371"/>
      <c r="AE164" s="317"/>
      <c r="AF164" s="371"/>
      <c r="AG164" s="317"/>
      <c r="AH164" s="371"/>
      <c r="AI164" s="317"/>
      <c r="AJ164" s="371"/>
      <c r="AK164" s="317"/>
      <c r="AL164" s="371"/>
      <c r="AM164" s="317"/>
      <c r="AN164" s="371"/>
      <c r="AO164" s="317"/>
      <c r="AP164" s="2076"/>
      <c r="AQ164" s="1906"/>
      <c r="AR164" s="2076"/>
      <c r="AS164" s="1906"/>
      <c r="AT164" s="371"/>
      <c r="AU164" s="317"/>
      <c r="AV164" s="371"/>
      <c r="AW164" s="317"/>
      <c r="AX164" s="371"/>
      <c r="AY164" s="317"/>
      <c r="AZ164" s="528"/>
      <c r="FT164" s="139"/>
      <c r="FU164" s="140"/>
      <c r="FV164" s="141"/>
      <c r="FW164" s="141"/>
      <c r="FX164" s="141"/>
      <c r="FY164" s="141"/>
      <c r="FZ164" s="141"/>
      <c r="GA164" s="141"/>
      <c r="GB164" s="142"/>
      <c r="HB164" s="143" t="s">
        <v>114</v>
      </c>
      <c r="HC164" s="143" t="s">
        <v>46</v>
      </c>
      <c r="HD164" s="10" t="s">
        <v>46</v>
      </c>
      <c r="HE164" s="10" t="s">
        <v>23</v>
      </c>
      <c r="HF164" s="10" t="s">
        <v>45</v>
      </c>
      <c r="HG164" s="143" t="s">
        <v>103</v>
      </c>
    </row>
    <row r="165" spans="1:229" s="1" customFormat="1" ht="24.9" customHeight="1" x14ac:dyDescent="0.2">
      <c r="A165"/>
      <c r="B165" s="380"/>
      <c r="C165" s="207" t="s">
        <v>114</v>
      </c>
      <c r="D165" s="215" t="s">
        <v>7</v>
      </c>
      <c r="E165" s="216" t="s">
        <v>976</v>
      </c>
      <c r="F165" s="141"/>
      <c r="G165" s="217">
        <v>2</v>
      </c>
      <c r="H165" s="218"/>
      <c r="I165" s="381"/>
      <c r="J165" s="369"/>
      <c r="K165" s="508"/>
      <c r="L165" s="369"/>
      <c r="M165" s="508"/>
      <c r="N165" s="369"/>
      <c r="O165" s="508"/>
      <c r="P165" s="369"/>
      <c r="Q165" s="508"/>
      <c r="R165" s="369"/>
      <c r="S165" s="508"/>
      <c r="T165" s="369"/>
      <c r="U165" s="508"/>
      <c r="V165" s="369"/>
      <c r="W165" s="508"/>
      <c r="X165" s="369"/>
      <c r="Y165" s="508"/>
      <c r="Z165" s="369"/>
      <c r="AA165" s="508"/>
      <c r="AB165" s="369"/>
      <c r="AC165" s="508"/>
      <c r="AD165" s="369"/>
      <c r="AE165" s="508"/>
      <c r="AF165" s="369"/>
      <c r="AG165" s="508"/>
      <c r="AH165" s="369"/>
      <c r="AI165" s="508"/>
      <c r="AJ165" s="369"/>
      <c r="AK165" s="508"/>
      <c r="AL165" s="369"/>
      <c r="AM165" s="508"/>
      <c r="AN165" s="369"/>
      <c r="AO165" s="508"/>
      <c r="AP165" s="2074"/>
      <c r="AQ165" s="1902"/>
      <c r="AR165" s="2074"/>
      <c r="AS165" s="1902"/>
      <c r="AT165" s="369"/>
      <c r="AU165" s="508"/>
      <c r="AV165" s="369"/>
      <c r="AW165" s="508"/>
      <c r="AX165" s="369"/>
      <c r="AY165" s="508"/>
      <c r="AZ165" s="526"/>
      <c r="FT165" s="163"/>
      <c r="FU165" s="164" t="s">
        <v>7</v>
      </c>
      <c r="FV165" s="165" t="s">
        <v>31</v>
      </c>
      <c r="FW165" s="33"/>
      <c r="FX165" s="124">
        <f>FW165*G171</f>
        <v>0</v>
      </c>
      <c r="FY165" s="124">
        <v>6.4000000000000001E-2</v>
      </c>
      <c r="FZ165" s="124">
        <f>FY165*G171</f>
        <v>0.128</v>
      </c>
      <c r="GA165" s="124">
        <v>0</v>
      </c>
      <c r="GB165" s="125">
        <f>GA165*G171</f>
        <v>0</v>
      </c>
      <c r="GC165" s="22"/>
      <c r="GD165" s="22"/>
      <c r="GE165" s="22"/>
      <c r="GF165" s="22"/>
      <c r="GG165" s="22"/>
      <c r="GH165" s="22"/>
      <c r="GI165" s="22"/>
      <c r="GJ165" s="22"/>
      <c r="GK165" s="22"/>
      <c r="GL165" s="22"/>
      <c r="GM165" s="22"/>
      <c r="GZ165" s="126" t="s">
        <v>166</v>
      </c>
      <c r="HB165" s="126" t="s">
        <v>238</v>
      </c>
      <c r="HC165" s="126" t="s">
        <v>46</v>
      </c>
      <c r="HG165" s="13" t="s">
        <v>103</v>
      </c>
      <c r="HM165" s="127">
        <f>IF(FV165="základní",I171,0)</f>
        <v>600</v>
      </c>
      <c r="HN165" s="127">
        <f>IF(FV165="snížená",I171,0)</f>
        <v>0</v>
      </c>
      <c r="HO165" s="127">
        <f>IF(FV165="zákl. přenesená",I171,0)</f>
        <v>0</v>
      </c>
      <c r="HP165" s="127">
        <f>IF(FV165="sníž. přenesená",I171,0)</f>
        <v>0</v>
      </c>
      <c r="HQ165" s="127">
        <f>IF(FV165="nulová",I171,0)</f>
        <v>0</v>
      </c>
      <c r="HR165" s="13" t="s">
        <v>45</v>
      </c>
      <c r="HS165" s="127">
        <f>ROUND(H171*G171,2)</f>
        <v>600</v>
      </c>
      <c r="HT165" s="13" t="s">
        <v>110</v>
      </c>
      <c r="HU165" s="126" t="s">
        <v>981</v>
      </c>
    </row>
    <row r="166" spans="1:229" s="443" customFormat="1" ht="24.9" customHeight="1" x14ac:dyDescent="0.2">
      <c r="A166"/>
      <c r="B166" s="434" t="s">
        <v>372</v>
      </c>
      <c r="C166" s="435" t="s">
        <v>238</v>
      </c>
      <c r="D166" s="436" t="s">
        <v>477</v>
      </c>
      <c r="E166" s="463" t="s">
        <v>478</v>
      </c>
      <c r="F166" s="437" t="s">
        <v>341</v>
      </c>
      <c r="G166" s="438">
        <v>2</v>
      </c>
      <c r="H166" s="439">
        <v>970</v>
      </c>
      <c r="I166" s="440">
        <f>ROUND(H166*G166,2)</f>
        <v>1940</v>
      </c>
      <c r="J166" s="511"/>
      <c r="K166" s="319">
        <f>ROUND(J166*H166,2)</f>
        <v>0</v>
      </c>
      <c r="L166" s="511"/>
      <c r="M166" s="319">
        <f>ROUND(L166*H166,2)</f>
        <v>0</v>
      </c>
      <c r="N166" s="511"/>
      <c r="O166" s="319">
        <f>ROUND(N166*H166,2)</f>
        <v>0</v>
      </c>
      <c r="P166" s="511">
        <v>2</v>
      </c>
      <c r="Q166" s="319">
        <f>ROUND(P166*H166,2)</f>
        <v>1940</v>
      </c>
      <c r="R166" s="511"/>
      <c r="S166" s="319">
        <f>ROUND(R166*H166,2)</f>
        <v>0</v>
      </c>
      <c r="T166" s="511"/>
      <c r="U166" s="319">
        <f>ROUND(T166*H166,2)</f>
        <v>0</v>
      </c>
      <c r="V166" s="511"/>
      <c r="W166" s="319">
        <f>ROUND(V166*H166,2)</f>
        <v>0</v>
      </c>
      <c r="X166" s="511"/>
      <c r="Y166" s="319">
        <f>ROUND(X166*H166,2)</f>
        <v>0</v>
      </c>
      <c r="Z166" s="511"/>
      <c r="AA166" s="319">
        <f>ROUND(Z166*H166,2)</f>
        <v>0</v>
      </c>
      <c r="AB166" s="511"/>
      <c r="AC166" s="319">
        <f>ROUND(AB166*H166,2)</f>
        <v>0</v>
      </c>
      <c r="AD166" s="511"/>
      <c r="AE166" s="319">
        <f>ROUND(AD166*H166,2)</f>
        <v>0</v>
      </c>
      <c r="AF166" s="511"/>
      <c r="AG166" s="319">
        <f>ROUND(AF166*H166,2)</f>
        <v>0</v>
      </c>
      <c r="AH166" s="511"/>
      <c r="AI166" s="319">
        <f>ROUND(AH166*H166,2)</f>
        <v>0</v>
      </c>
      <c r="AJ166" s="511"/>
      <c r="AK166" s="319">
        <f>ROUND(AJ166*H166,2)</f>
        <v>0</v>
      </c>
      <c r="AL166" s="511"/>
      <c r="AM166" s="319">
        <f>ROUND(AL166*H166,2)</f>
        <v>0</v>
      </c>
      <c r="AN166" s="511"/>
      <c r="AO166" s="319">
        <f>ROUND(AN166*H166,2)</f>
        <v>0</v>
      </c>
      <c r="AP166" s="2081"/>
      <c r="AQ166" s="1908">
        <f>ROUND(AP166*H166,2)</f>
        <v>0</v>
      </c>
      <c r="AR166" s="2081"/>
      <c r="AS166" s="1908">
        <f>ROUND(AR166*H166,2)</f>
        <v>0</v>
      </c>
      <c r="AT166" s="511"/>
      <c r="AU166" s="319">
        <f>ROUND(AT166*H166,2)</f>
        <v>0</v>
      </c>
      <c r="AV166" s="509">
        <f>AT166+AR166+AP166+AN166+AL166+AJ166+AH166+AF166+AD166+AB166+Z166+X166+V166+T166+R166+P166+N166+L166+J166</f>
        <v>2</v>
      </c>
      <c r="AW166" s="319">
        <f>ROUND(AV166*H166,2)</f>
        <v>1940</v>
      </c>
      <c r="AX166" s="509">
        <f>G166-AV166</f>
        <v>0</v>
      </c>
      <c r="AY166" s="319">
        <f>ROUND(AX166*H166,2)</f>
        <v>0</v>
      </c>
      <c r="AZ166" s="530">
        <f>AY166/I166</f>
        <v>0</v>
      </c>
      <c r="FT166" s="461"/>
      <c r="FU166" s="444"/>
      <c r="FV166" s="445"/>
      <c r="FW166" s="445"/>
      <c r="FX166" s="445"/>
      <c r="FY166" s="445"/>
      <c r="FZ166" s="445"/>
      <c r="GA166" s="445"/>
      <c r="GB166" s="446"/>
      <c r="HB166" s="447" t="s">
        <v>114</v>
      </c>
      <c r="HC166" s="447" t="s">
        <v>46</v>
      </c>
      <c r="HD166" s="443" t="s">
        <v>46</v>
      </c>
      <c r="HE166" s="443" t="s">
        <v>23</v>
      </c>
      <c r="HF166" s="443" t="s">
        <v>45</v>
      </c>
      <c r="HG166" s="447" t="s">
        <v>103</v>
      </c>
    </row>
    <row r="167" spans="1:229" s="2" customFormat="1" ht="24.9" customHeight="1" x14ac:dyDescent="0.2">
      <c r="A167"/>
      <c r="B167" s="430" t="s">
        <v>377</v>
      </c>
      <c r="C167" s="268" t="s">
        <v>105</v>
      </c>
      <c r="D167" s="269" t="s">
        <v>490</v>
      </c>
      <c r="E167" s="275" t="s">
        <v>491</v>
      </c>
      <c r="F167" s="270" t="s">
        <v>341</v>
      </c>
      <c r="G167" s="271">
        <v>3</v>
      </c>
      <c r="H167" s="272">
        <v>12141.6</v>
      </c>
      <c r="I167" s="432">
        <f>ROUND(H167*G167,2)</f>
        <v>36424.800000000003</v>
      </c>
      <c r="J167" s="509"/>
      <c r="K167" s="319">
        <f>ROUND(J167*H167,2)</f>
        <v>0</v>
      </c>
      <c r="L167" s="509"/>
      <c r="M167" s="319">
        <f>ROUND(L167*H167,2)</f>
        <v>0</v>
      </c>
      <c r="N167" s="509"/>
      <c r="O167" s="319">
        <f>ROUND(N167*H167,2)</f>
        <v>0</v>
      </c>
      <c r="P167" s="509">
        <v>2</v>
      </c>
      <c r="Q167" s="319">
        <f>ROUND(P167*H167,2)</f>
        <v>24283.200000000001</v>
      </c>
      <c r="R167" s="509">
        <v>1</v>
      </c>
      <c r="S167" s="319">
        <f>ROUND(R167*H167,2)</f>
        <v>12141.6</v>
      </c>
      <c r="T167" s="509"/>
      <c r="U167" s="319">
        <f>ROUND(T167*H167,2)</f>
        <v>0</v>
      </c>
      <c r="V167" s="509"/>
      <c r="W167" s="319">
        <f>ROUND(V167*H167,2)</f>
        <v>0</v>
      </c>
      <c r="X167" s="509"/>
      <c r="Y167" s="319">
        <f>ROUND(X167*H167,2)</f>
        <v>0</v>
      </c>
      <c r="Z167" s="509"/>
      <c r="AA167" s="319">
        <f>ROUND(Z167*H167,2)</f>
        <v>0</v>
      </c>
      <c r="AB167" s="509"/>
      <c r="AC167" s="319">
        <f>ROUND(AB167*H167,2)</f>
        <v>0</v>
      </c>
      <c r="AD167" s="509"/>
      <c r="AE167" s="319">
        <f>ROUND(AD167*H167,2)</f>
        <v>0</v>
      </c>
      <c r="AF167" s="509"/>
      <c r="AG167" s="319">
        <f>ROUND(AF167*H167,2)</f>
        <v>0</v>
      </c>
      <c r="AH167" s="509"/>
      <c r="AI167" s="319">
        <f>ROUND(AH167*H167,2)</f>
        <v>0</v>
      </c>
      <c r="AJ167" s="509"/>
      <c r="AK167" s="319">
        <f>ROUND(AJ167*H167,2)</f>
        <v>0</v>
      </c>
      <c r="AL167" s="509"/>
      <c r="AM167" s="319">
        <f>ROUND(AL167*H167,2)</f>
        <v>0</v>
      </c>
      <c r="AN167" s="509"/>
      <c r="AO167" s="319">
        <f>ROUND(AN167*H167,2)</f>
        <v>0</v>
      </c>
      <c r="AP167" s="2078"/>
      <c r="AQ167" s="1908">
        <f>ROUND(AP167*H167,2)</f>
        <v>0</v>
      </c>
      <c r="AR167" s="2078"/>
      <c r="AS167" s="1908">
        <f>ROUND(AR167*H167,2)</f>
        <v>0</v>
      </c>
      <c r="AT167" s="509"/>
      <c r="AU167" s="319">
        <f>ROUND(AT167*H167,2)</f>
        <v>0</v>
      </c>
      <c r="AV167" s="509">
        <f>AT167+AR167+AP167+AN167+AL167+AJ167+AH167+AF167+AD167+AB167+Z167+X167+V167+T167+R167+P167+N167+L167+J167</f>
        <v>3</v>
      </c>
      <c r="AW167" s="319">
        <f>ROUND(AV167*H167,2)</f>
        <v>36424.800000000003</v>
      </c>
      <c r="AX167" s="509">
        <f>G167-AV167</f>
        <v>0</v>
      </c>
      <c r="AY167" s="319">
        <f>ROUND(AX167*H167,2)</f>
        <v>0</v>
      </c>
      <c r="AZ167" s="530">
        <f>AY167/I167</f>
        <v>0</v>
      </c>
      <c r="FT167" s="460"/>
      <c r="FU167" s="441" t="s">
        <v>7</v>
      </c>
      <c r="FV167" s="442" t="s">
        <v>31</v>
      </c>
      <c r="FW167" s="285"/>
      <c r="FX167" s="48">
        <f>FW167*G173</f>
        <v>0</v>
      </c>
      <c r="FY167" s="48">
        <v>8.1000000000000003E-2</v>
      </c>
      <c r="FZ167" s="48">
        <f>FY167*G173</f>
        <v>0.24299999999999999</v>
      </c>
      <c r="GA167" s="48">
        <v>0</v>
      </c>
      <c r="GB167" s="428">
        <f>GA167*G173</f>
        <v>0</v>
      </c>
      <c r="GZ167" s="49" t="s">
        <v>166</v>
      </c>
      <c r="HB167" s="49" t="s">
        <v>238</v>
      </c>
      <c r="HC167" s="49" t="s">
        <v>46</v>
      </c>
      <c r="HG167" s="49" t="s">
        <v>103</v>
      </c>
      <c r="HM167" s="429">
        <f>IF(FV167="základní",I173,0)</f>
        <v>750</v>
      </c>
      <c r="HN167" s="429">
        <f>IF(FV167="snížená",I173,0)</f>
        <v>0</v>
      </c>
      <c r="HO167" s="429">
        <f>IF(FV167="zákl. přenesená",I173,0)</f>
        <v>0</v>
      </c>
      <c r="HP167" s="429">
        <f>IF(FV167="sníž. přenesená",I173,0)</f>
        <v>0</v>
      </c>
      <c r="HQ167" s="429">
        <f>IF(FV167="nulová",I173,0)</f>
        <v>0</v>
      </c>
      <c r="HR167" s="49" t="s">
        <v>45</v>
      </c>
      <c r="HS167" s="429">
        <f>ROUND(H173*G173,2)</f>
        <v>750</v>
      </c>
      <c r="HT167" s="49" t="s">
        <v>110</v>
      </c>
      <c r="HU167" s="49" t="s">
        <v>984</v>
      </c>
    </row>
    <row r="168" spans="1:229" s="10" customFormat="1" ht="24.9" customHeight="1" x14ac:dyDescent="0.2">
      <c r="A168"/>
      <c r="B168" s="380"/>
      <c r="C168" s="207" t="s">
        <v>114</v>
      </c>
      <c r="D168" s="215" t="s">
        <v>7</v>
      </c>
      <c r="E168" s="216" t="s">
        <v>979</v>
      </c>
      <c r="F168" s="141"/>
      <c r="G168" s="217">
        <v>3</v>
      </c>
      <c r="H168" s="218"/>
      <c r="I168" s="381"/>
      <c r="J168" s="371"/>
      <c r="K168" s="317"/>
      <c r="L168" s="371"/>
      <c r="M168" s="317"/>
      <c r="N168" s="371"/>
      <c r="O168" s="317"/>
      <c r="P168" s="371"/>
      <c r="Q168" s="317"/>
      <c r="R168" s="371"/>
      <c r="S168" s="317"/>
      <c r="T168" s="371"/>
      <c r="U168" s="317"/>
      <c r="V168" s="371"/>
      <c r="W168" s="317"/>
      <c r="X168" s="371"/>
      <c r="Y168" s="317"/>
      <c r="Z168" s="371"/>
      <c r="AA168" s="317"/>
      <c r="AB168" s="371"/>
      <c r="AC168" s="317"/>
      <c r="AD168" s="371"/>
      <c r="AE168" s="317"/>
      <c r="AF168" s="371"/>
      <c r="AG168" s="317"/>
      <c r="AH168" s="371"/>
      <c r="AI168" s="317"/>
      <c r="AJ168" s="371"/>
      <c r="AK168" s="317"/>
      <c r="AL168" s="371"/>
      <c r="AM168" s="317"/>
      <c r="AN168" s="371"/>
      <c r="AO168" s="317"/>
      <c r="AP168" s="2076"/>
      <c r="AQ168" s="1906"/>
      <c r="AR168" s="2076"/>
      <c r="AS168" s="1906"/>
      <c r="AT168" s="371"/>
      <c r="AU168" s="317"/>
      <c r="AV168" s="371"/>
      <c r="AW168" s="317"/>
      <c r="AX168" s="371"/>
      <c r="AY168" s="317"/>
      <c r="AZ168" s="528"/>
      <c r="FT168" s="139"/>
      <c r="FU168" s="140"/>
      <c r="FV168" s="141"/>
      <c r="FW168" s="141"/>
      <c r="FX168" s="141"/>
      <c r="FY168" s="141"/>
      <c r="FZ168" s="141"/>
      <c r="GA168" s="141"/>
      <c r="GB168" s="142"/>
      <c r="HB168" s="143" t="s">
        <v>114</v>
      </c>
      <c r="HC168" s="143" t="s">
        <v>46</v>
      </c>
      <c r="HD168" s="10" t="s">
        <v>46</v>
      </c>
      <c r="HE168" s="10" t="s">
        <v>23</v>
      </c>
      <c r="HF168" s="10" t="s">
        <v>45</v>
      </c>
      <c r="HG168" s="143" t="s">
        <v>103</v>
      </c>
    </row>
    <row r="169" spans="1:229" s="2" customFormat="1" ht="24.9" customHeight="1" x14ac:dyDescent="0.2">
      <c r="A169"/>
      <c r="B169" s="434" t="s">
        <v>383</v>
      </c>
      <c r="C169" s="435" t="s">
        <v>238</v>
      </c>
      <c r="D169" s="436" t="s">
        <v>501</v>
      </c>
      <c r="E169" s="463" t="s">
        <v>502</v>
      </c>
      <c r="F169" s="437" t="s">
        <v>341</v>
      </c>
      <c r="G169" s="438">
        <v>1</v>
      </c>
      <c r="H169" s="439">
        <v>250</v>
      </c>
      <c r="I169" s="440">
        <f>ROUND(H169*G169,2)</f>
        <v>250</v>
      </c>
      <c r="J169" s="509"/>
      <c r="K169" s="319">
        <f>ROUND(J169*H169,2)</f>
        <v>0</v>
      </c>
      <c r="L169" s="509"/>
      <c r="M169" s="319">
        <f>ROUND(L169*H169,2)</f>
        <v>0</v>
      </c>
      <c r="N169" s="509"/>
      <c r="O169" s="319">
        <f>ROUND(N169*H169,2)</f>
        <v>0</v>
      </c>
      <c r="P169" s="509"/>
      <c r="Q169" s="319">
        <f>ROUND(P169*H169,2)</f>
        <v>0</v>
      </c>
      <c r="R169" s="509">
        <v>1</v>
      </c>
      <c r="S169" s="319">
        <f>ROUND(R169*H169,2)</f>
        <v>250</v>
      </c>
      <c r="T169" s="509"/>
      <c r="U169" s="319">
        <f>ROUND(T169*H169,2)</f>
        <v>0</v>
      </c>
      <c r="V169" s="509"/>
      <c r="W169" s="319">
        <f>ROUND(V169*H169,2)</f>
        <v>0</v>
      </c>
      <c r="X169" s="509"/>
      <c r="Y169" s="319">
        <f>ROUND(X169*H169,2)</f>
        <v>0</v>
      </c>
      <c r="Z169" s="509"/>
      <c r="AA169" s="319">
        <f>ROUND(Z169*H169,2)</f>
        <v>0</v>
      </c>
      <c r="AB169" s="509"/>
      <c r="AC169" s="319">
        <f>ROUND(AB169*H169,2)</f>
        <v>0</v>
      </c>
      <c r="AD169" s="509"/>
      <c r="AE169" s="319">
        <f>ROUND(AD169*H169,2)</f>
        <v>0</v>
      </c>
      <c r="AF169" s="509"/>
      <c r="AG169" s="319">
        <f>ROUND(AF169*H169,2)</f>
        <v>0</v>
      </c>
      <c r="AH169" s="509"/>
      <c r="AI169" s="319">
        <f>ROUND(AH169*H169,2)</f>
        <v>0</v>
      </c>
      <c r="AJ169" s="509"/>
      <c r="AK169" s="319">
        <f>ROUND(AJ169*H169,2)</f>
        <v>0</v>
      </c>
      <c r="AL169" s="509"/>
      <c r="AM169" s="319">
        <f>ROUND(AL169*H169,2)</f>
        <v>0</v>
      </c>
      <c r="AN169" s="509"/>
      <c r="AO169" s="319">
        <f>ROUND(AN169*H169,2)</f>
        <v>0</v>
      </c>
      <c r="AP169" s="2078"/>
      <c r="AQ169" s="1908">
        <f>ROUND(AP169*H169,2)</f>
        <v>0</v>
      </c>
      <c r="AR169" s="2078"/>
      <c r="AS169" s="1908">
        <f>ROUND(AR169*H169,2)</f>
        <v>0</v>
      </c>
      <c r="AT169" s="509"/>
      <c r="AU169" s="319">
        <f>ROUND(AT169*H169,2)</f>
        <v>0</v>
      </c>
      <c r="AV169" s="509">
        <f>AT169+AR169+AP169+AN169+AL169+AJ169+AH169+AF169+AD169+AB169+Z169+X169+V169+T169+R169+P169+N169+L169+J169</f>
        <v>1</v>
      </c>
      <c r="AW169" s="319">
        <f>ROUND(AV169*H169,2)</f>
        <v>250</v>
      </c>
      <c r="AX169" s="509">
        <f>G169-AV169</f>
        <v>0</v>
      </c>
      <c r="AY169" s="319">
        <f>ROUND(AX169*H169,2)</f>
        <v>0</v>
      </c>
      <c r="AZ169" s="530">
        <f>AY169/I169</f>
        <v>0</v>
      </c>
      <c r="FT169" s="460"/>
      <c r="FU169" s="441" t="s">
        <v>7</v>
      </c>
      <c r="FV169" s="442" t="s">
        <v>31</v>
      </c>
      <c r="FW169" s="285"/>
      <c r="FX169" s="48">
        <f>FW169*G175</f>
        <v>0</v>
      </c>
      <c r="FY169" s="48">
        <v>0.54800000000000004</v>
      </c>
      <c r="FZ169" s="48">
        <f>FY169*G175</f>
        <v>1.6440000000000001</v>
      </c>
      <c r="GA169" s="48">
        <v>0</v>
      </c>
      <c r="GB169" s="428">
        <f>GA169*G175</f>
        <v>0</v>
      </c>
      <c r="GZ169" s="49" t="s">
        <v>166</v>
      </c>
      <c r="HB169" s="49" t="s">
        <v>238</v>
      </c>
      <c r="HC169" s="49" t="s">
        <v>46</v>
      </c>
      <c r="HG169" s="49" t="s">
        <v>103</v>
      </c>
      <c r="HM169" s="429">
        <f>IF(FV169="základní",I175,0)</f>
        <v>5760</v>
      </c>
      <c r="HN169" s="429">
        <f>IF(FV169="snížená",I175,0)</f>
        <v>0</v>
      </c>
      <c r="HO169" s="429">
        <f>IF(FV169="zákl. přenesená",I175,0)</f>
        <v>0</v>
      </c>
      <c r="HP169" s="429">
        <f>IF(FV169="sníž. přenesená",I175,0)</f>
        <v>0</v>
      </c>
      <c r="HQ169" s="429">
        <f>IF(FV169="nulová",I175,0)</f>
        <v>0</v>
      </c>
      <c r="HR169" s="49" t="s">
        <v>45</v>
      </c>
      <c r="HS169" s="429">
        <f>ROUND(H175*G175,2)</f>
        <v>5760</v>
      </c>
      <c r="HT169" s="49" t="s">
        <v>110</v>
      </c>
      <c r="HU169" s="49" t="s">
        <v>985</v>
      </c>
    </row>
    <row r="170" spans="1:229" s="10" customFormat="1" ht="24.9" customHeight="1" x14ac:dyDescent="0.2">
      <c r="A170"/>
      <c r="B170" s="380"/>
      <c r="C170" s="207" t="s">
        <v>114</v>
      </c>
      <c r="D170" s="215" t="s">
        <v>7</v>
      </c>
      <c r="E170" s="216" t="s">
        <v>570</v>
      </c>
      <c r="F170" s="141"/>
      <c r="G170" s="217">
        <v>1</v>
      </c>
      <c r="H170" s="218"/>
      <c r="I170" s="381"/>
      <c r="J170" s="371"/>
      <c r="K170" s="317"/>
      <c r="L170" s="371"/>
      <c r="M170" s="317"/>
      <c r="N170" s="371"/>
      <c r="O170" s="317"/>
      <c r="P170" s="371"/>
      <c r="Q170" s="317"/>
      <c r="R170" s="371"/>
      <c r="S170" s="317"/>
      <c r="T170" s="371"/>
      <c r="U170" s="317"/>
      <c r="V170" s="371"/>
      <c r="W170" s="317"/>
      <c r="X170" s="371"/>
      <c r="Y170" s="317"/>
      <c r="Z170" s="371"/>
      <c r="AA170" s="317"/>
      <c r="AB170" s="371"/>
      <c r="AC170" s="317"/>
      <c r="AD170" s="371"/>
      <c r="AE170" s="317"/>
      <c r="AF170" s="371"/>
      <c r="AG170" s="317"/>
      <c r="AH170" s="371"/>
      <c r="AI170" s="317"/>
      <c r="AJ170" s="371"/>
      <c r="AK170" s="317"/>
      <c r="AL170" s="371"/>
      <c r="AM170" s="317"/>
      <c r="AN170" s="371"/>
      <c r="AO170" s="317"/>
      <c r="AP170" s="2076"/>
      <c r="AQ170" s="1906"/>
      <c r="AR170" s="2076"/>
      <c r="AS170" s="1906"/>
      <c r="AT170" s="371"/>
      <c r="AU170" s="317"/>
      <c r="AV170" s="371"/>
      <c r="AW170" s="317"/>
      <c r="AX170" s="371"/>
      <c r="AY170" s="317"/>
      <c r="AZ170" s="528"/>
      <c r="FT170" s="139"/>
      <c r="FU170" s="140"/>
      <c r="FV170" s="141"/>
      <c r="FW170" s="141"/>
      <c r="FX170" s="141"/>
      <c r="FY170" s="141"/>
      <c r="FZ170" s="141"/>
      <c r="GA170" s="141"/>
      <c r="GB170" s="142"/>
      <c r="HB170" s="143" t="s">
        <v>114</v>
      </c>
      <c r="HC170" s="143" t="s">
        <v>46</v>
      </c>
      <c r="HD170" s="10" t="s">
        <v>46</v>
      </c>
      <c r="HE170" s="10" t="s">
        <v>23</v>
      </c>
      <c r="HF170" s="10" t="s">
        <v>45</v>
      </c>
      <c r="HG170" s="143" t="s">
        <v>103</v>
      </c>
    </row>
    <row r="171" spans="1:229" s="2" customFormat="1" ht="24.9" customHeight="1" x14ac:dyDescent="0.2">
      <c r="A171"/>
      <c r="B171" s="434" t="s">
        <v>388</v>
      </c>
      <c r="C171" s="435" t="s">
        <v>238</v>
      </c>
      <c r="D171" s="436" t="s">
        <v>510</v>
      </c>
      <c r="E171" s="463" t="s">
        <v>511</v>
      </c>
      <c r="F171" s="437" t="s">
        <v>341</v>
      </c>
      <c r="G171" s="438">
        <v>2</v>
      </c>
      <c r="H171" s="439">
        <v>300</v>
      </c>
      <c r="I171" s="440">
        <f>ROUND(H171*G171,2)</f>
        <v>600</v>
      </c>
      <c r="J171" s="509"/>
      <c r="K171" s="319">
        <f>ROUND(J171*H171,2)</f>
        <v>0</v>
      </c>
      <c r="L171" s="509"/>
      <c r="M171" s="319">
        <f>ROUND(L171*H171,2)</f>
        <v>0</v>
      </c>
      <c r="N171" s="509"/>
      <c r="O171" s="319">
        <f>ROUND(N171*H171,2)</f>
        <v>0</v>
      </c>
      <c r="P171" s="509"/>
      <c r="Q171" s="319">
        <f>ROUND(P171*H171,2)</f>
        <v>0</v>
      </c>
      <c r="R171" s="509">
        <v>2</v>
      </c>
      <c r="S171" s="319">
        <f>ROUND(R171*H171,2)</f>
        <v>600</v>
      </c>
      <c r="T171" s="509"/>
      <c r="U171" s="319">
        <f>ROUND(T171*H171,2)</f>
        <v>0</v>
      </c>
      <c r="V171" s="509"/>
      <c r="W171" s="319">
        <f>ROUND(V171*H171,2)</f>
        <v>0</v>
      </c>
      <c r="X171" s="509"/>
      <c r="Y171" s="319">
        <f>ROUND(X171*H171,2)</f>
        <v>0</v>
      </c>
      <c r="Z171" s="509"/>
      <c r="AA171" s="319">
        <f>ROUND(Z171*H171,2)</f>
        <v>0</v>
      </c>
      <c r="AB171" s="509"/>
      <c r="AC171" s="319">
        <f>ROUND(AB171*H171,2)</f>
        <v>0</v>
      </c>
      <c r="AD171" s="509"/>
      <c r="AE171" s="319">
        <f>ROUND(AD171*H171,2)</f>
        <v>0</v>
      </c>
      <c r="AF171" s="509"/>
      <c r="AG171" s="319">
        <f>ROUND(AF171*H171,2)</f>
        <v>0</v>
      </c>
      <c r="AH171" s="509"/>
      <c r="AI171" s="319">
        <f>ROUND(AH171*H171,2)</f>
        <v>0</v>
      </c>
      <c r="AJ171" s="509"/>
      <c r="AK171" s="319">
        <f>ROUND(AJ171*H171,2)</f>
        <v>0</v>
      </c>
      <c r="AL171" s="509"/>
      <c r="AM171" s="319">
        <f>ROUND(AL171*H171,2)</f>
        <v>0</v>
      </c>
      <c r="AN171" s="509"/>
      <c r="AO171" s="319">
        <f>ROUND(AN171*H171,2)</f>
        <v>0</v>
      </c>
      <c r="AP171" s="2078"/>
      <c r="AQ171" s="1908">
        <f>ROUND(AP171*H171,2)</f>
        <v>0</v>
      </c>
      <c r="AR171" s="2078"/>
      <c r="AS171" s="1908">
        <f>ROUND(AR171*H171,2)</f>
        <v>0</v>
      </c>
      <c r="AT171" s="509"/>
      <c r="AU171" s="319">
        <f>ROUND(AT171*H171,2)</f>
        <v>0</v>
      </c>
      <c r="AV171" s="509">
        <f>AT171+AR171+AP171+AN171+AL171+AJ171+AH171+AF171+AD171+AB171+Z171+X171+V171+T171+R171+P171+N171+L171+J171</f>
        <v>2</v>
      </c>
      <c r="AW171" s="319">
        <f>ROUND(AV171*H171,2)</f>
        <v>600</v>
      </c>
      <c r="AX171" s="509">
        <f>G171-AV171</f>
        <v>0</v>
      </c>
      <c r="AY171" s="319">
        <f>ROUND(AX171*H171,2)</f>
        <v>0</v>
      </c>
      <c r="AZ171" s="530">
        <f>AY171/I171</f>
        <v>0</v>
      </c>
      <c r="FT171" s="460"/>
      <c r="FU171" s="441" t="s">
        <v>7</v>
      </c>
      <c r="FV171" s="442" t="s">
        <v>31</v>
      </c>
      <c r="FW171" s="285"/>
      <c r="FX171" s="48">
        <f>FW171*G177</f>
        <v>0</v>
      </c>
      <c r="FY171" s="48">
        <v>0.254</v>
      </c>
      <c r="FZ171" s="48">
        <f>FY171*G177</f>
        <v>0.254</v>
      </c>
      <c r="GA171" s="48">
        <v>0</v>
      </c>
      <c r="GB171" s="428">
        <f>GA171*G177</f>
        <v>0</v>
      </c>
      <c r="GZ171" s="49" t="s">
        <v>166</v>
      </c>
      <c r="HB171" s="49" t="s">
        <v>238</v>
      </c>
      <c r="HC171" s="49" t="s">
        <v>46</v>
      </c>
      <c r="HG171" s="49" t="s">
        <v>103</v>
      </c>
      <c r="HM171" s="429">
        <f>IF(FV171="základní",I177,0)</f>
        <v>985</v>
      </c>
      <c r="HN171" s="429">
        <f>IF(FV171="snížená",I177,0)</f>
        <v>0</v>
      </c>
      <c r="HO171" s="429">
        <f>IF(FV171="zákl. přenesená",I177,0)</f>
        <v>0</v>
      </c>
      <c r="HP171" s="429">
        <f>IF(FV171="sníž. přenesená",I177,0)</f>
        <v>0</v>
      </c>
      <c r="HQ171" s="429">
        <f>IF(FV171="nulová",I177,0)</f>
        <v>0</v>
      </c>
      <c r="HR171" s="49" t="s">
        <v>45</v>
      </c>
      <c r="HS171" s="429">
        <f>ROUND(H177*G177,2)</f>
        <v>985</v>
      </c>
      <c r="HT171" s="49" t="s">
        <v>110</v>
      </c>
      <c r="HU171" s="49" t="s">
        <v>986</v>
      </c>
    </row>
    <row r="172" spans="1:229" s="10" customFormat="1" ht="24.9" customHeight="1" x14ac:dyDescent="0.2">
      <c r="A172"/>
      <c r="B172" s="380"/>
      <c r="C172" s="207" t="s">
        <v>114</v>
      </c>
      <c r="D172" s="215" t="s">
        <v>7</v>
      </c>
      <c r="E172" s="216" t="s">
        <v>590</v>
      </c>
      <c r="F172" s="141"/>
      <c r="G172" s="217">
        <v>2</v>
      </c>
      <c r="H172" s="218"/>
      <c r="I172" s="381"/>
      <c r="J172" s="371"/>
      <c r="K172" s="317"/>
      <c r="L172" s="371"/>
      <c r="M172" s="317"/>
      <c r="N172" s="371"/>
      <c r="O172" s="317"/>
      <c r="P172" s="371"/>
      <c r="Q172" s="317"/>
      <c r="R172" s="371"/>
      <c r="S172" s="317"/>
      <c r="T172" s="371"/>
      <c r="U172" s="317"/>
      <c r="V172" s="371"/>
      <c r="W172" s="317"/>
      <c r="X172" s="371"/>
      <c r="Y172" s="317"/>
      <c r="Z172" s="371"/>
      <c r="AA172" s="317"/>
      <c r="AB172" s="371"/>
      <c r="AC172" s="317"/>
      <c r="AD172" s="371"/>
      <c r="AE172" s="317"/>
      <c r="AF172" s="371"/>
      <c r="AG172" s="317"/>
      <c r="AH172" s="371"/>
      <c r="AI172" s="317"/>
      <c r="AJ172" s="371"/>
      <c r="AK172" s="317"/>
      <c r="AL172" s="371"/>
      <c r="AM172" s="317"/>
      <c r="AN172" s="371"/>
      <c r="AO172" s="317"/>
      <c r="AP172" s="2076"/>
      <c r="AQ172" s="1906"/>
      <c r="AR172" s="2076"/>
      <c r="AS172" s="1906"/>
      <c r="AT172" s="371"/>
      <c r="AU172" s="317"/>
      <c r="AV172" s="371"/>
      <c r="AW172" s="317"/>
      <c r="AX172" s="371"/>
      <c r="AY172" s="317"/>
      <c r="AZ172" s="528"/>
      <c r="FT172" s="139"/>
      <c r="FU172" s="140"/>
      <c r="FV172" s="141"/>
      <c r="FW172" s="141"/>
      <c r="FX172" s="141"/>
      <c r="FY172" s="141"/>
      <c r="FZ172" s="141"/>
      <c r="GA172" s="141"/>
      <c r="GB172" s="142"/>
      <c r="HB172" s="143" t="s">
        <v>114</v>
      </c>
      <c r="HC172" s="143" t="s">
        <v>46</v>
      </c>
      <c r="HD172" s="10" t="s">
        <v>46</v>
      </c>
      <c r="HE172" s="10" t="s">
        <v>23</v>
      </c>
      <c r="HF172" s="10" t="s">
        <v>45</v>
      </c>
      <c r="HG172" s="143" t="s">
        <v>103</v>
      </c>
    </row>
    <row r="173" spans="1:229" s="2" customFormat="1" ht="24.9" customHeight="1" x14ac:dyDescent="0.2">
      <c r="A173"/>
      <c r="B173" s="434" t="s">
        <v>394</v>
      </c>
      <c r="C173" s="435" t="s">
        <v>238</v>
      </c>
      <c r="D173" s="436" t="s">
        <v>982</v>
      </c>
      <c r="E173" s="463" t="s">
        <v>983</v>
      </c>
      <c r="F173" s="437" t="s">
        <v>341</v>
      </c>
      <c r="G173" s="438">
        <v>3</v>
      </c>
      <c r="H173" s="439">
        <v>250</v>
      </c>
      <c r="I173" s="440">
        <f>ROUND(H173*G173,2)</f>
        <v>750</v>
      </c>
      <c r="J173" s="509"/>
      <c r="K173" s="319">
        <f>ROUND(J173*H173,2)</f>
        <v>0</v>
      </c>
      <c r="L173" s="509"/>
      <c r="M173" s="319">
        <f>ROUND(L173*H173,2)</f>
        <v>0</v>
      </c>
      <c r="N173" s="509"/>
      <c r="O173" s="319">
        <f>ROUND(N173*H173,2)</f>
        <v>0</v>
      </c>
      <c r="P173" s="509"/>
      <c r="Q173" s="319">
        <f>ROUND(P173*H173,2)</f>
        <v>0</v>
      </c>
      <c r="R173" s="509">
        <v>3</v>
      </c>
      <c r="S173" s="319">
        <f>ROUND(R173*H173,2)</f>
        <v>750</v>
      </c>
      <c r="T173" s="509"/>
      <c r="U173" s="319">
        <f>ROUND(T173*H173,2)</f>
        <v>0</v>
      </c>
      <c r="V173" s="509"/>
      <c r="W173" s="319">
        <f>ROUND(V173*H173,2)</f>
        <v>0</v>
      </c>
      <c r="X173" s="509"/>
      <c r="Y173" s="319">
        <f>ROUND(X173*H173,2)</f>
        <v>0</v>
      </c>
      <c r="Z173" s="509"/>
      <c r="AA173" s="319">
        <f>ROUND(Z173*H173,2)</f>
        <v>0</v>
      </c>
      <c r="AB173" s="509"/>
      <c r="AC173" s="319">
        <f>ROUND(AB173*H173,2)</f>
        <v>0</v>
      </c>
      <c r="AD173" s="509"/>
      <c r="AE173" s="319">
        <f>ROUND(AD173*H173,2)</f>
        <v>0</v>
      </c>
      <c r="AF173" s="509"/>
      <c r="AG173" s="319">
        <f>ROUND(AF173*H173,2)</f>
        <v>0</v>
      </c>
      <c r="AH173" s="509"/>
      <c r="AI173" s="319">
        <f>ROUND(AH173*H173,2)</f>
        <v>0</v>
      </c>
      <c r="AJ173" s="509"/>
      <c r="AK173" s="319">
        <f>ROUND(AJ173*H173,2)</f>
        <v>0</v>
      </c>
      <c r="AL173" s="509"/>
      <c r="AM173" s="319">
        <f>ROUND(AL173*H173,2)</f>
        <v>0</v>
      </c>
      <c r="AN173" s="509"/>
      <c r="AO173" s="319">
        <f>ROUND(AN173*H173,2)</f>
        <v>0</v>
      </c>
      <c r="AP173" s="2078"/>
      <c r="AQ173" s="1908">
        <f>ROUND(AP173*H173,2)</f>
        <v>0</v>
      </c>
      <c r="AR173" s="2078"/>
      <c r="AS173" s="1908">
        <f>ROUND(AR173*H173,2)</f>
        <v>0</v>
      </c>
      <c r="AT173" s="509"/>
      <c r="AU173" s="319">
        <f>ROUND(AT173*H173,2)</f>
        <v>0</v>
      </c>
      <c r="AV173" s="509">
        <f>AT173+AR173+AP173+AN173+AL173+AJ173+AH173+AF173+AD173+AB173+Z173+X173+V173+T173+R173+P173+N173+L173+J173</f>
        <v>3</v>
      </c>
      <c r="AW173" s="319">
        <f>ROUND(AV173*H173,2)</f>
        <v>750</v>
      </c>
      <c r="AX173" s="509">
        <f>G173-AV173</f>
        <v>0</v>
      </c>
      <c r="AY173" s="319">
        <f>ROUND(AX173*H173,2)</f>
        <v>0</v>
      </c>
      <c r="AZ173" s="530">
        <f>AY173/I173</f>
        <v>0</v>
      </c>
      <c r="FT173" s="460"/>
      <c r="FU173" s="441" t="s">
        <v>7</v>
      </c>
      <c r="FV173" s="442" t="s">
        <v>31</v>
      </c>
      <c r="FW173" s="285"/>
      <c r="FX173" s="48">
        <f>FW173*G179</f>
        <v>0</v>
      </c>
      <c r="FY173" s="48">
        <v>0.50600000000000001</v>
      </c>
      <c r="FZ173" s="48">
        <f>FY173*G179</f>
        <v>1.518</v>
      </c>
      <c r="GA173" s="48">
        <v>0</v>
      </c>
      <c r="GB173" s="428">
        <f>GA173*G179</f>
        <v>0</v>
      </c>
      <c r="GZ173" s="49" t="s">
        <v>166</v>
      </c>
      <c r="HB173" s="49" t="s">
        <v>238</v>
      </c>
      <c r="HC173" s="49" t="s">
        <v>46</v>
      </c>
      <c r="HG173" s="49" t="s">
        <v>103</v>
      </c>
      <c r="HM173" s="429">
        <f>IF(FV173="základní",I179,0)</f>
        <v>4635</v>
      </c>
      <c r="HN173" s="429">
        <f>IF(FV173="snížená",I179,0)</f>
        <v>0</v>
      </c>
      <c r="HO173" s="429">
        <f>IF(FV173="zákl. přenesená",I179,0)</f>
        <v>0</v>
      </c>
      <c r="HP173" s="429">
        <f>IF(FV173="sníž. přenesená",I179,0)</f>
        <v>0</v>
      </c>
      <c r="HQ173" s="429">
        <f>IF(FV173="nulová",I179,0)</f>
        <v>0</v>
      </c>
      <c r="HR173" s="49" t="s">
        <v>45</v>
      </c>
      <c r="HS173" s="429">
        <f>ROUND(H179*G179,2)</f>
        <v>4635</v>
      </c>
      <c r="HT173" s="49" t="s">
        <v>110</v>
      </c>
      <c r="HU173" s="49" t="s">
        <v>987</v>
      </c>
    </row>
    <row r="174" spans="1:229" s="10" customFormat="1" ht="24.9" customHeight="1" x14ac:dyDescent="0.2">
      <c r="A174"/>
      <c r="B174" s="380"/>
      <c r="C174" s="207" t="s">
        <v>114</v>
      </c>
      <c r="D174" s="215" t="s">
        <v>7</v>
      </c>
      <c r="E174" s="216" t="s">
        <v>504</v>
      </c>
      <c r="F174" s="141"/>
      <c r="G174" s="217">
        <v>3</v>
      </c>
      <c r="H174" s="218"/>
      <c r="I174" s="381"/>
      <c r="J174" s="371"/>
      <c r="K174" s="317"/>
      <c r="L174" s="371"/>
      <c r="M174" s="317"/>
      <c r="N174" s="371"/>
      <c r="O174" s="317"/>
      <c r="P174" s="371"/>
      <c r="Q174" s="317"/>
      <c r="R174" s="371"/>
      <c r="S174" s="317"/>
      <c r="T174" s="371"/>
      <c r="U174" s="317"/>
      <c r="V174" s="371"/>
      <c r="W174" s="317"/>
      <c r="X174" s="371"/>
      <c r="Y174" s="317"/>
      <c r="Z174" s="371"/>
      <c r="AA174" s="317"/>
      <c r="AB174" s="371"/>
      <c r="AC174" s="317"/>
      <c r="AD174" s="371"/>
      <c r="AE174" s="317"/>
      <c r="AF174" s="371"/>
      <c r="AG174" s="317"/>
      <c r="AH174" s="371"/>
      <c r="AI174" s="317"/>
      <c r="AJ174" s="371"/>
      <c r="AK174" s="317"/>
      <c r="AL174" s="371"/>
      <c r="AM174" s="317"/>
      <c r="AN174" s="371"/>
      <c r="AO174" s="317"/>
      <c r="AP174" s="2076"/>
      <c r="AQ174" s="1906"/>
      <c r="AR174" s="2076"/>
      <c r="AS174" s="1906"/>
      <c r="AT174" s="371"/>
      <c r="AU174" s="317"/>
      <c r="AV174" s="371"/>
      <c r="AW174" s="317"/>
      <c r="AX174" s="371"/>
      <c r="AY174" s="317"/>
      <c r="AZ174" s="528"/>
      <c r="FT174" s="139"/>
      <c r="FU174" s="140"/>
      <c r="FV174" s="141"/>
      <c r="FW174" s="141"/>
      <c r="FX174" s="141"/>
      <c r="FY174" s="141"/>
      <c r="FZ174" s="141"/>
      <c r="GA174" s="141"/>
      <c r="GB174" s="142"/>
      <c r="HB174" s="143" t="s">
        <v>114</v>
      </c>
      <c r="HC174" s="143" t="s">
        <v>46</v>
      </c>
      <c r="HD174" s="10" t="s">
        <v>46</v>
      </c>
      <c r="HE174" s="10" t="s">
        <v>23</v>
      </c>
      <c r="HF174" s="10" t="s">
        <v>45</v>
      </c>
      <c r="HG174" s="143" t="s">
        <v>103</v>
      </c>
    </row>
    <row r="175" spans="1:229" s="2" customFormat="1" ht="24.9" customHeight="1" x14ac:dyDescent="0.2">
      <c r="A175"/>
      <c r="B175" s="434" t="s">
        <v>402</v>
      </c>
      <c r="C175" s="435" t="s">
        <v>238</v>
      </c>
      <c r="D175" s="436" t="s">
        <v>520</v>
      </c>
      <c r="E175" s="463" t="s">
        <v>521</v>
      </c>
      <c r="F175" s="437" t="s">
        <v>341</v>
      </c>
      <c r="G175" s="438">
        <v>3</v>
      </c>
      <c r="H175" s="439">
        <v>1920</v>
      </c>
      <c r="I175" s="440">
        <f>ROUND(H175*G175,2)</f>
        <v>5760</v>
      </c>
      <c r="J175" s="509"/>
      <c r="K175" s="319">
        <f>ROUND(J175*H175,2)</f>
        <v>0</v>
      </c>
      <c r="L175" s="509"/>
      <c r="M175" s="319">
        <f>ROUND(L175*H175,2)</f>
        <v>0</v>
      </c>
      <c r="N175" s="509"/>
      <c r="O175" s="319">
        <f>ROUND(N175*H175,2)</f>
        <v>0</v>
      </c>
      <c r="P175" s="509">
        <v>2</v>
      </c>
      <c r="Q175" s="319">
        <f>ROUND(P175*H175,2)</f>
        <v>3840</v>
      </c>
      <c r="R175" s="509">
        <v>1</v>
      </c>
      <c r="S175" s="319">
        <f>ROUND(R175*H175,2)</f>
        <v>1920</v>
      </c>
      <c r="T175" s="509"/>
      <c r="U175" s="319">
        <f>ROUND(T175*H175,2)</f>
        <v>0</v>
      </c>
      <c r="V175" s="509"/>
      <c r="W175" s="319">
        <f>ROUND(V175*H175,2)</f>
        <v>0</v>
      </c>
      <c r="X175" s="509"/>
      <c r="Y175" s="319">
        <f>ROUND(X175*H175,2)</f>
        <v>0</v>
      </c>
      <c r="Z175" s="509"/>
      <c r="AA175" s="319">
        <f>ROUND(Z175*H175,2)</f>
        <v>0</v>
      </c>
      <c r="AB175" s="509"/>
      <c r="AC175" s="319">
        <f>ROUND(AB175*H175,2)</f>
        <v>0</v>
      </c>
      <c r="AD175" s="509"/>
      <c r="AE175" s="319">
        <f>ROUND(AD175*H175,2)</f>
        <v>0</v>
      </c>
      <c r="AF175" s="509"/>
      <c r="AG175" s="319">
        <f>ROUND(AF175*H175,2)</f>
        <v>0</v>
      </c>
      <c r="AH175" s="509"/>
      <c r="AI175" s="319">
        <f>ROUND(AH175*H175,2)</f>
        <v>0</v>
      </c>
      <c r="AJ175" s="509"/>
      <c r="AK175" s="319">
        <f>ROUND(AJ175*H175,2)</f>
        <v>0</v>
      </c>
      <c r="AL175" s="509"/>
      <c r="AM175" s="319">
        <f>ROUND(AL175*H175,2)</f>
        <v>0</v>
      </c>
      <c r="AN175" s="509"/>
      <c r="AO175" s="319">
        <f>ROUND(AN175*H175,2)</f>
        <v>0</v>
      </c>
      <c r="AP175" s="2078"/>
      <c r="AQ175" s="1908">
        <f>ROUND(AP175*H175,2)</f>
        <v>0</v>
      </c>
      <c r="AR175" s="2078"/>
      <c r="AS175" s="1908">
        <f>ROUND(AR175*H175,2)</f>
        <v>0</v>
      </c>
      <c r="AT175" s="509"/>
      <c r="AU175" s="319">
        <f>ROUND(AT175*H175,2)</f>
        <v>0</v>
      </c>
      <c r="AV175" s="509">
        <f>AT175+AR175+AP175+AN175+AL175+AJ175+AH175+AF175+AD175+AB175+Z175+X175+V175+T175+R175+P175+N175+L175+J175</f>
        <v>3</v>
      </c>
      <c r="AW175" s="319">
        <f>ROUND(AV175*H175,2)</f>
        <v>5760</v>
      </c>
      <c r="AX175" s="509">
        <f>G175-AV175</f>
        <v>0</v>
      </c>
      <c r="AY175" s="319">
        <f>ROUND(AX175*H175,2)</f>
        <v>0</v>
      </c>
      <c r="AZ175" s="530">
        <f>AY175/I175</f>
        <v>0</v>
      </c>
      <c r="FT175" s="460"/>
      <c r="FU175" s="441" t="s">
        <v>7</v>
      </c>
      <c r="FV175" s="442" t="s">
        <v>31</v>
      </c>
      <c r="FW175" s="285"/>
      <c r="FX175" s="48">
        <f>FW175*G181</f>
        <v>0</v>
      </c>
      <c r="FY175" s="48">
        <v>1.6</v>
      </c>
      <c r="FZ175" s="48">
        <f>FY175*G181</f>
        <v>4.8000000000000007</v>
      </c>
      <c r="GA175" s="48">
        <v>0</v>
      </c>
      <c r="GB175" s="428">
        <f>GA175*G181</f>
        <v>0</v>
      </c>
      <c r="GZ175" s="49" t="s">
        <v>166</v>
      </c>
      <c r="HB175" s="49" t="s">
        <v>238</v>
      </c>
      <c r="HC175" s="49" t="s">
        <v>46</v>
      </c>
      <c r="HG175" s="49" t="s">
        <v>103</v>
      </c>
      <c r="HM175" s="429">
        <f>IF(FV175="základní",I181,0)</f>
        <v>22350</v>
      </c>
      <c r="HN175" s="429">
        <f>IF(FV175="snížená",I181,0)</f>
        <v>0</v>
      </c>
      <c r="HO175" s="429">
        <f>IF(FV175="zákl. přenesená",I181,0)</f>
        <v>0</v>
      </c>
      <c r="HP175" s="429">
        <f>IF(FV175="sníž. přenesená",I181,0)</f>
        <v>0</v>
      </c>
      <c r="HQ175" s="429">
        <f>IF(FV175="nulová",I181,0)</f>
        <v>0</v>
      </c>
      <c r="HR175" s="49" t="s">
        <v>45</v>
      </c>
      <c r="HS175" s="429">
        <f>ROUND(H181*G181,2)</f>
        <v>22350</v>
      </c>
      <c r="HT175" s="49" t="s">
        <v>110</v>
      </c>
      <c r="HU175" s="49" t="s">
        <v>988</v>
      </c>
    </row>
    <row r="176" spans="1:229" s="10" customFormat="1" ht="24.9" customHeight="1" x14ac:dyDescent="0.2">
      <c r="A176"/>
      <c r="B176" s="380"/>
      <c r="C176" s="207" t="s">
        <v>114</v>
      </c>
      <c r="D176" s="215" t="s">
        <v>7</v>
      </c>
      <c r="E176" s="216" t="s">
        <v>979</v>
      </c>
      <c r="F176" s="141"/>
      <c r="G176" s="217">
        <v>3</v>
      </c>
      <c r="H176" s="218"/>
      <c r="I176" s="381"/>
      <c r="J176" s="371"/>
      <c r="K176" s="317"/>
      <c r="L176" s="371"/>
      <c r="M176" s="317"/>
      <c r="N176" s="371"/>
      <c r="O176" s="317"/>
      <c r="P176" s="371"/>
      <c r="Q176" s="317"/>
      <c r="R176" s="371"/>
      <c r="S176" s="317"/>
      <c r="T176" s="371"/>
      <c r="U176" s="317"/>
      <c r="V176" s="371"/>
      <c r="W176" s="317"/>
      <c r="X176" s="371"/>
      <c r="Y176" s="317"/>
      <c r="Z176" s="371"/>
      <c r="AA176" s="317"/>
      <c r="AB176" s="371"/>
      <c r="AC176" s="317"/>
      <c r="AD176" s="371"/>
      <c r="AE176" s="317"/>
      <c r="AF176" s="371"/>
      <c r="AG176" s="317"/>
      <c r="AH176" s="371"/>
      <c r="AI176" s="317"/>
      <c r="AJ176" s="371"/>
      <c r="AK176" s="317"/>
      <c r="AL176" s="371"/>
      <c r="AM176" s="317"/>
      <c r="AN176" s="371"/>
      <c r="AO176" s="317"/>
      <c r="AP176" s="2076"/>
      <c r="AQ176" s="1906"/>
      <c r="AR176" s="2076"/>
      <c r="AS176" s="1906"/>
      <c r="AT176" s="371"/>
      <c r="AU176" s="317"/>
      <c r="AV176" s="371"/>
      <c r="AW176" s="317"/>
      <c r="AX176" s="371"/>
      <c r="AY176" s="317"/>
      <c r="AZ176" s="528"/>
      <c r="FT176" s="139"/>
      <c r="FU176" s="140"/>
      <c r="FV176" s="141"/>
      <c r="FW176" s="141"/>
      <c r="FX176" s="141"/>
      <c r="FY176" s="141"/>
      <c r="FZ176" s="141"/>
      <c r="GA176" s="141"/>
      <c r="GB176" s="142"/>
      <c r="HB176" s="143" t="s">
        <v>114</v>
      </c>
      <c r="HC176" s="143" t="s">
        <v>46</v>
      </c>
      <c r="HD176" s="10" t="s">
        <v>46</v>
      </c>
      <c r="HE176" s="10" t="s">
        <v>23</v>
      </c>
      <c r="HF176" s="10" t="s">
        <v>45</v>
      </c>
      <c r="HG176" s="143" t="s">
        <v>103</v>
      </c>
    </row>
    <row r="177" spans="1:229" s="2" customFormat="1" ht="24.9" customHeight="1" x14ac:dyDescent="0.2">
      <c r="A177"/>
      <c r="B177" s="434" t="s">
        <v>408</v>
      </c>
      <c r="C177" s="435" t="s">
        <v>238</v>
      </c>
      <c r="D177" s="436" t="s">
        <v>524</v>
      </c>
      <c r="E177" s="463" t="s">
        <v>525</v>
      </c>
      <c r="F177" s="437" t="s">
        <v>341</v>
      </c>
      <c r="G177" s="438">
        <v>1</v>
      </c>
      <c r="H177" s="439">
        <v>985</v>
      </c>
      <c r="I177" s="440">
        <f>ROUND(H177*G177,2)</f>
        <v>985</v>
      </c>
      <c r="J177" s="509"/>
      <c r="K177" s="319">
        <f>ROUND(J177*H177,2)</f>
        <v>0</v>
      </c>
      <c r="L177" s="509"/>
      <c r="M177" s="319">
        <f>ROUND(L177*H177,2)</f>
        <v>0</v>
      </c>
      <c r="N177" s="509"/>
      <c r="O177" s="319">
        <f>ROUND(N177*H177,2)</f>
        <v>0</v>
      </c>
      <c r="P177" s="509">
        <v>1</v>
      </c>
      <c r="Q177" s="319">
        <f>ROUND(P177*H177,2)</f>
        <v>985</v>
      </c>
      <c r="R177" s="509"/>
      <c r="S177" s="319">
        <f>ROUND(R177*H177,2)</f>
        <v>0</v>
      </c>
      <c r="T177" s="509"/>
      <c r="U177" s="319">
        <f>ROUND(T177*H177,2)</f>
        <v>0</v>
      </c>
      <c r="V177" s="509"/>
      <c r="W177" s="319">
        <f>ROUND(V177*H177,2)</f>
        <v>0</v>
      </c>
      <c r="X177" s="509"/>
      <c r="Y177" s="319">
        <f>ROUND(X177*H177,2)</f>
        <v>0</v>
      </c>
      <c r="Z177" s="509"/>
      <c r="AA177" s="319">
        <f>ROUND(Z177*H177,2)</f>
        <v>0</v>
      </c>
      <c r="AB177" s="509"/>
      <c r="AC177" s="319">
        <f>ROUND(AB177*H177,2)</f>
        <v>0</v>
      </c>
      <c r="AD177" s="509"/>
      <c r="AE177" s="319">
        <f>ROUND(AD177*H177,2)</f>
        <v>0</v>
      </c>
      <c r="AF177" s="509"/>
      <c r="AG177" s="319">
        <f>ROUND(AF177*H177,2)</f>
        <v>0</v>
      </c>
      <c r="AH177" s="509"/>
      <c r="AI177" s="319">
        <f>ROUND(AH177*H177,2)</f>
        <v>0</v>
      </c>
      <c r="AJ177" s="509"/>
      <c r="AK177" s="319">
        <f>ROUND(AJ177*H177,2)</f>
        <v>0</v>
      </c>
      <c r="AL177" s="509"/>
      <c r="AM177" s="319">
        <f>ROUND(AL177*H177,2)</f>
        <v>0</v>
      </c>
      <c r="AN177" s="509"/>
      <c r="AO177" s="319">
        <f>ROUND(AN177*H177,2)</f>
        <v>0</v>
      </c>
      <c r="AP177" s="2078"/>
      <c r="AQ177" s="1908">
        <f>ROUND(AP177*H177,2)</f>
        <v>0</v>
      </c>
      <c r="AR177" s="2078"/>
      <c r="AS177" s="1908">
        <f>ROUND(AR177*H177,2)</f>
        <v>0</v>
      </c>
      <c r="AT177" s="509"/>
      <c r="AU177" s="319">
        <f>ROUND(AT177*H177,2)</f>
        <v>0</v>
      </c>
      <c r="AV177" s="509">
        <f>AT177+AR177+AP177+AN177+AL177+AJ177+AH177+AF177+AD177+AB177+Z177+X177+V177+T177+R177+P177+N177+L177+J177</f>
        <v>1</v>
      </c>
      <c r="AW177" s="319">
        <f>ROUND(AV177*H177,2)</f>
        <v>985</v>
      </c>
      <c r="AX177" s="509">
        <f>G177-AV177</f>
        <v>0</v>
      </c>
      <c r="AY177" s="319">
        <f>ROUND(AX177*H177,2)</f>
        <v>0</v>
      </c>
      <c r="AZ177" s="530">
        <f>AY177/I177</f>
        <v>0</v>
      </c>
      <c r="FT177" s="460"/>
      <c r="FU177" s="441" t="s">
        <v>7</v>
      </c>
      <c r="FV177" s="442" t="s">
        <v>31</v>
      </c>
      <c r="FW177" s="285"/>
      <c r="FX177" s="48">
        <f>FW177*G183</f>
        <v>0</v>
      </c>
      <c r="FY177" s="48">
        <v>2E-3</v>
      </c>
      <c r="FZ177" s="48">
        <f>FY177*G183</f>
        <v>1.4E-2</v>
      </c>
      <c r="GA177" s="48">
        <v>0</v>
      </c>
      <c r="GB177" s="428">
        <f>GA177*G183</f>
        <v>0</v>
      </c>
      <c r="GZ177" s="49" t="s">
        <v>166</v>
      </c>
      <c r="HB177" s="49" t="s">
        <v>238</v>
      </c>
      <c r="HC177" s="49" t="s">
        <v>46</v>
      </c>
      <c r="HG177" s="49" t="s">
        <v>103</v>
      </c>
      <c r="HM177" s="429">
        <f>IF(FV177="základní",I183,0)</f>
        <v>1505</v>
      </c>
      <c r="HN177" s="429">
        <f>IF(FV177="snížená",I183,0)</f>
        <v>0</v>
      </c>
      <c r="HO177" s="429">
        <f>IF(FV177="zákl. přenesená",I183,0)</f>
        <v>0</v>
      </c>
      <c r="HP177" s="429">
        <f>IF(FV177="sníž. přenesená",I183,0)</f>
        <v>0</v>
      </c>
      <c r="HQ177" s="429">
        <f>IF(FV177="nulová",I183,0)</f>
        <v>0</v>
      </c>
      <c r="HR177" s="49" t="s">
        <v>45</v>
      </c>
      <c r="HS177" s="429">
        <f>ROUND(H183*G183,2)</f>
        <v>1505</v>
      </c>
      <c r="HT177" s="49" t="s">
        <v>110</v>
      </c>
      <c r="HU177" s="49" t="s">
        <v>989</v>
      </c>
    </row>
    <row r="178" spans="1:229" s="10" customFormat="1" ht="24.9" customHeight="1" x14ac:dyDescent="0.2">
      <c r="A178"/>
      <c r="B178" s="380"/>
      <c r="C178" s="207" t="s">
        <v>114</v>
      </c>
      <c r="D178" s="215" t="s">
        <v>7</v>
      </c>
      <c r="E178" s="216" t="s">
        <v>570</v>
      </c>
      <c r="F178" s="141"/>
      <c r="G178" s="217">
        <v>1</v>
      </c>
      <c r="H178" s="218"/>
      <c r="I178" s="381"/>
      <c r="J178" s="371"/>
      <c r="K178" s="317"/>
      <c r="L178" s="371"/>
      <c r="M178" s="317"/>
      <c r="N178" s="371"/>
      <c r="O178" s="317"/>
      <c r="P178" s="371"/>
      <c r="Q178" s="317"/>
      <c r="R178" s="371"/>
      <c r="S178" s="317"/>
      <c r="T178" s="371"/>
      <c r="U178" s="317"/>
      <c r="V178" s="371"/>
      <c r="W178" s="317"/>
      <c r="X178" s="371"/>
      <c r="Y178" s="317"/>
      <c r="Z178" s="371"/>
      <c r="AA178" s="317"/>
      <c r="AB178" s="371"/>
      <c r="AC178" s="317"/>
      <c r="AD178" s="371"/>
      <c r="AE178" s="317"/>
      <c r="AF178" s="371"/>
      <c r="AG178" s="317"/>
      <c r="AH178" s="371"/>
      <c r="AI178" s="317"/>
      <c r="AJ178" s="371"/>
      <c r="AK178" s="317"/>
      <c r="AL178" s="371"/>
      <c r="AM178" s="317"/>
      <c r="AN178" s="371"/>
      <c r="AO178" s="317"/>
      <c r="AP178" s="2076"/>
      <c r="AQ178" s="1906"/>
      <c r="AR178" s="2076"/>
      <c r="AS178" s="1906"/>
      <c r="AT178" s="371"/>
      <c r="AU178" s="317"/>
      <c r="AV178" s="371"/>
      <c r="AW178" s="317"/>
      <c r="AX178" s="371"/>
      <c r="AY178" s="317"/>
      <c r="AZ178" s="528"/>
      <c r="FT178" s="139"/>
      <c r="FU178" s="140"/>
      <c r="FV178" s="141"/>
      <c r="FW178" s="141"/>
      <c r="FX178" s="141"/>
      <c r="FY178" s="141"/>
      <c r="FZ178" s="141"/>
      <c r="GA178" s="141"/>
      <c r="GB178" s="142"/>
      <c r="HB178" s="143" t="s">
        <v>114</v>
      </c>
      <c r="HC178" s="143" t="s">
        <v>46</v>
      </c>
      <c r="HD178" s="10" t="s">
        <v>46</v>
      </c>
      <c r="HE178" s="10" t="s">
        <v>23</v>
      </c>
      <c r="HF178" s="10" t="s">
        <v>45</v>
      </c>
      <c r="HG178" s="143" t="s">
        <v>103</v>
      </c>
    </row>
    <row r="179" spans="1:229" s="2" customFormat="1" ht="24.9" customHeight="1" x14ac:dyDescent="0.2">
      <c r="A179"/>
      <c r="B179" s="434" t="s">
        <v>415</v>
      </c>
      <c r="C179" s="435" t="s">
        <v>238</v>
      </c>
      <c r="D179" s="436" t="s">
        <v>529</v>
      </c>
      <c r="E179" s="463" t="s">
        <v>530</v>
      </c>
      <c r="F179" s="437" t="s">
        <v>341</v>
      </c>
      <c r="G179" s="438">
        <v>3</v>
      </c>
      <c r="H179" s="439">
        <v>1545</v>
      </c>
      <c r="I179" s="440">
        <f>ROUND(H179*G179,2)</f>
        <v>4635</v>
      </c>
      <c r="J179" s="509"/>
      <c r="K179" s="319">
        <f>ROUND(J179*H179,2)</f>
        <v>0</v>
      </c>
      <c r="L179" s="509"/>
      <c r="M179" s="319">
        <f>ROUND(L179*H179,2)</f>
        <v>0</v>
      </c>
      <c r="N179" s="509"/>
      <c r="O179" s="319">
        <f>ROUND(N179*H179,2)</f>
        <v>0</v>
      </c>
      <c r="P179" s="509">
        <v>2</v>
      </c>
      <c r="Q179" s="319">
        <f>ROUND(P179*H179,2)</f>
        <v>3090</v>
      </c>
      <c r="R179" s="509">
        <v>1</v>
      </c>
      <c r="S179" s="319">
        <f>ROUND(R179*H179,2)</f>
        <v>1545</v>
      </c>
      <c r="T179" s="509"/>
      <c r="U179" s="319">
        <f>ROUND(T179*H179,2)</f>
        <v>0</v>
      </c>
      <c r="V179" s="509"/>
      <c r="W179" s="319">
        <f>ROUND(V179*H179,2)</f>
        <v>0</v>
      </c>
      <c r="X179" s="509"/>
      <c r="Y179" s="319">
        <f>ROUND(X179*H179,2)</f>
        <v>0</v>
      </c>
      <c r="Z179" s="509"/>
      <c r="AA179" s="319">
        <f>ROUND(Z179*H179,2)</f>
        <v>0</v>
      </c>
      <c r="AB179" s="509"/>
      <c r="AC179" s="319">
        <f>ROUND(AB179*H179,2)</f>
        <v>0</v>
      </c>
      <c r="AD179" s="509"/>
      <c r="AE179" s="319">
        <f>ROUND(AD179*H179,2)</f>
        <v>0</v>
      </c>
      <c r="AF179" s="509"/>
      <c r="AG179" s="319">
        <f>ROUND(AF179*H179,2)</f>
        <v>0</v>
      </c>
      <c r="AH179" s="509"/>
      <c r="AI179" s="319">
        <f>ROUND(AH179*H179,2)</f>
        <v>0</v>
      </c>
      <c r="AJ179" s="509"/>
      <c r="AK179" s="319">
        <f>ROUND(AJ179*H179,2)</f>
        <v>0</v>
      </c>
      <c r="AL179" s="509"/>
      <c r="AM179" s="319">
        <f>ROUND(AL179*H179,2)</f>
        <v>0</v>
      </c>
      <c r="AN179" s="509"/>
      <c r="AO179" s="319">
        <f>ROUND(AN179*H179,2)</f>
        <v>0</v>
      </c>
      <c r="AP179" s="2078"/>
      <c r="AQ179" s="1908">
        <f>ROUND(AP179*H179,2)</f>
        <v>0</v>
      </c>
      <c r="AR179" s="2078"/>
      <c r="AS179" s="1908">
        <f>ROUND(AR179*H179,2)</f>
        <v>0</v>
      </c>
      <c r="AT179" s="509"/>
      <c r="AU179" s="319">
        <f>ROUND(AT179*H179,2)</f>
        <v>0</v>
      </c>
      <c r="AV179" s="509">
        <f>AT179+AR179+AP179+AN179+AL179+AJ179+AH179+AF179+AD179+AB179+Z179+X179+V179+T179+R179+P179+N179+L179+J179</f>
        <v>3</v>
      </c>
      <c r="AW179" s="319">
        <f>ROUND(AV179*H179,2)</f>
        <v>4635</v>
      </c>
      <c r="AX179" s="509">
        <f>G179-AV179</f>
        <v>0</v>
      </c>
      <c r="AY179" s="319">
        <f>ROUND(AX179*H179,2)</f>
        <v>0</v>
      </c>
      <c r="AZ179" s="530">
        <f>AY179/I179</f>
        <v>0</v>
      </c>
      <c r="FT179" s="460"/>
      <c r="FU179" s="441" t="s">
        <v>7</v>
      </c>
      <c r="FV179" s="442" t="s">
        <v>31</v>
      </c>
      <c r="FW179" s="285"/>
      <c r="FX179" s="48">
        <f>FW179*G185</f>
        <v>0</v>
      </c>
      <c r="FY179" s="48">
        <v>8.0000000000000004E-4</v>
      </c>
      <c r="FZ179" s="48">
        <f>FY179*G185</f>
        <v>4.0000000000000001E-3</v>
      </c>
      <c r="GA179" s="48">
        <v>0</v>
      </c>
      <c r="GB179" s="428">
        <f>GA179*G185</f>
        <v>0</v>
      </c>
      <c r="GZ179" s="49" t="s">
        <v>166</v>
      </c>
      <c r="HB179" s="49" t="s">
        <v>238</v>
      </c>
      <c r="HC179" s="49" t="s">
        <v>46</v>
      </c>
      <c r="HG179" s="49" t="s">
        <v>103</v>
      </c>
      <c r="HM179" s="429">
        <f>IF(FV179="základní",I185,0)</f>
        <v>5937.5</v>
      </c>
      <c r="HN179" s="429">
        <f>IF(FV179="snížená",I185,0)</f>
        <v>0</v>
      </c>
      <c r="HO179" s="429">
        <f>IF(FV179="zákl. přenesená",I185,0)</f>
        <v>0</v>
      </c>
      <c r="HP179" s="429">
        <f>IF(FV179="sníž. přenesená",I185,0)</f>
        <v>0</v>
      </c>
      <c r="HQ179" s="429">
        <f>IF(FV179="nulová",I185,0)</f>
        <v>0</v>
      </c>
      <c r="HR179" s="49" t="s">
        <v>45</v>
      </c>
      <c r="HS179" s="429">
        <f>ROUND(H185*G185,2)</f>
        <v>5937.5</v>
      </c>
      <c r="HT179" s="49" t="s">
        <v>110</v>
      </c>
      <c r="HU179" s="49" t="s">
        <v>991</v>
      </c>
    </row>
    <row r="180" spans="1:229" s="10" customFormat="1" ht="24.9" customHeight="1" x14ac:dyDescent="0.2">
      <c r="A180"/>
      <c r="B180" s="380"/>
      <c r="C180" s="207" t="s">
        <v>114</v>
      </c>
      <c r="D180" s="215" t="s">
        <v>7</v>
      </c>
      <c r="E180" s="216" t="s">
        <v>504</v>
      </c>
      <c r="F180" s="141"/>
      <c r="G180" s="217">
        <v>3</v>
      </c>
      <c r="H180" s="218"/>
      <c r="I180" s="381"/>
      <c r="J180" s="371"/>
      <c r="K180" s="317"/>
      <c r="L180" s="371"/>
      <c r="M180" s="317"/>
      <c r="N180" s="371"/>
      <c r="O180" s="317"/>
      <c r="P180" s="371"/>
      <c r="Q180" s="317"/>
      <c r="R180" s="371"/>
      <c r="S180" s="317"/>
      <c r="T180" s="371"/>
      <c r="U180" s="317"/>
      <c r="V180" s="371"/>
      <c r="W180" s="317"/>
      <c r="X180" s="371"/>
      <c r="Y180" s="317"/>
      <c r="Z180" s="371"/>
      <c r="AA180" s="317"/>
      <c r="AB180" s="371"/>
      <c r="AC180" s="317"/>
      <c r="AD180" s="371"/>
      <c r="AE180" s="317"/>
      <c r="AF180" s="371"/>
      <c r="AG180" s="317"/>
      <c r="AH180" s="371"/>
      <c r="AI180" s="317"/>
      <c r="AJ180" s="371"/>
      <c r="AK180" s="317"/>
      <c r="AL180" s="371"/>
      <c r="AM180" s="317"/>
      <c r="AN180" s="371"/>
      <c r="AO180" s="317"/>
      <c r="AP180" s="2076"/>
      <c r="AQ180" s="1906"/>
      <c r="AR180" s="2076"/>
      <c r="AS180" s="1906"/>
      <c r="AT180" s="371"/>
      <c r="AU180" s="317"/>
      <c r="AV180" s="371"/>
      <c r="AW180" s="317"/>
      <c r="AX180" s="371"/>
      <c r="AY180" s="317"/>
      <c r="AZ180" s="528"/>
      <c r="FT180" s="139"/>
      <c r="FU180" s="140"/>
      <c r="FV180" s="141"/>
      <c r="FW180" s="141"/>
      <c r="FX180" s="141"/>
      <c r="FY180" s="141"/>
      <c r="FZ180" s="141"/>
      <c r="GA180" s="141"/>
      <c r="GB180" s="142"/>
      <c r="HB180" s="143" t="s">
        <v>114</v>
      </c>
      <c r="HC180" s="143" t="s">
        <v>46</v>
      </c>
      <c r="HD180" s="10" t="s">
        <v>46</v>
      </c>
      <c r="HE180" s="10" t="s">
        <v>23</v>
      </c>
      <c r="HF180" s="10" t="s">
        <v>45</v>
      </c>
      <c r="HG180" s="143" t="s">
        <v>103</v>
      </c>
    </row>
    <row r="181" spans="1:229" s="448" customFormat="1" ht="24.9" customHeight="1" x14ac:dyDescent="0.2">
      <c r="A181"/>
      <c r="B181" s="434" t="s">
        <v>420</v>
      </c>
      <c r="C181" s="435" t="s">
        <v>238</v>
      </c>
      <c r="D181" s="436" t="s">
        <v>538</v>
      </c>
      <c r="E181" s="463" t="s">
        <v>539</v>
      </c>
      <c r="F181" s="437" t="s">
        <v>341</v>
      </c>
      <c r="G181" s="438">
        <v>3</v>
      </c>
      <c r="H181" s="439">
        <v>7450</v>
      </c>
      <c r="I181" s="440">
        <f>ROUND(H181*G181,2)</f>
        <v>22350</v>
      </c>
      <c r="J181" s="512"/>
      <c r="K181" s="319">
        <f>ROUND(J181*H181,2)</f>
        <v>0</v>
      </c>
      <c r="L181" s="512"/>
      <c r="M181" s="319">
        <f>ROUND(L181*H181,2)</f>
        <v>0</v>
      </c>
      <c r="N181" s="512"/>
      <c r="O181" s="319">
        <f>ROUND(N181*H181,2)</f>
        <v>0</v>
      </c>
      <c r="P181" s="512">
        <v>2</v>
      </c>
      <c r="Q181" s="319">
        <f>ROUND(P181*H181,2)</f>
        <v>14900</v>
      </c>
      <c r="R181" s="512">
        <v>1</v>
      </c>
      <c r="S181" s="319">
        <f>ROUND(R181*H181,2)</f>
        <v>7450</v>
      </c>
      <c r="T181" s="512"/>
      <c r="U181" s="319">
        <f>ROUND(T181*H181,2)</f>
        <v>0</v>
      </c>
      <c r="V181" s="512"/>
      <c r="W181" s="319">
        <f>ROUND(V181*H181,2)</f>
        <v>0</v>
      </c>
      <c r="X181" s="512"/>
      <c r="Y181" s="319">
        <f>ROUND(X181*H181,2)</f>
        <v>0</v>
      </c>
      <c r="Z181" s="512"/>
      <c r="AA181" s="319">
        <f>ROUND(Z181*H181,2)</f>
        <v>0</v>
      </c>
      <c r="AB181" s="512"/>
      <c r="AC181" s="319">
        <f>ROUND(AB181*H181,2)</f>
        <v>0</v>
      </c>
      <c r="AD181" s="512"/>
      <c r="AE181" s="319">
        <f>ROUND(AD181*H181,2)</f>
        <v>0</v>
      </c>
      <c r="AF181" s="512"/>
      <c r="AG181" s="319">
        <f>ROUND(AF181*H181,2)</f>
        <v>0</v>
      </c>
      <c r="AH181" s="512"/>
      <c r="AI181" s="319">
        <f>ROUND(AH181*H181,2)</f>
        <v>0</v>
      </c>
      <c r="AJ181" s="512"/>
      <c r="AK181" s="319">
        <f>ROUND(AJ181*H181,2)</f>
        <v>0</v>
      </c>
      <c r="AL181" s="512"/>
      <c r="AM181" s="319">
        <f>ROUND(AL181*H181,2)</f>
        <v>0</v>
      </c>
      <c r="AN181" s="512"/>
      <c r="AO181" s="319">
        <f>ROUND(AN181*H181,2)</f>
        <v>0</v>
      </c>
      <c r="AP181" s="2083"/>
      <c r="AQ181" s="1908">
        <f>ROUND(AP181*H181,2)</f>
        <v>0</v>
      </c>
      <c r="AR181" s="2083"/>
      <c r="AS181" s="1908">
        <f>ROUND(AR181*H181,2)</f>
        <v>0</v>
      </c>
      <c r="AT181" s="512"/>
      <c r="AU181" s="319">
        <f>ROUND(AT181*H181,2)</f>
        <v>0</v>
      </c>
      <c r="AV181" s="509">
        <f>AT181+AR181+AP181+AN181+AL181+AJ181+AH181+AF181+AD181+AB181+Z181+X181+V181+T181+R181+P181+N181+L181+J181</f>
        <v>3</v>
      </c>
      <c r="AW181" s="319">
        <f>ROUND(AV181*H181,2)</f>
        <v>22350</v>
      </c>
      <c r="AX181" s="509">
        <f>G181-AV181</f>
        <v>0</v>
      </c>
      <c r="AY181" s="319">
        <f>ROUND(AX181*H181,2)</f>
        <v>0</v>
      </c>
      <c r="AZ181" s="530">
        <f>AY181/I181</f>
        <v>0</v>
      </c>
      <c r="FT181" s="462"/>
      <c r="FU181" s="449"/>
      <c r="FV181" s="450"/>
      <c r="FW181" s="450"/>
      <c r="FX181" s="450"/>
      <c r="FY181" s="450"/>
      <c r="FZ181" s="450"/>
      <c r="GA181" s="450"/>
      <c r="GB181" s="451"/>
      <c r="HB181" s="452" t="s">
        <v>114</v>
      </c>
      <c r="HC181" s="452" t="s">
        <v>46</v>
      </c>
      <c r="HD181" s="448" t="s">
        <v>45</v>
      </c>
      <c r="HE181" s="448" t="s">
        <v>23</v>
      </c>
      <c r="HF181" s="448" t="s">
        <v>44</v>
      </c>
      <c r="HG181" s="452" t="s">
        <v>103</v>
      </c>
    </row>
    <row r="182" spans="1:229" s="1" customFormat="1" ht="24.9" customHeight="1" x14ac:dyDescent="0.2">
      <c r="A182"/>
      <c r="B182" s="380"/>
      <c r="C182" s="207" t="s">
        <v>114</v>
      </c>
      <c r="D182" s="215" t="s">
        <v>7</v>
      </c>
      <c r="E182" s="216" t="s">
        <v>979</v>
      </c>
      <c r="F182" s="141"/>
      <c r="G182" s="217">
        <v>3</v>
      </c>
      <c r="H182" s="218"/>
      <c r="I182" s="381"/>
      <c r="J182" s="369"/>
      <c r="K182" s="508"/>
      <c r="L182" s="369"/>
      <c r="M182" s="508"/>
      <c r="N182" s="369"/>
      <c r="O182" s="508"/>
      <c r="P182" s="369"/>
      <c r="Q182" s="508"/>
      <c r="R182" s="369"/>
      <c r="S182" s="508"/>
      <c r="T182" s="369"/>
      <c r="U182" s="508"/>
      <c r="V182" s="369"/>
      <c r="W182" s="508"/>
      <c r="X182" s="369"/>
      <c r="Y182" s="508"/>
      <c r="Z182" s="369"/>
      <c r="AA182" s="508"/>
      <c r="AB182" s="369"/>
      <c r="AC182" s="508"/>
      <c r="AD182" s="369"/>
      <c r="AE182" s="508"/>
      <c r="AF182" s="369"/>
      <c r="AG182" s="508"/>
      <c r="AH182" s="369"/>
      <c r="AI182" s="508"/>
      <c r="AJ182" s="369"/>
      <c r="AK182" s="508"/>
      <c r="AL182" s="369"/>
      <c r="AM182" s="508"/>
      <c r="AN182" s="369"/>
      <c r="AO182" s="508"/>
      <c r="AP182" s="2074"/>
      <c r="AQ182" s="1902"/>
      <c r="AR182" s="2074"/>
      <c r="AS182" s="1902"/>
      <c r="AT182" s="369"/>
      <c r="AU182" s="508"/>
      <c r="AV182" s="369"/>
      <c r="AW182" s="508"/>
      <c r="AX182" s="369"/>
      <c r="AY182" s="508"/>
      <c r="AZ182" s="526"/>
      <c r="FT182" s="163"/>
      <c r="FU182" s="164" t="s">
        <v>7</v>
      </c>
      <c r="FV182" s="165" t="s">
        <v>31</v>
      </c>
      <c r="FW182" s="33"/>
      <c r="FX182" s="124">
        <f>FW182*G188</f>
        <v>0</v>
      </c>
      <c r="FY182" s="124">
        <v>5.0000000000000001E-4</v>
      </c>
      <c r="FZ182" s="124">
        <f>FY182*G188</f>
        <v>5.0000000000000001E-4</v>
      </c>
      <c r="GA182" s="124">
        <v>0</v>
      </c>
      <c r="GB182" s="125">
        <f>GA182*G188</f>
        <v>0</v>
      </c>
      <c r="GC182" s="22"/>
      <c r="GD182" s="22"/>
      <c r="GE182" s="22"/>
      <c r="GF182" s="22"/>
      <c r="GG182" s="22"/>
      <c r="GH182" s="22"/>
      <c r="GI182" s="22"/>
      <c r="GJ182" s="22"/>
      <c r="GK182" s="22"/>
      <c r="GL182" s="22"/>
      <c r="GM182" s="22"/>
      <c r="GZ182" s="126" t="s">
        <v>166</v>
      </c>
      <c r="HB182" s="126" t="s">
        <v>238</v>
      </c>
      <c r="HC182" s="126" t="s">
        <v>46</v>
      </c>
      <c r="HG182" s="13" t="s">
        <v>103</v>
      </c>
      <c r="HM182" s="127">
        <f>IF(FV182="základní",I188,0)</f>
        <v>513</v>
      </c>
      <c r="HN182" s="127">
        <f>IF(FV182="snížená",I188,0)</f>
        <v>0</v>
      </c>
      <c r="HO182" s="127">
        <f>IF(FV182="zákl. přenesená",I188,0)</f>
        <v>0</v>
      </c>
      <c r="HP182" s="127">
        <f>IF(FV182="sníž. přenesená",I188,0)</f>
        <v>0</v>
      </c>
      <c r="HQ182" s="127">
        <f>IF(FV182="nulová",I188,0)</f>
        <v>0</v>
      </c>
      <c r="HR182" s="13" t="s">
        <v>45</v>
      </c>
      <c r="HS182" s="127">
        <f>ROUND(H188*G188,2)</f>
        <v>513</v>
      </c>
      <c r="HT182" s="13" t="s">
        <v>110</v>
      </c>
      <c r="HU182" s="126" t="s">
        <v>993</v>
      </c>
    </row>
    <row r="183" spans="1:229" s="443" customFormat="1" ht="24.9" customHeight="1" x14ac:dyDescent="0.2">
      <c r="A183"/>
      <c r="B183" s="434" t="s">
        <v>426</v>
      </c>
      <c r="C183" s="435" t="s">
        <v>238</v>
      </c>
      <c r="D183" s="436" t="s">
        <v>551</v>
      </c>
      <c r="E183" s="463" t="s">
        <v>552</v>
      </c>
      <c r="F183" s="437" t="s">
        <v>341</v>
      </c>
      <c r="G183" s="438">
        <v>7</v>
      </c>
      <c r="H183" s="439">
        <v>215</v>
      </c>
      <c r="I183" s="440">
        <f>ROUND(H183*G183,2)</f>
        <v>1505</v>
      </c>
      <c r="J183" s="511"/>
      <c r="K183" s="319">
        <f>ROUND(J183*H183,2)</f>
        <v>0</v>
      </c>
      <c r="L183" s="511"/>
      <c r="M183" s="319">
        <f>ROUND(L183*H183,2)</f>
        <v>0</v>
      </c>
      <c r="N183" s="511"/>
      <c r="O183" s="319">
        <f>ROUND(N183*H183,2)</f>
        <v>0</v>
      </c>
      <c r="P183" s="511">
        <v>5</v>
      </c>
      <c r="Q183" s="319">
        <f>ROUND(P183*H183,2)</f>
        <v>1075</v>
      </c>
      <c r="R183" s="511">
        <v>2</v>
      </c>
      <c r="S183" s="319">
        <f>ROUND(R183*H183,2)</f>
        <v>430</v>
      </c>
      <c r="T183" s="511"/>
      <c r="U183" s="319">
        <f>ROUND(T183*H183,2)</f>
        <v>0</v>
      </c>
      <c r="V183" s="511"/>
      <c r="W183" s="319">
        <f>ROUND(V183*H183,2)</f>
        <v>0</v>
      </c>
      <c r="X183" s="511"/>
      <c r="Y183" s="319">
        <f>ROUND(X183*H183,2)</f>
        <v>0</v>
      </c>
      <c r="Z183" s="511"/>
      <c r="AA183" s="319">
        <f>ROUND(Z183*H183,2)</f>
        <v>0</v>
      </c>
      <c r="AB183" s="511"/>
      <c r="AC183" s="319">
        <f>ROUND(AB183*H183,2)</f>
        <v>0</v>
      </c>
      <c r="AD183" s="511"/>
      <c r="AE183" s="319">
        <f>ROUND(AD183*H183,2)</f>
        <v>0</v>
      </c>
      <c r="AF183" s="511"/>
      <c r="AG183" s="319">
        <f>ROUND(AF183*H183,2)</f>
        <v>0</v>
      </c>
      <c r="AH183" s="511"/>
      <c r="AI183" s="319">
        <f>ROUND(AH183*H183,2)</f>
        <v>0</v>
      </c>
      <c r="AJ183" s="511"/>
      <c r="AK183" s="319">
        <f>ROUND(AJ183*H183,2)</f>
        <v>0</v>
      </c>
      <c r="AL183" s="511"/>
      <c r="AM183" s="319">
        <f>ROUND(AL183*H183,2)</f>
        <v>0</v>
      </c>
      <c r="AN183" s="511"/>
      <c r="AO183" s="319">
        <f>ROUND(AN183*H183,2)</f>
        <v>0</v>
      </c>
      <c r="AP183" s="2081"/>
      <c r="AQ183" s="1908">
        <f>ROUND(AP183*H183,2)</f>
        <v>0</v>
      </c>
      <c r="AR183" s="2081"/>
      <c r="AS183" s="1908">
        <f>ROUND(AR183*H183,2)</f>
        <v>0</v>
      </c>
      <c r="AT183" s="511"/>
      <c r="AU183" s="319">
        <f>ROUND(AT183*H183,2)</f>
        <v>0</v>
      </c>
      <c r="AV183" s="509">
        <f>AT183+AR183+AP183+AN183+AL183+AJ183+AH183+AF183+AD183+AB183+Z183+X183+V183+T183+R183+P183+N183+L183+J183</f>
        <v>7</v>
      </c>
      <c r="AW183" s="319">
        <f>ROUND(AV183*H183,2)</f>
        <v>1505</v>
      </c>
      <c r="AX183" s="509">
        <f>G183-AV183</f>
        <v>0</v>
      </c>
      <c r="AY183" s="319">
        <f>ROUND(AX183*H183,2)</f>
        <v>0</v>
      </c>
      <c r="AZ183" s="530">
        <f>AY183/I183</f>
        <v>0</v>
      </c>
      <c r="FT183" s="461"/>
      <c r="FU183" s="444"/>
      <c r="FV183" s="445"/>
      <c r="FW183" s="445"/>
      <c r="FX183" s="445"/>
      <c r="FY183" s="445"/>
      <c r="FZ183" s="445"/>
      <c r="GA183" s="445"/>
      <c r="GB183" s="446"/>
      <c r="HB183" s="447" t="s">
        <v>114</v>
      </c>
      <c r="HC183" s="447" t="s">
        <v>46</v>
      </c>
      <c r="HD183" s="443" t="s">
        <v>46</v>
      </c>
      <c r="HE183" s="443" t="s">
        <v>23</v>
      </c>
      <c r="HF183" s="443" t="s">
        <v>45</v>
      </c>
      <c r="HG183" s="447" t="s">
        <v>103</v>
      </c>
    </row>
    <row r="184" spans="1:229" s="9" customFormat="1" ht="24.9" customHeight="1" x14ac:dyDescent="0.2">
      <c r="A184"/>
      <c r="B184" s="380"/>
      <c r="C184" s="207" t="s">
        <v>114</v>
      </c>
      <c r="D184" s="215" t="s">
        <v>7</v>
      </c>
      <c r="E184" s="216" t="s">
        <v>990</v>
      </c>
      <c r="F184" s="141"/>
      <c r="G184" s="217">
        <v>7</v>
      </c>
      <c r="H184" s="218"/>
      <c r="I184" s="381"/>
      <c r="J184" s="370"/>
      <c r="K184" s="315"/>
      <c r="L184" s="370"/>
      <c r="M184" s="315"/>
      <c r="N184" s="370"/>
      <c r="O184" s="315"/>
      <c r="P184" s="370"/>
      <c r="Q184" s="315"/>
      <c r="R184" s="370"/>
      <c r="S184" s="315"/>
      <c r="T184" s="370"/>
      <c r="U184" s="315"/>
      <c r="V184" s="370"/>
      <c r="W184" s="315"/>
      <c r="X184" s="370"/>
      <c r="Y184" s="315"/>
      <c r="Z184" s="370"/>
      <c r="AA184" s="315"/>
      <c r="AB184" s="370"/>
      <c r="AC184" s="315"/>
      <c r="AD184" s="370"/>
      <c r="AE184" s="315"/>
      <c r="AF184" s="370"/>
      <c r="AG184" s="315"/>
      <c r="AH184" s="370"/>
      <c r="AI184" s="315"/>
      <c r="AJ184" s="370"/>
      <c r="AK184" s="315"/>
      <c r="AL184" s="370"/>
      <c r="AM184" s="315"/>
      <c r="AN184" s="370"/>
      <c r="AO184" s="315"/>
      <c r="AP184" s="2075"/>
      <c r="AQ184" s="1904"/>
      <c r="AR184" s="2075"/>
      <c r="AS184" s="1904"/>
      <c r="AT184" s="370"/>
      <c r="AU184" s="315"/>
      <c r="AV184" s="370"/>
      <c r="AW184" s="315"/>
      <c r="AX184" s="370"/>
      <c r="AY184" s="315"/>
      <c r="AZ184" s="527"/>
      <c r="FT184" s="132"/>
      <c r="FU184" s="133"/>
      <c r="FV184" s="134"/>
      <c r="FW184" s="134"/>
      <c r="FX184" s="134"/>
      <c r="FY184" s="134"/>
      <c r="FZ184" s="134"/>
      <c r="GA184" s="134"/>
      <c r="GB184" s="135"/>
      <c r="HB184" s="136" t="s">
        <v>114</v>
      </c>
      <c r="HC184" s="136" t="s">
        <v>46</v>
      </c>
      <c r="HD184" s="9" t="s">
        <v>45</v>
      </c>
      <c r="HE184" s="9" t="s">
        <v>23</v>
      </c>
      <c r="HF184" s="9" t="s">
        <v>44</v>
      </c>
      <c r="HG184" s="136" t="s">
        <v>103</v>
      </c>
    </row>
    <row r="185" spans="1:229" s="2" customFormat="1" ht="16.5" customHeight="1" x14ac:dyDescent="0.2">
      <c r="A185"/>
      <c r="B185" s="434" t="s">
        <v>433</v>
      </c>
      <c r="C185" s="435" t="s">
        <v>238</v>
      </c>
      <c r="D185" s="436" t="s">
        <v>562</v>
      </c>
      <c r="E185" s="463" t="s">
        <v>563</v>
      </c>
      <c r="F185" s="437" t="s">
        <v>341</v>
      </c>
      <c r="G185" s="438">
        <v>5</v>
      </c>
      <c r="H185" s="439">
        <v>1187.5</v>
      </c>
      <c r="I185" s="440">
        <f>ROUND(H185*G185,2)</f>
        <v>5937.5</v>
      </c>
      <c r="J185" s="509"/>
      <c r="K185" s="319">
        <f>ROUND(J185*H185,2)</f>
        <v>0</v>
      </c>
      <c r="L185" s="509"/>
      <c r="M185" s="319">
        <f>ROUND(L185*H185,2)</f>
        <v>0</v>
      </c>
      <c r="N185" s="509"/>
      <c r="O185" s="319">
        <f>ROUND(N185*H185,2)</f>
        <v>0</v>
      </c>
      <c r="P185" s="509">
        <v>4</v>
      </c>
      <c r="Q185" s="319">
        <f>ROUND(P185*H185,2)</f>
        <v>4750</v>
      </c>
      <c r="R185" s="509">
        <v>1</v>
      </c>
      <c r="S185" s="319">
        <f>ROUND(R185*H185,2)</f>
        <v>1187.5</v>
      </c>
      <c r="T185" s="509"/>
      <c r="U185" s="319">
        <f>ROUND(T185*H185,2)</f>
        <v>0</v>
      </c>
      <c r="V185" s="509"/>
      <c r="W185" s="319">
        <f>ROUND(V185*H185,2)</f>
        <v>0</v>
      </c>
      <c r="X185" s="509"/>
      <c r="Y185" s="319">
        <f>ROUND(X185*H185,2)</f>
        <v>0</v>
      </c>
      <c r="Z185" s="509"/>
      <c r="AA185" s="319">
        <f>ROUND(Z185*H185,2)</f>
        <v>0</v>
      </c>
      <c r="AB185" s="509"/>
      <c r="AC185" s="319">
        <f>ROUND(AB185*H185,2)</f>
        <v>0</v>
      </c>
      <c r="AD185" s="509"/>
      <c r="AE185" s="319">
        <f>ROUND(AD185*H185,2)</f>
        <v>0</v>
      </c>
      <c r="AF185" s="509"/>
      <c r="AG185" s="319">
        <f>ROUND(AF185*H185,2)</f>
        <v>0</v>
      </c>
      <c r="AH185" s="509"/>
      <c r="AI185" s="319">
        <f>ROUND(AH185*H185,2)</f>
        <v>0</v>
      </c>
      <c r="AJ185" s="509"/>
      <c r="AK185" s="319">
        <f>ROUND(AJ185*H185,2)</f>
        <v>0</v>
      </c>
      <c r="AL185" s="509"/>
      <c r="AM185" s="319">
        <f>ROUND(AL185*H185,2)</f>
        <v>0</v>
      </c>
      <c r="AN185" s="509"/>
      <c r="AO185" s="319">
        <f>ROUND(AN185*H185,2)</f>
        <v>0</v>
      </c>
      <c r="AP185" s="2078"/>
      <c r="AQ185" s="1908">
        <f>ROUND(AP185*H185,2)</f>
        <v>0</v>
      </c>
      <c r="AR185" s="2078"/>
      <c r="AS185" s="1908">
        <f>ROUND(AR185*H185,2)</f>
        <v>0</v>
      </c>
      <c r="AT185" s="509"/>
      <c r="AU185" s="319">
        <f>ROUND(AT185*H185,2)</f>
        <v>0</v>
      </c>
      <c r="AV185" s="509">
        <f>AT185+AR185+AP185+AN185+AL185+AJ185+AH185+AF185+AD185+AB185+Z185+X185+V185+T185+R185+P185+N185+L185+J185</f>
        <v>5</v>
      </c>
      <c r="AW185" s="319">
        <f>ROUND(AV185*H185,2)</f>
        <v>5937.5</v>
      </c>
      <c r="AX185" s="509">
        <f>G185-AV185</f>
        <v>0</v>
      </c>
      <c r="AY185" s="319">
        <f>ROUND(AX185*H185,2)</f>
        <v>0</v>
      </c>
      <c r="AZ185" s="530">
        <f>AY185/I185</f>
        <v>0</v>
      </c>
      <c r="FT185" s="31"/>
      <c r="FU185" s="426" t="s">
        <v>7</v>
      </c>
      <c r="FV185" s="427" t="s">
        <v>31</v>
      </c>
      <c r="FW185" s="285"/>
      <c r="FX185" s="48">
        <f>FW185*G191</f>
        <v>0</v>
      </c>
      <c r="FY185" s="48">
        <v>0.21734000000000001</v>
      </c>
      <c r="FZ185" s="48">
        <f>FY185*G191</f>
        <v>0.65202000000000004</v>
      </c>
      <c r="GA185" s="48">
        <v>0</v>
      </c>
      <c r="GB185" s="428">
        <f>GA185*G191</f>
        <v>0</v>
      </c>
      <c r="GZ185" s="49" t="s">
        <v>110</v>
      </c>
      <c r="HB185" s="49" t="s">
        <v>105</v>
      </c>
      <c r="HC185" s="49" t="s">
        <v>46</v>
      </c>
      <c r="HG185" s="49" t="s">
        <v>103</v>
      </c>
      <c r="HM185" s="429">
        <f>IF(FV185="základní",I191,0)</f>
        <v>3528.6</v>
      </c>
      <c r="HN185" s="429">
        <f>IF(FV185="snížená",I191,0)</f>
        <v>0</v>
      </c>
      <c r="HO185" s="429">
        <f>IF(FV185="zákl. přenesená",I191,0)</f>
        <v>0</v>
      </c>
      <c r="HP185" s="429">
        <f>IF(FV185="sníž. přenesená",I191,0)</f>
        <v>0</v>
      </c>
      <c r="HQ185" s="429">
        <f>IF(FV185="nulová",I191,0)</f>
        <v>0</v>
      </c>
      <c r="HR185" s="49" t="s">
        <v>45</v>
      </c>
      <c r="HS185" s="429">
        <f>ROUND(H191*G191,2)</f>
        <v>3528.6</v>
      </c>
      <c r="HT185" s="49" t="s">
        <v>110</v>
      </c>
      <c r="HU185" s="49" t="s">
        <v>994</v>
      </c>
    </row>
    <row r="186" spans="1:229" s="1" customFormat="1" ht="24.9" customHeight="1" x14ac:dyDescent="0.2">
      <c r="A186"/>
      <c r="B186" s="380"/>
      <c r="C186" s="207" t="s">
        <v>114</v>
      </c>
      <c r="D186" s="215" t="s">
        <v>7</v>
      </c>
      <c r="E186" s="216" t="s">
        <v>992</v>
      </c>
      <c r="F186" s="141"/>
      <c r="G186" s="217">
        <v>5</v>
      </c>
      <c r="H186" s="218"/>
      <c r="I186" s="381"/>
      <c r="J186" s="369"/>
      <c r="K186" s="508"/>
      <c r="L186" s="369"/>
      <c r="M186" s="508"/>
      <c r="N186" s="369"/>
      <c r="O186" s="508"/>
      <c r="P186" s="369"/>
      <c r="Q186" s="508"/>
      <c r="R186" s="369"/>
      <c r="S186" s="508"/>
      <c r="T186" s="369"/>
      <c r="U186" s="508"/>
      <c r="V186" s="369"/>
      <c r="W186" s="508"/>
      <c r="X186" s="369"/>
      <c r="Y186" s="508"/>
      <c r="Z186" s="369"/>
      <c r="AA186" s="508"/>
      <c r="AB186" s="369"/>
      <c r="AC186" s="508"/>
      <c r="AD186" s="369"/>
      <c r="AE186" s="508"/>
      <c r="AF186" s="369"/>
      <c r="AG186" s="508"/>
      <c r="AH186" s="369"/>
      <c r="AI186" s="508"/>
      <c r="AJ186" s="369"/>
      <c r="AK186" s="508"/>
      <c r="AL186" s="369"/>
      <c r="AM186" s="508"/>
      <c r="AN186" s="369"/>
      <c r="AO186" s="508"/>
      <c r="AP186" s="2074"/>
      <c r="AQ186" s="1902"/>
      <c r="AR186" s="2074"/>
      <c r="AS186" s="1902"/>
      <c r="AT186" s="369"/>
      <c r="AU186" s="508"/>
      <c r="AV186" s="369"/>
      <c r="AW186" s="508"/>
      <c r="AX186" s="369"/>
      <c r="AY186" s="508"/>
      <c r="AZ186" s="526"/>
      <c r="FT186" s="25"/>
      <c r="FU186" s="128"/>
      <c r="FV186" s="129"/>
      <c r="FW186" s="33"/>
      <c r="FX186" s="33"/>
      <c r="FY186" s="33"/>
      <c r="FZ186" s="33"/>
      <c r="GA186" s="33"/>
      <c r="GB186" s="34"/>
      <c r="GC186" s="22"/>
      <c r="GD186" s="22"/>
      <c r="GE186" s="22"/>
      <c r="GF186" s="22"/>
      <c r="GG186" s="22"/>
      <c r="GH186" s="22"/>
      <c r="GI186" s="22"/>
      <c r="GJ186" s="22"/>
      <c r="GK186" s="22"/>
      <c r="GL186" s="22"/>
      <c r="GM186" s="22"/>
      <c r="HB186" s="13" t="s">
        <v>112</v>
      </c>
      <c r="HC186" s="13" t="s">
        <v>46</v>
      </c>
    </row>
    <row r="187" spans="1:229" s="10" customFormat="1" ht="24.9" customHeight="1" x14ac:dyDescent="0.2">
      <c r="A187"/>
      <c r="B187" s="382"/>
      <c r="C187" s="207" t="s">
        <v>114</v>
      </c>
      <c r="D187" s="210" t="s">
        <v>7</v>
      </c>
      <c r="E187" s="211" t="s">
        <v>560</v>
      </c>
      <c r="F187" s="134"/>
      <c r="G187" s="210" t="s">
        <v>7</v>
      </c>
      <c r="H187" s="212"/>
      <c r="I187" s="383"/>
      <c r="J187" s="371"/>
      <c r="K187" s="317"/>
      <c r="L187" s="371"/>
      <c r="M187" s="317"/>
      <c r="N187" s="371"/>
      <c r="O187" s="317"/>
      <c r="P187" s="371"/>
      <c r="Q187" s="317"/>
      <c r="R187" s="371"/>
      <c r="S187" s="317"/>
      <c r="T187" s="371"/>
      <c r="U187" s="317"/>
      <c r="V187" s="371"/>
      <c r="W187" s="317"/>
      <c r="X187" s="371"/>
      <c r="Y187" s="317"/>
      <c r="Z187" s="371"/>
      <c r="AA187" s="317"/>
      <c r="AB187" s="371"/>
      <c r="AC187" s="317"/>
      <c r="AD187" s="371"/>
      <c r="AE187" s="317"/>
      <c r="AF187" s="371"/>
      <c r="AG187" s="317"/>
      <c r="AH187" s="371"/>
      <c r="AI187" s="317"/>
      <c r="AJ187" s="371"/>
      <c r="AK187" s="317"/>
      <c r="AL187" s="371"/>
      <c r="AM187" s="317"/>
      <c r="AN187" s="371"/>
      <c r="AO187" s="317"/>
      <c r="AP187" s="2076"/>
      <c r="AQ187" s="1906"/>
      <c r="AR187" s="2076"/>
      <c r="AS187" s="1906"/>
      <c r="AT187" s="371"/>
      <c r="AU187" s="317"/>
      <c r="AV187" s="371"/>
      <c r="AW187" s="317"/>
      <c r="AX187" s="371"/>
      <c r="AY187" s="317"/>
      <c r="AZ187" s="528"/>
      <c r="FT187" s="139"/>
      <c r="FU187" s="140"/>
      <c r="FV187" s="141"/>
      <c r="FW187" s="141"/>
      <c r="FX187" s="141"/>
      <c r="FY187" s="141"/>
      <c r="FZ187" s="141"/>
      <c r="GA187" s="141"/>
      <c r="GB187" s="142"/>
      <c r="HB187" s="143" t="s">
        <v>114</v>
      </c>
      <c r="HC187" s="143" t="s">
        <v>46</v>
      </c>
      <c r="HD187" s="10" t="s">
        <v>46</v>
      </c>
      <c r="HE187" s="10" t="s">
        <v>23</v>
      </c>
      <c r="HF187" s="10" t="s">
        <v>45</v>
      </c>
      <c r="HG187" s="143" t="s">
        <v>103</v>
      </c>
    </row>
    <row r="188" spans="1:229" s="2" customFormat="1" ht="24.9" customHeight="1" x14ac:dyDescent="0.2">
      <c r="A188"/>
      <c r="B188" s="434" t="s">
        <v>439</v>
      </c>
      <c r="C188" s="435" t="s">
        <v>238</v>
      </c>
      <c r="D188" s="436" t="s">
        <v>567</v>
      </c>
      <c r="E188" s="463" t="s">
        <v>568</v>
      </c>
      <c r="F188" s="437" t="s">
        <v>341</v>
      </c>
      <c r="G188" s="438">
        <v>1</v>
      </c>
      <c r="H188" s="439">
        <v>513</v>
      </c>
      <c r="I188" s="440">
        <f>ROUND(H188*G188,2)</f>
        <v>513</v>
      </c>
      <c r="J188" s="509"/>
      <c r="K188" s="319">
        <f>ROUND(J188*H188,2)</f>
        <v>0</v>
      </c>
      <c r="L188" s="509"/>
      <c r="M188" s="319">
        <f>ROUND(L188*H188,2)</f>
        <v>0</v>
      </c>
      <c r="N188" s="509"/>
      <c r="O188" s="319">
        <f>ROUND(N188*H188,2)</f>
        <v>0</v>
      </c>
      <c r="P188" s="509"/>
      <c r="Q188" s="319">
        <f>ROUND(P188*H188,2)</f>
        <v>0</v>
      </c>
      <c r="R188" s="509">
        <v>1</v>
      </c>
      <c r="S188" s="319">
        <f>ROUND(R188*H188,2)</f>
        <v>513</v>
      </c>
      <c r="T188" s="509"/>
      <c r="U188" s="319">
        <f>ROUND(T188*H188,2)</f>
        <v>0</v>
      </c>
      <c r="V188" s="509"/>
      <c r="W188" s="319">
        <f>ROUND(V188*H188,2)</f>
        <v>0</v>
      </c>
      <c r="X188" s="509"/>
      <c r="Y188" s="319">
        <f>ROUND(X188*H188,2)</f>
        <v>0</v>
      </c>
      <c r="Z188" s="509"/>
      <c r="AA188" s="319">
        <f>ROUND(Z188*H188,2)</f>
        <v>0</v>
      </c>
      <c r="AB188" s="509"/>
      <c r="AC188" s="319">
        <f>ROUND(AB188*H188,2)</f>
        <v>0</v>
      </c>
      <c r="AD188" s="509"/>
      <c r="AE188" s="319">
        <f>ROUND(AD188*H188,2)</f>
        <v>0</v>
      </c>
      <c r="AF188" s="509"/>
      <c r="AG188" s="319">
        <f>ROUND(AF188*H188,2)</f>
        <v>0</v>
      </c>
      <c r="AH188" s="509"/>
      <c r="AI188" s="319">
        <f>ROUND(AH188*H188,2)</f>
        <v>0</v>
      </c>
      <c r="AJ188" s="509"/>
      <c r="AK188" s="319">
        <f>ROUND(AJ188*H188,2)</f>
        <v>0</v>
      </c>
      <c r="AL188" s="509"/>
      <c r="AM188" s="319">
        <f>ROUND(AL188*H188,2)</f>
        <v>0</v>
      </c>
      <c r="AN188" s="509"/>
      <c r="AO188" s="319">
        <f>ROUND(AN188*H188,2)</f>
        <v>0</v>
      </c>
      <c r="AP188" s="2078"/>
      <c r="AQ188" s="1908">
        <f>ROUND(AP188*H188,2)</f>
        <v>0</v>
      </c>
      <c r="AR188" s="2078"/>
      <c r="AS188" s="1908">
        <f>ROUND(AR188*H188,2)</f>
        <v>0</v>
      </c>
      <c r="AT188" s="509"/>
      <c r="AU188" s="319">
        <f>ROUND(AT188*H188,2)</f>
        <v>0</v>
      </c>
      <c r="AV188" s="509">
        <f>AT188+AR188+AP188+AN188+AL188+AJ188+AH188+AF188+AD188+AB188+Z188+X188+V188+T188+R188+P188+N188+L188+J188</f>
        <v>1</v>
      </c>
      <c r="AW188" s="319">
        <f>ROUND(AV188*H188,2)</f>
        <v>513</v>
      </c>
      <c r="AX188" s="509">
        <f>G188-AV188</f>
        <v>0</v>
      </c>
      <c r="AY188" s="319">
        <f>ROUND(AX188*H188,2)</f>
        <v>0</v>
      </c>
      <c r="AZ188" s="530">
        <f>AY188/I188</f>
        <v>0</v>
      </c>
      <c r="FT188" s="460"/>
      <c r="FU188" s="441" t="s">
        <v>7</v>
      </c>
      <c r="FV188" s="442" t="s">
        <v>31</v>
      </c>
      <c r="FW188" s="285"/>
      <c r="FX188" s="48">
        <f>FW188*G194</f>
        <v>0</v>
      </c>
      <c r="FY188" s="48">
        <v>5.6300000000000003E-2</v>
      </c>
      <c r="FZ188" s="48">
        <f>FY188*G194</f>
        <v>0.11260000000000001</v>
      </c>
      <c r="GA188" s="48">
        <v>0</v>
      </c>
      <c r="GB188" s="428">
        <f>GA188*G194</f>
        <v>0</v>
      </c>
      <c r="GZ188" s="49" t="s">
        <v>166</v>
      </c>
      <c r="HB188" s="49" t="s">
        <v>238</v>
      </c>
      <c r="HC188" s="49" t="s">
        <v>46</v>
      </c>
      <c r="HG188" s="49" t="s">
        <v>103</v>
      </c>
      <c r="HM188" s="429">
        <f>IF(FV188="základní",I194,0)</f>
        <v>5287.6</v>
      </c>
      <c r="HN188" s="429">
        <f>IF(FV188="snížená",I194,0)</f>
        <v>0</v>
      </c>
      <c r="HO188" s="429">
        <f>IF(FV188="zákl. přenesená",I194,0)</f>
        <v>0</v>
      </c>
      <c r="HP188" s="429">
        <f>IF(FV188="sníž. přenesená",I194,0)</f>
        <v>0</v>
      </c>
      <c r="HQ188" s="429">
        <f>IF(FV188="nulová",I194,0)</f>
        <v>0</v>
      </c>
      <c r="HR188" s="49" t="s">
        <v>45</v>
      </c>
      <c r="HS188" s="429">
        <f>ROUND(H194*G194,2)</f>
        <v>5287.6</v>
      </c>
      <c r="HT188" s="49" t="s">
        <v>110</v>
      </c>
      <c r="HU188" s="49" t="s">
        <v>995</v>
      </c>
    </row>
    <row r="189" spans="1:229" s="10" customFormat="1" ht="24.9" customHeight="1" x14ac:dyDescent="0.2">
      <c r="A189"/>
      <c r="B189" s="380"/>
      <c r="C189" s="207" t="s">
        <v>114</v>
      </c>
      <c r="D189" s="215" t="s">
        <v>7</v>
      </c>
      <c r="E189" s="216" t="s">
        <v>570</v>
      </c>
      <c r="F189" s="141"/>
      <c r="G189" s="217">
        <v>1</v>
      </c>
      <c r="H189" s="218"/>
      <c r="I189" s="381"/>
      <c r="J189" s="371"/>
      <c r="K189" s="317"/>
      <c r="L189" s="371"/>
      <c r="M189" s="317"/>
      <c r="N189" s="371"/>
      <c r="O189" s="317"/>
      <c r="P189" s="371"/>
      <c r="Q189" s="317"/>
      <c r="R189" s="371"/>
      <c r="S189" s="317"/>
      <c r="T189" s="371"/>
      <c r="U189" s="317"/>
      <c r="V189" s="371"/>
      <c r="W189" s="317"/>
      <c r="X189" s="371"/>
      <c r="Y189" s="317"/>
      <c r="Z189" s="371"/>
      <c r="AA189" s="317"/>
      <c r="AB189" s="371"/>
      <c r="AC189" s="317"/>
      <c r="AD189" s="371"/>
      <c r="AE189" s="317"/>
      <c r="AF189" s="371"/>
      <c r="AG189" s="317"/>
      <c r="AH189" s="371"/>
      <c r="AI189" s="317"/>
      <c r="AJ189" s="371"/>
      <c r="AK189" s="317"/>
      <c r="AL189" s="371"/>
      <c r="AM189" s="317"/>
      <c r="AN189" s="371"/>
      <c r="AO189" s="317"/>
      <c r="AP189" s="2076"/>
      <c r="AQ189" s="1906"/>
      <c r="AR189" s="2076"/>
      <c r="AS189" s="1906"/>
      <c r="AT189" s="371"/>
      <c r="AU189" s="317"/>
      <c r="AV189" s="371"/>
      <c r="AW189" s="317"/>
      <c r="AX189" s="371"/>
      <c r="AY189" s="317"/>
      <c r="AZ189" s="528"/>
      <c r="FT189" s="139"/>
      <c r="FU189" s="140"/>
      <c r="FV189" s="141"/>
      <c r="FW189" s="141"/>
      <c r="FX189" s="141"/>
      <c r="FY189" s="141"/>
      <c r="FZ189" s="141"/>
      <c r="GA189" s="141"/>
      <c r="GB189" s="142"/>
      <c r="HB189" s="143" t="s">
        <v>114</v>
      </c>
      <c r="HC189" s="143" t="s">
        <v>46</v>
      </c>
      <c r="HD189" s="10" t="s">
        <v>46</v>
      </c>
      <c r="HE189" s="10" t="s">
        <v>23</v>
      </c>
      <c r="HF189" s="10" t="s">
        <v>45</v>
      </c>
      <c r="HG189" s="143" t="s">
        <v>103</v>
      </c>
    </row>
    <row r="190" spans="1:229" s="1" customFormat="1" ht="24.9" customHeight="1" x14ac:dyDescent="0.2">
      <c r="A190"/>
      <c r="B190" s="382"/>
      <c r="C190" s="207" t="s">
        <v>114</v>
      </c>
      <c r="D190" s="210" t="s">
        <v>7</v>
      </c>
      <c r="E190" s="211" t="s">
        <v>560</v>
      </c>
      <c r="F190" s="134"/>
      <c r="G190" s="210" t="s">
        <v>7</v>
      </c>
      <c r="H190" s="212"/>
      <c r="I190" s="383"/>
      <c r="J190" s="369"/>
      <c r="K190" s="508"/>
      <c r="L190" s="369"/>
      <c r="M190" s="508"/>
      <c r="N190" s="369"/>
      <c r="O190" s="508"/>
      <c r="P190" s="369"/>
      <c r="Q190" s="508"/>
      <c r="R190" s="369"/>
      <c r="S190" s="508"/>
      <c r="T190" s="369"/>
      <c r="U190" s="508"/>
      <c r="V190" s="369"/>
      <c r="W190" s="508"/>
      <c r="X190" s="369"/>
      <c r="Y190" s="508"/>
      <c r="Z190" s="369"/>
      <c r="AA190" s="508"/>
      <c r="AB190" s="369"/>
      <c r="AC190" s="508"/>
      <c r="AD190" s="369"/>
      <c r="AE190" s="508"/>
      <c r="AF190" s="369"/>
      <c r="AG190" s="508"/>
      <c r="AH190" s="369"/>
      <c r="AI190" s="508"/>
      <c r="AJ190" s="369"/>
      <c r="AK190" s="508"/>
      <c r="AL190" s="369"/>
      <c r="AM190" s="508"/>
      <c r="AN190" s="369"/>
      <c r="AO190" s="508"/>
      <c r="AP190" s="2074"/>
      <c r="AQ190" s="1902"/>
      <c r="AR190" s="2074"/>
      <c r="AS190" s="1902"/>
      <c r="AT190" s="369"/>
      <c r="AU190" s="508"/>
      <c r="AV190" s="369"/>
      <c r="AW190" s="508"/>
      <c r="AX190" s="369"/>
      <c r="AY190" s="508"/>
      <c r="AZ190" s="526"/>
      <c r="FT190" s="163"/>
      <c r="FU190" s="164" t="s">
        <v>7</v>
      </c>
      <c r="FV190" s="165" t="s">
        <v>31</v>
      </c>
      <c r="FW190" s="33"/>
      <c r="FX190" s="124">
        <f>FW190*G196</f>
        <v>0</v>
      </c>
      <c r="FY190" s="124">
        <v>5.4600000000000003E-2</v>
      </c>
      <c r="FZ190" s="124">
        <f>FY190*G196</f>
        <v>5.4600000000000003E-2</v>
      </c>
      <c r="GA190" s="124">
        <v>0</v>
      </c>
      <c r="GB190" s="125">
        <f>GA190*G196</f>
        <v>0</v>
      </c>
      <c r="GC190" s="22"/>
      <c r="GD190" s="22"/>
      <c r="GE190" s="22"/>
      <c r="GF190" s="22"/>
      <c r="GG190" s="22"/>
      <c r="GH190" s="22"/>
      <c r="GI190" s="22"/>
      <c r="GJ190" s="22"/>
      <c r="GK190" s="22"/>
      <c r="GL190" s="22"/>
      <c r="GM190" s="22"/>
      <c r="GZ190" s="126" t="s">
        <v>166</v>
      </c>
      <c r="HB190" s="126" t="s">
        <v>238</v>
      </c>
      <c r="HC190" s="126" t="s">
        <v>46</v>
      </c>
      <c r="HG190" s="13" t="s">
        <v>103</v>
      </c>
      <c r="HM190" s="127">
        <f>IF(FV190="základní",I196,0)</f>
        <v>2628.8</v>
      </c>
      <c r="HN190" s="127">
        <f>IF(FV190="snížená",I196,0)</f>
        <v>0</v>
      </c>
      <c r="HO190" s="127">
        <f>IF(FV190="zákl. přenesená",I196,0)</f>
        <v>0</v>
      </c>
      <c r="HP190" s="127">
        <f>IF(FV190="sníž. přenesená",I196,0)</f>
        <v>0</v>
      </c>
      <c r="HQ190" s="127">
        <f>IF(FV190="nulová",I196,0)</f>
        <v>0</v>
      </c>
      <c r="HR190" s="13" t="s">
        <v>45</v>
      </c>
      <c r="HS190" s="127">
        <f>ROUND(H196*G196,2)</f>
        <v>2628.8</v>
      </c>
      <c r="HT190" s="13" t="s">
        <v>110</v>
      </c>
      <c r="HU190" s="126" t="s">
        <v>996</v>
      </c>
    </row>
    <row r="191" spans="1:229" s="443" customFormat="1" ht="24.9" customHeight="1" x14ac:dyDescent="0.2">
      <c r="A191"/>
      <c r="B191" s="430" t="s">
        <v>444</v>
      </c>
      <c r="C191" s="268" t="s">
        <v>105</v>
      </c>
      <c r="D191" s="269" t="s">
        <v>572</v>
      </c>
      <c r="E191" s="275" t="s">
        <v>573</v>
      </c>
      <c r="F191" s="270" t="s">
        <v>341</v>
      </c>
      <c r="G191" s="271">
        <v>3</v>
      </c>
      <c r="H191" s="272">
        <v>1176.2</v>
      </c>
      <c r="I191" s="432">
        <f>ROUND(H191*G191,2)</f>
        <v>3528.6</v>
      </c>
      <c r="J191" s="511"/>
      <c r="K191" s="319">
        <f>ROUND(J191*H191,2)</f>
        <v>0</v>
      </c>
      <c r="L191" s="511"/>
      <c r="M191" s="319">
        <f>ROUND(L191*H191,2)</f>
        <v>0</v>
      </c>
      <c r="N191" s="511"/>
      <c r="O191" s="319">
        <f>ROUND(N191*H191,2)</f>
        <v>0</v>
      </c>
      <c r="P191" s="511">
        <v>2</v>
      </c>
      <c r="Q191" s="319">
        <f>ROUND(P191*H191,2)</f>
        <v>2352.4</v>
      </c>
      <c r="R191" s="511">
        <v>1</v>
      </c>
      <c r="S191" s="319">
        <f>ROUND(R191*H191,2)</f>
        <v>1176.2</v>
      </c>
      <c r="T191" s="511"/>
      <c r="U191" s="319">
        <f>ROUND(T191*H191,2)</f>
        <v>0</v>
      </c>
      <c r="V191" s="511"/>
      <c r="W191" s="319">
        <f>ROUND(V191*H191,2)</f>
        <v>0</v>
      </c>
      <c r="X191" s="511"/>
      <c r="Y191" s="319">
        <f>ROUND(X191*H191,2)</f>
        <v>0</v>
      </c>
      <c r="Z191" s="511"/>
      <c r="AA191" s="319">
        <f>ROUND(Z191*H191,2)</f>
        <v>0</v>
      </c>
      <c r="AB191" s="511"/>
      <c r="AC191" s="319">
        <f>ROUND(AB191*H191,2)</f>
        <v>0</v>
      </c>
      <c r="AD191" s="511"/>
      <c r="AE191" s="319">
        <f>ROUND(AD191*H191,2)</f>
        <v>0</v>
      </c>
      <c r="AF191" s="511"/>
      <c r="AG191" s="319">
        <f>ROUND(AF191*H191,2)</f>
        <v>0</v>
      </c>
      <c r="AH191" s="511"/>
      <c r="AI191" s="319">
        <f>ROUND(AH191*H191,2)</f>
        <v>0</v>
      </c>
      <c r="AJ191" s="511"/>
      <c r="AK191" s="319">
        <f>ROUND(AJ191*H191,2)</f>
        <v>0</v>
      </c>
      <c r="AL191" s="511"/>
      <c r="AM191" s="319">
        <f>ROUND(AL191*H191,2)</f>
        <v>0</v>
      </c>
      <c r="AN191" s="511"/>
      <c r="AO191" s="319">
        <f>ROUND(AN191*H191,2)</f>
        <v>0</v>
      </c>
      <c r="AP191" s="2081"/>
      <c r="AQ191" s="1908">
        <f>ROUND(AP191*H191,2)</f>
        <v>0</v>
      </c>
      <c r="AR191" s="2081"/>
      <c r="AS191" s="1908">
        <f>ROUND(AR191*H191,2)</f>
        <v>0</v>
      </c>
      <c r="AT191" s="511"/>
      <c r="AU191" s="319">
        <f>ROUND(AT191*H191,2)</f>
        <v>0</v>
      </c>
      <c r="AV191" s="509">
        <f>AT191+AR191+AP191+AN191+AL191+AJ191+AH191+AF191+AD191+AB191+Z191+X191+V191+T191+R191+P191+N191+L191+J191</f>
        <v>3</v>
      </c>
      <c r="AW191" s="319">
        <f>ROUND(AV191*H191,2)</f>
        <v>3528.6</v>
      </c>
      <c r="AX191" s="509">
        <f>G191-AV191</f>
        <v>0</v>
      </c>
      <c r="AY191" s="319">
        <f>ROUND(AX191*H191,2)</f>
        <v>0</v>
      </c>
      <c r="AZ191" s="530">
        <f>AY191/I191</f>
        <v>0</v>
      </c>
      <c r="FT191" s="461"/>
      <c r="FU191" s="444"/>
      <c r="FV191" s="445"/>
      <c r="FW191" s="445"/>
      <c r="FX191" s="445"/>
      <c r="FY191" s="445"/>
      <c r="FZ191" s="445"/>
      <c r="GA191" s="445"/>
      <c r="GB191" s="446"/>
      <c r="HB191" s="447" t="s">
        <v>114</v>
      </c>
      <c r="HC191" s="447" t="s">
        <v>46</v>
      </c>
      <c r="HD191" s="443" t="s">
        <v>46</v>
      </c>
      <c r="HE191" s="443" t="s">
        <v>23</v>
      </c>
      <c r="HF191" s="443" t="s">
        <v>45</v>
      </c>
      <c r="HG191" s="447" t="s">
        <v>103</v>
      </c>
    </row>
    <row r="192" spans="1:229" s="1" customFormat="1" ht="16.5" customHeight="1" x14ac:dyDescent="0.2">
      <c r="A192"/>
      <c r="B192" s="377"/>
      <c r="C192" s="207" t="s">
        <v>112</v>
      </c>
      <c r="D192" s="33"/>
      <c r="E192" s="208" t="s">
        <v>575</v>
      </c>
      <c r="F192" s="33"/>
      <c r="G192" s="33"/>
      <c r="H192" s="202"/>
      <c r="I192" s="378"/>
      <c r="J192" s="369"/>
      <c r="K192" s="508"/>
      <c r="L192" s="369"/>
      <c r="M192" s="508"/>
      <c r="N192" s="369"/>
      <c r="O192" s="508"/>
      <c r="P192" s="369"/>
      <c r="Q192" s="508"/>
      <c r="R192" s="369"/>
      <c r="S192" s="508"/>
      <c r="T192" s="369"/>
      <c r="U192" s="508"/>
      <c r="V192" s="369"/>
      <c r="W192" s="508"/>
      <c r="X192" s="369"/>
      <c r="Y192" s="508"/>
      <c r="Z192" s="369"/>
      <c r="AA192" s="508"/>
      <c r="AB192" s="369"/>
      <c r="AC192" s="508"/>
      <c r="AD192" s="369"/>
      <c r="AE192" s="508"/>
      <c r="AF192" s="369"/>
      <c r="AG192" s="508"/>
      <c r="AH192" s="369"/>
      <c r="AI192" s="508"/>
      <c r="AJ192" s="369"/>
      <c r="AK192" s="508"/>
      <c r="AL192" s="369"/>
      <c r="AM192" s="508"/>
      <c r="AN192" s="369"/>
      <c r="AO192" s="508"/>
      <c r="AP192" s="2074"/>
      <c r="AQ192" s="1902"/>
      <c r="AR192" s="2074"/>
      <c r="AS192" s="1902"/>
      <c r="AT192" s="369"/>
      <c r="AU192" s="508"/>
      <c r="AV192" s="369"/>
      <c r="AW192" s="508"/>
      <c r="AX192" s="369"/>
      <c r="AY192" s="508"/>
      <c r="AZ192" s="526"/>
      <c r="FT192" s="25"/>
      <c r="FU192" s="122" t="s">
        <v>7</v>
      </c>
      <c r="FV192" s="123" t="s">
        <v>31</v>
      </c>
      <c r="FW192" s="33"/>
      <c r="FX192" s="124">
        <f>FW192*G198</f>
        <v>0</v>
      </c>
      <c r="FY192" s="124">
        <v>3.1E-4</v>
      </c>
      <c r="FZ192" s="124">
        <f>FY192*G198</f>
        <v>9.3000000000000005E-4</v>
      </c>
      <c r="GA192" s="124">
        <v>0</v>
      </c>
      <c r="GB192" s="125">
        <f>GA192*G198</f>
        <v>0</v>
      </c>
      <c r="GC192" s="22"/>
      <c r="GD192" s="22"/>
      <c r="GE192" s="22"/>
      <c r="GF192" s="22"/>
      <c r="GG192" s="22"/>
      <c r="GH192" s="22"/>
      <c r="GI192" s="22"/>
      <c r="GJ192" s="22"/>
      <c r="GK192" s="22"/>
      <c r="GL192" s="22"/>
      <c r="GM192" s="22"/>
      <c r="GZ192" s="126" t="s">
        <v>110</v>
      </c>
      <c r="HB192" s="126" t="s">
        <v>105</v>
      </c>
      <c r="HC192" s="126" t="s">
        <v>46</v>
      </c>
      <c r="HG192" s="13" t="s">
        <v>103</v>
      </c>
      <c r="HM192" s="127">
        <f>IF(FV192="základní",I198,0)</f>
        <v>5515.2</v>
      </c>
      <c r="HN192" s="127">
        <f>IF(FV192="snížená",I198,0)</f>
        <v>0</v>
      </c>
      <c r="HO192" s="127">
        <f>IF(FV192="zákl. přenesená",I198,0)</f>
        <v>0</v>
      </c>
      <c r="HP192" s="127">
        <f>IF(FV192="sníž. přenesená",I198,0)</f>
        <v>0</v>
      </c>
      <c r="HQ192" s="127">
        <f>IF(FV192="nulová",I198,0)</f>
        <v>0</v>
      </c>
      <c r="HR192" s="13" t="s">
        <v>45</v>
      </c>
      <c r="HS192" s="127">
        <f>ROUND(H198*G198,2)</f>
        <v>5515.2</v>
      </c>
      <c r="HT192" s="13" t="s">
        <v>110</v>
      </c>
      <c r="HU192" s="126" t="s">
        <v>997</v>
      </c>
    </row>
    <row r="193" spans="1:229" s="1" customFormat="1" ht="24.9" customHeight="1" x14ac:dyDescent="0.2">
      <c r="A193"/>
      <c r="B193" s="380"/>
      <c r="C193" s="207" t="s">
        <v>114</v>
      </c>
      <c r="D193" s="215" t="s">
        <v>7</v>
      </c>
      <c r="E193" s="216" t="s">
        <v>504</v>
      </c>
      <c r="F193" s="141"/>
      <c r="G193" s="217">
        <v>3</v>
      </c>
      <c r="H193" s="218"/>
      <c r="I193" s="381"/>
      <c r="J193" s="369"/>
      <c r="K193" s="508"/>
      <c r="L193" s="369"/>
      <c r="M193" s="508"/>
      <c r="N193" s="369"/>
      <c r="O193" s="508"/>
      <c r="P193" s="369"/>
      <c r="Q193" s="508"/>
      <c r="R193" s="369"/>
      <c r="S193" s="508"/>
      <c r="T193" s="369"/>
      <c r="U193" s="508"/>
      <c r="V193" s="369"/>
      <c r="W193" s="508"/>
      <c r="X193" s="369"/>
      <c r="Y193" s="508"/>
      <c r="Z193" s="369"/>
      <c r="AA193" s="508"/>
      <c r="AB193" s="369"/>
      <c r="AC193" s="508"/>
      <c r="AD193" s="369"/>
      <c r="AE193" s="508"/>
      <c r="AF193" s="369"/>
      <c r="AG193" s="508"/>
      <c r="AH193" s="369"/>
      <c r="AI193" s="508"/>
      <c r="AJ193" s="369"/>
      <c r="AK193" s="508"/>
      <c r="AL193" s="369"/>
      <c r="AM193" s="508"/>
      <c r="AN193" s="369"/>
      <c r="AO193" s="508"/>
      <c r="AP193" s="2074"/>
      <c r="AQ193" s="1902"/>
      <c r="AR193" s="2074"/>
      <c r="AS193" s="1902"/>
      <c r="AT193" s="369"/>
      <c r="AU193" s="508"/>
      <c r="AV193" s="369"/>
      <c r="AW193" s="508"/>
      <c r="AX193" s="369"/>
      <c r="AY193" s="508"/>
      <c r="AZ193" s="526"/>
      <c r="FT193" s="25"/>
      <c r="FU193" s="128"/>
      <c r="FV193" s="129"/>
      <c r="FW193" s="33"/>
      <c r="FX193" s="33"/>
      <c r="FY193" s="33"/>
      <c r="FZ193" s="33"/>
      <c r="GA193" s="33"/>
      <c r="GB193" s="34"/>
      <c r="GC193" s="22"/>
      <c r="GD193" s="22"/>
      <c r="GE193" s="22"/>
      <c r="GF193" s="22"/>
      <c r="GG193" s="22"/>
      <c r="GH193" s="22"/>
      <c r="GI193" s="22"/>
      <c r="GJ193" s="22"/>
      <c r="GK193" s="22"/>
      <c r="GL193" s="22"/>
      <c r="GM193" s="22"/>
      <c r="HB193" s="13" t="s">
        <v>112</v>
      </c>
      <c r="HC193" s="13" t="s">
        <v>46</v>
      </c>
    </row>
    <row r="194" spans="1:229" s="2" customFormat="1" ht="16.5" customHeight="1" x14ac:dyDescent="0.2">
      <c r="A194"/>
      <c r="B194" s="434" t="s">
        <v>449</v>
      </c>
      <c r="C194" s="435" t="s">
        <v>238</v>
      </c>
      <c r="D194" s="436" t="s">
        <v>578</v>
      </c>
      <c r="E194" s="463" t="s">
        <v>579</v>
      </c>
      <c r="F194" s="437" t="s">
        <v>341</v>
      </c>
      <c r="G194" s="438">
        <v>2</v>
      </c>
      <c r="H194" s="439">
        <v>2643.8</v>
      </c>
      <c r="I194" s="440">
        <f>ROUND(H194*G194,2)</f>
        <v>5287.6</v>
      </c>
      <c r="J194" s="509"/>
      <c r="K194" s="319">
        <f>ROUND(J194*H194,2)</f>
        <v>0</v>
      </c>
      <c r="L194" s="509"/>
      <c r="M194" s="319">
        <f>ROUND(L194*H194,2)</f>
        <v>0</v>
      </c>
      <c r="N194" s="509"/>
      <c r="O194" s="319">
        <f>ROUND(N194*H194,2)</f>
        <v>0</v>
      </c>
      <c r="P194" s="509">
        <v>2</v>
      </c>
      <c r="Q194" s="319">
        <f>ROUND(P194*H194,2)</f>
        <v>5287.6</v>
      </c>
      <c r="R194" s="509"/>
      <c r="S194" s="319">
        <f>ROUND(R194*H194,2)</f>
        <v>0</v>
      </c>
      <c r="T194" s="509"/>
      <c r="U194" s="319">
        <f>ROUND(T194*H194,2)</f>
        <v>0</v>
      </c>
      <c r="V194" s="509"/>
      <c r="W194" s="319">
        <f>ROUND(V194*H194,2)</f>
        <v>0</v>
      </c>
      <c r="X194" s="509"/>
      <c r="Y194" s="319">
        <f>ROUND(X194*H194,2)</f>
        <v>0</v>
      </c>
      <c r="Z194" s="509"/>
      <c r="AA194" s="319">
        <f>ROUND(Z194*H194,2)</f>
        <v>0</v>
      </c>
      <c r="AB194" s="509"/>
      <c r="AC194" s="319">
        <f>ROUND(AB194*H194,2)</f>
        <v>0</v>
      </c>
      <c r="AD194" s="509"/>
      <c r="AE194" s="319">
        <f>ROUND(AD194*H194,2)</f>
        <v>0</v>
      </c>
      <c r="AF194" s="509"/>
      <c r="AG194" s="319">
        <f>ROUND(AF194*H194,2)</f>
        <v>0</v>
      </c>
      <c r="AH194" s="509"/>
      <c r="AI194" s="319">
        <f>ROUND(AH194*H194,2)</f>
        <v>0</v>
      </c>
      <c r="AJ194" s="509"/>
      <c r="AK194" s="319">
        <f>ROUND(AJ194*H194,2)</f>
        <v>0</v>
      </c>
      <c r="AL194" s="509"/>
      <c r="AM194" s="319">
        <f>ROUND(AL194*H194,2)</f>
        <v>0</v>
      </c>
      <c r="AN194" s="509"/>
      <c r="AO194" s="319">
        <f>ROUND(AN194*H194,2)</f>
        <v>0</v>
      </c>
      <c r="AP194" s="2078"/>
      <c r="AQ194" s="1908">
        <f>ROUND(AP194*H194,2)</f>
        <v>0</v>
      </c>
      <c r="AR194" s="2078"/>
      <c r="AS194" s="1908">
        <f>ROUND(AR194*H194,2)</f>
        <v>0</v>
      </c>
      <c r="AT194" s="509"/>
      <c r="AU194" s="319">
        <f>ROUND(AT194*H194,2)</f>
        <v>0</v>
      </c>
      <c r="AV194" s="509">
        <f>AT194+AR194+AP194+AN194+AL194+AJ194+AH194+AF194+AD194+AB194+Z194+X194+V194+T194+R194+P194+N194+L194+J194</f>
        <v>2</v>
      </c>
      <c r="AW194" s="319">
        <f>ROUND(AV194*H194,2)</f>
        <v>5287.6</v>
      </c>
      <c r="AX194" s="509">
        <f>G194-AV194</f>
        <v>0</v>
      </c>
      <c r="AY194" s="319">
        <f>ROUND(AX194*H194,2)</f>
        <v>0</v>
      </c>
      <c r="AZ194" s="530">
        <f>AY194/I194</f>
        <v>0</v>
      </c>
      <c r="FT194" s="31"/>
      <c r="FU194" s="426" t="s">
        <v>7</v>
      </c>
      <c r="FV194" s="427" t="s">
        <v>31</v>
      </c>
      <c r="FW194" s="285"/>
      <c r="FX194" s="48">
        <f>FW194*G200</f>
        <v>0</v>
      </c>
      <c r="FY194" s="48">
        <v>9.0000000000000006E-5</v>
      </c>
      <c r="FZ194" s="48">
        <f>FY194*G200</f>
        <v>7.1370000000000001E-3</v>
      </c>
      <c r="GA194" s="48">
        <v>0</v>
      </c>
      <c r="GB194" s="428">
        <f>GA194*G200</f>
        <v>0</v>
      </c>
      <c r="GZ194" s="49" t="s">
        <v>110</v>
      </c>
      <c r="HB194" s="49" t="s">
        <v>105</v>
      </c>
      <c r="HC194" s="49" t="s">
        <v>46</v>
      </c>
      <c r="HG194" s="49" t="s">
        <v>103</v>
      </c>
      <c r="HM194" s="429">
        <f>IF(FV194="základní",I200,0)</f>
        <v>2014.22</v>
      </c>
      <c r="HN194" s="429">
        <f>IF(FV194="snížená",I200,0)</f>
        <v>0</v>
      </c>
      <c r="HO194" s="429">
        <f>IF(FV194="zákl. přenesená",I200,0)</f>
        <v>0</v>
      </c>
      <c r="HP194" s="429">
        <f>IF(FV194="sníž. přenesená",I200,0)</f>
        <v>0</v>
      </c>
      <c r="HQ194" s="429">
        <f>IF(FV194="nulová",I200,0)</f>
        <v>0</v>
      </c>
      <c r="HR194" s="49" t="s">
        <v>45</v>
      </c>
      <c r="HS194" s="429">
        <f>ROUND(H200*G200,2)</f>
        <v>2014.22</v>
      </c>
      <c r="HT194" s="49" t="s">
        <v>110</v>
      </c>
      <c r="HU194" s="49" t="s">
        <v>998</v>
      </c>
    </row>
    <row r="195" spans="1:229" s="10" customFormat="1" ht="24.9" customHeight="1" x14ac:dyDescent="0.2">
      <c r="A195"/>
      <c r="B195" s="380"/>
      <c r="C195" s="207" t="s">
        <v>114</v>
      </c>
      <c r="D195" s="215" t="s">
        <v>7</v>
      </c>
      <c r="E195" s="216" t="s">
        <v>590</v>
      </c>
      <c r="F195" s="141"/>
      <c r="G195" s="217">
        <v>2</v>
      </c>
      <c r="H195" s="218"/>
      <c r="I195" s="381"/>
      <c r="J195" s="371"/>
      <c r="K195" s="317"/>
      <c r="L195" s="371"/>
      <c r="M195" s="317"/>
      <c r="N195" s="371"/>
      <c r="O195" s="317"/>
      <c r="P195" s="371"/>
      <c r="Q195" s="317"/>
      <c r="R195" s="371"/>
      <c r="S195" s="317"/>
      <c r="T195" s="371"/>
      <c r="U195" s="317"/>
      <c r="V195" s="371"/>
      <c r="W195" s="317"/>
      <c r="X195" s="371"/>
      <c r="Y195" s="317"/>
      <c r="Z195" s="371"/>
      <c r="AA195" s="317"/>
      <c r="AB195" s="371"/>
      <c r="AC195" s="317"/>
      <c r="AD195" s="371"/>
      <c r="AE195" s="317"/>
      <c r="AF195" s="371"/>
      <c r="AG195" s="317"/>
      <c r="AH195" s="371"/>
      <c r="AI195" s="317"/>
      <c r="AJ195" s="371"/>
      <c r="AK195" s="317"/>
      <c r="AL195" s="371"/>
      <c r="AM195" s="317"/>
      <c r="AN195" s="371"/>
      <c r="AO195" s="317"/>
      <c r="AP195" s="2076"/>
      <c r="AQ195" s="1906"/>
      <c r="AR195" s="2076"/>
      <c r="AS195" s="1906"/>
      <c r="AT195" s="371"/>
      <c r="AU195" s="317"/>
      <c r="AV195" s="371"/>
      <c r="AW195" s="317"/>
      <c r="AX195" s="371"/>
      <c r="AY195" s="317"/>
      <c r="AZ195" s="528"/>
      <c r="FT195" s="139"/>
      <c r="FU195" s="140"/>
      <c r="FV195" s="141"/>
      <c r="FW195" s="141"/>
      <c r="FX195" s="141"/>
      <c r="FY195" s="141"/>
      <c r="FZ195" s="141"/>
      <c r="GA195" s="141"/>
      <c r="GB195" s="142"/>
      <c r="HB195" s="143" t="s">
        <v>114</v>
      </c>
      <c r="HC195" s="143" t="s">
        <v>46</v>
      </c>
      <c r="HD195" s="10" t="s">
        <v>46</v>
      </c>
      <c r="HE195" s="10" t="s">
        <v>23</v>
      </c>
      <c r="HF195" s="10" t="s">
        <v>45</v>
      </c>
      <c r="HG195" s="143" t="s">
        <v>103</v>
      </c>
    </row>
    <row r="196" spans="1:229" s="2" customFormat="1" ht="16.5" customHeight="1" x14ac:dyDescent="0.2">
      <c r="A196"/>
      <c r="B196" s="434" t="s">
        <v>454</v>
      </c>
      <c r="C196" s="435" t="s">
        <v>238</v>
      </c>
      <c r="D196" s="436" t="s">
        <v>583</v>
      </c>
      <c r="E196" s="463" t="s">
        <v>584</v>
      </c>
      <c r="F196" s="437" t="s">
        <v>341</v>
      </c>
      <c r="G196" s="438">
        <v>1</v>
      </c>
      <c r="H196" s="439">
        <v>2628.8</v>
      </c>
      <c r="I196" s="440">
        <f>ROUND(H196*G196,2)</f>
        <v>2628.8</v>
      </c>
      <c r="J196" s="509"/>
      <c r="K196" s="319">
        <f>ROUND(J196*H196,2)</f>
        <v>0</v>
      </c>
      <c r="L196" s="509"/>
      <c r="M196" s="319">
        <f>ROUND(L196*H196,2)</f>
        <v>0</v>
      </c>
      <c r="N196" s="509"/>
      <c r="O196" s="319">
        <f>ROUND(N196*H196,2)</f>
        <v>0</v>
      </c>
      <c r="P196" s="509"/>
      <c r="Q196" s="319">
        <f>ROUND(P196*H196,2)</f>
        <v>0</v>
      </c>
      <c r="R196" s="509">
        <v>1</v>
      </c>
      <c r="S196" s="319">
        <f>ROUND(R196*H196,2)</f>
        <v>2628.8</v>
      </c>
      <c r="T196" s="509"/>
      <c r="U196" s="319">
        <f>ROUND(T196*H196,2)</f>
        <v>0</v>
      </c>
      <c r="V196" s="509"/>
      <c r="W196" s="319">
        <f>ROUND(V196*H196,2)</f>
        <v>0</v>
      </c>
      <c r="X196" s="509"/>
      <c r="Y196" s="319">
        <f>ROUND(X196*H196,2)</f>
        <v>0</v>
      </c>
      <c r="Z196" s="509"/>
      <c r="AA196" s="319">
        <f>ROUND(Z196*H196,2)</f>
        <v>0</v>
      </c>
      <c r="AB196" s="509"/>
      <c r="AC196" s="319">
        <f>ROUND(AB196*H196,2)</f>
        <v>0</v>
      </c>
      <c r="AD196" s="509"/>
      <c r="AE196" s="319">
        <f>ROUND(AD196*H196,2)</f>
        <v>0</v>
      </c>
      <c r="AF196" s="509"/>
      <c r="AG196" s="319">
        <f>ROUND(AF196*H196,2)</f>
        <v>0</v>
      </c>
      <c r="AH196" s="509"/>
      <c r="AI196" s="319">
        <f>ROUND(AH196*H196,2)</f>
        <v>0</v>
      </c>
      <c r="AJ196" s="509"/>
      <c r="AK196" s="319">
        <f>ROUND(AJ196*H196,2)</f>
        <v>0</v>
      </c>
      <c r="AL196" s="509"/>
      <c r="AM196" s="319">
        <f>ROUND(AL196*H196,2)</f>
        <v>0</v>
      </c>
      <c r="AN196" s="509"/>
      <c r="AO196" s="319">
        <f>ROUND(AN196*H196,2)</f>
        <v>0</v>
      </c>
      <c r="AP196" s="2078"/>
      <c r="AQ196" s="1908">
        <f>ROUND(AP196*H196,2)</f>
        <v>0</v>
      </c>
      <c r="AR196" s="2078"/>
      <c r="AS196" s="1908">
        <f>ROUND(AR196*H196,2)</f>
        <v>0</v>
      </c>
      <c r="AT196" s="509"/>
      <c r="AU196" s="319">
        <f>ROUND(AT196*H196,2)</f>
        <v>0</v>
      </c>
      <c r="AV196" s="509">
        <f>AT196+AR196+AP196+AN196+AL196+AJ196+AH196+AF196+AD196+AB196+Z196+X196+V196+T196+R196+P196+N196+L196+J196</f>
        <v>1</v>
      </c>
      <c r="AW196" s="319">
        <f>ROUND(AV196*H196,2)</f>
        <v>2628.8</v>
      </c>
      <c r="AX196" s="509">
        <f>G196-AV196</f>
        <v>0</v>
      </c>
      <c r="AY196" s="319">
        <f>ROUND(AX196*H196,2)</f>
        <v>0</v>
      </c>
      <c r="AZ196" s="530">
        <f>AY196/I196</f>
        <v>0</v>
      </c>
      <c r="FT196" s="31"/>
      <c r="FU196" s="426" t="s">
        <v>7</v>
      </c>
      <c r="FV196" s="427" t="s">
        <v>31</v>
      </c>
      <c r="FW196" s="285"/>
      <c r="FX196" s="48">
        <f>FW196*G202</f>
        <v>0</v>
      </c>
      <c r="FY196" s="48">
        <v>0</v>
      </c>
      <c r="FZ196" s="48">
        <f>FY196*G202</f>
        <v>0</v>
      </c>
      <c r="GA196" s="48">
        <v>0</v>
      </c>
      <c r="GB196" s="428">
        <f>GA196*G202</f>
        <v>0</v>
      </c>
      <c r="GZ196" s="49" t="s">
        <v>110</v>
      </c>
      <c r="HB196" s="49" t="s">
        <v>105</v>
      </c>
      <c r="HC196" s="49" t="s">
        <v>46</v>
      </c>
      <c r="HG196" s="49" t="s">
        <v>103</v>
      </c>
      <c r="HM196" s="429">
        <f>IF(FV196="základní",I202,0)</f>
        <v>5788.9</v>
      </c>
      <c r="HN196" s="429">
        <f>IF(FV196="snížená",I202,0)</f>
        <v>0</v>
      </c>
      <c r="HO196" s="429">
        <f>IF(FV196="zákl. přenesená",I202,0)</f>
        <v>0</v>
      </c>
      <c r="HP196" s="429">
        <f>IF(FV196="sníž. přenesená",I202,0)</f>
        <v>0</v>
      </c>
      <c r="HQ196" s="429">
        <f>IF(FV196="nulová",I202,0)</f>
        <v>0</v>
      </c>
      <c r="HR196" s="49" t="s">
        <v>45</v>
      </c>
      <c r="HS196" s="429">
        <f>ROUND(H202*G202,2)</f>
        <v>5788.9</v>
      </c>
      <c r="HT196" s="49" t="s">
        <v>110</v>
      </c>
      <c r="HU196" s="49" t="s">
        <v>1000</v>
      </c>
    </row>
    <row r="197" spans="1:229" s="1" customFormat="1" ht="24.9" customHeight="1" x14ac:dyDescent="0.2">
      <c r="A197"/>
      <c r="B197" s="380"/>
      <c r="C197" s="207" t="s">
        <v>114</v>
      </c>
      <c r="D197" s="215" t="s">
        <v>7</v>
      </c>
      <c r="E197" s="216" t="s">
        <v>570</v>
      </c>
      <c r="F197" s="141"/>
      <c r="G197" s="217">
        <v>1</v>
      </c>
      <c r="H197" s="218"/>
      <c r="I197" s="381"/>
      <c r="J197" s="369"/>
      <c r="K197" s="508"/>
      <c r="L197" s="369"/>
      <c r="M197" s="508"/>
      <c r="N197" s="369"/>
      <c r="O197" s="508"/>
      <c r="P197" s="369"/>
      <c r="Q197" s="508"/>
      <c r="R197" s="369"/>
      <c r="S197" s="508"/>
      <c r="T197" s="369"/>
      <c r="U197" s="508"/>
      <c r="V197" s="369"/>
      <c r="W197" s="508"/>
      <c r="X197" s="369"/>
      <c r="Y197" s="508"/>
      <c r="Z197" s="369"/>
      <c r="AA197" s="508"/>
      <c r="AB197" s="369"/>
      <c r="AC197" s="508"/>
      <c r="AD197" s="369"/>
      <c r="AE197" s="508"/>
      <c r="AF197" s="369"/>
      <c r="AG197" s="508"/>
      <c r="AH197" s="369"/>
      <c r="AI197" s="508"/>
      <c r="AJ197" s="369"/>
      <c r="AK197" s="508"/>
      <c r="AL197" s="369"/>
      <c r="AM197" s="508"/>
      <c r="AN197" s="369"/>
      <c r="AO197" s="508"/>
      <c r="AP197" s="2074"/>
      <c r="AQ197" s="1902"/>
      <c r="AR197" s="2074"/>
      <c r="AS197" s="1902"/>
      <c r="AT197" s="369"/>
      <c r="AU197" s="508"/>
      <c r="AV197" s="369"/>
      <c r="AW197" s="508"/>
      <c r="AX197" s="369"/>
      <c r="AY197" s="508"/>
      <c r="AZ197" s="526"/>
      <c r="FT197" s="25"/>
      <c r="FU197" s="128"/>
      <c r="FV197" s="129"/>
      <c r="FW197" s="33"/>
      <c r="FX197" s="33"/>
      <c r="FY197" s="33"/>
      <c r="FZ197" s="33"/>
      <c r="GA197" s="33"/>
      <c r="GB197" s="34"/>
      <c r="GC197" s="22"/>
      <c r="GD197" s="22"/>
      <c r="GE197" s="22"/>
      <c r="GF197" s="22"/>
      <c r="GG197" s="22"/>
      <c r="GH197" s="22"/>
      <c r="GI197" s="22"/>
      <c r="GJ197" s="22"/>
      <c r="GK197" s="22"/>
      <c r="GL197" s="22"/>
      <c r="GM197" s="22"/>
      <c r="HB197" s="13" t="s">
        <v>112</v>
      </c>
      <c r="HC197" s="13" t="s">
        <v>46</v>
      </c>
    </row>
    <row r="198" spans="1:229" s="443" customFormat="1" ht="24.9" customHeight="1" x14ac:dyDescent="0.2">
      <c r="A198"/>
      <c r="B198" s="430" t="s">
        <v>462</v>
      </c>
      <c r="C198" s="268" t="s">
        <v>105</v>
      </c>
      <c r="D198" s="269" t="s">
        <v>610</v>
      </c>
      <c r="E198" s="275" t="s">
        <v>611</v>
      </c>
      <c r="F198" s="270" t="s">
        <v>612</v>
      </c>
      <c r="G198" s="271">
        <v>3</v>
      </c>
      <c r="H198" s="272">
        <v>1838.4</v>
      </c>
      <c r="I198" s="432">
        <f>ROUND(H198*G198,2)</f>
        <v>5515.2</v>
      </c>
      <c r="J198" s="511"/>
      <c r="K198" s="319">
        <f>ROUND(J198*H198,2)</f>
        <v>0</v>
      </c>
      <c r="L198" s="511"/>
      <c r="M198" s="319">
        <f>ROUND(L198*H198,2)</f>
        <v>0</v>
      </c>
      <c r="N198" s="511"/>
      <c r="O198" s="319">
        <f>ROUND(N198*H198,2)</f>
        <v>0</v>
      </c>
      <c r="P198" s="511"/>
      <c r="Q198" s="319">
        <f>ROUND(P198*H198,2)</f>
        <v>0</v>
      </c>
      <c r="R198" s="511"/>
      <c r="S198" s="319">
        <f>ROUND(R198*H198,2)</f>
        <v>0</v>
      </c>
      <c r="T198" s="511"/>
      <c r="U198" s="319">
        <f>ROUND(T198*H198,2)</f>
        <v>0</v>
      </c>
      <c r="V198" s="511"/>
      <c r="W198" s="319">
        <f>ROUND(V198*H198,2)</f>
        <v>0</v>
      </c>
      <c r="X198" s="511"/>
      <c r="Y198" s="319">
        <f>ROUND(X198*H198,2)</f>
        <v>0</v>
      </c>
      <c r="Z198" s="511"/>
      <c r="AA198" s="319">
        <f>ROUND(Z198*H198,2)</f>
        <v>0</v>
      </c>
      <c r="AB198" s="511"/>
      <c r="AC198" s="319">
        <f>ROUND(AB198*H198,2)</f>
        <v>0</v>
      </c>
      <c r="AD198" s="511"/>
      <c r="AE198" s="319">
        <f>ROUND(AD198*H198,2)</f>
        <v>0</v>
      </c>
      <c r="AF198" s="511"/>
      <c r="AG198" s="319">
        <f>ROUND(AF198*H198,2)</f>
        <v>0</v>
      </c>
      <c r="AH198" s="511"/>
      <c r="AI198" s="319">
        <f>ROUND(AH198*H198,2)</f>
        <v>0</v>
      </c>
      <c r="AJ198" s="511"/>
      <c r="AK198" s="319">
        <f>ROUND(AJ198*H198,2)</f>
        <v>0</v>
      </c>
      <c r="AL198" s="511"/>
      <c r="AM198" s="319">
        <f>ROUND(AL198*H198,2)</f>
        <v>0</v>
      </c>
      <c r="AN198" s="511"/>
      <c r="AO198" s="319">
        <f>ROUND(AN198*H198,2)</f>
        <v>0</v>
      </c>
      <c r="AP198" s="2078">
        <v>3</v>
      </c>
      <c r="AQ198" s="1908">
        <f>ROUND(AP198*H198,2)</f>
        <v>5515.2</v>
      </c>
      <c r="AR198" s="2081"/>
      <c r="AS198" s="1908">
        <f>ROUND(AR198*H198,2)</f>
        <v>0</v>
      </c>
      <c r="AT198" s="511"/>
      <c r="AU198" s="319">
        <f>ROUND(AT198*H198,2)</f>
        <v>0</v>
      </c>
      <c r="AV198" s="509">
        <f>AT198+AR198+AP198+AN198+AL198+AJ198+AH198+AF198+AD198+AB198+Z198+X198+V198+T198+R198+P198+N198+L198+J198</f>
        <v>3</v>
      </c>
      <c r="AW198" s="319">
        <f>ROUND(AV198*H198,2)</f>
        <v>5515.2</v>
      </c>
      <c r="AX198" s="509">
        <f>G198-AV198</f>
        <v>0</v>
      </c>
      <c r="AY198" s="319">
        <f>ROUND(AX198*H198,2)</f>
        <v>0</v>
      </c>
      <c r="AZ198" s="530">
        <f>AY198/I198</f>
        <v>0</v>
      </c>
      <c r="FT198" s="461"/>
      <c r="FU198" s="444"/>
      <c r="FV198" s="445"/>
      <c r="FW198" s="445"/>
      <c r="FX198" s="445"/>
      <c r="FY198" s="445"/>
      <c r="FZ198" s="445"/>
      <c r="GA198" s="445"/>
      <c r="GB198" s="446"/>
      <c r="HB198" s="447" t="s">
        <v>114</v>
      </c>
      <c r="HC198" s="447" t="s">
        <v>46</v>
      </c>
      <c r="HD198" s="443" t="s">
        <v>46</v>
      </c>
      <c r="HE198" s="443" t="s">
        <v>23</v>
      </c>
      <c r="HF198" s="443" t="s">
        <v>45</v>
      </c>
      <c r="HG198" s="447" t="s">
        <v>103</v>
      </c>
    </row>
    <row r="199" spans="1:229" s="8" customFormat="1" ht="22.95" customHeight="1" x14ac:dyDescent="0.2">
      <c r="A199"/>
      <c r="B199" s="377"/>
      <c r="C199" s="207" t="s">
        <v>112</v>
      </c>
      <c r="D199" s="33"/>
      <c r="E199" s="208" t="s">
        <v>614</v>
      </c>
      <c r="F199" s="33"/>
      <c r="G199" s="33"/>
      <c r="H199" s="202"/>
      <c r="I199" s="378"/>
      <c r="J199" s="374"/>
      <c r="K199" s="326"/>
      <c r="L199" s="374"/>
      <c r="M199" s="326"/>
      <c r="N199" s="374"/>
      <c r="O199" s="326"/>
      <c r="P199" s="374"/>
      <c r="Q199" s="326"/>
      <c r="R199" s="374"/>
      <c r="S199" s="326"/>
      <c r="T199" s="374"/>
      <c r="U199" s="326"/>
      <c r="V199" s="374"/>
      <c r="W199" s="326"/>
      <c r="X199" s="374"/>
      <c r="Y199" s="326"/>
      <c r="Z199" s="374"/>
      <c r="AA199" s="326"/>
      <c r="AB199" s="374"/>
      <c r="AC199" s="326"/>
      <c r="AD199" s="374"/>
      <c r="AE199" s="326"/>
      <c r="AF199" s="374"/>
      <c r="AG199" s="326"/>
      <c r="AH199" s="374"/>
      <c r="AI199" s="326"/>
      <c r="AJ199" s="374"/>
      <c r="AK199" s="326"/>
      <c r="AL199" s="374"/>
      <c r="AM199" s="326"/>
      <c r="AN199" s="374"/>
      <c r="AO199" s="326"/>
      <c r="AP199" s="2082"/>
      <c r="AQ199" s="1914"/>
      <c r="AR199" s="2082"/>
      <c r="AS199" s="1914"/>
      <c r="AT199" s="374"/>
      <c r="AU199" s="326"/>
      <c r="AV199" s="374"/>
      <c r="AW199" s="326"/>
      <c r="AX199" s="374"/>
      <c r="AY199" s="326"/>
      <c r="AZ199" s="532"/>
      <c r="FT199" s="108"/>
      <c r="FU199" s="109"/>
      <c r="FV199" s="110"/>
      <c r="FW199" s="110"/>
      <c r="FX199" s="111">
        <f>SUM(FX200:FX208)</f>
        <v>0</v>
      </c>
      <c r="FY199" s="110"/>
      <c r="FZ199" s="111">
        <f>SUM(FZ200:FZ208)</f>
        <v>8.2299999999999995E-3</v>
      </c>
      <c r="GA199" s="110"/>
      <c r="GB199" s="112">
        <f>SUM(GB200:GB208)</f>
        <v>0</v>
      </c>
      <c r="GZ199" s="113" t="s">
        <v>45</v>
      </c>
      <c r="HB199" s="114" t="s">
        <v>43</v>
      </c>
      <c r="HC199" s="114" t="s">
        <v>45</v>
      </c>
      <c r="HG199" s="113" t="s">
        <v>103</v>
      </c>
      <c r="HS199" s="115">
        <f>SUM(HS200:HS208)</f>
        <v>36979.160000000003</v>
      </c>
    </row>
    <row r="200" spans="1:229" s="2" customFormat="1" ht="24" customHeight="1" x14ac:dyDescent="0.2">
      <c r="A200"/>
      <c r="B200" s="430" t="s">
        <v>466</v>
      </c>
      <c r="C200" s="268" t="s">
        <v>105</v>
      </c>
      <c r="D200" s="269" t="s">
        <v>626</v>
      </c>
      <c r="E200" s="275" t="s">
        <v>627</v>
      </c>
      <c r="F200" s="270" t="s">
        <v>153</v>
      </c>
      <c r="G200" s="271">
        <v>79.3</v>
      </c>
      <c r="H200" s="272">
        <v>25.4</v>
      </c>
      <c r="I200" s="432">
        <f>ROUND(H200*G200,2)</f>
        <v>2014.22</v>
      </c>
      <c r="J200" s="509"/>
      <c r="K200" s="319">
        <f>ROUND(J200*H200,2)</f>
        <v>0</v>
      </c>
      <c r="L200" s="509"/>
      <c r="M200" s="319">
        <f>ROUND(L200*H200,2)</f>
        <v>0</v>
      </c>
      <c r="N200" s="509"/>
      <c r="O200" s="319">
        <f>ROUND(N200*H200,2)</f>
        <v>0</v>
      </c>
      <c r="P200" s="509">
        <v>56</v>
      </c>
      <c r="Q200" s="319">
        <f>ROUND(P200*H200,2)</f>
        <v>1422.4</v>
      </c>
      <c r="R200" s="509">
        <v>23.3</v>
      </c>
      <c r="S200" s="319">
        <f>ROUND(R200*H200,2)</f>
        <v>591.82000000000005</v>
      </c>
      <c r="T200" s="509"/>
      <c r="U200" s="319">
        <f>ROUND(T200*H200,2)</f>
        <v>0</v>
      </c>
      <c r="V200" s="509"/>
      <c r="W200" s="319">
        <f>ROUND(V200*H200,2)</f>
        <v>0</v>
      </c>
      <c r="X200" s="509"/>
      <c r="Y200" s="319">
        <f>ROUND(X200*H200,2)</f>
        <v>0</v>
      </c>
      <c r="Z200" s="509"/>
      <c r="AA200" s="319">
        <f>ROUND(Z200*H200,2)</f>
        <v>0</v>
      </c>
      <c r="AB200" s="509"/>
      <c r="AC200" s="319">
        <f>ROUND(AB200*H200,2)</f>
        <v>0</v>
      </c>
      <c r="AD200" s="509"/>
      <c r="AE200" s="319">
        <f>ROUND(AD200*H200,2)</f>
        <v>0</v>
      </c>
      <c r="AF200" s="509"/>
      <c r="AG200" s="319">
        <f>ROUND(AF200*H200,2)</f>
        <v>0</v>
      </c>
      <c r="AH200" s="509"/>
      <c r="AI200" s="319">
        <f>ROUND(AH200*H200,2)</f>
        <v>0</v>
      </c>
      <c r="AJ200" s="509"/>
      <c r="AK200" s="319">
        <f>ROUND(AJ200*H200,2)</f>
        <v>0</v>
      </c>
      <c r="AL200" s="509"/>
      <c r="AM200" s="319">
        <f>ROUND(AL200*H200,2)</f>
        <v>0</v>
      </c>
      <c r="AN200" s="509"/>
      <c r="AO200" s="319">
        <f>ROUND(AN200*H200,2)</f>
        <v>0</v>
      </c>
      <c r="AP200" s="2078"/>
      <c r="AQ200" s="1908">
        <f>ROUND(AP200*H200,2)</f>
        <v>0</v>
      </c>
      <c r="AR200" s="2078"/>
      <c r="AS200" s="1908">
        <f>ROUND(AR200*H200,2)</f>
        <v>0</v>
      </c>
      <c r="AT200" s="509"/>
      <c r="AU200" s="319">
        <f>ROUND(AT200*H200,2)</f>
        <v>0</v>
      </c>
      <c r="AV200" s="509">
        <f>AT200+AR200+AP200+AN200+AL200+AJ200+AH200+AF200+AD200+AB200+Z200+X200+V200+T200+R200+P200+N200+L200+J200</f>
        <v>79.3</v>
      </c>
      <c r="AW200" s="319">
        <f>ROUND(AV200*H200,2)</f>
        <v>2014.22</v>
      </c>
      <c r="AX200" s="509">
        <f>G200-AV200</f>
        <v>0</v>
      </c>
      <c r="AY200" s="319">
        <f>ROUND(AX200*H200,2)</f>
        <v>0</v>
      </c>
      <c r="AZ200" s="530">
        <f>AY200/I200</f>
        <v>0</v>
      </c>
      <c r="FT200" s="31"/>
      <c r="FU200" s="426" t="s">
        <v>7</v>
      </c>
      <c r="FV200" s="427" t="s">
        <v>31</v>
      </c>
      <c r="FW200" s="285"/>
      <c r="FX200" s="48">
        <f>FW200*G208</f>
        <v>0</v>
      </c>
      <c r="FY200" s="48">
        <v>0</v>
      </c>
      <c r="FZ200" s="48">
        <f>FY200*G208</f>
        <v>0</v>
      </c>
      <c r="GA200" s="48">
        <v>0</v>
      </c>
      <c r="GB200" s="428">
        <f>GA200*G208</f>
        <v>0</v>
      </c>
      <c r="GZ200" s="49" t="s">
        <v>110</v>
      </c>
      <c r="HB200" s="49" t="s">
        <v>105</v>
      </c>
      <c r="HC200" s="49" t="s">
        <v>46</v>
      </c>
      <c r="HG200" s="49" t="s">
        <v>103</v>
      </c>
      <c r="HM200" s="429">
        <f>IF(FV200="základní",I208,0)</f>
        <v>8822.56</v>
      </c>
      <c r="HN200" s="429">
        <f>IF(FV200="snížená",I208,0)</f>
        <v>0</v>
      </c>
      <c r="HO200" s="429">
        <f>IF(FV200="zákl. přenesená",I208,0)</f>
        <v>0</v>
      </c>
      <c r="HP200" s="429">
        <f>IF(FV200="sníž. přenesená",I208,0)</f>
        <v>0</v>
      </c>
      <c r="HQ200" s="429">
        <f>IF(FV200="nulová",I208,0)</f>
        <v>0</v>
      </c>
      <c r="HR200" s="49" t="s">
        <v>45</v>
      </c>
      <c r="HS200" s="429">
        <f>ROUND(H208*G208,2)</f>
        <v>8822.56</v>
      </c>
      <c r="HT200" s="49" t="s">
        <v>110</v>
      </c>
      <c r="HU200" s="49" t="s">
        <v>1001</v>
      </c>
    </row>
    <row r="201" spans="1:229" s="1" customFormat="1" ht="24.9" customHeight="1" x14ac:dyDescent="0.2">
      <c r="A201"/>
      <c r="B201" s="380"/>
      <c r="C201" s="207" t="s">
        <v>114</v>
      </c>
      <c r="D201" s="215" t="s">
        <v>7</v>
      </c>
      <c r="E201" s="216" t="s">
        <v>999</v>
      </c>
      <c r="F201" s="141"/>
      <c r="G201" s="217">
        <v>79.3</v>
      </c>
      <c r="H201" s="218"/>
      <c r="I201" s="381"/>
      <c r="J201" s="369"/>
      <c r="K201" s="508"/>
      <c r="L201" s="369"/>
      <c r="M201" s="508"/>
      <c r="N201" s="369"/>
      <c r="O201" s="508"/>
      <c r="P201" s="369"/>
      <c r="Q201" s="508"/>
      <c r="R201" s="369"/>
      <c r="S201" s="508"/>
      <c r="T201" s="369"/>
      <c r="U201" s="508"/>
      <c r="V201" s="369"/>
      <c r="W201" s="508"/>
      <c r="X201" s="369"/>
      <c r="Y201" s="508"/>
      <c r="Z201" s="369"/>
      <c r="AA201" s="508"/>
      <c r="AB201" s="369"/>
      <c r="AC201" s="508"/>
      <c r="AD201" s="369"/>
      <c r="AE201" s="508"/>
      <c r="AF201" s="369"/>
      <c r="AG201" s="508"/>
      <c r="AH201" s="369"/>
      <c r="AI201" s="508"/>
      <c r="AJ201" s="369"/>
      <c r="AK201" s="508"/>
      <c r="AL201" s="369"/>
      <c r="AM201" s="508"/>
      <c r="AN201" s="369"/>
      <c r="AO201" s="508"/>
      <c r="AP201" s="2074"/>
      <c r="AQ201" s="1902"/>
      <c r="AR201" s="2074"/>
      <c r="AS201" s="1902"/>
      <c r="AT201" s="369"/>
      <c r="AU201" s="508"/>
      <c r="AV201" s="369"/>
      <c r="AW201" s="508"/>
      <c r="AX201" s="369"/>
      <c r="AY201" s="508"/>
      <c r="AZ201" s="526"/>
      <c r="FT201" s="25"/>
      <c r="FU201" s="128"/>
      <c r="FV201" s="129"/>
      <c r="FW201" s="33"/>
      <c r="FX201" s="33"/>
      <c r="FY201" s="33"/>
      <c r="FZ201" s="33"/>
      <c r="GA201" s="33"/>
      <c r="GB201" s="34"/>
      <c r="GC201" s="22"/>
      <c r="GD201" s="22"/>
      <c r="GE201" s="22"/>
      <c r="GF201" s="22"/>
      <c r="GG201" s="22"/>
      <c r="GH201" s="22"/>
      <c r="GI201" s="22"/>
      <c r="GJ201" s="22"/>
      <c r="GK201" s="22"/>
      <c r="GL201" s="22"/>
      <c r="GM201" s="22"/>
      <c r="HB201" s="13" t="s">
        <v>112</v>
      </c>
      <c r="HC201" s="13" t="s">
        <v>46</v>
      </c>
    </row>
    <row r="202" spans="1:229" s="443" customFormat="1" ht="24.9" customHeight="1" x14ac:dyDescent="0.2">
      <c r="A202"/>
      <c r="B202" s="430" t="s">
        <v>470</v>
      </c>
      <c r="C202" s="268" t="s">
        <v>105</v>
      </c>
      <c r="D202" s="269" t="s">
        <v>620</v>
      </c>
      <c r="E202" s="275" t="s">
        <v>621</v>
      </c>
      <c r="F202" s="270" t="s">
        <v>153</v>
      </c>
      <c r="G202" s="271">
        <v>79.3</v>
      </c>
      <c r="H202" s="272">
        <v>73</v>
      </c>
      <c r="I202" s="432">
        <f>ROUND(H202*G202,2)</f>
        <v>5788.9</v>
      </c>
      <c r="J202" s="511"/>
      <c r="K202" s="319">
        <f>ROUND(J202*H202,2)</f>
        <v>0</v>
      </c>
      <c r="L202" s="511"/>
      <c r="M202" s="319">
        <f>ROUND(L202*H202,2)</f>
        <v>0</v>
      </c>
      <c r="N202" s="511"/>
      <c r="O202" s="319">
        <f>ROUND(N202*H202,2)</f>
        <v>0</v>
      </c>
      <c r="P202" s="511"/>
      <c r="Q202" s="319">
        <f>ROUND(P202*H202,2)</f>
        <v>0</v>
      </c>
      <c r="R202" s="511"/>
      <c r="S202" s="319">
        <f>ROUND(R202*H202,2)</f>
        <v>0</v>
      </c>
      <c r="T202" s="511"/>
      <c r="U202" s="319">
        <f>ROUND(T202*H202,2)</f>
        <v>0</v>
      </c>
      <c r="V202" s="511"/>
      <c r="W202" s="319">
        <f>ROUND(V202*H202,2)</f>
        <v>0</v>
      </c>
      <c r="X202" s="511"/>
      <c r="Y202" s="319">
        <f>ROUND(X202*H202,2)</f>
        <v>0</v>
      </c>
      <c r="Z202" s="511"/>
      <c r="AA202" s="319">
        <f>ROUND(Z202*H202,2)</f>
        <v>0</v>
      </c>
      <c r="AB202" s="511"/>
      <c r="AC202" s="319">
        <f>ROUND(AB202*H202,2)</f>
        <v>0</v>
      </c>
      <c r="AD202" s="511"/>
      <c r="AE202" s="319">
        <f>ROUND(AD202*H202,2)</f>
        <v>0</v>
      </c>
      <c r="AF202" s="511"/>
      <c r="AG202" s="319">
        <f>ROUND(AF202*H202,2)</f>
        <v>0</v>
      </c>
      <c r="AH202" s="511"/>
      <c r="AI202" s="319">
        <f>ROUND(AH202*H202,2)</f>
        <v>0</v>
      </c>
      <c r="AJ202" s="511"/>
      <c r="AK202" s="319">
        <f>ROUND(AJ202*H202,2)</f>
        <v>0</v>
      </c>
      <c r="AL202" s="511"/>
      <c r="AM202" s="319">
        <f>ROUND(AL202*H202,2)</f>
        <v>0</v>
      </c>
      <c r="AN202" s="511"/>
      <c r="AO202" s="319">
        <f>ROUND(AN202*H202,2)</f>
        <v>0</v>
      </c>
      <c r="AP202" s="2078">
        <v>79.3</v>
      </c>
      <c r="AQ202" s="1908">
        <f>ROUND(AP202*H202,2)</f>
        <v>5788.9</v>
      </c>
      <c r="AR202" s="2081"/>
      <c r="AS202" s="1908">
        <f>ROUND(AR202*H202,2)</f>
        <v>0</v>
      </c>
      <c r="AT202" s="511"/>
      <c r="AU202" s="319">
        <f>ROUND(AT202*H202,2)</f>
        <v>0</v>
      </c>
      <c r="AV202" s="509">
        <f>AT202+AR202+AP202+AN202+AL202+AJ202+AH202+AF202+AD202+AB202+Z202+X202+V202+T202+R202+P202+N202+L202+J202</f>
        <v>79.3</v>
      </c>
      <c r="AW202" s="319">
        <f>ROUND(AV202*H202,2)</f>
        <v>5788.9</v>
      </c>
      <c r="AX202" s="509">
        <f>G202-AV202</f>
        <v>0</v>
      </c>
      <c r="AY202" s="319">
        <f>ROUND(AX202*H202,2)</f>
        <v>0</v>
      </c>
      <c r="AZ202" s="530">
        <f>AY202/I202</f>
        <v>0</v>
      </c>
      <c r="FT202" s="461"/>
      <c r="FU202" s="444"/>
      <c r="FV202" s="445"/>
      <c r="FW202" s="445"/>
      <c r="FX202" s="445"/>
      <c r="FY202" s="445"/>
      <c r="FZ202" s="445"/>
      <c r="GA202" s="445"/>
      <c r="GB202" s="446"/>
      <c r="HB202" s="447" t="s">
        <v>114</v>
      </c>
      <c r="HC202" s="447" t="s">
        <v>46</v>
      </c>
      <c r="HD202" s="443" t="s">
        <v>46</v>
      </c>
      <c r="HE202" s="443" t="s">
        <v>23</v>
      </c>
      <c r="HF202" s="443" t="s">
        <v>45</v>
      </c>
      <c r="HG202" s="447" t="s">
        <v>103</v>
      </c>
    </row>
    <row r="203" spans="1:229" s="1" customFormat="1" ht="16.5" customHeight="1" x14ac:dyDescent="0.2">
      <c r="A203"/>
      <c r="B203" s="377"/>
      <c r="C203" s="207" t="s">
        <v>112</v>
      </c>
      <c r="D203" s="33"/>
      <c r="E203" s="208" t="s">
        <v>623</v>
      </c>
      <c r="F203" s="33"/>
      <c r="G203" s="33"/>
      <c r="H203" s="202"/>
      <c r="I203" s="378"/>
      <c r="J203" s="369"/>
      <c r="K203" s="508"/>
      <c r="L203" s="369"/>
      <c r="M203" s="508"/>
      <c r="N203" s="369"/>
      <c r="O203" s="508"/>
      <c r="P203" s="369"/>
      <c r="Q203" s="508"/>
      <c r="R203" s="369"/>
      <c r="S203" s="508"/>
      <c r="T203" s="369"/>
      <c r="U203" s="508"/>
      <c r="V203" s="369"/>
      <c r="W203" s="508"/>
      <c r="X203" s="369"/>
      <c r="Y203" s="508"/>
      <c r="Z203" s="369"/>
      <c r="AA203" s="508"/>
      <c r="AB203" s="369"/>
      <c r="AC203" s="508"/>
      <c r="AD203" s="369"/>
      <c r="AE203" s="508"/>
      <c r="AF203" s="369"/>
      <c r="AG203" s="508"/>
      <c r="AH203" s="369"/>
      <c r="AI203" s="508"/>
      <c r="AJ203" s="369"/>
      <c r="AK203" s="508"/>
      <c r="AL203" s="369"/>
      <c r="AM203" s="508"/>
      <c r="AN203" s="369"/>
      <c r="AO203" s="508"/>
      <c r="AP203" s="2074"/>
      <c r="AQ203" s="1902"/>
      <c r="AR203" s="2074"/>
      <c r="AS203" s="1902"/>
      <c r="AT203" s="369"/>
      <c r="AU203" s="508"/>
      <c r="AV203" s="369"/>
      <c r="AW203" s="508"/>
      <c r="AX203" s="369"/>
      <c r="AY203" s="508"/>
      <c r="AZ203" s="526"/>
      <c r="FT203" s="25"/>
      <c r="FU203" s="122" t="s">
        <v>7</v>
      </c>
      <c r="FV203" s="123" t="s">
        <v>31</v>
      </c>
      <c r="FW203" s="33"/>
      <c r="FX203" s="124">
        <f>FW203*G211</f>
        <v>0</v>
      </c>
      <c r="FY203" s="124">
        <v>0</v>
      </c>
      <c r="FZ203" s="124">
        <f>FY203*G211</f>
        <v>0</v>
      </c>
      <c r="GA203" s="124">
        <v>0</v>
      </c>
      <c r="GB203" s="125">
        <f>GA203*G211</f>
        <v>0</v>
      </c>
      <c r="GC203" s="22"/>
      <c r="GD203" s="22"/>
      <c r="GE203" s="22"/>
      <c r="GF203" s="22"/>
      <c r="GG203" s="22"/>
      <c r="GH203" s="22"/>
      <c r="GI203" s="22"/>
      <c r="GJ203" s="22"/>
      <c r="GK203" s="22"/>
      <c r="GL203" s="22"/>
      <c r="GM203" s="22"/>
      <c r="GZ203" s="126" t="s">
        <v>110</v>
      </c>
      <c r="HB203" s="126" t="s">
        <v>105</v>
      </c>
      <c r="HC203" s="126" t="s">
        <v>46</v>
      </c>
      <c r="HG203" s="13" t="s">
        <v>103</v>
      </c>
      <c r="HM203" s="127">
        <f>IF(FV203="základní",I211,0)</f>
        <v>16568.759999999998</v>
      </c>
      <c r="HN203" s="127">
        <f>IF(FV203="snížená",I211,0)</f>
        <v>0</v>
      </c>
      <c r="HO203" s="127">
        <f>IF(FV203="zákl. přenesená",I211,0)</f>
        <v>0</v>
      </c>
      <c r="HP203" s="127">
        <f>IF(FV203="sníž. přenesená",I211,0)</f>
        <v>0</v>
      </c>
      <c r="HQ203" s="127">
        <f>IF(FV203="nulová",I211,0)</f>
        <v>0</v>
      </c>
      <c r="HR203" s="13" t="s">
        <v>45</v>
      </c>
      <c r="HS203" s="127">
        <f>ROUND(H211*G211,2)</f>
        <v>16568.759999999998</v>
      </c>
      <c r="HT203" s="13" t="s">
        <v>110</v>
      </c>
      <c r="HU203" s="126" t="s">
        <v>1003</v>
      </c>
    </row>
    <row r="204" spans="1:229" s="1" customFormat="1" ht="24.9" customHeight="1" thickBot="1" x14ac:dyDescent="0.25">
      <c r="A204"/>
      <c r="B204" s="380"/>
      <c r="C204" s="207" t="s">
        <v>114</v>
      </c>
      <c r="D204" s="215" t="s">
        <v>7</v>
      </c>
      <c r="E204" s="216" t="s">
        <v>999</v>
      </c>
      <c r="F204" s="141"/>
      <c r="G204" s="217">
        <v>79.3</v>
      </c>
      <c r="H204" s="218"/>
      <c r="I204" s="381"/>
      <c r="J204" s="369"/>
      <c r="K204" s="508"/>
      <c r="L204" s="369"/>
      <c r="M204" s="508"/>
      <c r="N204" s="369"/>
      <c r="O204" s="508"/>
      <c r="P204" s="369"/>
      <c r="Q204" s="508"/>
      <c r="R204" s="369"/>
      <c r="S204" s="508"/>
      <c r="T204" s="369"/>
      <c r="U204" s="508"/>
      <c r="V204" s="369"/>
      <c r="W204" s="508"/>
      <c r="X204" s="369"/>
      <c r="Y204" s="508"/>
      <c r="Z204" s="369"/>
      <c r="AA204" s="508"/>
      <c r="AB204" s="369"/>
      <c r="AC204" s="508"/>
      <c r="AD204" s="369"/>
      <c r="AE204" s="508"/>
      <c r="AF204" s="369"/>
      <c r="AG204" s="508"/>
      <c r="AH204" s="369"/>
      <c r="AI204" s="508"/>
      <c r="AJ204" s="369"/>
      <c r="AK204" s="508"/>
      <c r="AL204" s="369"/>
      <c r="AM204" s="508"/>
      <c r="AN204" s="369"/>
      <c r="AO204" s="508"/>
      <c r="AP204" s="2074"/>
      <c r="AQ204" s="1902"/>
      <c r="AR204" s="2074"/>
      <c r="AS204" s="1902"/>
      <c r="AT204" s="369"/>
      <c r="AU204" s="508"/>
      <c r="AV204" s="369"/>
      <c r="AW204" s="508"/>
      <c r="AX204" s="369"/>
      <c r="AY204" s="508"/>
      <c r="AZ204" s="526"/>
      <c r="FT204" s="25"/>
      <c r="FU204" s="128"/>
      <c r="FV204" s="129"/>
      <c r="FW204" s="33"/>
      <c r="FX204" s="33"/>
      <c r="FY204" s="33"/>
      <c r="FZ204" s="33"/>
      <c r="GA204" s="33"/>
      <c r="GB204" s="34"/>
      <c r="GC204" s="22"/>
      <c r="GD204" s="22"/>
      <c r="GE204" s="22"/>
      <c r="GF204" s="22"/>
      <c r="GG204" s="22"/>
      <c r="GH204" s="22"/>
      <c r="GI204" s="22"/>
      <c r="GJ204" s="22"/>
      <c r="GK204" s="22"/>
      <c r="GL204" s="22"/>
      <c r="GM204" s="22"/>
      <c r="HB204" s="13" t="s">
        <v>112</v>
      </c>
      <c r="HC204" s="13" t="s">
        <v>46</v>
      </c>
    </row>
    <row r="205" spans="1:229" s="10" customFormat="1" ht="24.9" customHeight="1" thickBot="1" x14ac:dyDescent="0.25">
      <c r="A205"/>
      <c r="B205" s="260"/>
      <c r="C205" s="239"/>
      <c r="D205" s="239"/>
      <c r="E205" s="239"/>
      <c r="F205" s="239"/>
      <c r="G205" s="239"/>
      <c r="H205" s="239"/>
      <c r="I205" s="261"/>
      <c r="J205" s="2275" t="s">
        <v>2482</v>
      </c>
      <c r="K205" s="2275"/>
      <c r="L205" s="2255" t="s">
        <v>2483</v>
      </c>
      <c r="M205" s="2266"/>
      <c r="N205" s="2255" t="s">
        <v>2484</v>
      </c>
      <c r="O205" s="2266"/>
      <c r="P205" s="2255" t="s">
        <v>2485</v>
      </c>
      <c r="Q205" s="2266"/>
      <c r="R205" s="2255" t="s">
        <v>2486</v>
      </c>
      <c r="S205" s="2266"/>
      <c r="T205" s="2255" t="s">
        <v>2487</v>
      </c>
      <c r="U205" s="2266"/>
      <c r="V205" s="2255" t="s">
        <v>2488</v>
      </c>
      <c r="W205" s="2266"/>
      <c r="X205" s="2255" t="s">
        <v>2489</v>
      </c>
      <c r="Y205" s="2266"/>
      <c r="Z205" s="2255" t="s">
        <v>2490</v>
      </c>
      <c r="AA205" s="2266"/>
      <c r="AB205" s="2255" t="s">
        <v>2491</v>
      </c>
      <c r="AC205" s="2266"/>
      <c r="AD205" s="2255" t="s">
        <v>2492</v>
      </c>
      <c r="AE205" s="2266"/>
      <c r="AF205" s="2255" t="s">
        <v>2493</v>
      </c>
      <c r="AG205" s="2266"/>
      <c r="AH205" s="2255" t="s">
        <v>2494</v>
      </c>
      <c r="AI205" s="2266"/>
      <c r="AJ205" s="2255" t="s">
        <v>2495</v>
      </c>
      <c r="AK205" s="2266"/>
      <c r="AL205" s="2255" t="s">
        <v>2496</v>
      </c>
      <c r="AM205" s="2266"/>
      <c r="AN205" s="2255" t="s">
        <v>2497</v>
      </c>
      <c r="AO205" s="2266"/>
      <c r="AP205" s="2272" t="s">
        <v>2498</v>
      </c>
      <c r="AQ205" s="2273"/>
      <c r="AR205" s="2272" t="s">
        <v>2499</v>
      </c>
      <c r="AS205" s="2273"/>
      <c r="AT205" s="2255" t="s">
        <v>2504</v>
      </c>
      <c r="AU205" s="2266"/>
      <c r="AV205" s="2255" t="s">
        <v>2500</v>
      </c>
      <c r="AW205" s="2266"/>
      <c r="AX205" s="2255" t="s">
        <v>2501</v>
      </c>
      <c r="AY205" s="2256"/>
      <c r="AZ205" s="521" t="s">
        <v>2502</v>
      </c>
      <c r="FT205" s="139"/>
      <c r="FU205" s="140"/>
      <c r="FV205" s="141"/>
      <c r="FW205" s="141"/>
      <c r="FX205" s="141"/>
      <c r="FY205" s="141"/>
      <c r="FZ205" s="141"/>
      <c r="GA205" s="141"/>
      <c r="GB205" s="142"/>
      <c r="HB205" s="143" t="s">
        <v>114</v>
      </c>
      <c r="HC205" s="143" t="s">
        <v>46</v>
      </c>
      <c r="HD205" s="10" t="s">
        <v>46</v>
      </c>
      <c r="HE205" s="10" t="s">
        <v>23</v>
      </c>
      <c r="HF205" s="10" t="s">
        <v>45</v>
      </c>
      <c r="HG205" s="143" t="s">
        <v>103</v>
      </c>
    </row>
    <row r="206" spans="1:229" s="1" customFormat="1" ht="16.5" customHeight="1" thickBot="1" x14ac:dyDescent="0.25">
      <c r="A206"/>
      <c r="B206" s="408"/>
      <c r="C206" s="174"/>
      <c r="D206" s="174"/>
      <c r="E206" s="174"/>
      <c r="F206" s="174"/>
      <c r="G206" s="174"/>
      <c r="H206" s="174"/>
      <c r="I206" s="409"/>
      <c r="J206" s="257" t="s">
        <v>91</v>
      </c>
      <c r="K206" s="177" t="s">
        <v>2503</v>
      </c>
      <c r="L206" s="257" t="s">
        <v>91</v>
      </c>
      <c r="M206" s="177" t="s">
        <v>2503</v>
      </c>
      <c r="N206" s="257" t="s">
        <v>91</v>
      </c>
      <c r="O206" s="177" t="s">
        <v>2503</v>
      </c>
      <c r="P206" s="257" t="s">
        <v>91</v>
      </c>
      <c r="Q206" s="177" t="s">
        <v>2503</v>
      </c>
      <c r="R206" s="257" t="s">
        <v>91</v>
      </c>
      <c r="S206" s="177" t="s">
        <v>2503</v>
      </c>
      <c r="T206" s="257" t="s">
        <v>91</v>
      </c>
      <c r="U206" s="177" t="s">
        <v>2503</v>
      </c>
      <c r="V206" s="257" t="s">
        <v>91</v>
      </c>
      <c r="W206" s="177" t="s">
        <v>2503</v>
      </c>
      <c r="X206" s="257" t="s">
        <v>91</v>
      </c>
      <c r="Y206" s="177" t="s">
        <v>2503</v>
      </c>
      <c r="Z206" s="257" t="s">
        <v>91</v>
      </c>
      <c r="AA206" s="177" t="s">
        <v>2503</v>
      </c>
      <c r="AB206" s="257" t="s">
        <v>91</v>
      </c>
      <c r="AC206" s="177" t="s">
        <v>2503</v>
      </c>
      <c r="AD206" s="257" t="s">
        <v>91</v>
      </c>
      <c r="AE206" s="177" t="s">
        <v>2503</v>
      </c>
      <c r="AF206" s="257" t="s">
        <v>91</v>
      </c>
      <c r="AG206" s="177" t="s">
        <v>2503</v>
      </c>
      <c r="AH206" s="257" t="s">
        <v>91</v>
      </c>
      <c r="AI206" s="177" t="s">
        <v>2503</v>
      </c>
      <c r="AJ206" s="257" t="s">
        <v>91</v>
      </c>
      <c r="AK206" s="177" t="s">
        <v>2503</v>
      </c>
      <c r="AL206" s="257" t="s">
        <v>91</v>
      </c>
      <c r="AM206" s="177" t="s">
        <v>2503</v>
      </c>
      <c r="AN206" s="257" t="s">
        <v>91</v>
      </c>
      <c r="AO206" s="177" t="s">
        <v>2503</v>
      </c>
      <c r="AP206" s="2068" t="s">
        <v>91</v>
      </c>
      <c r="AQ206" s="1896" t="s">
        <v>2503</v>
      </c>
      <c r="AR206" s="2068" t="s">
        <v>91</v>
      </c>
      <c r="AS206" s="1896" t="s">
        <v>2503</v>
      </c>
      <c r="AT206" s="257" t="s">
        <v>91</v>
      </c>
      <c r="AU206" s="177" t="s">
        <v>2503</v>
      </c>
      <c r="AV206" s="257" t="s">
        <v>91</v>
      </c>
      <c r="AW206" s="177" t="s">
        <v>2503</v>
      </c>
      <c r="AX206" s="257" t="s">
        <v>91</v>
      </c>
      <c r="AY206" s="177" t="s">
        <v>2503</v>
      </c>
      <c r="AZ206" s="522" t="s">
        <v>91</v>
      </c>
      <c r="FT206" s="25"/>
      <c r="FU206" s="122" t="s">
        <v>7</v>
      </c>
      <c r="FV206" s="123" t="s">
        <v>31</v>
      </c>
      <c r="FW206" s="33"/>
      <c r="FX206" s="124">
        <f>FW206*G214</f>
        <v>0</v>
      </c>
      <c r="FY206" s="124">
        <v>5.0000000000000002E-5</v>
      </c>
      <c r="FZ206" s="124">
        <f>FY206*G214</f>
        <v>8.2299999999999995E-3</v>
      </c>
      <c r="GA206" s="124">
        <v>0</v>
      </c>
      <c r="GB206" s="125">
        <f>GA206*G214</f>
        <v>0</v>
      </c>
      <c r="GC206" s="22"/>
      <c r="GD206" s="22"/>
      <c r="GE206" s="22"/>
      <c r="GF206" s="22"/>
      <c r="GG206" s="22"/>
      <c r="GH206" s="22"/>
      <c r="GI206" s="22"/>
      <c r="GJ206" s="22"/>
      <c r="GK206" s="22"/>
      <c r="GL206" s="22"/>
      <c r="GM206" s="22"/>
      <c r="GZ206" s="126" t="s">
        <v>110</v>
      </c>
      <c r="HB206" s="126" t="s">
        <v>105</v>
      </c>
      <c r="HC206" s="126" t="s">
        <v>46</v>
      </c>
      <c r="HG206" s="13" t="s">
        <v>103</v>
      </c>
      <c r="HM206" s="127">
        <f>IF(FV206="základní",I214,0)</f>
        <v>11587.84</v>
      </c>
      <c r="HN206" s="127">
        <f>IF(FV206="snížená",I214,0)</f>
        <v>0</v>
      </c>
      <c r="HO206" s="127">
        <f>IF(FV206="zákl. přenesená",I214,0)</f>
        <v>0</v>
      </c>
      <c r="HP206" s="127">
        <f>IF(FV206="sníž. přenesená",I214,0)</f>
        <v>0</v>
      </c>
      <c r="HQ206" s="127">
        <f>IF(FV206="nulová",I214,0)</f>
        <v>0</v>
      </c>
      <c r="HR206" s="13" t="s">
        <v>45</v>
      </c>
      <c r="HS206" s="127">
        <f>ROUND(H214*G214,2)</f>
        <v>11587.84</v>
      </c>
      <c r="HT206" s="13" t="s">
        <v>110</v>
      </c>
      <c r="HU206" s="126" t="s">
        <v>1005</v>
      </c>
    </row>
    <row r="207" spans="1:229" s="478" customFormat="1" ht="24.9" customHeight="1" thickBot="1" x14ac:dyDescent="0.35">
      <c r="A207"/>
      <c r="B207" s="504"/>
      <c r="C207" s="1112" t="s">
        <v>43</v>
      </c>
      <c r="D207" s="1112" t="s">
        <v>173</v>
      </c>
      <c r="E207" s="1112" t="s">
        <v>642</v>
      </c>
      <c r="F207" s="1113"/>
      <c r="G207" s="1114"/>
      <c r="H207" s="1115"/>
      <c r="I207" s="1116">
        <f>HS199</f>
        <v>36979.160000000003</v>
      </c>
      <c r="J207" s="468"/>
      <c r="K207" s="467">
        <f>K208+K211+K214</f>
        <v>0</v>
      </c>
      <c r="L207" s="468"/>
      <c r="M207" s="467">
        <f>M208+M211+M214</f>
        <v>0</v>
      </c>
      <c r="N207" s="468"/>
      <c r="O207" s="467">
        <f>O208+O211+O214</f>
        <v>0</v>
      </c>
      <c r="P207" s="468"/>
      <c r="Q207" s="467">
        <f>Q208+Q211+Q214</f>
        <v>0</v>
      </c>
      <c r="R207" s="468"/>
      <c r="S207" s="467">
        <f>S208+S211+S214</f>
        <v>0</v>
      </c>
      <c r="T207" s="468"/>
      <c r="U207" s="467">
        <f>U208+U211+U214</f>
        <v>0</v>
      </c>
      <c r="V207" s="468"/>
      <c r="W207" s="467">
        <f>W208+W211+W214</f>
        <v>0</v>
      </c>
      <c r="X207" s="468"/>
      <c r="Y207" s="467">
        <f>Y208+Y211+Y214</f>
        <v>0</v>
      </c>
      <c r="Z207" s="468"/>
      <c r="AA207" s="467">
        <f>AA208+AA211+AA214</f>
        <v>0</v>
      </c>
      <c r="AB207" s="468"/>
      <c r="AC207" s="467">
        <f>AC208+AC211+AC214</f>
        <v>0</v>
      </c>
      <c r="AD207" s="468"/>
      <c r="AE207" s="467">
        <f>AE208+AE211+AE214</f>
        <v>0</v>
      </c>
      <c r="AF207" s="468"/>
      <c r="AG207" s="467">
        <f>AG208+AG211+AG214</f>
        <v>0</v>
      </c>
      <c r="AH207" s="468"/>
      <c r="AI207" s="467">
        <f>AI208+AI211+AI214</f>
        <v>0</v>
      </c>
      <c r="AJ207" s="468"/>
      <c r="AK207" s="467">
        <f>AK208+AK211+AK214</f>
        <v>0</v>
      </c>
      <c r="AL207" s="468"/>
      <c r="AM207" s="467">
        <f>AM208+AM211+AM214</f>
        <v>0</v>
      </c>
      <c r="AN207" s="468"/>
      <c r="AO207" s="467">
        <f>AO208+AO211+AO214</f>
        <v>0</v>
      </c>
      <c r="AP207" s="2070"/>
      <c r="AQ207" s="2071">
        <f>AQ208+AQ211+AQ214</f>
        <v>0</v>
      </c>
      <c r="AR207" s="2070"/>
      <c r="AS207" s="2071">
        <f>AS208+AS211+AS214</f>
        <v>0</v>
      </c>
      <c r="AT207" s="468"/>
      <c r="AU207" s="467">
        <f>AU208+AU211+AU214</f>
        <v>0</v>
      </c>
      <c r="AV207" s="468"/>
      <c r="AW207" s="467">
        <f>AW208+AW211+AW214</f>
        <v>0</v>
      </c>
      <c r="AX207" s="468"/>
      <c r="AY207" s="467">
        <f>AY208+AY211+AY214</f>
        <v>36979.160000000003</v>
      </c>
      <c r="AZ207" s="524"/>
      <c r="FT207" s="479"/>
      <c r="FU207" s="480"/>
      <c r="FV207" s="481"/>
      <c r="FW207" s="481"/>
      <c r="FX207" s="481"/>
      <c r="FY207" s="481"/>
      <c r="FZ207" s="481"/>
      <c r="GA207" s="481"/>
      <c r="GB207" s="482"/>
      <c r="HB207" s="42" t="s">
        <v>112</v>
      </c>
      <c r="HC207" s="42" t="s">
        <v>46</v>
      </c>
    </row>
    <row r="208" spans="1:229" s="443" customFormat="1" ht="24.9" customHeight="1" x14ac:dyDescent="0.2">
      <c r="A208"/>
      <c r="B208" s="430" t="s">
        <v>476</v>
      </c>
      <c r="C208" s="418" t="s">
        <v>105</v>
      </c>
      <c r="D208" s="419" t="s">
        <v>671</v>
      </c>
      <c r="E208" s="466" t="s">
        <v>672</v>
      </c>
      <c r="F208" s="421" t="s">
        <v>153</v>
      </c>
      <c r="G208" s="422">
        <v>164.6</v>
      </c>
      <c r="H208" s="423">
        <v>53.6</v>
      </c>
      <c r="I208" s="424">
        <f>ROUND(H208*G208,2)</f>
        <v>8822.56</v>
      </c>
      <c r="J208" s="510"/>
      <c r="K208" s="319">
        <f>ROUND(J208*H208,2)</f>
        <v>0</v>
      </c>
      <c r="L208" s="510"/>
      <c r="M208" s="319">
        <f>ROUND(L208*H208,2)</f>
        <v>0</v>
      </c>
      <c r="N208" s="510"/>
      <c r="O208" s="319">
        <f>ROUND(N208*H208,2)</f>
        <v>0</v>
      </c>
      <c r="P208" s="510"/>
      <c r="Q208" s="319">
        <f>ROUND(P208*H208,2)</f>
        <v>0</v>
      </c>
      <c r="R208" s="510"/>
      <c r="S208" s="319">
        <f>ROUND(R208*H208,2)</f>
        <v>0</v>
      </c>
      <c r="T208" s="510"/>
      <c r="U208" s="319">
        <f>ROUND(T208*H208,2)</f>
        <v>0</v>
      </c>
      <c r="V208" s="510"/>
      <c r="W208" s="319">
        <f>ROUND(V208*H208,2)</f>
        <v>0</v>
      </c>
      <c r="X208" s="510"/>
      <c r="Y208" s="319">
        <f>ROUND(X208*H208,2)</f>
        <v>0</v>
      </c>
      <c r="Z208" s="510"/>
      <c r="AA208" s="319">
        <f>ROUND(Z208*H208,2)</f>
        <v>0</v>
      </c>
      <c r="AB208" s="510"/>
      <c r="AC208" s="319">
        <f>ROUND(AB208*H208,2)</f>
        <v>0</v>
      </c>
      <c r="AD208" s="510"/>
      <c r="AE208" s="319">
        <f>ROUND(AD208*H208,2)</f>
        <v>0</v>
      </c>
      <c r="AF208" s="510"/>
      <c r="AG208" s="319">
        <f>ROUND(AF208*H208,2)</f>
        <v>0</v>
      </c>
      <c r="AH208" s="510"/>
      <c r="AI208" s="319">
        <f>ROUND(AH208*H208,2)</f>
        <v>0</v>
      </c>
      <c r="AJ208" s="510"/>
      <c r="AK208" s="319">
        <f>ROUND(AJ208*H208,2)</f>
        <v>0</v>
      </c>
      <c r="AL208" s="510"/>
      <c r="AM208" s="319">
        <f>ROUND(AL208*H208,2)</f>
        <v>0</v>
      </c>
      <c r="AN208" s="510"/>
      <c r="AO208" s="319">
        <f>ROUND(AN208*H208,2)</f>
        <v>0</v>
      </c>
      <c r="AP208" s="2080"/>
      <c r="AQ208" s="1908">
        <f>ROUND(AP208*H208,2)</f>
        <v>0</v>
      </c>
      <c r="AR208" s="2080"/>
      <c r="AS208" s="1908">
        <f>ROUND(AR208*H208,2)</f>
        <v>0</v>
      </c>
      <c r="AT208" s="510"/>
      <c r="AU208" s="319">
        <f>ROUND(AT208*H208,2)</f>
        <v>0</v>
      </c>
      <c r="AV208" s="509">
        <f>AT208+AR208+AP208+AN208+AL208+AJ208+AH208+AF208+AD208+AB208+Z208+X208+V208+T208+R208+P208+N208+L208+J208</f>
        <v>0</v>
      </c>
      <c r="AW208" s="319">
        <f>ROUND(AV208*H208,2)</f>
        <v>0</v>
      </c>
      <c r="AX208" s="509">
        <f>G208-AV208</f>
        <v>164.6</v>
      </c>
      <c r="AY208" s="319">
        <f>ROUND(AX208*H208,2)</f>
        <v>8822.56</v>
      </c>
      <c r="AZ208" s="530">
        <f>AY208/I208</f>
        <v>1</v>
      </c>
      <c r="FT208" s="461"/>
      <c r="FU208" s="444"/>
      <c r="FV208" s="445"/>
      <c r="FW208" s="445"/>
      <c r="FX208" s="445"/>
      <c r="FY208" s="445"/>
      <c r="FZ208" s="445"/>
      <c r="GA208" s="445"/>
      <c r="GB208" s="446"/>
      <c r="HB208" s="447" t="s">
        <v>114</v>
      </c>
      <c r="HC208" s="447" t="s">
        <v>46</v>
      </c>
      <c r="HD208" s="443" t="s">
        <v>46</v>
      </c>
      <c r="HE208" s="443" t="s">
        <v>23</v>
      </c>
      <c r="HF208" s="443" t="s">
        <v>45</v>
      </c>
      <c r="HG208" s="447" t="s">
        <v>103</v>
      </c>
    </row>
    <row r="209" spans="1:229" s="8" customFormat="1" ht="22.95" customHeight="1" x14ac:dyDescent="0.2">
      <c r="A209"/>
      <c r="B209" s="377"/>
      <c r="C209" s="207" t="s">
        <v>112</v>
      </c>
      <c r="D209" s="33"/>
      <c r="E209" s="208" t="s">
        <v>674</v>
      </c>
      <c r="F209" s="33"/>
      <c r="G209" s="33"/>
      <c r="H209" s="202"/>
      <c r="I209" s="378"/>
      <c r="J209" s="374"/>
      <c r="K209" s="326"/>
      <c r="L209" s="374"/>
      <c r="M209" s="326"/>
      <c r="N209" s="374"/>
      <c r="O209" s="326"/>
      <c r="P209" s="374"/>
      <c r="Q209" s="326"/>
      <c r="R209" s="374"/>
      <c r="S209" s="326"/>
      <c r="T209" s="374"/>
      <c r="U209" s="326"/>
      <c r="V209" s="374"/>
      <c r="W209" s="326"/>
      <c r="X209" s="374"/>
      <c r="Y209" s="326"/>
      <c r="Z209" s="374"/>
      <c r="AA209" s="326"/>
      <c r="AB209" s="374"/>
      <c r="AC209" s="326"/>
      <c r="AD209" s="374"/>
      <c r="AE209" s="326"/>
      <c r="AF209" s="374"/>
      <c r="AG209" s="326"/>
      <c r="AH209" s="374"/>
      <c r="AI209" s="326"/>
      <c r="AJ209" s="374"/>
      <c r="AK209" s="326"/>
      <c r="AL209" s="374"/>
      <c r="AM209" s="326"/>
      <c r="AN209" s="374"/>
      <c r="AO209" s="326"/>
      <c r="AP209" s="2082"/>
      <c r="AQ209" s="1914"/>
      <c r="AR209" s="2082"/>
      <c r="AS209" s="1914"/>
      <c r="AT209" s="374"/>
      <c r="AU209" s="326"/>
      <c r="AV209" s="374"/>
      <c r="AW209" s="326"/>
      <c r="AX209" s="374"/>
      <c r="AY209" s="326"/>
      <c r="AZ209" s="532"/>
      <c r="FT209" s="108"/>
      <c r="FU209" s="109"/>
      <c r="FV209" s="110"/>
      <c r="FW209" s="110"/>
      <c r="FX209" s="111">
        <f>SUM(FX210:FX228)</f>
        <v>0</v>
      </c>
      <c r="FY209" s="110"/>
      <c r="FZ209" s="111">
        <f>SUM(FZ210:FZ228)</f>
        <v>0</v>
      </c>
      <c r="GA209" s="110"/>
      <c r="GB209" s="112">
        <f>SUM(GB210:GB228)</f>
        <v>0</v>
      </c>
      <c r="GZ209" s="113" t="s">
        <v>45</v>
      </c>
      <c r="HB209" s="114" t="s">
        <v>43</v>
      </c>
      <c r="HC209" s="114" t="s">
        <v>45</v>
      </c>
      <c r="HG209" s="113" t="s">
        <v>103</v>
      </c>
      <c r="HS209" s="115">
        <f>SUM(HS210:HS228)</f>
        <v>45961.350000000006</v>
      </c>
    </row>
    <row r="210" spans="1:229" s="1" customFormat="1" ht="24" customHeight="1" x14ac:dyDescent="0.2">
      <c r="A210"/>
      <c r="B210" s="380"/>
      <c r="C210" s="207" t="s">
        <v>114</v>
      </c>
      <c r="D210" s="215" t="s">
        <v>7</v>
      </c>
      <c r="E210" s="216" t="s">
        <v>1002</v>
      </c>
      <c r="F210" s="141"/>
      <c r="G210" s="217">
        <v>164.6</v>
      </c>
      <c r="H210" s="218"/>
      <c r="I210" s="381"/>
      <c r="J210" s="369"/>
      <c r="K210" s="508"/>
      <c r="L210" s="369"/>
      <c r="M210" s="508"/>
      <c r="N210" s="369"/>
      <c r="O210" s="508"/>
      <c r="P210" s="369"/>
      <c r="Q210" s="508"/>
      <c r="R210" s="369"/>
      <c r="S210" s="508"/>
      <c r="T210" s="369"/>
      <c r="U210" s="508"/>
      <c r="V210" s="369"/>
      <c r="W210" s="508"/>
      <c r="X210" s="369"/>
      <c r="Y210" s="508"/>
      <c r="Z210" s="369"/>
      <c r="AA210" s="508"/>
      <c r="AB210" s="369"/>
      <c r="AC210" s="508"/>
      <c r="AD210" s="369"/>
      <c r="AE210" s="508"/>
      <c r="AF210" s="369"/>
      <c r="AG210" s="508"/>
      <c r="AH210" s="369"/>
      <c r="AI210" s="508"/>
      <c r="AJ210" s="369"/>
      <c r="AK210" s="508"/>
      <c r="AL210" s="369"/>
      <c r="AM210" s="508"/>
      <c r="AN210" s="369"/>
      <c r="AO210" s="508"/>
      <c r="AP210" s="2074"/>
      <c r="AQ210" s="1902"/>
      <c r="AR210" s="2074"/>
      <c r="AS210" s="1902"/>
      <c r="AT210" s="369"/>
      <c r="AU210" s="508"/>
      <c r="AV210" s="369"/>
      <c r="AW210" s="508"/>
      <c r="AX210" s="369"/>
      <c r="AY210" s="508"/>
      <c r="AZ210" s="526"/>
      <c r="FT210" s="25"/>
      <c r="FU210" s="122" t="s">
        <v>7</v>
      </c>
      <c r="FV210" s="123" t="s">
        <v>31</v>
      </c>
      <c r="FW210" s="33"/>
      <c r="FX210" s="124">
        <f>FW210*G220</f>
        <v>0</v>
      </c>
      <c r="FY210" s="124">
        <v>0</v>
      </c>
      <c r="FZ210" s="124">
        <f>FY210*G220</f>
        <v>0</v>
      </c>
      <c r="GA210" s="124">
        <v>0</v>
      </c>
      <c r="GB210" s="125">
        <f>GA210*G220</f>
        <v>0</v>
      </c>
      <c r="GC210" s="22"/>
      <c r="GD210" s="22"/>
      <c r="GE210" s="22"/>
      <c r="GF210" s="22"/>
      <c r="GG210" s="22"/>
      <c r="GH210" s="22"/>
      <c r="GI210" s="22"/>
      <c r="GJ210" s="22"/>
      <c r="GK210" s="22"/>
      <c r="GL210" s="22"/>
      <c r="GM210" s="22"/>
      <c r="GZ210" s="126" t="s">
        <v>110</v>
      </c>
      <c r="HB210" s="126" t="s">
        <v>105</v>
      </c>
      <c r="HC210" s="126" t="s">
        <v>46</v>
      </c>
      <c r="HG210" s="13" t="s">
        <v>103</v>
      </c>
      <c r="HM210" s="127">
        <f>IF(FV210="základní",I220,0)</f>
        <v>7674.26</v>
      </c>
      <c r="HN210" s="127">
        <f>IF(FV210="snížená",I220,0)</f>
        <v>0</v>
      </c>
      <c r="HO210" s="127">
        <f>IF(FV210="zákl. přenesená",I220,0)</f>
        <v>0</v>
      </c>
      <c r="HP210" s="127">
        <f>IF(FV210="sníž. přenesená",I220,0)</f>
        <v>0</v>
      </c>
      <c r="HQ210" s="127">
        <f>IF(FV210="nulová",I220,0)</f>
        <v>0</v>
      </c>
      <c r="HR210" s="13" t="s">
        <v>45</v>
      </c>
      <c r="HS210" s="127">
        <f>ROUND(H220*G220,2)</f>
        <v>7674.26</v>
      </c>
      <c r="HT210" s="13" t="s">
        <v>110</v>
      </c>
      <c r="HU210" s="126" t="s">
        <v>1007</v>
      </c>
    </row>
    <row r="211" spans="1:229" s="2" customFormat="1" ht="24.9" customHeight="1" x14ac:dyDescent="0.2">
      <c r="A211"/>
      <c r="B211" s="430" t="s">
        <v>480</v>
      </c>
      <c r="C211" s="268" t="s">
        <v>105</v>
      </c>
      <c r="D211" s="269" t="s">
        <v>677</v>
      </c>
      <c r="E211" s="275" t="s">
        <v>678</v>
      </c>
      <c r="F211" s="270" t="s">
        <v>153</v>
      </c>
      <c r="G211" s="271">
        <v>163.4</v>
      </c>
      <c r="H211" s="272">
        <v>101.4</v>
      </c>
      <c r="I211" s="432">
        <f>ROUND(H211*G211,2)</f>
        <v>16568.759999999998</v>
      </c>
      <c r="J211" s="509"/>
      <c r="K211" s="319">
        <f>ROUND(J211*H211,2)</f>
        <v>0</v>
      </c>
      <c r="L211" s="509"/>
      <c r="M211" s="319">
        <f>ROUND(L211*H211,2)</f>
        <v>0</v>
      </c>
      <c r="N211" s="509"/>
      <c r="O211" s="319">
        <f>ROUND(N211*H211,2)</f>
        <v>0</v>
      </c>
      <c r="P211" s="509"/>
      <c r="Q211" s="319">
        <f>ROUND(P211*H211,2)</f>
        <v>0</v>
      </c>
      <c r="R211" s="509"/>
      <c r="S211" s="319">
        <f>ROUND(R211*H211,2)</f>
        <v>0</v>
      </c>
      <c r="T211" s="509"/>
      <c r="U211" s="319">
        <f>ROUND(T211*H211,2)</f>
        <v>0</v>
      </c>
      <c r="V211" s="509"/>
      <c r="W211" s="319">
        <f>ROUND(V211*H211,2)</f>
        <v>0</v>
      </c>
      <c r="X211" s="509"/>
      <c r="Y211" s="319">
        <f>ROUND(X211*H211,2)</f>
        <v>0</v>
      </c>
      <c r="Z211" s="509"/>
      <c r="AA211" s="319">
        <f>ROUND(Z211*H211,2)</f>
        <v>0</v>
      </c>
      <c r="AB211" s="509"/>
      <c r="AC211" s="319">
        <f>ROUND(AB211*H211,2)</f>
        <v>0</v>
      </c>
      <c r="AD211" s="509"/>
      <c r="AE211" s="319">
        <f>ROUND(AD211*H211,2)</f>
        <v>0</v>
      </c>
      <c r="AF211" s="509"/>
      <c r="AG211" s="319">
        <f>ROUND(AF211*H211,2)</f>
        <v>0</v>
      </c>
      <c r="AH211" s="509"/>
      <c r="AI211" s="319">
        <f>ROUND(AH211*H211,2)</f>
        <v>0</v>
      </c>
      <c r="AJ211" s="509"/>
      <c r="AK211" s="319">
        <f>ROUND(AJ211*H211,2)</f>
        <v>0</v>
      </c>
      <c r="AL211" s="509"/>
      <c r="AM211" s="319">
        <f>ROUND(AL211*H211,2)</f>
        <v>0</v>
      </c>
      <c r="AN211" s="509"/>
      <c r="AO211" s="319">
        <f>ROUND(AN211*H211,2)</f>
        <v>0</v>
      </c>
      <c r="AP211" s="2078"/>
      <c r="AQ211" s="1908">
        <f>ROUND(AP211*H211,2)</f>
        <v>0</v>
      </c>
      <c r="AR211" s="2078"/>
      <c r="AS211" s="1908">
        <f>ROUND(AR211*H211,2)</f>
        <v>0</v>
      </c>
      <c r="AT211" s="509"/>
      <c r="AU211" s="319">
        <f>ROUND(AT211*H211,2)</f>
        <v>0</v>
      </c>
      <c r="AV211" s="509">
        <f>AT211+AR211+AP211+AN211+AL211+AJ211+AH211+AF211+AD211+AB211+Z211+X211+V211+T211+R211+P211+N211+L211+J211</f>
        <v>0</v>
      </c>
      <c r="AW211" s="319">
        <f>ROUND(AV211*H211,2)</f>
        <v>0</v>
      </c>
      <c r="AX211" s="509">
        <f>G211-AV211</f>
        <v>163.4</v>
      </c>
      <c r="AY211" s="319">
        <f>ROUND(AX211*H211,2)</f>
        <v>16568.759999999998</v>
      </c>
      <c r="AZ211" s="530">
        <f>AY211/I211</f>
        <v>1</v>
      </c>
      <c r="FT211" s="31"/>
      <c r="FU211" s="458"/>
      <c r="FV211" s="285"/>
      <c r="FW211" s="285"/>
      <c r="FX211" s="285"/>
      <c r="FY211" s="285"/>
      <c r="FZ211" s="285"/>
      <c r="GA211" s="285"/>
      <c r="GB211" s="459"/>
      <c r="HB211" s="49" t="s">
        <v>112</v>
      </c>
      <c r="HC211" s="49" t="s">
        <v>46</v>
      </c>
    </row>
    <row r="212" spans="1:229" s="9" customFormat="1" ht="24.9" customHeight="1" x14ac:dyDescent="0.2">
      <c r="A212"/>
      <c r="B212" s="377"/>
      <c r="C212" s="207" t="s">
        <v>112</v>
      </c>
      <c r="D212" s="33"/>
      <c r="E212" s="208" t="s">
        <v>680</v>
      </c>
      <c r="F212" s="33"/>
      <c r="G212" s="33"/>
      <c r="H212" s="202"/>
      <c r="I212" s="378"/>
      <c r="J212" s="370"/>
      <c r="K212" s="315"/>
      <c r="L212" s="370"/>
      <c r="M212" s="315"/>
      <c r="N212" s="370"/>
      <c r="O212" s="315"/>
      <c r="P212" s="370"/>
      <c r="Q212" s="315"/>
      <c r="R212" s="370"/>
      <c r="S212" s="315"/>
      <c r="T212" s="370"/>
      <c r="U212" s="315"/>
      <c r="V212" s="370"/>
      <c r="W212" s="315"/>
      <c r="X212" s="370"/>
      <c r="Y212" s="315"/>
      <c r="Z212" s="370"/>
      <c r="AA212" s="315"/>
      <c r="AB212" s="370"/>
      <c r="AC212" s="315"/>
      <c r="AD212" s="370"/>
      <c r="AE212" s="315"/>
      <c r="AF212" s="370"/>
      <c r="AG212" s="315"/>
      <c r="AH212" s="370"/>
      <c r="AI212" s="315"/>
      <c r="AJ212" s="370"/>
      <c r="AK212" s="315"/>
      <c r="AL212" s="370"/>
      <c r="AM212" s="315"/>
      <c r="AN212" s="370"/>
      <c r="AO212" s="315"/>
      <c r="AP212" s="2075"/>
      <c r="AQ212" s="1904"/>
      <c r="AR212" s="2075"/>
      <c r="AS212" s="1904"/>
      <c r="AT212" s="370"/>
      <c r="AU212" s="315"/>
      <c r="AV212" s="370"/>
      <c r="AW212" s="315"/>
      <c r="AX212" s="370"/>
      <c r="AY212" s="315"/>
      <c r="AZ212" s="527"/>
      <c r="FT212" s="132"/>
      <c r="FU212" s="133"/>
      <c r="FV212" s="134"/>
      <c r="FW212" s="134"/>
      <c r="FX212" s="134"/>
      <c r="FY212" s="134"/>
      <c r="FZ212" s="134"/>
      <c r="GA212" s="134"/>
      <c r="GB212" s="135"/>
      <c r="HB212" s="136" t="s">
        <v>114</v>
      </c>
      <c r="HC212" s="136" t="s">
        <v>46</v>
      </c>
      <c r="HD212" s="9" t="s">
        <v>45</v>
      </c>
      <c r="HE212" s="9" t="s">
        <v>23</v>
      </c>
      <c r="HF212" s="9" t="s">
        <v>44</v>
      </c>
      <c r="HG212" s="136" t="s">
        <v>103</v>
      </c>
    </row>
    <row r="213" spans="1:229" s="10" customFormat="1" ht="24.9" customHeight="1" x14ac:dyDescent="0.2">
      <c r="A213"/>
      <c r="B213" s="380"/>
      <c r="C213" s="207" t="s">
        <v>114</v>
      </c>
      <c r="D213" s="215" t="s">
        <v>7</v>
      </c>
      <c r="E213" s="216" t="s">
        <v>1004</v>
      </c>
      <c r="F213" s="141"/>
      <c r="G213" s="217">
        <v>163.4</v>
      </c>
      <c r="H213" s="218"/>
      <c r="I213" s="381"/>
      <c r="J213" s="371"/>
      <c r="K213" s="317"/>
      <c r="L213" s="371"/>
      <c r="M213" s="317"/>
      <c r="N213" s="371"/>
      <c r="O213" s="317"/>
      <c r="P213" s="371"/>
      <c r="Q213" s="317"/>
      <c r="R213" s="371"/>
      <c r="S213" s="317"/>
      <c r="T213" s="371"/>
      <c r="U213" s="317"/>
      <c r="V213" s="371"/>
      <c r="W213" s="317"/>
      <c r="X213" s="371"/>
      <c r="Y213" s="317"/>
      <c r="Z213" s="371"/>
      <c r="AA213" s="317"/>
      <c r="AB213" s="371"/>
      <c r="AC213" s="317"/>
      <c r="AD213" s="371"/>
      <c r="AE213" s="317"/>
      <c r="AF213" s="371"/>
      <c r="AG213" s="317"/>
      <c r="AH213" s="371"/>
      <c r="AI213" s="317"/>
      <c r="AJ213" s="371"/>
      <c r="AK213" s="317"/>
      <c r="AL213" s="371"/>
      <c r="AM213" s="317"/>
      <c r="AN213" s="371"/>
      <c r="AO213" s="317"/>
      <c r="AP213" s="2076"/>
      <c r="AQ213" s="1906"/>
      <c r="AR213" s="2076"/>
      <c r="AS213" s="1906"/>
      <c r="AT213" s="371"/>
      <c r="AU213" s="317"/>
      <c r="AV213" s="371"/>
      <c r="AW213" s="317"/>
      <c r="AX213" s="371"/>
      <c r="AY213" s="317"/>
      <c r="AZ213" s="528"/>
      <c r="FT213" s="139"/>
      <c r="FU213" s="140"/>
      <c r="FV213" s="141"/>
      <c r="FW213" s="141"/>
      <c r="FX213" s="141"/>
      <c r="FY213" s="141"/>
      <c r="FZ213" s="141"/>
      <c r="GA213" s="141"/>
      <c r="GB213" s="142"/>
      <c r="HB213" s="143" t="s">
        <v>114</v>
      </c>
      <c r="HC213" s="143" t="s">
        <v>46</v>
      </c>
      <c r="HD213" s="10" t="s">
        <v>46</v>
      </c>
      <c r="HE213" s="10" t="s">
        <v>23</v>
      </c>
      <c r="HF213" s="10" t="s">
        <v>44</v>
      </c>
      <c r="HG213" s="143" t="s">
        <v>103</v>
      </c>
    </row>
    <row r="214" spans="1:229" s="448" customFormat="1" ht="24.9" customHeight="1" x14ac:dyDescent="0.2">
      <c r="A214"/>
      <c r="B214" s="430" t="s">
        <v>485</v>
      </c>
      <c r="C214" s="268" t="s">
        <v>105</v>
      </c>
      <c r="D214" s="269" t="s">
        <v>666</v>
      </c>
      <c r="E214" s="275" t="s">
        <v>667</v>
      </c>
      <c r="F214" s="270" t="s">
        <v>153</v>
      </c>
      <c r="G214" s="271">
        <v>164.6</v>
      </c>
      <c r="H214" s="272">
        <v>70.400000000000006</v>
      </c>
      <c r="I214" s="432">
        <f>ROUND(H214*G214,2)</f>
        <v>11587.84</v>
      </c>
      <c r="J214" s="512"/>
      <c r="K214" s="319">
        <f>ROUND(J214*H214,2)</f>
        <v>0</v>
      </c>
      <c r="L214" s="512"/>
      <c r="M214" s="319">
        <f>ROUND(L214*H214,2)</f>
        <v>0</v>
      </c>
      <c r="N214" s="512"/>
      <c r="O214" s="319">
        <f>ROUND(N214*H214,2)</f>
        <v>0</v>
      </c>
      <c r="P214" s="512"/>
      <c r="Q214" s="319">
        <f>ROUND(P214*H214,2)</f>
        <v>0</v>
      </c>
      <c r="R214" s="512"/>
      <c r="S214" s="319">
        <f>ROUND(R214*H214,2)</f>
        <v>0</v>
      </c>
      <c r="T214" s="512"/>
      <c r="U214" s="319">
        <f>ROUND(T214*H214,2)</f>
        <v>0</v>
      </c>
      <c r="V214" s="512"/>
      <c r="W214" s="319">
        <f>ROUND(V214*H214,2)</f>
        <v>0</v>
      </c>
      <c r="X214" s="512"/>
      <c r="Y214" s="319">
        <f>ROUND(X214*H214,2)</f>
        <v>0</v>
      </c>
      <c r="Z214" s="512"/>
      <c r="AA214" s="319">
        <f>ROUND(Z214*H214,2)</f>
        <v>0</v>
      </c>
      <c r="AB214" s="512"/>
      <c r="AC214" s="319">
        <f>ROUND(AB214*H214,2)</f>
        <v>0</v>
      </c>
      <c r="AD214" s="512"/>
      <c r="AE214" s="319">
        <f>ROUND(AD214*H214,2)</f>
        <v>0</v>
      </c>
      <c r="AF214" s="512"/>
      <c r="AG214" s="319">
        <f>ROUND(AF214*H214,2)</f>
        <v>0</v>
      </c>
      <c r="AH214" s="512"/>
      <c r="AI214" s="319">
        <f>ROUND(AH214*H214,2)</f>
        <v>0</v>
      </c>
      <c r="AJ214" s="512"/>
      <c r="AK214" s="319">
        <f>ROUND(AJ214*H214,2)</f>
        <v>0</v>
      </c>
      <c r="AL214" s="512"/>
      <c r="AM214" s="319">
        <f>ROUND(AL214*H214,2)</f>
        <v>0</v>
      </c>
      <c r="AN214" s="512"/>
      <c r="AO214" s="319">
        <f>ROUND(AN214*H214,2)</f>
        <v>0</v>
      </c>
      <c r="AP214" s="2083"/>
      <c r="AQ214" s="1908">
        <f>ROUND(AP214*H214,2)</f>
        <v>0</v>
      </c>
      <c r="AR214" s="2083"/>
      <c r="AS214" s="1908">
        <f>ROUND(AR214*H214,2)</f>
        <v>0</v>
      </c>
      <c r="AT214" s="512"/>
      <c r="AU214" s="319">
        <f>ROUND(AT214*H214,2)</f>
        <v>0</v>
      </c>
      <c r="AV214" s="509">
        <f>AT214+AR214+AP214+AN214+AL214+AJ214+AH214+AF214+AD214+AB214+Z214+X214+V214+T214+R214+P214+N214+L214+J214</f>
        <v>0</v>
      </c>
      <c r="AW214" s="319">
        <f>ROUND(AV214*H214,2)</f>
        <v>0</v>
      </c>
      <c r="AX214" s="509">
        <f>G214-AV214</f>
        <v>164.6</v>
      </c>
      <c r="AY214" s="319">
        <f>ROUND(AX214*H214,2)</f>
        <v>11587.84</v>
      </c>
      <c r="AZ214" s="530">
        <f>AY214/I214</f>
        <v>1</v>
      </c>
      <c r="FT214" s="462"/>
      <c r="FU214" s="449"/>
      <c r="FV214" s="450"/>
      <c r="FW214" s="450"/>
      <c r="FX214" s="450"/>
      <c r="FY214" s="450"/>
      <c r="FZ214" s="450"/>
      <c r="GA214" s="450"/>
      <c r="GB214" s="451"/>
      <c r="HB214" s="452" t="s">
        <v>114</v>
      </c>
      <c r="HC214" s="452" t="s">
        <v>46</v>
      </c>
      <c r="HD214" s="448" t="s">
        <v>45</v>
      </c>
      <c r="HE214" s="448" t="s">
        <v>23</v>
      </c>
      <c r="HF214" s="448" t="s">
        <v>44</v>
      </c>
      <c r="HG214" s="452" t="s">
        <v>103</v>
      </c>
    </row>
    <row r="215" spans="1:229" s="10" customFormat="1" ht="24.9" customHeight="1" x14ac:dyDescent="0.2">
      <c r="A215"/>
      <c r="B215" s="377"/>
      <c r="C215" s="207" t="s">
        <v>112</v>
      </c>
      <c r="D215" s="33"/>
      <c r="E215" s="208" t="s">
        <v>669</v>
      </c>
      <c r="F215" s="33"/>
      <c r="G215" s="33"/>
      <c r="H215" s="202"/>
      <c r="I215" s="378"/>
      <c r="J215" s="371"/>
      <c r="K215" s="317"/>
      <c r="L215" s="371"/>
      <c r="M215" s="317"/>
      <c r="N215" s="371"/>
      <c r="O215" s="317"/>
      <c r="P215" s="371"/>
      <c r="Q215" s="317"/>
      <c r="R215" s="371"/>
      <c r="S215" s="317"/>
      <c r="T215" s="371"/>
      <c r="U215" s="317"/>
      <c r="V215" s="371"/>
      <c r="W215" s="317"/>
      <c r="X215" s="371"/>
      <c r="Y215" s="317"/>
      <c r="Z215" s="371"/>
      <c r="AA215" s="317"/>
      <c r="AB215" s="371"/>
      <c r="AC215" s="317"/>
      <c r="AD215" s="371"/>
      <c r="AE215" s="317"/>
      <c r="AF215" s="371"/>
      <c r="AG215" s="317"/>
      <c r="AH215" s="371"/>
      <c r="AI215" s="317"/>
      <c r="AJ215" s="371"/>
      <c r="AK215" s="317"/>
      <c r="AL215" s="371"/>
      <c r="AM215" s="317"/>
      <c r="AN215" s="371"/>
      <c r="AO215" s="317"/>
      <c r="AP215" s="2076"/>
      <c r="AQ215" s="1906"/>
      <c r="AR215" s="2076"/>
      <c r="AS215" s="1906"/>
      <c r="AT215" s="371"/>
      <c r="AU215" s="317"/>
      <c r="AV215" s="371"/>
      <c r="AW215" s="317"/>
      <c r="AX215" s="371"/>
      <c r="AY215" s="317"/>
      <c r="AZ215" s="528"/>
      <c r="FT215" s="139"/>
      <c r="FU215" s="140"/>
      <c r="FV215" s="141"/>
      <c r="FW215" s="141"/>
      <c r="FX215" s="141"/>
      <c r="FY215" s="141"/>
      <c r="FZ215" s="141"/>
      <c r="GA215" s="141"/>
      <c r="GB215" s="142"/>
      <c r="HB215" s="143" t="s">
        <v>114</v>
      </c>
      <c r="HC215" s="143" t="s">
        <v>46</v>
      </c>
      <c r="HD215" s="10" t="s">
        <v>46</v>
      </c>
      <c r="HE215" s="10" t="s">
        <v>23</v>
      </c>
      <c r="HF215" s="10" t="s">
        <v>44</v>
      </c>
      <c r="HG215" s="143" t="s">
        <v>103</v>
      </c>
    </row>
    <row r="216" spans="1:229" s="12" customFormat="1" ht="24.9" customHeight="1" thickBot="1" x14ac:dyDescent="0.25">
      <c r="A216"/>
      <c r="B216" s="380"/>
      <c r="C216" s="207" t="s">
        <v>114</v>
      </c>
      <c r="D216" s="215" t="s">
        <v>7</v>
      </c>
      <c r="E216" s="216" t="s">
        <v>1006</v>
      </c>
      <c r="F216" s="141"/>
      <c r="G216" s="217">
        <v>164.6</v>
      </c>
      <c r="H216" s="218"/>
      <c r="I216" s="381"/>
      <c r="J216" s="373"/>
      <c r="K216" s="323"/>
      <c r="L216" s="373"/>
      <c r="M216" s="323"/>
      <c r="N216" s="373"/>
      <c r="O216" s="323"/>
      <c r="P216" s="373"/>
      <c r="Q216" s="323"/>
      <c r="R216" s="373"/>
      <c r="S216" s="323"/>
      <c r="T216" s="373"/>
      <c r="U216" s="323"/>
      <c r="V216" s="373"/>
      <c r="W216" s="323"/>
      <c r="X216" s="373"/>
      <c r="Y216" s="323"/>
      <c r="Z216" s="373"/>
      <c r="AA216" s="323"/>
      <c r="AB216" s="373"/>
      <c r="AC216" s="323"/>
      <c r="AD216" s="373"/>
      <c r="AE216" s="323"/>
      <c r="AF216" s="373"/>
      <c r="AG216" s="323"/>
      <c r="AH216" s="373"/>
      <c r="AI216" s="323"/>
      <c r="AJ216" s="373"/>
      <c r="AK216" s="323"/>
      <c r="AL216" s="373"/>
      <c r="AM216" s="323"/>
      <c r="AN216" s="373"/>
      <c r="AO216" s="323"/>
      <c r="AP216" s="2077"/>
      <c r="AQ216" s="1912"/>
      <c r="AR216" s="2077"/>
      <c r="AS216" s="1912"/>
      <c r="AT216" s="373"/>
      <c r="AU216" s="323"/>
      <c r="AV216" s="373"/>
      <c r="AW216" s="323"/>
      <c r="AX216" s="373"/>
      <c r="AY216" s="323"/>
      <c r="AZ216" s="529"/>
      <c r="FT216" s="153"/>
      <c r="FU216" s="154"/>
      <c r="FV216" s="155"/>
      <c r="FW216" s="155"/>
      <c r="FX216" s="155"/>
      <c r="FY216" s="155"/>
      <c r="FZ216" s="155"/>
      <c r="GA216" s="155"/>
      <c r="GB216" s="156"/>
      <c r="HB216" s="157" t="s">
        <v>114</v>
      </c>
      <c r="HC216" s="157" t="s">
        <v>46</v>
      </c>
      <c r="HD216" s="12" t="s">
        <v>110</v>
      </c>
      <c r="HE216" s="12" t="s">
        <v>23</v>
      </c>
      <c r="HF216" s="12" t="s">
        <v>45</v>
      </c>
      <c r="HG216" s="157" t="s">
        <v>103</v>
      </c>
    </row>
    <row r="217" spans="1:229" s="1" customFormat="1" ht="24" customHeight="1" thickBot="1" x14ac:dyDescent="0.25">
      <c r="A217"/>
      <c r="B217" s="408"/>
      <c r="C217" s="174"/>
      <c r="D217" s="174"/>
      <c r="E217" s="174"/>
      <c r="F217" s="174"/>
      <c r="G217" s="174"/>
      <c r="H217" s="174"/>
      <c r="I217" s="409"/>
      <c r="J217" s="2275" t="s">
        <v>2482</v>
      </c>
      <c r="K217" s="2275"/>
      <c r="L217" s="2255" t="s">
        <v>2483</v>
      </c>
      <c r="M217" s="2266"/>
      <c r="N217" s="2255" t="s">
        <v>2484</v>
      </c>
      <c r="O217" s="2266"/>
      <c r="P217" s="2255" t="s">
        <v>2485</v>
      </c>
      <c r="Q217" s="2266"/>
      <c r="R217" s="2255" t="s">
        <v>2486</v>
      </c>
      <c r="S217" s="2266"/>
      <c r="T217" s="2255" t="s">
        <v>2487</v>
      </c>
      <c r="U217" s="2266"/>
      <c r="V217" s="2255" t="s">
        <v>2488</v>
      </c>
      <c r="W217" s="2266"/>
      <c r="X217" s="2255" t="s">
        <v>2489</v>
      </c>
      <c r="Y217" s="2266"/>
      <c r="Z217" s="2255" t="s">
        <v>2490</v>
      </c>
      <c r="AA217" s="2266"/>
      <c r="AB217" s="2255" t="s">
        <v>2491</v>
      </c>
      <c r="AC217" s="2266"/>
      <c r="AD217" s="2255" t="s">
        <v>2492</v>
      </c>
      <c r="AE217" s="2266"/>
      <c r="AF217" s="2255" t="s">
        <v>2493</v>
      </c>
      <c r="AG217" s="2266"/>
      <c r="AH217" s="2255" t="s">
        <v>2494</v>
      </c>
      <c r="AI217" s="2266"/>
      <c r="AJ217" s="2255" t="s">
        <v>2495</v>
      </c>
      <c r="AK217" s="2266"/>
      <c r="AL217" s="2255" t="s">
        <v>2496</v>
      </c>
      <c r="AM217" s="2266"/>
      <c r="AN217" s="2255" t="s">
        <v>2497</v>
      </c>
      <c r="AO217" s="2266"/>
      <c r="AP217" s="2272" t="s">
        <v>2498</v>
      </c>
      <c r="AQ217" s="2273"/>
      <c r="AR217" s="2272" t="s">
        <v>2499</v>
      </c>
      <c r="AS217" s="2273"/>
      <c r="AT217" s="2255" t="s">
        <v>2504</v>
      </c>
      <c r="AU217" s="2266"/>
      <c r="AV217" s="2255" t="s">
        <v>2500</v>
      </c>
      <c r="AW217" s="2266"/>
      <c r="AX217" s="2255" t="s">
        <v>2501</v>
      </c>
      <c r="AY217" s="2256"/>
      <c r="AZ217" s="521" t="s">
        <v>2502</v>
      </c>
      <c r="FT217" s="25"/>
      <c r="FU217" s="122" t="s">
        <v>7</v>
      </c>
      <c r="FV217" s="123" t="s">
        <v>31</v>
      </c>
      <c r="FW217" s="33"/>
      <c r="FX217" s="124">
        <f>FW217*G227</f>
        <v>0</v>
      </c>
      <c r="FY217" s="124">
        <v>0</v>
      </c>
      <c r="FZ217" s="124">
        <f>FY217*G227</f>
        <v>0</v>
      </c>
      <c r="GA217" s="124">
        <v>0</v>
      </c>
      <c r="GB217" s="125">
        <f>GA217*G227</f>
        <v>0</v>
      </c>
      <c r="GC217" s="22"/>
      <c r="GD217" s="22"/>
      <c r="GE217" s="22"/>
      <c r="GF217" s="22"/>
      <c r="GG217" s="22"/>
      <c r="GH217" s="22"/>
      <c r="GI217" s="22"/>
      <c r="GJ217" s="22"/>
      <c r="GK217" s="22"/>
      <c r="GL217" s="22"/>
      <c r="GM217" s="22"/>
      <c r="GZ217" s="126" t="s">
        <v>110</v>
      </c>
      <c r="HB217" s="126" t="s">
        <v>105</v>
      </c>
      <c r="HC217" s="126" t="s">
        <v>46</v>
      </c>
      <c r="HG217" s="13" t="s">
        <v>103</v>
      </c>
      <c r="HM217" s="127">
        <f>IF(FV217="základní",I227,0)</f>
        <v>8214.1299999999992</v>
      </c>
      <c r="HN217" s="127">
        <f>IF(FV217="snížená",I227,0)</f>
        <v>0</v>
      </c>
      <c r="HO217" s="127">
        <f>IF(FV217="zákl. přenesená",I227,0)</f>
        <v>0</v>
      </c>
      <c r="HP217" s="127">
        <f>IF(FV217="sníž. přenesená",I227,0)</f>
        <v>0</v>
      </c>
      <c r="HQ217" s="127">
        <f>IF(FV217="nulová",I227,0)</f>
        <v>0</v>
      </c>
      <c r="HR217" s="13" t="s">
        <v>45</v>
      </c>
      <c r="HS217" s="127">
        <f>ROUND(H227*G227,2)</f>
        <v>8214.1299999999992</v>
      </c>
      <c r="HT217" s="13" t="s">
        <v>110</v>
      </c>
      <c r="HU217" s="126" t="s">
        <v>1010</v>
      </c>
    </row>
    <row r="218" spans="1:229" s="1" customFormat="1" ht="24.9" customHeight="1" thickBot="1" x14ac:dyDescent="0.25">
      <c r="A218"/>
      <c r="B218" s="408"/>
      <c r="C218" s="174"/>
      <c r="D218" s="174"/>
      <c r="E218" s="174"/>
      <c r="F218" s="174"/>
      <c r="G218" s="174"/>
      <c r="H218" s="174"/>
      <c r="I218" s="409"/>
      <c r="J218" s="257" t="s">
        <v>91</v>
      </c>
      <c r="K218" s="177" t="s">
        <v>2503</v>
      </c>
      <c r="L218" s="257" t="s">
        <v>91</v>
      </c>
      <c r="M218" s="177" t="s">
        <v>2503</v>
      </c>
      <c r="N218" s="257" t="s">
        <v>91</v>
      </c>
      <c r="O218" s="177" t="s">
        <v>2503</v>
      </c>
      <c r="P218" s="257" t="s">
        <v>91</v>
      </c>
      <c r="Q218" s="177" t="s">
        <v>2503</v>
      </c>
      <c r="R218" s="257" t="s">
        <v>91</v>
      </c>
      <c r="S218" s="177" t="s">
        <v>2503</v>
      </c>
      <c r="T218" s="257" t="s">
        <v>91</v>
      </c>
      <c r="U218" s="177" t="s">
        <v>2503</v>
      </c>
      <c r="V218" s="257" t="s">
        <v>91</v>
      </c>
      <c r="W218" s="177" t="s">
        <v>2503</v>
      </c>
      <c r="X218" s="257" t="s">
        <v>91</v>
      </c>
      <c r="Y218" s="177" t="s">
        <v>2503</v>
      </c>
      <c r="Z218" s="257" t="s">
        <v>91</v>
      </c>
      <c r="AA218" s="177" t="s">
        <v>2503</v>
      </c>
      <c r="AB218" s="257" t="s">
        <v>91</v>
      </c>
      <c r="AC218" s="177" t="s">
        <v>2503</v>
      </c>
      <c r="AD218" s="257" t="s">
        <v>91</v>
      </c>
      <c r="AE218" s="177" t="s">
        <v>2503</v>
      </c>
      <c r="AF218" s="257" t="s">
        <v>91</v>
      </c>
      <c r="AG218" s="177" t="s">
        <v>2503</v>
      </c>
      <c r="AH218" s="257" t="s">
        <v>91</v>
      </c>
      <c r="AI218" s="177" t="s">
        <v>2503</v>
      </c>
      <c r="AJ218" s="257" t="s">
        <v>91</v>
      </c>
      <c r="AK218" s="177" t="s">
        <v>2503</v>
      </c>
      <c r="AL218" s="257" t="s">
        <v>91</v>
      </c>
      <c r="AM218" s="177" t="s">
        <v>2503</v>
      </c>
      <c r="AN218" s="257" t="s">
        <v>91</v>
      </c>
      <c r="AO218" s="177" t="s">
        <v>2503</v>
      </c>
      <c r="AP218" s="2068" t="s">
        <v>91</v>
      </c>
      <c r="AQ218" s="1896" t="s">
        <v>2503</v>
      </c>
      <c r="AR218" s="2068" t="s">
        <v>91</v>
      </c>
      <c r="AS218" s="1896" t="s">
        <v>2503</v>
      </c>
      <c r="AT218" s="257" t="s">
        <v>91</v>
      </c>
      <c r="AU218" s="177" t="s">
        <v>2503</v>
      </c>
      <c r="AV218" s="257" t="s">
        <v>91</v>
      </c>
      <c r="AW218" s="177" t="s">
        <v>2503</v>
      </c>
      <c r="AX218" s="257" t="s">
        <v>91</v>
      </c>
      <c r="AY218" s="177" t="s">
        <v>2503</v>
      </c>
      <c r="AZ218" s="522" t="s">
        <v>91</v>
      </c>
      <c r="FT218" s="25"/>
      <c r="FU218" s="128"/>
      <c r="FV218" s="129"/>
      <c r="FW218" s="33"/>
      <c r="FX218" s="33"/>
      <c r="FY218" s="33"/>
      <c r="FZ218" s="33"/>
      <c r="GA218" s="33"/>
      <c r="GB218" s="34"/>
      <c r="GC218" s="22"/>
      <c r="GD218" s="22"/>
      <c r="GE218" s="22"/>
      <c r="GF218" s="22"/>
      <c r="GG218" s="22"/>
      <c r="GH218" s="22"/>
      <c r="GI218" s="22"/>
      <c r="GJ218" s="22"/>
      <c r="GK218" s="22"/>
      <c r="GL218" s="22"/>
      <c r="GM218" s="22"/>
      <c r="HB218" s="13" t="s">
        <v>112</v>
      </c>
      <c r="HC218" s="13" t="s">
        <v>46</v>
      </c>
    </row>
    <row r="219" spans="1:229" s="487" customFormat="1" ht="24.9" customHeight="1" thickBot="1" x14ac:dyDescent="0.35">
      <c r="A219"/>
      <c r="B219" s="504"/>
      <c r="C219" s="1112" t="s">
        <v>43</v>
      </c>
      <c r="D219" s="1112" t="s">
        <v>682</v>
      </c>
      <c r="E219" s="1112" t="s">
        <v>683</v>
      </c>
      <c r="F219" s="1113"/>
      <c r="G219" s="1114"/>
      <c r="H219" s="1115"/>
      <c r="I219" s="1116">
        <f>HS209</f>
        <v>45961.350000000006</v>
      </c>
      <c r="J219" s="468"/>
      <c r="K219" s="467">
        <f>K220+K227+K233+K236</f>
        <v>0</v>
      </c>
      <c r="L219" s="468"/>
      <c r="M219" s="467">
        <f>M220+M227+M233+M236</f>
        <v>0</v>
      </c>
      <c r="N219" s="468"/>
      <c r="O219" s="467">
        <f>O220+O227+O233+O236</f>
        <v>0</v>
      </c>
      <c r="P219" s="468"/>
      <c r="Q219" s="467">
        <f>Q220+Q227+Q233+Q236</f>
        <v>0</v>
      </c>
      <c r="R219" s="468"/>
      <c r="S219" s="467">
        <f>S220+S227+S233+S236</f>
        <v>0</v>
      </c>
      <c r="T219" s="468"/>
      <c r="U219" s="467">
        <f>U220+U227+U233+U236</f>
        <v>0</v>
      </c>
      <c r="V219" s="468"/>
      <c r="W219" s="467">
        <f>W220+W227+W233+W236</f>
        <v>0</v>
      </c>
      <c r="X219" s="468"/>
      <c r="Y219" s="467">
        <f>Y220+Y227+Y233+Y236</f>
        <v>0</v>
      </c>
      <c r="Z219" s="468"/>
      <c r="AA219" s="467">
        <f>AA220+AA227+AA233+AA236</f>
        <v>0</v>
      </c>
      <c r="AB219" s="468"/>
      <c r="AC219" s="467">
        <f>AC220+AC227+AC233+AC236</f>
        <v>0</v>
      </c>
      <c r="AD219" s="468"/>
      <c r="AE219" s="467">
        <f>AE220+AE227+AE233+AE236</f>
        <v>0</v>
      </c>
      <c r="AF219" s="468"/>
      <c r="AG219" s="467">
        <f>AG220+AG227+AG233+AG236</f>
        <v>0</v>
      </c>
      <c r="AH219" s="468"/>
      <c r="AI219" s="467">
        <f>AI220+AI227+AI233+AI236</f>
        <v>0</v>
      </c>
      <c r="AJ219" s="468"/>
      <c r="AK219" s="467">
        <f>AK220+AK227+AK233+AK236</f>
        <v>0</v>
      </c>
      <c r="AL219" s="468"/>
      <c r="AM219" s="467">
        <f>AM220+AM227+AM233+AM236</f>
        <v>0</v>
      </c>
      <c r="AN219" s="468"/>
      <c r="AO219" s="467">
        <f>AO220+AO227+AO233+AO236</f>
        <v>0</v>
      </c>
      <c r="AP219" s="2070"/>
      <c r="AQ219" s="2071">
        <f>AQ220+AQ227+AQ233+AQ236</f>
        <v>7674.26</v>
      </c>
      <c r="AR219" s="2070"/>
      <c r="AS219" s="2071">
        <f>AS220+AS227+AS233+AS236</f>
        <v>0</v>
      </c>
      <c r="AT219" s="468"/>
      <c r="AU219" s="467">
        <f>AU220+AU227+AU233+AU236</f>
        <v>0</v>
      </c>
      <c r="AV219" s="468"/>
      <c r="AW219" s="467">
        <f>AW220+AW227+AW233+AW236</f>
        <v>7674.26</v>
      </c>
      <c r="AX219" s="468"/>
      <c r="AY219" s="467">
        <f>AY220+AY227+AY233+AY236</f>
        <v>38287.089999999997</v>
      </c>
      <c r="AZ219" s="524"/>
      <c r="FT219" s="488"/>
      <c r="FU219" s="489"/>
      <c r="FV219" s="490"/>
      <c r="FW219" s="490"/>
      <c r="FX219" s="490"/>
      <c r="FY219" s="490"/>
      <c r="FZ219" s="490"/>
      <c r="GA219" s="490"/>
      <c r="GB219" s="491"/>
      <c r="HB219" s="492" t="s">
        <v>114</v>
      </c>
      <c r="HC219" s="492" t="s">
        <v>46</v>
      </c>
      <c r="HD219" s="487" t="s">
        <v>45</v>
      </c>
      <c r="HE219" s="487" t="s">
        <v>23</v>
      </c>
      <c r="HF219" s="487" t="s">
        <v>44</v>
      </c>
      <c r="HG219" s="492" t="s">
        <v>103</v>
      </c>
    </row>
    <row r="220" spans="1:229" s="443" customFormat="1" ht="37.200000000000003" customHeight="1" x14ac:dyDescent="0.2">
      <c r="A220"/>
      <c r="B220" s="430" t="s">
        <v>489</v>
      </c>
      <c r="C220" s="418" t="s">
        <v>105</v>
      </c>
      <c r="D220" s="419" t="s">
        <v>684</v>
      </c>
      <c r="E220" s="466" t="s">
        <v>685</v>
      </c>
      <c r="F220" s="421" t="s">
        <v>283</v>
      </c>
      <c r="G220" s="422">
        <v>84.24</v>
      </c>
      <c r="H220" s="423">
        <v>91.1</v>
      </c>
      <c r="I220" s="424">
        <f>ROUND(H220*G220,2)</f>
        <v>7674.26</v>
      </c>
      <c r="J220" s="510"/>
      <c r="K220" s="319">
        <f>ROUND(J220*H220,2)</f>
        <v>0</v>
      </c>
      <c r="L220" s="510"/>
      <c r="M220" s="319">
        <f>ROUND(L220*H220,2)</f>
        <v>0</v>
      </c>
      <c r="N220" s="510"/>
      <c r="O220" s="319">
        <f>ROUND(N220*H220,2)</f>
        <v>0</v>
      </c>
      <c r="P220" s="510"/>
      <c r="Q220" s="319">
        <f>ROUND(P220*H220,2)</f>
        <v>0</v>
      </c>
      <c r="R220" s="510"/>
      <c r="S220" s="319">
        <f>ROUND(R220*H220,2)</f>
        <v>0</v>
      </c>
      <c r="T220" s="510"/>
      <c r="U220" s="319">
        <f>ROUND(T220*H220,2)</f>
        <v>0</v>
      </c>
      <c r="V220" s="510"/>
      <c r="W220" s="319">
        <f>ROUND(V220*H220,2)</f>
        <v>0</v>
      </c>
      <c r="X220" s="510"/>
      <c r="Y220" s="319">
        <f>ROUND(X220*H220,2)</f>
        <v>0</v>
      </c>
      <c r="Z220" s="510"/>
      <c r="AA220" s="319">
        <f>ROUND(Z220*H220,2)</f>
        <v>0</v>
      </c>
      <c r="AB220" s="510"/>
      <c r="AC220" s="319">
        <f>ROUND(AB220*H220,2)</f>
        <v>0</v>
      </c>
      <c r="AD220" s="510"/>
      <c r="AE220" s="319">
        <f>ROUND(AD220*H220,2)</f>
        <v>0</v>
      </c>
      <c r="AF220" s="510"/>
      <c r="AG220" s="319">
        <f>ROUND(AF220*H220,2)</f>
        <v>0</v>
      </c>
      <c r="AH220" s="510"/>
      <c r="AI220" s="319">
        <f>ROUND(AH220*H220,2)</f>
        <v>0</v>
      </c>
      <c r="AJ220" s="510"/>
      <c r="AK220" s="319">
        <f>ROUND(AJ220*H220,2)</f>
        <v>0</v>
      </c>
      <c r="AL220" s="510"/>
      <c r="AM220" s="319">
        <f>ROUND(AL220*H220,2)</f>
        <v>0</v>
      </c>
      <c r="AN220" s="510"/>
      <c r="AO220" s="319">
        <f>ROUND(AN220*H220,2)</f>
        <v>0</v>
      </c>
      <c r="AP220" s="2084">
        <v>84.24</v>
      </c>
      <c r="AQ220" s="1908">
        <f>ROUND(AP220*H220,2)</f>
        <v>7674.26</v>
      </c>
      <c r="AR220" s="2080"/>
      <c r="AS220" s="1908">
        <f>ROUND(AR220*H220,2)</f>
        <v>0</v>
      </c>
      <c r="AT220" s="510"/>
      <c r="AU220" s="319">
        <f>ROUND(AT220*H220,2)</f>
        <v>0</v>
      </c>
      <c r="AV220" s="509">
        <f>AT220+AR220+AP220+AN220+AL220+AJ220+AH220+AF220+AD220+AB220+Z220+X220+V220+T220+R220+P220+N220+L220+J220</f>
        <v>84.24</v>
      </c>
      <c r="AW220" s="319">
        <f>ROUND(AV220*H220,2)</f>
        <v>7674.26</v>
      </c>
      <c r="AX220" s="509">
        <f>G220-AV220</f>
        <v>0</v>
      </c>
      <c r="AY220" s="319">
        <f>ROUND(AX220*H220,2)</f>
        <v>0</v>
      </c>
      <c r="AZ220" s="530">
        <f>AY220/I220</f>
        <v>0</v>
      </c>
      <c r="FT220" s="461"/>
      <c r="FU220" s="444"/>
      <c r="FV220" s="445"/>
      <c r="FW220" s="445"/>
      <c r="FX220" s="445"/>
      <c r="FY220" s="445"/>
      <c r="FZ220" s="445"/>
      <c r="GA220" s="445"/>
      <c r="GB220" s="446"/>
      <c r="HB220" s="447" t="s">
        <v>114</v>
      </c>
      <c r="HC220" s="447" t="s">
        <v>46</v>
      </c>
      <c r="HD220" s="443" t="s">
        <v>46</v>
      </c>
      <c r="HE220" s="443" t="s">
        <v>23</v>
      </c>
      <c r="HF220" s="443" t="s">
        <v>44</v>
      </c>
      <c r="HG220" s="447" t="s">
        <v>103</v>
      </c>
    </row>
    <row r="221" spans="1:229" s="10" customFormat="1" ht="24.9" customHeight="1" x14ac:dyDescent="0.2">
      <c r="A221"/>
      <c r="B221" s="377"/>
      <c r="C221" s="207" t="s">
        <v>112</v>
      </c>
      <c r="D221" s="33"/>
      <c r="E221" s="208" t="s">
        <v>687</v>
      </c>
      <c r="F221" s="33"/>
      <c r="G221" s="33"/>
      <c r="H221" s="202"/>
      <c r="I221" s="378"/>
      <c r="J221" s="371"/>
      <c r="K221" s="317"/>
      <c r="L221" s="371"/>
      <c r="M221" s="317"/>
      <c r="N221" s="371"/>
      <c r="O221" s="317"/>
      <c r="P221" s="371"/>
      <c r="Q221" s="317"/>
      <c r="R221" s="371"/>
      <c r="S221" s="317"/>
      <c r="T221" s="371"/>
      <c r="U221" s="317"/>
      <c r="V221" s="371"/>
      <c r="W221" s="317"/>
      <c r="X221" s="371"/>
      <c r="Y221" s="317"/>
      <c r="Z221" s="371"/>
      <c r="AA221" s="317"/>
      <c r="AB221" s="371"/>
      <c r="AC221" s="317"/>
      <c r="AD221" s="371"/>
      <c r="AE221" s="317"/>
      <c r="AF221" s="371"/>
      <c r="AG221" s="317"/>
      <c r="AH221" s="371"/>
      <c r="AI221" s="317"/>
      <c r="AJ221" s="371"/>
      <c r="AK221" s="317"/>
      <c r="AL221" s="371"/>
      <c r="AM221" s="317"/>
      <c r="AN221" s="371"/>
      <c r="AO221" s="317"/>
      <c r="AP221" s="2076"/>
      <c r="AQ221" s="1906"/>
      <c r="AR221" s="2076"/>
      <c r="AS221" s="1906"/>
      <c r="AT221" s="371"/>
      <c r="AU221" s="317"/>
      <c r="AV221" s="371"/>
      <c r="AW221" s="317"/>
      <c r="AX221" s="371"/>
      <c r="AY221" s="317"/>
      <c r="AZ221" s="528"/>
      <c r="FT221" s="139"/>
      <c r="FU221" s="140"/>
      <c r="FV221" s="141"/>
      <c r="FW221" s="141"/>
      <c r="FX221" s="141"/>
      <c r="FY221" s="141"/>
      <c r="FZ221" s="141"/>
      <c r="GA221" s="141"/>
      <c r="GB221" s="142"/>
      <c r="HB221" s="143" t="s">
        <v>114</v>
      </c>
      <c r="HC221" s="143" t="s">
        <v>46</v>
      </c>
      <c r="HD221" s="10" t="s">
        <v>46</v>
      </c>
      <c r="HE221" s="10" t="s">
        <v>23</v>
      </c>
      <c r="HF221" s="10" t="s">
        <v>44</v>
      </c>
      <c r="HG221" s="143" t="s">
        <v>103</v>
      </c>
    </row>
    <row r="222" spans="1:229" s="12" customFormat="1" ht="24.9" customHeight="1" x14ac:dyDescent="0.2">
      <c r="A222"/>
      <c r="B222" s="382"/>
      <c r="C222" s="207" t="s">
        <v>114</v>
      </c>
      <c r="D222" s="210" t="s">
        <v>7</v>
      </c>
      <c r="E222" s="211" t="s">
        <v>688</v>
      </c>
      <c r="F222" s="134"/>
      <c r="G222" s="210" t="s">
        <v>7</v>
      </c>
      <c r="H222" s="212"/>
      <c r="I222" s="383"/>
      <c r="J222" s="373"/>
      <c r="K222" s="323"/>
      <c r="L222" s="373"/>
      <c r="M222" s="323"/>
      <c r="N222" s="373"/>
      <c r="O222" s="323"/>
      <c r="P222" s="373"/>
      <c r="Q222" s="323"/>
      <c r="R222" s="373"/>
      <c r="S222" s="323"/>
      <c r="T222" s="373"/>
      <c r="U222" s="323"/>
      <c r="V222" s="373"/>
      <c r="W222" s="323"/>
      <c r="X222" s="373"/>
      <c r="Y222" s="323"/>
      <c r="Z222" s="373"/>
      <c r="AA222" s="323"/>
      <c r="AB222" s="373"/>
      <c r="AC222" s="323"/>
      <c r="AD222" s="373"/>
      <c r="AE222" s="323"/>
      <c r="AF222" s="373"/>
      <c r="AG222" s="323"/>
      <c r="AH222" s="373"/>
      <c r="AI222" s="323"/>
      <c r="AJ222" s="373"/>
      <c r="AK222" s="323"/>
      <c r="AL222" s="373"/>
      <c r="AM222" s="323"/>
      <c r="AN222" s="373"/>
      <c r="AO222" s="323"/>
      <c r="AP222" s="2077"/>
      <c r="AQ222" s="1912"/>
      <c r="AR222" s="2077"/>
      <c r="AS222" s="1912"/>
      <c r="AT222" s="373"/>
      <c r="AU222" s="323"/>
      <c r="AV222" s="373"/>
      <c r="AW222" s="323"/>
      <c r="AX222" s="373"/>
      <c r="AY222" s="323"/>
      <c r="AZ222" s="529"/>
      <c r="FT222" s="153"/>
      <c r="FU222" s="154"/>
      <c r="FV222" s="155"/>
      <c r="FW222" s="155"/>
      <c r="FX222" s="155"/>
      <c r="FY222" s="155"/>
      <c r="FZ222" s="155"/>
      <c r="GA222" s="155"/>
      <c r="GB222" s="156"/>
      <c r="HB222" s="157" t="s">
        <v>114</v>
      </c>
      <c r="HC222" s="157" t="s">
        <v>46</v>
      </c>
      <c r="HD222" s="12" t="s">
        <v>110</v>
      </c>
      <c r="HE222" s="12" t="s">
        <v>23</v>
      </c>
      <c r="HF222" s="12" t="s">
        <v>45</v>
      </c>
      <c r="HG222" s="157" t="s">
        <v>103</v>
      </c>
    </row>
    <row r="223" spans="1:229" s="1" customFormat="1" ht="24.9" customHeight="1" x14ac:dyDescent="0.2">
      <c r="A223"/>
      <c r="B223" s="380"/>
      <c r="C223" s="207" t="s">
        <v>114</v>
      </c>
      <c r="D223" s="215" t="s">
        <v>7</v>
      </c>
      <c r="E223" s="216" t="s">
        <v>1008</v>
      </c>
      <c r="F223" s="141"/>
      <c r="G223" s="217">
        <v>51.01</v>
      </c>
      <c r="H223" s="218"/>
      <c r="I223" s="381"/>
      <c r="J223" s="369"/>
      <c r="K223" s="508"/>
      <c r="L223" s="369"/>
      <c r="M223" s="508"/>
      <c r="N223" s="369"/>
      <c r="O223" s="508"/>
      <c r="P223" s="369"/>
      <c r="Q223" s="508"/>
      <c r="R223" s="369"/>
      <c r="S223" s="508"/>
      <c r="T223" s="369"/>
      <c r="U223" s="508"/>
      <c r="V223" s="369"/>
      <c r="W223" s="508"/>
      <c r="X223" s="369"/>
      <c r="Y223" s="508"/>
      <c r="Z223" s="369"/>
      <c r="AA223" s="508"/>
      <c r="AB223" s="369"/>
      <c r="AC223" s="508"/>
      <c r="AD223" s="369"/>
      <c r="AE223" s="508"/>
      <c r="AF223" s="369"/>
      <c r="AG223" s="508"/>
      <c r="AH223" s="369"/>
      <c r="AI223" s="508"/>
      <c r="AJ223" s="369"/>
      <c r="AK223" s="508"/>
      <c r="AL223" s="369"/>
      <c r="AM223" s="508"/>
      <c r="AN223" s="369"/>
      <c r="AO223" s="508"/>
      <c r="AP223" s="2074"/>
      <c r="AQ223" s="1902"/>
      <c r="AR223" s="2074"/>
      <c r="AS223" s="1902"/>
      <c r="AT223" s="369"/>
      <c r="AU223" s="508"/>
      <c r="AV223" s="369"/>
      <c r="AW223" s="508"/>
      <c r="AX223" s="369"/>
      <c r="AY223" s="508"/>
      <c r="AZ223" s="526"/>
      <c r="FT223" s="25"/>
      <c r="FU223" s="122" t="s">
        <v>7</v>
      </c>
      <c r="FV223" s="123" t="s">
        <v>31</v>
      </c>
      <c r="FW223" s="33"/>
      <c r="FX223" s="124">
        <f>FW223*G233</f>
        <v>0</v>
      </c>
      <c r="FY223" s="124">
        <v>0</v>
      </c>
      <c r="FZ223" s="124">
        <f>FY223*G233</f>
        <v>0</v>
      </c>
      <c r="GA223" s="124">
        <v>0</v>
      </c>
      <c r="GB223" s="125">
        <f>GA223*G233</f>
        <v>0</v>
      </c>
      <c r="GC223" s="22"/>
      <c r="GD223" s="22"/>
      <c r="GE223" s="22"/>
      <c r="GF223" s="22"/>
      <c r="GG223" s="22"/>
      <c r="GH223" s="22"/>
      <c r="GI223" s="22"/>
      <c r="GJ223" s="22"/>
      <c r="GK223" s="22"/>
      <c r="GL223" s="22"/>
      <c r="GM223" s="22"/>
      <c r="GZ223" s="126" t="s">
        <v>110</v>
      </c>
      <c r="HB223" s="126" t="s">
        <v>105</v>
      </c>
      <c r="HC223" s="126" t="s">
        <v>46</v>
      </c>
      <c r="HG223" s="13" t="s">
        <v>103</v>
      </c>
      <c r="HM223" s="127">
        <f>IF(FV223="základní",I233,0)</f>
        <v>4618.97</v>
      </c>
      <c r="HN223" s="127">
        <f>IF(FV223="snížená",I233,0)</f>
        <v>0</v>
      </c>
      <c r="HO223" s="127">
        <f>IF(FV223="zákl. přenesená",I233,0)</f>
        <v>0</v>
      </c>
      <c r="HP223" s="127">
        <f>IF(FV223="sníž. přenesená",I233,0)</f>
        <v>0</v>
      </c>
      <c r="HQ223" s="127">
        <f>IF(FV223="nulová",I233,0)</f>
        <v>0</v>
      </c>
      <c r="HR223" s="13" t="s">
        <v>45</v>
      </c>
      <c r="HS223" s="127">
        <f>ROUND(H233*G233,2)</f>
        <v>4618.97</v>
      </c>
      <c r="HT223" s="13" t="s">
        <v>110</v>
      </c>
      <c r="HU223" s="126" t="s">
        <v>1013</v>
      </c>
    </row>
    <row r="224" spans="1:229" s="1" customFormat="1" ht="24.9" customHeight="1" x14ac:dyDescent="0.2">
      <c r="A224"/>
      <c r="B224" s="382"/>
      <c r="C224" s="207" t="s">
        <v>114</v>
      </c>
      <c r="D224" s="210" t="s">
        <v>7</v>
      </c>
      <c r="E224" s="211" t="s">
        <v>876</v>
      </c>
      <c r="F224" s="134"/>
      <c r="G224" s="210" t="s">
        <v>7</v>
      </c>
      <c r="H224" s="212"/>
      <c r="I224" s="383"/>
      <c r="J224" s="369"/>
      <c r="K224" s="508"/>
      <c r="L224" s="369"/>
      <c r="M224" s="508"/>
      <c r="N224" s="369"/>
      <c r="O224" s="508"/>
      <c r="P224" s="369"/>
      <c r="Q224" s="508"/>
      <c r="R224" s="369"/>
      <c r="S224" s="508"/>
      <c r="T224" s="369"/>
      <c r="U224" s="508"/>
      <c r="V224" s="369"/>
      <c r="W224" s="508"/>
      <c r="X224" s="369"/>
      <c r="Y224" s="508"/>
      <c r="Z224" s="369"/>
      <c r="AA224" s="508"/>
      <c r="AB224" s="369"/>
      <c r="AC224" s="508"/>
      <c r="AD224" s="369"/>
      <c r="AE224" s="508"/>
      <c r="AF224" s="369"/>
      <c r="AG224" s="508"/>
      <c r="AH224" s="369"/>
      <c r="AI224" s="508"/>
      <c r="AJ224" s="369"/>
      <c r="AK224" s="508"/>
      <c r="AL224" s="369"/>
      <c r="AM224" s="508"/>
      <c r="AN224" s="369"/>
      <c r="AO224" s="508"/>
      <c r="AP224" s="2074"/>
      <c r="AQ224" s="1902"/>
      <c r="AR224" s="2074"/>
      <c r="AS224" s="1902"/>
      <c r="AT224" s="369"/>
      <c r="AU224" s="508"/>
      <c r="AV224" s="369"/>
      <c r="AW224" s="508"/>
      <c r="AX224" s="369"/>
      <c r="AY224" s="508"/>
      <c r="AZ224" s="526"/>
      <c r="FT224" s="25"/>
      <c r="FU224" s="128"/>
      <c r="FV224" s="129"/>
      <c r="FW224" s="33"/>
      <c r="FX224" s="33"/>
      <c r="FY224" s="33"/>
      <c r="FZ224" s="33"/>
      <c r="GA224" s="33"/>
      <c r="GB224" s="34"/>
      <c r="GC224" s="22"/>
      <c r="GD224" s="22"/>
      <c r="GE224" s="22"/>
      <c r="GF224" s="22"/>
      <c r="GG224" s="22"/>
      <c r="GH224" s="22"/>
      <c r="GI224" s="22"/>
      <c r="GJ224" s="22"/>
      <c r="GK224" s="22"/>
      <c r="GL224" s="22"/>
      <c r="GM224" s="22"/>
      <c r="HB224" s="13" t="s">
        <v>112</v>
      </c>
      <c r="HC224" s="13" t="s">
        <v>46</v>
      </c>
    </row>
    <row r="225" spans="1:229" s="10" customFormat="1" ht="24.9" customHeight="1" x14ac:dyDescent="0.2">
      <c r="A225"/>
      <c r="B225" s="380"/>
      <c r="C225" s="207" t="s">
        <v>114</v>
      </c>
      <c r="D225" s="215" t="s">
        <v>7</v>
      </c>
      <c r="E225" s="216" t="s">
        <v>1009</v>
      </c>
      <c r="F225" s="141"/>
      <c r="G225" s="217">
        <v>33.229999999999997</v>
      </c>
      <c r="H225" s="218"/>
      <c r="I225" s="381"/>
      <c r="J225" s="371"/>
      <c r="K225" s="317"/>
      <c r="L225" s="371"/>
      <c r="M225" s="317"/>
      <c r="N225" s="371"/>
      <c r="O225" s="317"/>
      <c r="P225" s="371"/>
      <c r="Q225" s="317"/>
      <c r="R225" s="371"/>
      <c r="S225" s="317"/>
      <c r="T225" s="371"/>
      <c r="U225" s="317"/>
      <c r="V225" s="371"/>
      <c r="W225" s="317"/>
      <c r="X225" s="371"/>
      <c r="Y225" s="317"/>
      <c r="Z225" s="371"/>
      <c r="AA225" s="317"/>
      <c r="AB225" s="371"/>
      <c r="AC225" s="317"/>
      <c r="AD225" s="371"/>
      <c r="AE225" s="317"/>
      <c r="AF225" s="371"/>
      <c r="AG225" s="317"/>
      <c r="AH225" s="371"/>
      <c r="AI225" s="317"/>
      <c r="AJ225" s="371"/>
      <c r="AK225" s="317"/>
      <c r="AL225" s="371"/>
      <c r="AM225" s="317"/>
      <c r="AN225" s="371"/>
      <c r="AO225" s="317"/>
      <c r="AP225" s="2076"/>
      <c r="AQ225" s="1906"/>
      <c r="AR225" s="2076"/>
      <c r="AS225" s="1906"/>
      <c r="AT225" s="371"/>
      <c r="AU225" s="317"/>
      <c r="AV225" s="371"/>
      <c r="AW225" s="317"/>
      <c r="AX225" s="371"/>
      <c r="AY225" s="317"/>
      <c r="AZ225" s="528"/>
      <c r="FT225" s="139"/>
      <c r="FU225" s="140"/>
      <c r="FV225" s="141"/>
      <c r="FW225" s="141"/>
      <c r="FX225" s="141"/>
      <c r="FY225" s="141"/>
      <c r="FZ225" s="141"/>
      <c r="GA225" s="141"/>
      <c r="GB225" s="142"/>
      <c r="HB225" s="143" t="s">
        <v>114</v>
      </c>
      <c r="HC225" s="143" t="s">
        <v>46</v>
      </c>
      <c r="HD225" s="10" t="s">
        <v>46</v>
      </c>
      <c r="HE225" s="10" t="s">
        <v>23</v>
      </c>
      <c r="HF225" s="10" t="s">
        <v>45</v>
      </c>
      <c r="HG225" s="143" t="s">
        <v>103</v>
      </c>
    </row>
    <row r="226" spans="1:229" s="1" customFormat="1" ht="24.9" customHeight="1" x14ac:dyDescent="0.2">
      <c r="A226"/>
      <c r="B226" s="384"/>
      <c r="C226" s="207" t="s">
        <v>114</v>
      </c>
      <c r="D226" s="227" t="s">
        <v>7</v>
      </c>
      <c r="E226" s="228" t="s">
        <v>132</v>
      </c>
      <c r="F226" s="155"/>
      <c r="G226" s="229">
        <v>84.24</v>
      </c>
      <c r="H226" s="230"/>
      <c r="I226" s="385"/>
      <c r="J226" s="369"/>
      <c r="K226" s="508"/>
      <c r="L226" s="369"/>
      <c r="M226" s="508"/>
      <c r="N226" s="369"/>
      <c r="O226" s="508"/>
      <c r="P226" s="369"/>
      <c r="Q226" s="508"/>
      <c r="R226" s="369"/>
      <c r="S226" s="508"/>
      <c r="T226" s="369"/>
      <c r="U226" s="508"/>
      <c r="V226" s="369"/>
      <c r="W226" s="508"/>
      <c r="X226" s="369"/>
      <c r="Y226" s="508"/>
      <c r="Z226" s="369"/>
      <c r="AA226" s="508"/>
      <c r="AB226" s="369"/>
      <c r="AC226" s="508"/>
      <c r="AD226" s="369"/>
      <c r="AE226" s="508"/>
      <c r="AF226" s="369"/>
      <c r="AG226" s="508"/>
      <c r="AH226" s="369"/>
      <c r="AI226" s="508"/>
      <c r="AJ226" s="369"/>
      <c r="AK226" s="508"/>
      <c r="AL226" s="369"/>
      <c r="AM226" s="508"/>
      <c r="AN226" s="369"/>
      <c r="AO226" s="508"/>
      <c r="AP226" s="2074"/>
      <c r="AQ226" s="1902"/>
      <c r="AR226" s="2074"/>
      <c r="AS226" s="1902"/>
      <c r="AT226" s="369"/>
      <c r="AU226" s="508"/>
      <c r="AV226" s="369"/>
      <c r="AW226" s="508"/>
      <c r="AX226" s="369"/>
      <c r="AY226" s="508"/>
      <c r="AZ226" s="526"/>
      <c r="FT226" s="25"/>
      <c r="FU226" s="122" t="s">
        <v>7</v>
      </c>
      <c r="FV226" s="123" t="s">
        <v>31</v>
      </c>
      <c r="FW226" s="33"/>
      <c r="FX226" s="124">
        <f>FW226*G236</f>
        <v>0</v>
      </c>
      <c r="FY226" s="124">
        <v>0</v>
      </c>
      <c r="FZ226" s="124">
        <f>FY226*G236</f>
        <v>0</v>
      </c>
      <c r="GA226" s="124">
        <v>0</v>
      </c>
      <c r="GB226" s="125">
        <f>GA226*G236</f>
        <v>0</v>
      </c>
      <c r="GC226" s="22"/>
      <c r="GD226" s="22"/>
      <c r="GE226" s="22"/>
      <c r="GF226" s="22"/>
      <c r="GG226" s="22"/>
      <c r="GH226" s="22"/>
      <c r="GI226" s="22"/>
      <c r="GJ226" s="22"/>
      <c r="GK226" s="22"/>
      <c r="GL226" s="22"/>
      <c r="GM226" s="22"/>
      <c r="GZ226" s="126" t="s">
        <v>110</v>
      </c>
      <c r="HB226" s="126" t="s">
        <v>105</v>
      </c>
      <c r="HC226" s="126" t="s">
        <v>46</v>
      </c>
      <c r="HG226" s="13" t="s">
        <v>103</v>
      </c>
      <c r="HM226" s="127">
        <f>IF(FV226="základní",I236,0)</f>
        <v>25453.99</v>
      </c>
      <c r="HN226" s="127">
        <f>IF(FV226="snížená",I236,0)</f>
        <v>0</v>
      </c>
      <c r="HO226" s="127">
        <f>IF(FV226="zákl. přenesená",I236,0)</f>
        <v>0</v>
      </c>
      <c r="HP226" s="127">
        <f>IF(FV226="sníž. přenesená",I236,0)</f>
        <v>0</v>
      </c>
      <c r="HQ226" s="127">
        <f>IF(FV226="nulová",I236,0)</f>
        <v>0</v>
      </c>
      <c r="HR226" s="13" t="s">
        <v>45</v>
      </c>
      <c r="HS226" s="127">
        <f>ROUND(H236*G236,2)</f>
        <v>25453.99</v>
      </c>
      <c r="HT226" s="13" t="s">
        <v>110</v>
      </c>
      <c r="HU226" s="126" t="s">
        <v>1015</v>
      </c>
    </row>
    <row r="227" spans="1:229" s="2" customFormat="1" ht="24.9" customHeight="1" x14ac:dyDescent="0.2">
      <c r="A227"/>
      <c r="B227" s="2061" t="s">
        <v>495</v>
      </c>
      <c r="C227" s="1637" t="s">
        <v>105</v>
      </c>
      <c r="D227" s="1638" t="s">
        <v>692</v>
      </c>
      <c r="E227" s="1639" t="s">
        <v>693</v>
      </c>
      <c r="F227" s="1640" t="s">
        <v>283</v>
      </c>
      <c r="G227" s="1641">
        <v>1156.92</v>
      </c>
      <c r="H227" s="1642">
        <v>7.1</v>
      </c>
      <c r="I227" s="2063">
        <f>ROUND(H227*G227,2)</f>
        <v>8214.1299999999992</v>
      </c>
      <c r="J227" s="509"/>
      <c r="K227" s="319">
        <f>ROUND(J227*H227,2)</f>
        <v>0</v>
      </c>
      <c r="L227" s="509"/>
      <c r="M227" s="319">
        <f>ROUND(L227*H227,2)</f>
        <v>0</v>
      </c>
      <c r="N227" s="509"/>
      <c r="O227" s="319">
        <f>ROUND(N227*H227,2)</f>
        <v>0</v>
      </c>
      <c r="P227" s="509"/>
      <c r="Q227" s="319">
        <f>ROUND(P227*H227,2)</f>
        <v>0</v>
      </c>
      <c r="R227" s="509"/>
      <c r="S227" s="319">
        <f>ROUND(R227*H227,2)</f>
        <v>0</v>
      </c>
      <c r="T227" s="509"/>
      <c r="U227" s="319">
        <f>ROUND(T227*H227,2)</f>
        <v>0</v>
      </c>
      <c r="V227" s="509"/>
      <c r="W227" s="319">
        <f>ROUND(V227*H227,2)</f>
        <v>0</v>
      </c>
      <c r="X227" s="509"/>
      <c r="Y227" s="319">
        <f>ROUND(X227*H227,2)</f>
        <v>0</v>
      </c>
      <c r="Z227" s="509"/>
      <c r="AA227" s="319">
        <f>ROUND(Z227*H227,2)</f>
        <v>0</v>
      </c>
      <c r="AB227" s="509"/>
      <c r="AC227" s="319">
        <f>ROUND(AB227*H227,2)</f>
        <v>0</v>
      </c>
      <c r="AD227" s="509"/>
      <c r="AE227" s="319">
        <f>ROUND(AD227*H227,2)</f>
        <v>0</v>
      </c>
      <c r="AF227" s="509"/>
      <c r="AG227" s="319">
        <f>ROUND(AF227*H227,2)</f>
        <v>0</v>
      </c>
      <c r="AH227" s="509"/>
      <c r="AI227" s="319">
        <f>ROUND(AH227*H227,2)</f>
        <v>0</v>
      </c>
      <c r="AJ227" s="509"/>
      <c r="AK227" s="319">
        <f>ROUND(AJ227*H227,2)</f>
        <v>0</v>
      </c>
      <c r="AL227" s="509"/>
      <c r="AM227" s="319">
        <f>ROUND(AL227*H227,2)</f>
        <v>0</v>
      </c>
      <c r="AN227" s="509"/>
      <c r="AO227" s="319">
        <f>ROUND(AN227*H227,2)</f>
        <v>0</v>
      </c>
      <c r="AP227" s="2078"/>
      <c r="AQ227" s="1908">
        <f>ROUND(AP227*H227,2)</f>
        <v>0</v>
      </c>
      <c r="AR227" s="2078"/>
      <c r="AS227" s="1908">
        <f>ROUND(AR227*H227,2)</f>
        <v>0</v>
      </c>
      <c r="AT227" s="509"/>
      <c r="AU227" s="319">
        <f>ROUND(AT227*H227,2)</f>
        <v>0</v>
      </c>
      <c r="AV227" s="509">
        <f>AT227+AR227+AP227+AN227+AL227+AJ227+AH227+AF227+AD227+AB227+Z227+X227+V227+T227+R227+P227+N227+L227+J227</f>
        <v>0</v>
      </c>
      <c r="AW227" s="319">
        <f>ROUND(AV227*H227,2)</f>
        <v>0</v>
      </c>
      <c r="AX227" s="2066">
        <f>G227-AV227</f>
        <v>1156.92</v>
      </c>
      <c r="AY227" s="1931">
        <f>ROUND(AX227*H227,2)</f>
        <v>8214.1299999999992</v>
      </c>
      <c r="AZ227" s="1932">
        <f>AY227/I227</f>
        <v>1</v>
      </c>
      <c r="FT227" s="31"/>
      <c r="FU227" s="458"/>
      <c r="FV227" s="285"/>
      <c r="FW227" s="285"/>
      <c r="FX227" s="285"/>
      <c r="FY227" s="285"/>
      <c r="FZ227" s="285"/>
      <c r="GA227" s="285"/>
      <c r="GB227" s="459"/>
      <c r="HB227" s="49" t="s">
        <v>112</v>
      </c>
      <c r="HC227" s="49" t="s">
        <v>46</v>
      </c>
    </row>
    <row r="228" spans="1:229" s="10" customFormat="1" ht="24.9" customHeight="1" x14ac:dyDescent="0.2">
      <c r="A228"/>
      <c r="B228" s="377"/>
      <c r="C228" s="207" t="s">
        <v>112</v>
      </c>
      <c r="D228" s="33"/>
      <c r="E228" s="208" t="s">
        <v>687</v>
      </c>
      <c r="F228" s="33"/>
      <c r="G228" s="33"/>
      <c r="H228" s="202"/>
      <c r="I228" s="378"/>
      <c r="J228" s="371"/>
      <c r="K228" s="317"/>
      <c r="L228" s="371"/>
      <c r="M228" s="317"/>
      <c r="N228" s="371"/>
      <c r="O228" s="317"/>
      <c r="P228" s="371"/>
      <c r="Q228" s="317"/>
      <c r="R228" s="371"/>
      <c r="S228" s="317"/>
      <c r="T228" s="371"/>
      <c r="U228" s="317"/>
      <c r="V228" s="371"/>
      <c r="W228" s="317"/>
      <c r="X228" s="371"/>
      <c r="Y228" s="317"/>
      <c r="Z228" s="371"/>
      <c r="AA228" s="317"/>
      <c r="AB228" s="371"/>
      <c r="AC228" s="317"/>
      <c r="AD228" s="371"/>
      <c r="AE228" s="317"/>
      <c r="AF228" s="371"/>
      <c r="AG228" s="317"/>
      <c r="AH228" s="371"/>
      <c r="AI228" s="317"/>
      <c r="AJ228" s="371"/>
      <c r="AK228" s="317"/>
      <c r="AL228" s="371"/>
      <c r="AM228" s="317"/>
      <c r="AN228" s="371"/>
      <c r="AO228" s="317"/>
      <c r="AP228" s="2076"/>
      <c r="AQ228" s="1906"/>
      <c r="AR228" s="2076"/>
      <c r="AS228" s="1906"/>
      <c r="AT228" s="371"/>
      <c r="AU228" s="317"/>
      <c r="AV228" s="371"/>
      <c r="AW228" s="317"/>
      <c r="AX228" s="371"/>
      <c r="AY228" s="317"/>
      <c r="AZ228" s="528"/>
      <c r="FT228" s="139"/>
      <c r="FU228" s="140"/>
      <c r="FV228" s="141"/>
      <c r="FW228" s="141"/>
      <c r="FX228" s="141"/>
      <c r="FY228" s="141"/>
      <c r="FZ228" s="141"/>
      <c r="GA228" s="141"/>
      <c r="GB228" s="142"/>
      <c r="HB228" s="143" t="s">
        <v>114</v>
      </c>
      <c r="HC228" s="143" t="s">
        <v>46</v>
      </c>
      <c r="HD228" s="10" t="s">
        <v>46</v>
      </c>
      <c r="HE228" s="10" t="s">
        <v>23</v>
      </c>
      <c r="HF228" s="10" t="s">
        <v>45</v>
      </c>
      <c r="HG228" s="143" t="s">
        <v>103</v>
      </c>
    </row>
    <row r="229" spans="1:229" s="8" customFormat="1" ht="24.9" customHeight="1" x14ac:dyDescent="0.2">
      <c r="A229"/>
      <c r="B229" s="382"/>
      <c r="C229" s="207" t="s">
        <v>114</v>
      </c>
      <c r="D229" s="210" t="s">
        <v>7</v>
      </c>
      <c r="E229" s="211" t="s">
        <v>695</v>
      </c>
      <c r="F229" s="134"/>
      <c r="G229" s="210" t="s">
        <v>7</v>
      </c>
      <c r="H229" s="212"/>
      <c r="I229" s="383"/>
      <c r="J229" s="374"/>
      <c r="K229" s="326"/>
      <c r="L229" s="374"/>
      <c r="M229" s="326"/>
      <c r="N229" s="374"/>
      <c r="O229" s="326"/>
      <c r="P229" s="374"/>
      <c r="Q229" s="326"/>
      <c r="R229" s="374"/>
      <c r="S229" s="326"/>
      <c r="T229" s="374"/>
      <c r="U229" s="326"/>
      <c r="V229" s="374"/>
      <c r="W229" s="326"/>
      <c r="X229" s="374"/>
      <c r="Y229" s="326"/>
      <c r="Z229" s="374"/>
      <c r="AA229" s="326"/>
      <c r="AB229" s="374"/>
      <c r="AC229" s="326"/>
      <c r="AD229" s="374"/>
      <c r="AE229" s="326"/>
      <c r="AF229" s="374"/>
      <c r="AG229" s="326"/>
      <c r="AH229" s="374"/>
      <c r="AI229" s="326"/>
      <c r="AJ229" s="374"/>
      <c r="AK229" s="326"/>
      <c r="AL229" s="374"/>
      <c r="AM229" s="326"/>
      <c r="AN229" s="374"/>
      <c r="AO229" s="326"/>
      <c r="AP229" s="2082"/>
      <c r="AQ229" s="1914"/>
      <c r="AR229" s="2082"/>
      <c r="AS229" s="1914"/>
      <c r="AT229" s="374"/>
      <c r="AU229" s="326"/>
      <c r="AV229" s="374"/>
      <c r="AW229" s="326"/>
      <c r="AX229" s="374"/>
      <c r="AY229" s="326"/>
      <c r="AZ229" s="532"/>
      <c r="FT229" s="108"/>
      <c r="FU229" s="109"/>
      <c r="FV229" s="110"/>
      <c r="FW229" s="110"/>
      <c r="FX229" s="111">
        <f>SUM(FX230:FX231)</f>
        <v>0</v>
      </c>
      <c r="FY229" s="110"/>
      <c r="FZ229" s="111">
        <f>SUM(FZ230:FZ231)</f>
        <v>0</v>
      </c>
      <c r="GA229" s="110"/>
      <c r="GB229" s="112">
        <f>SUM(GB230:GB231)</f>
        <v>0</v>
      </c>
      <c r="GZ229" s="113" t="s">
        <v>45</v>
      </c>
      <c r="HB229" s="114" t="s">
        <v>43</v>
      </c>
      <c r="HC229" s="114" t="s">
        <v>45</v>
      </c>
      <c r="HG229" s="113" t="s">
        <v>103</v>
      </c>
      <c r="HS229" s="115">
        <f>SUM(HS230:HS231)</f>
        <v>29862.79</v>
      </c>
    </row>
    <row r="230" spans="1:229" s="1" customFormat="1" ht="24.9" customHeight="1" x14ac:dyDescent="0.2">
      <c r="A230"/>
      <c r="B230" s="380"/>
      <c r="C230" s="207" t="s">
        <v>114</v>
      </c>
      <c r="D230" s="215" t="s">
        <v>7</v>
      </c>
      <c r="E230" s="216" t="s">
        <v>1011</v>
      </c>
      <c r="F230" s="141"/>
      <c r="G230" s="217">
        <v>459.09</v>
      </c>
      <c r="H230" s="218"/>
      <c r="I230" s="381"/>
      <c r="J230" s="369"/>
      <c r="K230" s="508"/>
      <c r="L230" s="369"/>
      <c r="M230" s="508"/>
      <c r="N230" s="369"/>
      <c r="O230" s="508"/>
      <c r="P230" s="369"/>
      <c r="Q230" s="508"/>
      <c r="R230" s="369"/>
      <c r="S230" s="508"/>
      <c r="T230" s="369"/>
      <c r="U230" s="508"/>
      <c r="V230" s="369"/>
      <c r="W230" s="508"/>
      <c r="X230" s="369"/>
      <c r="Y230" s="508"/>
      <c r="Z230" s="369"/>
      <c r="AA230" s="508"/>
      <c r="AB230" s="369"/>
      <c r="AC230" s="508"/>
      <c r="AD230" s="369"/>
      <c r="AE230" s="508"/>
      <c r="AF230" s="369"/>
      <c r="AG230" s="508"/>
      <c r="AH230" s="369"/>
      <c r="AI230" s="508"/>
      <c r="AJ230" s="369"/>
      <c r="AK230" s="508"/>
      <c r="AL230" s="369"/>
      <c r="AM230" s="508"/>
      <c r="AN230" s="369"/>
      <c r="AO230" s="508"/>
      <c r="AP230" s="2074"/>
      <c r="AQ230" s="1902"/>
      <c r="AR230" s="2074"/>
      <c r="AS230" s="1902"/>
      <c r="AT230" s="369"/>
      <c r="AU230" s="508"/>
      <c r="AV230" s="369"/>
      <c r="AW230" s="508"/>
      <c r="AX230" s="369"/>
      <c r="AY230" s="508"/>
      <c r="AZ230" s="526"/>
      <c r="FT230" s="25"/>
      <c r="FU230" s="122" t="s">
        <v>7</v>
      </c>
      <c r="FV230" s="123" t="s">
        <v>31</v>
      </c>
      <c r="FW230" s="33"/>
      <c r="FX230" s="124">
        <f>FW230*G242</f>
        <v>0</v>
      </c>
      <c r="FY230" s="124">
        <v>0</v>
      </c>
      <c r="FZ230" s="124">
        <f>FY230*G242</f>
        <v>0</v>
      </c>
      <c r="GA230" s="124">
        <v>0</v>
      </c>
      <c r="GB230" s="125">
        <f>GA230*G242</f>
        <v>0</v>
      </c>
      <c r="GC230" s="22"/>
      <c r="GD230" s="22"/>
      <c r="GE230" s="22"/>
      <c r="GF230" s="22"/>
      <c r="GG230" s="22"/>
      <c r="GH230" s="22"/>
      <c r="GI230" s="22"/>
      <c r="GJ230" s="22"/>
      <c r="GK230" s="22"/>
      <c r="GL230" s="22"/>
      <c r="GM230" s="22"/>
      <c r="GZ230" s="126" t="s">
        <v>110</v>
      </c>
      <c r="HB230" s="126" t="s">
        <v>105</v>
      </c>
      <c r="HC230" s="126" t="s">
        <v>46</v>
      </c>
      <c r="HG230" s="13" t="s">
        <v>103</v>
      </c>
      <c r="HM230" s="127">
        <f>IF(FV230="základní",I242,0)</f>
        <v>29862.79</v>
      </c>
      <c r="HN230" s="127">
        <f>IF(FV230="snížená",I242,0)</f>
        <v>0</v>
      </c>
      <c r="HO230" s="127">
        <f>IF(FV230="zákl. přenesená",I242,0)</f>
        <v>0</v>
      </c>
      <c r="HP230" s="127">
        <f>IF(FV230="sníž. přenesená",I242,0)</f>
        <v>0</v>
      </c>
      <c r="HQ230" s="127">
        <f>IF(FV230="nulová",I242,0)</f>
        <v>0</v>
      </c>
      <c r="HR230" s="13" t="s">
        <v>45</v>
      </c>
      <c r="HS230" s="127">
        <f>ROUND(H242*G242,2)</f>
        <v>29862.79</v>
      </c>
      <c r="HT230" s="13" t="s">
        <v>110</v>
      </c>
      <c r="HU230" s="126" t="s">
        <v>1017</v>
      </c>
    </row>
    <row r="231" spans="1:229" s="1" customFormat="1" ht="24.9" customHeight="1" x14ac:dyDescent="0.2">
      <c r="A231"/>
      <c r="B231" s="380"/>
      <c r="C231" s="207" t="s">
        <v>114</v>
      </c>
      <c r="D231" s="215" t="s">
        <v>7</v>
      </c>
      <c r="E231" s="216" t="s">
        <v>1012</v>
      </c>
      <c r="F231" s="141"/>
      <c r="G231" s="217">
        <v>697.83</v>
      </c>
      <c r="H231" s="218"/>
      <c r="I231" s="381"/>
      <c r="J231" s="369"/>
      <c r="K231" s="508"/>
      <c r="L231" s="369"/>
      <c r="M231" s="508"/>
      <c r="N231" s="369"/>
      <c r="O231" s="508"/>
      <c r="P231" s="369"/>
      <c r="Q231" s="508"/>
      <c r="R231" s="369"/>
      <c r="S231" s="508"/>
      <c r="T231" s="369"/>
      <c r="U231" s="508"/>
      <c r="V231" s="369"/>
      <c r="W231" s="508"/>
      <c r="X231" s="369"/>
      <c r="Y231" s="508"/>
      <c r="Z231" s="369"/>
      <c r="AA231" s="508"/>
      <c r="AB231" s="369"/>
      <c r="AC231" s="508"/>
      <c r="AD231" s="369"/>
      <c r="AE231" s="508"/>
      <c r="AF231" s="369"/>
      <c r="AG231" s="508"/>
      <c r="AH231" s="369"/>
      <c r="AI231" s="508"/>
      <c r="AJ231" s="369"/>
      <c r="AK231" s="508"/>
      <c r="AL231" s="369"/>
      <c r="AM231" s="508"/>
      <c r="AN231" s="369"/>
      <c r="AO231" s="508"/>
      <c r="AP231" s="2074"/>
      <c r="AQ231" s="1902"/>
      <c r="AR231" s="2074"/>
      <c r="AS231" s="1902"/>
      <c r="AT231" s="369"/>
      <c r="AU231" s="508"/>
      <c r="AV231" s="369"/>
      <c r="AW231" s="508"/>
      <c r="AX231" s="369"/>
      <c r="AY231" s="508"/>
      <c r="AZ231" s="526"/>
      <c r="FT231" s="25"/>
      <c r="FU231" s="166"/>
      <c r="FV231" s="167"/>
      <c r="FW231" s="168"/>
      <c r="FX231" s="168"/>
      <c r="FY231" s="168"/>
      <c r="FZ231" s="168"/>
      <c r="GA231" s="168"/>
      <c r="GB231" s="169"/>
      <c r="GC231" s="22"/>
      <c r="GD231" s="22"/>
      <c r="GE231" s="22"/>
      <c r="GF231" s="22"/>
      <c r="GG231" s="22"/>
      <c r="GH231" s="22"/>
      <c r="GI231" s="22"/>
      <c r="GJ231" s="22"/>
      <c r="GK231" s="22"/>
      <c r="GL231" s="22"/>
      <c r="GM231" s="22"/>
      <c r="HB231" s="13" t="s">
        <v>112</v>
      </c>
      <c r="HC231" s="13" t="s">
        <v>46</v>
      </c>
    </row>
    <row r="232" spans="1:229" s="1" customFormat="1" ht="24.9" customHeight="1" x14ac:dyDescent="0.2">
      <c r="A232"/>
      <c r="B232" s="384"/>
      <c r="C232" s="207" t="s">
        <v>114</v>
      </c>
      <c r="D232" s="227" t="s">
        <v>7</v>
      </c>
      <c r="E232" s="228" t="s">
        <v>132</v>
      </c>
      <c r="F232" s="155"/>
      <c r="G232" s="229">
        <v>1156.92</v>
      </c>
      <c r="H232" s="230"/>
      <c r="I232" s="385"/>
      <c r="J232" s="369"/>
      <c r="K232" s="508"/>
      <c r="L232" s="369"/>
      <c r="M232" s="508"/>
      <c r="N232" s="369"/>
      <c r="O232" s="508"/>
      <c r="P232" s="369"/>
      <c r="Q232" s="508"/>
      <c r="R232" s="369"/>
      <c r="S232" s="508"/>
      <c r="T232" s="369"/>
      <c r="U232" s="508"/>
      <c r="V232" s="369"/>
      <c r="W232" s="508"/>
      <c r="X232" s="369"/>
      <c r="Y232" s="508"/>
      <c r="Z232" s="369"/>
      <c r="AA232" s="508"/>
      <c r="AB232" s="369"/>
      <c r="AC232" s="508"/>
      <c r="AD232" s="369"/>
      <c r="AE232" s="508"/>
      <c r="AF232" s="369"/>
      <c r="AG232" s="508"/>
      <c r="AH232" s="369"/>
      <c r="AI232" s="508"/>
      <c r="AJ232" s="369"/>
      <c r="AK232" s="508"/>
      <c r="AL232" s="369"/>
      <c r="AM232" s="508"/>
      <c r="AN232" s="369"/>
      <c r="AO232" s="508"/>
      <c r="AP232" s="2074"/>
      <c r="AQ232" s="1902"/>
      <c r="AR232" s="2074"/>
      <c r="AS232" s="1902"/>
      <c r="AT232" s="369"/>
      <c r="AU232" s="508"/>
      <c r="AV232" s="369"/>
      <c r="AW232" s="508"/>
      <c r="AX232" s="369"/>
      <c r="AY232" s="508"/>
      <c r="AZ232" s="526"/>
      <c r="FT232" s="25"/>
      <c r="FU232" s="22"/>
      <c r="FW232" s="22"/>
      <c r="FX232" s="22"/>
      <c r="FY232" s="22"/>
      <c r="FZ232" s="22"/>
      <c r="GA232" s="22"/>
      <c r="GB232" s="22"/>
      <c r="GC232" s="22"/>
      <c r="GD232" s="22"/>
      <c r="GE232" s="22"/>
      <c r="GF232" s="22"/>
      <c r="GG232" s="22"/>
      <c r="GH232" s="22"/>
      <c r="GI232" s="22"/>
      <c r="GJ232" s="22"/>
      <c r="GK232" s="22"/>
      <c r="GL232" s="22"/>
      <c r="GM232" s="22"/>
    </row>
    <row r="233" spans="1:229" ht="24.9" customHeight="1" x14ac:dyDescent="0.25">
      <c r="B233" s="2061" t="s">
        <v>500</v>
      </c>
      <c r="C233" s="1637" t="s">
        <v>105</v>
      </c>
      <c r="D233" s="1638" t="s">
        <v>698</v>
      </c>
      <c r="E233" s="1639" t="s">
        <v>699</v>
      </c>
      <c r="F233" s="1640" t="s">
        <v>283</v>
      </c>
      <c r="G233" s="1641">
        <v>33.229999999999997</v>
      </c>
      <c r="H233" s="1642">
        <v>139</v>
      </c>
      <c r="I233" s="2063">
        <f>ROUND(H233*G233,2)</f>
        <v>4618.97</v>
      </c>
      <c r="J233" s="513"/>
      <c r="K233" s="319">
        <f>ROUND(J233*H233,2)</f>
        <v>0</v>
      </c>
      <c r="L233" s="513"/>
      <c r="M233" s="319">
        <f>ROUND(L233*H233,2)</f>
        <v>0</v>
      </c>
      <c r="N233" s="513"/>
      <c r="O233" s="319">
        <f>ROUND(N233*H233,2)</f>
        <v>0</v>
      </c>
      <c r="P233" s="513"/>
      <c r="Q233" s="319">
        <f>ROUND(P233*H233,2)</f>
        <v>0</v>
      </c>
      <c r="R233" s="513"/>
      <c r="S233" s="319">
        <f>ROUND(R233*H233,2)</f>
        <v>0</v>
      </c>
      <c r="T233" s="513"/>
      <c r="U233" s="319">
        <f>ROUND(T233*H233,2)</f>
        <v>0</v>
      </c>
      <c r="V233" s="513"/>
      <c r="W233" s="319">
        <f>ROUND(V233*H233,2)</f>
        <v>0</v>
      </c>
      <c r="X233" s="513"/>
      <c r="Y233" s="319">
        <f>ROUND(X233*H233,2)</f>
        <v>0</v>
      </c>
      <c r="Z233" s="513"/>
      <c r="AA233" s="319">
        <f>ROUND(Z233*H233,2)</f>
        <v>0</v>
      </c>
      <c r="AB233" s="513"/>
      <c r="AC233" s="319">
        <f>ROUND(AB233*H233,2)</f>
        <v>0</v>
      </c>
      <c r="AD233" s="513"/>
      <c r="AE233" s="319">
        <f>ROUND(AD233*H233,2)</f>
        <v>0</v>
      </c>
      <c r="AF233" s="513"/>
      <c r="AG233" s="319">
        <f>ROUND(AF233*H233,2)</f>
        <v>0</v>
      </c>
      <c r="AH233" s="513"/>
      <c r="AI233" s="319">
        <f>ROUND(AH233*H233,2)</f>
        <v>0</v>
      </c>
      <c r="AJ233" s="513"/>
      <c r="AK233" s="319">
        <f>ROUND(AJ233*H233,2)</f>
        <v>0</v>
      </c>
      <c r="AL233" s="513"/>
      <c r="AM233" s="319">
        <f>ROUND(AL233*H233,2)</f>
        <v>0</v>
      </c>
      <c r="AN233" s="513"/>
      <c r="AO233" s="319">
        <f>ROUND(AN233*H233,2)</f>
        <v>0</v>
      </c>
      <c r="AP233" s="2085"/>
      <c r="AQ233" s="1908">
        <f>ROUND(AP233*H233,2)</f>
        <v>0</v>
      </c>
      <c r="AR233" s="2085"/>
      <c r="AS233" s="1908">
        <f>ROUND(AR233*H233,2)</f>
        <v>0</v>
      </c>
      <c r="AT233" s="513"/>
      <c r="AU233" s="319">
        <f>ROUND(AT233*H233,2)</f>
        <v>0</v>
      </c>
      <c r="AV233" s="509">
        <f>AT233+AR233+AP233+AN233+AL233+AJ233+AH233+AF233+AD233+AB233+Z233+X233+V233+T233+R233+P233+N233+L233+J233</f>
        <v>0</v>
      </c>
      <c r="AW233" s="319">
        <f>ROUND(AV233*H233,2)</f>
        <v>0</v>
      </c>
      <c r="AX233" s="2066">
        <f>G233-AV233</f>
        <v>33.229999999999997</v>
      </c>
      <c r="AY233" s="1931">
        <f>ROUND(AX233*H233,2)</f>
        <v>4618.97</v>
      </c>
      <c r="AZ233" s="1932">
        <f>AY233/I233</f>
        <v>1</v>
      </c>
    </row>
    <row r="234" spans="1:229" customFormat="1" ht="24.9" customHeight="1" x14ac:dyDescent="0.2">
      <c r="B234" s="377"/>
      <c r="C234" s="207" t="s">
        <v>112</v>
      </c>
      <c r="D234" s="33"/>
      <c r="E234" s="208" t="s">
        <v>701</v>
      </c>
      <c r="F234" s="33"/>
      <c r="G234" s="33"/>
      <c r="H234" s="202"/>
      <c r="I234" s="378"/>
      <c r="J234" s="375"/>
      <c r="K234" s="514"/>
      <c r="L234" s="375"/>
      <c r="M234" s="514"/>
      <c r="N234" s="375"/>
      <c r="O234" s="514"/>
      <c r="P234" s="375"/>
      <c r="Q234" s="514"/>
      <c r="R234" s="375"/>
      <c r="S234" s="514"/>
      <c r="T234" s="375"/>
      <c r="U234" s="514"/>
      <c r="V234" s="375"/>
      <c r="W234" s="514"/>
      <c r="X234" s="375"/>
      <c r="Y234" s="514"/>
      <c r="Z234" s="375"/>
      <c r="AA234" s="514"/>
      <c r="AB234" s="375"/>
      <c r="AC234" s="514"/>
      <c r="AD234" s="375"/>
      <c r="AE234" s="514"/>
      <c r="AF234" s="375"/>
      <c r="AG234" s="514"/>
      <c r="AH234" s="375"/>
      <c r="AI234" s="514"/>
      <c r="AJ234" s="375"/>
      <c r="AK234" s="514"/>
      <c r="AL234" s="375"/>
      <c r="AM234" s="514"/>
      <c r="AN234" s="375"/>
      <c r="AO234" s="514"/>
      <c r="AP234" s="2086"/>
      <c r="AQ234" s="1921"/>
      <c r="AR234" s="2086"/>
      <c r="AS234" s="1921"/>
      <c r="AT234" s="375"/>
      <c r="AU234" s="514"/>
      <c r="AV234" s="375"/>
      <c r="AW234" s="514"/>
      <c r="AX234" s="375"/>
      <c r="AY234" s="514"/>
      <c r="AZ234" s="533"/>
    </row>
    <row r="235" spans="1:229" customFormat="1" ht="24.9" customHeight="1" x14ac:dyDescent="0.2">
      <c r="B235" s="380"/>
      <c r="C235" s="207" t="s">
        <v>114</v>
      </c>
      <c r="D235" s="215" t="s">
        <v>7</v>
      </c>
      <c r="E235" s="216" t="s">
        <v>1014</v>
      </c>
      <c r="F235" s="141"/>
      <c r="G235" s="217">
        <v>33.229999999999997</v>
      </c>
      <c r="H235" s="218"/>
      <c r="I235" s="381"/>
      <c r="J235" s="375"/>
      <c r="K235" s="514"/>
      <c r="L235" s="375"/>
      <c r="M235" s="514"/>
      <c r="N235" s="375"/>
      <c r="O235" s="514"/>
      <c r="P235" s="375"/>
      <c r="Q235" s="514"/>
      <c r="R235" s="375"/>
      <c r="S235" s="514"/>
      <c r="T235" s="375"/>
      <c r="U235" s="514"/>
      <c r="V235" s="375"/>
      <c r="W235" s="514"/>
      <c r="X235" s="375"/>
      <c r="Y235" s="514"/>
      <c r="Z235" s="375"/>
      <c r="AA235" s="514"/>
      <c r="AB235" s="375"/>
      <c r="AC235" s="514"/>
      <c r="AD235" s="375"/>
      <c r="AE235" s="514"/>
      <c r="AF235" s="375"/>
      <c r="AG235" s="514"/>
      <c r="AH235" s="375"/>
      <c r="AI235" s="514"/>
      <c r="AJ235" s="375"/>
      <c r="AK235" s="514"/>
      <c r="AL235" s="375"/>
      <c r="AM235" s="514"/>
      <c r="AN235" s="375"/>
      <c r="AO235" s="514"/>
      <c r="AP235" s="2086"/>
      <c r="AQ235" s="1921"/>
      <c r="AR235" s="2086"/>
      <c r="AS235" s="1921"/>
      <c r="AT235" s="375"/>
      <c r="AU235" s="514"/>
      <c r="AV235" s="375"/>
      <c r="AW235" s="514"/>
      <c r="AX235" s="375"/>
      <c r="AY235" s="514"/>
      <c r="AZ235" s="533"/>
    </row>
    <row r="236" spans="1:229" ht="24.9" customHeight="1" x14ac:dyDescent="0.25">
      <c r="B236" s="2061" t="s">
        <v>505</v>
      </c>
      <c r="C236" s="1637" t="s">
        <v>105</v>
      </c>
      <c r="D236" s="1638" t="s">
        <v>703</v>
      </c>
      <c r="E236" s="1639" t="s">
        <v>704</v>
      </c>
      <c r="F236" s="1640" t="s">
        <v>283</v>
      </c>
      <c r="G236" s="1641">
        <v>51.01</v>
      </c>
      <c r="H236" s="1642">
        <v>499</v>
      </c>
      <c r="I236" s="2063">
        <f>ROUND(H236*G236,2)</f>
        <v>25453.99</v>
      </c>
      <c r="J236" s="513"/>
      <c r="K236" s="319">
        <f>ROUND(J236*H236,2)</f>
        <v>0</v>
      </c>
      <c r="L236" s="513"/>
      <c r="M236" s="319">
        <f>ROUND(L236*H236,2)</f>
        <v>0</v>
      </c>
      <c r="N236" s="513"/>
      <c r="O236" s="319">
        <f>ROUND(N236*H236,2)</f>
        <v>0</v>
      </c>
      <c r="P236" s="513"/>
      <c r="Q236" s="319">
        <f>ROUND(P236*H236,2)</f>
        <v>0</v>
      </c>
      <c r="R236" s="513"/>
      <c r="S236" s="319">
        <f>ROUND(R236*H236,2)</f>
        <v>0</v>
      </c>
      <c r="T236" s="513"/>
      <c r="U236" s="319">
        <f>ROUND(T236*H236,2)</f>
        <v>0</v>
      </c>
      <c r="V236" s="513"/>
      <c r="W236" s="319">
        <f>ROUND(V236*H236,2)</f>
        <v>0</v>
      </c>
      <c r="X236" s="513"/>
      <c r="Y236" s="319">
        <f>ROUND(X236*H236,2)</f>
        <v>0</v>
      </c>
      <c r="Z236" s="513"/>
      <c r="AA236" s="319">
        <f>ROUND(Z236*H236,2)</f>
        <v>0</v>
      </c>
      <c r="AB236" s="513"/>
      <c r="AC236" s="319">
        <f>ROUND(AB236*H236,2)</f>
        <v>0</v>
      </c>
      <c r="AD236" s="513"/>
      <c r="AE236" s="319">
        <f>ROUND(AD236*H236,2)</f>
        <v>0</v>
      </c>
      <c r="AF236" s="513"/>
      <c r="AG236" s="319">
        <f>ROUND(AF236*H236,2)</f>
        <v>0</v>
      </c>
      <c r="AH236" s="513"/>
      <c r="AI236" s="319">
        <f>ROUND(AH236*H236,2)</f>
        <v>0</v>
      </c>
      <c r="AJ236" s="513"/>
      <c r="AK236" s="319">
        <f>ROUND(AJ236*H236,2)</f>
        <v>0</v>
      </c>
      <c r="AL236" s="513"/>
      <c r="AM236" s="319">
        <f>ROUND(AL236*H236,2)</f>
        <v>0</v>
      </c>
      <c r="AN236" s="513"/>
      <c r="AO236" s="319">
        <f>ROUND(AN236*H236,2)</f>
        <v>0</v>
      </c>
      <c r="AP236" s="2085"/>
      <c r="AQ236" s="1908">
        <f>ROUND(AP236*H236,2)</f>
        <v>0</v>
      </c>
      <c r="AR236" s="2085"/>
      <c r="AS236" s="1908">
        <f>ROUND(AR236*H236,2)</f>
        <v>0</v>
      </c>
      <c r="AT236" s="513"/>
      <c r="AU236" s="319">
        <f>ROUND(AT236*H236,2)</f>
        <v>0</v>
      </c>
      <c r="AV236" s="509">
        <f>AT236+AR236+AP236+AN236+AL236+AJ236+AH236+AF236+AD236+AB236+Z236+X236+V236+T236+R236+P236+N236+L236+J236</f>
        <v>0</v>
      </c>
      <c r="AW236" s="319">
        <f>ROUND(AV236*H236,2)</f>
        <v>0</v>
      </c>
      <c r="AX236" s="2066">
        <f>G236-AV236</f>
        <v>51.01</v>
      </c>
      <c r="AY236" s="1931">
        <f>ROUND(AX236*H236,2)</f>
        <v>25453.99</v>
      </c>
      <c r="AZ236" s="1932">
        <f>AY236/I236</f>
        <v>1</v>
      </c>
    </row>
    <row r="237" spans="1:229" customFormat="1" ht="24.9" customHeight="1" x14ac:dyDescent="0.2">
      <c r="B237" s="377"/>
      <c r="C237" s="207" t="s">
        <v>112</v>
      </c>
      <c r="D237" s="33"/>
      <c r="E237" s="208" t="s">
        <v>701</v>
      </c>
      <c r="F237" s="33"/>
      <c r="G237" s="33"/>
      <c r="H237" s="202"/>
      <c r="I237" s="378"/>
      <c r="J237" s="375"/>
      <c r="K237" s="514"/>
      <c r="L237" s="375"/>
      <c r="M237" s="514"/>
      <c r="N237" s="375"/>
      <c r="O237" s="514"/>
      <c r="P237" s="375"/>
      <c r="Q237" s="514"/>
      <c r="R237" s="375"/>
      <c r="S237" s="514"/>
      <c r="T237" s="375"/>
      <c r="U237" s="514"/>
      <c r="V237" s="375"/>
      <c r="W237" s="514"/>
      <c r="X237" s="375"/>
      <c r="Y237" s="514"/>
      <c r="Z237" s="375"/>
      <c r="AA237" s="514"/>
      <c r="AB237" s="375"/>
      <c r="AC237" s="514"/>
      <c r="AD237" s="375"/>
      <c r="AE237" s="514"/>
      <c r="AF237" s="375"/>
      <c r="AG237" s="514"/>
      <c r="AH237" s="375"/>
      <c r="AI237" s="514"/>
      <c r="AJ237" s="375"/>
      <c r="AK237" s="514"/>
      <c r="AL237" s="375"/>
      <c r="AM237" s="514"/>
      <c r="AN237" s="375"/>
      <c r="AO237" s="514"/>
      <c r="AP237" s="2086"/>
      <c r="AQ237" s="1921"/>
      <c r="AR237" s="2086"/>
      <c r="AS237" s="1921"/>
      <c r="AT237" s="375"/>
      <c r="AU237" s="514"/>
      <c r="AV237" s="375"/>
      <c r="AW237" s="514"/>
      <c r="AX237" s="375"/>
      <c r="AY237" s="514"/>
      <c r="AZ237" s="533"/>
    </row>
    <row r="238" spans="1:229" customFormat="1" ht="24.9" customHeight="1" thickBot="1" x14ac:dyDescent="0.25">
      <c r="B238" s="380"/>
      <c r="C238" s="207" t="s">
        <v>114</v>
      </c>
      <c r="D238" s="215" t="s">
        <v>7</v>
      </c>
      <c r="E238" s="216" t="s">
        <v>1016</v>
      </c>
      <c r="F238" s="141"/>
      <c r="G238" s="217">
        <v>51.01</v>
      </c>
      <c r="H238" s="218"/>
      <c r="I238" s="381"/>
      <c r="J238" s="375"/>
      <c r="K238" s="514"/>
      <c r="L238" s="375"/>
      <c r="M238" s="514"/>
      <c r="N238" s="375"/>
      <c r="O238" s="514"/>
      <c r="P238" s="375"/>
      <c r="Q238" s="514"/>
      <c r="R238" s="375"/>
      <c r="S238" s="514"/>
      <c r="T238" s="375"/>
      <c r="U238" s="514"/>
      <c r="V238" s="375"/>
      <c r="W238" s="514"/>
      <c r="X238" s="375"/>
      <c r="Y238" s="514"/>
      <c r="Z238" s="375"/>
      <c r="AA238" s="514"/>
      <c r="AB238" s="375"/>
      <c r="AC238" s="514"/>
      <c r="AD238" s="375"/>
      <c r="AE238" s="514"/>
      <c r="AF238" s="375"/>
      <c r="AG238" s="514"/>
      <c r="AH238" s="375"/>
      <c r="AI238" s="514"/>
      <c r="AJ238" s="375"/>
      <c r="AK238" s="514"/>
      <c r="AL238" s="375"/>
      <c r="AM238" s="514"/>
      <c r="AN238" s="375"/>
      <c r="AO238" s="514"/>
      <c r="AP238" s="2086"/>
      <c r="AQ238" s="1921"/>
      <c r="AR238" s="2086"/>
      <c r="AS238" s="1921"/>
      <c r="AT238" s="375"/>
      <c r="AU238" s="514"/>
      <c r="AV238" s="375"/>
      <c r="AW238" s="514"/>
      <c r="AX238" s="375"/>
      <c r="AY238" s="514"/>
      <c r="AZ238" s="533"/>
    </row>
    <row r="239" spans="1:229" customFormat="1" ht="24.9" customHeight="1" thickBot="1" x14ac:dyDescent="0.25">
      <c r="B239" s="264"/>
      <c r="C239" s="248"/>
      <c r="D239" s="248"/>
      <c r="E239" s="248"/>
      <c r="F239" s="248"/>
      <c r="G239" s="248"/>
      <c r="H239" s="249"/>
      <c r="I239" s="265"/>
      <c r="J239" s="2275" t="s">
        <v>2482</v>
      </c>
      <c r="K239" s="2275"/>
      <c r="L239" s="2255" t="s">
        <v>2483</v>
      </c>
      <c r="M239" s="2266"/>
      <c r="N239" s="2255" t="s">
        <v>2484</v>
      </c>
      <c r="O239" s="2266"/>
      <c r="P239" s="2255" t="s">
        <v>2485</v>
      </c>
      <c r="Q239" s="2266"/>
      <c r="R239" s="2255" t="s">
        <v>2486</v>
      </c>
      <c r="S239" s="2266"/>
      <c r="T239" s="2255" t="s">
        <v>2487</v>
      </c>
      <c r="U239" s="2266"/>
      <c r="V239" s="2255" t="s">
        <v>2488</v>
      </c>
      <c r="W239" s="2266"/>
      <c r="X239" s="2255" t="s">
        <v>2489</v>
      </c>
      <c r="Y239" s="2266"/>
      <c r="Z239" s="2255" t="s">
        <v>2490</v>
      </c>
      <c r="AA239" s="2266"/>
      <c r="AB239" s="2255" t="s">
        <v>2491</v>
      </c>
      <c r="AC239" s="2266"/>
      <c r="AD239" s="2255" t="s">
        <v>2492</v>
      </c>
      <c r="AE239" s="2266"/>
      <c r="AF239" s="2255" t="s">
        <v>2493</v>
      </c>
      <c r="AG239" s="2266"/>
      <c r="AH239" s="2255" t="s">
        <v>2494</v>
      </c>
      <c r="AI239" s="2266"/>
      <c r="AJ239" s="2255" t="s">
        <v>2495</v>
      </c>
      <c r="AK239" s="2266"/>
      <c r="AL239" s="2255" t="s">
        <v>2496</v>
      </c>
      <c r="AM239" s="2266"/>
      <c r="AN239" s="2255" t="s">
        <v>2497</v>
      </c>
      <c r="AO239" s="2266"/>
      <c r="AP239" s="2272" t="s">
        <v>2498</v>
      </c>
      <c r="AQ239" s="2273"/>
      <c r="AR239" s="2272" t="s">
        <v>2499</v>
      </c>
      <c r="AS239" s="2273"/>
      <c r="AT239" s="2255" t="s">
        <v>2504</v>
      </c>
      <c r="AU239" s="2266"/>
      <c r="AV239" s="2255" t="s">
        <v>2500</v>
      </c>
      <c r="AW239" s="2266"/>
      <c r="AX239" s="2255" t="s">
        <v>2501</v>
      </c>
      <c r="AY239" s="2256"/>
      <c r="AZ239" s="521" t="s">
        <v>2502</v>
      </c>
    </row>
    <row r="240" spans="1:229" customFormat="1" ht="24.9" customHeight="1" thickBot="1" x14ac:dyDescent="0.25">
      <c r="B240" s="264"/>
      <c r="C240" s="248"/>
      <c r="D240" s="248"/>
      <c r="E240" s="248"/>
      <c r="F240" s="248"/>
      <c r="G240" s="248"/>
      <c r="H240" s="249"/>
      <c r="I240" s="265"/>
      <c r="J240" s="257" t="s">
        <v>91</v>
      </c>
      <c r="K240" s="177" t="s">
        <v>2503</v>
      </c>
      <c r="L240" s="257" t="s">
        <v>91</v>
      </c>
      <c r="M240" s="177" t="s">
        <v>2503</v>
      </c>
      <c r="N240" s="257" t="s">
        <v>91</v>
      </c>
      <c r="O240" s="177" t="s">
        <v>2503</v>
      </c>
      <c r="P240" s="257" t="s">
        <v>91</v>
      </c>
      <c r="Q240" s="177" t="s">
        <v>2503</v>
      </c>
      <c r="R240" s="257" t="s">
        <v>91</v>
      </c>
      <c r="S240" s="177" t="s">
        <v>2503</v>
      </c>
      <c r="T240" s="257" t="s">
        <v>91</v>
      </c>
      <c r="U240" s="177" t="s">
        <v>2503</v>
      </c>
      <c r="V240" s="257" t="s">
        <v>91</v>
      </c>
      <c r="W240" s="177" t="s">
        <v>2503</v>
      </c>
      <c r="X240" s="257" t="s">
        <v>91</v>
      </c>
      <c r="Y240" s="177" t="s">
        <v>2503</v>
      </c>
      <c r="Z240" s="257" t="s">
        <v>91</v>
      </c>
      <c r="AA240" s="177" t="s">
        <v>2503</v>
      </c>
      <c r="AB240" s="257" t="s">
        <v>91</v>
      </c>
      <c r="AC240" s="177" t="s">
        <v>2503</v>
      </c>
      <c r="AD240" s="257" t="s">
        <v>91</v>
      </c>
      <c r="AE240" s="177" t="s">
        <v>2503</v>
      </c>
      <c r="AF240" s="257" t="s">
        <v>91</v>
      </c>
      <c r="AG240" s="177" t="s">
        <v>2503</v>
      </c>
      <c r="AH240" s="257" t="s">
        <v>91</v>
      </c>
      <c r="AI240" s="177" t="s">
        <v>2503</v>
      </c>
      <c r="AJ240" s="257" t="s">
        <v>91</v>
      </c>
      <c r="AK240" s="177" t="s">
        <v>2503</v>
      </c>
      <c r="AL240" s="257" t="s">
        <v>91</v>
      </c>
      <c r="AM240" s="177" t="s">
        <v>2503</v>
      </c>
      <c r="AN240" s="257" t="s">
        <v>91</v>
      </c>
      <c r="AO240" s="177" t="s">
        <v>2503</v>
      </c>
      <c r="AP240" s="2068" t="s">
        <v>91</v>
      </c>
      <c r="AQ240" s="1896" t="s">
        <v>2503</v>
      </c>
      <c r="AR240" s="2068" t="s">
        <v>91</v>
      </c>
      <c r="AS240" s="1896" t="s">
        <v>2503</v>
      </c>
      <c r="AT240" s="257" t="s">
        <v>91</v>
      </c>
      <c r="AU240" s="177" t="s">
        <v>2503</v>
      </c>
      <c r="AV240" s="257" t="s">
        <v>91</v>
      </c>
      <c r="AW240" s="177" t="s">
        <v>2503</v>
      </c>
      <c r="AX240" s="257" t="s">
        <v>91</v>
      </c>
      <c r="AY240" s="177" t="s">
        <v>2503</v>
      </c>
      <c r="AZ240" s="522" t="s">
        <v>91</v>
      </c>
    </row>
    <row r="241" spans="1:52" s="493" customFormat="1" ht="24.9" customHeight="1" thickBot="1" x14ac:dyDescent="0.35">
      <c r="A241"/>
      <c r="B241" s="504"/>
      <c r="C241" s="1112" t="s">
        <v>43</v>
      </c>
      <c r="D241" s="1112" t="s">
        <v>707</v>
      </c>
      <c r="E241" s="1112" t="s">
        <v>708</v>
      </c>
      <c r="F241" s="1113"/>
      <c r="G241" s="1114"/>
      <c r="H241" s="1115"/>
      <c r="I241" s="1116">
        <f>HS229</f>
        <v>29862.79</v>
      </c>
      <c r="J241" s="468"/>
      <c r="K241" s="467">
        <f>K242</f>
        <v>0</v>
      </c>
      <c r="L241" s="468"/>
      <c r="M241" s="467">
        <f>M242</f>
        <v>0</v>
      </c>
      <c r="N241" s="468"/>
      <c r="O241" s="467">
        <f>O242</f>
        <v>0</v>
      </c>
      <c r="P241" s="468"/>
      <c r="Q241" s="467">
        <f>Q242</f>
        <v>20306.7</v>
      </c>
      <c r="R241" s="468"/>
      <c r="S241" s="467">
        <f>S242</f>
        <v>5138</v>
      </c>
      <c r="T241" s="468"/>
      <c r="U241" s="467">
        <f>U242</f>
        <v>0</v>
      </c>
      <c r="V241" s="468"/>
      <c r="W241" s="467">
        <f>W242</f>
        <v>0</v>
      </c>
      <c r="X241" s="468"/>
      <c r="Y241" s="467">
        <f>Y242</f>
        <v>0</v>
      </c>
      <c r="Z241" s="468"/>
      <c r="AA241" s="467">
        <f>AA242</f>
        <v>0</v>
      </c>
      <c r="AB241" s="468"/>
      <c r="AC241" s="467">
        <f>AC242</f>
        <v>0</v>
      </c>
      <c r="AD241" s="468"/>
      <c r="AE241" s="467">
        <f>AE242</f>
        <v>0</v>
      </c>
      <c r="AF241" s="468"/>
      <c r="AG241" s="467">
        <f>AG242</f>
        <v>0</v>
      </c>
      <c r="AH241" s="468"/>
      <c r="AI241" s="467">
        <f>AI242</f>
        <v>0</v>
      </c>
      <c r="AJ241" s="468"/>
      <c r="AK241" s="467">
        <f>AK242</f>
        <v>0</v>
      </c>
      <c r="AL241" s="468"/>
      <c r="AM241" s="467">
        <f>AM242</f>
        <v>0</v>
      </c>
      <c r="AN241" s="468"/>
      <c r="AO241" s="467">
        <f>AO242</f>
        <v>0</v>
      </c>
      <c r="AP241" s="2070"/>
      <c r="AQ241" s="2071">
        <f>AQ242</f>
        <v>4415.01</v>
      </c>
      <c r="AR241" s="2070"/>
      <c r="AS241" s="2071">
        <f>AS242</f>
        <v>0</v>
      </c>
      <c r="AT241" s="468"/>
      <c r="AU241" s="467">
        <f>AU242</f>
        <v>0</v>
      </c>
      <c r="AV241" s="468"/>
      <c r="AW241" s="467">
        <f>AW242</f>
        <v>29859.71</v>
      </c>
      <c r="AX241" s="468"/>
      <c r="AY241" s="467">
        <f>AY242</f>
        <v>3.08</v>
      </c>
      <c r="AZ241" s="524"/>
    </row>
    <row r="242" spans="1:52" ht="24.9" customHeight="1" x14ac:dyDescent="0.25">
      <c r="B242" s="430" t="s">
        <v>509</v>
      </c>
      <c r="C242" s="418" t="s">
        <v>105</v>
      </c>
      <c r="D242" s="419" t="s">
        <v>709</v>
      </c>
      <c r="E242" s="466" t="s">
        <v>710</v>
      </c>
      <c r="F242" s="421" t="s">
        <v>283</v>
      </c>
      <c r="G242" s="422">
        <v>81.37</v>
      </c>
      <c r="H242" s="423">
        <v>367</v>
      </c>
      <c r="I242" s="424">
        <f>ROUND(H242*G242,2)</f>
        <v>29862.79</v>
      </c>
      <c r="J242" s="515"/>
      <c r="K242" s="319">
        <f>ROUND(J242*H242,2)</f>
        <v>0</v>
      </c>
      <c r="L242" s="515"/>
      <c r="M242" s="319">
        <f>ROUND(L242*H242,2)</f>
        <v>0</v>
      </c>
      <c r="N242" s="515"/>
      <c r="O242" s="319">
        <f>ROUND(N242*H242,2)</f>
        <v>0</v>
      </c>
      <c r="P242" s="509">
        <f>(G242*0.85)*0.8</f>
        <v>55.331600000000009</v>
      </c>
      <c r="Q242" s="319">
        <f>ROUND(P242*H242,2)</f>
        <v>20306.7</v>
      </c>
      <c r="R242" s="515">
        <v>14</v>
      </c>
      <c r="S242" s="319">
        <f>ROUND(R242*H242,2)</f>
        <v>5138</v>
      </c>
      <c r="T242" s="515"/>
      <c r="U242" s="319">
        <f>ROUND(T242*H242,2)</f>
        <v>0</v>
      </c>
      <c r="V242" s="515"/>
      <c r="W242" s="319">
        <f>ROUND(V242*H242,2)</f>
        <v>0</v>
      </c>
      <c r="X242" s="515"/>
      <c r="Y242" s="319">
        <f>ROUND(X242*H242,2)</f>
        <v>0</v>
      </c>
      <c r="Z242" s="515"/>
      <c r="AA242" s="319">
        <f>ROUND(Z242*H242,2)</f>
        <v>0</v>
      </c>
      <c r="AB242" s="515"/>
      <c r="AC242" s="319">
        <f>ROUND(AB242*H242,2)</f>
        <v>0</v>
      </c>
      <c r="AD242" s="515"/>
      <c r="AE242" s="319">
        <f>ROUND(AD242*H242,2)</f>
        <v>0</v>
      </c>
      <c r="AF242" s="515"/>
      <c r="AG242" s="319">
        <f>ROUND(AF242*H242,2)</f>
        <v>0</v>
      </c>
      <c r="AH242" s="515"/>
      <c r="AI242" s="319">
        <f>ROUND(AH242*H242,2)</f>
        <v>0</v>
      </c>
      <c r="AJ242" s="515"/>
      <c r="AK242" s="319">
        <f>ROUND(AJ242*H242,2)</f>
        <v>0</v>
      </c>
      <c r="AL242" s="515"/>
      <c r="AM242" s="319">
        <f>ROUND(AL242*H242,2)</f>
        <v>0</v>
      </c>
      <c r="AN242" s="515"/>
      <c r="AO242" s="319">
        <f>ROUND(AN242*H242,2)</f>
        <v>0</v>
      </c>
      <c r="AP242" s="2084">
        <v>12.03</v>
      </c>
      <c r="AQ242" s="1908">
        <f>ROUND(AP242*H242,2)</f>
        <v>4415.01</v>
      </c>
      <c r="AR242" s="2148"/>
      <c r="AS242" s="1908">
        <f>ROUND(AR242*H242,2)</f>
        <v>0</v>
      </c>
      <c r="AT242" s="515"/>
      <c r="AU242" s="319">
        <f>ROUND(AT242*H242,2)</f>
        <v>0</v>
      </c>
      <c r="AV242" s="509">
        <f>AT242+AR242+AP242+AN242+AL242+AJ242+AH242+AF242+AD242+AB242+Z242+X242+V242+T242+R242+P242+N242+L242+J242</f>
        <v>81.36160000000001</v>
      </c>
      <c r="AW242" s="319">
        <f>ROUND(AV242*H242,2)</f>
        <v>29859.71</v>
      </c>
      <c r="AX242" s="509">
        <f>G242-AV242</f>
        <v>8.399999999994634E-3</v>
      </c>
      <c r="AY242" s="319">
        <f>ROUND(AX242*H242,2)</f>
        <v>3.08</v>
      </c>
      <c r="AZ242" s="530">
        <f>AY242/I242</f>
        <v>1.0313838727057988E-4</v>
      </c>
    </row>
    <row r="243" spans="1:52" customFormat="1" ht="24.9" customHeight="1" x14ac:dyDescent="0.2">
      <c r="B243" s="377"/>
      <c r="C243" s="207" t="s">
        <v>112</v>
      </c>
      <c r="D243" s="33"/>
      <c r="E243" s="208" t="s">
        <v>712</v>
      </c>
      <c r="F243" s="33"/>
      <c r="G243" s="33"/>
      <c r="H243" s="202"/>
      <c r="I243" s="378"/>
      <c r="J243" s="375"/>
      <c r="K243" s="514"/>
      <c r="L243" s="375"/>
      <c r="M243" s="514"/>
      <c r="N243" s="375"/>
      <c r="O243" s="514"/>
      <c r="P243" s="375"/>
      <c r="Q243" s="514"/>
      <c r="R243" s="375"/>
      <c r="S243" s="514"/>
      <c r="T243" s="375"/>
      <c r="U243" s="514"/>
      <c r="V243" s="375"/>
      <c r="W243" s="514"/>
      <c r="X243" s="375"/>
      <c r="Y243" s="514"/>
      <c r="Z243" s="375"/>
      <c r="AA243" s="514"/>
      <c r="AB243" s="375"/>
      <c r="AC243" s="514"/>
      <c r="AD243" s="375"/>
      <c r="AE243" s="514"/>
      <c r="AF243" s="375"/>
      <c r="AG243" s="514"/>
      <c r="AH243" s="375"/>
      <c r="AI243" s="514"/>
      <c r="AJ243" s="375"/>
      <c r="AK243" s="514"/>
      <c r="AL243" s="375"/>
      <c r="AM243" s="514"/>
      <c r="AN243" s="375"/>
      <c r="AO243" s="514"/>
      <c r="AP243" s="2086"/>
      <c r="AQ243" s="1921"/>
      <c r="AR243" s="2086"/>
      <c r="AS243" s="1921"/>
      <c r="AT243" s="375"/>
      <c r="AU243" s="514"/>
      <c r="AV243" s="375"/>
      <c r="AW243" s="514"/>
      <c r="AX243" s="375"/>
      <c r="AY243" s="514"/>
      <c r="AZ243" s="533"/>
    </row>
    <row r="244" spans="1:52" customFormat="1" ht="24.9" customHeight="1" thickBot="1" x14ac:dyDescent="0.25">
      <c r="B244" s="494"/>
      <c r="C244" s="497"/>
      <c r="D244" s="497"/>
      <c r="E244" s="497"/>
      <c r="F244" s="497"/>
      <c r="G244" s="497"/>
      <c r="H244" s="505"/>
      <c r="I244" s="495"/>
      <c r="J244" s="516"/>
      <c r="K244" s="517"/>
      <c r="L244" s="516"/>
      <c r="M244" s="517"/>
      <c r="N244" s="516"/>
      <c r="O244" s="517"/>
      <c r="P244" s="516"/>
      <c r="Q244" s="517"/>
      <c r="R244" s="516"/>
      <c r="S244" s="517"/>
      <c r="T244" s="516"/>
      <c r="U244" s="517"/>
      <c r="V244" s="516"/>
      <c r="W244" s="517"/>
      <c r="X244" s="516"/>
      <c r="Y244" s="517"/>
      <c r="Z244" s="516"/>
      <c r="AA244" s="517"/>
      <c r="AB244" s="516"/>
      <c r="AC244" s="517"/>
      <c r="AD244" s="516"/>
      <c r="AE244" s="517"/>
      <c r="AF244" s="516"/>
      <c r="AG244" s="517"/>
      <c r="AH244" s="516"/>
      <c r="AI244" s="517"/>
      <c r="AJ244" s="516"/>
      <c r="AK244" s="517"/>
      <c r="AL244" s="516"/>
      <c r="AM244" s="517"/>
      <c r="AN244" s="516"/>
      <c r="AO244" s="517"/>
      <c r="AP244" s="2087"/>
      <c r="AQ244" s="1923"/>
      <c r="AR244" s="2087"/>
      <c r="AS244" s="1923"/>
      <c r="AT244" s="516"/>
      <c r="AU244" s="517"/>
      <c r="AV244" s="516"/>
      <c r="AW244" s="517"/>
      <c r="AX244" s="516"/>
      <c r="AY244" s="517"/>
      <c r="AZ244" s="534"/>
    </row>
    <row r="245" spans="1:52" customFormat="1" ht="24.9" customHeight="1" x14ac:dyDescent="0.2">
      <c r="H245" s="50"/>
      <c r="AP245" s="1935"/>
      <c r="AQ245" s="1935"/>
      <c r="AR245" s="1935"/>
      <c r="AS245" s="1935"/>
      <c r="AZ245" s="520"/>
    </row>
    <row r="246" spans="1:52" customFormat="1" ht="24.9" customHeight="1" x14ac:dyDescent="0.2">
      <c r="H246" s="50"/>
      <c r="AP246" s="1935"/>
      <c r="AQ246" s="1935"/>
      <c r="AR246" s="1935"/>
      <c r="AS246" s="1935"/>
      <c r="AZ246" s="520"/>
    </row>
    <row r="247" spans="1:52" x14ac:dyDescent="0.25">
      <c r="U247"/>
    </row>
  </sheetData>
  <sheetProtection formatColumns="0" formatRows="0" autoFilter="0"/>
  <mergeCells count="157">
    <mergeCell ref="B3:C3"/>
    <mergeCell ref="D3:I3"/>
    <mergeCell ref="B4:C4"/>
    <mergeCell ref="D4:I4"/>
    <mergeCell ref="B5:D5"/>
    <mergeCell ref="E5:G5"/>
    <mergeCell ref="B6:D6"/>
    <mergeCell ref="E6:G6"/>
    <mergeCell ref="B7:D7"/>
    <mergeCell ref="E7:I7"/>
    <mergeCell ref="AD8:AE8"/>
    <mergeCell ref="AF8:AG8"/>
    <mergeCell ref="AH8:AI8"/>
    <mergeCell ref="AJ8:AK8"/>
    <mergeCell ref="AL8:AM8"/>
    <mergeCell ref="AN8:AO8"/>
    <mergeCell ref="AX8:AY8"/>
    <mergeCell ref="R8:S8"/>
    <mergeCell ref="T8:U8"/>
    <mergeCell ref="V8:W8"/>
    <mergeCell ref="X8:Y8"/>
    <mergeCell ref="Z8:AA8"/>
    <mergeCell ref="AB8:AC8"/>
    <mergeCell ref="J8:K8"/>
    <mergeCell ref="L8:M8"/>
    <mergeCell ref="N8:O8"/>
    <mergeCell ref="P8:Q8"/>
    <mergeCell ref="AV126:AW126"/>
    <mergeCell ref="AX126:AY126"/>
    <mergeCell ref="AT114:AU114"/>
    <mergeCell ref="AV114:AW114"/>
    <mergeCell ref="AX114:AY114"/>
    <mergeCell ref="AR126:AS126"/>
    <mergeCell ref="AT126:AU126"/>
    <mergeCell ref="AP8:AQ8"/>
    <mergeCell ref="AR8:AS8"/>
    <mergeCell ref="AT8:AU8"/>
    <mergeCell ref="AV8:AW8"/>
    <mergeCell ref="AR114:AS114"/>
    <mergeCell ref="AF126:AG126"/>
    <mergeCell ref="AH126:AI126"/>
    <mergeCell ref="AJ126:AK126"/>
    <mergeCell ref="AL126:AM126"/>
    <mergeCell ref="AN126:AO126"/>
    <mergeCell ref="AP126:AQ126"/>
    <mergeCell ref="J114:K114"/>
    <mergeCell ref="L114:M114"/>
    <mergeCell ref="AL114:AM114"/>
    <mergeCell ref="AN114:AO114"/>
    <mergeCell ref="AP114:AQ114"/>
    <mergeCell ref="V114:W114"/>
    <mergeCell ref="X114:Y114"/>
    <mergeCell ref="Z114:AA114"/>
    <mergeCell ref="AB114:AC114"/>
    <mergeCell ref="AD114:AE114"/>
    <mergeCell ref="AF114:AG114"/>
    <mergeCell ref="AH114:AI114"/>
    <mergeCell ref="AJ114:AK114"/>
    <mergeCell ref="X126:Y126"/>
    <mergeCell ref="Z126:AA126"/>
    <mergeCell ref="AB126:AC126"/>
    <mergeCell ref="AD126:AE126"/>
    <mergeCell ref="V126:W126"/>
    <mergeCell ref="N114:O114"/>
    <mergeCell ref="P114:Q114"/>
    <mergeCell ref="R114:S114"/>
    <mergeCell ref="T114:U114"/>
    <mergeCell ref="J143:K143"/>
    <mergeCell ref="L143:M143"/>
    <mergeCell ref="N143:O143"/>
    <mergeCell ref="P143:Q143"/>
    <mergeCell ref="R143:S143"/>
    <mergeCell ref="T143:U143"/>
    <mergeCell ref="V143:W143"/>
    <mergeCell ref="J126:K126"/>
    <mergeCell ref="L126:M126"/>
    <mergeCell ref="N126:O126"/>
    <mergeCell ref="P126:Q126"/>
    <mergeCell ref="R126:S126"/>
    <mergeCell ref="T126:U126"/>
    <mergeCell ref="X143:Y143"/>
    <mergeCell ref="Z143:AA143"/>
    <mergeCell ref="AB143:AC143"/>
    <mergeCell ref="AD143:AE143"/>
    <mergeCell ref="AF143:AG143"/>
    <mergeCell ref="AH143:AI143"/>
    <mergeCell ref="AJ143:AK143"/>
    <mergeCell ref="AL143:AM143"/>
    <mergeCell ref="AN143:AO143"/>
    <mergeCell ref="AP143:AQ143"/>
    <mergeCell ref="AR143:AS143"/>
    <mergeCell ref="AT143:AU143"/>
    <mergeCell ref="AV143:AW143"/>
    <mergeCell ref="AX143:AY143"/>
    <mergeCell ref="J205:K205"/>
    <mergeCell ref="L205:M205"/>
    <mergeCell ref="N205:O205"/>
    <mergeCell ref="P205:Q205"/>
    <mergeCell ref="R205:S205"/>
    <mergeCell ref="T205:U205"/>
    <mergeCell ref="V205:W205"/>
    <mergeCell ref="X205:Y205"/>
    <mergeCell ref="Z205:AA205"/>
    <mergeCell ref="AB205:AC205"/>
    <mergeCell ref="AD205:AE205"/>
    <mergeCell ref="AF205:AG205"/>
    <mergeCell ref="AH205:AI205"/>
    <mergeCell ref="AJ205:AK205"/>
    <mergeCell ref="AL205:AM205"/>
    <mergeCell ref="AN205:AO205"/>
    <mergeCell ref="AP205:AQ205"/>
    <mergeCell ref="AR205:AS205"/>
    <mergeCell ref="AT205:AU205"/>
    <mergeCell ref="AV205:AW205"/>
    <mergeCell ref="AX205:AY205"/>
    <mergeCell ref="J217:K217"/>
    <mergeCell ref="L217:M217"/>
    <mergeCell ref="N217:O217"/>
    <mergeCell ref="P217:Q217"/>
    <mergeCell ref="R217:S217"/>
    <mergeCell ref="T217:U217"/>
    <mergeCell ref="V217:W217"/>
    <mergeCell ref="X217:Y217"/>
    <mergeCell ref="Z217:AA217"/>
    <mergeCell ref="AB217:AC217"/>
    <mergeCell ref="AD217:AE217"/>
    <mergeCell ref="AF217:AG217"/>
    <mergeCell ref="AH217:AI217"/>
    <mergeCell ref="AJ217:AK217"/>
    <mergeCell ref="AL217:AM217"/>
    <mergeCell ref="AN217:AO217"/>
    <mergeCell ref="AP217:AQ217"/>
    <mergeCell ref="AR217:AS217"/>
    <mergeCell ref="AT217:AU217"/>
    <mergeCell ref="AV217:AW217"/>
    <mergeCell ref="AX217:AY217"/>
    <mergeCell ref="J239:K239"/>
    <mergeCell ref="L239:M239"/>
    <mergeCell ref="N239:O239"/>
    <mergeCell ref="P239:Q239"/>
    <mergeCell ref="R239:S239"/>
    <mergeCell ref="T239:U239"/>
    <mergeCell ref="V239:W239"/>
    <mergeCell ref="X239:Y239"/>
    <mergeCell ref="Z239:AA239"/>
    <mergeCell ref="AB239:AC239"/>
    <mergeCell ref="AD239:AE239"/>
    <mergeCell ref="AF239:AG239"/>
    <mergeCell ref="AT239:AU239"/>
    <mergeCell ref="AV239:AW239"/>
    <mergeCell ref="AX239:AY239"/>
    <mergeCell ref="AH239:AI239"/>
    <mergeCell ref="AJ239:AK239"/>
    <mergeCell ref="AL239:AM239"/>
    <mergeCell ref="AN239:AO239"/>
    <mergeCell ref="AP239:AQ239"/>
    <mergeCell ref="AR239:AS239"/>
  </mergeCells>
  <conditionalFormatting sqref="A1:XFD1048576">
    <cfRule type="cellIs" dxfId="38" priority="1" operator="lessThan">
      <formula>0</formula>
    </cfRule>
  </conditionalFormatting>
  <hyperlinks>
    <hyperlink ref="I2" location="'Rekapitulace stavby'!A1" display="Rekapitulace stavby" xr:uid="{00000000-0004-0000-0400-000000000000}"/>
  </hyperlinks>
  <pageMargins left="0.39370078740157483" right="0.39370078740157483" top="0.39370078740157483" bottom="0.39370078740157483" header="0" footer="0"/>
  <pageSetup paperSize="9" scale="41" fitToHeight="100" orientation="landscape" r:id="rId1"/>
  <headerFooter>
    <oddFooter>&amp;CStrana &amp;P z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14999847407452621"/>
    <pageSetUpPr fitToPage="1"/>
  </sheetPr>
  <dimension ref="A1:HP296"/>
  <sheetViews>
    <sheetView showGridLines="0" zoomScale="58" zoomScaleNormal="58" zoomScaleSheetLayoutView="100" workbookViewId="0">
      <pane xSplit="9" ySplit="10" topLeftCell="AL236" activePane="bottomRight" state="frozen"/>
      <selection pane="topRight" activeCell="J1" sqref="J1"/>
      <selection pane="bottomLeft" activeCell="A11" sqref="A11"/>
      <selection pane="bottomRight" activeCell="AW241" sqref="AW241"/>
    </sheetView>
  </sheetViews>
  <sheetFormatPr defaultRowHeight="13.8" x14ac:dyDescent="0.25"/>
  <cols>
    <col min="1" max="1" width="1.7109375" customWidth="1"/>
    <col min="2" max="2" width="4.42578125" style="584" customWidth="1"/>
    <col min="3" max="3" width="7.7109375" style="584" customWidth="1"/>
    <col min="4" max="4" width="17.140625" style="584" customWidth="1"/>
    <col min="5" max="5" width="164.42578125" style="584" customWidth="1"/>
    <col min="6" max="6" width="7" style="584" customWidth="1"/>
    <col min="7" max="7" width="13.7109375" style="584" customWidth="1"/>
    <col min="8" max="8" width="20.140625" style="585" customWidth="1"/>
    <col min="9" max="9" width="24.28515625" style="584" customWidth="1"/>
    <col min="10" max="19" width="25.85546875" hidden="1" customWidth="1"/>
    <col min="20" max="21" width="25.85546875" style="1352" hidden="1" customWidth="1"/>
    <col min="22" max="25" width="25.85546875" hidden="1" customWidth="1"/>
    <col min="26" max="27" width="25.85546875" style="1352" hidden="1" customWidth="1"/>
    <col min="28" max="37" width="25.85546875" hidden="1" customWidth="1"/>
    <col min="38" max="39" width="25.85546875" style="1935" hidden="1" customWidth="1"/>
    <col min="40" max="41" width="25.85546875" style="1352" hidden="1" customWidth="1"/>
    <col min="42" max="43" width="25.85546875" style="1935" customWidth="1"/>
    <col min="44" max="47" width="25.85546875" customWidth="1"/>
    <col min="48" max="48" width="18.85546875" style="2149" customWidth="1"/>
    <col min="172" max="172" width="10.85546875" customWidth="1"/>
    <col min="174" max="179" width="14.140625" customWidth="1"/>
    <col min="180" max="180" width="16.28515625" customWidth="1"/>
    <col min="181" max="181" width="12.28515625" customWidth="1"/>
    <col min="182" max="182" width="16.28515625" customWidth="1"/>
    <col min="183" max="183" width="12.28515625" customWidth="1"/>
    <col min="184" max="184" width="15" customWidth="1"/>
    <col min="185" max="185" width="11" customWidth="1"/>
    <col min="186" max="186" width="15" customWidth="1"/>
    <col min="187" max="187" width="16.28515625" customWidth="1"/>
    <col min="188" max="188" width="11" customWidth="1"/>
    <col min="189" max="189" width="15" customWidth="1"/>
    <col min="190" max="190" width="16.28515625" customWidth="1"/>
    <col min="216" max="216" width="17.140625" bestFit="1" customWidth="1"/>
    <col min="217" max="220" width="9.42578125" bestFit="1" customWidth="1"/>
    <col min="222" max="222" width="22.140625" bestFit="1" customWidth="1"/>
  </cols>
  <sheetData>
    <row r="1" spans="1:224" ht="14.4" thickBot="1" x14ac:dyDescent="0.3"/>
    <row r="2" spans="1:224" s="1" customFormat="1" ht="24.9" customHeight="1" thickBot="1" x14ac:dyDescent="0.25">
      <c r="A2"/>
      <c r="B2" s="1568" t="str">
        <f>'[1]SO 01.1 - Stoka A'!B77</f>
        <v>SOUPIS PRACÍ</v>
      </c>
      <c r="C2" s="1567"/>
      <c r="D2" s="1567"/>
      <c r="E2" s="1567"/>
      <c r="F2" s="1567"/>
      <c r="G2" s="1567"/>
      <c r="H2" s="1567"/>
      <c r="I2" s="1281" t="s">
        <v>2553</v>
      </c>
      <c r="T2" s="1383"/>
      <c r="U2" s="1383"/>
      <c r="Z2" s="1383"/>
      <c r="AA2" s="1383"/>
      <c r="AL2" s="1934"/>
      <c r="AM2" s="1934"/>
      <c r="AN2" s="1383"/>
      <c r="AO2" s="1383"/>
      <c r="AP2" s="1934"/>
      <c r="AQ2" s="1934"/>
      <c r="AV2" s="2150"/>
      <c r="FO2" s="56"/>
    </row>
    <row r="3" spans="1:224" s="1" customFormat="1" ht="24.9" customHeight="1" x14ac:dyDescent="0.2">
      <c r="A3"/>
      <c r="B3" s="2291" t="str">
        <f>'[1]SO 01.1 - Stoka A'!B78</f>
        <v>Stavba:</v>
      </c>
      <c r="C3" s="2292"/>
      <c r="D3" s="2293" t="str">
        <f>'[1]SO 01.1 - Stoka A'!D78</f>
        <v xml:space="preserve">Předslav odkanalizování a ČOV </v>
      </c>
      <c r="E3" s="2293"/>
      <c r="F3" s="2293"/>
      <c r="G3" s="2293"/>
      <c r="H3" s="2293"/>
      <c r="I3" s="2294"/>
      <c r="T3" s="1383"/>
      <c r="U3" s="1383"/>
      <c r="Z3" s="1383"/>
      <c r="AA3" s="1383"/>
      <c r="AL3" s="1934"/>
      <c r="AM3" s="1934"/>
      <c r="AN3" s="1383"/>
      <c r="AO3" s="1383"/>
      <c r="AP3" s="1934"/>
      <c r="AQ3" s="1934"/>
      <c r="AV3" s="2150"/>
      <c r="FO3" s="56"/>
    </row>
    <row r="4" spans="1:224" s="1" customFormat="1" ht="24.9" customHeight="1" x14ac:dyDescent="0.2">
      <c r="A4"/>
      <c r="B4" s="2291" t="str">
        <f>'[1]SO 01.1 - Stoka A'!B79</f>
        <v>Objekt:</v>
      </c>
      <c r="C4" s="2292"/>
      <c r="D4" s="2254" t="s">
        <v>2556</v>
      </c>
      <c r="E4" s="2254"/>
      <c r="F4" s="2254"/>
      <c r="G4" s="2254"/>
      <c r="H4" s="2254"/>
      <c r="I4" s="2295"/>
      <c r="T4" s="1383"/>
      <c r="U4" s="1383"/>
      <c r="Z4" s="1383"/>
      <c r="AA4" s="1383"/>
      <c r="AL4" s="1934"/>
      <c r="AM4" s="1934"/>
      <c r="AN4" s="1383"/>
      <c r="AO4" s="1383"/>
      <c r="AP4" s="1934"/>
      <c r="AQ4" s="1934"/>
      <c r="AV4" s="2150"/>
      <c r="FO4" s="56"/>
    </row>
    <row r="5" spans="1:224" s="1" customFormat="1" ht="24.9" customHeight="1" x14ac:dyDescent="0.2">
      <c r="A5"/>
      <c r="B5" s="2291" t="str">
        <f>'[1]SO 01.1 - Stoka A'!B80</f>
        <v>Místo:</v>
      </c>
      <c r="C5" s="2292"/>
      <c r="D5" s="2292"/>
      <c r="E5" s="2296" t="str">
        <f>'[1]SO 01.1 - Stoka A'!E80</f>
        <v>Předslav</v>
      </c>
      <c r="F5" s="2296"/>
      <c r="G5" s="2296"/>
      <c r="H5" s="1566" t="str">
        <f>'[1]SO 01.1 - Stoka A'!H80</f>
        <v>Datum:</v>
      </c>
      <c r="I5" s="1565">
        <f>'Rekapitulace stavby'!Z4</f>
        <v>44712</v>
      </c>
      <c r="T5" s="1383"/>
      <c r="U5" s="1383"/>
      <c r="Z5" s="1383"/>
      <c r="AA5" s="1383"/>
      <c r="AL5" s="1934"/>
      <c r="AM5" s="1934"/>
      <c r="AN5" s="1383"/>
      <c r="AO5" s="1383"/>
      <c r="AP5" s="1934"/>
      <c r="AQ5" s="1934"/>
      <c r="AV5" s="2150"/>
      <c r="FO5" s="56"/>
    </row>
    <row r="6" spans="1:224" s="1" customFormat="1" ht="24.9" customHeight="1" x14ac:dyDescent="0.2">
      <c r="A6"/>
      <c r="B6" s="2297" t="str">
        <f>'[1]SO 01.1 - Stoka A'!B81</f>
        <v>Objednatel:</v>
      </c>
      <c r="C6" s="2298"/>
      <c r="D6" s="2298"/>
      <c r="E6" s="2296" t="str">
        <f>'[1]SO 01.1 - Stoka A'!E81</f>
        <v>Obec Předslav</v>
      </c>
      <c r="F6" s="2296"/>
      <c r="G6" s="2296"/>
      <c r="H6" s="57" t="str">
        <f>'[1]SO 01.1 - Stoka A'!H81</f>
        <v>Projektant:</v>
      </c>
      <c r="I6" s="1564" t="str">
        <f>'[1]SO 01.1 - Stoka A'!I81</f>
        <v>Vodohospodářský podnik a.s.</v>
      </c>
      <c r="T6" s="1383"/>
      <c r="U6" s="1383"/>
      <c r="Z6" s="1383"/>
      <c r="AA6" s="1383"/>
      <c r="AL6" s="1934"/>
      <c r="AM6" s="1934"/>
      <c r="AN6" s="1383"/>
      <c r="AO6" s="1383"/>
      <c r="AP6" s="1934"/>
      <c r="AQ6" s="1934"/>
      <c r="AV6" s="2150"/>
      <c r="FO6" s="56"/>
    </row>
    <row r="7" spans="1:224" ht="24.9" customHeight="1" thickBot="1" x14ac:dyDescent="0.25">
      <c r="B7" s="2287" t="str">
        <f>'[1]SO 01.1 - Stoka A'!B82</f>
        <v>Zhotovitel:</v>
      </c>
      <c r="C7" s="2288"/>
      <c r="D7" s="2288"/>
      <c r="E7" s="2289" t="str">
        <f>'[1]SO 01.1 - Stoka A'!E82</f>
        <v>IMOS Brno a.s.</v>
      </c>
      <c r="F7" s="2289"/>
      <c r="G7" s="2289"/>
      <c r="H7" s="2289"/>
      <c r="I7" s="2290"/>
      <c r="FO7" s="14"/>
    </row>
    <row r="8" spans="1:224" s="7" customFormat="1" ht="29.25" customHeight="1" thickBot="1" x14ac:dyDescent="0.25">
      <c r="A8"/>
      <c r="B8" s="1563" t="s">
        <v>89</v>
      </c>
      <c r="C8" s="1562" t="s">
        <v>41</v>
      </c>
      <c r="D8" s="1562" t="s">
        <v>39</v>
      </c>
      <c r="E8" s="1562" t="s">
        <v>40</v>
      </c>
      <c r="F8" s="1562" t="s">
        <v>90</v>
      </c>
      <c r="G8" s="1562" t="s">
        <v>91</v>
      </c>
      <c r="H8" s="622" t="s">
        <v>92</v>
      </c>
      <c r="I8" s="1561" t="s">
        <v>78</v>
      </c>
      <c r="J8" s="2255" t="s">
        <v>2484</v>
      </c>
      <c r="K8" s="2266"/>
      <c r="L8" s="2275" t="s">
        <v>2485</v>
      </c>
      <c r="M8" s="2266"/>
      <c r="N8" s="2255" t="s">
        <v>2486</v>
      </c>
      <c r="O8" s="2266"/>
      <c r="P8" s="2255" t="s">
        <v>2487</v>
      </c>
      <c r="Q8" s="2266"/>
      <c r="R8" s="2255" t="s">
        <v>2488</v>
      </c>
      <c r="S8" s="2266"/>
      <c r="T8" s="2270" t="s">
        <v>2489</v>
      </c>
      <c r="U8" s="2271"/>
      <c r="V8" s="2255" t="s">
        <v>2490</v>
      </c>
      <c r="W8" s="2266"/>
      <c r="X8" s="2255" t="s">
        <v>2491</v>
      </c>
      <c r="Y8" s="2266"/>
      <c r="Z8" s="2270" t="s">
        <v>2492</v>
      </c>
      <c r="AA8" s="2271"/>
      <c r="AB8" s="2255" t="s">
        <v>2493</v>
      </c>
      <c r="AC8" s="2266"/>
      <c r="AD8" s="2255" t="s">
        <v>2494</v>
      </c>
      <c r="AE8" s="2266"/>
      <c r="AF8" s="2255" t="s">
        <v>2495</v>
      </c>
      <c r="AG8" s="2266"/>
      <c r="AH8" s="2255" t="s">
        <v>2496</v>
      </c>
      <c r="AI8" s="2266"/>
      <c r="AJ8" s="2255" t="s">
        <v>2497</v>
      </c>
      <c r="AK8" s="2266"/>
      <c r="AL8" s="2272" t="s">
        <v>2498</v>
      </c>
      <c r="AM8" s="2273"/>
      <c r="AN8" s="2270" t="s">
        <v>2499</v>
      </c>
      <c r="AO8" s="2271"/>
      <c r="AP8" s="2272" t="s">
        <v>2504</v>
      </c>
      <c r="AQ8" s="2273"/>
      <c r="AR8" s="2255" t="s">
        <v>2500</v>
      </c>
      <c r="AS8" s="2266"/>
      <c r="AT8" s="2255" t="s">
        <v>2501</v>
      </c>
      <c r="AU8" s="2256"/>
      <c r="AV8" s="2151" t="s">
        <v>2502</v>
      </c>
      <c r="FO8" s="101"/>
      <c r="FP8" s="1560" t="s">
        <v>7</v>
      </c>
      <c r="FQ8" s="1559" t="s">
        <v>30</v>
      </c>
      <c r="FR8" s="1559" t="s">
        <v>94</v>
      </c>
      <c r="FS8" s="1559" t="s">
        <v>95</v>
      </c>
      <c r="FT8" s="1559" t="s">
        <v>96</v>
      </c>
      <c r="FU8" s="1559" t="s">
        <v>97</v>
      </c>
      <c r="FV8" s="1559" t="s">
        <v>98</v>
      </c>
      <c r="FW8" s="1558" t="s">
        <v>99</v>
      </c>
    </row>
    <row r="9" spans="1:224" s="677" customFormat="1" ht="22.95" customHeight="1" thickBot="1" x14ac:dyDescent="0.35">
      <c r="A9" s="669"/>
      <c r="B9" s="1557" t="s">
        <v>100</v>
      </c>
      <c r="C9" s="1556"/>
      <c r="D9" s="1556"/>
      <c r="E9" s="1556"/>
      <c r="F9" s="1556"/>
      <c r="G9" s="1556"/>
      <c r="H9" s="1555"/>
      <c r="I9" s="1554">
        <f>HN9</f>
        <v>3129511.1700000004</v>
      </c>
      <c r="J9" s="674" t="s">
        <v>91</v>
      </c>
      <c r="K9" s="675" t="s">
        <v>2503</v>
      </c>
      <c r="L9" s="676" t="s">
        <v>91</v>
      </c>
      <c r="M9" s="675" t="s">
        <v>2503</v>
      </c>
      <c r="N9" s="676" t="s">
        <v>91</v>
      </c>
      <c r="O9" s="675" t="s">
        <v>2503</v>
      </c>
      <c r="P9" s="676" t="s">
        <v>91</v>
      </c>
      <c r="Q9" s="675" t="s">
        <v>2503</v>
      </c>
      <c r="R9" s="676" t="s">
        <v>91</v>
      </c>
      <c r="S9" s="675" t="s">
        <v>2503</v>
      </c>
      <c r="T9" s="1744" t="s">
        <v>91</v>
      </c>
      <c r="U9" s="1680" t="s">
        <v>2503</v>
      </c>
      <c r="V9" s="676" t="s">
        <v>91</v>
      </c>
      <c r="W9" s="675" t="s">
        <v>2503</v>
      </c>
      <c r="X9" s="676" t="s">
        <v>91</v>
      </c>
      <c r="Y9" s="675" t="s">
        <v>2503</v>
      </c>
      <c r="Z9" s="1744" t="s">
        <v>91</v>
      </c>
      <c r="AA9" s="1680" t="s">
        <v>2503</v>
      </c>
      <c r="AB9" s="676" t="s">
        <v>91</v>
      </c>
      <c r="AC9" s="675" t="s">
        <v>2503</v>
      </c>
      <c r="AD9" s="676" t="s">
        <v>91</v>
      </c>
      <c r="AE9" s="675" t="s">
        <v>2503</v>
      </c>
      <c r="AF9" s="676" t="s">
        <v>91</v>
      </c>
      <c r="AG9" s="675" t="s">
        <v>2503</v>
      </c>
      <c r="AH9" s="676" t="s">
        <v>91</v>
      </c>
      <c r="AI9" s="675" t="s">
        <v>2503</v>
      </c>
      <c r="AJ9" s="676" t="s">
        <v>91</v>
      </c>
      <c r="AK9" s="675" t="s">
        <v>2503</v>
      </c>
      <c r="AL9" s="2088" t="s">
        <v>91</v>
      </c>
      <c r="AM9" s="1957" t="s">
        <v>2503</v>
      </c>
      <c r="AN9" s="1744" t="s">
        <v>91</v>
      </c>
      <c r="AO9" s="1680" t="s">
        <v>2503</v>
      </c>
      <c r="AP9" s="2088" t="s">
        <v>91</v>
      </c>
      <c r="AQ9" s="1957" t="s">
        <v>2503</v>
      </c>
      <c r="AR9" s="676" t="s">
        <v>91</v>
      </c>
      <c r="AS9" s="675" t="s">
        <v>2503</v>
      </c>
      <c r="AT9" s="676" t="s">
        <v>91</v>
      </c>
      <c r="AU9" s="675" t="s">
        <v>2503</v>
      </c>
      <c r="AV9" s="2152"/>
      <c r="FO9" s="678"/>
      <c r="FP9" s="1553"/>
      <c r="FQ9" s="1551"/>
      <c r="FR9" s="1551"/>
      <c r="FS9" s="1552">
        <f>FS10</f>
        <v>0</v>
      </c>
      <c r="FT9" s="1551"/>
      <c r="FU9" s="1552">
        <f>FU10</f>
        <v>410.09504430000004</v>
      </c>
      <c r="FV9" s="1551"/>
      <c r="FW9" s="1550">
        <f>FW10</f>
        <v>287.76124999999996</v>
      </c>
      <c r="GW9" s="683" t="s">
        <v>43</v>
      </c>
      <c r="GX9" s="683" t="s">
        <v>79</v>
      </c>
      <c r="HN9" s="684">
        <f>HN10</f>
        <v>3129511.1700000004</v>
      </c>
    </row>
    <row r="10" spans="1:224" s="1539" customFormat="1" ht="25.95" customHeight="1" thickBot="1" x14ac:dyDescent="0.35">
      <c r="A10" s="394"/>
      <c r="B10" s="1549"/>
      <c r="C10" s="1548" t="s">
        <v>43</v>
      </c>
      <c r="D10" s="1548" t="s">
        <v>101</v>
      </c>
      <c r="E10" s="1547" t="s">
        <v>102</v>
      </c>
      <c r="F10" s="1546"/>
      <c r="G10" s="1546"/>
      <c r="H10" s="1545"/>
      <c r="I10" s="1544">
        <f>HN10</f>
        <v>3129511.1700000004</v>
      </c>
      <c r="J10" s="496"/>
      <c r="K10" s="406">
        <f>K11+K140+K152+K180+K252+K271+K293</f>
        <v>0</v>
      </c>
      <c r="L10" s="496"/>
      <c r="M10" s="406">
        <f>M11+M140+M152+M180+M252+M271+M293</f>
        <v>0</v>
      </c>
      <c r="N10" s="496"/>
      <c r="O10" s="406">
        <f>O11+O140+O152+O180+O252+O271+O293</f>
        <v>0</v>
      </c>
      <c r="P10" s="496"/>
      <c r="Q10" s="406">
        <f>Q11+Q140+Q152+Q180+Q252+Q271+Q293</f>
        <v>0</v>
      </c>
      <c r="R10" s="496"/>
      <c r="S10" s="406">
        <f>S11+S140+S152+S180+S252+S271+S293</f>
        <v>119808.40000000001</v>
      </c>
      <c r="T10" s="1745"/>
      <c r="U10" s="1669">
        <f>U11+U140+U152+U180+U252+U271+U293</f>
        <v>580784.24</v>
      </c>
      <c r="V10" s="496"/>
      <c r="W10" s="406">
        <f>W11+W140+W152+W180+W252+W271+W293</f>
        <v>0</v>
      </c>
      <c r="X10" s="496"/>
      <c r="Y10" s="406">
        <f>Y11+Y140+Y152+Y180+Y252+Y271+Y293</f>
        <v>0</v>
      </c>
      <c r="Z10" s="1745"/>
      <c r="AA10" s="1669">
        <f>AA11+AA140+AA152+AA180+AA252+AA271+AA293</f>
        <v>18509.8</v>
      </c>
      <c r="AB10" s="496"/>
      <c r="AC10" s="406">
        <f>AC11+AC140+AC152+AC180+AC252+AC271+AC293</f>
        <v>0</v>
      </c>
      <c r="AD10" s="496"/>
      <c r="AE10" s="406">
        <f>AE11+AE140+AE152+AE180+AE252+AE271+AE293</f>
        <v>0</v>
      </c>
      <c r="AF10" s="496"/>
      <c r="AG10" s="406">
        <f>AG11+AG140+AG152+AG180+AG252+AG271+AG293</f>
        <v>0</v>
      </c>
      <c r="AH10" s="496"/>
      <c r="AI10" s="406">
        <f>AI11+AI140+AI152+AI180+AI252+AI271+AI293</f>
        <v>0</v>
      </c>
      <c r="AJ10" s="496"/>
      <c r="AK10" s="406">
        <f>AK11+AK140+AK152+AK180+AK252+AK271+AK293</f>
        <v>0</v>
      </c>
      <c r="AL10" s="2069"/>
      <c r="AM10" s="1936">
        <f>AM11+AM140+AM152+AM180+AM252+AM271+AM293</f>
        <v>264339.14</v>
      </c>
      <c r="AN10" s="1745"/>
      <c r="AO10" s="1669">
        <f>AO11+AO140+AO152+AO180+AO252+AO271+AO293</f>
        <v>391332.8</v>
      </c>
      <c r="AP10" s="2069"/>
      <c r="AQ10" s="1936">
        <f>AQ11+AQ140+AQ152+AQ180+AQ252+AQ271+AQ293</f>
        <v>152713.35999999999</v>
      </c>
      <c r="AR10" s="496"/>
      <c r="AS10" s="406">
        <f>AS11+AS140+AS152+AS180+AS252+AS271+AS293</f>
        <v>1527487.74</v>
      </c>
      <c r="AT10" s="496"/>
      <c r="AU10" s="406">
        <f>AU11+AU140+AU152+AU180+AU252+AU271+AU293</f>
        <v>1602023.43</v>
      </c>
      <c r="AV10" s="1371">
        <f>AU10/I9</f>
        <v>0.51190851956601247</v>
      </c>
      <c r="FO10" s="1543"/>
      <c r="FP10" s="1542"/>
      <c r="FS10" s="1541">
        <f>FS11+FS138+FS148+FS174+FS244+FS261+FS281</f>
        <v>0</v>
      </c>
      <c r="FU10" s="1541">
        <f>FU11+FU138+FU148+FU174+FU244+FU261+FU281</f>
        <v>410.09504430000004</v>
      </c>
      <c r="FW10" s="1540">
        <f>FW11+FW138+FW148+FW174+FW244+FW261+FW281</f>
        <v>287.76124999999996</v>
      </c>
      <c r="GU10" s="401" t="s">
        <v>45</v>
      </c>
      <c r="GW10" s="402" t="s">
        <v>43</v>
      </c>
      <c r="GX10" s="402" t="s">
        <v>44</v>
      </c>
      <c r="HB10" s="401" t="s">
        <v>103</v>
      </c>
      <c r="HN10" s="403">
        <f>HN11+HN138+HN148+HN174+HN244+HN261+HN281</f>
        <v>3129511.1700000004</v>
      </c>
    </row>
    <row r="11" spans="1:224" s="1534" customFormat="1" ht="24.9" customHeight="1" thickBot="1" x14ac:dyDescent="0.35">
      <c r="A11" s="1117"/>
      <c r="B11" s="1473"/>
      <c r="C11" s="1472" t="s">
        <v>43</v>
      </c>
      <c r="D11" s="1472" t="s">
        <v>45</v>
      </c>
      <c r="E11" s="1471" t="s">
        <v>104</v>
      </c>
      <c r="F11" s="1470"/>
      <c r="G11" s="1470"/>
      <c r="H11" s="1469"/>
      <c r="I11" s="1468">
        <f>HN11</f>
        <v>1513952.9</v>
      </c>
      <c r="J11" s="1122"/>
      <c r="K11" s="1123">
        <f>K12+K16+K24+K31+K37+K40+K43+K49+K53+K56+K63+K81+K86+K89+K91+K95+K97+K100+K105+K108+K119+K126+K128+K131+K134+K136+K59</f>
        <v>0</v>
      </c>
      <c r="L11" s="365"/>
      <c r="M11" s="404">
        <f>M12+M16+M24+M31+M37+M40+M43+M49+M53+M56+M63+M81+M86+M89+M91+M95+M97+M100+M105+M108+M119+M126+M128+M131+M134+M136+M59</f>
        <v>0</v>
      </c>
      <c r="N11" s="365"/>
      <c r="O11" s="404">
        <f>O12+O16+O24+O31+O37+O40+O43+O49+O53+O56+O63+O81+O86+O89+O91+O95+O97+O100+O105+O108+O119+O126+O128+O131+O134+O136+O59</f>
        <v>0</v>
      </c>
      <c r="P11" s="365"/>
      <c r="Q11" s="404">
        <f>Q12+Q16+Q24+Q31+Q37+Q40+Q43+Q49+Q53+Q56+Q63+Q81+Q86+Q89+Q91+Q95+Q97+Q100+Q105+Q108+Q119+Q126+Q128+Q131+Q134+Q136+Q59</f>
        <v>0</v>
      </c>
      <c r="R11" s="365"/>
      <c r="S11" s="404">
        <f>S12+S16+S24+S31+S37+S40+S43+S49+S53+S56+S63+S81+S86+S89+S91+S95+S97+S100+S105+S108+S119+S126+S128+S131+S134+S136+S59</f>
        <v>73138.2</v>
      </c>
      <c r="T11" s="1746"/>
      <c r="U11" s="1670">
        <f>U12+U16+U24+U31+U37+U40+U43+U49+U53+U56+U63+U81+U86+U89+U91+U95+U97+U100+U105+U108+U119+U126+U128+U131+U134+U136+U59</f>
        <v>282706.65000000002</v>
      </c>
      <c r="V11" s="365"/>
      <c r="W11" s="404">
        <f>W12+W16+W24+W31+W37+W40+W43+W49+W53+W56+W63+W81+W86+W89+W91+W95+W97+W100+W105+W108+W119+W126+W128+W131+W134+W136+W59</f>
        <v>0</v>
      </c>
      <c r="X11" s="365"/>
      <c r="Y11" s="404">
        <f>Y12+Y16+Y24+Y31+Y37+Y40+Y43+Y49+Y53+Y56+Y63+Y81+Y86+Y89+Y91+Y95+Y97+Y100+Y105+Y108+Y119+Y126+Y128+Y131+Y134+Y136+Y59</f>
        <v>0</v>
      </c>
      <c r="Z11" s="1746"/>
      <c r="AA11" s="1670">
        <f>AA12+AA16+AA24+AA31+AA37+AA40+AA43+AA49+AA53+AA56+AA63+AA81+AA86+AA89+AA91+AA95+AA97+AA100+AA105+AA108+AA119+AA126+AA128+AA131+AA134+AA136+AA59</f>
        <v>9484.7999999999993</v>
      </c>
      <c r="AB11" s="365"/>
      <c r="AC11" s="404">
        <f>AC12+AC16+AC24+AC31+AC37+AC40+AC43+AC49+AC53+AC56+AC63+AC81+AC86+AC89+AC91+AC95+AC97+AC100+AC105+AC108+AC119+AC126+AC128+AC131+AC134+AC136+AC59</f>
        <v>0</v>
      </c>
      <c r="AD11" s="365"/>
      <c r="AE11" s="404">
        <f>AE12+AE16+AE24+AE31+AE37+AE40+AE43+AE49+AE53+AE56+AE63+AE81+AE86+AE89+AE91+AE95+AE97+AE100+AE105+AE108+AE119+AE126+AE128+AE131+AE134+AE136+AE59</f>
        <v>0</v>
      </c>
      <c r="AF11" s="365"/>
      <c r="AG11" s="404">
        <f>AG12+AG16+AG24+AG31+AG37+AG40+AG43+AG49+AG53+AG56+AG63+AG81+AG86+AG89+AG91+AG95+AG97+AG100+AG105+AG108+AG119+AG126+AG128+AG131+AG134+AG136+AG59</f>
        <v>0</v>
      </c>
      <c r="AH11" s="365"/>
      <c r="AI11" s="404">
        <f>AI12+AI16+AI24+AI31+AI37+AI40+AI43+AI49+AI53+AI56+AI63+AI81+AI86+AI89+AI91+AI95+AI97+AI100+AI105+AI108+AI119+AI126+AI128+AI131+AI134+AI136+AI59</f>
        <v>0</v>
      </c>
      <c r="AJ11" s="365"/>
      <c r="AK11" s="404">
        <f>AK12+AK16+AK24+AK31+AK37+AK40+AK43+AK49+AK53+AK56+AK63+AK81+AK86+AK89+AK91+AK95+AK97+AK100+AK105+AK108+AK119+AK126+AK128+AK131+AK134+AK136+AK59</f>
        <v>0</v>
      </c>
      <c r="AL11" s="2089"/>
      <c r="AM11" s="1937">
        <f>AM12+AM16+AM24+AM31+AM37+AM40+AM43+AM49+AM53+AM56+AM63+AM81+AM86+AM89+AM91+AM95+AM97+AM100+AM105+AM108+AM119+AM126+AM128+AM131+AM134+AM136+AM59</f>
        <v>166065.24000000002</v>
      </c>
      <c r="AN11" s="1746"/>
      <c r="AO11" s="1670">
        <f>AO12+AO16+AO24+AO31+AO37+AO40+AO43+AO49+AO53+AO56+AO63+AO81+AO86+AO89+AO91+AO95+AO97+AO100+AO105+AO108+AO119+AO126+AO128+AO131+AO134+AO136+AO59</f>
        <v>224283.17999999996</v>
      </c>
      <c r="AP11" s="2089"/>
      <c r="AQ11" s="1937">
        <f>AQ12+AQ16+AQ24+AQ31+AQ37+AQ40+AQ43+AQ49+AQ53+AQ56+AQ63+AQ81+AQ86+AQ89+AQ91+AQ95+AQ97+AQ100+AQ105+AQ108+AQ119+AQ126+AQ128+AQ131+AQ134+AQ136+AQ59</f>
        <v>108527.56</v>
      </c>
      <c r="AR11" s="1122"/>
      <c r="AS11" s="1123">
        <f>AS12+AS16+AS24+AS31+AS37+AS40+AS43+AS49+AS53+AS56+AS63+AS81+AS86+AS89+AS91+AS95+AS97+AS100+AS105+AS108+AS119+AS126+AS128+AS131+AS134+AS136+AS59</f>
        <v>864205.62</v>
      </c>
      <c r="AT11" s="1122"/>
      <c r="AU11" s="1123">
        <f>AU12+AU16+AU24+AU31+AU37+AU40+AU43+AU49+AU53+AU56+AU63+AU81+AU86+AU89+AU91+AU95+AU97+AU100+AU105+AU108+AU119+AU126+AU128+AU131+AU134+AU136+AU59</f>
        <v>649747.29</v>
      </c>
      <c r="AV11" s="2153">
        <f>AU11/I11</f>
        <v>0.42917272393348571</v>
      </c>
      <c r="FO11" s="1538"/>
      <c r="FP11" s="1537"/>
      <c r="FS11" s="1536">
        <f>SUM(FS12:FS137)</f>
        <v>0</v>
      </c>
      <c r="FU11" s="1536">
        <f>SUM(FU12:FU137)</f>
        <v>357.562139</v>
      </c>
      <c r="FW11" s="1535">
        <f>SUM(FW12:FW137)</f>
        <v>287.76124999999996</v>
      </c>
      <c r="GU11" s="1147" t="s">
        <v>45</v>
      </c>
      <c r="GW11" s="1148" t="s">
        <v>43</v>
      </c>
      <c r="GX11" s="1148" t="s">
        <v>45</v>
      </c>
      <c r="HB11" s="1147" t="s">
        <v>103</v>
      </c>
      <c r="HN11" s="1149">
        <f>SUM(HN12:HN137)</f>
        <v>1513952.9</v>
      </c>
    </row>
    <row r="12" spans="1:224" s="1" customFormat="1" ht="50.4" customHeight="1" x14ac:dyDescent="0.2">
      <c r="A12"/>
      <c r="B12" s="1467" t="s">
        <v>45</v>
      </c>
      <c r="C12" s="1466" t="s">
        <v>105</v>
      </c>
      <c r="D12" s="1465" t="s">
        <v>1018</v>
      </c>
      <c r="E12" s="1464" t="s">
        <v>1019</v>
      </c>
      <c r="F12" s="1463" t="s">
        <v>108</v>
      </c>
      <c r="G12" s="1462">
        <v>10.64</v>
      </c>
      <c r="H12" s="556">
        <v>60</v>
      </c>
      <c r="I12" s="1461">
        <f>ROUND(H12*G12,2)</f>
        <v>638.4</v>
      </c>
      <c r="J12" s="548"/>
      <c r="K12" s="549">
        <f>ROUND(J12*$H12,2)</f>
        <v>0</v>
      </c>
      <c r="L12" s="548"/>
      <c r="M12" s="549">
        <f>ROUND(L12*$H12,2)</f>
        <v>0</v>
      </c>
      <c r="N12" s="548"/>
      <c r="O12" s="549">
        <f>ROUND(N12*$H12,2)</f>
        <v>0</v>
      </c>
      <c r="P12" s="548"/>
      <c r="Q12" s="549">
        <f>ROUND(P12*$H12,2)</f>
        <v>0</v>
      </c>
      <c r="R12" s="548">
        <v>0</v>
      </c>
      <c r="S12" s="549">
        <f>ROUND(R12*$H12,2)</f>
        <v>0</v>
      </c>
      <c r="T12" s="1747"/>
      <c r="U12" s="1748">
        <f>ROUND(T12*$H12,2)</f>
        <v>0</v>
      </c>
      <c r="V12" s="548"/>
      <c r="W12" s="549">
        <f>ROUND(V12*$H12,2)</f>
        <v>0</v>
      </c>
      <c r="X12" s="548"/>
      <c r="Y12" s="549">
        <f>ROUND(X12*$H12,2)</f>
        <v>0</v>
      </c>
      <c r="Z12" s="1747"/>
      <c r="AA12" s="1748">
        <f>ROUND(Z12*$H12,2)</f>
        <v>0</v>
      </c>
      <c r="AB12" s="548"/>
      <c r="AC12" s="549">
        <f>ROUND(AB12*$H12,2)</f>
        <v>0</v>
      </c>
      <c r="AD12" s="548"/>
      <c r="AE12" s="549">
        <f>ROUND(AD12*$H12,2)</f>
        <v>0</v>
      </c>
      <c r="AF12" s="548"/>
      <c r="AG12" s="549">
        <f>ROUND(AF12*$H12,2)</f>
        <v>0</v>
      </c>
      <c r="AH12" s="548"/>
      <c r="AI12" s="549">
        <f>ROUND(AH12*$H12,2)</f>
        <v>0</v>
      </c>
      <c r="AJ12" s="548"/>
      <c r="AK12" s="549">
        <f>ROUND(AJ12*$H12,2)</f>
        <v>0</v>
      </c>
      <c r="AL12" s="2090"/>
      <c r="AM12" s="2091">
        <f>ROUND(AL12*$H12,2)</f>
        <v>0</v>
      </c>
      <c r="AN12" s="1747"/>
      <c r="AO12" s="1748">
        <f>ROUND(AN12*$H12,2)</f>
        <v>0</v>
      </c>
      <c r="AP12" s="2090"/>
      <c r="AQ12" s="2091">
        <f>ROUND(AP12*$H12,2)</f>
        <v>0</v>
      </c>
      <c r="AR12" s="506">
        <f>AP12+AN12+AL12+AJ12+AH12+AF12+AD12+AB12+Z12+X12+V12+T12+R12+P12+N12+L12+J12</f>
        <v>0</v>
      </c>
      <c r="AS12" s="507">
        <f>ROUND(AR12*H12,2)</f>
        <v>0</v>
      </c>
      <c r="AT12" s="583">
        <f>G12-AR12</f>
        <v>10.64</v>
      </c>
      <c r="AU12" s="507">
        <f>ROUND(AT12*H12,2)</f>
        <v>638.4</v>
      </c>
      <c r="AV12" s="2154">
        <f>AU12/I12</f>
        <v>1</v>
      </c>
      <c r="FO12" s="56"/>
      <c r="FP12" s="122" t="s">
        <v>7</v>
      </c>
      <c r="FQ12" s="1493" t="s">
        <v>31</v>
      </c>
      <c r="FS12" s="1492">
        <f>FR12*G12</f>
        <v>0</v>
      </c>
      <c r="FT12" s="1492">
        <v>0</v>
      </c>
      <c r="FU12" s="1492">
        <f>FT12*G12</f>
        <v>0</v>
      </c>
      <c r="FV12" s="1492">
        <v>0.255</v>
      </c>
      <c r="FW12" s="1491">
        <f>FV12*G12</f>
        <v>2.7132000000000001</v>
      </c>
      <c r="GU12" s="126" t="s">
        <v>110</v>
      </c>
      <c r="GW12" s="126" t="s">
        <v>105</v>
      </c>
      <c r="GX12" s="126" t="s">
        <v>46</v>
      </c>
      <c r="HB12" s="1486" t="s">
        <v>103</v>
      </c>
      <c r="HH12" s="1490">
        <f>IF(FQ12="základní",I12,0)</f>
        <v>638.4</v>
      </c>
      <c r="HI12" s="1490">
        <f>IF(FQ12="snížená",I12,0)</f>
        <v>0</v>
      </c>
      <c r="HJ12" s="1490">
        <f>IF(FQ12="zákl. přenesená",I12,0)</f>
        <v>0</v>
      </c>
      <c r="HK12" s="1490">
        <f>IF(FQ12="sníž. přenesená",I12,0)</f>
        <v>0</v>
      </c>
      <c r="HL12" s="1490">
        <f>IF(FQ12="nulová",I12,0)</f>
        <v>0</v>
      </c>
      <c r="HM12" s="1486" t="s">
        <v>45</v>
      </c>
      <c r="HN12" s="1490">
        <f>ROUND(H12*G12,2)</f>
        <v>638.4</v>
      </c>
      <c r="HO12" s="1486" t="s">
        <v>110</v>
      </c>
      <c r="HP12" s="126" t="s">
        <v>1020</v>
      </c>
    </row>
    <row r="13" spans="1:224" s="1" customFormat="1" ht="30" customHeight="1" x14ac:dyDescent="0.2">
      <c r="A13"/>
      <c r="B13" s="599"/>
      <c r="C13" s="1460" t="s">
        <v>112</v>
      </c>
      <c r="D13" s="3"/>
      <c r="E13" s="1459" t="s">
        <v>113</v>
      </c>
      <c r="F13" s="3"/>
      <c r="G13" s="3"/>
      <c r="H13" s="1458"/>
      <c r="I13" s="601"/>
      <c r="J13" s="542"/>
      <c r="K13" s="543"/>
      <c r="L13" s="542"/>
      <c r="M13" s="543"/>
      <c r="N13" s="542"/>
      <c r="O13" s="543"/>
      <c r="P13" s="542"/>
      <c r="Q13" s="543"/>
      <c r="R13" s="542"/>
      <c r="S13" s="543"/>
      <c r="T13" s="1605"/>
      <c r="U13" s="1606"/>
      <c r="V13" s="542"/>
      <c r="W13" s="543"/>
      <c r="X13" s="542"/>
      <c r="Y13" s="543"/>
      <c r="Z13" s="1605"/>
      <c r="AA13" s="1606"/>
      <c r="AB13" s="542"/>
      <c r="AC13" s="543"/>
      <c r="AD13" s="542"/>
      <c r="AE13" s="543"/>
      <c r="AF13" s="542"/>
      <c r="AG13" s="543"/>
      <c r="AH13" s="542"/>
      <c r="AI13" s="543"/>
      <c r="AJ13" s="542"/>
      <c r="AK13" s="543"/>
      <c r="AL13" s="1901"/>
      <c r="AM13" s="1902"/>
      <c r="AN13" s="1605"/>
      <c r="AO13" s="1606"/>
      <c r="AP13" s="1901"/>
      <c r="AQ13" s="1902"/>
      <c r="AR13" s="542"/>
      <c r="AS13" s="543"/>
      <c r="AT13" s="542"/>
      <c r="AU13" s="543"/>
      <c r="AV13" s="2155"/>
      <c r="FO13" s="56"/>
      <c r="FP13" s="1504"/>
      <c r="FW13" s="1503"/>
      <c r="GW13" s="1486" t="s">
        <v>112</v>
      </c>
      <c r="GX13" s="1486" t="s">
        <v>46</v>
      </c>
    </row>
    <row r="14" spans="1:224" s="10" customFormat="1" ht="30" customHeight="1" x14ac:dyDescent="0.2">
      <c r="A14"/>
      <c r="B14" s="657"/>
      <c r="C14" s="1460" t="s">
        <v>114</v>
      </c>
      <c r="D14" s="755" t="s">
        <v>7</v>
      </c>
      <c r="E14" s="1476" t="s">
        <v>1021</v>
      </c>
      <c r="F14" s="751"/>
      <c r="G14" s="1475">
        <v>10.64</v>
      </c>
      <c r="H14" s="1474"/>
      <c r="I14" s="659"/>
      <c r="J14" s="316"/>
      <c r="K14" s="317"/>
      <c r="L14" s="316"/>
      <c r="M14" s="317"/>
      <c r="N14" s="316"/>
      <c r="O14" s="317"/>
      <c r="P14" s="316"/>
      <c r="Q14" s="317"/>
      <c r="R14" s="316"/>
      <c r="S14" s="317"/>
      <c r="T14" s="1609"/>
      <c r="U14" s="1610"/>
      <c r="V14" s="316"/>
      <c r="W14" s="317"/>
      <c r="X14" s="316"/>
      <c r="Y14" s="317"/>
      <c r="Z14" s="1609"/>
      <c r="AA14" s="1610"/>
      <c r="AB14" s="316"/>
      <c r="AC14" s="317"/>
      <c r="AD14" s="316"/>
      <c r="AE14" s="317"/>
      <c r="AF14" s="316"/>
      <c r="AG14" s="317"/>
      <c r="AH14" s="316"/>
      <c r="AI14" s="317"/>
      <c r="AJ14" s="316"/>
      <c r="AK14" s="317"/>
      <c r="AL14" s="1905"/>
      <c r="AM14" s="1906"/>
      <c r="AN14" s="1609"/>
      <c r="AO14" s="1610"/>
      <c r="AP14" s="1905"/>
      <c r="AQ14" s="1906"/>
      <c r="AR14" s="316"/>
      <c r="AS14" s="317"/>
      <c r="AT14" s="316"/>
      <c r="AU14" s="317"/>
      <c r="AV14" s="2156"/>
      <c r="FO14" s="139"/>
      <c r="FP14" s="1502"/>
      <c r="FW14" s="1501"/>
      <c r="GW14" s="143" t="s">
        <v>114</v>
      </c>
      <c r="GX14" s="143" t="s">
        <v>46</v>
      </c>
      <c r="GY14" s="10" t="s">
        <v>46</v>
      </c>
      <c r="GZ14" s="10" t="s">
        <v>23</v>
      </c>
      <c r="HA14" s="10" t="s">
        <v>45</v>
      </c>
      <c r="HB14" s="143" t="s">
        <v>103</v>
      </c>
    </row>
    <row r="15" spans="1:224" s="9" customFormat="1" ht="30" customHeight="1" x14ac:dyDescent="0.2">
      <c r="A15"/>
      <c r="B15" s="666"/>
      <c r="C15" s="1460" t="s">
        <v>114</v>
      </c>
      <c r="D15" s="749" t="s">
        <v>7</v>
      </c>
      <c r="E15" s="1500" t="s">
        <v>1022</v>
      </c>
      <c r="F15" s="745"/>
      <c r="G15" s="749" t="s">
        <v>7</v>
      </c>
      <c r="H15" s="1499"/>
      <c r="I15" s="668"/>
      <c r="J15" s="314"/>
      <c r="K15" s="315"/>
      <c r="L15" s="314"/>
      <c r="M15" s="315"/>
      <c r="N15" s="314"/>
      <c r="O15" s="315"/>
      <c r="P15" s="314"/>
      <c r="Q15" s="315"/>
      <c r="R15" s="314"/>
      <c r="S15" s="315"/>
      <c r="T15" s="1607"/>
      <c r="U15" s="1608"/>
      <c r="V15" s="314"/>
      <c r="W15" s="315"/>
      <c r="X15" s="314"/>
      <c r="Y15" s="315"/>
      <c r="Z15" s="1607"/>
      <c r="AA15" s="1608"/>
      <c r="AB15" s="314"/>
      <c r="AC15" s="315"/>
      <c r="AD15" s="314"/>
      <c r="AE15" s="315"/>
      <c r="AF15" s="314"/>
      <c r="AG15" s="315"/>
      <c r="AH15" s="314"/>
      <c r="AI15" s="315"/>
      <c r="AJ15" s="314"/>
      <c r="AK15" s="315"/>
      <c r="AL15" s="1903"/>
      <c r="AM15" s="1904"/>
      <c r="AN15" s="1607"/>
      <c r="AO15" s="1608"/>
      <c r="AP15" s="1903"/>
      <c r="AQ15" s="1904"/>
      <c r="AR15" s="314"/>
      <c r="AS15" s="315"/>
      <c r="AT15" s="314"/>
      <c r="AU15" s="315"/>
      <c r="AV15" s="2157"/>
      <c r="FO15" s="132"/>
      <c r="FP15" s="1510"/>
      <c r="FW15" s="1509"/>
      <c r="GW15" s="136" t="s">
        <v>114</v>
      </c>
      <c r="GX15" s="136" t="s">
        <v>46</v>
      </c>
      <c r="GY15" s="9" t="s">
        <v>45</v>
      </c>
      <c r="GZ15" s="9" t="s">
        <v>23</v>
      </c>
      <c r="HA15" s="9" t="s">
        <v>44</v>
      </c>
      <c r="HB15" s="136" t="s">
        <v>103</v>
      </c>
    </row>
    <row r="16" spans="1:224" s="1" customFormat="1" ht="30" customHeight="1" x14ac:dyDescent="0.2">
      <c r="A16"/>
      <c r="B16" s="1467" t="s">
        <v>46</v>
      </c>
      <c r="C16" s="1482" t="s">
        <v>105</v>
      </c>
      <c r="D16" s="1481" t="s">
        <v>118</v>
      </c>
      <c r="E16" s="1480" t="s">
        <v>119</v>
      </c>
      <c r="F16" s="1479" t="s">
        <v>108</v>
      </c>
      <c r="G16" s="1478">
        <v>597.5</v>
      </c>
      <c r="H16" s="563">
        <v>43.4</v>
      </c>
      <c r="I16" s="1477">
        <f>ROUND(H16*G16,2)</f>
        <v>25931.5</v>
      </c>
      <c r="J16" s="548"/>
      <c r="K16" s="549">
        <f>ROUND(J16*$H16,2)</f>
        <v>0</v>
      </c>
      <c r="L16" s="548"/>
      <c r="M16" s="549">
        <f>ROUND(L16*$H16,2)</f>
        <v>0</v>
      </c>
      <c r="N16" s="548"/>
      <c r="O16" s="549">
        <f>ROUND(N16*$H16,2)</f>
        <v>0</v>
      </c>
      <c r="P16" s="548"/>
      <c r="Q16" s="549">
        <f>ROUND(P16*$H16,2)</f>
        <v>0</v>
      </c>
      <c r="R16" s="548"/>
      <c r="S16" s="549">
        <f>ROUND(R16*$H16,2)</f>
        <v>0</v>
      </c>
      <c r="T16" s="1747">
        <f>G16*0.29</f>
        <v>173.27499999999998</v>
      </c>
      <c r="U16" s="1748">
        <f>ROUND(T16*$H16,2)</f>
        <v>7520.14</v>
      </c>
      <c r="V16" s="548"/>
      <c r="W16" s="549">
        <f>ROUND(V16*$H16,2)</f>
        <v>0</v>
      </c>
      <c r="X16" s="548"/>
      <c r="Y16" s="549">
        <f>ROUND(X16*$H16,2)</f>
        <v>0</v>
      </c>
      <c r="Z16" s="1747"/>
      <c r="AA16" s="1748">
        <f>ROUND(Z16*$H16,2)</f>
        <v>0</v>
      </c>
      <c r="AB16" s="548"/>
      <c r="AC16" s="549">
        <f>ROUND(AB16*$H16,2)</f>
        <v>0</v>
      </c>
      <c r="AD16" s="548"/>
      <c r="AE16" s="549">
        <f>ROUND(AD16*$H16,2)</f>
        <v>0</v>
      </c>
      <c r="AF16" s="548"/>
      <c r="AG16" s="549">
        <f>ROUND(AF16*$H16,2)</f>
        <v>0</v>
      </c>
      <c r="AH16" s="548"/>
      <c r="AI16" s="549">
        <f>ROUND(AH16*$H16,2)</f>
        <v>0</v>
      </c>
      <c r="AJ16" s="548"/>
      <c r="AK16" s="549">
        <f>ROUND(AJ16*$H16,2)</f>
        <v>0</v>
      </c>
      <c r="AL16" s="2090">
        <v>60</v>
      </c>
      <c r="AM16" s="2091">
        <f>ROUND(AL16*$H16,2)</f>
        <v>2604</v>
      </c>
      <c r="AN16" s="1747">
        <v>110</v>
      </c>
      <c r="AO16" s="1748">
        <f>ROUND(AN16*$H16,2)</f>
        <v>4774</v>
      </c>
      <c r="AP16" s="2090">
        <v>75</v>
      </c>
      <c r="AQ16" s="2091">
        <f>ROUND(AP16*$H16,2)</f>
        <v>3255</v>
      </c>
      <c r="AR16" s="548">
        <f>AP16+AN16+AL16+AJ16+AH16+AF16+AD16+AB16+Z16+X16+V16+T16+R16+P16+N16+L16+J16</f>
        <v>418.27499999999998</v>
      </c>
      <c r="AS16" s="549">
        <f>ROUND(AR16*H16,2)</f>
        <v>18153.14</v>
      </c>
      <c r="AT16" s="548">
        <f>G16-AR16</f>
        <v>179.22500000000002</v>
      </c>
      <c r="AU16" s="549">
        <f>ROUND(AT16*H16,2)</f>
        <v>7778.37</v>
      </c>
      <c r="AV16" s="2158">
        <f>AU16/I16</f>
        <v>0.29995835181150338</v>
      </c>
      <c r="FO16" s="56"/>
      <c r="FP16" s="122" t="s">
        <v>7</v>
      </c>
      <c r="FQ16" s="1493" t="s">
        <v>31</v>
      </c>
      <c r="FS16" s="1492">
        <f>FR16*G16</f>
        <v>0</v>
      </c>
      <c r="FT16" s="1492">
        <v>0</v>
      </c>
      <c r="FU16" s="1492">
        <f>FT16*G16</f>
        <v>0</v>
      </c>
      <c r="FV16" s="1492">
        <v>0.28999999999999998</v>
      </c>
      <c r="FW16" s="1491">
        <f>FV16*G16</f>
        <v>173.27499999999998</v>
      </c>
      <c r="GU16" s="126" t="s">
        <v>110</v>
      </c>
      <c r="GW16" s="126" t="s">
        <v>105</v>
      </c>
      <c r="GX16" s="126" t="s">
        <v>46</v>
      </c>
      <c r="HB16" s="1486" t="s">
        <v>103</v>
      </c>
      <c r="HH16" s="1490">
        <f>IF(FQ16="základní",I16,0)</f>
        <v>25931.5</v>
      </c>
      <c r="HI16" s="1490">
        <f>IF(FQ16="snížená",I16,0)</f>
        <v>0</v>
      </c>
      <c r="HJ16" s="1490">
        <f>IF(FQ16="zákl. přenesená",I16,0)</f>
        <v>0</v>
      </c>
      <c r="HK16" s="1490">
        <f>IF(FQ16="sníž. přenesená",I16,0)</f>
        <v>0</v>
      </c>
      <c r="HL16" s="1490">
        <f>IF(FQ16="nulová",I16,0)</f>
        <v>0</v>
      </c>
      <c r="HM16" s="1486" t="s">
        <v>45</v>
      </c>
      <c r="HN16" s="1490">
        <f>ROUND(H16*G16,2)</f>
        <v>25931.5</v>
      </c>
      <c r="HO16" s="1486" t="s">
        <v>110</v>
      </c>
      <c r="HP16" s="126" t="s">
        <v>1023</v>
      </c>
    </row>
    <row r="17" spans="1:224" s="1" customFormat="1" ht="30" customHeight="1" x14ac:dyDescent="0.2">
      <c r="A17"/>
      <c r="B17" s="599"/>
      <c r="C17" s="1460" t="s">
        <v>112</v>
      </c>
      <c r="D17" s="3"/>
      <c r="E17" s="1459" t="s">
        <v>121</v>
      </c>
      <c r="F17" s="3"/>
      <c r="G17" s="3"/>
      <c r="H17" s="1458"/>
      <c r="I17" s="601"/>
      <c r="J17" s="542"/>
      <c r="K17" s="543"/>
      <c r="L17" s="542"/>
      <c r="M17" s="543"/>
      <c r="N17" s="542"/>
      <c r="O17" s="543"/>
      <c r="P17" s="542"/>
      <c r="Q17" s="543"/>
      <c r="R17" s="542"/>
      <c r="S17" s="543"/>
      <c r="T17" s="1605"/>
      <c r="U17" s="1606"/>
      <c r="V17" s="542"/>
      <c r="W17" s="543"/>
      <c r="X17" s="542"/>
      <c r="Y17" s="543"/>
      <c r="Z17" s="1605"/>
      <c r="AA17" s="1606"/>
      <c r="AB17" s="542"/>
      <c r="AC17" s="543"/>
      <c r="AD17" s="542"/>
      <c r="AE17" s="543"/>
      <c r="AF17" s="542"/>
      <c r="AG17" s="543"/>
      <c r="AH17" s="542"/>
      <c r="AI17" s="543"/>
      <c r="AJ17" s="542"/>
      <c r="AK17" s="543"/>
      <c r="AL17" s="1901"/>
      <c r="AM17" s="1902"/>
      <c r="AN17" s="1605"/>
      <c r="AO17" s="1606"/>
      <c r="AP17" s="1901"/>
      <c r="AQ17" s="1902"/>
      <c r="AR17" s="542"/>
      <c r="AS17" s="543"/>
      <c r="AT17" s="542"/>
      <c r="AU17" s="543"/>
      <c r="AV17" s="2155"/>
      <c r="FO17" s="56"/>
      <c r="FP17" s="1504"/>
      <c r="FW17" s="1503"/>
      <c r="GW17" s="1486" t="s">
        <v>112</v>
      </c>
      <c r="GX17" s="1486" t="s">
        <v>46</v>
      </c>
    </row>
    <row r="18" spans="1:224" s="9" customFormat="1" ht="30" customHeight="1" x14ac:dyDescent="0.2">
      <c r="A18"/>
      <c r="B18" s="666"/>
      <c r="C18" s="1460" t="s">
        <v>114</v>
      </c>
      <c r="D18" s="749" t="s">
        <v>7</v>
      </c>
      <c r="E18" s="1500" t="s">
        <v>887</v>
      </c>
      <c r="F18" s="745"/>
      <c r="G18" s="749" t="s">
        <v>7</v>
      </c>
      <c r="H18" s="1499"/>
      <c r="I18" s="668"/>
      <c r="J18" s="314"/>
      <c r="K18" s="315"/>
      <c r="L18" s="314"/>
      <c r="M18" s="315"/>
      <c r="N18" s="314"/>
      <c r="O18" s="315"/>
      <c r="P18" s="314"/>
      <c r="Q18" s="315"/>
      <c r="R18" s="314"/>
      <c r="S18" s="315"/>
      <c r="T18" s="1607"/>
      <c r="U18" s="1608"/>
      <c r="V18" s="314"/>
      <c r="W18" s="315"/>
      <c r="X18" s="314"/>
      <c r="Y18" s="315"/>
      <c r="Z18" s="1607"/>
      <c r="AA18" s="1608"/>
      <c r="AB18" s="314"/>
      <c r="AC18" s="315"/>
      <c r="AD18" s="314"/>
      <c r="AE18" s="315"/>
      <c r="AF18" s="314"/>
      <c r="AG18" s="315"/>
      <c r="AH18" s="314"/>
      <c r="AI18" s="315"/>
      <c r="AJ18" s="314"/>
      <c r="AK18" s="315"/>
      <c r="AL18" s="1903"/>
      <c r="AM18" s="1904"/>
      <c r="AN18" s="1607"/>
      <c r="AO18" s="1608"/>
      <c r="AP18" s="1903"/>
      <c r="AQ18" s="1904"/>
      <c r="AR18" s="314"/>
      <c r="AS18" s="315"/>
      <c r="AT18" s="314"/>
      <c r="AU18" s="315"/>
      <c r="AV18" s="2157"/>
      <c r="FO18" s="132"/>
      <c r="FP18" s="1510"/>
      <c r="FW18" s="1509"/>
      <c r="GW18" s="136" t="s">
        <v>114</v>
      </c>
      <c r="GX18" s="136" t="s">
        <v>46</v>
      </c>
      <c r="GY18" s="9" t="s">
        <v>45</v>
      </c>
      <c r="GZ18" s="9" t="s">
        <v>23</v>
      </c>
      <c r="HA18" s="9" t="s">
        <v>44</v>
      </c>
      <c r="HB18" s="136" t="s">
        <v>103</v>
      </c>
    </row>
    <row r="19" spans="1:224" s="9" customFormat="1" ht="30" customHeight="1" x14ac:dyDescent="0.2">
      <c r="A19"/>
      <c r="B19" s="666"/>
      <c r="C19" s="1460" t="s">
        <v>114</v>
      </c>
      <c r="D19" s="749" t="s">
        <v>7</v>
      </c>
      <c r="E19" s="1500" t="s">
        <v>720</v>
      </c>
      <c r="F19" s="745"/>
      <c r="G19" s="749" t="s">
        <v>7</v>
      </c>
      <c r="H19" s="1499"/>
      <c r="I19" s="668"/>
      <c r="J19" s="314"/>
      <c r="K19" s="315"/>
      <c r="L19" s="314"/>
      <c r="M19" s="315"/>
      <c r="N19" s="314"/>
      <c r="O19" s="315"/>
      <c r="P19" s="314"/>
      <c r="Q19" s="315"/>
      <c r="R19" s="314"/>
      <c r="S19" s="315"/>
      <c r="T19" s="1607"/>
      <c r="U19" s="1608"/>
      <c r="V19" s="314"/>
      <c r="W19" s="315"/>
      <c r="X19" s="314"/>
      <c r="Y19" s="315"/>
      <c r="Z19" s="1607"/>
      <c r="AA19" s="1608"/>
      <c r="AB19" s="314"/>
      <c r="AC19" s="315"/>
      <c r="AD19" s="314"/>
      <c r="AE19" s="315"/>
      <c r="AF19" s="314"/>
      <c r="AG19" s="315"/>
      <c r="AH19" s="314"/>
      <c r="AI19" s="315"/>
      <c r="AJ19" s="314"/>
      <c r="AK19" s="315"/>
      <c r="AL19" s="1903"/>
      <c r="AM19" s="1904"/>
      <c r="AN19" s="1607"/>
      <c r="AO19" s="1608"/>
      <c r="AP19" s="1903"/>
      <c r="AQ19" s="1904"/>
      <c r="AR19" s="314"/>
      <c r="AS19" s="315"/>
      <c r="AT19" s="314"/>
      <c r="AU19" s="315"/>
      <c r="AV19" s="2157"/>
      <c r="FO19" s="132"/>
      <c r="FP19" s="1510"/>
      <c r="FW19" s="1509"/>
      <c r="GW19" s="136" t="s">
        <v>114</v>
      </c>
      <c r="GX19" s="136" t="s">
        <v>46</v>
      </c>
      <c r="GY19" s="9" t="s">
        <v>45</v>
      </c>
      <c r="GZ19" s="9" t="s">
        <v>23</v>
      </c>
      <c r="HA19" s="9" t="s">
        <v>44</v>
      </c>
      <c r="HB19" s="136" t="s">
        <v>103</v>
      </c>
    </row>
    <row r="20" spans="1:224" s="10" customFormat="1" ht="30" customHeight="1" x14ac:dyDescent="0.2">
      <c r="A20"/>
      <c r="B20" s="657"/>
      <c r="C20" s="1460" t="s">
        <v>114</v>
      </c>
      <c r="D20" s="755" t="s">
        <v>7</v>
      </c>
      <c r="E20" s="1476" t="s">
        <v>1024</v>
      </c>
      <c r="F20" s="751"/>
      <c r="G20" s="1475">
        <v>559.96</v>
      </c>
      <c r="H20" s="1474"/>
      <c r="I20" s="659"/>
      <c r="J20" s="316"/>
      <c r="K20" s="317"/>
      <c r="L20" s="316"/>
      <c r="M20" s="317"/>
      <c r="N20" s="316"/>
      <c r="O20" s="317"/>
      <c r="P20" s="316"/>
      <c r="Q20" s="317"/>
      <c r="R20" s="316"/>
      <c r="S20" s="317"/>
      <c r="T20" s="1609"/>
      <c r="U20" s="1610"/>
      <c r="V20" s="316"/>
      <c r="W20" s="317"/>
      <c r="X20" s="316"/>
      <c r="Y20" s="317"/>
      <c r="Z20" s="1609"/>
      <c r="AA20" s="1610"/>
      <c r="AB20" s="316"/>
      <c r="AC20" s="317"/>
      <c r="AD20" s="316"/>
      <c r="AE20" s="317"/>
      <c r="AF20" s="316"/>
      <c r="AG20" s="317"/>
      <c r="AH20" s="316"/>
      <c r="AI20" s="317"/>
      <c r="AJ20" s="316"/>
      <c r="AK20" s="317"/>
      <c r="AL20" s="1905"/>
      <c r="AM20" s="1906"/>
      <c r="AN20" s="1609"/>
      <c r="AO20" s="1610"/>
      <c r="AP20" s="1905"/>
      <c r="AQ20" s="1906"/>
      <c r="AR20" s="316"/>
      <c r="AS20" s="317"/>
      <c r="AT20" s="316"/>
      <c r="AU20" s="317"/>
      <c r="AV20" s="2156"/>
      <c r="FO20" s="139"/>
      <c r="FP20" s="1502"/>
      <c r="FW20" s="1501"/>
      <c r="GW20" s="143" t="s">
        <v>114</v>
      </c>
      <c r="GX20" s="143" t="s">
        <v>46</v>
      </c>
      <c r="GY20" s="10" t="s">
        <v>46</v>
      </c>
      <c r="GZ20" s="10" t="s">
        <v>23</v>
      </c>
      <c r="HA20" s="10" t="s">
        <v>44</v>
      </c>
      <c r="HB20" s="143" t="s">
        <v>103</v>
      </c>
    </row>
    <row r="21" spans="1:224" s="10" customFormat="1" ht="30" customHeight="1" x14ac:dyDescent="0.2">
      <c r="A21"/>
      <c r="B21" s="657"/>
      <c r="C21" s="1460" t="s">
        <v>114</v>
      </c>
      <c r="D21" s="755" t="s">
        <v>7</v>
      </c>
      <c r="E21" s="1476" t="s">
        <v>1025</v>
      </c>
      <c r="F21" s="751"/>
      <c r="G21" s="1475">
        <v>32.22</v>
      </c>
      <c r="H21" s="1474"/>
      <c r="I21" s="659"/>
      <c r="J21" s="316"/>
      <c r="K21" s="317"/>
      <c r="L21" s="316"/>
      <c r="M21" s="317"/>
      <c r="N21" s="316"/>
      <c r="O21" s="317"/>
      <c r="P21" s="316"/>
      <c r="Q21" s="317"/>
      <c r="R21" s="316"/>
      <c r="S21" s="317"/>
      <c r="T21" s="1609"/>
      <c r="U21" s="1610"/>
      <c r="V21" s="316"/>
      <c r="W21" s="317"/>
      <c r="X21" s="316"/>
      <c r="Y21" s="317"/>
      <c r="Z21" s="1609"/>
      <c r="AA21" s="1610"/>
      <c r="AB21" s="316"/>
      <c r="AC21" s="317"/>
      <c r="AD21" s="316"/>
      <c r="AE21" s="317"/>
      <c r="AF21" s="316"/>
      <c r="AG21" s="317"/>
      <c r="AH21" s="316"/>
      <c r="AI21" s="317"/>
      <c r="AJ21" s="316"/>
      <c r="AK21" s="317"/>
      <c r="AL21" s="1905"/>
      <c r="AM21" s="1906"/>
      <c r="AN21" s="1609"/>
      <c r="AO21" s="1610"/>
      <c r="AP21" s="1905"/>
      <c r="AQ21" s="1906"/>
      <c r="AR21" s="316"/>
      <c r="AS21" s="317"/>
      <c r="AT21" s="316"/>
      <c r="AU21" s="317"/>
      <c r="AV21" s="2156"/>
      <c r="FO21" s="139"/>
      <c r="FP21" s="1502"/>
      <c r="FW21" s="1501"/>
      <c r="GW21" s="143" t="s">
        <v>114</v>
      </c>
      <c r="GX21" s="143" t="s">
        <v>46</v>
      </c>
      <c r="GY21" s="10" t="s">
        <v>46</v>
      </c>
      <c r="GZ21" s="10" t="s">
        <v>23</v>
      </c>
      <c r="HA21" s="10" t="s">
        <v>44</v>
      </c>
      <c r="HB21" s="143" t="s">
        <v>103</v>
      </c>
    </row>
    <row r="22" spans="1:224" s="10" customFormat="1" ht="30" customHeight="1" x14ac:dyDescent="0.2">
      <c r="A22"/>
      <c r="B22" s="657"/>
      <c r="C22" s="1460" t="s">
        <v>114</v>
      </c>
      <c r="D22" s="755" t="s">
        <v>7</v>
      </c>
      <c r="E22" s="1476" t="s">
        <v>1026</v>
      </c>
      <c r="F22" s="751"/>
      <c r="G22" s="1475">
        <v>5.32</v>
      </c>
      <c r="H22" s="1474"/>
      <c r="I22" s="659"/>
      <c r="J22" s="316"/>
      <c r="K22" s="317"/>
      <c r="L22" s="316"/>
      <c r="M22" s="317"/>
      <c r="N22" s="316"/>
      <c r="O22" s="317"/>
      <c r="P22" s="316"/>
      <c r="Q22" s="317"/>
      <c r="R22" s="316"/>
      <c r="S22" s="317"/>
      <c r="T22" s="1609"/>
      <c r="U22" s="1610"/>
      <c r="V22" s="316"/>
      <c r="W22" s="317"/>
      <c r="X22" s="316"/>
      <c r="Y22" s="317"/>
      <c r="Z22" s="1609"/>
      <c r="AA22" s="1610"/>
      <c r="AB22" s="316"/>
      <c r="AC22" s="317"/>
      <c r="AD22" s="316"/>
      <c r="AE22" s="317"/>
      <c r="AF22" s="316"/>
      <c r="AG22" s="317"/>
      <c r="AH22" s="316"/>
      <c r="AI22" s="317"/>
      <c r="AJ22" s="316"/>
      <c r="AK22" s="317"/>
      <c r="AL22" s="1905"/>
      <c r="AM22" s="1906"/>
      <c r="AN22" s="1609"/>
      <c r="AO22" s="1610"/>
      <c r="AP22" s="1905"/>
      <c r="AQ22" s="1906"/>
      <c r="AR22" s="316"/>
      <c r="AS22" s="317"/>
      <c r="AT22" s="316"/>
      <c r="AU22" s="317"/>
      <c r="AV22" s="2156"/>
      <c r="FO22" s="139"/>
      <c r="FP22" s="1502"/>
      <c r="FW22" s="1501"/>
      <c r="GW22" s="143" t="s">
        <v>114</v>
      </c>
      <c r="GX22" s="143" t="s">
        <v>46</v>
      </c>
      <c r="GY22" s="10" t="s">
        <v>46</v>
      </c>
      <c r="GZ22" s="10" t="s">
        <v>23</v>
      </c>
      <c r="HA22" s="10" t="s">
        <v>44</v>
      </c>
      <c r="HB22" s="143" t="s">
        <v>103</v>
      </c>
    </row>
    <row r="23" spans="1:224" s="12" customFormat="1" ht="30" customHeight="1" x14ac:dyDescent="0.2">
      <c r="A23"/>
      <c r="B23" s="700"/>
      <c r="C23" s="1460" t="s">
        <v>114</v>
      </c>
      <c r="D23" s="767" t="s">
        <v>7</v>
      </c>
      <c r="E23" s="1485" t="s">
        <v>132</v>
      </c>
      <c r="F23" s="763"/>
      <c r="G23" s="1484">
        <v>597.50000000000011</v>
      </c>
      <c r="H23" s="1483"/>
      <c r="I23" s="702"/>
      <c r="J23" s="322"/>
      <c r="K23" s="323"/>
      <c r="L23" s="322"/>
      <c r="M23" s="323"/>
      <c r="N23" s="322"/>
      <c r="O23" s="323"/>
      <c r="P23" s="322"/>
      <c r="Q23" s="323"/>
      <c r="R23" s="322"/>
      <c r="S23" s="323"/>
      <c r="T23" s="1613"/>
      <c r="U23" s="1614"/>
      <c r="V23" s="322"/>
      <c r="W23" s="323"/>
      <c r="X23" s="322"/>
      <c r="Y23" s="323"/>
      <c r="Z23" s="1613"/>
      <c r="AA23" s="1614"/>
      <c r="AB23" s="322"/>
      <c r="AC23" s="323"/>
      <c r="AD23" s="322"/>
      <c r="AE23" s="323"/>
      <c r="AF23" s="322"/>
      <c r="AG23" s="323"/>
      <c r="AH23" s="322"/>
      <c r="AI23" s="323"/>
      <c r="AJ23" s="322"/>
      <c r="AK23" s="323"/>
      <c r="AL23" s="1911"/>
      <c r="AM23" s="1912"/>
      <c r="AN23" s="1613"/>
      <c r="AO23" s="1614"/>
      <c r="AP23" s="1911"/>
      <c r="AQ23" s="1912"/>
      <c r="AR23" s="322"/>
      <c r="AS23" s="323"/>
      <c r="AT23" s="322"/>
      <c r="AU23" s="323"/>
      <c r="AV23" s="2159"/>
      <c r="FO23" s="153"/>
      <c r="FP23" s="1506"/>
      <c r="FW23" s="1505"/>
      <c r="GW23" s="157" t="s">
        <v>114</v>
      </c>
      <c r="GX23" s="157" t="s">
        <v>46</v>
      </c>
      <c r="GY23" s="12" t="s">
        <v>110</v>
      </c>
      <c r="GZ23" s="12" t="s">
        <v>23</v>
      </c>
      <c r="HA23" s="12" t="s">
        <v>45</v>
      </c>
      <c r="HB23" s="157" t="s">
        <v>103</v>
      </c>
    </row>
    <row r="24" spans="1:224" s="1" customFormat="1" ht="30" customHeight="1" x14ac:dyDescent="0.2">
      <c r="A24"/>
      <c r="B24" s="1467" t="s">
        <v>126</v>
      </c>
      <c r="C24" s="1482" t="s">
        <v>105</v>
      </c>
      <c r="D24" s="1481" t="s">
        <v>136</v>
      </c>
      <c r="E24" s="1480" t="s">
        <v>724</v>
      </c>
      <c r="F24" s="1479" t="s">
        <v>108</v>
      </c>
      <c r="G24" s="1478">
        <v>296.08999999999997</v>
      </c>
      <c r="H24" s="563">
        <v>41.9</v>
      </c>
      <c r="I24" s="1477">
        <f>ROUND(H24*G24,2)</f>
        <v>12406.17</v>
      </c>
      <c r="J24" s="548"/>
      <c r="K24" s="549">
        <f>ROUND(J24*$H24,2)</f>
        <v>0</v>
      </c>
      <c r="L24" s="548"/>
      <c r="M24" s="549">
        <f>ROUND(L24*$H24,2)</f>
        <v>0</v>
      </c>
      <c r="N24" s="548"/>
      <c r="O24" s="549">
        <f>ROUND(N24*$H24,2)</f>
        <v>0</v>
      </c>
      <c r="P24" s="548"/>
      <c r="Q24" s="549">
        <f>ROUND(P24*$H24,2)</f>
        <v>0</v>
      </c>
      <c r="R24" s="548">
        <v>45</v>
      </c>
      <c r="S24" s="549">
        <f>ROUND(R24*$H24,2)</f>
        <v>1885.5</v>
      </c>
      <c r="T24" s="1747">
        <f>G24*0.14</f>
        <v>41.452600000000004</v>
      </c>
      <c r="U24" s="1748">
        <f>ROUND(T24*$H24,2)</f>
        <v>1736.86</v>
      </c>
      <c r="V24" s="548"/>
      <c r="W24" s="549">
        <f>ROUND(V24*$H24,2)</f>
        <v>0</v>
      </c>
      <c r="X24" s="548"/>
      <c r="Y24" s="549">
        <f>ROUND(X24*$H24,2)</f>
        <v>0</v>
      </c>
      <c r="Z24" s="1747"/>
      <c r="AA24" s="1748">
        <f>ROUND(Z24*$H24,2)</f>
        <v>0</v>
      </c>
      <c r="AB24" s="548"/>
      <c r="AC24" s="549">
        <f>ROUND(AB24*$H24,2)</f>
        <v>0</v>
      </c>
      <c r="AD24" s="548"/>
      <c r="AE24" s="549">
        <f>ROUND(AD24*$H24,2)</f>
        <v>0</v>
      </c>
      <c r="AF24" s="548"/>
      <c r="AG24" s="549">
        <f>ROUND(AF24*$H24,2)</f>
        <v>0</v>
      </c>
      <c r="AH24" s="548"/>
      <c r="AI24" s="549">
        <f>ROUND(AH24*$H24,2)</f>
        <v>0</v>
      </c>
      <c r="AJ24" s="548"/>
      <c r="AK24" s="549">
        <f>ROUND(AJ24*$H24,2)</f>
        <v>0</v>
      </c>
      <c r="AL24" s="2090">
        <v>30</v>
      </c>
      <c r="AM24" s="2091">
        <f>ROUND(AL24*$H24,2)</f>
        <v>1257</v>
      </c>
      <c r="AN24" s="1747">
        <v>50</v>
      </c>
      <c r="AO24" s="1748">
        <f>ROUND(AN24*$H24,2)</f>
        <v>2095</v>
      </c>
      <c r="AP24" s="2090">
        <v>42</v>
      </c>
      <c r="AQ24" s="2091">
        <f>ROUND(AP24*$H24,2)</f>
        <v>1759.8</v>
      </c>
      <c r="AR24" s="548">
        <f>AP24+AN24+AL24+AJ24+AH24+AF24+AD24+AB24+Z24+X24+V24+T24+R24+P24+N24+L24+J24</f>
        <v>208.45260000000002</v>
      </c>
      <c r="AS24" s="549">
        <f>ROUND(AR24*H24,2)</f>
        <v>8734.16</v>
      </c>
      <c r="AT24" s="548">
        <f>G24-AR24</f>
        <v>87.637399999999957</v>
      </c>
      <c r="AU24" s="549">
        <f>ROUND(AT24*H24,2)</f>
        <v>3672.01</v>
      </c>
      <c r="AV24" s="2158">
        <f>AU24/I24</f>
        <v>0.29598256351476726</v>
      </c>
      <c r="FO24" s="56"/>
      <c r="FP24" s="122" t="s">
        <v>7</v>
      </c>
      <c r="FQ24" s="1493" t="s">
        <v>31</v>
      </c>
      <c r="FS24" s="1492">
        <f>FR24*G24</f>
        <v>0</v>
      </c>
      <c r="FT24" s="1492">
        <v>0</v>
      </c>
      <c r="FU24" s="1492">
        <f>FT24*G24</f>
        <v>0</v>
      </c>
      <c r="FV24" s="1492">
        <v>0.22</v>
      </c>
      <c r="FW24" s="1491">
        <f>FV24*G24</f>
        <v>65.139799999999994</v>
      </c>
      <c r="GU24" s="126" t="s">
        <v>110</v>
      </c>
      <c r="GW24" s="126" t="s">
        <v>105</v>
      </c>
      <c r="GX24" s="126" t="s">
        <v>46</v>
      </c>
      <c r="HB24" s="1486" t="s">
        <v>103</v>
      </c>
      <c r="HH24" s="1490">
        <f>IF(FQ24="základní",I24,0)</f>
        <v>12406.17</v>
      </c>
      <c r="HI24" s="1490">
        <f>IF(FQ24="snížená",I24,0)</f>
        <v>0</v>
      </c>
      <c r="HJ24" s="1490">
        <f>IF(FQ24="zákl. přenesená",I24,0)</f>
        <v>0</v>
      </c>
      <c r="HK24" s="1490">
        <f>IF(FQ24="sníž. přenesená",I24,0)</f>
        <v>0</v>
      </c>
      <c r="HL24" s="1490">
        <f>IF(FQ24="nulová",I24,0)</f>
        <v>0</v>
      </c>
      <c r="HM24" s="1486" t="s">
        <v>45</v>
      </c>
      <c r="HN24" s="1490">
        <f>ROUND(H24*G24,2)</f>
        <v>12406.17</v>
      </c>
      <c r="HO24" s="1486" t="s">
        <v>110</v>
      </c>
      <c r="HP24" s="126" t="s">
        <v>1027</v>
      </c>
    </row>
    <row r="25" spans="1:224" s="1" customFormat="1" ht="30" customHeight="1" x14ac:dyDescent="0.2">
      <c r="A25"/>
      <c r="B25" s="599"/>
      <c r="C25" s="1460" t="s">
        <v>112</v>
      </c>
      <c r="D25" s="3"/>
      <c r="E25" s="1459" t="s">
        <v>121</v>
      </c>
      <c r="F25" s="3"/>
      <c r="G25" s="3"/>
      <c r="H25" s="1458"/>
      <c r="I25" s="601"/>
      <c r="J25" s="542"/>
      <c r="K25" s="543"/>
      <c r="L25" s="542"/>
      <c r="M25" s="543"/>
      <c r="N25" s="542"/>
      <c r="O25" s="543"/>
      <c r="P25" s="542"/>
      <c r="Q25" s="543"/>
      <c r="R25" s="542"/>
      <c r="S25" s="543"/>
      <c r="T25" s="1605"/>
      <c r="U25" s="1606"/>
      <c r="V25" s="542"/>
      <c r="W25" s="543"/>
      <c r="X25" s="542"/>
      <c r="Y25" s="543"/>
      <c r="Z25" s="1605"/>
      <c r="AA25" s="1606"/>
      <c r="AB25" s="542"/>
      <c r="AC25" s="543"/>
      <c r="AD25" s="542"/>
      <c r="AE25" s="543"/>
      <c r="AF25" s="542"/>
      <c r="AG25" s="543"/>
      <c r="AH25" s="542"/>
      <c r="AI25" s="543"/>
      <c r="AJ25" s="542"/>
      <c r="AK25" s="543"/>
      <c r="AL25" s="1901"/>
      <c r="AM25" s="1902"/>
      <c r="AN25" s="1605"/>
      <c r="AO25" s="1606"/>
      <c r="AP25" s="1901"/>
      <c r="AQ25" s="1902"/>
      <c r="AR25" s="542"/>
      <c r="AS25" s="543"/>
      <c r="AT25" s="542"/>
      <c r="AU25" s="543"/>
      <c r="AV25" s="2155"/>
      <c r="FO25" s="56"/>
      <c r="FP25" s="1504"/>
      <c r="FW25" s="1503"/>
      <c r="GW25" s="1486" t="s">
        <v>112</v>
      </c>
      <c r="GX25" s="1486" t="s">
        <v>46</v>
      </c>
    </row>
    <row r="26" spans="1:224" s="9" customFormat="1" ht="30" customHeight="1" x14ac:dyDescent="0.2">
      <c r="A26"/>
      <c r="B26" s="666"/>
      <c r="C26" s="1460" t="s">
        <v>114</v>
      </c>
      <c r="D26" s="749" t="s">
        <v>7</v>
      </c>
      <c r="E26" s="1500" t="s">
        <v>887</v>
      </c>
      <c r="F26" s="745"/>
      <c r="G26" s="749" t="s">
        <v>7</v>
      </c>
      <c r="H26" s="1499"/>
      <c r="I26" s="668"/>
      <c r="J26" s="314"/>
      <c r="K26" s="315"/>
      <c r="L26" s="314"/>
      <c r="M26" s="315"/>
      <c r="N26" s="314"/>
      <c r="O26" s="315"/>
      <c r="P26" s="314"/>
      <c r="Q26" s="315"/>
      <c r="R26" s="314"/>
      <c r="S26" s="315"/>
      <c r="T26" s="1607"/>
      <c r="U26" s="1608"/>
      <c r="V26" s="314"/>
      <c r="W26" s="315"/>
      <c r="X26" s="314"/>
      <c r="Y26" s="315"/>
      <c r="Z26" s="1607"/>
      <c r="AA26" s="1608"/>
      <c r="AB26" s="314"/>
      <c r="AC26" s="315"/>
      <c r="AD26" s="314"/>
      <c r="AE26" s="315"/>
      <c r="AF26" s="314"/>
      <c r="AG26" s="315"/>
      <c r="AH26" s="314"/>
      <c r="AI26" s="315"/>
      <c r="AJ26" s="314"/>
      <c r="AK26" s="315"/>
      <c r="AL26" s="1903"/>
      <c r="AM26" s="1904"/>
      <c r="AN26" s="1607"/>
      <c r="AO26" s="1608"/>
      <c r="AP26" s="1903"/>
      <c r="AQ26" s="1904"/>
      <c r="AR26" s="314"/>
      <c r="AS26" s="315"/>
      <c r="AT26" s="314"/>
      <c r="AU26" s="315"/>
      <c r="AV26" s="2157"/>
      <c r="FO26" s="132"/>
      <c r="FP26" s="1510"/>
      <c r="FW26" s="1509"/>
      <c r="GW26" s="136" t="s">
        <v>114</v>
      </c>
      <c r="GX26" s="136" t="s">
        <v>46</v>
      </c>
      <c r="GY26" s="9" t="s">
        <v>45</v>
      </c>
      <c r="GZ26" s="9" t="s">
        <v>23</v>
      </c>
      <c r="HA26" s="9" t="s">
        <v>44</v>
      </c>
      <c r="HB26" s="136" t="s">
        <v>103</v>
      </c>
    </row>
    <row r="27" spans="1:224" s="9" customFormat="1" ht="30" customHeight="1" x14ac:dyDescent="0.2">
      <c r="A27"/>
      <c r="B27" s="666"/>
      <c r="C27" s="1460" t="s">
        <v>114</v>
      </c>
      <c r="D27" s="749" t="s">
        <v>7</v>
      </c>
      <c r="E27" s="1500" t="s">
        <v>726</v>
      </c>
      <c r="F27" s="745"/>
      <c r="G27" s="749" t="s">
        <v>7</v>
      </c>
      <c r="H27" s="1499"/>
      <c r="I27" s="668"/>
      <c r="J27" s="314"/>
      <c r="K27" s="315"/>
      <c r="L27" s="314"/>
      <c r="M27" s="315"/>
      <c r="N27" s="314"/>
      <c r="O27" s="315"/>
      <c r="P27" s="314"/>
      <c r="Q27" s="315"/>
      <c r="R27" s="314"/>
      <c r="S27" s="315"/>
      <c r="T27" s="1607"/>
      <c r="U27" s="1608"/>
      <c r="V27" s="314"/>
      <c r="W27" s="315"/>
      <c r="X27" s="314"/>
      <c r="Y27" s="315"/>
      <c r="Z27" s="1607"/>
      <c r="AA27" s="1608"/>
      <c r="AB27" s="314"/>
      <c r="AC27" s="315"/>
      <c r="AD27" s="314"/>
      <c r="AE27" s="315"/>
      <c r="AF27" s="314"/>
      <c r="AG27" s="315"/>
      <c r="AH27" s="314"/>
      <c r="AI27" s="315"/>
      <c r="AJ27" s="314"/>
      <c r="AK27" s="315"/>
      <c r="AL27" s="1903"/>
      <c r="AM27" s="1904"/>
      <c r="AN27" s="1607"/>
      <c r="AO27" s="1608"/>
      <c r="AP27" s="1903"/>
      <c r="AQ27" s="1904"/>
      <c r="AR27" s="314"/>
      <c r="AS27" s="315"/>
      <c r="AT27" s="314"/>
      <c r="AU27" s="315"/>
      <c r="AV27" s="2157"/>
      <c r="FO27" s="132"/>
      <c r="FP27" s="1510"/>
      <c r="FW27" s="1509"/>
      <c r="GW27" s="136" t="s">
        <v>114</v>
      </c>
      <c r="GX27" s="136" t="s">
        <v>46</v>
      </c>
      <c r="GY27" s="9" t="s">
        <v>45</v>
      </c>
      <c r="GZ27" s="9" t="s">
        <v>23</v>
      </c>
      <c r="HA27" s="9" t="s">
        <v>44</v>
      </c>
      <c r="HB27" s="136" t="s">
        <v>103</v>
      </c>
    </row>
    <row r="28" spans="1:224" s="10" customFormat="1" ht="30" customHeight="1" x14ac:dyDescent="0.2">
      <c r="A28"/>
      <c r="B28" s="657"/>
      <c r="C28" s="1460" t="s">
        <v>114</v>
      </c>
      <c r="D28" s="755" t="s">
        <v>7</v>
      </c>
      <c r="E28" s="1476" t="s">
        <v>1028</v>
      </c>
      <c r="F28" s="751"/>
      <c r="G28" s="1475">
        <v>279.98</v>
      </c>
      <c r="H28" s="1474"/>
      <c r="I28" s="659"/>
      <c r="J28" s="316"/>
      <c r="K28" s="317"/>
      <c r="L28" s="316"/>
      <c r="M28" s="317"/>
      <c r="N28" s="316"/>
      <c r="O28" s="317"/>
      <c r="P28" s="316"/>
      <c r="Q28" s="317"/>
      <c r="R28" s="316"/>
      <c r="S28" s="317"/>
      <c r="T28" s="1609"/>
      <c r="U28" s="1610"/>
      <c r="V28" s="316"/>
      <c r="W28" s="317"/>
      <c r="X28" s="316"/>
      <c r="Y28" s="317"/>
      <c r="Z28" s="1609"/>
      <c r="AA28" s="1610"/>
      <c r="AB28" s="316"/>
      <c r="AC28" s="317"/>
      <c r="AD28" s="316"/>
      <c r="AE28" s="317"/>
      <c r="AF28" s="316"/>
      <c r="AG28" s="317"/>
      <c r="AH28" s="316"/>
      <c r="AI28" s="317"/>
      <c r="AJ28" s="316"/>
      <c r="AK28" s="317"/>
      <c r="AL28" s="1905"/>
      <c r="AM28" s="1906"/>
      <c r="AN28" s="1609"/>
      <c r="AO28" s="1610"/>
      <c r="AP28" s="1905"/>
      <c r="AQ28" s="1906"/>
      <c r="AR28" s="316"/>
      <c r="AS28" s="317"/>
      <c r="AT28" s="316"/>
      <c r="AU28" s="317"/>
      <c r="AV28" s="2156"/>
      <c r="FO28" s="139"/>
      <c r="FP28" s="1502"/>
      <c r="FW28" s="1501"/>
      <c r="GW28" s="143" t="s">
        <v>114</v>
      </c>
      <c r="GX28" s="143" t="s">
        <v>46</v>
      </c>
      <c r="GY28" s="10" t="s">
        <v>46</v>
      </c>
      <c r="GZ28" s="10" t="s">
        <v>23</v>
      </c>
      <c r="HA28" s="10" t="s">
        <v>44</v>
      </c>
      <c r="HB28" s="143" t="s">
        <v>103</v>
      </c>
    </row>
    <row r="29" spans="1:224" s="10" customFormat="1" ht="30" customHeight="1" x14ac:dyDescent="0.2">
      <c r="A29"/>
      <c r="B29" s="657"/>
      <c r="C29" s="1460" t="s">
        <v>114</v>
      </c>
      <c r="D29" s="755" t="s">
        <v>7</v>
      </c>
      <c r="E29" s="1476" t="s">
        <v>1029</v>
      </c>
      <c r="F29" s="751"/>
      <c r="G29" s="1475">
        <v>16.11</v>
      </c>
      <c r="H29" s="1474"/>
      <c r="I29" s="659"/>
      <c r="J29" s="316"/>
      <c r="K29" s="317"/>
      <c r="L29" s="316"/>
      <c r="M29" s="317"/>
      <c r="N29" s="316"/>
      <c r="O29" s="317"/>
      <c r="P29" s="316"/>
      <c r="Q29" s="317"/>
      <c r="R29" s="316"/>
      <c r="S29" s="317"/>
      <c r="T29" s="1609"/>
      <c r="U29" s="1610"/>
      <c r="V29" s="316"/>
      <c r="W29" s="317"/>
      <c r="X29" s="316"/>
      <c r="Y29" s="317"/>
      <c r="Z29" s="1609"/>
      <c r="AA29" s="1610"/>
      <c r="AB29" s="316"/>
      <c r="AC29" s="317"/>
      <c r="AD29" s="316"/>
      <c r="AE29" s="317"/>
      <c r="AF29" s="316"/>
      <c r="AG29" s="317"/>
      <c r="AH29" s="316"/>
      <c r="AI29" s="317"/>
      <c r="AJ29" s="316"/>
      <c r="AK29" s="317"/>
      <c r="AL29" s="1905"/>
      <c r="AM29" s="1906"/>
      <c r="AN29" s="1609"/>
      <c r="AO29" s="1610"/>
      <c r="AP29" s="1905"/>
      <c r="AQ29" s="1906"/>
      <c r="AR29" s="316"/>
      <c r="AS29" s="317"/>
      <c r="AT29" s="316"/>
      <c r="AU29" s="317"/>
      <c r="AV29" s="2156"/>
      <c r="FO29" s="139"/>
      <c r="FP29" s="1502"/>
      <c r="FW29" s="1501"/>
      <c r="GW29" s="143" t="s">
        <v>114</v>
      </c>
      <c r="GX29" s="143" t="s">
        <v>46</v>
      </c>
      <c r="GY29" s="10" t="s">
        <v>46</v>
      </c>
      <c r="GZ29" s="10" t="s">
        <v>23</v>
      </c>
      <c r="HA29" s="10" t="s">
        <v>44</v>
      </c>
      <c r="HB29" s="143" t="s">
        <v>103</v>
      </c>
    </row>
    <row r="30" spans="1:224" s="12" customFormat="1" ht="30" customHeight="1" x14ac:dyDescent="0.2">
      <c r="A30"/>
      <c r="B30" s="700"/>
      <c r="C30" s="1460" t="s">
        <v>114</v>
      </c>
      <c r="D30" s="767" t="s">
        <v>7</v>
      </c>
      <c r="E30" s="1485" t="s">
        <v>132</v>
      </c>
      <c r="F30" s="763"/>
      <c r="G30" s="1484">
        <v>296.09000000000003</v>
      </c>
      <c r="H30" s="1483"/>
      <c r="I30" s="702"/>
      <c r="J30" s="322"/>
      <c r="K30" s="323"/>
      <c r="L30" s="322"/>
      <c r="M30" s="323"/>
      <c r="N30" s="322"/>
      <c r="O30" s="323"/>
      <c r="P30" s="322"/>
      <c r="Q30" s="323"/>
      <c r="R30" s="322"/>
      <c r="S30" s="323"/>
      <c r="T30" s="1613"/>
      <c r="U30" s="1614"/>
      <c r="V30" s="322"/>
      <c r="W30" s="323"/>
      <c r="X30" s="322"/>
      <c r="Y30" s="323"/>
      <c r="Z30" s="1613"/>
      <c r="AA30" s="1614"/>
      <c r="AB30" s="322"/>
      <c r="AC30" s="323"/>
      <c r="AD30" s="322"/>
      <c r="AE30" s="323"/>
      <c r="AF30" s="322"/>
      <c r="AG30" s="323"/>
      <c r="AH30" s="322"/>
      <c r="AI30" s="323"/>
      <c r="AJ30" s="322"/>
      <c r="AK30" s="323"/>
      <c r="AL30" s="1911"/>
      <c r="AM30" s="1912"/>
      <c r="AN30" s="1613"/>
      <c r="AO30" s="1614"/>
      <c r="AP30" s="1911"/>
      <c r="AQ30" s="1912"/>
      <c r="AR30" s="322"/>
      <c r="AS30" s="323"/>
      <c r="AT30" s="322"/>
      <c r="AU30" s="323"/>
      <c r="AV30" s="2159"/>
      <c r="FO30" s="153"/>
      <c r="FP30" s="1506"/>
      <c r="FW30" s="1505"/>
      <c r="GW30" s="157" t="s">
        <v>114</v>
      </c>
      <c r="GX30" s="157" t="s">
        <v>46</v>
      </c>
      <c r="GY30" s="12" t="s">
        <v>110</v>
      </c>
      <c r="GZ30" s="12" t="s">
        <v>23</v>
      </c>
      <c r="HA30" s="12" t="s">
        <v>45</v>
      </c>
      <c r="HB30" s="157" t="s">
        <v>103</v>
      </c>
    </row>
    <row r="31" spans="1:224" s="1" customFormat="1" ht="30" customHeight="1" x14ac:dyDescent="0.2">
      <c r="A31"/>
      <c r="B31" s="1467" t="s">
        <v>110</v>
      </c>
      <c r="C31" s="1482" t="s">
        <v>105</v>
      </c>
      <c r="D31" s="1481" t="s">
        <v>143</v>
      </c>
      <c r="E31" s="1480" t="s">
        <v>144</v>
      </c>
      <c r="F31" s="1479" t="s">
        <v>108</v>
      </c>
      <c r="G31" s="1478">
        <v>452.75</v>
      </c>
      <c r="H31" s="563">
        <v>91.2</v>
      </c>
      <c r="I31" s="1477">
        <f>ROUND(H31*G31,2)</f>
        <v>41290.800000000003</v>
      </c>
      <c r="J31" s="548"/>
      <c r="K31" s="549">
        <f>ROUND(J31*$H31,2)</f>
        <v>0</v>
      </c>
      <c r="L31" s="548"/>
      <c r="M31" s="549">
        <f>ROUND(L31*$H31,2)</f>
        <v>0</v>
      </c>
      <c r="N31" s="548"/>
      <c r="O31" s="549">
        <f>ROUND(N31*$H31,2)</f>
        <v>0</v>
      </c>
      <c r="P31" s="548"/>
      <c r="Q31" s="549">
        <f>ROUND(P31*$H31,2)</f>
        <v>0</v>
      </c>
      <c r="R31" s="548"/>
      <c r="S31" s="549">
        <f>ROUND(R31*$H31,2)</f>
        <v>0</v>
      </c>
      <c r="T31" s="1747"/>
      <c r="U31" s="1748">
        <f>ROUND(T31*$H31,2)</f>
        <v>0</v>
      </c>
      <c r="V31" s="548"/>
      <c r="W31" s="549">
        <f>ROUND(V31*$H31,2)</f>
        <v>0</v>
      </c>
      <c r="X31" s="548"/>
      <c r="Y31" s="549">
        <f>ROUND(X31*$H31,2)</f>
        <v>0</v>
      </c>
      <c r="Z31" s="1747">
        <v>104</v>
      </c>
      <c r="AA31" s="1748">
        <f>ROUND(Z31*$H31,2)</f>
        <v>9484.7999999999993</v>
      </c>
      <c r="AB31" s="548"/>
      <c r="AC31" s="549">
        <f>ROUND(AB31*$H31,2)</f>
        <v>0</v>
      </c>
      <c r="AD31" s="548"/>
      <c r="AE31" s="549">
        <f>ROUND(AD31*$H31,2)</f>
        <v>0</v>
      </c>
      <c r="AF31" s="548"/>
      <c r="AG31" s="549">
        <f>ROUND(AF31*$H31,2)</f>
        <v>0</v>
      </c>
      <c r="AH31" s="548"/>
      <c r="AI31" s="549">
        <f>ROUND(AH31*$H31,2)</f>
        <v>0</v>
      </c>
      <c r="AJ31" s="548"/>
      <c r="AK31" s="549">
        <f>ROUND(AJ31*$H31,2)</f>
        <v>0</v>
      </c>
      <c r="AL31" s="2090"/>
      <c r="AM31" s="2091">
        <f>ROUND(AL31*$H31,2)</f>
        <v>0</v>
      </c>
      <c r="AN31" s="1747"/>
      <c r="AO31" s="1748">
        <f>ROUND(AN31*$H31,2)</f>
        <v>0</v>
      </c>
      <c r="AP31" s="2090"/>
      <c r="AQ31" s="2091">
        <f>ROUND(AP31*$H31,2)</f>
        <v>0</v>
      </c>
      <c r="AR31" s="548">
        <f>AP31+AN31+AL31+AJ31+AH31+AF31+AD31+AB31+Z31+X31+V31+T31+R31+P31+N31+L31+J31</f>
        <v>104</v>
      </c>
      <c r="AS31" s="549">
        <f>ROUND(AR31*H31,2)</f>
        <v>9484.7999999999993</v>
      </c>
      <c r="AT31" s="548">
        <f>G31-AR31</f>
        <v>348.75</v>
      </c>
      <c r="AU31" s="549">
        <f>ROUND(AT31*H31,2)</f>
        <v>31806</v>
      </c>
      <c r="AV31" s="2158">
        <f>AU31/I31</f>
        <v>0.77029265599116503</v>
      </c>
      <c r="FO31" s="56"/>
      <c r="FP31" s="122" t="s">
        <v>7</v>
      </c>
      <c r="FQ31" s="1493" t="s">
        <v>31</v>
      </c>
      <c r="FS31" s="1492">
        <f>FR31*G31</f>
        <v>0</v>
      </c>
      <c r="FT31" s="1492">
        <v>4.0000000000000003E-5</v>
      </c>
      <c r="FU31" s="1492">
        <f>FT31*G31</f>
        <v>1.8110000000000001E-2</v>
      </c>
      <c r="FV31" s="1492">
        <v>0.10299999999999999</v>
      </c>
      <c r="FW31" s="1491">
        <f>FV31*G31</f>
        <v>46.633249999999997</v>
      </c>
      <c r="GU31" s="126" t="s">
        <v>110</v>
      </c>
      <c r="GW31" s="126" t="s">
        <v>105</v>
      </c>
      <c r="GX31" s="126" t="s">
        <v>46</v>
      </c>
      <c r="HB31" s="1486" t="s">
        <v>103</v>
      </c>
      <c r="HH31" s="1490">
        <f>IF(FQ31="základní",I31,0)</f>
        <v>41290.800000000003</v>
      </c>
      <c r="HI31" s="1490">
        <f>IF(FQ31="snížená",I31,0)</f>
        <v>0</v>
      </c>
      <c r="HJ31" s="1490">
        <f>IF(FQ31="zákl. přenesená",I31,0)</f>
        <v>0</v>
      </c>
      <c r="HK31" s="1490">
        <f>IF(FQ31="sníž. přenesená",I31,0)</f>
        <v>0</v>
      </c>
      <c r="HL31" s="1490">
        <f>IF(FQ31="nulová",I31,0)</f>
        <v>0</v>
      </c>
      <c r="HM31" s="1486" t="s">
        <v>45</v>
      </c>
      <c r="HN31" s="1490">
        <f>ROUND(H31*G31,2)</f>
        <v>41290.800000000003</v>
      </c>
      <c r="HO31" s="1486" t="s">
        <v>110</v>
      </c>
      <c r="HP31" s="126" t="s">
        <v>1030</v>
      </c>
    </row>
    <row r="32" spans="1:224" s="1" customFormat="1" ht="30" customHeight="1" x14ac:dyDescent="0.2">
      <c r="A32"/>
      <c r="B32" s="599"/>
      <c r="C32" s="1460" t="s">
        <v>112</v>
      </c>
      <c r="D32" s="3"/>
      <c r="E32" s="1459" t="s">
        <v>146</v>
      </c>
      <c r="F32" s="3"/>
      <c r="G32" s="3"/>
      <c r="H32" s="1458"/>
      <c r="I32" s="601"/>
      <c r="J32" s="542"/>
      <c r="K32" s="543"/>
      <c r="L32" s="542"/>
      <c r="M32" s="543"/>
      <c r="N32" s="542"/>
      <c r="O32" s="543"/>
      <c r="P32" s="542"/>
      <c r="Q32" s="543"/>
      <c r="R32" s="542"/>
      <c r="S32" s="543"/>
      <c r="T32" s="1605"/>
      <c r="U32" s="1606"/>
      <c r="V32" s="542"/>
      <c r="W32" s="543"/>
      <c r="X32" s="542"/>
      <c r="Y32" s="543"/>
      <c r="Z32" s="1605"/>
      <c r="AA32" s="1606"/>
      <c r="AB32" s="542"/>
      <c r="AC32" s="543"/>
      <c r="AD32" s="542"/>
      <c r="AE32" s="543"/>
      <c r="AF32" s="542"/>
      <c r="AG32" s="543"/>
      <c r="AH32" s="542"/>
      <c r="AI32" s="543"/>
      <c r="AJ32" s="542"/>
      <c r="AK32" s="543"/>
      <c r="AL32" s="1901"/>
      <c r="AM32" s="1902"/>
      <c r="AN32" s="1605"/>
      <c r="AO32" s="1606"/>
      <c r="AP32" s="1901"/>
      <c r="AQ32" s="1902"/>
      <c r="AR32" s="542"/>
      <c r="AS32" s="543"/>
      <c r="AT32" s="542"/>
      <c r="AU32" s="543"/>
      <c r="AV32" s="2155"/>
      <c r="FO32" s="56"/>
      <c r="FP32" s="1504"/>
      <c r="FW32" s="1503"/>
      <c r="GW32" s="1486" t="s">
        <v>112</v>
      </c>
      <c r="GX32" s="1486" t="s">
        <v>46</v>
      </c>
    </row>
    <row r="33" spans="1:224" s="9" customFormat="1" ht="30" customHeight="1" x14ac:dyDescent="0.2">
      <c r="A33"/>
      <c r="B33" s="666"/>
      <c r="C33" s="1460" t="s">
        <v>114</v>
      </c>
      <c r="D33" s="749" t="s">
        <v>7</v>
      </c>
      <c r="E33" s="1500" t="s">
        <v>887</v>
      </c>
      <c r="F33" s="745"/>
      <c r="G33" s="749" t="s">
        <v>7</v>
      </c>
      <c r="H33" s="1499"/>
      <c r="I33" s="668"/>
      <c r="J33" s="314"/>
      <c r="K33" s="315"/>
      <c r="L33" s="314"/>
      <c r="M33" s="315"/>
      <c r="N33" s="314"/>
      <c r="O33" s="315"/>
      <c r="P33" s="314"/>
      <c r="Q33" s="315"/>
      <c r="R33" s="314"/>
      <c r="S33" s="315"/>
      <c r="T33" s="1607"/>
      <c r="U33" s="1608"/>
      <c r="V33" s="314"/>
      <c r="W33" s="315"/>
      <c r="X33" s="314"/>
      <c r="Y33" s="315"/>
      <c r="Z33" s="1607"/>
      <c r="AA33" s="1608"/>
      <c r="AB33" s="314"/>
      <c r="AC33" s="315"/>
      <c r="AD33" s="314"/>
      <c r="AE33" s="315"/>
      <c r="AF33" s="314"/>
      <c r="AG33" s="315"/>
      <c r="AH33" s="314"/>
      <c r="AI33" s="315"/>
      <c r="AJ33" s="314"/>
      <c r="AK33" s="315"/>
      <c r="AL33" s="1903"/>
      <c r="AM33" s="1904"/>
      <c r="AN33" s="1607"/>
      <c r="AO33" s="1608"/>
      <c r="AP33" s="1903"/>
      <c r="AQ33" s="1904"/>
      <c r="AR33" s="314"/>
      <c r="AS33" s="315"/>
      <c r="AT33" s="314"/>
      <c r="AU33" s="315"/>
      <c r="AV33" s="2157"/>
      <c r="FO33" s="132"/>
      <c r="FP33" s="1510"/>
      <c r="FW33" s="1509"/>
      <c r="GW33" s="136" t="s">
        <v>114</v>
      </c>
      <c r="GX33" s="136" t="s">
        <v>46</v>
      </c>
      <c r="GY33" s="9" t="s">
        <v>45</v>
      </c>
      <c r="GZ33" s="9" t="s">
        <v>23</v>
      </c>
      <c r="HA33" s="9" t="s">
        <v>44</v>
      </c>
      <c r="HB33" s="136" t="s">
        <v>103</v>
      </c>
    </row>
    <row r="34" spans="1:224" s="10" customFormat="1" ht="30" customHeight="1" x14ac:dyDescent="0.2">
      <c r="A34"/>
      <c r="B34" s="657"/>
      <c r="C34" s="1460" t="s">
        <v>114</v>
      </c>
      <c r="D34" s="755" t="s">
        <v>7</v>
      </c>
      <c r="E34" s="1476" t="s">
        <v>1031</v>
      </c>
      <c r="F34" s="751"/>
      <c r="G34" s="1475">
        <v>426.97</v>
      </c>
      <c r="H34" s="1474"/>
      <c r="I34" s="659"/>
      <c r="J34" s="316"/>
      <c r="K34" s="317"/>
      <c r="L34" s="316"/>
      <c r="M34" s="317"/>
      <c r="N34" s="316"/>
      <c r="O34" s="317"/>
      <c r="P34" s="316"/>
      <c r="Q34" s="317"/>
      <c r="R34" s="316"/>
      <c r="S34" s="317"/>
      <c r="T34" s="1609"/>
      <c r="U34" s="1610"/>
      <c r="V34" s="316"/>
      <c r="W34" s="317"/>
      <c r="X34" s="316"/>
      <c r="Y34" s="317"/>
      <c r="Z34" s="1609"/>
      <c r="AA34" s="1610"/>
      <c r="AB34" s="316"/>
      <c r="AC34" s="317"/>
      <c r="AD34" s="316"/>
      <c r="AE34" s="317"/>
      <c r="AF34" s="316"/>
      <c r="AG34" s="317"/>
      <c r="AH34" s="316"/>
      <c r="AI34" s="317"/>
      <c r="AJ34" s="316"/>
      <c r="AK34" s="317"/>
      <c r="AL34" s="1905"/>
      <c r="AM34" s="1906"/>
      <c r="AN34" s="1609"/>
      <c r="AO34" s="1610"/>
      <c r="AP34" s="1905"/>
      <c r="AQ34" s="1906"/>
      <c r="AR34" s="316"/>
      <c r="AS34" s="317"/>
      <c r="AT34" s="316"/>
      <c r="AU34" s="317"/>
      <c r="AV34" s="2156"/>
      <c r="FO34" s="139"/>
      <c r="FP34" s="1502"/>
      <c r="FW34" s="1501"/>
      <c r="GW34" s="143" t="s">
        <v>114</v>
      </c>
      <c r="GX34" s="143" t="s">
        <v>46</v>
      </c>
      <c r="GY34" s="10" t="s">
        <v>46</v>
      </c>
      <c r="GZ34" s="10" t="s">
        <v>23</v>
      </c>
      <c r="HA34" s="10" t="s">
        <v>44</v>
      </c>
      <c r="HB34" s="143" t="s">
        <v>103</v>
      </c>
    </row>
    <row r="35" spans="1:224" s="10" customFormat="1" ht="30" customHeight="1" x14ac:dyDescent="0.2">
      <c r="A35"/>
      <c r="B35" s="657"/>
      <c r="C35" s="1460" t="s">
        <v>114</v>
      </c>
      <c r="D35" s="755" t="s">
        <v>7</v>
      </c>
      <c r="E35" s="1476" t="s">
        <v>1032</v>
      </c>
      <c r="F35" s="751"/>
      <c r="G35" s="1475">
        <v>25.78</v>
      </c>
      <c r="H35" s="1474"/>
      <c r="I35" s="659"/>
      <c r="J35" s="316"/>
      <c r="K35" s="317"/>
      <c r="L35" s="316"/>
      <c r="M35" s="317"/>
      <c r="N35" s="316"/>
      <c r="O35" s="317"/>
      <c r="P35" s="316"/>
      <c r="Q35" s="317"/>
      <c r="R35" s="316"/>
      <c r="S35" s="317"/>
      <c r="T35" s="1609"/>
      <c r="U35" s="1610"/>
      <c r="V35" s="316"/>
      <c r="W35" s="317"/>
      <c r="X35" s="316"/>
      <c r="Y35" s="317"/>
      <c r="Z35" s="1609"/>
      <c r="AA35" s="1610"/>
      <c r="AB35" s="316"/>
      <c r="AC35" s="317"/>
      <c r="AD35" s="316"/>
      <c r="AE35" s="317"/>
      <c r="AF35" s="316"/>
      <c r="AG35" s="317"/>
      <c r="AH35" s="316"/>
      <c r="AI35" s="317"/>
      <c r="AJ35" s="316"/>
      <c r="AK35" s="317"/>
      <c r="AL35" s="1905"/>
      <c r="AM35" s="1906"/>
      <c r="AN35" s="1609"/>
      <c r="AO35" s="1610"/>
      <c r="AP35" s="1905"/>
      <c r="AQ35" s="1906"/>
      <c r="AR35" s="316"/>
      <c r="AS35" s="317"/>
      <c r="AT35" s="316"/>
      <c r="AU35" s="317"/>
      <c r="AV35" s="2156"/>
      <c r="FO35" s="139"/>
      <c r="FP35" s="1502"/>
      <c r="FW35" s="1501"/>
      <c r="GW35" s="143" t="s">
        <v>114</v>
      </c>
      <c r="GX35" s="143" t="s">
        <v>46</v>
      </c>
      <c r="GY35" s="10" t="s">
        <v>46</v>
      </c>
      <c r="GZ35" s="10" t="s">
        <v>23</v>
      </c>
      <c r="HA35" s="10" t="s">
        <v>44</v>
      </c>
      <c r="HB35" s="143" t="s">
        <v>103</v>
      </c>
    </row>
    <row r="36" spans="1:224" s="12" customFormat="1" ht="30" customHeight="1" x14ac:dyDescent="0.2">
      <c r="A36"/>
      <c r="B36" s="700"/>
      <c r="C36" s="1460" t="s">
        <v>114</v>
      </c>
      <c r="D36" s="767" t="s">
        <v>7</v>
      </c>
      <c r="E36" s="1485" t="s">
        <v>132</v>
      </c>
      <c r="F36" s="763"/>
      <c r="G36" s="1484">
        <v>452.75</v>
      </c>
      <c r="H36" s="1483"/>
      <c r="I36" s="702"/>
      <c r="J36" s="322"/>
      <c r="K36" s="323"/>
      <c r="L36" s="322"/>
      <c r="M36" s="323"/>
      <c r="N36" s="322"/>
      <c r="O36" s="323"/>
      <c r="P36" s="322"/>
      <c r="Q36" s="323"/>
      <c r="R36" s="322"/>
      <c r="S36" s="323"/>
      <c r="T36" s="1613"/>
      <c r="U36" s="1614"/>
      <c r="V36" s="322"/>
      <c r="W36" s="323"/>
      <c r="X36" s="322"/>
      <c r="Y36" s="323"/>
      <c r="Z36" s="1613"/>
      <c r="AA36" s="1614"/>
      <c r="AB36" s="322"/>
      <c r="AC36" s="323"/>
      <c r="AD36" s="322"/>
      <c r="AE36" s="323"/>
      <c r="AF36" s="322"/>
      <c r="AG36" s="323"/>
      <c r="AH36" s="322"/>
      <c r="AI36" s="323"/>
      <c r="AJ36" s="322"/>
      <c r="AK36" s="323"/>
      <c r="AL36" s="1911"/>
      <c r="AM36" s="1912"/>
      <c r="AN36" s="1613"/>
      <c r="AO36" s="1614"/>
      <c r="AP36" s="1911"/>
      <c r="AQ36" s="1912"/>
      <c r="AR36" s="322"/>
      <c r="AS36" s="323"/>
      <c r="AT36" s="322"/>
      <c r="AU36" s="323"/>
      <c r="AV36" s="2159"/>
      <c r="FO36" s="153"/>
      <c r="FP36" s="1506"/>
      <c r="FW36" s="1505"/>
      <c r="GW36" s="157" t="s">
        <v>114</v>
      </c>
      <c r="GX36" s="157" t="s">
        <v>46</v>
      </c>
      <c r="GY36" s="12" t="s">
        <v>110</v>
      </c>
      <c r="GZ36" s="12" t="s">
        <v>23</v>
      </c>
      <c r="HA36" s="12" t="s">
        <v>45</v>
      </c>
      <c r="HB36" s="157" t="s">
        <v>103</v>
      </c>
    </row>
    <row r="37" spans="1:224" s="1" customFormat="1" ht="30" customHeight="1" x14ac:dyDescent="0.2">
      <c r="A37"/>
      <c r="B37" s="1467" t="s">
        <v>142</v>
      </c>
      <c r="C37" s="1482" t="s">
        <v>105</v>
      </c>
      <c r="D37" s="1481" t="s">
        <v>160</v>
      </c>
      <c r="E37" s="1480" t="s">
        <v>161</v>
      </c>
      <c r="F37" s="1479" t="s">
        <v>162</v>
      </c>
      <c r="G37" s="1478">
        <v>80</v>
      </c>
      <c r="H37" s="563">
        <v>77.3</v>
      </c>
      <c r="I37" s="1477">
        <f>ROUND(H37*G37,2)</f>
        <v>6184</v>
      </c>
      <c r="J37" s="548"/>
      <c r="K37" s="549">
        <f>ROUND(J37*$H37,2)</f>
        <v>0</v>
      </c>
      <c r="L37" s="548"/>
      <c r="M37" s="549">
        <f>ROUND(L37*$H37,2)</f>
        <v>0</v>
      </c>
      <c r="N37" s="548"/>
      <c r="O37" s="549">
        <f>ROUND(N37*$H37,2)</f>
        <v>0</v>
      </c>
      <c r="P37" s="548"/>
      <c r="Q37" s="549">
        <f>ROUND(P37*$H37,2)</f>
        <v>0</v>
      </c>
      <c r="R37" s="548">
        <v>24</v>
      </c>
      <c r="S37" s="549">
        <f>ROUND(R37*$H37,2)</f>
        <v>1855.2</v>
      </c>
      <c r="T37" s="1747"/>
      <c r="U37" s="1748">
        <f>ROUND(T37*$H37,2)</f>
        <v>0</v>
      </c>
      <c r="V37" s="548"/>
      <c r="W37" s="549">
        <f>ROUND(V37*$H37,2)</f>
        <v>0</v>
      </c>
      <c r="X37" s="548"/>
      <c r="Y37" s="549">
        <f>ROUND(X37*$H37,2)</f>
        <v>0</v>
      </c>
      <c r="Z37" s="1747"/>
      <c r="AA37" s="1748">
        <f>ROUND(Z37*$H37,2)</f>
        <v>0</v>
      </c>
      <c r="AB37" s="548"/>
      <c r="AC37" s="549">
        <f>ROUND(AB37*$H37,2)</f>
        <v>0</v>
      </c>
      <c r="AD37" s="548"/>
      <c r="AE37" s="549">
        <f>ROUND(AD37*$H37,2)</f>
        <v>0</v>
      </c>
      <c r="AF37" s="548"/>
      <c r="AG37" s="549">
        <f>ROUND(AF37*$H37,2)</f>
        <v>0</v>
      </c>
      <c r="AH37" s="548"/>
      <c r="AI37" s="549">
        <f>ROUND(AH37*$H37,2)</f>
        <v>0</v>
      </c>
      <c r="AJ37" s="548"/>
      <c r="AK37" s="549">
        <f>ROUND(AJ37*$H37,2)</f>
        <v>0</v>
      </c>
      <c r="AL37" s="2090">
        <v>8</v>
      </c>
      <c r="AM37" s="2091">
        <f>ROUND(AL37*$H37,2)</f>
        <v>618.4</v>
      </c>
      <c r="AN37" s="1747">
        <v>14</v>
      </c>
      <c r="AO37" s="1748">
        <f>ROUND(AN37*$H37,2)</f>
        <v>1082.2</v>
      </c>
      <c r="AP37" s="2090">
        <v>12</v>
      </c>
      <c r="AQ37" s="2091">
        <f>ROUND(AP37*$H37,2)</f>
        <v>927.6</v>
      </c>
      <c r="AR37" s="548">
        <f>AP37+AN37+AL37+AJ37+AH37+AF37+AD37+AB37+Z37+X37+V37+T37+R37+P37+N37+L37+J37</f>
        <v>58</v>
      </c>
      <c r="AS37" s="549">
        <f>ROUND(AR37*H37,2)</f>
        <v>4483.3999999999996</v>
      </c>
      <c r="AT37" s="548">
        <f>G37-AR37</f>
        <v>22</v>
      </c>
      <c r="AU37" s="549">
        <f>ROUND(AT37*H37,2)</f>
        <v>1700.6</v>
      </c>
      <c r="AV37" s="2158">
        <f>AU37/I37</f>
        <v>0.27499999999999997</v>
      </c>
      <c r="FO37" s="56"/>
      <c r="FP37" s="122" t="s">
        <v>7</v>
      </c>
      <c r="FQ37" s="1493" t="s">
        <v>31</v>
      </c>
      <c r="FS37" s="1492">
        <f>FR37*G37</f>
        <v>0</v>
      </c>
      <c r="FT37" s="1492">
        <v>0</v>
      </c>
      <c r="FU37" s="1492">
        <f>FT37*G37</f>
        <v>0</v>
      </c>
      <c r="FV37" s="1492">
        <v>0</v>
      </c>
      <c r="FW37" s="1491">
        <f>FV37*G37</f>
        <v>0</v>
      </c>
      <c r="GU37" s="126" t="s">
        <v>110</v>
      </c>
      <c r="GW37" s="126" t="s">
        <v>105</v>
      </c>
      <c r="GX37" s="126" t="s">
        <v>46</v>
      </c>
      <c r="HB37" s="1486" t="s">
        <v>103</v>
      </c>
      <c r="HH37" s="1490">
        <f>IF(FQ37="základní",I37,0)</f>
        <v>6184</v>
      </c>
      <c r="HI37" s="1490">
        <f>IF(FQ37="snížená",I37,0)</f>
        <v>0</v>
      </c>
      <c r="HJ37" s="1490">
        <f>IF(FQ37="zákl. přenesená",I37,0)</f>
        <v>0</v>
      </c>
      <c r="HK37" s="1490">
        <f>IF(FQ37="sníž. přenesená",I37,0)</f>
        <v>0</v>
      </c>
      <c r="HL37" s="1490">
        <f>IF(FQ37="nulová",I37,0)</f>
        <v>0</v>
      </c>
      <c r="HM37" s="1486" t="s">
        <v>45</v>
      </c>
      <c r="HN37" s="1490">
        <f>ROUND(H37*G37,2)</f>
        <v>6184</v>
      </c>
      <c r="HO37" s="1486" t="s">
        <v>110</v>
      </c>
      <c r="HP37" s="126" t="s">
        <v>1033</v>
      </c>
    </row>
    <row r="38" spans="1:224" s="1" customFormat="1" ht="30" customHeight="1" x14ac:dyDescent="0.2">
      <c r="A38"/>
      <c r="B38" s="599"/>
      <c r="C38" s="1460" t="s">
        <v>112</v>
      </c>
      <c r="D38" s="3"/>
      <c r="E38" s="1459" t="s">
        <v>164</v>
      </c>
      <c r="F38" s="3"/>
      <c r="G38" s="3"/>
      <c r="H38" s="1458"/>
      <c r="I38" s="601"/>
      <c r="J38" s="542"/>
      <c r="K38" s="543"/>
      <c r="L38" s="542"/>
      <c r="M38" s="543"/>
      <c r="N38" s="542"/>
      <c r="O38" s="543"/>
      <c r="P38" s="542"/>
      <c r="Q38" s="543"/>
      <c r="R38" s="542"/>
      <c r="S38" s="543"/>
      <c r="T38" s="1605"/>
      <c r="U38" s="1606"/>
      <c r="V38" s="542"/>
      <c r="W38" s="543"/>
      <c r="X38" s="542"/>
      <c r="Y38" s="543"/>
      <c r="Z38" s="1605"/>
      <c r="AA38" s="1606"/>
      <c r="AB38" s="542"/>
      <c r="AC38" s="543"/>
      <c r="AD38" s="542"/>
      <c r="AE38" s="543"/>
      <c r="AF38" s="542"/>
      <c r="AG38" s="543"/>
      <c r="AH38" s="542"/>
      <c r="AI38" s="543"/>
      <c r="AJ38" s="542"/>
      <c r="AK38" s="543"/>
      <c r="AL38" s="1901"/>
      <c r="AM38" s="1902"/>
      <c r="AN38" s="1605"/>
      <c r="AO38" s="1606"/>
      <c r="AP38" s="1901"/>
      <c r="AQ38" s="1902"/>
      <c r="AR38" s="542"/>
      <c r="AS38" s="543"/>
      <c r="AT38" s="542"/>
      <c r="AU38" s="543"/>
      <c r="AV38" s="2155"/>
      <c r="FO38" s="56"/>
      <c r="FP38" s="1504"/>
      <c r="FW38" s="1503"/>
      <c r="GW38" s="1486" t="s">
        <v>112</v>
      </c>
      <c r="GX38" s="1486" t="s">
        <v>46</v>
      </c>
    </row>
    <row r="39" spans="1:224" s="10" customFormat="1" ht="30" customHeight="1" x14ac:dyDescent="0.2">
      <c r="A39"/>
      <c r="B39" s="657"/>
      <c r="C39" s="1460" t="s">
        <v>114</v>
      </c>
      <c r="D39" s="755" t="s">
        <v>7</v>
      </c>
      <c r="E39" s="1476" t="s">
        <v>1034</v>
      </c>
      <c r="F39" s="751"/>
      <c r="G39" s="1475">
        <v>80</v>
      </c>
      <c r="H39" s="1474"/>
      <c r="I39" s="659"/>
      <c r="J39" s="316"/>
      <c r="K39" s="317"/>
      <c r="L39" s="316"/>
      <c r="M39" s="317"/>
      <c r="N39" s="316"/>
      <c r="O39" s="317"/>
      <c r="P39" s="316"/>
      <c r="Q39" s="317"/>
      <c r="R39" s="316"/>
      <c r="S39" s="317"/>
      <c r="T39" s="1609"/>
      <c r="U39" s="1610"/>
      <c r="V39" s="316"/>
      <c r="W39" s="317"/>
      <c r="X39" s="316"/>
      <c r="Y39" s="317"/>
      <c r="Z39" s="1609"/>
      <c r="AA39" s="1610"/>
      <c r="AB39" s="316"/>
      <c r="AC39" s="317"/>
      <c r="AD39" s="316"/>
      <c r="AE39" s="317"/>
      <c r="AF39" s="316"/>
      <c r="AG39" s="317"/>
      <c r="AH39" s="316"/>
      <c r="AI39" s="317"/>
      <c r="AJ39" s="316"/>
      <c r="AK39" s="317"/>
      <c r="AL39" s="1905"/>
      <c r="AM39" s="1906"/>
      <c r="AN39" s="1609"/>
      <c r="AO39" s="1610"/>
      <c r="AP39" s="1905"/>
      <c r="AQ39" s="1906"/>
      <c r="AR39" s="316"/>
      <c r="AS39" s="317"/>
      <c r="AT39" s="316"/>
      <c r="AU39" s="317"/>
      <c r="AV39" s="2156"/>
      <c r="FO39" s="139"/>
      <c r="FP39" s="1502"/>
      <c r="FW39" s="1501"/>
      <c r="GW39" s="143" t="s">
        <v>114</v>
      </c>
      <c r="GX39" s="143" t="s">
        <v>46</v>
      </c>
      <c r="GY39" s="10" t="s">
        <v>46</v>
      </c>
      <c r="GZ39" s="10" t="s">
        <v>23</v>
      </c>
      <c r="HA39" s="10" t="s">
        <v>45</v>
      </c>
      <c r="HB39" s="143" t="s">
        <v>103</v>
      </c>
    </row>
    <row r="40" spans="1:224" s="1" customFormat="1" ht="30" customHeight="1" x14ac:dyDescent="0.2">
      <c r="A40"/>
      <c r="B40" s="1467" t="s">
        <v>150</v>
      </c>
      <c r="C40" s="1482" t="s">
        <v>105</v>
      </c>
      <c r="D40" s="1481" t="s">
        <v>167</v>
      </c>
      <c r="E40" s="1480" t="s">
        <v>168</v>
      </c>
      <c r="F40" s="1479" t="s">
        <v>169</v>
      </c>
      <c r="G40" s="1478">
        <v>40</v>
      </c>
      <c r="H40" s="563">
        <v>150</v>
      </c>
      <c r="I40" s="1477">
        <f>ROUND(H40*G40,2)</f>
        <v>6000</v>
      </c>
      <c r="J40" s="548"/>
      <c r="K40" s="549">
        <f>ROUND(J40*$H40,2)</f>
        <v>0</v>
      </c>
      <c r="L40" s="548"/>
      <c r="M40" s="549">
        <f>ROUND(L40*$H40,2)</f>
        <v>0</v>
      </c>
      <c r="N40" s="548"/>
      <c r="O40" s="549">
        <f>ROUND(N40*$H40,2)</f>
        <v>0</v>
      </c>
      <c r="P40" s="548"/>
      <c r="Q40" s="549">
        <f>ROUND(P40*$H40,2)</f>
        <v>0</v>
      </c>
      <c r="R40" s="548">
        <v>4</v>
      </c>
      <c r="S40" s="549">
        <f>ROUND(R40*$H40,2)</f>
        <v>600</v>
      </c>
      <c r="T40" s="1747">
        <f>G40*0.19</f>
        <v>7.6</v>
      </c>
      <c r="U40" s="1748">
        <f>ROUND(T40*$H40,2)</f>
        <v>1140</v>
      </c>
      <c r="V40" s="548"/>
      <c r="W40" s="549">
        <f>ROUND(V40*$H40,2)</f>
        <v>0</v>
      </c>
      <c r="X40" s="548"/>
      <c r="Y40" s="549">
        <f>ROUND(X40*$H40,2)</f>
        <v>0</v>
      </c>
      <c r="Z40" s="1747"/>
      <c r="AA40" s="1748">
        <f>ROUND(Z40*$H40,2)</f>
        <v>0</v>
      </c>
      <c r="AB40" s="548"/>
      <c r="AC40" s="549">
        <f>ROUND(AB40*$H40,2)</f>
        <v>0</v>
      </c>
      <c r="AD40" s="548"/>
      <c r="AE40" s="549">
        <f>ROUND(AD40*$H40,2)</f>
        <v>0</v>
      </c>
      <c r="AF40" s="548"/>
      <c r="AG40" s="549">
        <f>ROUND(AF40*$H40,2)</f>
        <v>0</v>
      </c>
      <c r="AH40" s="548"/>
      <c r="AI40" s="549">
        <f>ROUND(AH40*$H40,2)</f>
        <v>0</v>
      </c>
      <c r="AJ40" s="548"/>
      <c r="AK40" s="549">
        <f>ROUND(AJ40*$H40,2)</f>
        <v>0</v>
      </c>
      <c r="AL40" s="2090">
        <v>5</v>
      </c>
      <c r="AM40" s="2091">
        <f>ROUND(AL40*$H40,2)</f>
        <v>750</v>
      </c>
      <c r="AN40" s="1747">
        <v>6</v>
      </c>
      <c r="AO40" s="1748">
        <f>ROUND(AN40*$H40,2)</f>
        <v>900</v>
      </c>
      <c r="AP40" s="2090">
        <v>6</v>
      </c>
      <c r="AQ40" s="2091">
        <f>ROUND(AP40*$H40,2)</f>
        <v>900</v>
      </c>
      <c r="AR40" s="548">
        <f>AP40+AN40+AL40+AJ40+AH40+AF40+AD40+AB40+Z40+X40+V40+T40+R40+P40+N40+L40+J40</f>
        <v>28.6</v>
      </c>
      <c r="AS40" s="549">
        <f>ROUND(AR40*H40,2)</f>
        <v>4290</v>
      </c>
      <c r="AT40" s="548">
        <f>G40-AR40</f>
        <v>11.399999999999999</v>
      </c>
      <c r="AU40" s="549">
        <f>ROUND(AT40*H40,2)</f>
        <v>1710</v>
      </c>
      <c r="AV40" s="2158">
        <f>AU40/I40</f>
        <v>0.28499999999999998</v>
      </c>
      <c r="FO40" s="56"/>
      <c r="FP40" s="122" t="s">
        <v>7</v>
      </c>
      <c r="FQ40" s="1493" t="s">
        <v>31</v>
      </c>
      <c r="FS40" s="1492">
        <f>FR40*G40</f>
        <v>0</v>
      </c>
      <c r="FT40" s="1492">
        <v>0</v>
      </c>
      <c r="FU40" s="1492">
        <f>FT40*G40</f>
        <v>0</v>
      </c>
      <c r="FV40" s="1492">
        <v>0</v>
      </c>
      <c r="FW40" s="1491">
        <f>FV40*G40</f>
        <v>0</v>
      </c>
      <c r="GU40" s="126" t="s">
        <v>110</v>
      </c>
      <c r="GW40" s="126" t="s">
        <v>105</v>
      </c>
      <c r="GX40" s="126" t="s">
        <v>46</v>
      </c>
      <c r="HB40" s="1486" t="s">
        <v>103</v>
      </c>
      <c r="HH40" s="1490">
        <f>IF(FQ40="základní",I40,0)</f>
        <v>6000</v>
      </c>
      <c r="HI40" s="1490">
        <f>IF(FQ40="snížená",I40,0)</f>
        <v>0</v>
      </c>
      <c r="HJ40" s="1490">
        <f>IF(FQ40="zákl. přenesená",I40,0)</f>
        <v>0</v>
      </c>
      <c r="HK40" s="1490">
        <f>IF(FQ40="sníž. přenesená",I40,0)</f>
        <v>0</v>
      </c>
      <c r="HL40" s="1490">
        <f>IF(FQ40="nulová",I40,0)</f>
        <v>0</v>
      </c>
      <c r="HM40" s="1486" t="s">
        <v>45</v>
      </c>
      <c r="HN40" s="1490">
        <f>ROUND(H40*G40,2)</f>
        <v>6000</v>
      </c>
      <c r="HO40" s="1486" t="s">
        <v>110</v>
      </c>
      <c r="HP40" s="126" t="s">
        <v>1035</v>
      </c>
    </row>
    <row r="41" spans="1:224" s="1" customFormat="1" ht="30" customHeight="1" x14ac:dyDescent="0.2">
      <c r="A41"/>
      <c r="B41" s="599"/>
      <c r="C41" s="1460" t="s">
        <v>112</v>
      </c>
      <c r="D41" s="3"/>
      <c r="E41" s="1459" t="s">
        <v>171</v>
      </c>
      <c r="F41" s="3"/>
      <c r="G41" s="3"/>
      <c r="H41" s="1458"/>
      <c r="I41" s="601"/>
      <c r="J41" s="542"/>
      <c r="K41" s="543"/>
      <c r="L41" s="542"/>
      <c r="M41" s="543"/>
      <c r="N41" s="542"/>
      <c r="O41" s="543"/>
      <c r="P41" s="542"/>
      <c r="Q41" s="543"/>
      <c r="R41" s="542"/>
      <c r="S41" s="543"/>
      <c r="T41" s="1605"/>
      <c r="U41" s="1606"/>
      <c r="V41" s="542"/>
      <c r="W41" s="543"/>
      <c r="X41" s="542"/>
      <c r="Y41" s="543"/>
      <c r="Z41" s="1605"/>
      <c r="AA41" s="1606"/>
      <c r="AB41" s="542"/>
      <c r="AC41" s="543"/>
      <c r="AD41" s="542"/>
      <c r="AE41" s="543"/>
      <c r="AF41" s="542"/>
      <c r="AG41" s="543"/>
      <c r="AH41" s="542"/>
      <c r="AI41" s="543"/>
      <c r="AJ41" s="542"/>
      <c r="AK41" s="543"/>
      <c r="AL41" s="1901"/>
      <c r="AM41" s="1902"/>
      <c r="AN41" s="1605"/>
      <c r="AO41" s="1606"/>
      <c r="AP41" s="1901"/>
      <c r="AQ41" s="1902"/>
      <c r="AR41" s="542"/>
      <c r="AS41" s="543"/>
      <c r="AT41" s="542"/>
      <c r="AU41" s="543"/>
      <c r="AV41" s="2155"/>
      <c r="FO41" s="56"/>
      <c r="FP41" s="1504"/>
      <c r="FW41" s="1503"/>
      <c r="GW41" s="1486" t="s">
        <v>112</v>
      </c>
      <c r="GX41" s="1486" t="s">
        <v>46</v>
      </c>
    </row>
    <row r="42" spans="1:224" s="10" customFormat="1" ht="30" customHeight="1" x14ac:dyDescent="0.2">
      <c r="A42"/>
      <c r="B42" s="657"/>
      <c r="C42" s="1460" t="s">
        <v>114</v>
      </c>
      <c r="D42" s="755" t="s">
        <v>7</v>
      </c>
      <c r="E42" s="1476" t="s">
        <v>1036</v>
      </c>
      <c r="F42" s="751"/>
      <c r="G42" s="1475">
        <v>40</v>
      </c>
      <c r="H42" s="1474"/>
      <c r="I42" s="659"/>
      <c r="J42" s="316"/>
      <c r="K42" s="317"/>
      <c r="L42" s="316"/>
      <c r="M42" s="317"/>
      <c r="N42" s="316"/>
      <c r="O42" s="317"/>
      <c r="P42" s="316"/>
      <c r="Q42" s="317"/>
      <c r="R42" s="316"/>
      <c r="S42" s="317"/>
      <c r="T42" s="1609"/>
      <c r="U42" s="1610"/>
      <c r="V42" s="316"/>
      <c r="W42" s="317"/>
      <c r="X42" s="316"/>
      <c r="Y42" s="317"/>
      <c r="Z42" s="1609"/>
      <c r="AA42" s="1610"/>
      <c r="AB42" s="316"/>
      <c r="AC42" s="317"/>
      <c r="AD42" s="316"/>
      <c r="AE42" s="317"/>
      <c r="AF42" s="316"/>
      <c r="AG42" s="317"/>
      <c r="AH42" s="316"/>
      <c r="AI42" s="317"/>
      <c r="AJ42" s="316"/>
      <c r="AK42" s="317"/>
      <c r="AL42" s="1905"/>
      <c r="AM42" s="1906"/>
      <c r="AN42" s="1609"/>
      <c r="AO42" s="1610"/>
      <c r="AP42" s="1905"/>
      <c r="AQ42" s="1906"/>
      <c r="AR42" s="316"/>
      <c r="AS42" s="317"/>
      <c r="AT42" s="316"/>
      <c r="AU42" s="317"/>
      <c r="AV42" s="2156"/>
      <c r="FO42" s="139"/>
      <c r="FP42" s="1502"/>
      <c r="FW42" s="1501"/>
      <c r="GW42" s="143" t="s">
        <v>114</v>
      </c>
      <c r="GX42" s="143" t="s">
        <v>46</v>
      </c>
      <c r="GY42" s="10" t="s">
        <v>46</v>
      </c>
      <c r="GZ42" s="10" t="s">
        <v>23</v>
      </c>
      <c r="HA42" s="10" t="s">
        <v>45</v>
      </c>
      <c r="HB42" s="143" t="s">
        <v>103</v>
      </c>
    </row>
    <row r="43" spans="1:224" s="1" customFormat="1" ht="50.4" customHeight="1" x14ac:dyDescent="0.2">
      <c r="A43"/>
      <c r="B43" s="1467" t="s">
        <v>159</v>
      </c>
      <c r="C43" s="1482" t="s">
        <v>105</v>
      </c>
      <c r="D43" s="1481" t="s">
        <v>174</v>
      </c>
      <c r="E43" s="1480" t="s">
        <v>175</v>
      </c>
      <c r="F43" s="1479" t="s">
        <v>153</v>
      </c>
      <c r="G43" s="1478">
        <v>12.5</v>
      </c>
      <c r="H43" s="563">
        <v>385.8</v>
      </c>
      <c r="I43" s="1477">
        <f>ROUND(H43*G43,2)</f>
        <v>4822.5</v>
      </c>
      <c r="J43" s="548"/>
      <c r="K43" s="549">
        <f>ROUND(J43*$H43,2)</f>
        <v>0</v>
      </c>
      <c r="L43" s="548"/>
      <c r="M43" s="549">
        <f>ROUND(L43*$H43,2)</f>
        <v>0</v>
      </c>
      <c r="N43" s="548"/>
      <c r="O43" s="549">
        <f>ROUND(N43*$H43,2)</f>
        <v>0</v>
      </c>
      <c r="P43" s="548"/>
      <c r="Q43" s="549">
        <f>ROUND(P43*$H43,2)</f>
        <v>0</v>
      </c>
      <c r="R43" s="548">
        <v>1.5</v>
      </c>
      <c r="S43" s="549">
        <f>ROUND(R43*$H43,2)</f>
        <v>578.70000000000005</v>
      </c>
      <c r="T43" s="1747">
        <f>G43*0.17</f>
        <v>2.125</v>
      </c>
      <c r="U43" s="1748">
        <f>ROUND(T43*$H43,2)</f>
        <v>819.83</v>
      </c>
      <c r="V43" s="548"/>
      <c r="W43" s="549">
        <f>ROUND(V43*$H43,2)</f>
        <v>0</v>
      </c>
      <c r="X43" s="548"/>
      <c r="Y43" s="549">
        <f>ROUND(X43*$H43,2)</f>
        <v>0</v>
      </c>
      <c r="Z43" s="1747"/>
      <c r="AA43" s="1748">
        <f>ROUND(Z43*$H43,2)</f>
        <v>0</v>
      </c>
      <c r="AB43" s="548"/>
      <c r="AC43" s="549">
        <f>ROUND(AB43*$H43,2)</f>
        <v>0</v>
      </c>
      <c r="AD43" s="548"/>
      <c r="AE43" s="549">
        <f>ROUND(AD43*$H43,2)</f>
        <v>0</v>
      </c>
      <c r="AF43" s="548"/>
      <c r="AG43" s="549">
        <f>ROUND(AF43*$H43,2)</f>
        <v>0</v>
      </c>
      <c r="AH43" s="548"/>
      <c r="AI43" s="549">
        <f>ROUND(AH43*$H43,2)</f>
        <v>0</v>
      </c>
      <c r="AJ43" s="548"/>
      <c r="AK43" s="549">
        <f>ROUND(AJ43*$H43,2)</f>
        <v>0</v>
      </c>
      <c r="AL43" s="2090">
        <v>1.4</v>
      </c>
      <c r="AM43" s="2091">
        <f>ROUND(AL43*$H43,2)</f>
        <v>540.12</v>
      </c>
      <c r="AN43" s="1747">
        <v>2</v>
      </c>
      <c r="AO43" s="1748">
        <f>ROUND(AN43*$H43,2)</f>
        <v>771.6</v>
      </c>
      <c r="AP43" s="2090">
        <v>2</v>
      </c>
      <c r="AQ43" s="2091">
        <f>ROUND(AP43*$H43,2)</f>
        <v>771.6</v>
      </c>
      <c r="AR43" s="548">
        <f>AP43+AN43+AL43+AJ43+AH43+AF43+AD43+AB43+Z43+X43+V43+T43+R43+P43+N43+L43+J43</f>
        <v>9.0250000000000004</v>
      </c>
      <c r="AS43" s="549">
        <f>ROUND(AR43*H43,2)</f>
        <v>3481.85</v>
      </c>
      <c r="AT43" s="548">
        <f>G43-AR43</f>
        <v>3.4749999999999996</v>
      </c>
      <c r="AU43" s="549">
        <f>ROUND(AT43*H43,2)</f>
        <v>1340.66</v>
      </c>
      <c r="AV43" s="2158">
        <f>AU43/I43</f>
        <v>0.27800103680663557</v>
      </c>
      <c r="FO43" s="56"/>
      <c r="FP43" s="122" t="s">
        <v>7</v>
      </c>
      <c r="FQ43" s="1493" t="s">
        <v>31</v>
      </c>
      <c r="FS43" s="1492">
        <f>FR43*G43</f>
        <v>0</v>
      </c>
      <c r="FT43" s="1492">
        <v>8.6800000000000002E-3</v>
      </c>
      <c r="FU43" s="1492">
        <f>FT43*G43</f>
        <v>0.1085</v>
      </c>
      <c r="FV43" s="1492">
        <v>0</v>
      </c>
      <c r="FW43" s="1491">
        <f>FV43*G43</f>
        <v>0</v>
      </c>
      <c r="GU43" s="126" t="s">
        <v>110</v>
      </c>
      <c r="GW43" s="126" t="s">
        <v>105</v>
      </c>
      <c r="GX43" s="126" t="s">
        <v>46</v>
      </c>
      <c r="HB43" s="1486" t="s">
        <v>103</v>
      </c>
      <c r="HH43" s="1490">
        <f>IF(FQ43="základní",I43,0)</f>
        <v>4822.5</v>
      </c>
      <c r="HI43" s="1490">
        <f>IF(FQ43="snížená",I43,0)</f>
        <v>0</v>
      </c>
      <c r="HJ43" s="1490">
        <f>IF(FQ43="zákl. přenesená",I43,0)</f>
        <v>0</v>
      </c>
      <c r="HK43" s="1490">
        <f>IF(FQ43="sníž. přenesená",I43,0)</f>
        <v>0</v>
      </c>
      <c r="HL43" s="1490">
        <f>IF(FQ43="nulová",I43,0)</f>
        <v>0</v>
      </c>
      <c r="HM43" s="1486" t="s">
        <v>45</v>
      </c>
      <c r="HN43" s="1490">
        <f>ROUND(H43*G43,2)</f>
        <v>4822.5</v>
      </c>
      <c r="HO43" s="1486" t="s">
        <v>110</v>
      </c>
      <c r="HP43" s="126" t="s">
        <v>1037</v>
      </c>
    </row>
    <row r="44" spans="1:224" s="1" customFormat="1" ht="30" customHeight="1" x14ac:dyDescent="0.2">
      <c r="A44"/>
      <c r="B44" s="599"/>
      <c r="C44" s="1460" t="s">
        <v>112</v>
      </c>
      <c r="D44" s="3"/>
      <c r="E44" s="1459" t="s">
        <v>177</v>
      </c>
      <c r="F44" s="3"/>
      <c r="G44" s="3"/>
      <c r="H44" s="1458"/>
      <c r="I44" s="601"/>
      <c r="J44" s="542"/>
      <c r="K44" s="543"/>
      <c r="L44" s="542"/>
      <c r="M44" s="543"/>
      <c r="N44" s="542"/>
      <c r="O44" s="543"/>
      <c r="P44" s="542"/>
      <c r="Q44" s="543"/>
      <c r="R44" s="542"/>
      <c r="S44" s="543"/>
      <c r="T44" s="1605"/>
      <c r="U44" s="1606"/>
      <c r="V44" s="542"/>
      <c r="W44" s="543"/>
      <c r="X44" s="542"/>
      <c r="Y44" s="543"/>
      <c r="Z44" s="1605"/>
      <c r="AA44" s="1606"/>
      <c r="AB44" s="542"/>
      <c r="AC44" s="543"/>
      <c r="AD44" s="542"/>
      <c r="AE44" s="543"/>
      <c r="AF44" s="542"/>
      <c r="AG44" s="543"/>
      <c r="AH44" s="542"/>
      <c r="AI44" s="543"/>
      <c r="AJ44" s="542"/>
      <c r="AK44" s="543"/>
      <c r="AL44" s="1901"/>
      <c r="AM44" s="1902"/>
      <c r="AN44" s="1605"/>
      <c r="AO44" s="1606"/>
      <c r="AP44" s="1901"/>
      <c r="AQ44" s="1902"/>
      <c r="AR44" s="542"/>
      <c r="AS44" s="543"/>
      <c r="AT44" s="542"/>
      <c r="AU44" s="543"/>
      <c r="AV44" s="2155"/>
      <c r="FO44" s="56"/>
      <c r="FP44" s="1504"/>
      <c r="FW44" s="1503"/>
      <c r="GW44" s="1486" t="s">
        <v>112</v>
      </c>
      <c r="GX44" s="1486" t="s">
        <v>46</v>
      </c>
    </row>
    <row r="45" spans="1:224" s="9" customFormat="1" ht="30" customHeight="1" x14ac:dyDescent="0.2">
      <c r="A45"/>
      <c r="B45" s="666"/>
      <c r="C45" s="1460" t="s">
        <v>114</v>
      </c>
      <c r="D45" s="749" t="s">
        <v>7</v>
      </c>
      <c r="E45" s="1500" t="s">
        <v>900</v>
      </c>
      <c r="F45" s="745"/>
      <c r="G45" s="749" t="s">
        <v>7</v>
      </c>
      <c r="H45" s="1499"/>
      <c r="I45" s="668"/>
      <c r="J45" s="314"/>
      <c r="K45" s="315"/>
      <c r="L45" s="314"/>
      <c r="M45" s="315"/>
      <c r="N45" s="314"/>
      <c r="O45" s="315"/>
      <c r="P45" s="314"/>
      <c r="Q45" s="315"/>
      <c r="R45" s="314"/>
      <c r="S45" s="315"/>
      <c r="T45" s="1607"/>
      <c r="U45" s="1608"/>
      <c r="V45" s="314"/>
      <c r="W45" s="315"/>
      <c r="X45" s="314"/>
      <c r="Y45" s="315"/>
      <c r="Z45" s="1607"/>
      <c r="AA45" s="1608"/>
      <c r="AB45" s="314"/>
      <c r="AC45" s="315"/>
      <c r="AD45" s="314"/>
      <c r="AE45" s="315"/>
      <c r="AF45" s="314"/>
      <c r="AG45" s="315"/>
      <c r="AH45" s="314"/>
      <c r="AI45" s="315"/>
      <c r="AJ45" s="314"/>
      <c r="AK45" s="315"/>
      <c r="AL45" s="1903"/>
      <c r="AM45" s="1904"/>
      <c r="AN45" s="1607"/>
      <c r="AO45" s="1608"/>
      <c r="AP45" s="1903"/>
      <c r="AQ45" s="1904"/>
      <c r="AR45" s="314"/>
      <c r="AS45" s="315"/>
      <c r="AT45" s="314"/>
      <c r="AU45" s="315"/>
      <c r="AV45" s="2157"/>
      <c r="FO45" s="132"/>
      <c r="FP45" s="1510"/>
      <c r="FW45" s="1509"/>
      <c r="GW45" s="136" t="s">
        <v>114</v>
      </c>
      <c r="GX45" s="136" t="s">
        <v>46</v>
      </c>
      <c r="GY45" s="9" t="s">
        <v>45</v>
      </c>
      <c r="GZ45" s="9" t="s">
        <v>23</v>
      </c>
      <c r="HA45" s="9" t="s">
        <v>44</v>
      </c>
      <c r="HB45" s="136" t="s">
        <v>103</v>
      </c>
    </row>
    <row r="46" spans="1:224" s="10" customFormat="1" ht="30" customHeight="1" x14ac:dyDescent="0.2">
      <c r="A46"/>
      <c r="B46" s="657"/>
      <c r="C46" s="1460" t="s">
        <v>114</v>
      </c>
      <c r="D46" s="755" t="s">
        <v>7</v>
      </c>
      <c r="E46" s="1476" t="s">
        <v>1038</v>
      </c>
      <c r="F46" s="751"/>
      <c r="G46" s="1475">
        <v>9.5</v>
      </c>
      <c r="H46" s="1474"/>
      <c r="I46" s="659"/>
      <c r="J46" s="316"/>
      <c r="K46" s="317"/>
      <c r="L46" s="316"/>
      <c r="M46" s="317"/>
      <c r="N46" s="316"/>
      <c r="O46" s="317"/>
      <c r="P46" s="316"/>
      <c r="Q46" s="317"/>
      <c r="R46" s="316"/>
      <c r="S46" s="317"/>
      <c r="T46" s="1609"/>
      <c r="U46" s="1610"/>
      <c r="V46" s="316"/>
      <c r="W46" s="317"/>
      <c r="X46" s="316"/>
      <c r="Y46" s="317"/>
      <c r="Z46" s="1609"/>
      <c r="AA46" s="1610"/>
      <c r="AB46" s="316"/>
      <c r="AC46" s="317"/>
      <c r="AD46" s="316"/>
      <c r="AE46" s="317"/>
      <c r="AF46" s="316"/>
      <c r="AG46" s="317"/>
      <c r="AH46" s="316"/>
      <c r="AI46" s="317"/>
      <c r="AJ46" s="316"/>
      <c r="AK46" s="317"/>
      <c r="AL46" s="1905"/>
      <c r="AM46" s="1906"/>
      <c r="AN46" s="1609"/>
      <c r="AO46" s="1610"/>
      <c r="AP46" s="1905"/>
      <c r="AQ46" s="1906"/>
      <c r="AR46" s="316"/>
      <c r="AS46" s="317"/>
      <c r="AT46" s="316"/>
      <c r="AU46" s="317"/>
      <c r="AV46" s="2156"/>
      <c r="FO46" s="139"/>
      <c r="FP46" s="1502"/>
      <c r="FW46" s="1501"/>
      <c r="GW46" s="143" t="s">
        <v>114</v>
      </c>
      <c r="GX46" s="143" t="s">
        <v>46</v>
      </c>
      <c r="GY46" s="10" t="s">
        <v>46</v>
      </c>
      <c r="GZ46" s="10" t="s">
        <v>23</v>
      </c>
      <c r="HA46" s="10" t="s">
        <v>44</v>
      </c>
      <c r="HB46" s="143" t="s">
        <v>103</v>
      </c>
    </row>
    <row r="47" spans="1:224" s="10" customFormat="1" ht="30" customHeight="1" x14ac:dyDescent="0.2">
      <c r="A47"/>
      <c r="B47" s="657"/>
      <c r="C47" s="1460" t="s">
        <v>114</v>
      </c>
      <c r="D47" s="755" t="s">
        <v>7</v>
      </c>
      <c r="E47" s="1476" t="s">
        <v>1039</v>
      </c>
      <c r="F47" s="751"/>
      <c r="G47" s="1475">
        <v>3</v>
      </c>
      <c r="H47" s="1474"/>
      <c r="I47" s="659"/>
      <c r="J47" s="316"/>
      <c r="K47" s="317"/>
      <c r="L47" s="316"/>
      <c r="M47" s="317"/>
      <c r="N47" s="316"/>
      <c r="O47" s="317"/>
      <c r="P47" s="316"/>
      <c r="Q47" s="317"/>
      <c r="R47" s="316"/>
      <c r="S47" s="317"/>
      <c r="T47" s="1609"/>
      <c r="U47" s="1610"/>
      <c r="V47" s="316"/>
      <c r="W47" s="317"/>
      <c r="X47" s="316"/>
      <c r="Y47" s="317"/>
      <c r="Z47" s="1609"/>
      <c r="AA47" s="1610"/>
      <c r="AB47" s="316"/>
      <c r="AC47" s="317"/>
      <c r="AD47" s="316"/>
      <c r="AE47" s="317"/>
      <c r="AF47" s="316"/>
      <c r="AG47" s="317"/>
      <c r="AH47" s="316"/>
      <c r="AI47" s="317"/>
      <c r="AJ47" s="316"/>
      <c r="AK47" s="317"/>
      <c r="AL47" s="1905"/>
      <c r="AM47" s="1906"/>
      <c r="AN47" s="1609"/>
      <c r="AO47" s="1610"/>
      <c r="AP47" s="1905"/>
      <c r="AQ47" s="1906"/>
      <c r="AR47" s="316"/>
      <c r="AS47" s="317"/>
      <c r="AT47" s="316"/>
      <c r="AU47" s="317"/>
      <c r="AV47" s="2156"/>
      <c r="FO47" s="139"/>
      <c r="FP47" s="1502"/>
      <c r="FW47" s="1501"/>
      <c r="GW47" s="143" t="s">
        <v>114</v>
      </c>
      <c r="GX47" s="143" t="s">
        <v>46</v>
      </c>
      <c r="GY47" s="10" t="s">
        <v>46</v>
      </c>
      <c r="GZ47" s="10" t="s">
        <v>23</v>
      </c>
      <c r="HA47" s="10" t="s">
        <v>44</v>
      </c>
      <c r="HB47" s="143" t="s">
        <v>103</v>
      </c>
    </row>
    <row r="48" spans="1:224" s="12" customFormat="1" ht="30" customHeight="1" x14ac:dyDescent="0.2">
      <c r="A48"/>
      <c r="B48" s="700"/>
      <c r="C48" s="1460" t="s">
        <v>114</v>
      </c>
      <c r="D48" s="767" t="s">
        <v>7</v>
      </c>
      <c r="E48" s="1485" t="s">
        <v>132</v>
      </c>
      <c r="F48" s="763"/>
      <c r="G48" s="1484">
        <v>12.5</v>
      </c>
      <c r="H48" s="1483"/>
      <c r="I48" s="702"/>
      <c r="J48" s="322"/>
      <c r="K48" s="323"/>
      <c r="L48" s="322"/>
      <c r="M48" s="323"/>
      <c r="N48" s="322"/>
      <c r="O48" s="323"/>
      <c r="P48" s="322"/>
      <c r="Q48" s="323"/>
      <c r="R48" s="322"/>
      <c r="S48" s="323"/>
      <c r="T48" s="1613"/>
      <c r="U48" s="1614"/>
      <c r="V48" s="322"/>
      <c r="W48" s="323"/>
      <c r="X48" s="322"/>
      <c r="Y48" s="323"/>
      <c r="Z48" s="1613"/>
      <c r="AA48" s="1614"/>
      <c r="AB48" s="322"/>
      <c r="AC48" s="323"/>
      <c r="AD48" s="322"/>
      <c r="AE48" s="323"/>
      <c r="AF48" s="322"/>
      <c r="AG48" s="323"/>
      <c r="AH48" s="322"/>
      <c r="AI48" s="323"/>
      <c r="AJ48" s="322"/>
      <c r="AK48" s="323"/>
      <c r="AL48" s="1911"/>
      <c r="AM48" s="1912"/>
      <c r="AN48" s="1613"/>
      <c r="AO48" s="1614"/>
      <c r="AP48" s="1911"/>
      <c r="AQ48" s="1912"/>
      <c r="AR48" s="322"/>
      <c r="AS48" s="323"/>
      <c r="AT48" s="322"/>
      <c r="AU48" s="323"/>
      <c r="AV48" s="2159"/>
      <c r="FO48" s="153"/>
      <c r="FP48" s="1506"/>
      <c r="FW48" s="1505"/>
      <c r="GW48" s="157" t="s">
        <v>114</v>
      </c>
      <c r="GX48" s="157" t="s">
        <v>46</v>
      </c>
      <c r="GY48" s="12" t="s">
        <v>110</v>
      </c>
      <c r="GZ48" s="12" t="s">
        <v>23</v>
      </c>
      <c r="HA48" s="12" t="s">
        <v>45</v>
      </c>
      <c r="HB48" s="157" t="s">
        <v>103</v>
      </c>
    </row>
    <row r="49" spans="1:224" s="1" customFormat="1" ht="51.6" customHeight="1" x14ac:dyDescent="0.2">
      <c r="A49"/>
      <c r="B49" s="1467" t="s">
        <v>166</v>
      </c>
      <c r="C49" s="1482" t="s">
        <v>105</v>
      </c>
      <c r="D49" s="1481" t="s">
        <v>182</v>
      </c>
      <c r="E49" s="1480" t="s">
        <v>183</v>
      </c>
      <c r="F49" s="1479" t="s">
        <v>153</v>
      </c>
      <c r="G49" s="1478">
        <v>2</v>
      </c>
      <c r="H49" s="563">
        <v>600.4</v>
      </c>
      <c r="I49" s="1477">
        <f>ROUND(H49*G49,2)</f>
        <v>1200.8</v>
      </c>
      <c r="J49" s="548"/>
      <c r="K49" s="549">
        <f>ROUND(J49*$H49,2)</f>
        <v>0</v>
      </c>
      <c r="L49" s="548"/>
      <c r="M49" s="549">
        <f>ROUND(L49*$H49,2)</f>
        <v>0</v>
      </c>
      <c r="N49" s="548"/>
      <c r="O49" s="549">
        <f>ROUND(N49*$H49,2)</f>
        <v>0</v>
      </c>
      <c r="P49" s="548"/>
      <c r="Q49" s="549">
        <f>ROUND(P49*$H49,2)</f>
        <v>0</v>
      </c>
      <c r="R49" s="548"/>
      <c r="S49" s="549">
        <f>ROUND(R49*$H49,2)</f>
        <v>0</v>
      </c>
      <c r="T49" s="1747">
        <v>1</v>
      </c>
      <c r="U49" s="1748">
        <f>ROUND(T49*$H49,2)</f>
        <v>600.4</v>
      </c>
      <c r="V49" s="548"/>
      <c r="W49" s="549">
        <f>ROUND(V49*$H49,2)</f>
        <v>0</v>
      </c>
      <c r="X49" s="548"/>
      <c r="Y49" s="549">
        <f>ROUND(X49*$H49,2)</f>
        <v>0</v>
      </c>
      <c r="Z49" s="1747"/>
      <c r="AA49" s="1748">
        <f>ROUND(Z49*$H49,2)</f>
        <v>0</v>
      </c>
      <c r="AB49" s="548"/>
      <c r="AC49" s="549">
        <f>ROUND(AB49*$H49,2)</f>
        <v>0</v>
      </c>
      <c r="AD49" s="548"/>
      <c r="AE49" s="549">
        <f>ROUND(AD49*$H49,2)</f>
        <v>0</v>
      </c>
      <c r="AF49" s="548"/>
      <c r="AG49" s="549">
        <f>ROUND(AF49*$H49,2)</f>
        <v>0</v>
      </c>
      <c r="AH49" s="548"/>
      <c r="AI49" s="549">
        <f>ROUND(AH49*$H49,2)</f>
        <v>0</v>
      </c>
      <c r="AJ49" s="548"/>
      <c r="AK49" s="549">
        <f>ROUND(AJ49*$H49,2)</f>
        <v>0</v>
      </c>
      <c r="AL49" s="2090"/>
      <c r="AM49" s="2091">
        <f>ROUND(AL49*$H49,2)</f>
        <v>0</v>
      </c>
      <c r="AN49" s="1747"/>
      <c r="AO49" s="1748">
        <f>ROUND(AN49*$H49,2)</f>
        <v>0</v>
      </c>
      <c r="AP49" s="2090">
        <v>0.5</v>
      </c>
      <c r="AQ49" s="2091">
        <f>ROUND(AP49*$H49,2)</f>
        <v>300.2</v>
      </c>
      <c r="AR49" s="548">
        <f>AP49+AN49+AL49+AJ49+AH49+AF49+AD49+AB49+Z49+X49+V49+T49+R49+P49+N49+L49+J49</f>
        <v>1.5</v>
      </c>
      <c r="AS49" s="549">
        <f>ROUND(AR49*H49,2)</f>
        <v>900.6</v>
      </c>
      <c r="AT49" s="548">
        <f>G49-AR49</f>
        <v>0.5</v>
      </c>
      <c r="AU49" s="549">
        <f>ROUND(AT49*H49,2)</f>
        <v>300.2</v>
      </c>
      <c r="AV49" s="2158">
        <f>AU49/I49</f>
        <v>0.25</v>
      </c>
      <c r="FO49" s="56"/>
      <c r="FP49" s="122" t="s">
        <v>7</v>
      </c>
      <c r="FQ49" s="1493" t="s">
        <v>31</v>
      </c>
      <c r="FS49" s="1492">
        <f>FR49*G49</f>
        <v>0</v>
      </c>
      <c r="FT49" s="1492">
        <v>1.269E-2</v>
      </c>
      <c r="FU49" s="1492">
        <f>FT49*G49</f>
        <v>2.538E-2</v>
      </c>
      <c r="FV49" s="1492">
        <v>0</v>
      </c>
      <c r="FW49" s="1491">
        <f>FV49*G49</f>
        <v>0</v>
      </c>
      <c r="GU49" s="126" t="s">
        <v>110</v>
      </c>
      <c r="GW49" s="126" t="s">
        <v>105</v>
      </c>
      <c r="GX49" s="126" t="s">
        <v>46</v>
      </c>
      <c r="HB49" s="1486" t="s">
        <v>103</v>
      </c>
      <c r="HH49" s="1490">
        <f>IF(FQ49="základní",I49,0)</f>
        <v>1200.8</v>
      </c>
      <c r="HI49" s="1490">
        <f>IF(FQ49="snížená",I49,0)</f>
        <v>0</v>
      </c>
      <c r="HJ49" s="1490">
        <f>IF(FQ49="zákl. přenesená",I49,0)</f>
        <v>0</v>
      </c>
      <c r="HK49" s="1490">
        <f>IF(FQ49="sníž. přenesená",I49,0)</f>
        <v>0</v>
      </c>
      <c r="HL49" s="1490">
        <f>IF(FQ49="nulová",I49,0)</f>
        <v>0</v>
      </c>
      <c r="HM49" s="1486" t="s">
        <v>45</v>
      </c>
      <c r="HN49" s="1490">
        <f>ROUND(H49*G49,2)</f>
        <v>1200.8</v>
      </c>
      <c r="HO49" s="1486" t="s">
        <v>110</v>
      </c>
      <c r="HP49" s="126" t="s">
        <v>1040</v>
      </c>
    </row>
    <row r="50" spans="1:224" s="1" customFormat="1" ht="30" customHeight="1" x14ac:dyDescent="0.2">
      <c r="A50"/>
      <c r="B50" s="599"/>
      <c r="C50" s="1460" t="s">
        <v>112</v>
      </c>
      <c r="D50" s="3"/>
      <c r="E50" s="1459" t="s">
        <v>177</v>
      </c>
      <c r="F50" s="3"/>
      <c r="G50" s="3"/>
      <c r="H50" s="1458"/>
      <c r="I50" s="601"/>
      <c r="J50" s="542"/>
      <c r="K50" s="543"/>
      <c r="L50" s="542"/>
      <c r="M50" s="543"/>
      <c r="N50" s="542"/>
      <c r="O50" s="543"/>
      <c r="P50" s="542"/>
      <c r="Q50" s="543"/>
      <c r="R50" s="542"/>
      <c r="S50" s="543"/>
      <c r="T50" s="1605"/>
      <c r="U50" s="1606"/>
      <c r="V50" s="542"/>
      <c r="W50" s="543"/>
      <c r="X50" s="542"/>
      <c r="Y50" s="543"/>
      <c r="Z50" s="1605"/>
      <c r="AA50" s="1606"/>
      <c r="AB50" s="542"/>
      <c r="AC50" s="543"/>
      <c r="AD50" s="542"/>
      <c r="AE50" s="543"/>
      <c r="AF50" s="542"/>
      <c r="AG50" s="543"/>
      <c r="AH50" s="542"/>
      <c r="AI50" s="543"/>
      <c r="AJ50" s="542"/>
      <c r="AK50" s="543"/>
      <c r="AL50" s="1901"/>
      <c r="AM50" s="1902"/>
      <c r="AN50" s="1605"/>
      <c r="AO50" s="1606"/>
      <c r="AP50" s="1901"/>
      <c r="AQ50" s="1902"/>
      <c r="AR50" s="542"/>
      <c r="AS50" s="543"/>
      <c r="AT50" s="542"/>
      <c r="AU50" s="543"/>
      <c r="AV50" s="2155"/>
      <c r="FO50" s="56"/>
      <c r="FP50" s="1504"/>
      <c r="FW50" s="1503"/>
      <c r="GW50" s="1486" t="s">
        <v>112</v>
      </c>
      <c r="GX50" s="1486" t="s">
        <v>46</v>
      </c>
    </row>
    <row r="51" spans="1:224" s="9" customFormat="1" ht="30" customHeight="1" x14ac:dyDescent="0.2">
      <c r="A51"/>
      <c r="B51" s="666"/>
      <c r="C51" s="1460" t="s">
        <v>114</v>
      </c>
      <c r="D51" s="749" t="s">
        <v>7</v>
      </c>
      <c r="E51" s="1500" t="s">
        <v>900</v>
      </c>
      <c r="F51" s="745"/>
      <c r="G51" s="749" t="s">
        <v>7</v>
      </c>
      <c r="H51" s="1499"/>
      <c r="I51" s="668"/>
      <c r="J51" s="314"/>
      <c r="K51" s="315"/>
      <c r="L51" s="314"/>
      <c r="M51" s="315"/>
      <c r="N51" s="314"/>
      <c r="O51" s="315"/>
      <c r="P51" s="314"/>
      <c r="Q51" s="315"/>
      <c r="R51" s="314"/>
      <c r="S51" s="315"/>
      <c r="T51" s="1607"/>
      <c r="U51" s="1608"/>
      <c r="V51" s="314"/>
      <c r="W51" s="315"/>
      <c r="X51" s="314"/>
      <c r="Y51" s="315"/>
      <c r="Z51" s="1607"/>
      <c r="AA51" s="1608"/>
      <c r="AB51" s="314"/>
      <c r="AC51" s="315"/>
      <c r="AD51" s="314"/>
      <c r="AE51" s="315"/>
      <c r="AF51" s="314"/>
      <c r="AG51" s="315"/>
      <c r="AH51" s="314"/>
      <c r="AI51" s="315"/>
      <c r="AJ51" s="314"/>
      <c r="AK51" s="315"/>
      <c r="AL51" s="1903"/>
      <c r="AM51" s="1904"/>
      <c r="AN51" s="1607"/>
      <c r="AO51" s="1608"/>
      <c r="AP51" s="1903"/>
      <c r="AQ51" s="1904"/>
      <c r="AR51" s="314"/>
      <c r="AS51" s="315"/>
      <c r="AT51" s="314"/>
      <c r="AU51" s="315"/>
      <c r="AV51" s="2157"/>
      <c r="FO51" s="132"/>
      <c r="FP51" s="1510"/>
      <c r="FW51" s="1509"/>
      <c r="GW51" s="136" t="s">
        <v>114</v>
      </c>
      <c r="GX51" s="136" t="s">
        <v>46</v>
      </c>
      <c r="GY51" s="9" t="s">
        <v>45</v>
      </c>
      <c r="GZ51" s="9" t="s">
        <v>23</v>
      </c>
      <c r="HA51" s="9" t="s">
        <v>44</v>
      </c>
      <c r="HB51" s="136" t="s">
        <v>103</v>
      </c>
    </row>
    <row r="52" spans="1:224" s="10" customFormat="1" ht="30" customHeight="1" x14ac:dyDescent="0.2">
      <c r="A52"/>
      <c r="B52" s="657"/>
      <c r="C52" s="1460" t="s">
        <v>114</v>
      </c>
      <c r="D52" s="755" t="s">
        <v>7</v>
      </c>
      <c r="E52" s="1476" t="s">
        <v>1041</v>
      </c>
      <c r="F52" s="751"/>
      <c r="G52" s="1475">
        <v>2</v>
      </c>
      <c r="H52" s="1474"/>
      <c r="I52" s="659"/>
      <c r="J52" s="316"/>
      <c r="K52" s="317"/>
      <c r="L52" s="316"/>
      <c r="M52" s="317"/>
      <c r="N52" s="316"/>
      <c r="O52" s="317"/>
      <c r="P52" s="316"/>
      <c r="Q52" s="317"/>
      <c r="R52" s="316"/>
      <c r="S52" s="317"/>
      <c r="T52" s="1609"/>
      <c r="U52" s="1610"/>
      <c r="V52" s="316"/>
      <c r="W52" s="317"/>
      <c r="X52" s="316"/>
      <c r="Y52" s="317"/>
      <c r="Z52" s="1609"/>
      <c r="AA52" s="1610"/>
      <c r="AB52" s="316"/>
      <c r="AC52" s="317"/>
      <c r="AD52" s="316"/>
      <c r="AE52" s="317"/>
      <c r="AF52" s="316"/>
      <c r="AG52" s="317"/>
      <c r="AH52" s="316"/>
      <c r="AI52" s="317"/>
      <c r="AJ52" s="316"/>
      <c r="AK52" s="317"/>
      <c r="AL52" s="1905"/>
      <c r="AM52" s="1906"/>
      <c r="AN52" s="1609"/>
      <c r="AO52" s="1610"/>
      <c r="AP52" s="1905"/>
      <c r="AQ52" s="1906"/>
      <c r="AR52" s="316"/>
      <c r="AS52" s="317"/>
      <c r="AT52" s="316"/>
      <c r="AU52" s="317"/>
      <c r="AV52" s="2156"/>
      <c r="FO52" s="139"/>
      <c r="FP52" s="1502"/>
      <c r="FW52" s="1501"/>
      <c r="GW52" s="143" t="s">
        <v>114</v>
      </c>
      <c r="GX52" s="143" t="s">
        <v>46</v>
      </c>
      <c r="GY52" s="10" t="s">
        <v>46</v>
      </c>
      <c r="GZ52" s="10" t="s">
        <v>23</v>
      </c>
      <c r="HA52" s="10" t="s">
        <v>45</v>
      </c>
      <c r="HB52" s="143" t="s">
        <v>103</v>
      </c>
    </row>
    <row r="53" spans="1:224" s="1" customFormat="1" ht="51" customHeight="1" x14ac:dyDescent="0.2">
      <c r="A53"/>
      <c r="B53" s="1467" t="s">
        <v>173</v>
      </c>
      <c r="C53" s="1482" t="s">
        <v>105</v>
      </c>
      <c r="D53" s="1481" t="s">
        <v>187</v>
      </c>
      <c r="E53" s="1480" t="s">
        <v>188</v>
      </c>
      <c r="F53" s="1479" t="s">
        <v>153</v>
      </c>
      <c r="G53" s="1478">
        <v>1.1000000000000001</v>
      </c>
      <c r="H53" s="563">
        <v>300</v>
      </c>
      <c r="I53" s="1477">
        <f>ROUND(H53*G53,2)</f>
        <v>330</v>
      </c>
      <c r="J53" s="548"/>
      <c r="K53" s="549">
        <f>ROUND(J53*$H53,2)</f>
        <v>0</v>
      </c>
      <c r="L53" s="548"/>
      <c r="M53" s="549">
        <f>ROUND(L53*$H53,2)</f>
        <v>0</v>
      </c>
      <c r="N53" s="548"/>
      <c r="O53" s="549">
        <f>ROUND(N53*$H53,2)</f>
        <v>0</v>
      </c>
      <c r="P53" s="548"/>
      <c r="Q53" s="549">
        <f>ROUND(P53*$H53,2)</f>
        <v>0</v>
      </c>
      <c r="R53" s="548"/>
      <c r="S53" s="549">
        <f>ROUND(R53*$H53,2)</f>
        <v>0</v>
      </c>
      <c r="T53" s="1747"/>
      <c r="U53" s="1748">
        <f>ROUND(T53*$H53,2)</f>
        <v>0</v>
      </c>
      <c r="V53" s="548"/>
      <c r="W53" s="549">
        <f>ROUND(V53*$H53,2)</f>
        <v>0</v>
      </c>
      <c r="X53" s="548"/>
      <c r="Y53" s="549">
        <f>ROUND(X53*$H53,2)</f>
        <v>0</v>
      </c>
      <c r="Z53" s="1747"/>
      <c r="AA53" s="1748">
        <f>ROUND(Z53*$H53,2)</f>
        <v>0</v>
      </c>
      <c r="AB53" s="548"/>
      <c r="AC53" s="549">
        <f>ROUND(AB53*$H53,2)</f>
        <v>0</v>
      </c>
      <c r="AD53" s="548"/>
      <c r="AE53" s="549">
        <f>ROUND(AD53*$H53,2)</f>
        <v>0</v>
      </c>
      <c r="AF53" s="548"/>
      <c r="AG53" s="549">
        <f>ROUND(AF53*$H53,2)</f>
        <v>0</v>
      </c>
      <c r="AH53" s="548"/>
      <c r="AI53" s="549">
        <f>ROUND(AH53*$H53,2)</f>
        <v>0</v>
      </c>
      <c r="AJ53" s="548"/>
      <c r="AK53" s="549">
        <f>ROUND(AJ53*$H53,2)</f>
        <v>0</v>
      </c>
      <c r="AL53" s="2090">
        <v>0.4</v>
      </c>
      <c r="AM53" s="2091">
        <f>ROUND(AL53*$H53,2)</f>
        <v>120</v>
      </c>
      <c r="AN53" s="1747">
        <v>0.2</v>
      </c>
      <c r="AO53" s="1748">
        <f>ROUND(AN53*$H53,2)</f>
        <v>60</v>
      </c>
      <c r="AP53" s="2090">
        <v>0.2</v>
      </c>
      <c r="AQ53" s="2091">
        <f>ROUND(AP53*$H53,2)</f>
        <v>60</v>
      </c>
      <c r="AR53" s="548">
        <f>AP53+AN53+AL53+AJ53+AH53+AF53+AD53+AB53+Z53+X53+V53+T53+R53+P53+N53+L53+J53</f>
        <v>0.8</v>
      </c>
      <c r="AS53" s="549">
        <f>ROUND(AR53*H53,2)</f>
        <v>240</v>
      </c>
      <c r="AT53" s="548">
        <f>G53-AR53</f>
        <v>0.30000000000000004</v>
      </c>
      <c r="AU53" s="549">
        <f>ROUND(AT53*H53,2)</f>
        <v>90</v>
      </c>
      <c r="AV53" s="2158">
        <f>AU53/I53</f>
        <v>0.27272727272727271</v>
      </c>
      <c r="FO53" s="56"/>
      <c r="FP53" s="122" t="s">
        <v>7</v>
      </c>
      <c r="FQ53" s="1493" t="s">
        <v>31</v>
      </c>
      <c r="FS53" s="1492">
        <f>FR53*G53</f>
        <v>0</v>
      </c>
      <c r="FT53" s="1492">
        <v>3.6900000000000002E-2</v>
      </c>
      <c r="FU53" s="1492">
        <f>FT53*G53</f>
        <v>4.0590000000000008E-2</v>
      </c>
      <c r="FV53" s="1492">
        <v>0</v>
      </c>
      <c r="FW53" s="1491">
        <f>FV53*G53</f>
        <v>0</v>
      </c>
      <c r="GU53" s="126" t="s">
        <v>110</v>
      </c>
      <c r="GW53" s="126" t="s">
        <v>105</v>
      </c>
      <c r="GX53" s="126" t="s">
        <v>46</v>
      </c>
      <c r="HB53" s="1486" t="s">
        <v>103</v>
      </c>
      <c r="HH53" s="1490">
        <f>IF(FQ53="základní",I53,0)</f>
        <v>330</v>
      </c>
      <c r="HI53" s="1490">
        <f>IF(FQ53="snížená",I53,0)</f>
        <v>0</v>
      </c>
      <c r="HJ53" s="1490">
        <f>IF(FQ53="zákl. přenesená",I53,0)</f>
        <v>0</v>
      </c>
      <c r="HK53" s="1490">
        <f>IF(FQ53="sníž. přenesená",I53,0)</f>
        <v>0</v>
      </c>
      <c r="HL53" s="1490">
        <f>IF(FQ53="nulová",I53,0)</f>
        <v>0</v>
      </c>
      <c r="HM53" s="1486" t="s">
        <v>45</v>
      </c>
      <c r="HN53" s="1490">
        <f>ROUND(H53*G53,2)</f>
        <v>330</v>
      </c>
      <c r="HO53" s="1486" t="s">
        <v>110</v>
      </c>
      <c r="HP53" s="126" t="s">
        <v>1042</v>
      </c>
    </row>
    <row r="54" spans="1:224" s="1" customFormat="1" ht="51.6" customHeight="1" x14ac:dyDescent="0.2">
      <c r="A54"/>
      <c r="B54" s="599"/>
      <c r="C54" s="1460" t="s">
        <v>112</v>
      </c>
      <c r="D54" s="3"/>
      <c r="E54" s="1459" t="s">
        <v>177</v>
      </c>
      <c r="F54" s="3"/>
      <c r="G54" s="3"/>
      <c r="H54" s="1458"/>
      <c r="I54" s="601"/>
      <c r="J54" s="542"/>
      <c r="K54" s="543"/>
      <c r="L54" s="542"/>
      <c r="M54" s="543"/>
      <c r="N54" s="542"/>
      <c r="O54" s="543"/>
      <c r="P54" s="542"/>
      <c r="Q54" s="543"/>
      <c r="R54" s="542"/>
      <c r="S54" s="543"/>
      <c r="T54" s="1605"/>
      <c r="U54" s="1606"/>
      <c r="V54" s="542"/>
      <c r="W54" s="543"/>
      <c r="X54" s="542"/>
      <c r="Y54" s="543"/>
      <c r="Z54" s="1605"/>
      <c r="AA54" s="1606"/>
      <c r="AB54" s="542"/>
      <c r="AC54" s="543"/>
      <c r="AD54" s="542"/>
      <c r="AE54" s="543"/>
      <c r="AF54" s="542"/>
      <c r="AG54" s="543"/>
      <c r="AH54" s="542"/>
      <c r="AI54" s="543"/>
      <c r="AJ54" s="542"/>
      <c r="AK54" s="543"/>
      <c r="AL54" s="1901"/>
      <c r="AM54" s="1902"/>
      <c r="AN54" s="1605"/>
      <c r="AO54" s="1606"/>
      <c r="AP54" s="1901"/>
      <c r="AQ54" s="1902"/>
      <c r="AR54" s="542"/>
      <c r="AS54" s="543"/>
      <c r="AT54" s="542"/>
      <c r="AU54" s="543"/>
      <c r="AV54" s="2155"/>
      <c r="FO54" s="56"/>
      <c r="FP54" s="1504"/>
      <c r="FW54" s="1503"/>
      <c r="GW54" s="1486" t="s">
        <v>112</v>
      </c>
      <c r="GX54" s="1486" t="s">
        <v>46</v>
      </c>
    </row>
    <row r="55" spans="1:224" s="10" customFormat="1" ht="48.6" customHeight="1" x14ac:dyDescent="0.2">
      <c r="A55"/>
      <c r="B55" s="657"/>
      <c r="C55" s="1460" t="s">
        <v>114</v>
      </c>
      <c r="D55" s="755" t="s">
        <v>7</v>
      </c>
      <c r="E55" s="1476" t="s">
        <v>1043</v>
      </c>
      <c r="F55" s="751"/>
      <c r="G55" s="1475">
        <v>1.1000000000000001</v>
      </c>
      <c r="H55" s="1474"/>
      <c r="I55" s="659"/>
      <c r="J55" s="316"/>
      <c r="K55" s="317"/>
      <c r="L55" s="316"/>
      <c r="M55" s="317"/>
      <c r="N55" s="316"/>
      <c r="O55" s="317"/>
      <c r="P55" s="316"/>
      <c r="Q55" s="317"/>
      <c r="R55" s="316"/>
      <c r="S55" s="317"/>
      <c r="T55" s="1609"/>
      <c r="U55" s="1610"/>
      <c r="V55" s="316"/>
      <c r="W55" s="317"/>
      <c r="X55" s="316"/>
      <c r="Y55" s="317"/>
      <c r="Z55" s="1609"/>
      <c r="AA55" s="1610"/>
      <c r="AB55" s="316"/>
      <c r="AC55" s="317"/>
      <c r="AD55" s="316"/>
      <c r="AE55" s="317"/>
      <c r="AF55" s="316"/>
      <c r="AG55" s="317"/>
      <c r="AH55" s="316"/>
      <c r="AI55" s="317"/>
      <c r="AJ55" s="316"/>
      <c r="AK55" s="317"/>
      <c r="AL55" s="1905"/>
      <c r="AM55" s="1906"/>
      <c r="AN55" s="1609"/>
      <c r="AO55" s="1610"/>
      <c r="AP55" s="1905"/>
      <c r="AQ55" s="1906"/>
      <c r="AR55" s="316"/>
      <c r="AS55" s="317"/>
      <c r="AT55" s="316"/>
      <c r="AU55" s="317"/>
      <c r="AV55" s="2156"/>
      <c r="FO55" s="139"/>
      <c r="FP55" s="1502"/>
      <c r="FW55" s="1501"/>
      <c r="GW55" s="143" t="s">
        <v>114</v>
      </c>
      <c r="GX55" s="143" t="s">
        <v>46</v>
      </c>
      <c r="GY55" s="10" t="s">
        <v>46</v>
      </c>
      <c r="GZ55" s="10" t="s">
        <v>23</v>
      </c>
      <c r="HA55" s="10" t="s">
        <v>45</v>
      </c>
      <c r="HB55" s="143" t="s">
        <v>103</v>
      </c>
    </row>
    <row r="56" spans="1:224" s="1" customFormat="1" ht="30" customHeight="1" x14ac:dyDescent="0.2">
      <c r="A56"/>
      <c r="B56" s="1467" t="s">
        <v>181</v>
      </c>
      <c r="C56" s="1482" t="s">
        <v>105</v>
      </c>
      <c r="D56" s="1481" t="s">
        <v>192</v>
      </c>
      <c r="E56" s="1480" t="s">
        <v>193</v>
      </c>
      <c r="F56" s="1479" t="s">
        <v>194</v>
      </c>
      <c r="G56" s="1478">
        <v>29.73</v>
      </c>
      <c r="H56" s="563">
        <v>599</v>
      </c>
      <c r="I56" s="1477">
        <f>ROUND(H56*G56,2)</f>
        <v>17808.27</v>
      </c>
      <c r="J56" s="548"/>
      <c r="K56" s="549">
        <f>ROUND(J56*$H56,2)</f>
        <v>0</v>
      </c>
      <c r="L56" s="548"/>
      <c r="M56" s="549">
        <f>ROUND(L56*$H56,2)</f>
        <v>0</v>
      </c>
      <c r="N56" s="548"/>
      <c r="O56" s="549">
        <f>ROUND(N56*$H56,2)</f>
        <v>0</v>
      </c>
      <c r="P56" s="548"/>
      <c r="Q56" s="549">
        <f>ROUND(P56*$H56,2)</f>
        <v>0</v>
      </c>
      <c r="R56" s="548">
        <v>3</v>
      </c>
      <c r="S56" s="549">
        <f>ROUND(R56*$H56,2)</f>
        <v>1797</v>
      </c>
      <c r="T56" s="1747">
        <f>G56*0.19</f>
        <v>5.6486999999999998</v>
      </c>
      <c r="U56" s="1748">
        <f>ROUND(T56*$H56,2)</f>
        <v>3383.57</v>
      </c>
      <c r="V56" s="548"/>
      <c r="W56" s="549">
        <f>ROUND(V56*$H56,2)</f>
        <v>0</v>
      </c>
      <c r="X56" s="548"/>
      <c r="Y56" s="549">
        <f>ROUND(X56*$H56,2)</f>
        <v>0</v>
      </c>
      <c r="Z56" s="1747"/>
      <c r="AA56" s="1748">
        <f>ROUND(Z56*$H56,2)</f>
        <v>0</v>
      </c>
      <c r="AB56" s="548"/>
      <c r="AC56" s="549">
        <f>ROUND(AB56*$H56,2)</f>
        <v>0</v>
      </c>
      <c r="AD56" s="548"/>
      <c r="AE56" s="549">
        <f>ROUND(AD56*$H56,2)</f>
        <v>0</v>
      </c>
      <c r="AF56" s="548"/>
      <c r="AG56" s="549">
        <f>ROUND(AF56*$H56,2)</f>
        <v>0</v>
      </c>
      <c r="AH56" s="548"/>
      <c r="AI56" s="549">
        <f>ROUND(AH56*$H56,2)</f>
        <v>0</v>
      </c>
      <c r="AJ56" s="548"/>
      <c r="AK56" s="549">
        <f>ROUND(AJ56*$H56,2)</f>
        <v>0</v>
      </c>
      <c r="AL56" s="2090">
        <v>3</v>
      </c>
      <c r="AM56" s="2091">
        <f>ROUND(AL56*$H56,2)</f>
        <v>1797</v>
      </c>
      <c r="AN56" s="1747">
        <v>5</v>
      </c>
      <c r="AO56" s="1748">
        <f>ROUND(AN56*$H56,2)</f>
        <v>2995</v>
      </c>
      <c r="AP56" s="2090">
        <v>5</v>
      </c>
      <c r="AQ56" s="2091">
        <f>ROUND(AP56*$H56,2)</f>
        <v>2995</v>
      </c>
      <c r="AR56" s="548">
        <f>AP56+AN56+AL56+AJ56+AH56+AF56+AD56+AB56+Z56+X56+V56+T56+R56+P56+N56+L56+J56</f>
        <v>21.648699999999998</v>
      </c>
      <c r="AS56" s="549">
        <f>ROUND(AR56*H56,2)</f>
        <v>12967.57</v>
      </c>
      <c r="AT56" s="548">
        <f>G56-AR56</f>
        <v>8.0813000000000024</v>
      </c>
      <c r="AU56" s="549">
        <f>ROUND(AT56*H56,2)</f>
        <v>4840.7</v>
      </c>
      <c r="AV56" s="2158">
        <f>AU56/I56</f>
        <v>0.27182314733547952</v>
      </c>
      <c r="FO56" s="56"/>
      <c r="FP56" s="122" t="s">
        <v>7</v>
      </c>
      <c r="FQ56" s="1493" t="s">
        <v>31</v>
      </c>
      <c r="FS56" s="1492">
        <f>FR56*G56</f>
        <v>0</v>
      </c>
      <c r="FT56" s="1492">
        <v>0</v>
      </c>
      <c r="FU56" s="1492">
        <f>FT56*G56</f>
        <v>0</v>
      </c>
      <c r="FV56" s="1492">
        <v>0</v>
      </c>
      <c r="FW56" s="1491">
        <f>FV56*G56</f>
        <v>0</v>
      </c>
      <c r="GU56" s="126" t="s">
        <v>110</v>
      </c>
      <c r="GW56" s="126" t="s">
        <v>105</v>
      </c>
      <c r="GX56" s="126" t="s">
        <v>46</v>
      </c>
      <c r="HB56" s="1486" t="s">
        <v>103</v>
      </c>
      <c r="HH56" s="1490">
        <f>IF(FQ56="základní",I56,0)</f>
        <v>17808.27</v>
      </c>
      <c r="HI56" s="1490">
        <f>IF(FQ56="snížená",I56,0)</f>
        <v>0</v>
      </c>
      <c r="HJ56" s="1490">
        <f>IF(FQ56="zákl. přenesená",I56,0)</f>
        <v>0</v>
      </c>
      <c r="HK56" s="1490">
        <f>IF(FQ56="sníž. přenesená",I56,0)</f>
        <v>0</v>
      </c>
      <c r="HL56" s="1490">
        <f>IF(FQ56="nulová",I56,0)</f>
        <v>0</v>
      </c>
      <c r="HM56" s="1486" t="s">
        <v>45</v>
      </c>
      <c r="HN56" s="1490">
        <f>ROUND(H56*G56,2)</f>
        <v>17808.27</v>
      </c>
      <c r="HO56" s="1486" t="s">
        <v>110</v>
      </c>
      <c r="HP56" s="126" t="s">
        <v>1044</v>
      </c>
    </row>
    <row r="57" spans="1:224" s="1" customFormat="1" ht="30" customHeight="1" x14ac:dyDescent="0.2">
      <c r="A57"/>
      <c r="B57" s="599"/>
      <c r="C57" s="1460" t="s">
        <v>112</v>
      </c>
      <c r="D57" s="3"/>
      <c r="E57" s="1459" t="s">
        <v>196</v>
      </c>
      <c r="F57" s="3"/>
      <c r="G57" s="3"/>
      <c r="H57" s="1458"/>
      <c r="I57" s="601"/>
      <c r="J57" s="542"/>
      <c r="K57" s="543"/>
      <c r="L57" s="542"/>
      <c r="M57" s="543"/>
      <c r="N57" s="542"/>
      <c r="O57" s="543"/>
      <c r="P57" s="542"/>
      <c r="Q57" s="543"/>
      <c r="R57" s="542"/>
      <c r="S57" s="543"/>
      <c r="T57" s="1605"/>
      <c r="U57" s="1606"/>
      <c r="V57" s="542"/>
      <c r="W57" s="543"/>
      <c r="X57" s="542"/>
      <c r="Y57" s="543"/>
      <c r="Z57" s="1605"/>
      <c r="AA57" s="1606"/>
      <c r="AB57" s="542"/>
      <c r="AC57" s="543"/>
      <c r="AD57" s="542"/>
      <c r="AE57" s="543"/>
      <c r="AF57" s="542"/>
      <c r="AG57" s="543"/>
      <c r="AH57" s="542"/>
      <c r="AI57" s="543"/>
      <c r="AJ57" s="542"/>
      <c r="AK57" s="543"/>
      <c r="AL57" s="1901"/>
      <c r="AM57" s="1902"/>
      <c r="AN57" s="1605"/>
      <c r="AO57" s="1606"/>
      <c r="AP57" s="1901"/>
      <c r="AQ57" s="1902"/>
      <c r="AR57" s="542"/>
      <c r="AS57" s="543"/>
      <c r="AT57" s="542"/>
      <c r="AU57" s="543"/>
      <c r="AV57" s="2155"/>
      <c r="FO57" s="56"/>
      <c r="FP57" s="1504"/>
      <c r="FW57" s="1503"/>
      <c r="GW57" s="1486" t="s">
        <v>112</v>
      </c>
      <c r="GX57" s="1486" t="s">
        <v>46</v>
      </c>
    </row>
    <row r="58" spans="1:224" s="10" customFormat="1" ht="30" customHeight="1" x14ac:dyDescent="0.2">
      <c r="A58"/>
      <c r="B58" s="657"/>
      <c r="C58" s="1460" t="s">
        <v>114</v>
      </c>
      <c r="D58" s="755" t="s">
        <v>7</v>
      </c>
      <c r="E58" s="1476" t="s">
        <v>1045</v>
      </c>
      <c r="F58" s="751"/>
      <c r="G58" s="1475">
        <v>29.73</v>
      </c>
      <c r="H58" s="1474"/>
      <c r="I58" s="659"/>
      <c r="J58" s="316"/>
      <c r="K58" s="317"/>
      <c r="L58" s="316"/>
      <c r="M58" s="317"/>
      <c r="N58" s="316"/>
      <c r="O58" s="317"/>
      <c r="P58" s="316"/>
      <c r="Q58" s="317"/>
      <c r="R58" s="316"/>
      <c r="S58" s="317"/>
      <c r="T58" s="1609"/>
      <c r="U58" s="1610"/>
      <c r="V58" s="316"/>
      <c r="W58" s="317"/>
      <c r="X58" s="316"/>
      <c r="Y58" s="317"/>
      <c r="Z58" s="1609"/>
      <c r="AA58" s="1610"/>
      <c r="AB58" s="316"/>
      <c r="AC58" s="317"/>
      <c r="AD58" s="316"/>
      <c r="AE58" s="317"/>
      <c r="AF58" s="316"/>
      <c r="AG58" s="317"/>
      <c r="AH58" s="316"/>
      <c r="AI58" s="317"/>
      <c r="AJ58" s="316"/>
      <c r="AK58" s="317"/>
      <c r="AL58" s="1905"/>
      <c r="AM58" s="1906"/>
      <c r="AN58" s="1609"/>
      <c r="AO58" s="1610"/>
      <c r="AP58" s="1905"/>
      <c r="AQ58" s="1906"/>
      <c r="AR58" s="316"/>
      <c r="AS58" s="317"/>
      <c r="AT58" s="316"/>
      <c r="AU58" s="317"/>
      <c r="AV58" s="2156"/>
      <c r="FO58" s="139"/>
      <c r="FP58" s="1502"/>
      <c r="FW58" s="1501"/>
      <c r="GW58" s="143" t="s">
        <v>114</v>
      </c>
      <c r="GX58" s="143" t="s">
        <v>46</v>
      </c>
      <c r="GY58" s="10" t="s">
        <v>46</v>
      </c>
      <c r="GZ58" s="10" t="s">
        <v>23</v>
      </c>
      <c r="HA58" s="10" t="s">
        <v>45</v>
      </c>
      <c r="HB58" s="143" t="s">
        <v>103</v>
      </c>
    </row>
    <row r="59" spans="1:224" s="1" customFormat="1" ht="30" customHeight="1" x14ac:dyDescent="0.2">
      <c r="A59"/>
      <c r="B59" s="1467" t="s">
        <v>186</v>
      </c>
      <c r="C59" s="1482" t="s">
        <v>105</v>
      </c>
      <c r="D59" s="1481" t="s">
        <v>200</v>
      </c>
      <c r="E59" s="1480" t="s">
        <v>201</v>
      </c>
      <c r="F59" s="1479" t="s">
        <v>194</v>
      </c>
      <c r="G59" s="1478">
        <v>12.25</v>
      </c>
      <c r="H59" s="563">
        <v>58.4</v>
      </c>
      <c r="I59" s="1477">
        <f>ROUND(H59*G59,2)</f>
        <v>715.4</v>
      </c>
      <c r="J59" s="548"/>
      <c r="K59" s="549">
        <f>ROUND(J59*$H59,2)</f>
        <v>0</v>
      </c>
      <c r="L59" s="548"/>
      <c r="M59" s="549">
        <f>ROUND(L59*$H59,2)</f>
        <v>0</v>
      </c>
      <c r="N59" s="548"/>
      <c r="O59" s="549">
        <f>ROUND(N59*$H59,2)</f>
        <v>0</v>
      </c>
      <c r="P59" s="548"/>
      <c r="Q59" s="549">
        <f>ROUND(P59*$H59,2)</f>
        <v>0</v>
      </c>
      <c r="R59" s="548"/>
      <c r="S59" s="549">
        <f>ROUND(R59*$H59,2)</f>
        <v>0</v>
      </c>
      <c r="T59" s="1747"/>
      <c r="U59" s="1748">
        <f>ROUND(T59*$H59,2)</f>
        <v>0</v>
      </c>
      <c r="V59" s="548"/>
      <c r="W59" s="549">
        <f>ROUND(V59*$H59,2)</f>
        <v>0</v>
      </c>
      <c r="X59" s="548"/>
      <c r="Y59" s="549">
        <f>ROUND(X59*$H59,2)</f>
        <v>0</v>
      </c>
      <c r="Z59" s="1747"/>
      <c r="AA59" s="1748">
        <f>ROUND(Z59*$H59,2)</f>
        <v>0</v>
      </c>
      <c r="AB59" s="548"/>
      <c r="AC59" s="549">
        <f>ROUND(AB59*$H59,2)</f>
        <v>0</v>
      </c>
      <c r="AD59" s="548"/>
      <c r="AE59" s="549">
        <f>ROUND(AD59*$H59,2)</f>
        <v>0</v>
      </c>
      <c r="AF59" s="548"/>
      <c r="AG59" s="549">
        <f>ROUND(AF59*$H59,2)</f>
        <v>0</v>
      </c>
      <c r="AH59" s="548"/>
      <c r="AI59" s="549">
        <f>ROUND(AH59*$H59,2)</f>
        <v>0</v>
      </c>
      <c r="AJ59" s="548"/>
      <c r="AK59" s="549">
        <f>ROUND(AJ59*$H59,2)</f>
        <v>0</v>
      </c>
      <c r="AL59" s="2090"/>
      <c r="AM59" s="2091">
        <f>ROUND(AL59*$H59,2)</f>
        <v>0</v>
      </c>
      <c r="AN59" s="1747">
        <v>7.45</v>
      </c>
      <c r="AO59" s="1748">
        <f>ROUND(AN59*$H59,2)</f>
        <v>435.08</v>
      </c>
      <c r="AP59" s="2090">
        <v>2</v>
      </c>
      <c r="AQ59" s="2091">
        <f>ROUND(AP59*$H59,2)</f>
        <v>116.8</v>
      </c>
      <c r="AR59" s="548">
        <f>AP59+AN59+AL59+AJ59+AH59+AF59+AD59+AB59+Z59+X59+V59+T59+R59+P59+N59+L59+J59</f>
        <v>9.4499999999999993</v>
      </c>
      <c r="AS59" s="549">
        <f>ROUND(AR59*H59,2)</f>
        <v>551.88</v>
      </c>
      <c r="AT59" s="548">
        <f>G59-AR59</f>
        <v>2.8000000000000007</v>
      </c>
      <c r="AU59" s="549">
        <f>ROUND(AT59*H59,2)</f>
        <v>163.52000000000001</v>
      </c>
      <c r="AV59" s="2158">
        <f>AU59/I59</f>
        <v>0.22857142857142859</v>
      </c>
      <c r="FO59" s="56"/>
      <c r="FP59" s="122" t="s">
        <v>7</v>
      </c>
      <c r="FQ59" s="1493" t="s">
        <v>31</v>
      </c>
      <c r="FS59" s="1492">
        <f>FR59*G59</f>
        <v>0</v>
      </c>
      <c r="FT59" s="1492">
        <v>0</v>
      </c>
      <c r="FU59" s="1492">
        <f>FT59*G59</f>
        <v>0</v>
      </c>
      <c r="FV59" s="1492">
        <v>0</v>
      </c>
      <c r="FW59" s="1491">
        <f>FV59*G59</f>
        <v>0</v>
      </c>
      <c r="GU59" s="126" t="s">
        <v>110</v>
      </c>
      <c r="GW59" s="126" t="s">
        <v>105</v>
      </c>
      <c r="GX59" s="126" t="s">
        <v>46</v>
      </c>
      <c r="HB59" s="1486" t="s">
        <v>103</v>
      </c>
      <c r="HH59" s="1490">
        <f>IF(FQ59="základní",I59,0)</f>
        <v>715.4</v>
      </c>
      <c r="HI59" s="1490">
        <f>IF(FQ59="snížená",I59,0)</f>
        <v>0</v>
      </c>
      <c r="HJ59" s="1490">
        <f>IF(FQ59="zákl. přenesená",I59,0)</f>
        <v>0</v>
      </c>
      <c r="HK59" s="1490">
        <f>IF(FQ59="sníž. přenesená",I59,0)</f>
        <v>0</v>
      </c>
      <c r="HL59" s="1490">
        <f>IF(FQ59="nulová",I59,0)</f>
        <v>0</v>
      </c>
      <c r="HM59" s="1486" t="s">
        <v>45</v>
      </c>
      <c r="HN59" s="1490">
        <f>ROUND(H59*G59,2)</f>
        <v>715.4</v>
      </c>
      <c r="HO59" s="1486" t="s">
        <v>110</v>
      </c>
      <c r="HP59" s="126" t="s">
        <v>1046</v>
      </c>
    </row>
    <row r="60" spans="1:224" s="1" customFormat="1" ht="30" customHeight="1" x14ac:dyDescent="0.2">
      <c r="A60"/>
      <c r="B60" s="599"/>
      <c r="C60" s="1460" t="s">
        <v>112</v>
      </c>
      <c r="D60" s="3"/>
      <c r="E60" s="1459" t="s">
        <v>203</v>
      </c>
      <c r="F60" s="3"/>
      <c r="G60" s="3"/>
      <c r="H60" s="1458"/>
      <c r="I60" s="601"/>
      <c r="J60" s="542"/>
      <c r="K60" s="543"/>
      <c r="L60" s="542"/>
      <c r="M60" s="543"/>
      <c r="N60" s="542"/>
      <c r="O60" s="543"/>
      <c r="P60" s="542"/>
      <c r="Q60" s="543"/>
      <c r="R60" s="542"/>
      <c r="S60" s="543"/>
      <c r="T60" s="1605"/>
      <c r="U60" s="1606"/>
      <c r="V60" s="542"/>
      <c r="W60" s="543"/>
      <c r="X60" s="542"/>
      <c r="Y60" s="543"/>
      <c r="Z60" s="1605"/>
      <c r="AA60" s="1606"/>
      <c r="AB60" s="542"/>
      <c r="AC60" s="543"/>
      <c r="AD60" s="542"/>
      <c r="AE60" s="543"/>
      <c r="AF60" s="542"/>
      <c r="AG60" s="543"/>
      <c r="AH60" s="542"/>
      <c r="AI60" s="543"/>
      <c r="AJ60" s="542"/>
      <c r="AK60" s="543"/>
      <c r="AL60" s="1901"/>
      <c r="AM60" s="1902"/>
      <c r="AN60" s="1605"/>
      <c r="AO60" s="1606"/>
      <c r="AP60" s="1901"/>
      <c r="AQ60" s="1902"/>
      <c r="AR60" s="542"/>
      <c r="AS60" s="543"/>
      <c r="AT60" s="542"/>
      <c r="AU60" s="543"/>
      <c r="AV60" s="2155"/>
      <c r="FO60" s="56"/>
      <c r="FP60" s="1504"/>
      <c r="FW60" s="1503"/>
      <c r="GW60" s="1486" t="s">
        <v>112</v>
      </c>
      <c r="GX60" s="1486" t="s">
        <v>46</v>
      </c>
    </row>
    <row r="61" spans="1:224" s="9" customFormat="1" ht="30" customHeight="1" x14ac:dyDescent="0.2">
      <c r="A61"/>
      <c r="B61" s="666"/>
      <c r="C61" s="1460" t="s">
        <v>114</v>
      </c>
      <c r="D61" s="749" t="s">
        <v>7</v>
      </c>
      <c r="E61" s="1500" t="s">
        <v>747</v>
      </c>
      <c r="F61" s="745"/>
      <c r="G61" s="749" t="s">
        <v>7</v>
      </c>
      <c r="H61" s="1499"/>
      <c r="I61" s="668"/>
      <c r="J61" s="314"/>
      <c r="K61" s="315"/>
      <c r="L61" s="314"/>
      <c r="M61" s="315"/>
      <c r="N61" s="314"/>
      <c r="O61" s="315"/>
      <c r="P61" s="314"/>
      <c r="Q61" s="315"/>
      <c r="R61" s="314"/>
      <c r="S61" s="315"/>
      <c r="T61" s="1607"/>
      <c r="U61" s="1608"/>
      <c r="V61" s="314"/>
      <c r="W61" s="315"/>
      <c r="X61" s="314"/>
      <c r="Y61" s="315"/>
      <c r="Z61" s="1607"/>
      <c r="AA61" s="1608"/>
      <c r="AB61" s="314"/>
      <c r="AC61" s="315"/>
      <c r="AD61" s="314"/>
      <c r="AE61" s="315"/>
      <c r="AF61" s="314"/>
      <c r="AG61" s="315"/>
      <c r="AH61" s="314"/>
      <c r="AI61" s="315"/>
      <c r="AJ61" s="314"/>
      <c r="AK61" s="315"/>
      <c r="AL61" s="1903"/>
      <c r="AM61" s="1904"/>
      <c r="AN61" s="1607"/>
      <c r="AO61" s="1608"/>
      <c r="AP61" s="1903"/>
      <c r="AQ61" s="1904"/>
      <c r="AR61" s="314"/>
      <c r="AS61" s="315"/>
      <c r="AT61" s="314"/>
      <c r="AU61" s="315"/>
      <c r="AV61" s="2157"/>
      <c r="FO61" s="132"/>
      <c r="FP61" s="1510"/>
      <c r="FW61" s="1509"/>
      <c r="GW61" s="136" t="s">
        <v>114</v>
      </c>
      <c r="GX61" s="136" t="s">
        <v>46</v>
      </c>
      <c r="GY61" s="9" t="s">
        <v>45</v>
      </c>
      <c r="GZ61" s="9" t="s">
        <v>23</v>
      </c>
      <c r="HA61" s="9" t="s">
        <v>44</v>
      </c>
      <c r="HB61" s="136" t="s">
        <v>103</v>
      </c>
    </row>
    <row r="62" spans="1:224" s="10" customFormat="1" ht="30" customHeight="1" x14ac:dyDescent="0.2">
      <c r="A62"/>
      <c r="B62" s="657"/>
      <c r="C62" s="1460" t="s">
        <v>114</v>
      </c>
      <c r="D62" s="755" t="s">
        <v>7</v>
      </c>
      <c r="E62" s="1476" t="s">
        <v>1047</v>
      </c>
      <c r="F62" s="751"/>
      <c r="G62" s="1475">
        <v>12.25</v>
      </c>
      <c r="H62" s="1474"/>
      <c r="I62" s="659"/>
      <c r="J62" s="316"/>
      <c r="K62" s="317"/>
      <c r="L62" s="316"/>
      <c r="M62" s="317"/>
      <c r="N62" s="316"/>
      <c r="O62" s="317"/>
      <c r="P62" s="316"/>
      <c r="Q62" s="317"/>
      <c r="R62" s="316"/>
      <c r="S62" s="317"/>
      <c r="T62" s="1609"/>
      <c r="U62" s="1610"/>
      <c r="V62" s="316"/>
      <c r="W62" s="317"/>
      <c r="X62" s="316"/>
      <c r="Y62" s="317"/>
      <c r="Z62" s="1609"/>
      <c r="AA62" s="1610"/>
      <c r="AB62" s="316"/>
      <c r="AC62" s="317"/>
      <c r="AD62" s="316"/>
      <c r="AE62" s="317"/>
      <c r="AF62" s="316"/>
      <c r="AG62" s="317"/>
      <c r="AH62" s="316"/>
      <c r="AI62" s="317"/>
      <c r="AJ62" s="316"/>
      <c r="AK62" s="317"/>
      <c r="AL62" s="1905"/>
      <c r="AM62" s="1906"/>
      <c r="AN62" s="1609"/>
      <c r="AO62" s="1610"/>
      <c r="AP62" s="1905"/>
      <c r="AQ62" s="1906"/>
      <c r="AR62" s="316"/>
      <c r="AS62" s="317"/>
      <c r="AT62" s="316"/>
      <c r="AU62" s="317"/>
      <c r="AV62" s="2156"/>
      <c r="FO62" s="139"/>
      <c r="FP62" s="1502"/>
      <c r="FW62" s="1501"/>
      <c r="GW62" s="143" t="s">
        <v>114</v>
      </c>
      <c r="GX62" s="143" t="s">
        <v>46</v>
      </c>
      <c r="GY62" s="10" t="s">
        <v>46</v>
      </c>
      <c r="GZ62" s="10" t="s">
        <v>23</v>
      </c>
      <c r="HA62" s="10" t="s">
        <v>45</v>
      </c>
      <c r="HB62" s="143" t="s">
        <v>103</v>
      </c>
    </row>
    <row r="63" spans="1:224" s="1" customFormat="1" ht="30" customHeight="1" x14ac:dyDescent="0.2">
      <c r="A63"/>
      <c r="B63" s="1467" t="s">
        <v>191</v>
      </c>
      <c r="C63" s="1482" t="s">
        <v>105</v>
      </c>
      <c r="D63" s="1481" t="s">
        <v>207</v>
      </c>
      <c r="E63" s="1480" t="s">
        <v>208</v>
      </c>
      <c r="F63" s="1479" t="s">
        <v>194</v>
      </c>
      <c r="G63" s="1478">
        <v>539.27</v>
      </c>
      <c r="H63" s="563">
        <v>155</v>
      </c>
      <c r="I63" s="1477">
        <f>ROUND(H63*G63,2)</f>
        <v>83586.850000000006</v>
      </c>
      <c r="J63" s="548"/>
      <c r="K63" s="549">
        <f>ROUND(J63*$H63,2)</f>
        <v>0</v>
      </c>
      <c r="L63" s="548"/>
      <c r="M63" s="549">
        <f>ROUND(L63*$H63,2)</f>
        <v>0</v>
      </c>
      <c r="N63" s="548"/>
      <c r="O63" s="549">
        <f>ROUND(N63*$H63,2)</f>
        <v>0</v>
      </c>
      <c r="P63" s="548"/>
      <c r="Q63" s="549">
        <f>ROUND(P63*$H63,2)</f>
        <v>0</v>
      </c>
      <c r="R63" s="548">
        <v>112</v>
      </c>
      <c r="S63" s="549">
        <f>ROUND(R63*$H63,2)</f>
        <v>17360</v>
      </c>
      <c r="T63" s="1747">
        <f>G63*0.08</f>
        <v>43.141599999999997</v>
      </c>
      <c r="U63" s="1748">
        <f>ROUND(T63*$H63,2)</f>
        <v>6686.95</v>
      </c>
      <c r="V63" s="548"/>
      <c r="W63" s="549">
        <f>ROUND(V63*$H63,2)</f>
        <v>0</v>
      </c>
      <c r="X63" s="548"/>
      <c r="Y63" s="549">
        <f>ROUND(X63*$H63,2)</f>
        <v>0</v>
      </c>
      <c r="Z63" s="1747"/>
      <c r="AA63" s="1748">
        <f>ROUND(Z63*$H63,2)</f>
        <v>0</v>
      </c>
      <c r="AB63" s="548"/>
      <c r="AC63" s="549">
        <f>ROUND(AB63*$H63,2)</f>
        <v>0</v>
      </c>
      <c r="AD63" s="548"/>
      <c r="AE63" s="549">
        <f>ROUND(AD63*$H63,2)</f>
        <v>0</v>
      </c>
      <c r="AF63" s="548"/>
      <c r="AG63" s="549">
        <f>ROUND(AF63*$H63,2)</f>
        <v>0</v>
      </c>
      <c r="AH63" s="548"/>
      <c r="AI63" s="549">
        <f>ROUND(AH63*$H63,2)</f>
        <v>0</v>
      </c>
      <c r="AJ63" s="548"/>
      <c r="AK63" s="549">
        <f>ROUND(AJ63*$H63,2)</f>
        <v>0</v>
      </c>
      <c r="AL63" s="2090">
        <v>65.849999999999994</v>
      </c>
      <c r="AM63" s="2091">
        <f>ROUND(AL63*$H63,2)</f>
        <v>10206.75</v>
      </c>
      <c r="AN63" s="1747">
        <v>85</v>
      </c>
      <c r="AO63" s="1748">
        <f>ROUND(AN63*$H63,2)</f>
        <v>13175</v>
      </c>
      <c r="AP63" s="2090">
        <v>53.28</v>
      </c>
      <c r="AQ63" s="2091">
        <f>ROUND(AP63*$H63,2)</f>
        <v>8258.4</v>
      </c>
      <c r="AR63" s="548">
        <f>AP63+AN63+AL63+AJ63+AH63+AF63+AD63+AB63+Z63+X63+V63+T63+R63+P63+N63+L63+J63</f>
        <v>359.27159999999998</v>
      </c>
      <c r="AS63" s="549">
        <f>ROUND(AR63*H63,2)</f>
        <v>55687.1</v>
      </c>
      <c r="AT63" s="548">
        <f>G63-AR63</f>
        <v>179.9984</v>
      </c>
      <c r="AU63" s="549">
        <f>ROUND(AT63*H63,2)</f>
        <v>27899.75</v>
      </c>
      <c r="AV63" s="2158">
        <f>AU63/I63</f>
        <v>0.33378156970863238</v>
      </c>
      <c r="FO63" s="56"/>
      <c r="FP63" s="122" t="s">
        <v>7</v>
      </c>
      <c r="FQ63" s="1493" t="s">
        <v>31</v>
      </c>
      <c r="FS63" s="1492">
        <f>FR63*G63</f>
        <v>0</v>
      </c>
      <c r="FT63" s="1492">
        <v>0</v>
      </c>
      <c r="FU63" s="1492">
        <f>FT63*G63</f>
        <v>0</v>
      </c>
      <c r="FV63" s="1492">
        <v>0</v>
      </c>
      <c r="FW63" s="1491">
        <f>FV63*G63</f>
        <v>0</v>
      </c>
      <c r="GU63" s="126" t="s">
        <v>110</v>
      </c>
      <c r="GW63" s="126" t="s">
        <v>105</v>
      </c>
      <c r="GX63" s="126" t="s">
        <v>46</v>
      </c>
      <c r="HB63" s="1486" t="s">
        <v>103</v>
      </c>
      <c r="HH63" s="1490">
        <f>IF(FQ63="základní",I63,0)</f>
        <v>83586.850000000006</v>
      </c>
      <c r="HI63" s="1490">
        <f>IF(FQ63="snížená",I63,0)</f>
        <v>0</v>
      </c>
      <c r="HJ63" s="1490">
        <f>IF(FQ63="zákl. přenesená",I63,0)</f>
        <v>0</v>
      </c>
      <c r="HK63" s="1490">
        <f>IF(FQ63="sníž. přenesená",I63,0)</f>
        <v>0</v>
      </c>
      <c r="HL63" s="1490">
        <f>IF(FQ63="nulová",I63,0)</f>
        <v>0</v>
      </c>
      <c r="HM63" s="1486" t="s">
        <v>45</v>
      </c>
      <c r="HN63" s="1490">
        <f>ROUND(H63*G63,2)</f>
        <v>83586.850000000006</v>
      </c>
      <c r="HO63" s="1486" t="s">
        <v>110</v>
      </c>
      <c r="HP63" s="126" t="s">
        <v>1048</v>
      </c>
    </row>
    <row r="64" spans="1:224" s="1" customFormat="1" ht="30" customHeight="1" x14ac:dyDescent="0.2">
      <c r="A64"/>
      <c r="B64" s="599"/>
      <c r="C64" s="1460" t="s">
        <v>112</v>
      </c>
      <c r="D64" s="3"/>
      <c r="E64" s="1459" t="s">
        <v>210</v>
      </c>
      <c r="F64" s="3"/>
      <c r="G64" s="3"/>
      <c r="H64" s="1458"/>
      <c r="I64" s="601"/>
      <c r="J64" s="542"/>
      <c r="K64" s="543"/>
      <c r="L64" s="542"/>
      <c r="M64" s="543"/>
      <c r="N64" s="542"/>
      <c r="O64" s="543"/>
      <c r="P64" s="542"/>
      <c r="Q64" s="543"/>
      <c r="R64" s="542"/>
      <c r="S64" s="543"/>
      <c r="T64" s="1605"/>
      <c r="U64" s="1606"/>
      <c r="V64" s="542"/>
      <c r="W64" s="543"/>
      <c r="X64" s="542"/>
      <c r="Y64" s="543"/>
      <c r="Z64" s="1605"/>
      <c r="AA64" s="1606"/>
      <c r="AB64" s="542"/>
      <c r="AC64" s="543"/>
      <c r="AD64" s="542"/>
      <c r="AE64" s="543"/>
      <c r="AF64" s="542"/>
      <c r="AG64" s="543"/>
      <c r="AH64" s="542"/>
      <c r="AI64" s="543"/>
      <c r="AJ64" s="542"/>
      <c r="AK64" s="543"/>
      <c r="AL64" s="1901"/>
      <c r="AM64" s="1902"/>
      <c r="AN64" s="1605"/>
      <c r="AO64" s="1606"/>
      <c r="AP64" s="1901"/>
      <c r="AQ64" s="1902"/>
      <c r="AR64" s="542"/>
      <c r="AS64" s="543"/>
      <c r="AT64" s="542"/>
      <c r="AU64" s="543"/>
      <c r="AV64" s="2155"/>
      <c r="FO64" s="56"/>
      <c r="FP64" s="1504"/>
      <c r="FW64" s="1503"/>
      <c r="GW64" s="1486" t="s">
        <v>112</v>
      </c>
      <c r="GX64" s="1486" t="s">
        <v>46</v>
      </c>
    </row>
    <row r="65" spans="1:210" s="9" customFormat="1" ht="30" customHeight="1" x14ac:dyDescent="0.2">
      <c r="A65"/>
      <c r="B65" s="666"/>
      <c r="C65" s="1460" t="s">
        <v>114</v>
      </c>
      <c r="D65" s="749" t="s">
        <v>7</v>
      </c>
      <c r="E65" s="1500" t="s">
        <v>750</v>
      </c>
      <c r="F65" s="745"/>
      <c r="G65" s="749" t="s">
        <v>7</v>
      </c>
      <c r="H65" s="1499"/>
      <c r="I65" s="668"/>
      <c r="J65" s="314"/>
      <c r="K65" s="315"/>
      <c r="L65" s="314"/>
      <c r="M65" s="315"/>
      <c r="N65" s="314"/>
      <c r="O65" s="315"/>
      <c r="P65" s="314"/>
      <c r="Q65" s="315"/>
      <c r="R65" s="314"/>
      <c r="S65" s="315"/>
      <c r="T65" s="1607"/>
      <c r="U65" s="1608"/>
      <c r="V65" s="314"/>
      <c r="W65" s="315"/>
      <c r="X65" s="314"/>
      <c r="Y65" s="315"/>
      <c r="Z65" s="1607"/>
      <c r="AA65" s="1608"/>
      <c r="AB65" s="314"/>
      <c r="AC65" s="315"/>
      <c r="AD65" s="314"/>
      <c r="AE65" s="315"/>
      <c r="AF65" s="314"/>
      <c r="AG65" s="315"/>
      <c r="AH65" s="314"/>
      <c r="AI65" s="315"/>
      <c r="AJ65" s="314"/>
      <c r="AK65" s="315"/>
      <c r="AL65" s="1903"/>
      <c r="AM65" s="1904"/>
      <c r="AN65" s="1607"/>
      <c r="AO65" s="1608"/>
      <c r="AP65" s="1903"/>
      <c r="AQ65" s="1904"/>
      <c r="AR65" s="314"/>
      <c r="AS65" s="315"/>
      <c r="AT65" s="314"/>
      <c r="AU65" s="315"/>
      <c r="AV65" s="2157"/>
      <c r="FO65" s="132"/>
      <c r="FP65" s="1510"/>
      <c r="FW65" s="1509"/>
      <c r="GW65" s="136" t="s">
        <v>114</v>
      </c>
      <c r="GX65" s="136" t="s">
        <v>46</v>
      </c>
      <c r="GY65" s="9" t="s">
        <v>45</v>
      </c>
      <c r="GZ65" s="9" t="s">
        <v>23</v>
      </c>
      <c r="HA65" s="9" t="s">
        <v>44</v>
      </c>
      <c r="HB65" s="136" t="s">
        <v>103</v>
      </c>
    </row>
    <row r="66" spans="1:210" s="10" customFormat="1" ht="30" customHeight="1" x14ac:dyDescent="0.2">
      <c r="A66"/>
      <c r="B66" s="657"/>
      <c r="C66" s="1460" t="s">
        <v>114</v>
      </c>
      <c r="D66" s="755" t="s">
        <v>7</v>
      </c>
      <c r="E66" s="1476" t="s">
        <v>1049</v>
      </c>
      <c r="F66" s="751"/>
      <c r="G66" s="1475">
        <v>937.75</v>
      </c>
      <c r="H66" s="1474"/>
      <c r="I66" s="659"/>
      <c r="J66" s="316"/>
      <c r="K66" s="317"/>
      <c r="L66" s="316"/>
      <c r="M66" s="317"/>
      <c r="N66" s="316"/>
      <c r="O66" s="317"/>
      <c r="P66" s="316"/>
      <c r="Q66" s="317"/>
      <c r="R66" s="316"/>
      <c r="S66" s="317"/>
      <c r="T66" s="1609"/>
      <c r="U66" s="1610"/>
      <c r="V66" s="316"/>
      <c r="W66" s="317"/>
      <c r="X66" s="316"/>
      <c r="Y66" s="317"/>
      <c r="Z66" s="1609"/>
      <c r="AA66" s="1610"/>
      <c r="AB66" s="316"/>
      <c r="AC66" s="317"/>
      <c r="AD66" s="316"/>
      <c r="AE66" s="317"/>
      <c r="AF66" s="316"/>
      <c r="AG66" s="317"/>
      <c r="AH66" s="316"/>
      <c r="AI66" s="317"/>
      <c r="AJ66" s="316"/>
      <c r="AK66" s="317"/>
      <c r="AL66" s="1905"/>
      <c r="AM66" s="1906"/>
      <c r="AN66" s="1609"/>
      <c r="AO66" s="1610"/>
      <c r="AP66" s="1905"/>
      <c r="AQ66" s="1906"/>
      <c r="AR66" s="316"/>
      <c r="AS66" s="317"/>
      <c r="AT66" s="316"/>
      <c r="AU66" s="317"/>
      <c r="AV66" s="2156"/>
      <c r="FO66" s="139"/>
      <c r="FP66" s="1502"/>
      <c r="FW66" s="1501"/>
      <c r="GW66" s="143" t="s">
        <v>114</v>
      </c>
      <c r="GX66" s="143" t="s">
        <v>46</v>
      </c>
      <c r="GY66" s="10" t="s">
        <v>46</v>
      </c>
      <c r="GZ66" s="10" t="s">
        <v>23</v>
      </c>
      <c r="HA66" s="10" t="s">
        <v>44</v>
      </c>
      <c r="HB66" s="143" t="s">
        <v>103</v>
      </c>
    </row>
    <row r="67" spans="1:210" s="9" customFormat="1" ht="30" customHeight="1" x14ac:dyDescent="0.2">
      <c r="A67"/>
      <c r="B67" s="666"/>
      <c r="C67" s="1460" t="s">
        <v>114</v>
      </c>
      <c r="D67" s="749" t="s">
        <v>7</v>
      </c>
      <c r="E67" s="1500" t="s">
        <v>752</v>
      </c>
      <c r="F67" s="745"/>
      <c r="G67" s="749" t="s">
        <v>7</v>
      </c>
      <c r="H67" s="1499"/>
      <c r="I67" s="668"/>
      <c r="J67" s="314"/>
      <c r="K67" s="315"/>
      <c r="L67" s="314"/>
      <c r="M67" s="315"/>
      <c r="N67" s="314"/>
      <c r="O67" s="315"/>
      <c r="P67" s="314"/>
      <c r="Q67" s="315"/>
      <c r="R67" s="314"/>
      <c r="S67" s="315"/>
      <c r="T67" s="1607"/>
      <c r="U67" s="1608"/>
      <c r="V67" s="314"/>
      <c r="W67" s="315"/>
      <c r="X67" s="314"/>
      <c r="Y67" s="315"/>
      <c r="Z67" s="1607"/>
      <c r="AA67" s="1608"/>
      <c r="AB67" s="314"/>
      <c r="AC67" s="315"/>
      <c r="AD67" s="314"/>
      <c r="AE67" s="315"/>
      <c r="AF67" s="314"/>
      <c r="AG67" s="315"/>
      <c r="AH67" s="314"/>
      <c r="AI67" s="315"/>
      <c r="AJ67" s="314"/>
      <c r="AK67" s="315"/>
      <c r="AL67" s="1903"/>
      <c r="AM67" s="1904"/>
      <c r="AN67" s="1607"/>
      <c r="AO67" s="1608"/>
      <c r="AP67" s="1903"/>
      <c r="AQ67" s="1904"/>
      <c r="AR67" s="314"/>
      <c r="AS67" s="315"/>
      <c r="AT67" s="314"/>
      <c r="AU67" s="315"/>
      <c r="AV67" s="2157"/>
      <c r="FO67" s="132"/>
      <c r="FP67" s="1510"/>
      <c r="FW67" s="1509"/>
      <c r="GW67" s="136" t="s">
        <v>114</v>
      </c>
      <c r="GX67" s="136" t="s">
        <v>46</v>
      </c>
      <c r="GY67" s="9" t="s">
        <v>45</v>
      </c>
      <c r="GZ67" s="9" t="s">
        <v>23</v>
      </c>
      <c r="HA67" s="9" t="s">
        <v>44</v>
      </c>
      <c r="HB67" s="136" t="s">
        <v>103</v>
      </c>
    </row>
    <row r="68" spans="1:210" s="10" customFormat="1" ht="30" customHeight="1" x14ac:dyDescent="0.2">
      <c r="A68"/>
      <c r="B68" s="657"/>
      <c r="C68" s="1460" t="s">
        <v>114</v>
      </c>
      <c r="D68" s="755" t="s">
        <v>7</v>
      </c>
      <c r="E68" s="1476" t="s">
        <v>1050</v>
      </c>
      <c r="F68" s="751"/>
      <c r="G68" s="1475">
        <v>129.11000000000001</v>
      </c>
      <c r="H68" s="1474"/>
      <c r="I68" s="659"/>
      <c r="J68" s="316"/>
      <c r="K68" s="317"/>
      <c r="L68" s="316"/>
      <c r="M68" s="317"/>
      <c r="N68" s="316"/>
      <c r="O68" s="317"/>
      <c r="P68" s="316"/>
      <c r="Q68" s="317"/>
      <c r="R68" s="316"/>
      <c r="S68" s="317"/>
      <c r="T68" s="1609"/>
      <c r="U68" s="1610"/>
      <c r="V68" s="316"/>
      <c r="W68" s="317"/>
      <c r="X68" s="316"/>
      <c r="Y68" s="317"/>
      <c r="Z68" s="1609"/>
      <c r="AA68" s="1610"/>
      <c r="AB68" s="316"/>
      <c r="AC68" s="317"/>
      <c r="AD68" s="316"/>
      <c r="AE68" s="317"/>
      <c r="AF68" s="316"/>
      <c r="AG68" s="317"/>
      <c r="AH68" s="316"/>
      <c r="AI68" s="317"/>
      <c r="AJ68" s="316"/>
      <c r="AK68" s="317"/>
      <c r="AL68" s="1905"/>
      <c r="AM68" s="1906"/>
      <c r="AN68" s="1609"/>
      <c r="AO68" s="1610"/>
      <c r="AP68" s="1905"/>
      <c r="AQ68" s="1906"/>
      <c r="AR68" s="316"/>
      <c r="AS68" s="317"/>
      <c r="AT68" s="316"/>
      <c r="AU68" s="317"/>
      <c r="AV68" s="2156"/>
      <c r="FO68" s="139"/>
      <c r="FP68" s="1502"/>
      <c r="FW68" s="1501"/>
      <c r="GW68" s="143" t="s">
        <v>114</v>
      </c>
      <c r="GX68" s="143" t="s">
        <v>46</v>
      </c>
      <c r="GY68" s="10" t="s">
        <v>46</v>
      </c>
      <c r="GZ68" s="10" t="s">
        <v>23</v>
      </c>
      <c r="HA68" s="10" t="s">
        <v>44</v>
      </c>
      <c r="HB68" s="143" t="s">
        <v>103</v>
      </c>
    </row>
    <row r="69" spans="1:210" s="10" customFormat="1" ht="30" customHeight="1" x14ac:dyDescent="0.2">
      <c r="A69"/>
      <c r="B69" s="657"/>
      <c r="C69" s="1460" t="s">
        <v>114</v>
      </c>
      <c r="D69" s="755" t="s">
        <v>7</v>
      </c>
      <c r="E69" s="1476" t="s">
        <v>1051</v>
      </c>
      <c r="F69" s="751"/>
      <c r="G69" s="1475">
        <v>120.32</v>
      </c>
      <c r="H69" s="1474"/>
      <c r="I69" s="659"/>
      <c r="J69" s="316"/>
      <c r="K69" s="317"/>
      <c r="L69" s="316"/>
      <c r="M69" s="317"/>
      <c r="N69" s="316"/>
      <c r="O69" s="317"/>
      <c r="P69" s="316"/>
      <c r="Q69" s="317"/>
      <c r="R69" s="316"/>
      <c r="S69" s="317"/>
      <c r="T69" s="1609"/>
      <c r="U69" s="1610"/>
      <c r="V69" s="316"/>
      <c r="W69" s="317"/>
      <c r="X69" s="316"/>
      <c r="Y69" s="317"/>
      <c r="Z69" s="1609"/>
      <c r="AA69" s="1610"/>
      <c r="AB69" s="316"/>
      <c r="AC69" s="317"/>
      <c r="AD69" s="316"/>
      <c r="AE69" s="317"/>
      <c r="AF69" s="316"/>
      <c r="AG69" s="317"/>
      <c r="AH69" s="316"/>
      <c r="AI69" s="317"/>
      <c r="AJ69" s="316"/>
      <c r="AK69" s="317"/>
      <c r="AL69" s="1905"/>
      <c r="AM69" s="1906"/>
      <c r="AN69" s="1609"/>
      <c r="AO69" s="1610"/>
      <c r="AP69" s="1905"/>
      <c r="AQ69" s="1906"/>
      <c r="AR69" s="316"/>
      <c r="AS69" s="317"/>
      <c r="AT69" s="316"/>
      <c r="AU69" s="317"/>
      <c r="AV69" s="2156"/>
      <c r="FO69" s="139"/>
      <c r="FP69" s="1502"/>
      <c r="FW69" s="1501"/>
      <c r="GW69" s="143" t="s">
        <v>114</v>
      </c>
      <c r="GX69" s="143" t="s">
        <v>46</v>
      </c>
      <c r="GY69" s="10" t="s">
        <v>46</v>
      </c>
      <c r="GZ69" s="10" t="s">
        <v>23</v>
      </c>
      <c r="HA69" s="10" t="s">
        <v>44</v>
      </c>
      <c r="HB69" s="143" t="s">
        <v>103</v>
      </c>
    </row>
    <row r="70" spans="1:210" s="9" customFormat="1" ht="30" customHeight="1" x14ac:dyDescent="0.2">
      <c r="A70"/>
      <c r="B70" s="666"/>
      <c r="C70" s="1460" t="s">
        <v>114</v>
      </c>
      <c r="D70" s="749" t="s">
        <v>7</v>
      </c>
      <c r="E70" s="1500" t="s">
        <v>217</v>
      </c>
      <c r="F70" s="745"/>
      <c r="G70" s="749" t="s">
        <v>7</v>
      </c>
      <c r="H70" s="1499"/>
      <c r="I70" s="668"/>
      <c r="J70" s="314"/>
      <c r="K70" s="315"/>
      <c r="L70" s="314"/>
      <c r="M70" s="315"/>
      <c r="N70" s="314"/>
      <c r="O70" s="315"/>
      <c r="P70" s="314"/>
      <c r="Q70" s="315"/>
      <c r="R70" s="314"/>
      <c r="S70" s="315"/>
      <c r="T70" s="1607"/>
      <c r="U70" s="1608"/>
      <c r="V70" s="314"/>
      <c r="W70" s="315"/>
      <c r="X70" s="314"/>
      <c r="Y70" s="315"/>
      <c r="Z70" s="1607"/>
      <c r="AA70" s="1608"/>
      <c r="AB70" s="314"/>
      <c r="AC70" s="315"/>
      <c r="AD70" s="314"/>
      <c r="AE70" s="315"/>
      <c r="AF70" s="314"/>
      <c r="AG70" s="315"/>
      <c r="AH70" s="314"/>
      <c r="AI70" s="315"/>
      <c r="AJ70" s="314"/>
      <c r="AK70" s="315"/>
      <c r="AL70" s="1903"/>
      <c r="AM70" s="1904"/>
      <c r="AN70" s="1607"/>
      <c r="AO70" s="1608"/>
      <c r="AP70" s="1903"/>
      <c r="AQ70" s="1904"/>
      <c r="AR70" s="314"/>
      <c r="AS70" s="315"/>
      <c r="AT70" s="314"/>
      <c r="AU70" s="315"/>
      <c r="AV70" s="2157"/>
      <c r="FO70" s="132"/>
      <c r="FP70" s="1510"/>
      <c r="FW70" s="1509"/>
      <c r="GW70" s="136" t="s">
        <v>114</v>
      </c>
      <c r="GX70" s="136" t="s">
        <v>46</v>
      </c>
      <c r="GY70" s="9" t="s">
        <v>45</v>
      </c>
      <c r="GZ70" s="9" t="s">
        <v>23</v>
      </c>
      <c r="HA70" s="9" t="s">
        <v>44</v>
      </c>
      <c r="HB70" s="136" t="s">
        <v>103</v>
      </c>
    </row>
    <row r="71" spans="1:210" s="10" customFormat="1" ht="30" customHeight="1" x14ac:dyDescent="0.2">
      <c r="A71"/>
      <c r="B71" s="657"/>
      <c r="C71" s="1460" t="s">
        <v>114</v>
      </c>
      <c r="D71" s="755" t="s">
        <v>7</v>
      </c>
      <c r="E71" s="1476" t="s">
        <v>1052</v>
      </c>
      <c r="F71" s="751"/>
      <c r="G71" s="1475">
        <v>28.36</v>
      </c>
      <c r="H71" s="1474"/>
      <c r="I71" s="659"/>
      <c r="J71" s="316"/>
      <c r="K71" s="317"/>
      <c r="L71" s="316"/>
      <c r="M71" s="317"/>
      <c r="N71" s="316"/>
      <c r="O71" s="317"/>
      <c r="P71" s="316"/>
      <c r="Q71" s="317"/>
      <c r="R71" s="316"/>
      <c r="S71" s="317"/>
      <c r="T71" s="1609"/>
      <c r="U71" s="1610"/>
      <c r="V71" s="316"/>
      <c r="W71" s="317"/>
      <c r="X71" s="316"/>
      <c r="Y71" s="317"/>
      <c r="Z71" s="1609"/>
      <c r="AA71" s="1610"/>
      <c r="AB71" s="316"/>
      <c r="AC71" s="317"/>
      <c r="AD71" s="316"/>
      <c r="AE71" s="317"/>
      <c r="AF71" s="316"/>
      <c r="AG71" s="317"/>
      <c r="AH71" s="316"/>
      <c r="AI71" s="317"/>
      <c r="AJ71" s="316"/>
      <c r="AK71" s="317"/>
      <c r="AL71" s="1905"/>
      <c r="AM71" s="1906"/>
      <c r="AN71" s="1609"/>
      <c r="AO71" s="1610"/>
      <c r="AP71" s="1905"/>
      <c r="AQ71" s="1906"/>
      <c r="AR71" s="316"/>
      <c r="AS71" s="317"/>
      <c r="AT71" s="316"/>
      <c r="AU71" s="317"/>
      <c r="AV71" s="2156"/>
      <c r="FO71" s="139"/>
      <c r="FP71" s="1502"/>
      <c r="FW71" s="1501"/>
      <c r="GW71" s="143" t="s">
        <v>114</v>
      </c>
      <c r="GX71" s="143" t="s">
        <v>46</v>
      </c>
      <c r="GY71" s="10" t="s">
        <v>46</v>
      </c>
      <c r="GZ71" s="10" t="s">
        <v>23</v>
      </c>
      <c r="HA71" s="10" t="s">
        <v>44</v>
      </c>
      <c r="HB71" s="143" t="s">
        <v>103</v>
      </c>
    </row>
    <row r="72" spans="1:210" s="11" customFormat="1" ht="30" customHeight="1" x14ac:dyDescent="0.2">
      <c r="A72"/>
      <c r="B72" s="1533"/>
      <c r="C72" s="1460" t="s">
        <v>114</v>
      </c>
      <c r="D72" s="761" t="s">
        <v>7</v>
      </c>
      <c r="E72" s="1532" t="s">
        <v>125</v>
      </c>
      <c r="F72" s="757"/>
      <c r="G72" s="1531">
        <v>1215.54</v>
      </c>
      <c r="H72" s="1530"/>
      <c r="I72" s="1529"/>
      <c r="J72" s="320"/>
      <c r="K72" s="321"/>
      <c r="L72" s="320"/>
      <c r="M72" s="321"/>
      <c r="N72" s="320"/>
      <c r="O72" s="321"/>
      <c r="P72" s="320"/>
      <c r="Q72" s="321"/>
      <c r="R72" s="320"/>
      <c r="S72" s="321"/>
      <c r="T72" s="1611"/>
      <c r="U72" s="1612"/>
      <c r="V72" s="320"/>
      <c r="W72" s="321"/>
      <c r="X72" s="320"/>
      <c r="Y72" s="321"/>
      <c r="Z72" s="1611"/>
      <c r="AA72" s="1612"/>
      <c r="AB72" s="320"/>
      <c r="AC72" s="321"/>
      <c r="AD72" s="320"/>
      <c r="AE72" s="321"/>
      <c r="AF72" s="320"/>
      <c r="AG72" s="321"/>
      <c r="AH72" s="320"/>
      <c r="AI72" s="321"/>
      <c r="AJ72" s="320"/>
      <c r="AK72" s="321"/>
      <c r="AL72" s="1909"/>
      <c r="AM72" s="1910"/>
      <c r="AN72" s="1611"/>
      <c r="AO72" s="1612"/>
      <c r="AP72" s="1909"/>
      <c r="AQ72" s="1910"/>
      <c r="AR72" s="320"/>
      <c r="AS72" s="321"/>
      <c r="AT72" s="320"/>
      <c r="AU72" s="321"/>
      <c r="AV72" s="2160"/>
      <c r="FO72" s="146"/>
      <c r="FP72" s="1528"/>
      <c r="FW72" s="1527"/>
      <c r="GW72" s="150" t="s">
        <v>114</v>
      </c>
      <c r="GX72" s="150" t="s">
        <v>46</v>
      </c>
      <c r="GY72" s="11" t="s">
        <v>126</v>
      </c>
      <c r="GZ72" s="11" t="s">
        <v>23</v>
      </c>
      <c r="HA72" s="11" t="s">
        <v>44</v>
      </c>
      <c r="HB72" s="150" t="s">
        <v>103</v>
      </c>
    </row>
    <row r="73" spans="1:210" s="10" customFormat="1" ht="30" customHeight="1" x14ac:dyDescent="0.2">
      <c r="A73"/>
      <c r="B73" s="657"/>
      <c r="C73" s="1460" t="s">
        <v>114</v>
      </c>
      <c r="D73" s="755" t="s">
        <v>7</v>
      </c>
      <c r="E73" s="1476" t="s">
        <v>1053</v>
      </c>
      <c r="F73" s="751"/>
      <c r="G73" s="1475">
        <v>-133.24</v>
      </c>
      <c r="H73" s="1474"/>
      <c r="I73" s="659"/>
      <c r="J73" s="316"/>
      <c r="K73" s="317"/>
      <c r="L73" s="316"/>
      <c r="M73" s="317"/>
      <c r="N73" s="316"/>
      <c r="O73" s="317"/>
      <c r="P73" s="316"/>
      <c r="Q73" s="317"/>
      <c r="R73" s="316"/>
      <c r="S73" s="317"/>
      <c r="T73" s="1609"/>
      <c r="U73" s="1610"/>
      <c r="V73" s="316"/>
      <c r="W73" s="317"/>
      <c r="X73" s="316"/>
      <c r="Y73" s="317"/>
      <c r="Z73" s="1609"/>
      <c r="AA73" s="1610"/>
      <c r="AB73" s="316"/>
      <c r="AC73" s="317"/>
      <c r="AD73" s="316"/>
      <c r="AE73" s="317"/>
      <c r="AF73" s="316"/>
      <c r="AG73" s="317"/>
      <c r="AH73" s="316"/>
      <c r="AI73" s="317"/>
      <c r="AJ73" s="316"/>
      <c r="AK73" s="317"/>
      <c r="AL73" s="1905"/>
      <c r="AM73" s="1906"/>
      <c r="AN73" s="1609"/>
      <c r="AO73" s="1610"/>
      <c r="AP73" s="1905"/>
      <c r="AQ73" s="1906"/>
      <c r="AR73" s="316"/>
      <c r="AS73" s="317"/>
      <c r="AT73" s="316"/>
      <c r="AU73" s="317"/>
      <c r="AV73" s="2156"/>
      <c r="FO73" s="139"/>
      <c r="FP73" s="1502"/>
      <c r="FW73" s="1501"/>
      <c r="GW73" s="143" t="s">
        <v>114</v>
      </c>
      <c r="GX73" s="143" t="s">
        <v>46</v>
      </c>
      <c r="GY73" s="10" t="s">
        <v>46</v>
      </c>
      <c r="GZ73" s="10" t="s">
        <v>23</v>
      </c>
      <c r="HA73" s="10" t="s">
        <v>44</v>
      </c>
      <c r="HB73" s="143" t="s">
        <v>103</v>
      </c>
    </row>
    <row r="74" spans="1:210" s="10" customFormat="1" ht="30" customHeight="1" x14ac:dyDescent="0.2">
      <c r="A74"/>
      <c r="B74" s="657"/>
      <c r="C74" s="1460" t="s">
        <v>114</v>
      </c>
      <c r="D74" s="755" t="s">
        <v>7</v>
      </c>
      <c r="E74" s="1476" t="s">
        <v>1054</v>
      </c>
      <c r="F74" s="751"/>
      <c r="G74" s="1475">
        <v>-2.17</v>
      </c>
      <c r="H74" s="1474"/>
      <c r="I74" s="659"/>
      <c r="J74" s="316"/>
      <c r="K74" s="317"/>
      <c r="L74" s="316"/>
      <c r="M74" s="317"/>
      <c r="N74" s="316"/>
      <c r="O74" s="317"/>
      <c r="P74" s="316"/>
      <c r="Q74" s="317"/>
      <c r="R74" s="316"/>
      <c r="S74" s="317"/>
      <c r="T74" s="1609"/>
      <c r="U74" s="1610"/>
      <c r="V74" s="316"/>
      <c r="W74" s="317"/>
      <c r="X74" s="316"/>
      <c r="Y74" s="317"/>
      <c r="Z74" s="1609"/>
      <c r="AA74" s="1610"/>
      <c r="AB74" s="316"/>
      <c r="AC74" s="317"/>
      <c r="AD74" s="316"/>
      <c r="AE74" s="317"/>
      <c r="AF74" s="316"/>
      <c r="AG74" s="317"/>
      <c r="AH74" s="316"/>
      <c r="AI74" s="317"/>
      <c r="AJ74" s="316"/>
      <c r="AK74" s="317"/>
      <c r="AL74" s="1905"/>
      <c r="AM74" s="1906"/>
      <c r="AN74" s="1609"/>
      <c r="AO74" s="1610"/>
      <c r="AP74" s="1905"/>
      <c r="AQ74" s="1906"/>
      <c r="AR74" s="316"/>
      <c r="AS74" s="317"/>
      <c r="AT74" s="316"/>
      <c r="AU74" s="317"/>
      <c r="AV74" s="2156"/>
      <c r="FO74" s="139"/>
      <c r="FP74" s="1502"/>
      <c r="FW74" s="1501"/>
      <c r="GW74" s="143" t="s">
        <v>114</v>
      </c>
      <c r="GX74" s="143" t="s">
        <v>46</v>
      </c>
      <c r="GY74" s="10" t="s">
        <v>46</v>
      </c>
      <c r="GZ74" s="10" t="s">
        <v>23</v>
      </c>
      <c r="HA74" s="10" t="s">
        <v>44</v>
      </c>
      <c r="HB74" s="143" t="s">
        <v>103</v>
      </c>
    </row>
    <row r="75" spans="1:210" s="10" customFormat="1" ht="30" customHeight="1" x14ac:dyDescent="0.2">
      <c r="A75"/>
      <c r="B75" s="657"/>
      <c r="C75" s="1460" t="s">
        <v>114</v>
      </c>
      <c r="D75" s="755" t="s">
        <v>7</v>
      </c>
      <c r="E75" s="1476" t="s">
        <v>1055</v>
      </c>
      <c r="F75" s="751"/>
      <c r="G75" s="1475">
        <v>-1.6</v>
      </c>
      <c r="H75" s="1474"/>
      <c r="I75" s="659"/>
      <c r="J75" s="316"/>
      <c r="K75" s="317"/>
      <c r="L75" s="316"/>
      <c r="M75" s="317"/>
      <c r="N75" s="316"/>
      <c r="O75" s="317"/>
      <c r="P75" s="316"/>
      <c r="Q75" s="317"/>
      <c r="R75" s="316"/>
      <c r="S75" s="317"/>
      <c r="T75" s="1609"/>
      <c r="U75" s="1610"/>
      <c r="V75" s="316"/>
      <c r="W75" s="317"/>
      <c r="X75" s="316"/>
      <c r="Y75" s="317"/>
      <c r="Z75" s="1609"/>
      <c r="AA75" s="1610"/>
      <c r="AB75" s="316"/>
      <c r="AC75" s="317"/>
      <c r="AD75" s="316"/>
      <c r="AE75" s="317"/>
      <c r="AF75" s="316"/>
      <c r="AG75" s="317"/>
      <c r="AH75" s="316"/>
      <c r="AI75" s="317"/>
      <c r="AJ75" s="316"/>
      <c r="AK75" s="317"/>
      <c r="AL75" s="1905"/>
      <c r="AM75" s="1906"/>
      <c r="AN75" s="1609"/>
      <c r="AO75" s="1610"/>
      <c r="AP75" s="1905"/>
      <c r="AQ75" s="1906"/>
      <c r="AR75" s="316"/>
      <c r="AS75" s="317"/>
      <c r="AT75" s="316"/>
      <c r="AU75" s="317"/>
      <c r="AV75" s="2156"/>
      <c r="FO75" s="139"/>
      <c r="FP75" s="1502"/>
      <c r="FW75" s="1501"/>
      <c r="GW75" s="143" t="s">
        <v>114</v>
      </c>
      <c r="GX75" s="143" t="s">
        <v>46</v>
      </c>
      <c r="GY75" s="10" t="s">
        <v>46</v>
      </c>
      <c r="GZ75" s="10" t="s">
        <v>23</v>
      </c>
      <c r="HA75" s="10" t="s">
        <v>44</v>
      </c>
      <c r="HB75" s="143" t="s">
        <v>103</v>
      </c>
    </row>
    <row r="76" spans="1:210" s="11" customFormat="1" ht="30" customHeight="1" x14ac:dyDescent="0.2">
      <c r="A76"/>
      <c r="B76" s="1533"/>
      <c r="C76" s="1460" t="s">
        <v>114</v>
      </c>
      <c r="D76" s="761" t="s">
        <v>7</v>
      </c>
      <c r="E76" s="1532" t="s">
        <v>125</v>
      </c>
      <c r="F76" s="757"/>
      <c r="G76" s="1531">
        <v>-137.01</v>
      </c>
      <c r="H76" s="1530"/>
      <c r="I76" s="1529"/>
      <c r="J76" s="320"/>
      <c r="K76" s="321"/>
      <c r="L76" s="320"/>
      <c r="M76" s="321"/>
      <c r="N76" s="320"/>
      <c r="O76" s="321"/>
      <c r="P76" s="320"/>
      <c r="Q76" s="321"/>
      <c r="R76" s="320"/>
      <c r="S76" s="321"/>
      <c r="T76" s="1611"/>
      <c r="U76" s="1612"/>
      <c r="V76" s="320"/>
      <c r="W76" s="321"/>
      <c r="X76" s="320"/>
      <c r="Y76" s="321"/>
      <c r="Z76" s="1611"/>
      <c r="AA76" s="1612"/>
      <c r="AB76" s="320"/>
      <c r="AC76" s="321"/>
      <c r="AD76" s="320"/>
      <c r="AE76" s="321"/>
      <c r="AF76" s="320"/>
      <c r="AG76" s="321"/>
      <c r="AH76" s="320"/>
      <c r="AI76" s="321"/>
      <c r="AJ76" s="320"/>
      <c r="AK76" s="321"/>
      <c r="AL76" s="1909"/>
      <c r="AM76" s="1910"/>
      <c r="AN76" s="1611"/>
      <c r="AO76" s="1612"/>
      <c r="AP76" s="1909"/>
      <c r="AQ76" s="1910"/>
      <c r="AR76" s="320"/>
      <c r="AS76" s="321"/>
      <c r="AT76" s="320"/>
      <c r="AU76" s="321"/>
      <c r="AV76" s="2160"/>
      <c r="FO76" s="146"/>
      <c r="FP76" s="1528"/>
      <c r="FW76" s="1527"/>
      <c r="GW76" s="150" t="s">
        <v>114</v>
      </c>
      <c r="GX76" s="150" t="s">
        <v>46</v>
      </c>
      <c r="GY76" s="11" t="s">
        <v>126</v>
      </c>
      <c r="GZ76" s="11" t="s">
        <v>23</v>
      </c>
      <c r="HA76" s="11" t="s">
        <v>44</v>
      </c>
      <c r="HB76" s="150" t="s">
        <v>103</v>
      </c>
    </row>
    <row r="77" spans="1:210" s="12" customFormat="1" ht="30" customHeight="1" x14ac:dyDescent="0.2">
      <c r="A77"/>
      <c r="B77" s="700"/>
      <c r="C77" s="1460" t="s">
        <v>114</v>
      </c>
      <c r="D77" s="767" t="s">
        <v>7</v>
      </c>
      <c r="E77" s="1485" t="s">
        <v>132</v>
      </c>
      <c r="F77" s="763"/>
      <c r="G77" s="1484">
        <v>1078.53</v>
      </c>
      <c r="H77" s="1483"/>
      <c r="I77" s="702"/>
      <c r="J77" s="322"/>
      <c r="K77" s="323"/>
      <c r="L77" s="322"/>
      <c r="M77" s="323"/>
      <c r="N77" s="322"/>
      <c r="O77" s="323"/>
      <c r="P77" s="322"/>
      <c r="Q77" s="323"/>
      <c r="R77" s="322"/>
      <c r="S77" s="323"/>
      <c r="T77" s="1613"/>
      <c r="U77" s="1614"/>
      <c r="V77" s="322"/>
      <c r="W77" s="323"/>
      <c r="X77" s="322"/>
      <c r="Y77" s="323"/>
      <c r="Z77" s="1613"/>
      <c r="AA77" s="1614"/>
      <c r="AB77" s="322"/>
      <c r="AC77" s="323"/>
      <c r="AD77" s="322"/>
      <c r="AE77" s="323"/>
      <c r="AF77" s="322"/>
      <c r="AG77" s="323"/>
      <c r="AH77" s="322"/>
      <c r="AI77" s="323"/>
      <c r="AJ77" s="322"/>
      <c r="AK77" s="323"/>
      <c r="AL77" s="1911"/>
      <c r="AM77" s="1912"/>
      <c r="AN77" s="1613"/>
      <c r="AO77" s="1614"/>
      <c r="AP77" s="1911"/>
      <c r="AQ77" s="1912"/>
      <c r="AR77" s="322"/>
      <c r="AS77" s="323"/>
      <c r="AT77" s="322"/>
      <c r="AU77" s="323"/>
      <c r="AV77" s="2159"/>
      <c r="FO77" s="153"/>
      <c r="FP77" s="1506"/>
      <c r="FW77" s="1505"/>
      <c r="GW77" s="157" t="s">
        <v>114</v>
      </c>
      <c r="GX77" s="157" t="s">
        <v>46</v>
      </c>
      <c r="GY77" s="12" t="s">
        <v>110</v>
      </c>
      <c r="GZ77" s="12" t="s">
        <v>23</v>
      </c>
      <c r="HA77" s="12" t="s">
        <v>44</v>
      </c>
      <c r="HB77" s="157" t="s">
        <v>103</v>
      </c>
    </row>
    <row r="78" spans="1:210" s="9" customFormat="1" ht="30" customHeight="1" x14ac:dyDescent="0.2">
      <c r="A78"/>
      <c r="B78" s="666"/>
      <c r="C78" s="1460" t="s">
        <v>114</v>
      </c>
      <c r="D78" s="749" t="s">
        <v>7</v>
      </c>
      <c r="E78" s="1500" t="s">
        <v>225</v>
      </c>
      <c r="F78" s="745"/>
      <c r="G78" s="749" t="s">
        <v>7</v>
      </c>
      <c r="H78" s="1499"/>
      <c r="I78" s="668"/>
      <c r="J78" s="314"/>
      <c r="K78" s="315"/>
      <c r="L78" s="314"/>
      <c r="M78" s="315"/>
      <c r="N78" s="314"/>
      <c r="O78" s="315"/>
      <c r="P78" s="314"/>
      <c r="Q78" s="315"/>
      <c r="R78" s="314"/>
      <c r="S78" s="315"/>
      <c r="T78" s="1607"/>
      <c r="U78" s="1608"/>
      <c r="V78" s="314"/>
      <c r="W78" s="315"/>
      <c r="X78" s="314"/>
      <c r="Y78" s="315"/>
      <c r="Z78" s="1607"/>
      <c r="AA78" s="1608"/>
      <c r="AB78" s="314"/>
      <c r="AC78" s="315"/>
      <c r="AD78" s="314"/>
      <c r="AE78" s="315"/>
      <c r="AF78" s="314"/>
      <c r="AG78" s="315"/>
      <c r="AH78" s="314"/>
      <c r="AI78" s="315"/>
      <c r="AJ78" s="314"/>
      <c r="AK78" s="315"/>
      <c r="AL78" s="1903"/>
      <c r="AM78" s="1904"/>
      <c r="AN78" s="1607"/>
      <c r="AO78" s="1608"/>
      <c r="AP78" s="1903"/>
      <c r="AQ78" s="1904"/>
      <c r="AR78" s="314"/>
      <c r="AS78" s="315"/>
      <c r="AT78" s="314"/>
      <c r="AU78" s="315"/>
      <c r="AV78" s="2157"/>
      <c r="FO78" s="132"/>
      <c r="FP78" s="1510"/>
      <c r="FW78" s="1509"/>
      <c r="GW78" s="136" t="s">
        <v>114</v>
      </c>
      <c r="GX78" s="136" t="s">
        <v>46</v>
      </c>
      <c r="GY78" s="9" t="s">
        <v>45</v>
      </c>
      <c r="GZ78" s="9" t="s">
        <v>23</v>
      </c>
      <c r="HA78" s="9" t="s">
        <v>44</v>
      </c>
      <c r="HB78" s="136" t="s">
        <v>103</v>
      </c>
    </row>
    <row r="79" spans="1:210" s="9" customFormat="1" ht="30" customHeight="1" x14ac:dyDescent="0.2">
      <c r="A79"/>
      <c r="B79" s="666"/>
      <c r="C79" s="1460" t="s">
        <v>114</v>
      </c>
      <c r="D79" s="749" t="s">
        <v>7</v>
      </c>
      <c r="E79" s="1500" t="s">
        <v>226</v>
      </c>
      <c r="F79" s="745"/>
      <c r="G79" s="749" t="s">
        <v>7</v>
      </c>
      <c r="H79" s="1499"/>
      <c r="I79" s="668"/>
      <c r="J79" s="314"/>
      <c r="K79" s="315"/>
      <c r="L79" s="314"/>
      <c r="M79" s="315"/>
      <c r="N79" s="314"/>
      <c r="O79" s="315"/>
      <c r="P79" s="314"/>
      <c r="Q79" s="315"/>
      <c r="R79" s="314"/>
      <c r="S79" s="315"/>
      <c r="T79" s="1607"/>
      <c r="U79" s="1608"/>
      <c r="V79" s="314"/>
      <c r="W79" s="315"/>
      <c r="X79" s="314"/>
      <c r="Y79" s="315"/>
      <c r="Z79" s="1607"/>
      <c r="AA79" s="1608"/>
      <c r="AB79" s="314"/>
      <c r="AC79" s="315"/>
      <c r="AD79" s="314"/>
      <c r="AE79" s="315"/>
      <c r="AF79" s="314"/>
      <c r="AG79" s="315"/>
      <c r="AH79" s="314"/>
      <c r="AI79" s="315"/>
      <c r="AJ79" s="314"/>
      <c r="AK79" s="315"/>
      <c r="AL79" s="1903"/>
      <c r="AM79" s="1904"/>
      <c r="AN79" s="1607"/>
      <c r="AO79" s="1608"/>
      <c r="AP79" s="1903"/>
      <c r="AQ79" s="1904"/>
      <c r="AR79" s="314"/>
      <c r="AS79" s="315"/>
      <c r="AT79" s="314"/>
      <c r="AU79" s="315"/>
      <c r="AV79" s="2157"/>
      <c r="FO79" s="132"/>
      <c r="FP79" s="1510"/>
      <c r="FW79" s="1509"/>
      <c r="GW79" s="136" t="s">
        <v>114</v>
      </c>
      <c r="GX79" s="136" t="s">
        <v>46</v>
      </c>
      <c r="GY79" s="9" t="s">
        <v>45</v>
      </c>
      <c r="GZ79" s="9" t="s">
        <v>23</v>
      </c>
      <c r="HA79" s="9" t="s">
        <v>44</v>
      </c>
      <c r="HB79" s="136" t="s">
        <v>103</v>
      </c>
    </row>
    <row r="80" spans="1:210" s="10" customFormat="1" ht="30" customHeight="1" x14ac:dyDescent="0.2">
      <c r="A80"/>
      <c r="B80" s="657"/>
      <c r="C80" s="1460" t="s">
        <v>114</v>
      </c>
      <c r="D80" s="755" t="s">
        <v>7</v>
      </c>
      <c r="E80" s="1476" t="s">
        <v>1056</v>
      </c>
      <c r="F80" s="751"/>
      <c r="G80" s="1475">
        <v>539.27</v>
      </c>
      <c r="H80" s="1474"/>
      <c r="I80" s="659"/>
      <c r="J80" s="316"/>
      <c r="K80" s="317"/>
      <c r="L80" s="316"/>
      <c r="M80" s="317"/>
      <c r="N80" s="316"/>
      <c r="O80" s="317"/>
      <c r="P80" s="316"/>
      <c r="Q80" s="317"/>
      <c r="R80" s="316"/>
      <c r="S80" s="317"/>
      <c r="T80" s="1609"/>
      <c r="U80" s="1610"/>
      <c r="V80" s="316"/>
      <c r="W80" s="317"/>
      <c r="X80" s="316"/>
      <c r="Y80" s="317"/>
      <c r="Z80" s="1609"/>
      <c r="AA80" s="1610"/>
      <c r="AB80" s="316"/>
      <c r="AC80" s="317"/>
      <c r="AD80" s="316"/>
      <c r="AE80" s="317"/>
      <c r="AF80" s="316"/>
      <c r="AG80" s="317"/>
      <c r="AH80" s="316"/>
      <c r="AI80" s="317"/>
      <c r="AJ80" s="316"/>
      <c r="AK80" s="317"/>
      <c r="AL80" s="1905"/>
      <c r="AM80" s="1906"/>
      <c r="AN80" s="1609"/>
      <c r="AO80" s="1610"/>
      <c r="AP80" s="1905"/>
      <c r="AQ80" s="1906"/>
      <c r="AR80" s="316"/>
      <c r="AS80" s="317"/>
      <c r="AT80" s="316"/>
      <c r="AU80" s="317"/>
      <c r="AV80" s="2156"/>
      <c r="FO80" s="139"/>
      <c r="FP80" s="1502"/>
      <c r="FW80" s="1501"/>
      <c r="GW80" s="143" t="s">
        <v>114</v>
      </c>
      <c r="GX80" s="143" t="s">
        <v>46</v>
      </c>
      <c r="GY80" s="10" t="s">
        <v>46</v>
      </c>
      <c r="GZ80" s="10" t="s">
        <v>23</v>
      </c>
      <c r="HA80" s="10" t="s">
        <v>45</v>
      </c>
      <c r="HB80" s="143" t="s">
        <v>103</v>
      </c>
    </row>
    <row r="81" spans="1:224" s="1" customFormat="1" ht="30" customHeight="1" x14ac:dyDescent="0.2">
      <c r="A81"/>
      <c r="B81" s="1467" t="s">
        <v>199</v>
      </c>
      <c r="C81" s="1482" t="s">
        <v>105</v>
      </c>
      <c r="D81" s="1481" t="s">
        <v>759</v>
      </c>
      <c r="E81" s="1480" t="s">
        <v>760</v>
      </c>
      <c r="F81" s="1479" t="s">
        <v>194</v>
      </c>
      <c r="G81" s="1478">
        <v>539.27</v>
      </c>
      <c r="H81" s="563">
        <v>296.2</v>
      </c>
      <c r="I81" s="1477">
        <f>ROUND(H81*G81,2)</f>
        <v>159731.76999999999</v>
      </c>
      <c r="J81" s="548"/>
      <c r="K81" s="549">
        <f>ROUND(J81*$H81,2)</f>
        <v>0</v>
      </c>
      <c r="L81" s="548"/>
      <c r="M81" s="549">
        <f>ROUND(L81*$H81,2)</f>
        <v>0</v>
      </c>
      <c r="N81" s="548"/>
      <c r="O81" s="549">
        <f>ROUND(N81*$H81,2)</f>
        <v>0</v>
      </c>
      <c r="P81" s="548"/>
      <c r="Q81" s="549">
        <f>ROUND(P81*$H81,2)</f>
        <v>0</v>
      </c>
      <c r="R81" s="548"/>
      <c r="S81" s="549">
        <f>ROUND(R81*$H81,2)</f>
        <v>0</v>
      </c>
      <c r="T81" s="1747">
        <f>G81*0.29</f>
        <v>156.38829999999999</v>
      </c>
      <c r="U81" s="1748">
        <f>ROUND(T81*$H81,2)</f>
        <v>46322.21</v>
      </c>
      <c r="V81" s="548"/>
      <c r="W81" s="549">
        <f>ROUND(V81*$H81,2)</f>
        <v>0</v>
      </c>
      <c r="X81" s="548"/>
      <c r="Y81" s="549">
        <f>ROUND(X81*$H81,2)</f>
        <v>0</v>
      </c>
      <c r="Z81" s="1747"/>
      <c r="AA81" s="1748">
        <f>ROUND(Z81*$H81,2)</f>
        <v>0</v>
      </c>
      <c r="AB81" s="548"/>
      <c r="AC81" s="549">
        <f>ROUND(AB81*$H81,2)</f>
        <v>0</v>
      </c>
      <c r="AD81" s="548"/>
      <c r="AE81" s="549">
        <f>ROUND(AD81*$H81,2)</f>
        <v>0</v>
      </c>
      <c r="AF81" s="548"/>
      <c r="AG81" s="549">
        <f>ROUND(AF81*$H81,2)</f>
        <v>0</v>
      </c>
      <c r="AH81" s="548"/>
      <c r="AI81" s="549">
        <f>ROUND(AH81*$H81,2)</f>
        <v>0</v>
      </c>
      <c r="AJ81" s="548"/>
      <c r="AK81" s="549">
        <f>ROUND(AJ81*$H81,2)</f>
        <v>0</v>
      </c>
      <c r="AL81" s="2090">
        <v>65.849999999999994</v>
      </c>
      <c r="AM81" s="2091">
        <f>ROUND(AL81*$H81,2)</f>
        <v>19504.77</v>
      </c>
      <c r="AN81" s="1747">
        <v>85</v>
      </c>
      <c r="AO81" s="1748">
        <f>ROUND(AN81*$H81,2)</f>
        <v>25177</v>
      </c>
      <c r="AP81" s="2090">
        <v>52</v>
      </c>
      <c r="AQ81" s="2091">
        <f>ROUND(AP81*$H81,2)</f>
        <v>15402.4</v>
      </c>
      <c r="AR81" s="548">
        <f>AP81+AN81+AL81+AJ81+AH81+AF81+AD81+AB81+Z81+X81+V81+T81+R81+P81+N81+L81+J81</f>
        <v>359.23829999999998</v>
      </c>
      <c r="AS81" s="549">
        <f>ROUND(AR81*H81,2)</f>
        <v>106406.38</v>
      </c>
      <c r="AT81" s="548">
        <f>G81-AR81</f>
        <v>180.0317</v>
      </c>
      <c r="AU81" s="549">
        <f>ROUND(AT81*H81,2)</f>
        <v>53325.39</v>
      </c>
      <c r="AV81" s="2158">
        <f>AU81/I81</f>
        <v>0.33384335501948048</v>
      </c>
      <c r="FO81" s="56"/>
      <c r="FP81" s="122" t="s">
        <v>7</v>
      </c>
      <c r="FQ81" s="1493" t="s">
        <v>31</v>
      </c>
      <c r="FS81" s="1492">
        <f>FR81*G81</f>
        <v>0</v>
      </c>
      <c r="FT81" s="1492">
        <v>0</v>
      </c>
      <c r="FU81" s="1492">
        <f>FT81*G81</f>
        <v>0</v>
      </c>
      <c r="FV81" s="1492">
        <v>0</v>
      </c>
      <c r="FW81" s="1491">
        <f>FV81*G81</f>
        <v>0</v>
      </c>
      <c r="GU81" s="126" t="s">
        <v>110</v>
      </c>
      <c r="GW81" s="126" t="s">
        <v>105</v>
      </c>
      <c r="GX81" s="126" t="s">
        <v>46</v>
      </c>
      <c r="HB81" s="1486" t="s">
        <v>103</v>
      </c>
      <c r="HH81" s="1490">
        <f>IF(FQ81="základní",I81,0)</f>
        <v>159731.76999999999</v>
      </c>
      <c r="HI81" s="1490">
        <f>IF(FQ81="snížená",I81,0)</f>
        <v>0</v>
      </c>
      <c r="HJ81" s="1490">
        <f>IF(FQ81="zákl. přenesená",I81,0)</f>
        <v>0</v>
      </c>
      <c r="HK81" s="1490">
        <f>IF(FQ81="sníž. přenesená",I81,0)</f>
        <v>0</v>
      </c>
      <c r="HL81" s="1490">
        <f>IF(FQ81="nulová",I81,0)</f>
        <v>0</v>
      </c>
      <c r="HM81" s="1486" t="s">
        <v>45</v>
      </c>
      <c r="HN81" s="1490">
        <f>ROUND(H81*G81,2)</f>
        <v>159731.76999999999</v>
      </c>
      <c r="HO81" s="1486" t="s">
        <v>110</v>
      </c>
      <c r="HP81" s="126" t="s">
        <v>1057</v>
      </c>
    </row>
    <row r="82" spans="1:224" s="1" customFormat="1" ht="30" customHeight="1" x14ac:dyDescent="0.2">
      <c r="A82"/>
      <c r="B82" s="599"/>
      <c r="C82" s="1460" t="s">
        <v>112</v>
      </c>
      <c r="D82" s="3"/>
      <c r="E82" s="1459" t="s">
        <v>210</v>
      </c>
      <c r="F82" s="3"/>
      <c r="G82" s="3"/>
      <c r="H82" s="1458"/>
      <c r="I82" s="601"/>
      <c r="J82" s="542"/>
      <c r="K82" s="543"/>
      <c r="L82" s="542"/>
      <c r="M82" s="543"/>
      <c r="N82" s="542"/>
      <c r="O82" s="543"/>
      <c r="P82" s="542"/>
      <c r="Q82" s="543"/>
      <c r="R82" s="542"/>
      <c r="S82" s="543"/>
      <c r="T82" s="1605"/>
      <c r="U82" s="1606"/>
      <c r="V82" s="542"/>
      <c r="W82" s="543"/>
      <c r="X82" s="542"/>
      <c r="Y82" s="543"/>
      <c r="Z82" s="1605"/>
      <c r="AA82" s="1606"/>
      <c r="AB82" s="542"/>
      <c r="AC82" s="543"/>
      <c r="AD82" s="542"/>
      <c r="AE82" s="543"/>
      <c r="AF82" s="542"/>
      <c r="AG82" s="543"/>
      <c r="AH82" s="542"/>
      <c r="AI82" s="543"/>
      <c r="AJ82" s="542"/>
      <c r="AK82" s="543"/>
      <c r="AL82" s="1901"/>
      <c r="AM82" s="1902"/>
      <c r="AN82" s="1605"/>
      <c r="AO82" s="1606"/>
      <c r="AP82" s="1901"/>
      <c r="AQ82" s="1902"/>
      <c r="AR82" s="542"/>
      <c r="AS82" s="543"/>
      <c r="AT82" s="542"/>
      <c r="AU82" s="543"/>
      <c r="AV82" s="2155"/>
      <c r="FO82" s="56"/>
      <c r="FP82" s="1504"/>
      <c r="FW82" s="1503"/>
      <c r="GW82" s="1486" t="s">
        <v>112</v>
      </c>
      <c r="GX82" s="1486" t="s">
        <v>46</v>
      </c>
    </row>
    <row r="83" spans="1:224" s="9" customFormat="1" ht="30" customHeight="1" x14ac:dyDescent="0.2">
      <c r="A83"/>
      <c r="B83" s="666"/>
      <c r="C83" s="1460" t="s">
        <v>114</v>
      </c>
      <c r="D83" s="749" t="s">
        <v>7</v>
      </c>
      <c r="E83" s="1500" t="s">
        <v>762</v>
      </c>
      <c r="F83" s="745"/>
      <c r="G83" s="749" t="s">
        <v>7</v>
      </c>
      <c r="H83" s="1499"/>
      <c r="I83" s="668"/>
      <c r="J83" s="314"/>
      <c r="K83" s="315"/>
      <c r="L83" s="314"/>
      <c r="M83" s="315"/>
      <c r="N83" s="314"/>
      <c r="O83" s="315"/>
      <c r="P83" s="314"/>
      <c r="Q83" s="315"/>
      <c r="R83" s="314"/>
      <c r="S83" s="315"/>
      <c r="T83" s="1607"/>
      <c r="U83" s="1608"/>
      <c r="V83" s="314"/>
      <c r="W83" s="315"/>
      <c r="X83" s="314"/>
      <c r="Y83" s="315"/>
      <c r="Z83" s="1607"/>
      <c r="AA83" s="1608"/>
      <c r="AB83" s="314"/>
      <c r="AC83" s="315"/>
      <c r="AD83" s="314"/>
      <c r="AE83" s="315"/>
      <c r="AF83" s="314"/>
      <c r="AG83" s="315"/>
      <c r="AH83" s="314"/>
      <c r="AI83" s="315"/>
      <c r="AJ83" s="314"/>
      <c r="AK83" s="315"/>
      <c r="AL83" s="1903"/>
      <c r="AM83" s="1904"/>
      <c r="AN83" s="1607"/>
      <c r="AO83" s="1608"/>
      <c r="AP83" s="1903"/>
      <c r="AQ83" s="1904"/>
      <c r="AR83" s="314"/>
      <c r="AS83" s="315"/>
      <c r="AT83" s="314"/>
      <c r="AU83" s="315"/>
      <c r="AV83" s="2157"/>
      <c r="FO83" s="132"/>
      <c r="FP83" s="1510"/>
      <c r="FW83" s="1509"/>
      <c r="GW83" s="136" t="s">
        <v>114</v>
      </c>
      <c r="GX83" s="136" t="s">
        <v>46</v>
      </c>
      <c r="GY83" s="9" t="s">
        <v>45</v>
      </c>
      <c r="GZ83" s="9" t="s">
        <v>23</v>
      </c>
      <c r="HA83" s="9" t="s">
        <v>44</v>
      </c>
      <c r="HB83" s="136" t="s">
        <v>103</v>
      </c>
    </row>
    <row r="84" spans="1:224" s="9" customFormat="1" ht="30" customHeight="1" x14ac:dyDescent="0.2">
      <c r="A84"/>
      <c r="B84" s="666"/>
      <c r="C84" s="1460" t="s">
        <v>114</v>
      </c>
      <c r="D84" s="749" t="s">
        <v>7</v>
      </c>
      <c r="E84" s="1500" t="s">
        <v>226</v>
      </c>
      <c r="F84" s="745"/>
      <c r="G84" s="749" t="s">
        <v>7</v>
      </c>
      <c r="H84" s="1499"/>
      <c r="I84" s="668"/>
      <c r="J84" s="314"/>
      <c r="K84" s="315"/>
      <c r="L84" s="314"/>
      <c r="M84" s="315"/>
      <c r="N84" s="314"/>
      <c r="O84" s="315"/>
      <c r="P84" s="314"/>
      <c r="Q84" s="315"/>
      <c r="R84" s="314"/>
      <c r="S84" s="315"/>
      <c r="T84" s="1607"/>
      <c r="U84" s="1608"/>
      <c r="V84" s="314"/>
      <c r="W84" s="315"/>
      <c r="X84" s="314"/>
      <c r="Y84" s="315"/>
      <c r="Z84" s="1607"/>
      <c r="AA84" s="1608"/>
      <c r="AB84" s="314"/>
      <c r="AC84" s="315"/>
      <c r="AD84" s="314"/>
      <c r="AE84" s="315"/>
      <c r="AF84" s="314"/>
      <c r="AG84" s="315"/>
      <c r="AH84" s="314"/>
      <c r="AI84" s="315"/>
      <c r="AJ84" s="314"/>
      <c r="AK84" s="315"/>
      <c r="AL84" s="1903"/>
      <c r="AM84" s="1904"/>
      <c r="AN84" s="1607"/>
      <c r="AO84" s="1608"/>
      <c r="AP84" s="1903"/>
      <c r="AQ84" s="1904"/>
      <c r="AR84" s="314"/>
      <c r="AS84" s="315"/>
      <c r="AT84" s="314"/>
      <c r="AU84" s="315"/>
      <c r="AV84" s="2157"/>
      <c r="FO84" s="132"/>
      <c r="FP84" s="1510"/>
      <c r="FW84" s="1509"/>
      <c r="GW84" s="136" t="s">
        <v>114</v>
      </c>
      <c r="GX84" s="136" t="s">
        <v>46</v>
      </c>
      <c r="GY84" s="9" t="s">
        <v>45</v>
      </c>
      <c r="GZ84" s="9" t="s">
        <v>23</v>
      </c>
      <c r="HA84" s="9" t="s">
        <v>44</v>
      </c>
      <c r="HB84" s="136" t="s">
        <v>103</v>
      </c>
    </row>
    <row r="85" spans="1:224" s="10" customFormat="1" ht="30" customHeight="1" x14ac:dyDescent="0.2">
      <c r="A85"/>
      <c r="B85" s="657"/>
      <c r="C85" s="1460" t="s">
        <v>114</v>
      </c>
      <c r="D85" s="755" t="s">
        <v>7</v>
      </c>
      <c r="E85" s="1476" t="s">
        <v>1056</v>
      </c>
      <c r="F85" s="751"/>
      <c r="G85" s="1475">
        <v>539.27</v>
      </c>
      <c r="H85" s="1474"/>
      <c r="I85" s="659"/>
      <c r="J85" s="316"/>
      <c r="K85" s="317"/>
      <c r="L85" s="316"/>
      <c r="M85" s="317"/>
      <c r="N85" s="316"/>
      <c r="O85" s="317"/>
      <c r="P85" s="316"/>
      <c r="Q85" s="317"/>
      <c r="R85" s="316"/>
      <c r="S85" s="317"/>
      <c r="T85" s="1609"/>
      <c r="U85" s="1610"/>
      <c r="V85" s="316"/>
      <c r="W85" s="317"/>
      <c r="X85" s="316"/>
      <c r="Y85" s="317"/>
      <c r="Z85" s="1609"/>
      <c r="AA85" s="1610"/>
      <c r="AB85" s="316"/>
      <c r="AC85" s="317"/>
      <c r="AD85" s="316"/>
      <c r="AE85" s="317"/>
      <c r="AF85" s="316"/>
      <c r="AG85" s="317"/>
      <c r="AH85" s="316"/>
      <c r="AI85" s="317"/>
      <c r="AJ85" s="316"/>
      <c r="AK85" s="317"/>
      <c r="AL85" s="1905"/>
      <c r="AM85" s="1906"/>
      <c r="AN85" s="1609"/>
      <c r="AO85" s="1610"/>
      <c r="AP85" s="1905"/>
      <c r="AQ85" s="1906"/>
      <c r="AR85" s="316"/>
      <c r="AS85" s="317"/>
      <c r="AT85" s="316"/>
      <c r="AU85" s="317"/>
      <c r="AV85" s="2156"/>
      <c r="FO85" s="139"/>
      <c r="FP85" s="1502"/>
      <c r="FW85" s="1501"/>
      <c r="GW85" s="143" t="s">
        <v>114</v>
      </c>
      <c r="GX85" s="143" t="s">
        <v>46</v>
      </c>
      <c r="GY85" s="10" t="s">
        <v>46</v>
      </c>
      <c r="GZ85" s="10" t="s">
        <v>23</v>
      </c>
      <c r="HA85" s="10" t="s">
        <v>45</v>
      </c>
      <c r="HB85" s="143" t="s">
        <v>103</v>
      </c>
    </row>
    <row r="86" spans="1:224" s="1" customFormat="1" ht="30" customHeight="1" x14ac:dyDescent="0.2">
      <c r="A86"/>
      <c r="B86" s="1467" t="s">
        <v>206</v>
      </c>
      <c r="C86" s="1482" t="s">
        <v>105</v>
      </c>
      <c r="D86" s="1481" t="s">
        <v>232</v>
      </c>
      <c r="E86" s="1480" t="s">
        <v>233</v>
      </c>
      <c r="F86" s="1479" t="s">
        <v>153</v>
      </c>
      <c r="G86" s="1478">
        <v>9</v>
      </c>
      <c r="H86" s="563">
        <v>8125</v>
      </c>
      <c r="I86" s="1477">
        <f>ROUND(H86*G86,2)</f>
        <v>73125</v>
      </c>
      <c r="J86" s="548"/>
      <c r="K86" s="549">
        <f>ROUND(J86*$H86,2)</f>
        <v>0</v>
      </c>
      <c r="L86" s="548"/>
      <c r="M86" s="549">
        <f>ROUND(L86*$H86,2)</f>
        <v>0</v>
      </c>
      <c r="N86" s="548"/>
      <c r="O86" s="549">
        <f>ROUND(N86*$H86,2)</f>
        <v>0</v>
      </c>
      <c r="P86" s="548"/>
      <c r="Q86" s="549">
        <f>ROUND(P86*$H86,2)</f>
        <v>0</v>
      </c>
      <c r="R86" s="548"/>
      <c r="S86" s="549">
        <f>ROUND(R86*$H86,2)</f>
        <v>0</v>
      </c>
      <c r="T86" s="1747"/>
      <c r="U86" s="1748">
        <f>ROUND(T86*$H86,2)</f>
        <v>0</v>
      </c>
      <c r="V86" s="548"/>
      <c r="W86" s="549">
        <f>ROUND(V86*$H86,2)</f>
        <v>0</v>
      </c>
      <c r="X86" s="548"/>
      <c r="Y86" s="549">
        <f>ROUND(X86*$H86,2)</f>
        <v>0</v>
      </c>
      <c r="Z86" s="1747"/>
      <c r="AA86" s="1748">
        <f>ROUND(Z86*$H86,2)</f>
        <v>0</v>
      </c>
      <c r="AB86" s="548"/>
      <c r="AC86" s="549">
        <f>ROUND(AB86*$H86,2)</f>
        <v>0</v>
      </c>
      <c r="AD86" s="548"/>
      <c r="AE86" s="549">
        <f>ROUND(AD86*$H86,2)</f>
        <v>0</v>
      </c>
      <c r="AF86" s="548"/>
      <c r="AG86" s="549">
        <f>ROUND(AF86*$H86,2)</f>
        <v>0</v>
      </c>
      <c r="AH86" s="548"/>
      <c r="AI86" s="549">
        <f>ROUND(AH86*$H86,2)</f>
        <v>0</v>
      </c>
      <c r="AJ86" s="548"/>
      <c r="AK86" s="549">
        <f>ROUND(AJ86*$H86,2)</f>
        <v>0</v>
      </c>
      <c r="AL86" s="2090"/>
      <c r="AM86" s="2091">
        <f>ROUND(AL86*$H86,2)</f>
        <v>0</v>
      </c>
      <c r="AN86" s="1747">
        <v>0</v>
      </c>
      <c r="AO86" s="1748">
        <f>ROUND(AN86*$H86,2)</f>
        <v>0</v>
      </c>
      <c r="AP86" s="2090"/>
      <c r="AQ86" s="2091">
        <f>ROUND(AP86*$H86,2)</f>
        <v>0</v>
      </c>
      <c r="AR86" s="548">
        <f>AP86+AN86+AL86+AJ86+AH86+AF86+AD86+AB86+Z86+X86+V86+T86+R86+P86+N86+L86+J86</f>
        <v>0</v>
      </c>
      <c r="AS86" s="549">
        <f>ROUND(AR86*H86,2)</f>
        <v>0</v>
      </c>
      <c r="AT86" s="548">
        <f>G86-AR86</f>
        <v>9</v>
      </c>
      <c r="AU86" s="549">
        <f>ROUND(AT86*H86,2)</f>
        <v>73125</v>
      </c>
      <c r="AV86" s="2158">
        <f>AU86/I86</f>
        <v>1</v>
      </c>
      <c r="FO86" s="56"/>
      <c r="FP86" s="122" t="s">
        <v>7</v>
      </c>
      <c r="FQ86" s="1493" t="s">
        <v>31</v>
      </c>
      <c r="FS86" s="1492">
        <f>FR86*G86</f>
        <v>0</v>
      </c>
      <c r="FT86" s="1492">
        <v>0</v>
      </c>
      <c r="FU86" s="1492">
        <f>FT86*G86</f>
        <v>0</v>
      </c>
      <c r="FV86" s="1492">
        <v>0</v>
      </c>
      <c r="FW86" s="1491">
        <f>FV86*G86</f>
        <v>0</v>
      </c>
      <c r="GU86" s="126" t="s">
        <v>110</v>
      </c>
      <c r="GW86" s="126" t="s">
        <v>105</v>
      </c>
      <c r="GX86" s="126" t="s">
        <v>46</v>
      </c>
      <c r="HB86" s="1486" t="s">
        <v>103</v>
      </c>
      <c r="HH86" s="1490">
        <f>IF(FQ86="základní",I86,0)</f>
        <v>73125</v>
      </c>
      <c r="HI86" s="1490">
        <f>IF(FQ86="snížená",I86,0)</f>
        <v>0</v>
      </c>
      <c r="HJ86" s="1490">
        <f>IF(FQ86="zákl. přenesená",I86,0)</f>
        <v>0</v>
      </c>
      <c r="HK86" s="1490">
        <f>IF(FQ86="sníž. přenesená",I86,0)</f>
        <v>0</v>
      </c>
      <c r="HL86" s="1490">
        <f>IF(FQ86="nulová",I86,0)</f>
        <v>0</v>
      </c>
      <c r="HM86" s="1486" t="s">
        <v>45</v>
      </c>
      <c r="HN86" s="1490">
        <f>ROUND(H86*G86,2)</f>
        <v>73125</v>
      </c>
      <c r="HO86" s="1486" t="s">
        <v>110</v>
      </c>
      <c r="HP86" s="126" t="s">
        <v>1058</v>
      </c>
    </row>
    <row r="87" spans="1:224" s="1" customFormat="1" ht="30" customHeight="1" x14ac:dyDescent="0.2">
      <c r="A87"/>
      <c r="B87" s="599"/>
      <c r="C87" s="1460" t="s">
        <v>112</v>
      </c>
      <c r="D87" s="3"/>
      <c r="E87" s="1459" t="s">
        <v>235</v>
      </c>
      <c r="F87" s="3"/>
      <c r="G87" s="3"/>
      <c r="H87" s="1458"/>
      <c r="I87" s="601"/>
      <c r="J87" s="542"/>
      <c r="K87" s="543"/>
      <c r="L87" s="542"/>
      <c r="M87" s="543"/>
      <c r="N87" s="542"/>
      <c r="O87" s="543"/>
      <c r="P87" s="542"/>
      <c r="Q87" s="543"/>
      <c r="R87" s="542"/>
      <c r="S87" s="543"/>
      <c r="T87" s="1605"/>
      <c r="U87" s="1606"/>
      <c r="V87" s="542"/>
      <c r="W87" s="543"/>
      <c r="X87" s="542"/>
      <c r="Y87" s="543"/>
      <c r="Z87" s="1605"/>
      <c r="AA87" s="1606"/>
      <c r="AB87" s="542"/>
      <c r="AC87" s="543"/>
      <c r="AD87" s="542"/>
      <c r="AE87" s="543"/>
      <c r="AF87" s="542"/>
      <c r="AG87" s="543"/>
      <c r="AH87" s="542"/>
      <c r="AI87" s="543"/>
      <c r="AJ87" s="542"/>
      <c r="AK87" s="543"/>
      <c r="AL87" s="1901"/>
      <c r="AM87" s="1902"/>
      <c r="AN87" s="1605"/>
      <c r="AO87" s="1606"/>
      <c r="AP87" s="1901"/>
      <c r="AQ87" s="1902"/>
      <c r="AR87" s="542"/>
      <c r="AS87" s="543"/>
      <c r="AT87" s="542"/>
      <c r="AU87" s="543"/>
      <c r="AV87" s="2155"/>
      <c r="FO87" s="56"/>
      <c r="FP87" s="1504"/>
      <c r="FW87" s="1503"/>
      <c r="GW87" s="1486" t="s">
        <v>112</v>
      </c>
      <c r="GX87" s="1486" t="s">
        <v>46</v>
      </c>
    </row>
    <row r="88" spans="1:224" s="10" customFormat="1" ht="30" customHeight="1" x14ac:dyDescent="0.2">
      <c r="A88"/>
      <c r="B88" s="657"/>
      <c r="C88" s="1460" t="s">
        <v>114</v>
      </c>
      <c r="D88" s="755" t="s">
        <v>7</v>
      </c>
      <c r="E88" s="1476" t="s">
        <v>1059</v>
      </c>
      <c r="F88" s="751"/>
      <c r="G88" s="1475">
        <v>9</v>
      </c>
      <c r="H88" s="1474"/>
      <c r="I88" s="659"/>
      <c r="J88" s="316"/>
      <c r="K88" s="317"/>
      <c r="L88" s="316"/>
      <c r="M88" s="317"/>
      <c r="N88" s="316"/>
      <c r="O88" s="317"/>
      <c r="P88" s="316"/>
      <c r="Q88" s="317"/>
      <c r="R88" s="316"/>
      <c r="S88" s="317"/>
      <c r="T88" s="1609"/>
      <c r="U88" s="1610"/>
      <c r="V88" s="316"/>
      <c r="W88" s="317"/>
      <c r="X88" s="316"/>
      <c r="Y88" s="317"/>
      <c r="Z88" s="1609"/>
      <c r="AA88" s="1610"/>
      <c r="AB88" s="316"/>
      <c r="AC88" s="317"/>
      <c r="AD88" s="316"/>
      <c r="AE88" s="317"/>
      <c r="AF88" s="316"/>
      <c r="AG88" s="317"/>
      <c r="AH88" s="316"/>
      <c r="AI88" s="317"/>
      <c r="AJ88" s="316"/>
      <c r="AK88" s="317"/>
      <c r="AL88" s="1905"/>
      <c r="AM88" s="1906"/>
      <c r="AN88" s="1609"/>
      <c r="AO88" s="1610"/>
      <c r="AP88" s="1905"/>
      <c r="AQ88" s="1906"/>
      <c r="AR88" s="316"/>
      <c r="AS88" s="317"/>
      <c r="AT88" s="316"/>
      <c r="AU88" s="317"/>
      <c r="AV88" s="2156"/>
      <c r="FO88" s="139"/>
      <c r="FP88" s="1502"/>
      <c r="FW88" s="1501"/>
      <c r="GW88" s="143" t="s">
        <v>114</v>
      </c>
      <c r="GX88" s="143" t="s">
        <v>46</v>
      </c>
      <c r="GY88" s="10" t="s">
        <v>46</v>
      </c>
      <c r="GZ88" s="10" t="s">
        <v>23</v>
      </c>
      <c r="HA88" s="10" t="s">
        <v>45</v>
      </c>
      <c r="HB88" s="143" t="s">
        <v>103</v>
      </c>
    </row>
    <row r="89" spans="1:224" s="1" customFormat="1" ht="30" customHeight="1" x14ac:dyDescent="0.2">
      <c r="A89"/>
      <c r="B89" s="1519" t="s">
        <v>2</v>
      </c>
      <c r="C89" s="1518" t="s">
        <v>238</v>
      </c>
      <c r="D89" s="1517" t="s">
        <v>239</v>
      </c>
      <c r="E89" s="1516" t="s">
        <v>240</v>
      </c>
      <c r="F89" s="1515" t="s">
        <v>153</v>
      </c>
      <c r="G89" s="1514">
        <v>9.4499999999999993</v>
      </c>
      <c r="H89" s="571">
        <v>6500</v>
      </c>
      <c r="I89" s="1513">
        <f>ROUND(H89*G89,2)</f>
        <v>61425</v>
      </c>
      <c r="J89" s="548"/>
      <c r="K89" s="549">
        <f>ROUND(J89*$H89,2)</f>
        <v>0</v>
      </c>
      <c r="L89" s="548"/>
      <c r="M89" s="549">
        <f>ROUND(L89*$H89,2)</f>
        <v>0</v>
      </c>
      <c r="N89" s="548"/>
      <c r="O89" s="549">
        <f>ROUND(N89*$H89,2)</f>
        <v>0</v>
      </c>
      <c r="P89" s="548"/>
      <c r="Q89" s="549">
        <f>ROUND(P89*$H89,2)</f>
        <v>0</v>
      </c>
      <c r="R89" s="548"/>
      <c r="S89" s="549">
        <f>ROUND(R89*$H89,2)</f>
        <v>0</v>
      </c>
      <c r="T89" s="1747"/>
      <c r="U89" s="1748">
        <f>ROUND(T89*$H89,2)</f>
        <v>0</v>
      </c>
      <c r="V89" s="548"/>
      <c r="W89" s="549">
        <f>ROUND(V89*$H89,2)</f>
        <v>0</v>
      </c>
      <c r="X89" s="548"/>
      <c r="Y89" s="549">
        <f>ROUND(X89*$H89,2)</f>
        <v>0</v>
      </c>
      <c r="Z89" s="1747"/>
      <c r="AA89" s="1748">
        <f>ROUND(Z89*$H89,2)</f>
        <v>0</v>
      </c>
      <c r="AB89" s="548"/>
      <c r="AC89" s="549">
        <f>ROUND(AB89*$H89,2)</f>
        <v>0</v>
      </c>
      <c r="AD89" s="548"/>
      <c r="AE89" s="549">
        <f>ROUND(AD89*$H89,2)</f>
        <v>0</v>
      </c>
      <c r="AF89" s="548"/>
      <c r="AG89" s="549">
        <f>ROUND(AF89*$H89,2)</f>
        <v>0</v>
      </c>
      <c r="AH89" s="548"/>
      <c r="AI89" s="549">
        <f>ROUND(AH89*$H89,2)</f>
        <v>0</v>
      </c>
      <c r="AJ89" s="548"/>
      <c r="AK89" s="549">
        <f>ROUND(AJ89*$H89,2)</f>
        <v>0</v>
      </c>
      <c r="AL89" s="2090"/>
      <c r="AM89" s="2091">
        <f>ROUND(AL89*$H89,2)</f>
        <v>0</v>
      </c>
      <c r="AN89" s="1747">
        <v>0</v>
      </c>
      <c r="AO89" s="1748">
        <f>ROUND(AN89*$H89,2)</f>
        <v>0</v>
      </c>
      <c r="AP89" s="2090"/>
      <c r="AQ89" s="2091">
        <f>ROUND(AP89*$H89,2)</f>
        <v>0</v>
      </c>
      <c r="AR89" s="548">
        <f>AP89+AN89+AL89+AJ89+AH89+AF89+AD89+AB89+Z89+X89+V89+T89+R89+P89+N89+L89+J89</f>
        <v>0</v>
      </c>
      <c r="AS89" s="549">
        <f>ROUND(AR89*H89,2)</f>
        <v>0</v>
      </c>
      <c r="AT89" s="548">
        <f>G89-AR89</f>
        <v>9.4499999999999993</v>
      </c>
      <c r="AU89" s="549">
        <f>ROUND(AT89*H89,2)</f>
        <v>61425</v>
      </c>
      <c r="AV89" s="2158">
        <f>AU89/I89</f>
        <v>1</v>
      </c>
      <c r="FO89" s="163"/>
      <c r="FP89" s="164" t="s">
        <v>7</v>
      </c>
      <c r="FQ89" s="1520" t="s">
        <v>31</v>
      </c>
      <c r="FS89" s="1492">
        <f>FR89*G89</f>
        <v>0</v>
      </c>
      <c r="FT89" s="1492">
        <v>0.184</v>
      </c>
      <c r="FU89" s="1492">
        <f>FT89*G89</f>
        <v>1.7387999999999999</v>
      </c>
      <c r="FV89" s="1492">
        <v>0</v>
      </c>
      <c r="FW89" s="1491">
        <f>FV89*G89</f>
        <v>0</v>
      </c>
      <c r="GU89" s="126" t="s">
        <v>166</v>
      </c>
      <c r="GW89" s="126" t="s">
        <v>238</v>
      </c>
      <c r="GX89" s="126" t="s">
        <v>46</v>
      </c>
      <c r="HB89" s="1486" t="s">
        <v>103</v>
      </c>
      <c r="HH89" s="1490">
        <f>IF(FQ89="základní",I89,0)</f>
        <v>61425</v>
      </c>
      <c r="HI89" s="1490">
        <f>IF(FQ89="snížená",I89,0)</f>
        <v>0</v>
      </c>
      <c r="HJ89" s="1490">
        <f>IF(FQ89="zákl. přenesená",I89,0)</f>
        <v>0</v>
      </c>
      <c r="HK89" s="1490">
        <f>IF(FQ89="sníž. přenesená",I89,0)</f>
        <v>0</v>
      </c>
      <c r="HL89" s="1490">
        <f>IF(FQ89="nulová",I89,0)</f>
        <v>0</v>
      </c>
      <c r="HM89" s="1486" t="s">
        <v>45</v>
      </c>
      <c r="HN89" s="1490">
        <f>ROUND(H89*G89,2)</f>
        <v>61425</v>
      </c>
      <c r="HO89" s="1486" t="s">
        <v>110</v>
      </c>
      <c r="HP89" s="126" t="s">
        <v>1060</v>
      </c>
    </row>
    <row r="90" spans="1:224" s="10" customFormat="1" ht="30" customHeight="1" x14ac:dyDescent="0.2">
      <c r="A90"/>
      <c r="B90" s="657"/>
      <c r="C90" s="1460" t="s">
        <v>114</v>
      </c>
      <c r="D90" s="755" t="s">
        <v>7</v>
      </c>
      <c r="E90" s="1476" t="s">
        <v>1061</v>
      </c>
      <c r="F90" s="751"/>
      <c r="G90" s="1475">
        <v>9.4499999999999993</v>
      </c>
      <c r="H90" s="1474"/>
      <c r="I90" s="659"/>
      <c r="J90" s="316"/>
      <c r="K90" s="317"/>
      <c r="L90" s="316"/>
      <c r="M90" s="317"/>
      <c r="N90" s="316"/>
      <c r="O90" s="317"/>
      <c r="P90" s="316"/>
      <c r="Q90" s="317"/>
      <c r="R90" s="316"/>
      <c r="S90" s="317"/>
      <c r="T90" s="1609"/>
      <c r="U90" s="1610"/>
      <c r="V90" s="316"/>
      <c r="W90" s="317"/>
      <c r="X90" s="316"/>
      <c r="Y90" s="317"/>
      <c r="Z90" s="1609"/>
      <c r="AA90" s="1610"/>
      <c r="AB90" s="316"/>
      <c r="AC90" s="317"/>
      <c r="AD90" s="316"/>
      <c r="AE90" s="317"/>
      <c r="AF90" s="316"/>
      <c r="AG90" s="317"/>
      <c r="AH90" s="316"/>
      <c r="AI90" s="317"/>
      <c r="AJ90" s="316"/>
      <c r="AK90" s="317"/>
      <c r="AL90" s="1905"/>
      <c r="AM90" s="1906"/>
      <c r="AN90" s="1609"/>
      <c r="AO90" s="1610"/>
      <c r="AP90" s="1905"/>
      <c r="AQ90" s="1906"/>
      <c r="AR90" s="316"/>
      <c r="AS90" s="317"/>
      <c r="AT90" s="316"/>
      <c r="AU90" s="317"/>
      <c r="AV90" s="2156"/>
      <c r="FO90" s="139"/>
      <c r="FP90" s="1502"/>
      <c r="FW90" s="1501"/>
      <c r="GW90" s="143" t="s">
        <v>114</v>
      </c>
      <c r="GX90" s="143" t="s">
        <v>46</v>
      </c>
      <c r="GY90" s="10" t="s">
        <v>46</v>
      </c>
      <c r="GZ90" s="10" t="s">
        <v>23</v>
      </c>
      <c r="HA90" s="10" t="s">
        <v>45</v>
      </c>
      <c r="HB90" s="143" t="s">
        <v>103</v>
      </c>
    </row>
    <row r="91" spans="1:224" s="1" customFormat="1" ht="30" customHeight="1" x14ac:dyDescent="0.2">
      <c r="A91"/>
      <c r="B91" s="1467" t="s">
        <v>231</v>
      </c>
      <c r="C91" s="1482" t="s">
        <v>105</v>
      </c>
      <c r="D91" s="1481" t="s">
        <v>244</v>
      </c>
      <c r="E91" s="1480" t="s">
        <v>245</v>
      </c>
      <c r="F91" s="1479" t="s">
        <v>108</v>
      </c>
      <c r="G91" s="1478">
        <v>2116.14</v>
      </c>
      <c r="H91" s="563">
        <v>114.7</v>
      </c>
      <c r="I91" s="1477">
        <f>ROUND(H91*G91,2)</f>
        <v>242721.26</v>
      </c>
      <c r="J91" s="548"/>
      <c r="K91" s="549">
        <f>ROUND(J91*$H91,2)</f>
        <v>0</v>
      </c>
      <c r="L91" s="548"/>
      <c r="M91" s="549">
        <f>ROUND(L91*$H91,2)</f>
        <v>0</v>
      </c>
      <c r="N91" s="548"/>
      <c r="O91" s="549">
        <f>ROUND(N91*$H91,2)</f>
        <v>0</v>
      </c>
      <c r="P91" s="548"/>
      <c r="Q91" s="549">
        <f>ROUND(P91*$H91,2)</f>
        <v>0</v>
      </c>
      <c r="R91" s="548">
        <v>150</v>
      </c>
      <c r="S91" s="549">
        <f>ROUND(R91*$H91,2)</f>
        <v>17205</v>
      </c>
      <c r="T91" s="1747">
        <f>G91*0.22</f>
        <v>465.55079999999998</v>
      </c>
      <c r="U91" s="1748">
        <f>ROUND(T91*$H91,2)</f>
        <v>53398.68</v>
      </c>
      <c r="V91" s="548"/>
      <c r="W91" s="549">
        <f>ROUND(V91*$H91,2)</f>
        <v>0</v>
      </c>
      <c r="X91" s="548"/>
      <c r="Y91" s="549">
        <f>ROUND(X91*$H91,2)</f>
        <v>0</v>
      </c>
      <c r="Z91" s="1747"/>
      <c r="AA91" s="1748">
        <f>ROUND(Z91*$H91,2)</f>
        <v>0</v>
      </c>
      <c r="AB91" s="548"/>
      <c r="AC91" s="549">
        <f>ROUND(AB91*$H91,2)</f>
        <v>0</v>
      </c>
      <c r="AD91" s="548"/>
      <c r="AE91" s="549">
        <f>ROUND(AD91*$H91,2)</f>
        <v>0</v>
      </c>
      <c r="AF91" s="548"/>
      <c r="AG91" s="549">
        <f>ROUND(AF91*$H91,2)</f>
        <v>0</v>
      </c>
      <c r="AH91" s="548"/>
      <c r="AI91" s="549">
        <f>ROUND(AH91*$H91,2)</f>
        <v>0</v>
      </c>
      <c r="AJ91" s="548"/>
      <c r="AK91" s="549">
        <f>ROUND(AJ91*$H91,2)</f>
        <v>0</v>
      </c>
      <c r="AL91" s="2090">
        <v>200</v>
      </c>
      <c r="AM91" s="2091">
        <f>ROUND(AL91*$H91,2)</f>
        <v>22940</v>
      </c>
      <c r="AN91" s="1747">
        <v>400</v>
      </c>
      <c r="AO91" s="1748">
        <f>ROUND(AN91*$H91,2)</f>
        <v>45880</v>
      </c>
      <c r="AP91" s="2090">
        <v>186.65</v>
      </c>
      <c r="AQ91" s="2091">
        <f>ROUND(AP91*$H91,2)</f>
        <v>21408.76</v>
      </c>
      <c r="AR91" s="548">
        <f>AP91+AN91+AL91+AJ91+AH91+AF91+AD91+AB91+Z91+X91+V91+T91+R91+P91+N91+L91+J91</f>
        <v>1402.2008000000001</v>
      </c>
      <c r="AS91" s="549">
        <f>ROUND(AR91*H91,2)</f>
        <v>160832.43</v>
      </c>
      <c r="AT91" s="548">
        <f>G91-AR91</f>
        <v>713.9391999999998</v>
      </c>
      <c r="AU91" s="549">
        <f>ROUND(AT91*H91,2)</f>
        <v>81888.83</v>
      </c>
      <c r="AV91" s="2158">
        <f>AU91/I91</f>
        <v>0.33737806898332678</v>
      </c>
      <c r="FO91" s="56"/>
      <c r="FP91" s="122" t="s">
        <v>7</v>
      </c>
      <c r="FQ91" s="1493" t="s">
        <v>31</v>
      </c>
      <c r="FS91" s="1492">
        <f>FR91*G91</f>
        <v>0</v>
      </c>
      <c r="FT91" s="1492">
        <v>8.4999999999999995E-4</v>
      </c>
      <c r="FU91" s="1492">
        <f>FT91*G91</f>
        <v>1.7987189999999997</v>
      </c>
      <c r="FV91" s="1492">
        <v>0</v>
      </c>
      <c r="FW91" s="1491">
        <f>FV91*G91</f>
        <v>0</v>
      </c>
      <c r="GU91" s="126" t="s">
        <v>110</v>
      </c>
      <c r="GW91" s="126" t="s">
        <v>105</v>
      </c>
      <c r="GX91" s="126" t="s">
        <v>46</v>
      </c>
      <c r="HB91" s="1486" t="s">
        <v>103</v>
      </c>
      <c r="HH91" s="1490">
        <f>IF(FQ91="základní",I91,0)</f>
        <v>242721.26</v>
      </c>
      <c r="HI91" s="1490">
        <f>IF(FQ91="snížená",I91,0)</f>
        <v>0</v>
      </c>
      <c r="HJ91" s="1490">
        <f>IF(FQ91="zákl. přenesená",I91,0)</f>
        <v>0</v>
      </c>
      <c r="HK91" s="1490">
        <f>IF(FQ91="sníž. přenesená",I91,0)</f>
        <v>0</v>
      </c>
      <c r="HL91" s="1490">
        <f>IF(FQ91="nulová",I91,0)</f>
        <v>0</v>
      </c>
      <c r="HM91" s="1486" t="s">
        <v>45</v>
      </c>
      <c r="HN91" s="1490">
        <f>ROUND(H91*G91,2)</f>
        <v>242721.26</v>
      </c>
      <c r="HO91" s="1486" t="s">
        <v>110</v>
      </c>
      <c r="HP91" s="126" t="s">
        <v>1062</v>
      </c>
    </row>
    <row r="92" spans="1:224" s="1" customFormat="1" ht="30" customHeight="1" x14ac:dyDescent="0.2">
      <c r="A92"/>
      <c r="B92" s="599"/>
      <c r="C92" s="1460" t="s">
        <v>112</v>
      </c>
      <c r="D92" s="3"/>
      <c r="E92" s="1459" t="s">
        <v>247</v>
      </c>
      <c r="F92" s="3"/>
      <c r="G92" s="3"/>
      <c r="H92" s="1458"/>
      <c r="I92" s="601"/>
      <c r="J92" s="542"/>
      <c r="K92" s="543"/>
      <c r="L92" s="542"/>
      <c r="M92" s="543"/>
      <c r="N92" s="542"/>
      <c r="O92" s="543"/>
      <c r="P92" s="542"/>
      <c r="Q92" s="543"/>
      <c r="R92" s="542"/>
      <c r="S92" s="543"/>
      <c r="T92" s="1605"/>
      <c r="U92" s="1606"/>
      <c r="V92" s="542"/>
      <c r="W92" s="543"/>
      <c r="X92" s="542"/>
      <c r="Y92" s="543"/>
      <c r="Z92" s="1605"/>
      <c r="AA92" s="1606"/>
      <c r="AB92" s="542"/>
      <c r="AC92" s="543"/>
      <c r="AD92" s="542"/>
      <c r="AE92" s="543"/>
      <c r="AF92" s="542"/>
      <c r="AG92" s="543"/>
      <c r="AH92" s="542"/>
      <c r="AI92" s="543"/>
      <c r="AJ92" s="542"/>
      <c r="AK92" s="543"/>
      <c r="AL92" s="1901"/>
      <c r="AM92" s="1902"/>
      <c r="AN92" s="1605"/>
      <c r="AO92" s="1606"/>
      <c r="AP92" s="1901"/>
      <c r="AQ92" s="1902"/>
      <c r="AR92" s="542"/>
      <c r="AS92" s="543"/>
      <c r="AT92" s="542"/>
      <c r="AU92" s="543"/>
      <c r="AV92" s="2155"/>
      <c r="FO92" s="56"/>
      <c r="FP92" s="1504"/>
      <c r="FW92" s="1503"/>
      <c r="GW92" s="1486" t="s">
        <v>112</v>
      </c>
      <c r="GX92" s="1486" t="s">
        <v>46</v>
      </c>
    </row>
    <row r="93" spans="1:224" s="9" customFormat="1" ht="30" customHeight="1" x14ac:dyDescent="0.2">
      <c r="A93"/>
      <c r="B93" s="666"/>
      <c r="C93" s="1460" t="s">
        <v>114</v>
      </c>
      <c r="D93" s="749" t="s">
        <v>7</v>
      </c>
      <c r="E93" s="1500" t="s">
        <v>1063</v>
      </c>
      <c r="F93" s="745"/>
      <c r="G93" s="749" t="s">
        <v>7</v>
      </c>
      <c r="H93" s="1499"/>
      <c r="I93" s="668"/>
      <c r="J93" s="314"/>
      <c r="K93" s="315"/>
      <c r="L93" s="314"/>
      <c r="M93" s="315"/>
      <c r="N93" s="314"/>
      <c r="O93" s="315"/>
      <c r="P93" s="314"/>
      <c r="Q93" s="315"/>
      <c r="R93" s="314"/>
      <c r="S93" s="315"/>
      <c r="T93" s="1607"/>
      <c r="U93" s="1608"/>
      <c r="V93" s="314"/>
      <c r="W93" s="315"/>
      <c r="X93" s="314"/>
      <c r="Y93" s="315"/>
      <c r="Z93" s="1607"/>
      <c r="AA93" s="1608"/>
      <c r="AB93" s="314"/>
      <c r="AC93" s="315"/>
      <c r="AD93" s="314"/>
      <c r="AE93" s="315"/>
      <c r="AF93" s="314"/>
      <c r="AG93" s="315"/>
      <c r="AH93" s="314"/>
      <c r="AI93" s="315"/>
      <c r="AJ93" s="314"/>
      <c r="AK93" s="315"/>
      <c r="AL93" s="1903"/>
      <c r="AM93" s="1904"/>
      <c r="AN93" s="1607"/>
      <c r="AO93" s="1608"/>
      <c r="AP93" s="1903"/>
      <c r="AQ93" s="1904"/>
      <c r="AR93" s="314"/>
      <c r="AS93" s="315"/>
      <c r="AT93" s="314"/>
      <c r="AU93" s="315"/>
      <c r="AV93" s="2157"/>
      <c r="FO93" s="132"/>
      <c r="FP93" s="1510"/>
      <c r="FW93" s="1509"/>
      <c r="GW93" s="136" t="s">
        <v>114</v>
      </c>
      <c r="GX93" s="136" t="s">
        <v>46</v>
      </c>
      <c r="GY93" s="9" t="s">
        <v>45</v>
      </c>
      <c r="GZ93" s="9" t="s">
        <v>23</v>
      </c>
      <c r="HA93" s="9" t="s">
        <v>44</v>
      </c>
      <c r="HB93" s="136" t="s">
        <v>103</v>
      </c>
    </row>
    <row r="94" spans="1:224" s="10" customFormat="1" ht="30" customHeight="1" x14ac:dyDescent="0.2">
      <c r="A94"/>
      <c r="B94" s="657"/>
      <c r="C94" s="1460" t="s">
        <v>114</v>
      </c>
      <c r="D94" s="755" t="s">
        <v>7</v>
      </c>
      <c r="E94" s="1476" t="s">
        <v>1064</v>
      </c>
      <c r="F94" s="751"/>
      <c r="G94" s="1475">
        <v>2116.14</v>
      </c>
      <c r="H94" s="1474"/>
      <c r="I94" s="659"/>
      <c r="J94" s="316"/>
      <c r="K94" s="317"/>
      <c r="L94" s="316"/>
      <c r="M94" s="317"/>
      <c r="N94" s="316"/>
      <c r="O94" s="317"/>
      <c r="P94" s="316"/>
      <c r="Q94" s="317"/>
      <c r="R94" s="316"/>
      <c r="S94" s="317"/>
      <c r="T94" s="1609"/>
      <c r="U94" s="1610"/>
      <c r="V94" s="316"/>
      <c r="W94" s="317"/>
      <c r="X94" s="316"/>
      <c r="Y94" s="317"/>
      <c r="Z94" s="1609"/>
      <c r="AA94" s="1610"/>
      <c r="AB94" s="316"/>
      <c r="AC94" s="317"/>
      <c r="AD94" s="316"/>
      <c r="AE94" s="317"/>
      <c r="AF94" s="316"/>
      <c r="AG94" s="317"/>
      <c r="AH94" s="316"/>
      <c r="AI94" s="317"/>
      <c r="AJ94" s="316"/>
      <c r="AK94" s="317"/>
      <c r="AL94" s="1905"/>
      <c r="AM94" s="1906"/>
      <c r="AN94" s="1609"/>
      <c r="AO94" s="1610"/>
      <c r="AP94" s="1905"/>
      <c r="AQ94" s="1906"/>
      <c r="AR94" s="316"/>
      <c r="AS94" s="317"/>
      <c r="AT94" s="316"/>
      <c r="AU94" s="317"/>
      <c r="AV94" s="2156"/>
      <c r="FO94" s="139"/>
      <c r="FP94" s="1502"/>
      <c r="FW94" s="1501"/>
      <c r="GW94" s="143" t="s">
        <v>114</v>
      </c>
      <c r="GX94" s="143" t="s">
        <v>46</v>
      </c>
      <c r="GY94" s="10" t="s">
        <v>46</v>
      </c>
      <c r="GZ94" s="10" t="s">
        <v>23</v>
      </c>
      <c r="HA94" s="10" t="s">
        <v>45</v>
      </c>
      <c r="HB94" s="143" t="s">
        <v>103</v>
      </c>
    </row>
    <row r="95" spans="1:224" s="1" customFormat="1" ht="30" customHeight="1" x14ac:dyDescent="0.2">
      <c r="A95"/>
      <c r="B95" s="1467" t="s">
        <v>237</v>
      </c>
      <c r="C95" s="1482" t="s">
        <v>105</v>
      </c>
      <c r="D95" s="1481" t="s">
        <v>250</v>
      </c>
      <c r="E95" s="1480" t="s">
        <v>251</v>
      </c>
      <c r="F95" s="1479" t="s">
        <v>108</v>
      </c>
      <c r="G95" s="1478">
        <v>2116.14</v>
      </c>
      <c r="H95" s="563">
        <v>90</v>
      </c>
      <c r="I95" s="1477">
        <f>ROUND(H95*G95,2)</f>
        <v>190452.6</v>
      </c>
      <c r="J95" s="548"/>
      <c r="K95" s="549">
        <f>ROUND(J95*$H95,2)</f>
        <v>0</v>
      </c>
      <c r="L95" s="548"/>
      <c r="M95" s="549">
        <f>ROUND(L95*$H95,2)</f>
        <v>0</v>
      </c>
      <c r="N95" s="548"/>
      <c r="O95" s="549">
        <f>ROUND(N95*$H95,2)</f>
        <v>0</v>
      </c>
      <c r="P95" s="548"/>
      <c r="Q95" s="549">
        <f>ROUND(P95*$H95,2)</f>
        <v>0</v>
      </c>
      <c r="R95" s="548">
        <v>150</v>
      </c>
      <c r="S95" s="549">
        <f>ROUND(R95*$H95,2)</f>
        <v>13500</v>
      </c>
      <c r="T95" s="1747">
        <f>G95*0.22</f>
        <v>465.55079999999998</v>
      </c>
      <c r="U95" s="1748">
        <f>ROUND(T95*$H95,2)</f>
        <v>41899.57</v>
      </c>
      <c r="V95" s="548"/>
      <c r="W95" s="549">
        <f>ROUND(V95*$H95,2)</f>
        <v>0</v>
      </c>
      <c r="X95" s="548"/>
      <c r="Y95" s="549">
        <f>ROUND(X95*$H95,2)</f>
        <v>0</v>
      </c>
      <c r="Z95" s="1747"/>
      <c r="AA95" s="1748">
        <f>ROUND(Z95*$H95,2)</f>
        <v>0</v>
      </c>
      <c r="AB95" s="548"/>
      <c r="AC95" s="549">
        <f>ROUND(AB95*$H95,2)</f>
        <v>0</v>
      </c>
      <c r="AD95" s="548"/>
      <c r="AE95" s="549">
        <f>ROUND(AD95*$H95,2)</f>
        <v>0</v>
      </c>
      <c r="AF95" s="548"/>
      <c r="AG95" s="549">
        <f>ROUND(AF95*$H95,2)</f>
        <v>0</v>
      </c>
      <c r="AH95" s="548"/>
      <c r="AI95" s="549">
        <f>ROUND(AH95*$H95,2)</f>
        <v>0</v>
      </c>
      <c r="AJ95" s="548"/>
      <c r="AK95" s="549">
        <f>ROUND(AJ95*$H95,2)</f>
        <v>0</v>
      </c>
      <c r="AL95" s="2090">
        <v>200</v>
      </c>
      <c r="AM95" s="2091">
        <f>ROUND(AL95*$H95,2)</f>
        <v>18000</v>
      </c>
      <c r="AN95" s="1747">
        <v>400</v>
      </c>
      <c r="AO95" s="1748">
        <f>ROUND(AN95*$H95,2)</f>
        <v>36000</v>
      </c>
      <c r="AP95" s="2090">
        <v>186.65</v>
      </c>
      <c r="AQ95" s="2091">
        <f>ROUND(AP95*$H95,2)</f>
        <v>16798.5</v>
      </c>
      <c r="AR95" s="548">
        <f>AP95+AN95+AL95+AJ95+AH95+AF95+AD95+AB95+Z95+X95+V95+T95+R95+P95+N95+L95+J95</f>
        <v>1402.2008000000001</v>
      </c>
      <c r="AS95" s="549">
        <f>ROUND(AR95*H95,2)</f>
        <v>126198.07</v>
      </c>
      <c r="AT95" s="548">
        <f>G95-AR95</f>
        <v>713.9391999999998</v>
      </c>
      <c r="AU95" s="549">
        <f>ROUND(AT95*H95,2)</f>
        <v>64254.53</v>
      </c>
      <c r="AV95" s="2158">
        <f>AU95/I95</f>
        <v>0.33737806677356991</v>
      </c>
      <c r="FO95" s="56"/>
      <c r="FP95" s="122" t="s">
        <v>7</v>
      </c>
      <c r="FQ95" s="1493" t="s">
        <v>31</v>
      </c>
      <c r="FS95" s="1492">
        <f>FR95*G95</f>
        <v>0</v>
      </c>
      <c r="FT95" s="1492">
        <v>0</v>
      </c>
      <c r="FU95" s="1492">
        <f>FT95*G95</f>
        <v>0</v>
      </c>
      <c r="FV95" s="1492">
        <v>0</v>
      </c>
      <c r="FW95" s="1491">
        <f>FV95*G95</f>
        <v>0</v>
      </c>
      <c r="GU95" s="126" t="s">
        <v>110</v>
      </c>
      <c r="GW95" s="126" t="s">
        <v>105</v>
      </c>
      <c r="GX95" s="126" t="s">
        <v>46</v>
      </c>
      <c r="HB95" s="1486" t="s">
        <v>103</v>
      </c>
      <c r="HH95" s="1490">
        <f>IF(FQ95="základní",I95,0)</f>
        <v>190452.6</v>
      </c>
      <c r="HI95" s="1490">
        <f>IF(FQ95="snížená",I95,0)</f>
        <v>0</v>
      </c>
      <c r="HJ95" s="1490">
        <f>IF(FQ95="zákl. přenesená",I95,0)</f>
        <v>0</v>
      </c>
      <c r="HK95" s="1490">
        <f>IF(FQ95="sníž. přenesená",I95,0)</f>
        <v>0</v>
      </c>
      <c r="HL95" s="1490">
        <f>IF(FQ95="nulová",I95,0)</f>
        <v>0</v>
      </c>
      <c r="HM95" s="1486" t="s">
        <v>45</v>
      </c>
      <c r="HN95" s="1490">
        <f>ROUND(H95*G95,2)</f>
        <v>190452.6</v>
      </c>
      <c r="HO95" s="1486" t="s">
        <v>110</v>
      </c>
      <c r="HP95" s="126" t="s">
        <v>1065</v>
      </c>
    </row>
    <row r="96" spans="1:224" s="10" customFormat="1" ht="30" customHeight="1" x14ac:dyDescent="0.2">
      <c r="A96"/>
      <c r="B96" s="657"/>
      <c r="C96" s="1460" t="s">
        <v>114</v>
      </c>
      <c r="D96" s="755" t="s">
        <v>7</v>
      </c>
      <c r="E96" s="1476" t="s">
        <v>1066</v>
      </c>
      <c r="F96" s="751"/>
      <c r="G96" s="1475">
        <v>2116.14</v>
      </c>
      <c r="H96" s="1474"/>
      <c r="I96" s="659"/>
      <c r="J96" s="316"/>
      <c r="K96" s="317"/>
      <c r="L96" s="316"/>
      <c r="M96" s="317"/>
      <c r="N96" s="316"/>
      <c r="O96" s="317"/>
      <c r="P96" s="316"/>
      <c r="Q96" s="317"/>
      <c r="R96" s="316"/>
      <c r="S96" s="317"/>
      <c r="T96" s="1609"/>
      <c r="U96" s="1610"/>
      <c r="V96" s="316"/>
      <c r="W96" s="317"/>
      <c r="X96" s="316"/>
      <c r="Y96" s="317"/>
      <c r="Z96" s="1609"/>
      <c r="AA96" s="1610"/>
      <c r="AB96" s="316"/>
      <c r="AC96" s="317"/>
      <c r="AD96" s="316"/>
      <c r="AE96" s="317"/>
      <c r="AF96" s="316"/>
      <c r="AG96" s="317"/>
      <c r="AH96" s="316"/>
      <c r="AI96" s="317"/>
      <c r="AJ96" s="316"/>
      <c r="AK96" s="317"/>
      <c r="AL96" s="1905"/>
      <c r="AM96" s="1906"/>
      <c r="AN96" s="1609"/>
      <c r="AO96" s="1610"/>
      <c r="AP96" s="1905"/>
      <c r="AQ96" s="1906"/>
      <c r="AR96" s="316"/>
      <c r="AS96" s="317"/>
      <c r="AT96" s="316"/>
      <c r="AU96" s="317"/>
      <c r="AV96" s="2156"/>
      <c r="FO96" s="139"/>
      <c r="FP96" s="1502"/>
      <c r="FW96" s="1501"/>
      <c r="GW96" s="143" t="s">
        <v>114</v>
      </c>
      <c r="GX96" s="143" t="s">
        <v>46</v>
      </c>
      <c r="GY96" s="10" t="s">
        <v>46</v>
      </c>
      <c r="GZ96" s="10" t="s">
        <v>23</v>
      </c>
      <c r="HA96" s="10" t="s">
        <v>45</v>
      </c>
      <c r="HB96" s="143" t="s">
        <v>103</v>
      </c>
    </row>
    <row r="97" spans="1:224" s="1" customFormat="1" ht="30" customHeight="1" x14ac:dyDescent="0.2">
      <c r="A97"/>
      <c r="B97" s="1467" t="s">
        <v>243</v>
      </c>
      <c r="C97" s="1482" t="s">
        <v>105</v>
      </c>
      <c r="D97" s="1481" t="s">
        <v>255</v>
      </c>
      <c r="E97" s="1480" t="s">
        <v>256</v>
      </c>
      <c r="F97" s="1479" t="s">
        <v>194</v>
      </c>
      <c r="G97" s="1478">
        <v>593.20000000000005</v>
      </c>
      <c r="H97" s="563">
        <v>129.4</v>
      </c>
      <c r="I97" s="1477">
        <f>ROUND(H97*G97,2)</f>
        <v>76760.08</v>
      </c>
      <c r="J97" s="548"/>
      <c r="K97" s="549">
        <f>ROUND(J97*$H97,2)</f>
        <v>0</v>
      </c>
      <c r="L97" s="548"/>
      <c r="M97" s="549">
        <f>ROUND(L97*$H97,2)</f>
        <v>0</v>
      </c>
      <c r="N97" s="548"/>
      <c r="O97" s="549">
        <f>ROUND(N97*$H97,2)</f>
        <v>0</v>
      </c>
      <c r="P97" s="548"/>
      <c r="Q97" s="549">
        <f>ROUND(P97*$H97,2)</f>
        <v>0</v>
      </c>
      <c r="R97" s="548"/>
      <c r="S97" s="549">
        <f>ROUND(R97*$H97,2)</f>
        <v>0</v>
      </c>
      <c r="T97" s="1747">
        <f>G97*0.29</f>
        <v>172.02799999999999</v>
      </c>
      <c r="U97" s="1748">
        <f>ROUND(T97*$H97,2)</f>
        <v>22260.42</v>
      </c>
      <c r="V97" s="548"/>
      <c r="W97" s="549">
        <f>ROUND(V97*$H97,2)</f>
        <v>0</v>
      </c>
      <c r="X97" s="548"/>
      <c r="Y97" s="549">
        <f>ROUND(X97*$H97,2)</f>
        <v>0</v>
      </c>
      <c r="Z97" s="1747"/>
      <c r="AA97" s="1748">
        <f>ROUND(Z97*$H97,2)</f>
        <v>0</v>
      </c>
      <c r="AB97" s="548"/>
      <c r="AC97" s="549">
        <f>ROUND(AB97*$H97,2)</f>
        <v>0</v>
      </c>
      <c r="AD97" s="548"/>
      <c r="AE97" s="549">
        <f>ROUND(AD97*$H97,2)</f>
        <v>0</v>
      </c>
      <c r="AF97" s="548"/>
      <c r="AG97" s="549">
        <f>ROUND(AF97*$H97,2)</f>
        <v>0</v>
      </c>
      <c r="AH97" s="548"/>
      <c r="AI97" s="549">
        <f>ROUND(AH97*$H97,2)</f>
        <v>0</v>
      </c>
      <c r="AJ97" s="548"/>
      <c r="AK97" s="549">
        <f>ROUND(AJ97*$H97,2)</f>
        <v>0</v>
      </c>
      <c r="AL97" s="2090">
        <v>65</v>
      </c>
      <c r="AM97" s="2091">
        <f>ROUND(AL97*$H97,2)</f>
        <v>8411</v>
      </c>
      <c r="AN97" s="1747">
        <v>100</v>
      </c>
      <c r="AO97" s="1748">
        <f>ROUND(AN97*$H97,2)</f>
        <v>12940</v>
      </c>
      <c r="AP97" s="2090">
        <v>35</v>
      </c>
      <c r="AQ97" s="2091">
        <f>ROUND(AP97*$H97,2)</f>
        <v>4529</v>
      </c>
      <c r="AR97" s="548">
        <f>AP97+AN97+AL97+AJ97+AH97+AF97+AD97+AB97+Z97+X97+V97+T97+R97+P97+N97+L97+J97</f>
        <v>372.02800000000002</v>
      </c>
      <c r="AS97" s="549">
        <f>ROUND(AR97*H97,2)</f>
        <v>48140.42</v>
      </c>
      <c r="AT97" s="548">
        <f>G97-AR97</f>
        <v>221.17200000000003</v>
      </c>
      <c r="AU97" s="549">
        <f>ROUND(AT97*H97,2)</f>
        <v>28619.66</v>
      </c>
      <c r="AV97" s="2158">
        <f>AU97/I97</f>
        <v>0.37284562496547685</v>
      </c>
      <c r="FO97" s="56"/>
      <c r="FP97" s="122" t="s">
        <v>7</v>
      </c>
      <c r="FQ97" s="1493" t="s">
        <v>31</v>
      </c>
      <c r="FS97" s="1492">
        <f>FR97*G97</f>
        <v>0</v>
      </c>
      <c r="FT97" s="1492">
        <v>0</v>
      </c>
      <c r="FU97" s="1492">
        <f>FT97*G97</f>
        <v>0</v>
      </c>
      <c r="FV97" s="1492">
        <v>0</v>
      </c>
      <c r="FW97" s="1491">
        <f>FV97*G97</f>
        <v>0</v>
      </c>
      <c r="GU97" s="126" t="s">
        <v>110</v>
      </c>
      <c r="GW97" s="126" t="s">
        <v>105</v>
      </c>
      <c r="GX97" s="126" t="s">
        <v>46</v>
      </c>
      <c r="HB97" s="1486" t="s">
        <v>103</v>
      </c>
      <c r="HH97" s="1490">
        <f>IF(FQ97="základní",I97,0)</f>
        <v>76760.08</v>
      </c>
      <c r="HI97" s="1490">
        <f>IF(FQ97="snížená",I97,0)</f>
        <v>0</v>
      </c>
      <c r="HJ97" s="1490">
        <f>IF(FQ97="zákl. přenesená",I97,0)</f>
        <v>0</v>
      </c>
      <c r="HK97" s="1490">
        <f>IF(FQ97="sníž. přenesená",I97,0)</f>
        <v>0</v>
      </c>
      <c r="HL97" s="1490">
        <f>IF(FQ97="nulová",I97,0)</f>
        <v>0</v>
      </c>
      <c r="HM97" s="1486" t="s">
        <v>45</v>
      </c>
      <c r="HN97" s="1490">
        <f>ROUND(H97*G97,2)</f>
        <v>76760.08</v>
      </c>
      <c r="HO97" s="1486" t="s">
        <v>110</v>
      </c>
      <c r="HP97" s="126" t="s">
        <v>1067</v>
      </c>
    </row>
    <row r="98" spans="1:224" s="1" customFormat="1" ht="30" customHeight="1" x14ac:dyDescent="0.2">
      <c r="A98"/>
      <c r="B98" s="599"/>
      <c r="C98" s="1460" t="s">
        <v>112</v>
      </c>
      <c r="D98" s="3"/>
      <c r="E98" s="1459" t="s">
        <v>258</v>
      </c>
      <c r="F98" s="3"/>
      <c r="G98" s="3"/>
      <c r="H98" s="1458"/>
      <c r="I98" s="601"/>
      <c r="J98" s="542"/>
      <c r="K98" s="543"/>
      <c r="L98" s="542"/>
      <c r="M98" s="543"/>
      <c r="N98" s="542"/>
      <c r="O98" s="543"/>
      <c r="P98" s="542"/>
      <c r="Q98" s="543"/>
      <c r="R98" s="542"/>
      <c r="S98" s="543"/>
      <c r="T98" s="1605"/>
      <c r="U98" s="1606"/>
      <c r="V98" s="542"/>
      <c r="W98" s="543"/>
      <c r="X98" s="542"/>
      <c r="Y98" s="543"/>
      <c r="Z98" s="1605"/>
      <c r="AA98" s="1606"/>
      <c r="AB98" s="542"/>
      <c r="AC98" s="543"/>
      <c r="AD98" s="542"/>
      <c r="AE98" s="543"/>
      <c r="AF98" s="542"/>
      <c r="AG98" s="543"/>
      <c r="AH98" s="542"/>
      <c r="AI98" s="543"/>
      <c r="AJ98" s="542"/>
      <c r="AK98" s="543"/>
      <c r="AL98" s="1901"/>
      <c r="AM98" s="1902"/>
      <c r="AN98" s="1605"/>
      <c r="AO98" s="1606"/>
      <c r="AP98" s="1901"/>
      <c r="AQ98" s="1902"/>
      <c r="AR98" s="542"/>
      <c r="AS98" s="543"/>
      <c r="AT98" s="542"/>
      <c r="AU98" s="543"/>
      <c r="AV98" s="2155"/>
      <c r="FO98" s="56"/>
      <c r="FP98" s="1504"/>
      <c r="FW98" s="1503"/>
      <c r="GW98" s="1486" t="s">
        <v>112</v>
      </c>
      <c r="GX98" s="1486" t="s">
        <v>46</v>
      </c>
    </row>
    <row r="99" spans="1:224" s="10" customFormat="1" ht="30" customHeight="1" x14ac:dyDescent="0.2">
      <c r="A99"/>
      <c r="B99" s="657"/>
      <c r="C99" s="1460" t="s">
        <v>114</v>
      </c>
      <c r="D99" s="755" t="s">
        <v>7</v>
      </c>
      <c r="E99" s="1476" t="s">
        <v>1068</v>
      </c>
      <c r="F99" s="751"/>
      <c r="G99" s="1475">
        <v>593.20000000000005</v>
      </c>
      <c r="H99" s="1474"/>
      <c r="I99" s="659"/>
      <c r="J99" s="316"/>
      <c r="K99" s="317"/>
      <c r="L99" s="316"/>
      <c r="M99" s="317"/>
      <c r="N99" s="316"/>
      <c r="O99" s="317"/>
      <c r="P99" s="316"/>
      <c r="Q99" s="317"/>
      <c r="R99" s="316"/>
      <c r="S99" s="317"/>
      <c r="T99" s="1609"/>
      <c r="U99" s="1610"/>
      <c r="V99" s="316"/>
      <c r="W99" s="317"/>
      <c r="X99" s="316"/>
      <c r="Y99" s="317"/>
      <c r="Z99" s="1609"/>
      <c r="AA99" s="1610"/>
      <c r="AB99" s="316"/>
      <c r="AC99" s="317"/>
      <c r="AD99" s="316"/>
      <c r="AE99" s="317"/>
      <c r="AF99" s="316"/>
      <c r="AG99" s="317"/>
      <c r="AH99" s="316"/>
      <c r="AI99" s="317"/>
      <c r="AJ99" s="316"/>
      <c r="AK99" s="317"/>
      <c r="AL99" s="1905"/>
      <c r="AM99" s="1906"/>
      <c r="AN99" s="1609"/>
      <c r="AO99" s="1610"/>
      <c r="AP99" s="1905"/>
      <c r="AQ99" s="1906"/>
      <c r="AR99" s="316"/>
      <c r="AS99" s="317"/>
      <c r="AT99" s="316"/>
      <c r="AU99" s="317"/>
      <c r="AV99" s="2156"/>
      <c r="FO99" s="139"/>
      <c r="FP99" s="1502"/>
      <c r="FW99" s="1501"/>
      <c r="GW99" s="143" t="s">
        <v>114</v>
      </c>
      <c r="GX99" s="143" t="s">
        <v>46</v>
      </c>
      <c r="GY99" s="10" t="s">
        <v>46</v>
      </c>
      <c r="GZ99" s="10" t="s">
        <v>23</v>
      </c>
      <c r="HA99" s="10" t="s">
        <v>45</v>
      </c>
      <c r="HB99" s="143" t="s">
        <v>103</v>
      </c>
    </row>
    <row r="100" spans="1:224" s="1" customFormat="1" ht="30" customHeight="1" x14ac:dyDescent="0.2">
      <c r="A100"/>
      <c r="B100" s="1467" t="s">
        <v>249</v>
      </c>
      <c r="C100" s="1482" t="s">
        <v>105</v>
      </c>
      <c r="D100" s="1481" t="s">
        <v>260</v>
      </c>
      <c r="E100" s="1480" t="s">
        <v>261</v>
      </c>
      <c r="F100" s="1479" t="s">
        <v>194</v>
      </c>
      <c r="G100" s="1478">
        <v>1858.39</v>
      </c>
      <c r="H100" s="563">
        <v>100.3</v>
      </c>
      <c r="I100" s="1477">
        <f>ROUND(H100*G100,2)</f>
        <v>186396.52</v>
      </c>
      <c r="J100" s="548"/>
      <c r="K100" s="549">
        <f>ROUND(J100*$H100,2)</f>
        <v>0</v>
      </c>
      <c r="L100" s="548"/>
      <c r="M100" s="549">
        <f>ROUND(L100*$H100,2)</f>
        <v>0</v>
      </c>
      <c r="N100" s="548"/>
      <c r="O100" s="549">
        <f>ROUND(N100*$H100,2)</f>
        <v>0</v>
      </c>
      <c r="P100" s="548"/>
      <c r="Q100" s="549">
        <f>ROUND(P100*$H100,2)</f>
        <v>0</v>
      </c>
      <c r="R100" s="548">
        <v>112</v>
      </c>
      <c r="S100" s="549">
        <f>ROUND(R100*$H100,2)</f>
        <v>11233.6</v>
      </c>
      <c r="T100" s="1747">
        <f>G100*0.23</f>
        <v>427.42970000000003</v>
      </c>
      <c r="U100" s="1748">
        <f>ROUND(T100*$H100,2)</f>
        <v>42871.199999999997</v>
      </c>
      <c r="V100" s="548"/>
      <c r="W100" s="549">
        <f>ROUND(V100*$H100,2)</f>
        <v>0</v>
      </c>
      <c r="X100" s="548"/>
      <c r="Y100" s="549">
        <f>ROUND(X100*$H100,2)</f>
        <v>0</v>
      </c>
      <c r="Z100" s="1747"/>
      <c r="AA100" s="1748">
        <f>ROUND(Z100*$H100,2)</f>
        <v>0</v>
      </c>
      <c r="AB100" s="548"/>
      <c r="AC100" s="549">
        <f>ROUND(AB100*$H100,2)</f>
        <v>0</v>
      </c>
      <c r="AD100" s="548"/>
      <c r="AE100" s="549">
        <f>ROUND(AD100*$H100,2)</f>
        <v>0</v>
      </c>
      <c r="AF100" s="548"/>
      <c r="AG100" s="549">
        <f>ROUND(AF100*$H100,2)</f>
        <v>0</v>
      </c>
      <c r="AH100" s="548"/>
      <c r="AI100" s="549">
        <f>ROUND(AH100*$H100,2)</f>
        <v>0</v>
      </c>
      <c r="AJ100" s="548"/>
      <c r="AK100" s="549">
        <f>ROUND(AJ100*$H100,2)</f>
        <v>0</v>
      </c>
      <c r="AL100" s="2090">
        <v>180</v>
      </c>
      <c r="AM100" s="2091">
        <f>ROUND(AL100*$H100,2)</f>
        <v>18054</v>
      </c>
      <c r="AN100" s="1747">
        <v>340</v>
      </c>
      <c r="AO100" s="1748">
        <f>ROUND(AN100*$H100,2)</f>
        <v>34102</v>
      </c>
      <c r="AP100" s="2090">
        <v>190</v>
      </c>
      <c r="AQ100" s="2091">
        <f>ROUND(AP100*$H100,2)</f>
        <v>19057</v>
      </c>
      <c r="AR100" s="548">
        <f>AP100+AN100+AL100+AJ100+AH100+AF100+AD100+AB100+Z100+X100+V100+T100+R100+P100+N100+L100+J100</f>
        <v>1249.4297000000001</v>
      </c>
      <c r="AS100" s="549">
        <f>ROUND(AR100*H100,2)</f>
        <v>125317.8</v>
      </c>
      <c r="AT100" s="548">
        <f>G100-AR100</f>
        <v>608.96029999999996</v>
      </c>
      <c r="AU100" s="549">
        <f>ROUND(AT100*H100,2)</f>
        <v>61078.720000000001</v>
      </c>
      <c r="AV100" s="2158">
        <f>AU100/I100</f>
        <v>0.32768165414247008</v>
      </c>
      <c r="FO100" s="56"/>
      <c r="FP100" s="122" t="s">
        <v>7</v>
      </c>
      <c r="FQ100" s="1493" t="s">
        <v>31</v>
      </c>
      <c r="FS100" s="1492">
        <f>FR100*G100</f>
        <v>0</v>
      </c>
      <c r="FT100" s="1492">
        <v>0</v>
      </c>
      <c r="FU100" s="1492">
        <f>FT100*G100</f>
        <v>0</v>
      </c>
      <c r="FV100" s="1492">
        <v>0</v>
      </c>
      <c r="FW100" s="1491">
        <f>FV100*G100</f>
        <v>0</v>
      </c>
      <c r="GU100" s="126" t="s">
        <v>110</v>
      </c>
      <c r="GW100" s="126" t="s">
        <v>105</v>
      </c>
      <c r="GX100" s="126" t="s">
        <v>46</v>
      </c>
      <c r="HB100" s="1486" t="s">
        <v>103</v>
      </c>
      <c r="HH100" s="1490">
        <f>IF(FQ100="základní",I100,0)</f>
        <v>186396.52</v>
      </c>
      <c r="HI100" s="1490">
        <f>IF(FQ100="snížená",I100,0)</f>
        <v>0</v>
      </c>
      <c r="HJ100" s="1490">
        <f>IF(FQ100="zákl. přenesená",I100,0)</f>
        <v>0</v>
      </c>
      <c r="HK100" s="1490">
        <f>IF(FQ100="sníž. přenesená",I100,0)</f>
        <v>0</v>
      </c>
      <c r="HL100" s="1490">
        <f>IF(FQ100="nulová",I100,0)</f>
        <v>0</v>
      </c>
      <c r="HM100" s="1486" t="s">
        <v>45</v>
      </c>
      <c r="HN100" s="1490">
        <f>ROUND(H100*G100,2)</f>
        <v>186396.52</v>
      </c>
      <c r="HO100" s="1486" t="s">
        <v>110</v>
      </c>
      <c r="HP100" s="126" t="s">
        <v>1069</v>
      </c>
    </row>
    <row r="101" spans="1:224" s="1" customFormat="1" ht="30" customHeight="1" x14ac:dyDescent="0.2">
      <c r="A101"/>
      <c r="B101" s="599"/>
      <c r="C101" s="1460" t="s">
        <v>112</v>
      </c>
      <c r="D101" s="3"/>
      <c r="E101" s="1459" t="s">
        <v>263</v>
      </c>
      <c r="F101" s="3"/>
      <c r="G101" s="3"/>
      <c r="H101" s="1458"/>
      <c r="I101" s="601"/>
      <c r="J101" s="542"/>
      <c r="K101" s="543"/>
      <c r="L101" s="542"/>
      <c r="M101" s="543"/>
      <c r="N101" s="542"/>
      <c r="O101" s="543"/>
      <c r="P101" s="542"/>
      <c r="Q101" s="543"/>
      <c r="R101" s="542"/>
      <c r="S101" s="543"/>
      <c r="T101" s="1605"/>
      <c r="U101" s="1606"/>
      <c r="V101" s="542"/>
      <c r="W101" s="543"/>
      <c r="X101" s="542"/>
      <c r="Y101" s="543"/>
      <c r="Z101" s="1605"/>
      <c r="AA101" s="1606"/>
      <c r="AB101" s="542"/>
      <c r="AC101" s="543"/>
      <c r="AD101" s="542"/>
      <c r="AE101" s="543"/>
      <c r="AF101" s="542"/>
      <c r="AG101" s="543"/>
      <c r="AH101" s="542"/>
      <c r="AI101" s="543"/>
      <c r="AJ101" s="542"/>
      <c r="AK101" s="543"/>
      <c r="AL101" s="1901"/>
      <c r="AM101" s="1902"/>
      <c r="AN101" s="1605"/>
      <c r="AO101" s="1606"/>
      <c r="AP101" s="1901"/>
      <c r="AQ101" s="1902"/>
      <c r="AR101" s="542"/>
      <c r="AS101" s="543"/>
      <c r="AT101" s="542"/>
      <c r="AU101" s="543"/>
      <c r="AV101" s="2155"/>
      <c r="FO101" s="56"/>
      <c r="FP101" s="1504"/>
      <c r="FW101" s="1503"/>
      <c r="GW101" s="1486" t="s">
        <v>112</v>
      </c>
      <c r="GX101" s="1486" t="s">
        <v>46</v>
      </c>
    </row>
    <row r="102" spans="1:224" s="10" customFormat="1" ht="30" customHeight="1" x14ac:dyDescent="0.2">
      <c r="A102"/>
      <c r="B102" s="657"/>
      <c r="C102" s="1460" t="s">
        <v>114</v>
      </c>
      <c r="D102" s="755" t="s">
        <v>7</v>
      </c>
      <c r="E102" s="1476" t="s">
        <v>1070</v>
      </c>
      <c r="F102" s="751"/>
      <c r="G102" s="1475">
        <v>1078.54</v>
      </c>
      <c r="H102" s="1474"/>
      <c r="I102" s="659"/>
      <c r="J102" s="316"/>
      <c r="K102" s="317"/>
      <c r="L102" s="316"/>
      <c r="M102" s="317"/>
      <c r="N102" s="316"/>
      <c r="O102" s="317"/>
      <c r="P102" s="316"/>
      <c r="Q102" s="317"/>
      <c r="R102" s="316"/>
      <c r="S102" s="317"/>
      <c r="T102" s="1609"/>
      <c r="U102" s="1610"/>
      <c r="V102" s="316"/>
      <c r="W102" s="317"/>
      <c r="X102" s="316"/>
      <c r="Y102" s="317"/>
      <c r="Z102" s="1609"/>
      <c r="AA102" s="1610"/>
      <c r="AB102" s="316"/>
      <c r="AC102" s="317"/>
      <c r="AD102" s="316"/>
      <c r="AE102" s="317"/>
      <c r="AF102" s="316"/>
      <c r="AG102" s="317"/>
      <c r="AH102" s="316"/>
      <c r="AI102" s="317"/>
      <c r="AJ102" s="316"/>
      <c r="AK102" s="317"/>
      <c r="AL102" s="1905"/>
      <c r="AM102" s="1906"/>
      <c r="AN102" s="1609"/>
      <c r="AO102" s="1610"/>
      <c r="AP102" s="1905"/>
      <c r="AQ102" s="1906"/>
      <c r="AR102" s="316"/>
      <c r="AS102" s="317"/>
      <c r="AT102" s="316"/>
      <c r="AU102" s="317"/>
      <c r="AV102" s="2156"/>
      <c r="FO102" s="139"/>
      <c r="FP102" s="1502"/>
      <c r="FW102" s="1501"/>
      <c r="GW102" s="143" t="s">
        <v>114</v>
      </c>
      <c r="GX102" s="143" t="s">
        <v>46</v>
      </c>
      <c r="GY102" s="10" t="s">
        <v>46</v>
      </c>
      <c r="GZ102" s="10" t="s">
        <v>23</v>
      </c>
      <c r="HA102" s="10" t="s">
        <v>44</v>
      </c>
      <c r="HB102" s="143" t="s">
        <v>103</v>
      </c>
    </row>
    <row r="103" spans="1:224" s="10" customFormat="1" ht="30" customHeight="1" x14ac:dyDescent="0.2">
      <c r="A103"/>
      <c r="B103" s="657"/>
      <c r="C103" s="1460" t="s">
        <v>114</v>
      </c>
      <c r="D103" s="755" t="s">
        <v>7</v>
      </c>
      <c r="E103" s="1476" t="s">
        <v>1071</v>
      </c>
      <c r="F103" s="751"/>
      <c r="G103" s="1475">
        <v>779.85</v>
      </c>
      <c r="H103" s="1474"/>
      <c r="I103" s="659"/>
      <c r="J103" s="316"/>
      <c r="K103" s="317"/>
      <c r="L103" s="316"/>
      <c r="M103" s="317"/>
      <c r="N103" s="316"/>
      <c r="O103" s="317"/>
      <c r="P103" s="316"/>
      <c r="Q103" s="317"/>
      <c r="R103" s="316"/>
      <c r="S103" s="317"/>
      <c r="T103" s="1609"/>
      <c r="U103" s="1610"/>
      <c r="V103" s="316"/>
      <c r="W103" s="317"/>
      <c r="X103" s="316"/>
      <c r="Y103" s="317"/>
      <c r="Z103" s="1609"/>
      <c r="AA103" s="1610"/>
      <c r="AB103" s="316"/>
      <c r="AC103" s="317"/>
      <c r="AD103" s="316"/>
      <c r="AE103" s="317"/>
      <c r="AF103" s="316"/>
      <c r="AG103" s="317"/>
      <c r="AH103" s="316"/>
      <c r="AI103" s="317"/>
      <c r="AJ103" s="316"/>
      <c r="AK103" s="317"/>
      <c r="AL103" s="1905"/>
      <c r="AM103" s="1906"/>
      <c r="AN103" s="1609"/>
      <c r="AO103" s="1610"/>
      <c r="AP103" s="1905"/>
      <c r="AQ103" s="1906"/>
      <c r="AR103" s="316"/>
      <c r="AS103" s="317"/>
      <c r="AT103" s="316"/>
      <c r="AU103" s="317"/>
      <c r="AV103" s="2156"/>
      <c r="FO103" s="139"/>
      <c r="FP103" s="1502"/>
      <c r="FW103" s="1501"/>
      <c r="GW103" s="143" t="s">
        <v>114</v>
      </c>
      <c r="GX103" s="143" t="s">
        <v>46</v>
      </c>
      <c r="GY103" s="10" t="s">
        <v>46</v>
      </c>
      <c r="GZ103" s="10" t="s">
        <v>23</v>
      </c>
      <c r="HA103" s="10" t="s">
        <v>44</v>
      </c>
      <c r="HB103" s="143" t="s">
        <v>103</v>
      </c>
    </row>
    <row r="104" spans="1:224" s="12" customFormat="1" ht="30" customHeight="1" x14ac:dyDescent="0.2">
      <c r="A104"/>
      <c r="B104" s="700"/>
      <c r="C104" s="1460" t="s">
        <v>114</v>
      </c>
      <c r="D104" s="767" t="s">
        <v>7</v>
      </c>
      <c r="E104" s="1485" t="s">
        <v>132</v>
      </c>
      <c r="F104" s="763"/>
      <c r="G104" s="1484">
        <v>1858.3899999999999</v>
      </c>
      <c r="H104" s="1483"/>
      <c r="I104" s="702"/>
      <c r="J104" s="322"/>
      <c r="K104" s="323"/>
      <c r="L104" s="322"/>
      <c r="M104" s="323"/>
      <c r="N104" s="322"/>
      <c r="O104" s="323"/>
      <c r="P104" s="322"/>
      <c r="Q104" s="323"/>
      <c r="R104" s="322"/>
      <c r="S104" s="323"/>
      <c r="T104" s="1613"/>
      <c r="U104" s="1614"/>
      <c r="V104" s="322"/>
      <c r="W104" s="323"/>
      <c r="X104" s="322"/>
      <c r="Y104" s="323"/>
      <c r="Z104" s="1613"/>
      <c r="AA104" s="1614"/>
      <c r="AB104" s="322"/>
      <c r="AC104" s="323"/>
      <c r="AD104" s="322"/>
      <c r="AE104" s="323"/>
      <c r="AF104" s="322"/>
      <c r="AG104" s="323"/>
      <c r="AH104" s="322"/>
      <c r="AI104" s="323"/>
      <c r="AJ104" s="322"/>
      <c r="AK104" s="323"/>
      <c r="AL104" s="1911"/>
      <c r="AM104" s="1912"/>
      <c r="AN104" s="1613"/>
      <c r="AO104" s="1614"/>
      <c r="AP104" s="1911"/>
      <c r="AQ104" s="1912"/>
      <c r="AR104" s="322"/>
      <c r="AS104" s="323"/>
      <c r="AT104" s="322"/>
      <c r="AU104" s="323"/>
      <c r="AV104" s="2159"/>
      <c r="FO104" s="153"/>
      <c r="FP104" s="1506"/>
      <c r="FW104" s="1505"/>
      <c r="GW104" s="157" t="s">
        <v>114</v>
      </c>
      <c r="GX104" s="157" t="s">
        <v>46</v>
      </c>
      <c r="GY104" s="12" t="s">
        <v>110</v>
      </c>
      <c r="GZ104" s="12" t="s">
        <v>23</v>
      </c>
      <c r="HA104" s="12" t="s">
        <v>45</v>
      </c>
      <c r="HB104" s="157" t="s">
        <v>103</v>
      </c>
    </row>
    <row r="105" spans="1:224" s="1" customFormat="1" ht="30" customHeight="1" x14ac:dyDescent="0.2">
      <c r="A105"/>
      <c r="B105" s="1467" t="s">
        <v>254</v>
      </c>
      <c r="C105" s="1482" t="s">
        <v>105</v>
      </c>
      <c r="D105" s="1481" t="s">
        <v>269</v>
      </c>
      <c r="E105" s="1480" t="s">
        <v>270</v>
      </c>
      <c r="F105" s="1479" t="s">
        <v>194</v>
      </c>
      <c r="G105" s="1478">
        <v>779.85</v>
      </c>
      <c r="H105" s="563">
        <v>63.6</v>
      </c>
      <c r="I105" s="1477">
        <f>ROUND(H105*G105,2)</f>
        <v>49598.46</v>
      </c>
      <c r="J105" s="548"/>
      <c r="K105" s="549">
        <f>ROUND(J105*$H105,2)</f>
        <v>0</v>
      </c>
      <c r="L105" s="548"/>
      <c r="M105" s="549">
        <f>ROUND(L105*$H105,2)</f>
        <v>0</v>
      </c>
      <c r="N105" s="548"/>
      <c r="O105" s="549">
        <f>ROUND(N105*$H105,2)</f>
        <v>0</v>
      </c>
      <c r="P105" s="548"/>
      <c r="Q105" s="549">
        <f>ROUND(P105*$H105,2)</f>
        <v>0</v>
      </c>
      <c r="R105" s="548">
        <v>112</v>
      </c>
      <c r="S105" s="549">
        <f>ROUND(R105*$H105,2)</f>
        <v>7123.2</v>
      </c>
      <c r="T105" s="1747">
        <f>G105*0.15</f>
        <v>116.97749999999999</v>
      </c>
      <c r="U105" s="1748">
        <f>ROUND(T105*$H105,2)</f>
        <v>7439.77</v>
      </c>
      <c r="V105" s="548"/>
      <c r="W105" s="549">
        <f>ROUND(V105*$H105,2)</f>
        <v>0</v>
      </c>
      <c r="X105" s="548"/>
      <c r="Y105" s="549">
        <f>ROUND(X105*$H105,2)</f>
        <v>0</v>
      </c>
      <c r="Z105" s="1747"/>
      <c r="AA105" s="1748">
        <f>ROUND(Z105*$H105,2)</f>
        <v>0</v>
      </c>
      <c r="AB105" s="548"/>
      <c r="AC105" s="549">
        <f>ROUND(AB105*$H105,2)</f>
        <v>0</v>
      </c>
      <c r="AD105" s="548"/>
      <c r="AE105" s="549">
        <f>ROUND(AD105*$H105,2)</f>
        <v>0</v>
      </c>
      <c r="AF105" s="548"/>
      <c r="AG105" s="549">
        <f>ROUND(AF105*$H105,2)</f>
        <v>0</v>
      </c>
      <c r="AH105" s="548"/>
      <c r="AI105" s="549">
        <f>ROUND(AH105*$H105,2)</f>
        <v>0</v>
      </c>
      <c r="AJ105" s="548"/>
      <c r="AK105" s="549">
        <f>ROUND(AJ105*$H105,2)</f>
        <v>0</v>
      </c>
      <c r="AL105" s="2090">
        <v>80</v>
      </c>
      <c r="AM105" s="2091">
        <f>ROUND(AL105*$H105,2)</f>
        <v>5088</v>
      </c>
      <c r="AN105" s="1747">
        <v>130</v>
      </c>
      <c r="AO105" s="1748">
        <f>ROUND(AN105*$H105,2)</f>
        <v>8268</v>
      </c>
      <c r="AP105" s="2090">
        <v>45</v>
      </c>
      <c r="AQ105" s="2091">
        <f>ROUND(AP105*$H105,2)</f>
        <v>2862</v>
      </c>
      <c r="AR105" s="548">
        <f>AP105+AN105+AL105+AJ105+AH105+AF105+AD105+AB105+Z105+X105+V105+T105+R105+P105+N105+L105+J105</f>
        <v>483.97749999999996</v>
      </c>
      <c r="AS105" s="549">
        <f>ROUND(AR105*H105,2)</f>
        <v>30780.97</v>
      </c>
      <c r="AT105" s="548">
        <f>G105-AR105</f>
        <v>295.87250000000006</v>
      </c>
      <c r="AU105" s="549">
        <f>ROUND(AT105*H105,2)</f>
        <v>18817.490000000002</v>
      </c>
      <c r="AV105" s="2158">
        <f>AU105/I105</f>
        <v>0.37939665868658023</v>
      </c>
      <c r="FO105" s="56"/>
      <c r="FP105" s="122" t="s">
        <v>7</v>
      </c>
      <c r="FQ105" s="1493" t="s">
        <v>31</v>
      </c>
      <c r="FS105" s="1492">
        <f>FR105*G105</f>
        <v>0</v>
      </c>
      <c r="FT105" s="1492">
        <v>0</v>
      </c>
      <c r="FU105" s="1492">
        <f>FT105*G105</f>
        <v>0</v>
      </c>
      <c r="FV105" s="1492">
        <v>0</v>
      </c>
      <c r="FW105" s="1491">
        <f>FV105*G105</f>
        <v>0</v>
      </c>
      <c r="GU105" s="126" t="s">
        <v>110</v>
      </c>
      <c r="GW105" s="126" t="s">
        <v>105</v>
      </c>
      <c r="GX105" s="126" t="s">
        <v>46</v>
      </c>
      <c r="HB105" s="1486" t="s">
        <v>103</v>
      </c>
      <c r="HH105" s="1490">
        <f>IF(FQ105="základní",I105,0)</f>
        <v>49598.46</v>
      </c>
      <c r="HI105" s="1490">
        <f>IF(FQ105="snížená",I105,0)</f>
        <v>0</v>
      </c>
      <c r="HJ105" s="1490">
        <f>IF(FQ105="zákl. přenesená",I105,0)</f>
        <v>0</v>
      </c>
      <c r="HK105" s="1490">
        <f>IF(FQ105="sníž. přenesená",I105,0)</f>
        <v>0</v>
      </c>
      <c r="HL105" s="1490">
        <f>IF(FQ105="nulová",I105,0)</f>
        <v>0</v>
      </c>
      <c r="HM105" s="1486" t="s">
        <v>45</v>
      </c>
      <c r="HN105" s="1490">
        <f>ROUND(H105*G105,2)</f>
        <v>49598.46</v>
      </c>
      <c r="HO105" s="1486" t="s">
        <v>110</v>
      </c>
      <c r="HP105" s="126" t="s">
        <v>1072</v>
      </c>
    </row>
    <row r="106" spans="1:224" s="1" customFormat="1" ht="30" customHeight="1" x14ac:dyDescent="0.2">
      <c r="A106"/>
      <c r="B106" s="599"/>
      <c r="C106" s="1460" t="s">
        <v>112</v>
      </c>
      <c r="D106" s="3"/>
      <c r="E106" s="1459" t="s">
        <v>272</v>
      </c>
      <c r="F106" s="3"/>
      <c r="G106" s="3"/>
      <c r="H106" s="1458"/>
      <c r="I106" s="601"/>
      <c r="J106" s="542"/>
      <c r="K106" s="543"/>
      <c r="L106" s="542"/>
      <c r="M106" s="543"/>
      <c r="N106" s="542"/>
      <c r="O106" s="543"/>
      <c r="P106" s="542"/>
      <c r="Q106" s="543"/>
      <c r="R106" s="542"/>
      <c r="S106" s="543"/>
      <c r="T106" s="1605"/>
      <c r="U106" s="1606"/>
      <c r="V106" s="542"/>
      <c r="W106" s="543"/>
      <c r="X106" s="542"/>
      <c r="Y106" s="543"/>
      <c r="Z106" s="1605"/>
      <c r="AA106" s="1606"/>
      <c r="AB106" s="542"/>
      <c r="AC106" s="543"/>
      <c r="AD106" s="542"/>
      <c r="AE106" s="543"/>
      <c r="AF106" s="542"/>
      <c r="AG106" s="543"/>
      <c r="AH106" s="542"/>
      <c r="AI106" s="543"/>
      <c r="AJ106" s="542"/>
      <c r="AK106" s="543"/>
      <c r="AL106" s="1901"/>
      <c r="AM106" s="1902"/>
      <c r="AN106" s="1605"/>
      <c r="AO106" s="1606"/>
      <c r="AP106" s="1901"/>
      <c r="AQ106" s="1902"/>
      <c r="AR106" s="542"/>
      <c r="AS106" s="543"/>
      <c r="AT106" s="542"/>
      <c r="AU106" s="543"/>
      <c r="AV106" s="2155"/>
      <c r="FO106" s="56"/>
      <c r="FP106" s="1504"/>
      <c r="FW106" s="1503"/>
      <c r="GW106" s="1486" t="s">
        <v>112</v>
      </c>
      <c r="GX106" s="1486" t="s">
        <v>46</v>
      </c>
    </row>
    <row r="107" spans="1:224" s="10" customFormat="1" ht="30" customHeight="1" x14ac:dyDescent="0.2">
      <c r="A107"/>
      <c r="B107" s="657"/>
      <c r="C107" s="1460" t="s">
        <v>114</v>
      </c>
      <c r="D107" s="755" t="s">
        <v>7</v>
      </c>
      <c r="E107" s="1476" t="s">
        <v>1073</v>
      </c>
      <c r="F107" s="751"/>
      <c r="G107" s="1475">
        <v>779.85</v>
      </c>
      <c r="H107" s="1474"/>
      <c r="I107" s="659"/>
      <c r="J107" s="316"/>
      <c r="K107" s="317"/>
      <c r="L107" s="316"/>
      <c r="M107" s="317"/>
      <c r="N107" s="316"/>
      <c r="O107" s="317"/>
      <c r="P107" s="316"/>
      <c r="Q107" s="317"/>
      <c r="R107" s="316"/>
      <c r="S107" s="317"/>
      <c r="T107" s="1609"/>
      <c r="U107" s="1610"/>
      <c r="V107" s="316"/>
      <c r="W107" s="317"/>
      <c r="X107" s="316"/>
      <c r="Y107" s="317"/>
      <c r="Z107" s="1609"/>
      <c r="AA107" s="1610"/>
      <c r="AB107" s="316"/>
      <c r="AC107" s="317"/>
      <c r="AD107" s="316"/>
      <c r="AE107" s="317"/>
      <c r="AF107" s="316"/>
      <c r="AG107" s="317"/>
      <c r="AH107" s="316"/>
      <c r="AI107" s="317"/>
      <c r="AJ107" s="316"/>
      <c r="AK107" s="317"/>
      <c r="AL107" s="1905"/>
      <c r="AM107" s="1906"/>
      <c r="AN107" s="1609"/>
      <c r="AO107" s="1610"/>
      <c r="AP107" s="1905"/>
      <c r="AQ107" s="1906"/>
      <c r="AR107" s="316"/>
      <c r="AS107" s="317"/>
      <c r="AT107" s="316"/>
      <c r="AU107" s="317"/>
      <c r="AV107" s="2156"/>
      <c r="FO107" s="139"/>
      <c r="FP107" s="1502"/>
      <c r="FW107" s="1501"/>
      <c r="GW107" s="143" t="s">
        <v>114</v>
      </c>
      <c r="GX107" s="143" t="s">
        <v>46</v>
      </c>
      <c r="GY107" s="10" t="s">
        <v>46</v>
      </c>
      <c r="GZ107" s="10" t="s">
        <v>23</v>
      </c>
      <c r="HA107" s="10" t="s">
        <v>45</v>
      </c>
      <c r="HB107" s="143" t="s">
        <v>103</v>
      </c>
    </row>
    <row r="108" spans="1:224" s="1" customFormat="1" ht="30" customHeight="1" x14ac:dyDescent="0.2">
      <c r="A108"/>
      <c r="B108" s="1467" t="s">
        <v>1</v>
      </c>
      <c r="C108" s="1482" t="s">
        <v>105</v>
      </c>
      <c r="D108" s="1481" t="s">
        <v>288</v>
      </c>
      <c r="E108" s="1480" t="s">
        <v>289</v>
      </c>
      <c r="F108" s="1479" t="s">
        <v>194</v>
      </c>
      <c r="G108" s="1478">
        <v>779.85</v>
      </c>
      <c r="H108" s="563">
        <v>123</v>
      </c>
      <c r="I108" s="1477">
        <f>ROUND(H108*G108,2)</f>
        <v>95921.55</v>
      </c>
      <c r="J108" s="548"/>
      <c r="K108" s="549">
        <f>ROUND(J108*$H108,2)</f>
        <v>0</v>
      </c>
      <c r="L108" s="548"/>
      <c r="M108" s="549">
        <f>ROUND(L108*$H108,2)</f>
        <v>0</v>
      </c>
      <c r="N108" s="548"/>
      <c r="O108" s="549">
        <f>ROUND(N108*$H108,2)</f>
        <v>0</v>
      </c>
      <c r="P108" s="548"/>
      <c r="Q108" s="549">
        <f>ROUND(P108*$H108,2)</f>
        <v>0</v>
      </c>
      <c r="R108" s="548"/>
      <c r="S108" s="549">
        <f>ROUND(R108*$H108,2)</f>
        <v>0</v>
      </c>
      <c r="T108" s="1747">
        <v>0</v>
      </c>
      <c r="U108" s="1748">
        <f>ROUND(T108*$H108,2)</f>
        <v>0</v>
      </c>
      <c r="V108" s="548"/>
      <c r="W108" s="549">
        <f>ROUND(V108*$H108,2)</f>
        <v>0</v>
      </c>
      <c r="X108" s="548"/>
      <c r="Y108" s="549">
        <f>ROUND(X108*$H108,2)</f>
        <v>0</v>
      </c>
      <c r="Z108" s="1747"/>
      <c r="AA108" s="1748">
        <f>ROUND(Z108*$H108,2)</f>
        <v>0</v>
      </c>
      <c r="AB108" s="548"/>
      <c r="AC108" s="549">
        <f>ROUND(AB108*$H108,2)</f>
        <v>0</v>
      </c>
      <c r="AD108" s="548"/>
      <c r="AE108" s="549">
        <f>ROUND(AD108*$H108,2)</f>
        <v>0</v>
      </c>
      <c r="AF108" s="548"/>
      <c r="AG108" s="549">
        <f>ROUND(AF108*$H108,2)</f>
        <v>0</v>
      </c>
      <c r="AH108" s="548"/>
      <c r="AI108" s="549">
        <f>ROUND(AH108*$H108,2)</f>
        <v>0</v>
      </c>
      <c r="AJ108" s="548"/>
      <c r="AK108" s="549">
        <f>ROUND(AJ108*$H108,2)</f>
        <v>0</v>
      </c>
      <c r="AL108" s="2090">
        <v>310</v>
      </c>
      <c r="AM108" s="2091">
        <f>ROUND(AL108*$H108,2)</f>
        <v>38130</v>
      </c>
      <c r="AN108" s="1747">
        <v>130</v>
      </c>
      <c r="AO108" s="1748">
        <f>ROUND(AN108*$H108,2)</f>
        <v>15990</v>
      </c>
      <c r="AP108" s="2090">
        <v>50</v>
      </c>
      <c r="AQ108" s="2091">
        <f>ROUND(AP108*$H108,2)</f>
        <v>6150</v>
      </c>
      <c r="AR108" s="548">
        <f>AP108+AN108+AL108+AJ108+AH108+AF108+AD108+AB108+Z108+X108+V108+T108+R108+P108+N108+L108+J108</f>
        <v>490</v>
      </c>
      <c r="AS108" s="549">
        <f>ROUND(AR108*H108,2)</f>
        <v>60270</v>
      </c>
      <c r="AT108" s="548">
        <f>G108-AR108</f>
        <v>289.85000000000002</v>
      </c>
      <c r="AU108" s="549">
        <f>ROUND(AT108*H108,2)</f>
        <v>35651.550000000003</v>
      </c>
      <c r="AV108" s="2158">
        <f>AU108/I108</f>
        <v>0.37167403987946401</v>
      </c>
      <c r="FO108" s="56"/>
      <c r="FP108" s="122" t="s">
        <v>7</v>
      </c>
      <c r="FQ108" s="1493" t="s">
        <v>31</v>
      </c>
      <c r="FS108" s="1492">
        <f>FR108*G108</f>
        <v>0</v>
      </c>
      <c r="FT108" s="1492">
        <v>0</v>
      </c>
      <c r="FU108" s="1492">
        <f>FT108*G108</f>
        <v>0</v>
      </c>
      <c r="FV108" s="1492">
        <v>0</v>
      </c>
      <c r="FW108" s="1491">
        <f>FV108*G108</f>
        <v>0</v>
      </c>
      <c r="GU108" s="126" t="s">
        <v>110</v>
      </c>
      <c r="GW108" s="126" t="s">
        <v>105</v>
      </c>
      <c r="GX108" s="126" t="s">
        <v>46</v>
      </c>
      <c r="HB108" s="1486" t="s">
        <v>103</v>
      </c>
      <c r="HH108" s="1490">
        <f>IF(FQ108="základní",I108,0)</f>
        <v>95921.55</v>
      </c>
      <c r="HI108" s="1490">
        <f>IF(FQ108="snížená",I108,0)</f>
        <v>0</v>
      </c>
      <c r="HJ108" s="1490">
        <f>IF(FQ108="zákl. přenesená",I108,0)</f>
        <v>0</v>
      </c>
      <c r="HK108" s="1490">
        <f>IF(FQ108="sníž. přenesená",I108,0)</f>
        <v>0</v>
      </c>
      <c r="HL108" s="1490">
        <f>IF(FQ108="nulová",I108,0)</f>
        <v>0</v>
      </c>
      <c r="HM108" s="1486" t="s">
        <v>45</v>
      </c>
      <c r="HN108" s="1490">
        <f>ROUND(H108*G108,2)</f>
        <v>95921.55</v>
      </c>
      <c r="HO108" s="1486" t="s">
        <v>110</v>
      </c>
      <c r="HP108" s="126" t="s">
        <v>1074</v>
      </c>
    </row>
    <row r="109" spans="1:224" s="1" customFormat="1" ht="30" customHeight="1" x14ac:dyDescent="0.2">
      <c r="A109"/>
      <c r="B109" s="599"/>
      <c r="C109" s="1460" t="s">
        <v>112</v>
      </c>
      <c r="D109" s="3"/>
      <c r="E109" s="1459" t="s">
        <v>291</v>
      </c>
      <c r="F109" s="3"/>
      <c r="G109" s="3"/>
      <c r="H109" s="1458"/>
      <c r="I109" s="601"/>
      <c r="J109" s="542"/>
      <c r="K109" s="543"/>
      <c r="L109" s="542"/>
      <c r="M109" s="543"/>
      <c r="N109" s="542"/>
      <c r="O109" s="543"/>
      <c r="P109" s="542"/>
      <c r="Q109" s="543"/>
      <c r="R109" s="542"/>
      <c r="S109" s="543"/>
      <c r="T109" s="1605"/>
      <c r="U109" s="1606"/>
      <c r="V109" s="542"/>
      <c r="W109" s="543"/>
      <c r="X109" s="542"/>
      <c r="Y109" s="543"/>
      <c r="Z109" s="1605"/>
      <c r="AA109" s="1606"/>
      <c r="AB109" s="542"/>
      <c r="AC109" s="543"/>
      <c r="AD109" s="542"/>
      <c r="AE109" s="543"/>
      <c r="AF109" s="542"/>
      <c r="AG109" s="543"/>
      <c r="AH109" s="542"/>
      <c r="AI109" s="543"/>
      <c r="AJ109" s="542"/>
      <c r="AK109" s="543"/>
      <c r="AL109" s="1901"/>
      <c r="AM109" s="1902"/>
      <c r="AN109" s="1605"/>
      <c r="AO109" s="1606"/>
      <c r="AP109" s="1901"/>
      <c r="AQ109" s="1902"/>
      <c r="AR109" s="542"/>
      <c r="AS109" s="543"/>
      <c r="AT109" s="542"/>
      <c r="AU109" s="543"/>
      <c r="AV109" s="2155"/>
      <c r="FO109" s="56"/>
      <c r="FP109" s="1504"/>
      <c r="FW109" s="1503"/>
      <c r="GW109" s="1486" t="s">
        <v>112</v>
      </c>
      <c r="GX109" s="1486" t="s">
        <v>46</v>
      </c>
    </row>
    <row r="110" spans="1:224" s="10" customFormat="1" ht="30" customHeight="1" x14ac:dyDescent="0.2">
      <c r="A110"/>
      <c r="B110" s="657"/>
      <c r="C110" s="1460" t="s">
        <v>114</v>
      </c>
      <c r="D110" s="755" t="s">
        <v>7</v>
      </c>
      <c r="E110" s="1476" t="s">
        <v>1075</v>
      </c>
      <c r="F110" s="751"/>
      <c r="G110" s="1475">
        <v>1078.53</v>
      </c>
      <c r="H110" s="1474"/>
      <c r="I110" s="659"/>
      <c r="J110" s="316"/>
      <c r="K110" s="317"/>
      <c r="L110" s="316"/>
      <c r="M110" s="317"/>
      <c r="N110" s="316"/>
      <c r="O110" s="317"/>
      <c r="P110" s="316"/>
      <c r="Q110" s="317"/>
      <c r="R110" s="316"/>
      <c r="S110" s="317"/>
      <c r="T110" s="1609"/>
      <c r="U110" s="1610"/>
      <c r="V110" s="316"/>
      <c r="W110" s="317"/>
      <c r="X110" s="316"/>
      <c r="Y110" s="317"/>
      <c r="Z110" s="1609"/>
      <c r="AA110" s="1610"/>
      <c r="AB110" s="316"/>
      <c r="AC110" s="317"/>
      <c r="AD110" s="316"/>
      <c r="AE110" s="317"/>
      <c r="AF110" s="316"/>
      <c r="AG110" s="317"/>
      <c r="AH110" s="316"/>
      <c r="AI110" s="317"/>
      <c r="AJ110" s="316"/>
      <c r="AK110" s="317"/>
      <c r="AL110" s="1905"/>
      <c r="AM110" s="1906"/>
      <c r="AN110" s="1609"/>
      <c r="AO110" s="1610"/>
      <c r="AP110" s="1905"/>
      <c r="AQ110" s="1906"/>
      <c r="AR110" s="316"/>
      <c r="AS110" s="317"/>
      <c r="AT110" s="316"/>
      <c r="AU110" s="317"/>
      <c r="AV110" s="2156"/>
      <c r="FO110" s="139"/>
      <c r="FP110" s="1502"/>
      <c r="FW110" s="1501"/>
      <c r="GW110" s="143" t="s">
        <v>114</v>
      </c>
      <c r="GX110" s="143" t="s">
        <v>46</v>
      </c>
      <c r="GY110" s="10" t="s">
        <v>46</v>
      </c>
      <c r="GZ110" s="10" t="s">
        <v>23</v>
      </c>
      <c r="HA110" s="10" t="s">
        <v>44</v>
      </c>
      <c r="HB110" s="143" t="s">
        <v>103</v>
      </c>
    </row>
    <row r="111" spans="1:224" s="9" customFormat="1" ht="30" customHeight="1" x14ac:dyDescent="0.2">
      <c r="A111"/>
      <c r="B111" s="666"/>
      <c r="C111" s="1460" t="s">
        <v>114</v>
      </c>
      <c r="D111" s="749" t="s">
        <v>7</v>
      </c>
      <c r="E111" s="1500" t="s">
        <v>225</v>
      </c>
      <c r="F111" s="745"/>
      <c r="G111" s="749" t="s">
        <v>7</v>
      </c>
      <c r="H111" s="1499"/>
      <c r="I111" s="668"/>
      <c r="J111" s="314"/>
      <c r="K111" s="315"/>
      <c r="L111" s="314"/>
      <c r="M111" s="315"/>
      <c r="N111" s="314"/>
      <c r="O111" s="315"/>
      <c r="P111" s="314"/>
      <c r="Q111" s="315"/>
      <c r="R111" s="314"/>
      <c r="S111" s="315"/>
      <c r="T111" s="1607"/>
      <c r="U111" s="1608"/>
      <c r="V111" s="314"/>
      <c r="W111" s="315"/>
      <c r="X111" s="314"/>
      <c r="Y111" s="315"/>
      <c r="Z111" s="1607"/>
      <c r="AA111" s="1608"/>
      <c r="AB111" s="314"/>
      <c r="AC111" s="315"/>
      <c r="AD111" s="314"/>
      <c r="AE111" s="315"/>
      <c r="AF111" s="314"/>
      <c r="AG111" s="315"/>
      <c r="AH111" s="314"/>
      <c r="AI111" s="315"/>
      <c r="AJ111" s="314"/>
      <c r="AK111" s="315"/>
      <c r="AL111" s="1903"/>
      <c r="AM111" s="1904"/>
      <c r="AN111" s="1607"/>
      <c r="AO111" s="1608"/>
      <c r="AP111" s="1903"/>
      <c r="AQ111" s="1904"/>
      <c r="AR111" s="314"/>
      <c r="AS111" s="315"/>
      <c r="AT111" s="314"/>
      <c r="AU111" s="315"/>
      <c r="AV111" s="2157"/>
      <c r="FO111" s="132"/>
      <c r="FP111" s="1510"/>
      <c r="FW111" s="1509"/>
      <c r="GW111" s="136" t="s">
        <v>114</v>
      </c>
      <c r="GX111" s="136" t="s">
        <v>46</v>
      </c>
      <c r="GY111" s="9" t="s">
        <v>45</v>
      </c>
      <c r="GZ111" s="9" t="s">
        <v>23</v>
      </c>
      <c r="HA111" s="9" t="s">
        <v>44</v>
      </c>
      <c r="HB111" s="136" t="s">
        <v>103</v>
      </c>
    </row>
    <row r="112" spans="1:224" s="10" customFormat="1" ht="30" customHeight="1" x14ac:dyDescent="0.2">
      <c r="A112"/>
      <c r="B112" s="657"/>
      <c r="C112" s="1460" t="s">
        <v>114</v>
      </c>
      <c r="D112" s="755" t="s">
        <v>7</v>
      </c>
      <c r="E112" s="1476" t="s">
        <v>1076</v>
      </c>
      <c r="F112" s="751"/>
      <c r="G112" s="1475">
        <v>-214.58</v>
      </c>
      <c r="H112" s="1474"/>
      <c r="I112" s="659"/>
      <c r="J112" s="316"/>
      <c r="K112" s="317"/>
      <c r="L112" s="316"/>
      <c r="M112" s="317"/>
      <c r="N112" s="316"/>
      <c r="O112" s="317"/>
      <c r="P112" s="316"/>
      <c r="Q112" s="317"/>
      <c r="R112" s="316"/>
      <c r="S112" s="317"/>
      <c r="T112" s="1609"/>
      <c r="U112" s="1610"/>
      <c r="V112" s="316"/>
      <c r="W112" s="317"/>
      <c r="X112" s="316"/>
      <c r="Y112" s="317"/>
      <c r="Z112" s="1609"/>
      <c r="AA112" s="1610"/>
      <c r="AB112" s="316"/>
      <c r="AC112" s="317"/>
      <c r="AD112" s="316"/>
      <c r="AE112" s="317"/>
      <c r="AF112" s="316"/>
      <c r="AG112" s="317"/>
      <c r="AH112" s="316"/>
      <c r="AI112" s="317"/>
      <c r="AJ112" s="316"/>
      <c r="AK112" s="317"/>
      <c r="AL112" s="1905"/>
      <c r="AM112" s="1906"/>
      <c r="AN112" s="1609"/>
      <c r="AO112" s="1610"/>
      <c r="AP112" s="1905"/>
      <c r="AQ112" s="1906"/>
      <c r="AR112" s="316"/>
      <c r="AS112" s="317"/>
      <c r="AT112" s="316"/>
      <c r="AU112" s="317"/>
      <c r="AV112" s="2156"/>
      <c r="FO112" s="139"/>
      <c r="FP112" s="1502"/>
      <c r="FW112" s="1501"/>
      <c r="GW112" s="143" t="s">
        <v>114</v>
      </c>
      <c r="GX112" s="143" t="s">
        <v>46</v>
      </c>
      <c r="GY112" s="10" t="s">
        <v>46</v>
      </c>
      <c r="GZ112" s="10" t="s">
        <v>23</v>
      </c>
      <c r="HA112" s="10" t="s">
        <v>44</v>
      </c>
      <c r="HB112" s="143" t="s">
        <v>103</v>
      </c>
    </row>
    <row r="113" spans="1:224" s="10" customFormat="1" ht="30" customHeight="1" x14ac:dyDescent="0.2">
      <c r="A113"/>
      <c r="B113" s="657"/>
      <c r="C113" s="1460" t="s">
        <v>114</v>
      </c>
      <c r="D113" s="755" t="s">
        <v>7</v>
      </c>
      <c r="E113" s="1476" t="s">
        <v>1077</v>
      </c>
      <c r="F113" s="751"/>
      <c r="G113" s="1475">
        <v>-51.42</v>
      </c>
      <c r="H113" s="1474"/>
      <c r="I113" s="659"/>
      <c r="J113" s="316"/>
      <c r="K113" s="317"/>
      <c r="L113" s="316"/>
      <c r="M113" s="317"/>
      <c r="N113" s="316"/>
      <c r="O113" s="317"/>
      <c r="P113" s="316"/>
      <c r="Q113" s="317"/>
      <c r="R113" s="316"/>
      <c r="S113" s="317"/>
      <c r="T113" s="1609"/>
      <c r="U113" s="1610"/>
      <c r="V113" s="316"/>
      <c r="W113" s="317"/>
      <c r="X113" s="316"/>
      <c r="Y113" s="317"/>
      <c r="Z113" s="1609"/>
      <c r="AA113" s="1610"/>
      <c r="AB113" s="316"/>
      <c r="AC113" s="317"/>
      <c r="AD113" s="316"/>
      <c r="AE113" s="317"/>
      <c r="AF113" s="316"/>
      <c r="AG113" s="317"/>
      <c r="AH113" s="316"/>
      <c r="AI113" s="317"/>
      <c r="AJ113" s="316"/>
      <c r="AK113" s="317"/>
      <c r="AL113" s="1905"/>
      <c r="AM113" s="1906"/>
      <c r="AN113" s="1609"/>
      <c r="AO113" s="1610"/>
      <c r="AP113" s="1905"/>
      <c r="AQ113" s="1906"/>
      <c r="AR113" s="316"/>
      <c r="AS113" s="317"/>
      <c r="AT113" s="316"/>
      <c r="AU113" s="317"/>
      <c r="AV113" s="2156"/>
      <c r="FO113" s="139"/>
      <c r="FP113" s="1502"/>
      <c r="FW113" s="1501"/>
      <c r="GW113" s="143" t="s">
        <v>114</v>
      </c>
      <c r="GX113" s="143" t="s">
        <v>46</v>
      </c>
      <c r="GY113" s="10" t="s">
        <v>46</v>
      </c>
      <c r="GZ113" s="10" t="s">
        <v>23</v>
      </c>
      <c r="HA113" s="10" t="s">
        <v>44</v>
      </c>
      <c r="HB113" s="143" t="s">
        <v>103</v>
      </c>
    </row>
    <row r="114" spans="1:224" s="10" customFormat="1" ht="30" customHeight="1" x14ac:dyDescent="0.2">
      <c r="A114"/>
      <c r="B114" s="657"/>
      <c r="C114" s="1460" t="s">
        <v>114</v>
      </c>
      <c r="D114" s="755" t="s">
        <v>7</v>
      </c>
      <c r="E114" s="1476" t="s">
        <v>1078</v>
      </c>
      <c r="F114" s="751"/>
      <c r="G114" s="1475">
        <v>-2.48</v>
      </c>
      <c r="H114" s="1474"/>
      <c r="I114" s="659"/>
      <c r="J114" s="316"/>
      <c r="K114" s="317"/>
      <c r="L114" s="316"/>
      <c r="M114" s="317"/>
      <c r="N114" s="316"/>
      <c r="O114" s="317"/>
      <c r="P114" s="316"/>
      <c r="Q114" s="317"/>
      <c r="R114" s="316"/>
      <c r="S114" s="317"/>
      <c r="T114" s="1609"/>
      <c r="U114" s="1610"/>
      <c r="V114" s="316"/>
      <c r="W114" s="317"/>
      <c r="X114" s="316"/>
      <c r="Y114" s="317"/>
      <c r="Z114" s="1609"/>
      <c r="AA114" s="1610"/>
      <c r="AB114" s="316"/>
      <c r="AC114" s="317"/>
      <c r="AD114" s="316"/>
      <c r="AE114" s="317"/>
      <c r="AF114" s="316"/>
      <c r="AG114" s="317"/>
      <c r="AH114" s="316"/>
      <c r="AI114" s="317"/>
      <c r="AJ114" s="316"/>
      <c r="AK114" s="317"/>
      <c r="AL114" s="1905"/>
      <c r="AM114" s="1906"/>
      <c r="AN114" s="1609"/>
      <c r="AO114" s="1610"/>
      <c r="AP114" s="1905"/>
      <c r="AQ114" s="1906"/>
      <c r="AR114" s="316"/>
      <c r="AS114" s="317"/>
      <c r="AT114" s="316"/>
      <c r="AU114" s="317"/>
      <c r="AV114" s="2156"/>
      <c r="FO114" s="139"/>
      <c r="FP114" s="1502"/>
      <c r="FW114" s="1501"/>
      <c r="GW114" s="143" t="s">
        <v>114</v>
      </c>
      <c r="GX114" s="143" t="s">
        <v>46</v>
      </c>
      <c r="GY114" s="10" t="s">
        <v>46</v>
      </c>
      <c r="GZ114" s="10" t="s">
        <v>23</v>
      </c>
      <c r="HA114" s="10" t="s">
        <v>44</v>
      </c>
      <c r="HB114" s="143" t="s">
        <v>103</v>
      </c>
    </row>
    <row r="115" spans="1:224" s="10" customFormat="1" ht="30" customHeight="1" x14ac:dyDescent="0.2">
      <c r="A115"/>
      <c r="B115" s="657"/>
      <c r="C115" s="1460" t="s">
        <v>114</v>
      </c>
      <c r="D115" s="755" t="s">
        <v>7</v>
      </c>
      <c r="E115" s="1476" t="s">
        <v>1079</v>
      </c>
      <c r="F115" s="751"/>
      <c r="G115" s="1475">
        <v>-30.2</v>
      </c>
      <c r="H115" s="1474"/>
      <c r="I115" s="659"/>
      <c r="J115" s="316"/>
      <c r="K115" s="317"/>
      <c r="L115" s="316"/>
      <c r="M115" s="317"/>
      <c r="N115" s="316"/>
      <c r="O115" s="317"/>
      <c r="P115" s="316"/>
      <c r="Q115" s="317"/>
      <c r="R115" s="316"/>
      <c r="S115" s="317"/>
      <c r="T115" s="1609"/>
      <c r="U115" s="1610"/>
      <c r="V115" s="316"/>
      <c r="W115" s="317"/>
      <c r="X115" s="316"/>
      <c r="Y115" s="317"/>
      <c r="Z115" s="1609"/>
      <c r="AA115" s="1610"/>
      <c r="AB115" s="316"/>
      <c r="AC115" s="317"/>
      <c r="AD115" s="316"/>
      <c r="AE115" s="317"/>
      <c r="AF115" s="316"/>
      <c r="AG115" s="317"/>
      <c r="AH115" s="316"/>
      <c r="AI115" s="317"/>
      <c r="AJ115" s="316"/>
      <c r="AK115" s="317"/>
      <c r="AL115" s="1905"/>
      <c r="AM115" s="1906"/>
      <c r="AN115" s="1609"/>
      <c r="AO115" s="1610"/>
      <c r="AP115" s="1905"/>
      <c r="AQ115" s="1906"/>
      <c r="AR115" s="316"/>
      <c r="AS115" s="317"/>
      <c r="AT115" s="316"/>
      <c r="AU115" s="317"/>
      <c r="AV115" s="2156"/>
      <c r="FO115" s="139"/>
      <c r="FP115" s="1502"/>
      <c r="FW115" s="1501"/>
      <c r="GW115" s="143" t="s">
        <v>114</v>
      </c>
      <c r="GX115" s="143" t="s">
        <v>46</v>
      </c>
      <c r="GY115" s="10" t="s">
        <v>46</v>
      </c>
      <c r="GZ115" s="10" t="s">
        <v>23</v>
      </c>
      <c r="HA115" s="10" t="s">
        <v>44</v>
      </c>
      <c r="HB115" s="143" t="s">
        <v>103</v>
      </c>
    </row>
    <row r="116" spans="1:224" s="12" customFormat="1" ht="30" customHeight="1" x14ac:dyDescent="0.2">
      <c r="A116"/>
      <c r="B116" s="700"/>
      <c r="C116" s="1460" t="s">
        <v>114</v>
      </c>
      <c r="D116" s="767" t="s">
        <v>7</v>
      </c>
      <c r="E116" s="1485" t="s">
        <v>132</v>
      </c>
      <c r="F116" s="763"/>
      <c r="G116" s="1484">
        <v>779.84999999999991</v>
      </c>
      <c r="H116" s="1483"/>
      <c r="I116" s="702"/>
      <c r="J116" s="322"/>
      <c r="K116" s="323"/>
      <c r="L116" s="322"/>
      <c r="M116" s="323"/>
      <c r="N116" s="322"/>
      <c r="O116" s="323"/>
      <c r="P116" s="322"/>
      <c r="Q116" s="323"/>
      <c r="R116" s="322"/>
      <c r="S116" s="323"/>
      <c r="T116" s="1613"/>
      <c r="U116" s="1614"/>
      <c r="V116" s="322"/>
      <c r="W116" s="323"/>
      <c r="X116" s="322"/>
      <c r="Y116" s="323"/>
      <c r="Z116" s="1613"/>
      <c r="AA116" s="1614"/>
      <c r="AB116" s="322"/>
      <c r="AC116" s="323"/>
      <c r="AD116" s="322"/>
      <c r="AE116" s="323"/>
      <c r="AF116" s="322"/>
      <c r="AG116" s="323"/>
      <c r="AH116" s="322"/>
      <c r="AI116" s="323"/>
      <c r="AJ116" s="322"/>
      <c r="AK116" s="323"/>
      <c r="AL116" s="1911"/>
      <c r="AM116" s="1912"/>
      <c r="AN116" s="1613"/>
      <c r="AO116" s="1614"/>
      <c r="AP116" s="1911"/>
      <c r="AQ116" s="1912"/>
      <c r="AR116" s="322"/>
      <c r="AS116" s="323"/>
      <c r="AT116" s="322"/>
      <c r="AU116" s="323"/>
      <c r="AV116" s="2159"/>
      <c r="FO116" s="153"/>
      <c r="FP116" s="1506"/>
      <c r="FW116" s="1505"/>
      <c r="GW116" s="157" t="s">
        <v>114</v>
      </c>
      <c r="GX116" s="157" t="s">
        <v>46</v>
      </c>
      <c r="GY116" s="12" t="s">
        <v>110</v>
      </c>
      <c r="GZ116" s="12" t="s">
        <v>23</v>
      </c>
      <c r="HA116" s="12" t="s">
        <v>45</v>
      </c>
      <c r="HB116" s="157" t="s">
        <v>103</v>
      </c>
    </row>
    <row r="117" spans="1:224" s="9" customFormat="1" ht="30" customHeight="1" x14ac:dyDescent="0.2">
      <c r="A117"/>
      <c r="B117" s="666"/>
      <c r="C117" s="1460" t="s">
        <v>114</v>
      </c>
      <c r="D117" s="749" t="s">
        <v>7</v>
      </c>
      <c r="E117" s="1500" t="s">
        <v>225</v>
      </c>
      <c r="F117" s="745"/>
      <c r="G117" s="749" t="s">
        <v>7</v>
      </c>
      <c r="H117" s="1499"/>
      <c r="I117" s="668"/>
      <c r="J117" s="314"/>
      <c r="K117" s="315"/>
      <c r="L117" s="314"/>
      <c r="M117" s="315"/>
      <c r="N117" s="314"/>
      <c r="O117" s="315"/>
      <c r="P117" s="314"/>
      <c r="Q117" s="315"/>
      <c r="R117" s="314"/>
      <c r="S117" s="315"/>
      <c r="T117" s="1607"/>
      <c r="U117" s="1608"/>
      <c r="V117" s="314"/>
      <c r="W117" s="315"/>
      <c r="X117" s="314"/>
      <c r="Y117" s="315"/>
      <c r="Z117" s="1607"/>
      <c r="AA117" s="1608"/>
      <c r="AB117" s="314"/>
      <c r="AC117" s="315"/>
      <c r="AD117" s="314"/>
      <c r="AE117" s="315"/>
      <c r="AF117" s="314"/>
      <c r="AG117" s="315"/>
      <c r="AH117" s="314"/>
      <c r="AI117" s="315"/>
      <c r="AJ117" s="314"/>
      <c r="AK117" s="315"/>
      <c r="AL117" s="1903"/>
      <c r="AM117" s="1904"/>
      <c r="AN117" s="1607"/>
      <c r="AO117" s="1608"/>
      <c r="AP117" s="1903"/>
      <c r="AQ117" s="1904"/>
      <c r="AR117" s="314"/>
      <c r="AS117" s="315"/>
      <c r="AT117" s="314"/>
      <c r="AU117" s="315"/>
      <c r="AV117" s="2157"/>
      <c r="FO117" s="132"/>
      <c r="FP117" s="1510"/>
      <c r="FW117" s="1509"/>
      <c r="GW117" s="136" t="s">
        <v>114</v>
      </c>
      <c r="GX117" s="136" t="s">
        <v>46</v>
      </c>
      <c r="GY117" s="9" t="s">
        <v>45</v>
      </c>
      <c r="GZ117" s="9" t="s">
        <v>23</v>
      </c>
      <c r="HA117" s="9" t="s">
        <v>44</v>
      </c>
      <c r="HB117" s="136" t="s">
        <v>103</v>
      </c>
    </row>
    <row r="118" spans="1:224" s="9" customFormat="1" ht="30" customHeight="1" x14ac:dyDescent="0.2">
      <c r="A118"/>
      <c r="B118" s="666"/>
      <c r="C118" s="1460" t="s">
        <v>114</v>
      </c>
      <c r="D118" s="749" t="s">
        <v>7</v>
      </c>
      <c r="E118" s="1500" t="s">
        <v>1080</v>
      </c>
      <c r="F118" s="745"/>
      <c r="G118" s="749" t="s">
        <v>7</v>
      </c>
      <c r="H118" s="1499"/>
      <c r="I118" s="668"/>
      <c r="J118" s="314"/>
      <c r="K118" s="315"/>
      <c r="L118" s="314"/>
      <c r="M118" s="315"/>
      <c r="N118" s="314"/>
      <c r="O118" s="315"/>
      <c r="P118" s="314"/>
      <c r="Q118" s="315"/>
      <c r="R118" s="314"/>
      <c r="S118" s="315"/>
      <c r="T118" s="1607"/>
      <c r="U118" s="1608"/>
      <c r="V118" s="314"/>
      <c r="W118" s="315"/>
      <c r="X118" s="314"/>
      <c r="Y118" s="315"/>
      <c r="Z118" s="1607"/>
      <c r="AA118" s="1608"/>
      <c r="AB118" s="314"/>
      <c r="AC118" s="315"/>
      <c r="AD118" s="314"/>
      <c r="AE118" s="315"/>
      <c r="AF118" s="314"/>
      <c r="AG118" s="315"/>
      <c r="AH118" s="314"/>
      <c r="AI118" s="315"/>
      <c r="AJ118" s="314"/>
      <c r="AK118" s="315"/>
      <c r="AL118" s="1903"/>
      <c r="AM118" s="1904"/>
      <c r="AN118" s="1607"/>
      <c r="AO118" s="1608"/>
      <c r="AP118" s="1903"/>
      <c r="AQ118" s="1904"/>
      <c r="AR118" s="314"/>
      <c r="AS118" s="315"/>
      <c r="AT118" s="314"/>
      <c r="AU118" s="315"/>
      <c r="AV118" s="2157"/>
      <c r="FO118" s="132"/>
      <c r="FP118" s="1510"/>
      <c r="FW118" s="1509"/>
      <c r="GW118" s="136" t="s">
        <v>114</v>
      </c>
      <c r="GX118" s="136" t="s">
        <v>46</v>
      </c>
      <c r="GY118" s="9" t="s">
        <v>45</v>
      </c>
      <c r="GZ118" s="9" t="s">
        <v>23</v>
      </c>
      <c r="HA118" s="9" t="s">
        <v>44</v>
      </c>
      <c r="HB118" s="136" t="s">
        <v>103</v>
      </c>
    </row>
    <row r="119" spans="1:224" s="1" customFormat="1" ht="30" customHeight="1" x14ac:dyDescent="0.2">
      <c r="A119"/>
      <c r="B119" s="1467" t="s">
        <v>268</v>
      </c>
      <c r="C119" s="1482" t="s">
        <v>105</v>
      </c>
      <c r="D119" s="1481" t="s">
        <v>308</v>
      </c>
      <c r="E119" s="1480" t="s">
        <v>309</v>
      </c>
      <c r="F119" s="1479" t="s">
        <v>194</v>
      </c>
      <c r="G119" s="1478">
        <v>196.57</v>
      </c>
      <c r="H119" s="563">
        <v>595.1</v>
      </c>
      <c r="I119" s="1477">
        <f>ROUND(H119*G119,2)</f>
        <v>116978.81</v>
      </c>
      <c r="J119" s="548"/>
      <c r="K119" s="549">
        <f>ROUND(J119*$H119,2)</f>
        <v>0</v>
      </c>
      <c r="L119" s="548"/>
      <c r="M119" s="549">
        <f>ROUND(L119*$H119,2)</f>
        <v>0</v>
      </c>
      <c r="N119" s="548"/>
      <c r="O119" s="549">
        <f>ROUND(N119*$H119,2)</f>
        <v>0</v>
      </c>
      <c r="P119" s="548"/>
      <c r="Q119" s="549">
        <f>ROUND(P119*$H119,2)</f>
        <v>0</v>
      </c>
      <c r="R119" s="548"/>
      <c r="S119" s="549">
        <f>ROUND(R119*$H119,2)</f>
        <v>0</v>
      </c>
      <c r="T119" s="1747">
        <f>G119*0.29</f>
        <v>57.005299999999991</v>
      </c>
      <c r="U119" s="1748">
        <f>ROUND(T119*$H119,2)</f>
        <v>33923.85</v>
      </c>
      <c r="V119" s="548"/>
      <c r="W119" s="549">
        <f>ROUND(V119*$H119,2)</f>
        <v>0</v>
      </c>
      <c r="X119" s="548"/>
      <c r="Y119" s="549">
        <f>ROUND(X119*$H119,2)</f>
        <v>0</v>
      </c>
      <c r="Z119" s="1747"/>
      <c r="AA119" s="1748">
        <f>ROUND(Z119*$H119,2)</f>
        <v>0</v>
      </c>
      <c r="AB119" s="548"/>
      <c r="AC119" s="549">
        <f>ROUND(AB119*$H119,2)</f>
        <v>0</v>
      </c>
      <c r="AD119" s="548"/>
      <c r="AE119" s="549">
        <f>ROUND(AD119*$H119,2)</f>
        <v>0</v>
      </c>
      <c r="AF119" s="548"/>
      <c r="AG119" s="549">
        <f>ROUND(AF119*$H119,2)</f>
        <v>0</v>
      </c>
      <c r="AH119" s="548"/>
      <c r="AI119" s="549">
        <f>ROUND(AH119*$H119,2)</f>
        <v>0</v>
      </c>
      <c r="AJ119" s="548"/>
      <c r="AK119" s="549">
        <f>ROUND(AJ119*$H119,2)</f>
        <v>0</v>
      </c>
      <c r="AL119" s="2090">
        <v>22</v>
      </c>
      <c r="AM119" s="2091">
        <f>ROUND(AL119*$H119,2)</f>
        <v>13092.2</v>
      </c>
      <c r="AN119" s="1747">
        <v>33</v>
      </c>
      <c r="AO119" s="1748">
        <f>ROUND(AN119*$H119,2)</f>
        <v>19638.3</v>
      </c>
      <c r="AP119" s="2090">
        <v>5</v>
      </c>
      <c r="AQ119" s="2091">
        <f>ROUND(AP119*$H119,2)</f>
        <v>2975.5</v>
      </c>
      <c r="AR119" s="548">
        <f>AP119+AN119+AL119+AJ119+AH119+AF119+AD119+AB119+Z119+X119+V119+T119+R119+P119+N119+L119+J119</f>
        <v>117.00529999999999</v>
      </c>
      <c r="AS119" s="549">
        <f>ROUND(AR119*H119,2)</f>
        <v>69629.850000000006</v>
      </c>
      <c r="AT119" s="548">
        <f>G119-AR119</f>
        <v>79.564700000000002</v>
      </c>
      <c r="AU119" s="549">
        <f>ROUND(AT119*H119,2)</f>
        <v>47348.95</v>
      </c>
      <c r="AV119" s="2158">
        <f>AU119/I119</f>
        <v>0.40476518781478454</v>
      </c>
      <c r="FO119" s="56"/>
      <c r="FP119" s="122" t="s">
        <v>7</v>
      </c>
      <c r="FQ119" s="1493" t="s">
        <v>31</v>
      </c>
      <c r="FS119" s="1492">
        <f>FR119*G119</f>
        <v>0</v>
      </c>
      <c r="FT119" s="1492">
        <v>0</v>
      </c>
      <c r="FU119" s="1492">
        <f>FT119*G119</f>
        <v>0</v>
      </c>
      <c r="FV119" s="1492">
        <v>0</v>
      </c>
      <c r="FW119" s="1491">
        <f>FV119*G119</f>
        <v>0</v>
      </c>
      <c r="GU119" s="126" t="s">
        <v>110</v>
      </c>
      <c r="GW119" s="126" t="s">
        <v>105</v>
      </c>
      <c r="GX119" s="126" t="s">
        <v>46</v>
      </c>
      <c r="HB119" s="1486" t="s">
        <v>103</v>
      </c>
      <c r="HH119" s="1490">
        <f>IF(FQ119="základní",I119,0)</f>
        <v>116978.81</v>
      </c>
      <c r="HI119" s="1490">
        <f>IF(FQ119="snížená",I119,0)</f>
        <v>0</v>
      </c>
      <c r="HJ119" s="1490">
        <f>IF(FQ119="zákl. přenesená",I119,0)</f>
        <v>0</v>
      </c>
      <c r="HK119" s="1490">
        <f>IF(FQ119="sníž. přenesená",I119,0)</f>
        <v>0</v>
      </c>
      <c r="HL119" s="1490">
        <f>IF(FQ119="nulová",I119,0)</f>
        <v>0</v>
      </c>
      <c r="HM119" s="1486" t="s">
        <v>45</v>
      </c>
      <c r="HN119" s="1490">
        <f>ROUND(H119*G119,2)</f>
        <v>116978.81</v>
      </c>
      <c r="HO119" s="1486" t="s">
        <v>110</v>
      </c>
      <c r="HP119" s="126" t="s">
        <v>1081</v>
      </c>
    </row>
    <row r="120" spans="1:224" s="1" customFormat="1" ht="30" customHeight="1" x14ac:dyDescent="0.2">
      <c r="A120"/>
      <c r="B120" s="599"/>
      <c r="C120" s="1460" t="s">
        <v>112</v>
      </c>
      <c r="D120" s="3"/>
      <c r="E120" s="1459" t="s">
        <v>311</v>
      </c>
      <c r="F120" s="3"/>
      <c r="G120" s="3"/>
      <c r="H120" s="1458"/>
      <c r="I120" s="601"/>
      <c r="J120" s="542"/>
      <c r="K120" s="543"/>
      <c r="L120" s="542"/>
      <c r="M120" s="543"/>
      <c r="N120" s="542"/>
      <c r="O120" s="543"/>
      <c r="P120" s="542"/>
      <c r="Q120" s="543"/>
      <c r="R120" s="542"/>
      <c r="S120" s="543"/>
      <c r="T120" s="1605"/>
      <c r="U120" s="1606"/>
      <c r="V120" s="542"/>
      <c r="W120" s="543"/>
      <c r="X120" s="542"/>
      <c r="Y120" s="543"/>
      <c r="Z120" s="1605"/>
      <c r="AA120" s="1606"/>
      <c r="AB120" s="542"/>
      <c r="AC120" s="543"/>
      <c r="AD120" s="542"/>
      <c r="AE120" s="543"/>
      <c r="AF120" s="542"/>
      <c r="AG120" s="543"/>
      <c r="AH120" s="542"/>
      <c r="AI120" s="543"/>
      <c r="AJ120" s="542"/>
      <c r="AK120" s="543"/>
      <c r="AL120" s="1901"/>
      <c r="AM120" s="1902"/>
      <c r="AN120" s="1605"/>
      <c r="AO120" s="1606"/>
      <c r="AP120" s="1901"/>
      <c r="AQ120" s="1902"/>
      <c r="AR120" s="542"/>
      <c r="AS120" s="543"/>
      <c r="AT120" s="542"/>
      <c r="AU120" s="543"/>
      <c r="AV120" s="2155"/>
      <c r="FO120" s="56"/>
      <c r="FP120" s="1504"/>
      <c r="FW120" s="1503"/>
      <c r="GW120" s="1486" t="s">
        <v>112</v>
      </c>
      <c r="GX120" s="1486" t="s">
        <v>46</v>
      </c>
    </row>
    <row r="121" spans="1:224" s="10" customFormat="1" ht="30" customHeight="1" x14ac:dyDescent="0.2">
      <c r="A121"/>
      <c r="B121" s="657"/>
      <c r="C121" s="1460" t="s">
        <v>114</v>
      </c>
      <c r="D121" s="755" t="s">
        <v>7</v>
      </c>
      <c r="E121" s="1476" t="s">
        <v>1082</v>
      </c>
      <c r="F121" s="751"/>
      <c r="G121" s="1475">
        <v>200.75</v>
      </c>
      <c r="H121" s="1474"/>
      <c r="I121" s="659"/>
      <c r="J121" s="316"/>
      <c r="K121" s="317"/>
      <c r="L121" s="316"/>
      <c r="M121" s="317"/>
      <c r="N121" s="316"/>
      <c r="O121" s="317"/>
      <c r="P121" s="316"/>
      <c r="Q121" s="317"/>
      <c r="R121" s="316"/>
      <c r="S121" s="317"/>
      <c r="T121" s="1609"/>
      <c r="U121" s="1610"/>
      <c r="V121" s="316"/>
      <c r="W121" s="317"/>
      <c r="X121" s="316"/>
      <c r="Y121" s="317"/>
      <c r="Z121" s="1609"/>
      <c r="AA121" s="1610"/>
      <c r="AB121" s="316"/>
      <c r="AC121" s="317"/>
      <c r="AD121" s="316"/>
      <c r="AE121" s="317"/>
      <c r="AF121" s="316"/>
      <c r="AG121" s="317"/>
      <c r="AH121" s="316"/>
      <c r="AI121" s="317"/>
      <c r="AJ121" s="316"/>
      <c r="AK121" s="317"/>
      <c r="AL121" s="1905"/>
      <c r="AM121" s="1906"/>
      <c r="AN121" s="1609"/>
      <c r="AO121" s="1610"/>
      <c r="AP121" s="1905"/>
      <c r="AQ121" s="1906"/>
      <c r="AR121" s="316"/>
      <c r="AS121" s="317"/>
      <c r="AT121" s="316"/>
      <c r="AU121" s="317"/>
      <c r="AV121" s="2156"/>
      <c r="FO121" s="139"/>
      <c r="FP121" s="1502"/>
      <c r="FW121" s="1501"/>
      <c r="GW121" s="143" t="s">
        <v>114</v>
      </c>
      <c r="GX121" s="143" t="s">
        <v>46</v>
      </c>
      <c r="GY121" s="10" t="s">
        <v>46</v>
      </c>
      <c r="GZ121" s="10" t="s">
        <v>23</v>
      </c>
      <c r="HA121" s="10" t="s">
        <v>44</v>
      </c>
      <c r="HB121" s="143" t="s">
        <v>103</v>
      </c>
    </row>
    <row r="122" spans="1:224" s="10" customFormat="1" ht="30" customHeight="1" x14ac:dyDescent="0.2">
      <c r="A122"/>
      <c r="B122" s="657"/>
      <c r="C122" s="1460" t="s">
        <v>114</v>
      </c>
      <c r="D122" s="755" t="s">
        <v>7</v>
      </c>
      <c r="E122" s="1476" t="s">
        <v>1083</v>
      </c>
      <c r="F122" s="751"/>
      <c r="G122" s="1475">
        <v>13.83</v>
      </c>
      <c r="H122" s="1474"/>
      <c r="I122" s="659"/>
      <c r="J122" s="316"/>
      <c r="K122" s="317"/>
      <c r="L122" s="316"/>
      <c r="M122" s="317"/>
      <c r="N122" s="316"/>
      <c r="O122" s="317"/>
      <c r="P122" s="316"/>
      <c r="Q122" s="317"/>
      <c r="R122" s="316"/>
      <c r="S122" s="317"/>
      <c r="T122" s="1609"/>
      <c r="U122" s="1610"/>
      <c r="V122" s="316"/>
      <c r="W122" s="317"/>
      <c r="X122" s="316"/>
      <c r="Y122" s="317"/>
      <c r="Z122" s="1609"/>
      <c r="AA122" s="1610"/>
      <c r="AB122" s="316"/>
      <c r="AC122" s="317"/>
      <c r="AD122" s="316"/>
      <c r="AE122" s="317"/>
      <c r="AF122" s="316"/>
      <c r="AG122" s="317"/>
      <c r="AH122" s="316"/>
      <c r="AI122" s="317"/>
      <c r="AJ122" s="316"/>
      <c r="AK122" s="317"/>
      <c r="AL122" s="1905"/>
      <c r="AM122" s="1906"/>
      <c r="AN122" s="1609"/>
      <c r="AO122" s="1610"/>
      <c r="AP122" s="1905"/>
      <c r="AQ122" s="1906"/>
      <c r="AR122" s="316"/>
      <c r="AS122" s="317"/>
      <c r="AT122" s="316"/>
      <c r="AU122" s="317"/>
      <c r="AV122" s="2156"/>
      <c r="FO122" s="139"/>
      <c r="FP122" s="1502"/>
      <c r="FW122" s="1501"/>
      <c r="GW122" s="143" t="s">
        <v>114</v>
      </c>
      <c r="GX122" s="143" t="s">
        <v>46</v>
      </c>
      <c r="GY122" s="10" t="s">
        <v>46</v>
      </c>
      <c r="GZ122" s="10" t="s">
        <v>23</v>
      </c>
      <c r="HA122" s="10" t="s">
        <v>44</v>
      </c>
      <c r="HB122" s="143" t="s">
        <v>103</v>
      </c>
    </row>
    <row r="123" spans="1:224" s="11" customFormat="1" ht="30" customHeight="1" x14ac:dyDescent="0.2">
      <c r="A123"/>
      <c r="B123" s="1533"/>
      <c r="C123" s="1460" t="s">
        <v>114</v>
      </c>
      <c r="D123" s="761" t="s">
        <v>7</v>
      </c>
      <c r="E123" s="1532" t="s">
        <v>125</v>
      </c>
      <c r="F123" s="757"/>
      <c r="G123" s="1531">
        <v>214.58</v>
      </c>
      <c r="H123" s="1530"/>
      <c r="I123" s="1529"/>
      <c r="J123" s="320"/>
      <c r="K123" s="321"/>
      <c r="L123" s="320"/>
      <c r="M123" s="321"/>
      <c r="N123" s="320"/>
      <c r="O123" s="321"/>
      <c r="P123" s="320"/>
      <c r="Q123" s="321"/>
      <c r="R123" s="320"/>
      <c r="S123" s="321"/>
      <c r="T123" s="1611"/>
      <c r="U123" s="1612"/>
      <c r="V123" s="320"/>
      <c r="W123" s="321"/>
      <c r="X123" s="320"/>
      <c r="Y123" s="321"/>
      <c r="Z123" s="1611"/>
      <c r="AA123" s="1612"/>
      <c r="AB123" s="320"/>
      <c r="AC123" s="321"/>
      <c r="AD123" s="320"/>
      <c r="AE123" s="321"/>
      <c r="AF123" s="320"/>
      <c r="AG123" s="321"/>
      <c r="AH123" s="320"/>
      <c r="AI123" s="321"/>
      <c r="AJ123" s="320"/>
      <c r="AK123" s="321"/>
      <c r="AL123" s="1909"/>
      <c r="AM123" s="1910"/>
      <c r="AN123" s="1611"/>
      <c r="AO123" s="1612"/>
      <c r="AP123" s="1909"/>
      <c r="AQ123" s="1910"/>
      <c r="AR123" s="320"/>
      <c r="AS123" s="321"/>
      <c r="AT123" s="320"/>
      <c r="AU123" s="321"/>
      <c r="AV123" s="2160"/>
      <c r="FO123" s="146"/>
      <c r="FP123" s="1528"/>
      <c r="FW123" s="1527"/>
      <c r="GW123" s="150" t="s">
        <v>114</v>
      </c>
      <c r="GX123" s="150" t="s">
        <v>46</v>
      </c>
      <c r="GY123" s="11" t="s">
        <v>126</v>
      </c>
      <c r="GZ123" s="11" t="s">
        <v>23</v>
      </c>
      <c r="HA123" s="11" t="s">
        <v>44</v>
      </c>
      <c r="HB123" s="150" t="s">
        <v>103</v>
      </c>
    </row>
    <row r="124" spans="1:224" s="10" customFormat="1" ht="30" customHeight="1" x14ac:dyDescent="0.2">
      <c r="A124"/>
      <c r="B124" s="657"/>
      <c r="C124" s="1460" t="s">
        <v>114</v>
      </c>
      <c r="D124" s="755" t="s">
        <v>7</v>
      </c>
      <c r="E124" s="1476" t="s">
        <v>1084</v>
      </c>
      <c r="F124" s="751"/>
      <c r="G124" s="1475">
        <v>-18.010000000000002</v>
      </c>
      <c r="H124" s="1474"/>
      <c r="I124" s="659"/>
      <c r="J124" s="316"/>
      <c r="K124" s="317"/>
      <c r="L124" s="316"/>
      <c r="M124" s="317"/>
      <c r="N124" s="316"/>
      <c r="O124" s="317"/>
      <c r="P124" s="316"/>
      <c r="Q124" s="317"/>
      <c r="R124" s="316"/>
      <c r="S124" s="317"/>
      <c r="T124" s="1609"/>
      <c r="U124" s="1610"/>
      <c r="V124" s="316"/>
      <c r="W124" s="317"/>
      <c r="X124" s="316"/>
      <c r="Y124" s="317"/>
      <c r="Z124" s="1609"/>
      <c r="AA124" s="1610"/>
      <c r="AB124" s="316"/>
      <c r="AC124" s="317"/>
      <c r="AD124" s="316"/>
      <c r="AE124" s="317"/>
      <c r="AF124" s="316"/>
      <c r="AG124" s="317"/>
      <c r="AH124" s="316"/>
      <c r="AI124" s="317"/>
      <c r="AJ124" s="316"/>
      <c r="AK124" s="317"/>
      <c r="AL124" s="1905"/>
      <c r="AM124" s="1906"/>
      <c r="AN124" s="1609"/>
      <c r="AO124" s="1610"/>
      <c r="AP124" s="1905"/>
      <c r="AQ124" s="1906"/>
      <c r="AR124" s="316"/>
      <c r="AS124" s="317"/>
      <c r="AT124" s="316"/>
      <c r="AU124" s="317"/>
      <c r="AV124" s="2156"/>
      <c r="FO124" s="139"/>
      <c r="FP124" s="1502"/>
      <c r="FW124" s="1501"/>
      <c r="GW124" s="143" t="s">
        <v>114</v>
      </c>
      <c r="GX124" s="143" t="s">
        <v>46</v>
      </c>
      <c r="GY124" s="10" t="s">
        <v>46</v>
      </c>
      <c r="GZ124" s="10" t="s">
        <v>23</v>
      </c>
      <c r="HA124" s="10" t="s">
        <v>44</v>
      </c>
      <c r="HB124" s="143" t="s">
        <v>103</v>
      </c>
    </row>
    <row r="125" spans="1:224" s="12" customFormat="1" ht="30" customHeight="1" x14ac:dyDescent="0.2">
      <c r="A125"/>
      <c r="B125" s="700"/>
      <c r="C125" s="1460" t="s">
        <v>114</v>
      </c>
      <c r="D125" s="767" t="s">
        <v>7</v>
      </c>
      <c r="E125" s="1485" t="s">
        <v>132</v>
      </c>
      <c r="F125" s="763"/>
      <c r="G125" s="1484">
        <v>196.57000000000002</v>
      </c>
      <c r="H125" s="1483"/>
      <c r="I125" s="702"/>
      <c r="J125" s="322"/>
      <c r="K125" s="323"/>
      <c r="L125" s="322"/>
      <c r="M125" s="323"/>
      <c r="N125" s="322"/>
      <c r="O125" s="323"/>
      <c r="P125" s="322"/>
      <c r="Q125" s="323"/>
      <c r="R125" s="322"/>
      <c r="S125" s="323"/>
      <c r="T125" s="1613"/>
      <c r="U125" s="1614"/>
      <c r="V125" s="322"/>
      <c r="W125" s="323"/>
      <c r="X125" s="322"/>
      <c r="Y125" s="323"/>
      <c r="Z125" s="1613"/>
      <c r="AA125" s="1614"/>
      <c r="AB125" s="322"/>
      <c r="AC125" s="323"/>
      <c r="AD125" s="322"/>
      <c r="AE125" s="323"/>
      <c r="AF125" s="322"/>
      <c r="AG125" s="323"/>
      <c r="AH125" s="322"/>
      <c r="AI125" s="323"/>
      <c r="AJ125" s="322"/>
      <c r="AK125" s="323"/>
      <c r="AL125" s="1911"/>
      <c r="AM125" s="1912"/>
      <c r="AN125" s="1613"/>
      <c r="AO125" s="1614"/>
      <c r="AP125" s="1911"/>
      <c r="AQ125" s="1912"/>
      <c r="AR125" s="322"/>
      <c r="AS125" s="323"/>
      <c r="AT125" s="322"/>
      <c r="AU125" s="323"/>
      <c r="AV125" s="2159"/>
      <c r="FO125" s="153"/>
      <c r="FP125" s="1506"/>
      <c r="FW125" s="1505"/>
      <c r="GW125" s="157" t="s">
        <v>114</v>
      </c>
      <c r="GX125" s="157" t="s">
        <v>46</v>
      </c>
      <c r="GY125" s="12" t="s">
        <v>110</v>
      </c>
      <c r="GZ125" s="12" t="s">
        <v>23</v>
      </c>
      <c r="HA125" s="12" t="s">
        <v>45</v>
      </c>
      <c r="HB125" s="157" t="s">
        <v>103</v>
      </c>
    </row>
    <row r="126" spans="1:224" s="1" customFormat="1" ht="30" customHeight="1" x14ac:dyDescent="0.2">
      <c r="A126"/>
      <c r="B126" s="1519" t="s">
        <v>274</v>
      </c>
      <c r="C126" s="1518" t="s">
        <v>238</v>
      </c>
      <c r="D126" s="1517" t="s">
        <v>316</v>
      </c>
      <c r="E126" s="1516" t="s">
        <v>317</v>
      </c>
      <c r="F126" s="1515" t="s">
        <v>283</v>
      </c>
      <c r="G126" s="1514">
        <v>353.83</v>
      </c>
      <c r="H126" s="571">
        <v>123.8</v>
      </c>
      <c r="I126" s="1513">
        <f>ROUND(H126*G126,2)</f>
        <v>43804.15</v>
      </c>
      <c r="J126" s="548"/>
      <c r="K126" s="549">
        <f>ROUND(J126*$H126,2)</f>
        <v>0</v>
      </c>
      <c r="L126" s="548"/>
      <c r="M126" s="549">
        <f>ROUND(L126*$H126,2)</f>
        <v>0</v>
      </c>
      <c r="N126" s="548"/>
      <c r="O126" s="549">
        <f>ROUND(N126*$H126,2)</f>
        <v>0</v>
      </c>
      <c r="P126" s="548"/>
      <c r="Q126" s="549">
        <f>ROUND(P126*$H126,2)</f>
        <v>0</v>
      </c>
      <c r="R126" s="548"/>
      <c r="S126" s="549">
        <f>ROUND(R126*$H126,2)</f>
        <v>0</v>
      </c>
      <c r="T126" s="1747">
        <f>G126*0.29</f>
        <v>102.61069999999999</v>
      </c>
      <c r="U126" s="1748">
        <f>ROUND(T126*$H126,2)</f>
        <v>12703.2</v>
      </c>
      <c r="V126" s="548"/>
      <c r="W126" s="549">
        <f>ROUND(V126*$H126,2)</f>
        <v>0</v>
      </c>
      <c r="X126" s="548"/>
      <c r="Y126" s="549">
        <f>ROUND(X126*$H126,2)</f>
        <v>0</v>
      </c>
      <c r="Z126" s="1747"/>
      <c r="AA126" s="1748">
        <f>ROUND(Z126*$H126,2)</f>
        <v>0</v>
      </c>
      <c r="AB126" s="548"/>
      <c r="AC126" s="549">
        <f>ROUND(AB126*$H126,2)</f>
        <v>0</v>
      </c>
      <c r="AD126" s="548"/>
      <c r="AE126" s="549">
        <f>ROUND(AD126*$H126,2)</f>
        <v>0</v>
      </c>
      <c r="AF126" s="548"/>
      <c r="AG126" s="549">
        <f>ROUND(AF126*$H126,2)</f>
        <v>0</v>
      </c>
      <c r="AH126" s="548"/>
      <c r="AI126" s="549">
        <f>ROUND(AH126*$H126,2)</f>
        <v>0</v>
      </c>
      <c r="AJ126" s="548"/>
      <c r="AK126" s="549">
        <f>ROUND(AJ126*$H126,2)</f>
        <v>0</v>
      </c>
      <c r="AL126" s="2090">
        <v>40</v>
      </c>
      <c r="AM126" s="2091">
        <f>ROUND(AL126*$H126,2)</f>
        <v>4952</v>
      </c>
      <c r="AN126" s="1747">
        <v>0</v>
      </c>
      <c r="AO126" s="1748">
        <f>ROUND(AN126*$H126,2)</f>
        <v>0</v>
      </c>
      <c r="AP126" s="2090"/>
      <c r="AQ126" s="2091">
        <f>ROUND(AP126*$H126,2)</f>
        <v>0</v>
      </c>
      <c r="AR126" s="548">
        <f>AP126+AN126+AL126+AJ126+AH126+AF126+AD126+AB126+Z126+X126+V126+T126+R126+P126+N126+L126+J126</f>
        <v>142.61070000000001</v>
      </c>
      <c r="AS126" s="549">
        <f>ROUND(AR126*H126,2)</f>
        <v>17655.2</v>
      </c>
      <c r="AT126" s="548">
        <f>G126-AR126</f>
        <v>211.21929999999998</v>
      </c>
      <c r="AU126" s="549">
        <f>ROUND(AT126*H126,2)</f>
        <v>26148.95</v>
      </c>
      <c r="AV126" s="2158">
        <f>AU126/I126</f>
        <v>0.59695143040100085</v>
      </c>
      <c r="FO126" s="163"/>
      <c r="FP126" s="164" t="s">
        <v>7</v>
      </c>
      <c r="FQ126" s="1520" t="s">
        <v>31</v>
      </c>
      <c r="FS126" s="1492">
        <f>FR126*G126</f>
        <v>0</v>
      </c>
      <c r="FT126" s="1492">
        <v>1</v>
      </c>
      <c r="FU126" s="1492">
        <f>FT126*G126</f>
        <v>353.83</v>
      </c>
      <c r="FV126" s="1492">
        <v>0</v>
      </c>
      <c r="FW126" s="1491">
        <f>FV126*G126</f>
        <v>0</v>
      </c>
      <c r="GU126" s="126" t="s">
        <v>166</v>
      </c>
      <c r="GW126" s="126" t="s">
        <v>238</v>
      </c>
      <c r="GX126" s="126" t="s">
        <v>46</v>
      </c>
      <c r="HB126" s="1486" t="s">
        <v>103</v>
      </c>
      <c r="HH126" s="1490">
        <f>IF(FQ126="základní",I126,0)</f>
        <v>43804.15</v>
      </c>
      <c r="HI126" s="1490">
        <f>IF(FQ126="snížená",I126,0)</f>
        <v>0</v>
      </c>
      <c r="HJ126" s="1490">
        <f>IF(FQ126="zákl. přenesená",I126,0)</f>
        <v>0</v>
      </c>
      <c r="HK126" s="1490">
        <f>IF(FQ126="sníž. přenesená",I126,0)</f>
        <v>0</v>
      </c>
      <c r="HL126" s="1490">
        <f>IF(FQ126="nulová",I126,0)</f>
        <v>0</v>
      </c>
      <c r="HM126" s="1486" t="s">
        <v>45</v>
      </c>
      <c r="HN126" s="1490">
        <f>ROUND(H126*G126,2)</f>
        <v>43804.15</v>
      </c>
      <c r="HO126" s="1486" t="s">
        <v>110</v>
      </c>
      <c r="HP126" s="126" t="s">
        <v>1085</v>
      </c>
    </row>
    <row r="127" spans="1:224" s="10" customFormat="1" ht="30" customHeight="1" x14ac:dyDescent="0.2">
      <c r="A127"/>
      <c r="B127" s="657"/>
      <c r="C127" s="1460" t="s">
        <v>114</v>
      </c>
      <c r="D127" s="755" t="s">
        <v>7</v>
      </c>
      <c r="E127" s="1476" t="s">
        <v>1086</v>
      </c>
      <c r="F127" s="751"/>
      <c r="G127" s="1475">
        <v>353.83</v>
      </c>
      <c r="H127" s="1474"/>
      <c r="I127" s="659"/>
      <c r="J127" s="316"/>
      <c r="K127" s="317"/>
      <c r="L127" s="316"/>
      <c r="M127" s="317"/>
      <c r="N127" s="316"/>
      <c r="O127" s="317"/>
      <c r="P127" s="316"/>
      <c r="Q127" s="317"/>
      <c r="R127" s="316"/>
      <c r="S127" s="317"/>
      <c r="T127" s="1609"/>
      <c r="U127" s="1610"/>
      <c r="V127" s="316"/>
      <c r="W127" s="317"/>
      <c r="X127" s="316"/>
      <c r="Y127" s="317"/>
      <c r="Z127" s="1609"/>
      <c r="AA127" s="1610"/>
      <c r="AB127" s="316"/>
      <c r="AC127" s="317"/>
      <c r="AD127" s="316"/>
      <c r="AE127" s="317"/>
      <c r="AF127" s="316"/>
      <c r="AG127" s="317"/>
      <c r="AH127" s="316"/>
      <c r="AI127" s="317"/>
      <c r="AJ127" s="316"/>
      <c r="AK127" s="317"/>
      <c r="AL127" s="1905"/>
      <c r="AM127" s="1906"/>
      <c r="AN127" s="1609"/>
      <c r="AO127" s="1610"/>
      <c r="AP127" s="1905"/>
      <c r="AQ127" s="1906"/>
      <c r="AR127" s="316"/>
      <c r="AS127" s="317"/>
      <c r="AT127" s="316"/>
      <c r="AU127" s="317"/>
      <c r="AV127" s="2156"/>
      <c r="FO127" s="139"/>
      <c r="FP127" s="1502"/>
      <c r="FW127" s="1501"/>
      <c r="GW127" s="143" t="s">
        <v>114</v>
      </c>
      <c r="GX127" s="143" t="s">
        <v>46</v>
      </c>
      <c r="GY127" s="10" t="s">
        <v>46</v>
      </c>
      <c r="GZ127" s="10" t="s">
        <v>23</v>
      </c>
      <c r="HA127" s="10" t="s">
        <v>45</v>
      </c>
      <c r="HB127" s="143" t="s">
        <v>103</v>
      </c>
    </row>
    <row r="128" spans="1:224" s="1" customFormat="1" ht="30" customHeight="1" x14ac:dyDescent="0.2">
      <c r="A128"/>
      <c r="B128" s="1467" t="s">
        <v>280</v>
      </c>
      <c r="C128" s="1482" t="s">
        <v>105</v>
      </c>
      <c r="D128" s="1481" t="s">
        <v>321</v>
      </c>
      <c r="E128" s="1480" t="s">
        <v>322</v>
      </c>
      <c r="F128" s="1479" t="s">
        <v>108</v>
      </c>
      <c r="G128" s="1478">
        <v>81.67</v>
      </c>
      <c r="H128" s="563">
        <v>48.8</v>
      </c>
      <c r="I128" s="1477">
        <f>ROUND(H128*G128,2)</f>
        <v>3985.5</v>
      </c>
      <c r="J128" s="548"/>
      <c r="K128" s="549">
        <f>ROUND(J128*$H128,2)</f>
        <v>0</v>
      </c>
      <c r="L128" s="548"/>
      <c r="M128" s="549">
        <f>ROUND(L128*$H128,2)</f>
        <v>0</v>
      </c>
      <c r="N128" s="548"/>
      <c r="O128" s="549">
        <f>ROUND(N128*$H128,2)</f>
        <v>0</v>
      </c>
      <c r="P128" s="548"/>
      <c r="Q128" s="549">
        <f>ROUND(P128*$H128,2)</f>
        <v>0</v>
      </c>
      <c r="R128" s="548"/>
      <c r="S128" s="549">
        <f>ROUND(R128*$H128,2)</f>
        <v>0</v>
      </c>
      <c r="T128" s="1747"/>
      <c r="U128" s="1748">
        <f>ROUND(T128*$H128,2)</f>
        <v>0</v>
      </c>
      <c r="V128" s="548"/>
      <c r="W128" s="549">
        <f>ROUND(V128*$H128,2)</f>
        <v>0</v>
      </c>
      <c r="X128" s="548"/>
      <c r="Y128" s="549">
        <f>ROUND(X128*$H128,2)</f>
        <v>0</v>
      </c>
      <c r="Z128" s="1747"/>
      <c r="AA128" s="1748">
        <f>ROUND(Z128*$H128,2)</f>
        <v>0</v>
      </c>
      <c r="AB128" s="548"/>
      <c r="AC128" s="549">
        <f>ROUND(AB128*$H128,2)</f>
        <v>0</v>
      </c>
      <c r="AD128" s="548"/>
      <c r="AE128" s="549">
        <f>ROUND(AD128*$H128,2)</f>
        <v>0</v>
      </c>
      <c r="AF128" s="548"/>
      <c r="AG128" s="549">
        <f>ROUND(AF128*$H128,2)</f>
        <v>0</v>
      </c>
      <c r="AH128" s="548"/>
      <c r="AI128" s="549">
        <f>ROUND(AH128*$H128,2)</f>
        <v>0</v>
      </c>
      <c r="AJ128" s="548"/>
      <c r="AK128" s="549">
        <f>ROUND(AJ128*$H128,2)</f>
        <v>0</v>
      </c>
      <c r="AL128" s="2090"/>
      <c r="AM128" s="2091">
        <f>ROUND(AL128*$H128,2)</f>
        <v>0</v>
      </c>
      <c r="AN128" s="1747"/>
      <c r="AO128" s="1748">
        <f>ROUND(AN128*$H128,2)</f>
        <v>0</v>
      </c>
      <c r="AP128" s="2090"/>
      <c r="AQ128" s="2091">
        <f>ROUND(AP128*$H128,2)</f>
        <v>0</v>
      </c>
      <c r="AR128" s="548">
        <f>AP128+AN128+AL128+AJ128+AH128+AF128+AD128+AB128+Z128+X128+V128+T128+R128+P128+N128+L128+J128</f>
        <v>0</v>
      </c>
      <c r="AS128" s="549">
        <f>ROUND(AR128*H128,2)</f>
        <v>0</v>
      </c>
      <c r="AT128" s="548">
        <f>G128-AR128</f>
        <v>81.67</v>
      </c>
      <c r="AU128" s="549">
        <f>ROUND(AT128*H128,2)</f>
        <v>3985.5</v>
      </c>
      <c r="AV128" s="2158">
        <f>AU128/I128</f>
        <v>1</v>
      </c>
      <c r="FO128" s="56"/>
      <c r="FP128" s="122" t="s">
        <v>7</v>
      </c>
      <c r="FQ128" s="1493" t="s">
        <v>31</v>
      </c>
      <c r="FS128" s="1492">
        <f>FR128*G128</f>
        <v>0</v>
      </c>
      <c r="FT128" s="1492">
        <v>0</v>
      </c>
      <c r="FU128" s="1492">
        <f>FT128*G128</f>
        <v>0</v>
      </c>
      <c r="FV128" s="1492">
        <v>0</v>
      </c>
      <c r="FW128" s="1491">
        <f>FV128*G128</f>
        <v>0</v>
      </c>
      <c r="GU128" s="126" t="s">
        <v>110</v>
      </c>
      <c r="GW128" s="126" t="s">
        <v>105</v>
      </c>
      <c r="GX128" s="126" t="s">
        <v>46</v>
      </c>
      <c r="HB128" s="1486" t="s">
        <v>103</v>
      </c>
      <c r="HH128" s="1490">
        <f>IF(FQ128="základní",I128,0)</f>
        <v>3985.5</v>
      </c>
      <c r="HI128" s="1490">
        <f>IF(FQ128="snížená",I128,0)</f>
        <v>0</v>
      </c>
      <c r="HJ128" s="1490">
        <f>IF(FQ128="zákl. přenesená",I128,0)</f>
        <v>0</v>
      </c>
      <c r="HK128" s="1490">
        <f>IF(FQ128="sníž. přenesená",I128,0)</f>
        <v>0</v>
      </c>
      <c r="HL128" s="1490">
        <f>IF(FQ128="nulová",I128,0)</f>
        <v>0</v>
      </c>
      <c r="HM128" s="1486" t="s">
        <v>45</v>
      </c>
      <c r="HN128" s="1490">
        <f>ROUND(H128*G128,2)</f>
        <v>3985.5</v>
      </c>
      <c r="HO128" s="1486" t="s">
        <v>110</v>
      </c>
      <c r="HP128" s="126" t="s">
        <v>1087</v>
      </c>
    </row>
    <row r="129" spans="1:224" s="1" customFormat="1" ht="30" customHeight="1" x14ac:dyDescent="0.2">
      <c r="A129"/>
      <c r="B129" s="599"/>
      <c r="C129" s="1460" t="s">
        <v>112</v>
      </c>
      <c r="D129" s="3"/>
      <c r="E129" s="1459" t="s">
        <v>324</v>
      </c>
      <c r="F129" s="3"/>
      <c r="G129" s="3"/>
      <c r="H129" s="1458"/>
      <c r="I129" s="601"/>
      <c r="J129" s="542"/>
      <c r="K129" s="543"/>
      <c r="L129" s="542"/>
      <c r="M129" s="543"/>
      <c r="N129" s="542"/>
      <c r="O129" s="543"/>
      <c r="P129" s="542"/>
      <c r="Q129" s="543"/>
      <c r="R129" s="542"/>
      <c r="S129" s="543"/>
      <c r="T129" s="1605"/>
      <c r="U129" s="1606"/>
      <c r="V129" s="542"/>
      <c r="W129" s="543"/>
      <c r="X129" s="542"/>
      <c r="Y129" s="543"/>
      <c r="Z129" s="1605"/>
      <c r="AA129" s="1606"/>
      <c r="AB129" s="542"/>
      <c r="AC129" s="543"/>
      <c r="AD129" s="542"/>
      <c r="AE129" s="543"/>
      <c r="AF129" s="542"/>
      <c r="AG129" s="543"/>
      <c r="AH129" s="542"/>
      <c r="AI129" s="543"/>
      <c r="AJ129" s="542"/>
      <c r="AK129" s="543"/>
      <c r="AL129" s="1901"/>
      <c r="AM129" s="1902"/>
      <c r="AN129" s="1605"/>
      <c r="AO129" s="1606"/>
      <c r="AP129" s="1901"/>
      <c r="AQ129" s="1902"/>
      <c r="AR129" s="542"/>
      <c r="AS129" s="543"/>
      <c r="AT129" s="542"/>
      <c r="AU129" s="543"/>
      <c r="AV129" s="2155"/>
      <c r="FO129" s="56"/>
      <c r="FP129" s="1504"/>
      <c r="FW129" s="1503"/>
      <c r="GW129" s="1486" t="s">
        <v>112</v>
      </c>
      <c r="GX129" s="1486" t="s">
        <v>46</v>
      </c>
    </row>
    <row r="130" spans="1:224" s="10" customFormat="1" ht="30" customHeight="1" x14ac:dyDescent="0.2">
      <c r="A130"/>
      <c r="B130" s="657"/>
      <c r="C130" s="1460" t="s">
        <v>114</v>
      </c>
      <c r="D130" s="755" t="s">
        <v>7</v>
      </c>
      <c r="E130" s="1476" t="s">
        <v>1088</v>
      </c>
      <c r="F130" s="751"/>
      <c r="G130" s="1475">
        <v>81.67</v>
      </c>
      <c r="H130" s="1474"/>
      <c r="I130" s="659"/>
      <c r="J130" s="316"/>
      <c r="K130" s="317"/>
      <c r="L130" s="316"/>
      <c r="M130" s="317"/>
      <c r="N130" s="316"/>
      <c r="O130" s="317"/>
      <c r="P130" s="316"/>
      <c r="Q130" s="317"/>
      <c r="R130" s="316"/>
      <c r="S130" s="317"/>
      <c r="T130" s="1609"/>
      <c r="U130" s="1610"/>
      <c r="V130" s="316"/>
      <c r="W130" s="317"/>
      <c r="X130" s="316"/>
      <c r="Y130" s="317"/>
      <c r="Z130" s="1609"/>
      <c r="AA130" s="1610"/>
      <c r="AB130" s="316"/>
      <c r="AC130" s="317"/>
      <c r="AD130" s="316"/>
      <c r="AE130" s="317"/>
      <c r="AF130" s="316"/>
      <c r="AG130" s="317"/>
      <c r="AH130" s="316"/>
      <c r="AI130" s="317"/>
      <c r="AJ130" s="316"/>
      <c r="AK130" s="317"/>
      <c r="AL130" s="1905"/>
      <c r="AM130" s="1906"/>
      <c r="AN130" s="1609"/>
      <c r="AO130" s="1610"/>
      <c r="AP130" s="1905"/>
      <c r="AQ130" s="1906"/>
      <c r="AR130" s="316"/>
      <c r="AS130" s="317"/>
      <c r="AT130" s="316"/>
      <c r="AU130" s="317"/>
      <c r="AV130" s="2156"/>
      <c r="FO130" s="139"/>
      <c r="FP130" s="1502"/>
      <c r="FW130" s="1501"/>
      <c r="GW130" s="143" t="s">
        <v>114</v>
      </c>
      <c r="GX130" s="143" t="s">
        <v>46</v>
      </c>
      <c r="GY130" s="10" t="s">
        <v>46</v>
      </c>
      <c r="GZ130" s="10" t="s">
        <v>23</v>
      </c>
      <c r="HA130" s="10" t="s">
        <v>45</v>
      </c>
      <c r="HB130" s="143" t="s">
        <v>103</v>
      </c>
    </row>
    <row r="131" spans="1:224" s="1" customFormat="1" ht="30" customHeight="1" x14ac:dyDescent="0.2">
      <c r="A131"/>
      <c r="B131" s="1467" t="s">
        <v>287</v>
      </c>
      <c r="C131" s="1482" t="s">
        <v>105</v>
      </c>
      <c r="D131" s="1481" t="s">
        <v>327</v>
      </c>
      <c r="E131" s="1480" t="s">
        <v>328</v>
      </c>
      <c r="F131" s="1479" t="s">
        <v>108</v>
      </c>
      <c r="G131" s="1478">
        <v>81.67</v>
      </c>
      <c r="H131" s="563">
        <v>23.3</v>
      </c>
      <c r="I131" s="1477">
        <f>ROUND(H131*G131,2)</f>
        <v>1902.91</v>
      </c>
      <c r="J131" s="548"/>
      <c r="K131" s="549">
        <f>ROUND(J131*$H131,2)</f>
        <v>0</v>
      </c>
      <c r="L131" s="548"/>
      <c r="M131" s="549">
        <f>ROUND(L131*$H131,2)</f>
        <v>0</v>
      </c>
      <c r="N131" s="548"/>
      <c r="O131" s="549">
        <f>ROUND(N131*$H131,2)</f>
        <v>0</v>
      </c>
      <c r="P131" s="548"/>
      <c r="Q131" s="549">
        <f>ROUND(P131*$H131,2)</f>
        <v>0</v>
      </c>
      <c r="R131" s="548"/>
      <c r="S131" s="549">
        <f>ROUND(R131*$H131,2)</f>
        <v>0</v>
      </c>
      <c r="T131" s="1747"/>
      <c r="U131" s="1748">
        <f>ROUND(T131*$H131,2)</f>
        <v>0</v>
      </c>
      <c r="V131" s="548"/>
      <c r="W131" s="549">
        <f>ROUND(V131*$H131,2)</f>
        <v>0</v>
      </c>
      <c r="X131" s="548"/>
      <c r="Y131" s="549">
        <f>ROUND(X131*$H131,2)</f>
        <v>0</v>
      </c>
      <c r="Z131" s="1747"/>
      <c r="AA131" s="1748">
        <f>ROUND(Z131*$H131,2)</f>
        <v>0</v>
      </c>
      <c r="AB131" s="548"/>
      <c r="AC131" s="549">
        <f>ROUND(AB131*$H131,2)</f>
        <v>0</v>
      </c>
      <c r="AD131" s="548"/>
      <c r="AE131" s="549">
        <f>ROUND(AD131*$H131,2)</f>
        <v>0</v>
      </c>
      <c r="AF131" s="548"/>
      <c r="AG131" s="549">
        <f>ROUND(AF131*$H131,2)</f>
        <v>0</v>
      </c>
      <c r="AH131" s="548"/>
      <c r="AI131" s="549">
        <f>ROUND(AH131*$H131,2)</f>
        <v>0</v>
      </c>
      <c r="AJ131" s="548"/>
      <c r="AK131" s="549">
        <f>ROUND(AJ131*$H131,2)</f>
        <v>0</v>
      </c>
      <c r="AL131" s="2090"/>
      <c r="AM131" s="2091">
        <f>ROUND(AL131*$H131,2)</f>
        <v>0</v>
      </c>
      <c r="AN131" s="1747"/>
      <c r="AO131" s="1748">
        <f>ROUND(AN131*$H131,2)</f>
        <v>0</v>
      </c>
      <c r="AP131" s="2090"/>
      <c r="AQ131" s="2091">
        <f>ROUND(AP131*$H131,2)</f>
        <v>0</v>
      </c>
      <c r="AR131" s="548">
        <f>AP131+AN131+AL131+AJ131+AH131+AF131+AD131+AB131+Z131+X131+V131+T131+R131+P131+N131+L131+J131</f>
        <v>0</v>
      </c>
      <c r="AS131" s="549">
        <f>ROUND(AR131*H131,2)</f>
        <v>0</v>
      </c>
      <c r="AT131" s="548">
        <f>G131-AR131</f>
        <v>81.67</v>
      </c>
      <c r="AU131" s="549">
        <f>ROUND(AT131*H131,2)</f>
        <v>1902.91</v>
      </c>
      <c r="AV131" s="2158">
        <f>AU131/I131</f>
        <v>1</v>
      </c>
      <c r="FO131" s="56"/>
      <c r="FP131" s="122" t="s">
        <v>7</v>
      </c>
      <c r="FQ131" s="1493" t="s">
        <v>31</v>
      </c>
      <c r="FS131" s="1492">
        <f>FR131*G131</f>
        <v>0</v>
      </c>
      <c r="FT131" s="1492">
        <v>0</v>
      </c>
      <c r="FU131" s="1492">
        <f>FT131*G131</f>
        <v>0</v>
      </c>
      <c r="FV131" s="1492">
        <v>0</v>
      </c>
      <c r="FW131" s="1491">
        <f>FV131*G131</f>
        <v>0</v>
      </c>
      <c r="GU131" s="126" t="s">
        <v>110</v>
      </c>
      <c r="GW131" s="126" t="s">
        <v>105</v>
      </c>
      <c r="GX131" s="126" t="s">
        <v>46</v>
      </c>
      <c r="HB131" s="1486" t="s">
        <v>103</v>
      </c>
      <c r="HH131" s="1490">
        <f>IF(FQ131="základní",I131,0)</f>
        <v>1902.91</v>
      </c>
      <c r="HI131" s="1490">
        <f>IF(FQ131="snížená",I131,0)</f>
        <v>0</v>
      </c>
      <c r="HJ131" s="1490">
        <f>IF(FQ131="zákl. přenesená",I131,0)</f>
        <v>0</v>
      </c>
      <c r="HK131" s="1490">
        <f>IF(FQ131="sníž. přenesená",I131,0)</f>
        <v>0</v>
      </c>
      <c r="HL131" s="1490">
        <f>IF(FQ131="nulová",I131,0)</f>
        <v>0</v>
      </c>
      <c r="HM131" s="1486" t="s">
        <v>45</v>
      </c>
      <c r="HN131" s="1490">
        <f>ROUND(H131*G131,2)</f>
        <v>1902.91</v>
      </c>
      <c r="HO131" s="1486" t="s">
        <v>110</v>
      </c>
      <c r="HP131" s="126" t="s">
        <v>1089</v>
      </c>
    </row>
    <row r="132" spans="1:224" s="1" customFormat="1" ht="30" customHeight="1" x14ac:dyDescent="0.2">
      <c r="A132"/>
      <c r="B132" s="599"/>
      <c r="C132" s="1460" t="s">
        <v>112</v>
      </c>
      <c r="D132" s="3"/>
      <c r="E132" s="1459" t="s">
        <v>330</v>
      </c>
      <c r="F132" s="3"/>
      <c r="G132" s="3"/>
      <c r="H132" s="1458"/>
      <c r="I132" s="601"/>
      <c r="J132" s="542"/>
      <c r="K132" s="543"/>
      <c r="L132" s="542"/>
      <c r="M132" s="543"/>
      <c r="N132" s="542"/>
      <c r="O132" s="543"/>
      <c r="P132" s="542"/>
      <c r="Q132" s="543"/>
      <c r="R132" s="542"/>
      <c r="S132" s="543"/>
      <c r="T132" s="1605"/>
      <c r="U132" s="1606"/>
      <c r="V132" s="542"/>
      <c r="W132" s="543"/>
      <c r="X132" s="542"/>
      <c r="Y132" s="543"/>
      <c r="Z132" s="1605"/>
      <c r="AA132" s="1606"/>
      <c r="AB132" s="542"/>
      <c r="AC132" s="543"/>
      <c r="AD132" s="542"/>
      <c r="AE132" s="543"/>
      <c r="AF132" s="542"/>
      <c r="AG132" s="543"/>
      <c r="AH132" s="542"/>
      <c r="AI132" s="543"/>
      <c r="AJ132" s="542"/>
      <c r="AK132" s="543"/>
      <c r="AL132" s="1901"/>
      <c r="AM132" s="1902"/>
      <c r="AN132" s="1605"/>
      <c r="AO132" s="1606"/>
      <c r="AP132" s="1901"/>
      <c r="AQ132" s="1902"/>
      <c r="AR132" s="542"/>
      <c r="AS132" s="543"/>
      <c r="AT132" s="542"/>
      <c r="AU132" s="543"/>
      <c r="AV132" s="2155"/>
      <c r="FO132" s="56"/>
      <c r="FP132" s="1504"/>
      <c r="FW132" s="1503"/>
      <c r="GW132" s="1486" t="s">
        <v>112</v>
      </c>
      <c r="GX132" s="1486" t="s">
        <v>46</v>
      </c>
    </row>
    <row r="133" spans="1:224" s="10" customFormat="1" ht="30" customHeight="1" x14ac:dyDescent="0.2">
      <c r="A133"/>
      <c r="B133" s="657"/>
      <c r="C133" s="1460" t="s">
        <v>114</v>
      </c>
      <c r="D133" s="755" t="s">
        <v>7</v>
      </c>
      <c r="E133" s="1476" t="s">
        <v>1090</v>
      </c>
      <c r="F133" s="751"/>
      <c r="G133" s="1475">
        <v>81.67</v>
      </c>
      <c r="H133" s="1474"/>
      <c r="I133" s="659"/>
      <c r="J133" s="316"/>
      <c r="K133" s="317"/>
      <c r="L133" s="316"/>
      <c r="M133" s="317"/>
      <c r="N133" s="316"/>
      <c r="O133" s="317"/>
      <c r="P133" s="316"/>
      <c r="Q133" s="317"/>
      <c r="R133" s="316"/>
      <c r="S133" s="317"/>
      <c r="T133" s="1609"/>
      <c r="U133" s="1610"/>
      <c r="V133" s="316"/>
      <c r="W133" s="317"/>
      <c r="X133" s="316"/>
      <c r="Y133" s="317"/>
      <c r="Z133" s="1609"/>
      <c r="AA133" s="1610"/>
      <c r="AB133" s="316"/>
      <c r="AC133" s="317"/>
      <c r="AD133" s="316"/>
      <c r="AE133" s="317"/>
      <c r="AF133" s="316"/>
      <c r="AG133" s="317"/>
      <c r="AH133" s="316"/>
      <c r="AI133" s="317"/>
      <c r="AJ133" s="316"/>
      <c r="AK133" s="317"/>
      <c r="AL133" s="1905"/>
      <c r="AM133" s="1906"/>
      <c r="AN133" s="1609"/>
      <c r="AO133" s="1610"/>
      <c r="AP133" s="1905"/>
      <c r="AQ133" s="1906"/>
      <c r="AR133" s="316"/>
      <c r="AS133" s="317"/>
      <c r="AT133" s="316"/>
      <c r="AU133" s="317"/>
      <c r="AV133" s="2156"/>
      <c r="FO133" s="139"/>
      <c r="FP133" s="1502"/>
      <c r="FW133" s="1501"/>
      <c r="GW133" s="143" t="s">
        <v>114</v>
      </c>
      <c r="GX133" s="143" t="s">
        <v>46</v>
      </c>
      <c r="GY133" s="10" t="s">
        <v>46</v>
      </c>
      <c r="GZ133" s="10" t="s">
        <v>23</v>
      </c>
      <c r="HA133" s="10" t="s">
        <v>45</v>
      </c>
      <c r="HB133" s="143" t="s">
        <v>103</v>
      </c>
    </row>
    <row r="134" spans="1:224" s="1" customFormat="1" ht="30" customHeight="1" x14ac:dyDescent="0.2">
      <c r="A134"/>
      <c r="B134" s="1519" t="s">
        <v>307</v>
      </c>
      <c r="C134" s="1518" t="s">
        <v>238</v>
      </c>
      <c r="D134" s="1517" t="s">
        <v>333</v>
      </c>
      <c r="E134" s="1516" t="s">
        <v>334</v>
      </c>
      <c r="F134" s="1515" t="s">
        <v>335</v>
      </c>
      <c r="G134" s="1514">
        <v>2.04</v>
      </c>
      <c r="H134" s="571">
        <v>115</v>
      </c>
      <c r="I134" s="1513">
        <f>ROUND(H134*G134,2)</f>
        <v>234.6</v>
      </c>
      <c r="J134" s="548"/>
      <c r="K134" s="549">
        <f>ROUND(J134*$H134,2)</f>
        <v>0</v>
      </c>
      <c r="L134" s="548"/>
      <c r="M134" s="549">
        <f>ROUND(L134*$H134,2)</f>
        <v>0</v>
      </c>
      <c r="N134" s="548"/>
      <c r="O134" s="549">
        <f>ROUND(N134*$H134,2)</f>
        <v>0</v>
      </c>
      <c r="P134" s="548"/>
      <c r="Q134" s="549">
        <f>ROUND(P134*$H134,2)</f>
        <v>0</v>
      </c>
      <c r="R134" s="548"/>
      <c r="S134" s="549">
        <f>ROUND(R134*$H134,2)</f>
        <v>0</v>
      </c>
      <c r="T134" s="1747"/>
      <c r="U134" s="1748">
        <f>ROUND(T134*$H134,2)</f>
        <v>0</v>
      </c>
      <c r="V134" s="548"/>
      <c r="W134" s="549">
        <f>ROUND(V134*$H134,2)</f>
        <v>0</v>
      </c>
      <c r="X134" s="548"/>
      <c r="Y134" s="549">
        <f>ROUND(X134*$H134,2)</f>
        <v>0</v>
      </c>
      <c r="Z134" s="1747"/>
      <c r="AA134" s="1748">
        <f>ROUND(Z134*$H134,2)</f>
        <v>0</v>
      </c>
      <c r="AB134" s="548"/>
      <c r="AC134" s="549">
        <f>ROUND(AB134*$H134,2)</f>
        <v>0</v>
      </c>
      <c r="AD134" s="548"/>
      <c r="AE134" s="549">
        <f>ROUND(AD134*$H134,2)</f>
        <v>0</v>
      </c>
      <c r="AF134" s="548"/>
      <c r="AG134" s="549">
        <f>ROUND(AF134*$H134,2)</f>
        <v>0</v>
      </c>
      <c r="AH134" s="548"/>
      <c r="AI134" s="549">
        <f>ROUND(AH134*$H134,2)</f>
        <v>0</v>
      </c>
      <c r="AJ134" s="548"/>
      <c r="AK134" s="549">
        <f>ROUND(AJ134*$H134,2)</f>
        <v>0</v>
      </c>
      <c r="AL134" s="2090"/>
      <c r="AM134" s="2091">
        <f>ROUND(AL134*$H134,2)</f>
        <v>0</v>
      </c>
      <c r="AN134" s="1747"/>
      <c r="AO134" s="1748">
        <f>ROUND(AN134*$H134,2)</f>
        <v>0</v>
      </c>
      <c r="AP134" s="2090"/>
      <c r="AQ134" s="2091">
        <f>ROUND(AP134*$H134,2)</f>
        <v>0</v>
      </c>
      <c r="AR134" s="548">
        <f>AP134+AN134+AL134+AJ134+AH134+AF134+AD134+AB134+Z134+X134+V134+T134+R134+P134+N134+L134+J134</f>
        <v>0</v>
      </c>
      <c r="AS134" s="549">
        <f>ROUND(AR134*H134,2)</f>
        <v>0</v>
      </c>
      <c r="AT134" s="548">
        <f>G134-AR134</f>
        <v>2.04</v>
      </c>
      <c r="AU134" s="549">
        <f>ROUND(AT134*H134,2)</f>
        <v>234.6</v>
      </c>
      <c r="AV134" s="2158">
        <f>AU134/I134</f>
        <v>1</v>
      </c>
      <c r="FO134" s="163"/>
      <c r="FP134" s="164" t="s">
        <v>7</v>
      </c>
      <c r="FQ134" s="1520" t="s">
        <v>31</v>
      </c>
      <c r="FS134" s="1492">
        <f>FR134*G134</f>
        <v>0</v>
      </c>
      <c r="FT134" s="1492">
        <v>1E-3</v>
      </c>
      <c r="FU134" s="1492">
        <f>FT134*G134</f>
        <v>2.0400000000000001E-3</v>
      </c>
      <c r="FV134" s="1492">
        <v>0</v>
      </c>
      <c r="FW134" s="1491">
        <f>FV134*G134</f>
        <v>0</v>
      </c>
      <c r="GU134" s="126" t="s">
        <v>166</v>
      </c>
      <c r="GW134" s="126" t="s">
        <v>238</v>
      </c>
      <c r="GX134" s="126" t="s">
        <v>46</v>
      </c>
      <c r="HB134" s="1486" t="s">
        <v>103</v>
      </c>
      <c r="HH134" s="1490">
        <f>IF(FQ134="základní",I134,0)</f>
        <v>234.6</v>
      </c>
      <c r="HI134" s="1490">
        <f>IF(FQ134="snížená",I134,0)</f>
        <v>0</v>
      </c>
      <c r="HJ134" s="1490">
        <f>IF(FQ134="zákl. přenesená",I134,0)</f>
        <v>0</v>
      </c>
      <c r="HK134" s="1490">
        <f>IF(FQ134="sníž. přenesená",I134,0)</f>
        <v>0</v>
      </c>
      <c r="HL134" s="1490">
        <f>IF(FQ134="nulová",I134,0)</f>
        <v>0</v>
      </c>
      <c r="HM134" s="1486" t="s">
        <v>45</v>
      </c>
      <c r="HN134" s="1490">
        <f>ROUND(H134*G134,2)</f>
        <v>234.6</v>
      </c>
      <c r="HO134" s="1486" t="s">
        <v>110</v>
      </c>
      <c r="HP134" s="126" t="s">
        <v>1091</v>
      </c>
    </row>
    <row r="135" spans="1:224" s="10" customFormat="1" ht="30" customHeight="1" x14ac:dyDescent="0.2">
      <c r="A135"/>
      <c r="B135" s="657"/>
      <c r="C135" s="1460" t="s">
        <v>114</v>
      </c>
      <c r="D135" s="755" t="s">
        <v>7</v>
      </c>
      <c r="E135" s="1476" t="s">
        <v>1092</v>
      </c>
      <c r="F135" s="751"/>
      <c r="G135" s="1475">
        <v>2.04</v>
      </c>
      <c r="H135" s="1474"/>
      <c r="I135" s="659"/>
      <c r="J135" s="316"/>
      <c r="K135" s="317"/>
      <c r="L135" s="316"/>
      <c r="M135" s="317"/>
      <c r="N135" s="316"/>
      <c r="O135" s="317"/>
      <c r="P135" s="316"/>
      <c r="Q135" s="317"/>
      <c r="R135" s="316"/>
      <c r="S135" s="317"/>
      <c r="T135" s="1609"/>
      <c r="U135" s="1610"/>
      <c r="V135" s="316"/>
      <c r="W135" s="317"/>
      <c r="X135" s="316"/>
      <c r="Y135" s="317"/>
      <c r="Z135" s="1609"/>
      <c r="AA135" s="1610"/>
      <c r="AB135" s="316"/>
      <c r="AC135" s="317"/>
      <c r="AD135" s="316"/>
      <c r="AE135" s="317"/>
      <c r="AF135" s="316"/>
      <c r="AG135" s="317"/>
      <c r="AH135" s="316"/>
      <c r="AI135" s="317"/>
      <c r="AJ135" s="316"/>
      <c r="AK135" s="317"/>
      <c r="AL135" s="1905"/>
      <c r="AM135" s="1906"/>
      <c r="AN135" s="1609"/>
      <c r="AO135" s="1610"/>
      <c r="AP135" s="1905"/>
      <c r="AQ135" s="1906"/>
      <c r="AR135" s="316"/>
      <c r="AS135" s="317"/>
      <c r="AT135" s="316"/>
      <c r="AU135" s="317"/>
      <c r="AV135" s="2156"/>
      <c r="FO135" s="139"/>
      <c r="FP135" s="1502"/>
      <c r="FW135" s="1501"/>
      <c r="GW135" s="143" t="s">
        <v>114</v>
      </c>
      <c r="GX135" s="143" t="s">
        <v>46</v>
      </c>
      <c r="GY135" s="10" t="s">
        <v>46</v>
      </c>
      <c r="GZ135" s="10" t="s">
        <v>23</v>
      </c>
      <c r="HA135" s="10" t="s">
        <v>44</v>
      </c>
      <c r="HB135" s="143" t="s">
        <v>103</v>
      </c>
    </row>
    <row r="136" spans="1:224" s="1" customFormat="1" ht="30" customHeight="1" x14ac:dyDescent="0.2">
      <c r="A136"/>
      <c r="B136" s="1467" t="s">
        <v>315</v>
      </c>
      <c r="C136" s="1482" t="s">
        <v>105</v>
      </c>
      <c r="D136" s="1481" t="s">
        <v>344</v>
      </c>
      <c r="E136" s="1480" t="s">
        <v>345</v>
      </c>
      <c r="F136" s="1479" t="s">
        <v>346</v>
      </c>
      <c r="G136" s="1478">
        <v>1</v>
      </c>
      <c r="H136" s="563">
        <v>10000</v>
      </c>
      <c r="I136" s="1477">
        <f>ROUND(H136*G136,2)</f>
        <v>10000</v>
      </c>
      <c r="J136" s="548"/>
      <c r="K136" s="549">
        <f>ROUND(J136*$H136,2)</f>
        <v>0</v>
      </c>
      <c r="L136" s="548"/>
      <c r="M136" s="549">
        <f>ROUND(L136*$H136,2)</f>
        <v>0</v>
      </c>
      <c r="N136" s="548"/>
      <c r="O136" s="549">
        <f>ROUND(N136*$H136,2)</f>
        <v>0</v>
      </c>
      <c r="P136" s="548"/>
      <c r="Q136" s="549">
        <f>ROUND(P136*$H136,2)</f>
        <v>0</v>
      </c>
      <c r="R136" s="548"/>
      <c r="S136" s="549">
        <f>ROUND(R136*$H136,2)</f>
        <v>0</v>
      </c>
      <c r="T136" s="1747"/>
      <c r="U136" s="1748">
        <f>ROUND(T136*$H136,2)</f>
        <v>0</v>
      </c>
      <c r="V136" s="548"/>
      <c r="W136" s="549">
        <f>ROUND(V136*$H136,2)</f>
        <v>0</v>
      </c>
      <c r="X136" s="548"/>
      <c r="Y136" s="549">
        <f>ROUND(X136*$H136,2)</f>
        <v>0</v>
      </c>
      <c r="Z136" s="1747"/>
      <c r="AA136" s="1748">
        <f>ROUND(Z136*$H136,2)</f>
        <v>0</v>
      </c>
      <c r="AB136" s="548"/>
      <c r="AC136" s="549">
        <f>ROUND(AB136*$H136,2)</f>
        <v>0</v>
      </c>
      <c r="AD136" s="548"/>
      <c r="AE136" s="549">
        <f>ROUND(AD136*$H136,2)</f>
        <v>0</v>
      </c>
      <c r="AF136" s="548"/>
      <c r="AG136" s="549">
        <f>ROUND(AF136*$H136,2)</f>
        <v>0</v>
      </c>
      <c r="AH136" s="548"/>
      <c r="AI136" s="549">
        <f>ROUND(AH136*$H136,2)</f>
        <v>0</v>
      </c>
      <c r="AJ136" s="548"/>
      <c r="AK136" s="549">
        <f>ROUND(AJ136*$H136,2)</f>
        <v>0</v>
      </c>
      <c r="AL136" s="2090"/>
      <c r="AM136" s="2091">
        <f>ROUND(AL136*$H136,2)</f>
        <v>0</v>
      </c>
      <c r="AN136" s="1747">
        <v>0</v>
      </c>
      <c r="AO136" s="1748">
        <f>ROUND(AN136*$H136,2)</f>
        <v>0</v>
      </c>
      <c r="AP136" s="2090"/>
      <c r="AQ136" s="2091">
        <f>ROUND(AP136*$H136,2)</f>
        <v>0</v>
      </c>
      <c r="AR136" s="548">
        <f>AP136+AN136+AL136+AJ136+AH136+AF136+AD136+AB136+Z136+X136+V136+T136+R136+P136+N136+L136+J136</f>
        <v>0</v>
      </c>
      <c r="AS136" s="549">
        <f>ROUND(AR136*H136,2)</f>
        <v>0</v>
      </c>
      <c r="AT136" s="548">
        <f>G136-AR136</f>
        <v>1</v>
      </c>
      <c r="AU136" s="549">
        <f>ROUND(AT136*H136,2)</f>
        <v>10000</v>
      </c>
      <c r="AV136" s="2158">
        <f>AU136/I136</f>
        <v>1</v>
      </c>
      <c r="FO136" s="56"/>
      <c r="FP136" s="122" t="s">
        <v>7</v>
      </c>
      <c r="FQ136" s="1493" t="s">
        <v>31</v>
      </c>
      <c r="FS136" s="1492">
        <f>FR136*G136</f>
        <v>0</v>
      </c>
      <c r="FT136" s="1492">
        <v>0</v>
      </c>
      <c r="FU136" s="1492">
        <f>FT136*G136</f>
        <v>0</v>
      </c>
      <c r="FV136" s="1492">
        <v>0</v>
      </c>
      <c r="FW136" s="1491">
        <f>FV136*G136</f>
        <v>0</v>
      </c>
      <c r="GU136" s="126" t="s">
        <v>110</v>
      </c>
      <c r="GW136" s="126" t="s">
        <v>105</v>
      </c>
      <c r="GX136" s="126" t="s">
        <v>46</v>
      </c>
      <c r="HB136" s="1486" t="s">
        <v>103</v>
      </c>
      <c r="HH136" s="1490">
        <f>IF(FQ136="základní",I136,0)</f>
        <v>10000</v>
      </c>
      <c r="HI136" s="1490">
        <f>IF(FQ136="snížená",I136,0)</f>
        <v>0</v>
      </c>
      <c r="HJ136" s="1490">
        <f>IF(FQ136="zákl. přenesená",I136,0)</f>
        <v>0</v>
      </c>
      <c r="HK136" s="1490">
        <f>IF(FQ136="sníž. přenesená",I136,0)</f>
        <v>0</v>
      </c>
      <c r="HL136" s="1490">
        <f>IF(FQ136="nulová",I136,0)</f>
        <v>0</v>
      </c>
      <c r="HM136" s="1486" t="s">
        <v>45</v>
      </c>
      <c r="HN136" s="1490">
        <f>ROUND(H136*G136,2)</f>
        <v>10000</v>
      </c>
      <c r="HO136" s="1486" t="s">
        <v>110</v>
      </c>
      <c r="HP136" s="126" t="s">
        <v>1093</v>
      </c>
    </row>
    <row r="137" spans="1:224" s="10" customFormat="1" ht="30" customHeight="1" thickBot="1" x14ac:dyDescent="0.25">
      <c r="A137"/>
      <c r="B137" s="657"/>
      <c r="C137" s="1460" t="s">
        <v>114</v>
      </c>
      <c r="D137" s="755" t="s">
        <v>7</v>
      </c>
      <c r="E137" s="1476" t="s">
        <v>1094</v>
      </c>
      <c r="F137" s="751"/>
      <c r="G137" s="1475">
        <v>1</v>
      </c>
      <c r="H137" s="1474"/>
      <c r="I137" s="659"/>
      <c r="J137" s="316"/>
      <c r="K137" s="317"/>
      <c r="L137" s="316"/>
      <c r="M137" s="317"/>
      <c r="N137" s="316"/>
      <c r="O137" s="317"/>
      <c r="P137" s="316"/>
      <c r="Q137" s="317"/>
      <c r="R137" s="316"/>
      <c r="S137" s="317"/>
      <c r="T137" s="1609"/>
      <c r="U137" s="1610"/>
      <c r="V137" s="316"/>
      <c r="W137" s="317"/>
      <c r="X137" s="316"/>
      <c r="Y137" s="317"/>
      <c r="Z137" s="1609"/>
      <c r="AA137" s="1610"/>
      <c r="AB137" s="316"/>
      <c r="AC137" s="317"/>
      <c r="AD137" s="316"/>
      <c r="AE137" s="317"/>
      <c r="AF137" s="316"/>
      <c r="AG137" s="317"/>
      <c r="AH137" s="316"/>
      <c r="AI137" s="317"/>
      <c r="AJ137" s="316"/>
      <c r="AK137" s="317"/>
      <c r="AL137" s="1905"/>
      <c r="AM137" s="1906"/>
      <c r="AN137" s="1609"/>
      <c r="AO137" s="1610"/>
      <c r="AP137" s="1905"/>
      <c r="AQ137" s="1906"/>
      <c r="AR137" s="316"/>
      <c r="AS137" s="317"/>
      <c r="AT137" s="316"/>
      <c r="AU137" s="317"/>
      <c r="AV137" s="2156"/>
      <c r="FO137" s="139"/>
      <c r="FP137" s="1502"/>
      <c r="FW137" s="1501"/>
      <c r="GW137" s="143" t="s">
        <v>114</v>
      </c>
      <c r="GX137" s="143" t="s">
        <v>46</v>
      </c>
      <c r="GY137" s="10" t="s">
        <v>46</v>
      </c>
      <c r="GZ137" s="10" t="s">
        <v>23</v>
      </c>
      <c r="HA137" s="10" t="s">
        <v>45</v>
      </c>
      <c r="HB137" s="143" t="s">
        <v>103</v>
      </c>
    </row>
    <row r="138" spans="1:224" s="1494" customFormat="1" ht="30" customHeight="1" thickBot="1" x14ac:dyDescent="0.3">
      <c r="A138"/>
      <c r="B138" s="1526"/>
      <c r="C138" s="1525"/>
      <c r="D138" s="1525"/>
      <c r="E138" s="1525"/>
      <c r="F138" s="1525"/>
      <c r="G138" s="1525"/>
      <c r="H138" s="1525"/>
      <c r="I138" s="1524"/>
      <c r="J138" s="2255" t="s">
        <v>2484</v>
      </c>
      <c r="K138" s="2266"/>
      <c r="L138" s="2275" t="s">
        <v>2485</v>
      </c>
      <c r="M138" s="2266"/>
      <c r="N138" s="2255" t="s">
        <v>2486</v>
      </c>
      <c r="O138" s="2266"/>
      <c r="P138" s="2255" t="s">
        <v>2487</v>
      </c>
      <c r="Q138" s="2266"/>
      <c r="R138" s="2255" t="s">
        <v>2488</v>
      </c>
      <c r="S138" s="2266"/>
      <c r="T138" s="2270" t="s">
        <v>2489</v>
      </c>
      <c r="U138" s="2271"/>
      <c r="V138" s="2255" t="s">
        <v>2490</v>
      </c>
      <c r="W138" s="2266"/>
      <c r="X138" s="2255" t="s">
        <v>2491</v>
      </c>
      <c r="Y138" s="2266"/>
      <c r="Z138" s="2270" t="s">
        <v>2492</v>
      </c>
      <c r="AA138" s="2271"/>
      <c r="AB138" s="2255" t="s">
        <v>2493</v>
      </c>
      <c r="AC138" s="2266"/>
      <c r="AD138" s="2255" t="s">
        <v>2494</v>
      </c>
      <c r="AE138" s="2266"/>
      <c r="AF138" s="2255" t="s">
        <v>2495</v>
      </c>
      <c r="AG138" s="2266"/>
      <c r="AH138" s="2255" t="s">
        <v>2496</v>
      </c>
      <c r="AI138" s="2266"/>
      <c r="AJ138" s="2255" t="s">
        <v>2497</v>
      </c>
      <c r="AK138" s="2266"/>
      <c r="AL138" s="2272" t="s">
        <v>2498</v>
      </c>
      <c r="AM138" s="2273"/>
      <c r="AN138" s="2270" t="s">
        <v>2499</v>
      </c>
      <c r="AO138" s="2271"/>
      <c r="AP138" s="2272" t="s">
        <v>2504</v>
      </c>
      <c r="AQ138" s="2273"/>
      <c r="AR138" s="2255" t="s">
        <v>2500</v>
      </c>
      <c r="AS138" s="2266"/>
      <c r="AT138" s="2255" t="s">
        <v>2501</v>
      </c>
      <c r="AU138" s="2256"/>
      <c r="AV138" s="2151" t="s">
        <v>2502</v>
      </c>
      <c r="FO138" s="1498"/>
      <c r="FP138" s="1497"/>
      <c r="FS138" s="1496">
        <f>SUM(FS139:FS147)</f>
        <v>0</v>
      </c>
      <c r="FU138" s="1496">
        <f>SUM(FU139:FU147)</f>
        <v>0</v>
      </c>
      <c r="FW138" s="1495">
        <f>SUM(FW139:FW147)</f>
        <v>0</v>
      </c>
      <c r="GU138" s="113" t="s">
        <v>45</v>
      </c>
      <c r="GW138" s="114" t="s">
        <v>43</v>
      </c>
      <c r="GX138" s="114" t="s">
        <v>45</v>
      </c>
      <c r="HB138" s="113" t="s">
        <v>103</v>
      </c>
      <c r="HN138" s="115">
        <f>SUM(HN139:HN147)</f>
        <v>52658.58</v>
      </c>
    </row>
    <row r="139" spans="1:224" s="1" customFormat="1" ht="30" customHeight="1" thickBot="1" x14ac:dyDescent="0.25">
      <c r="A139"/>
      <c r="B139" s="599"/>
      <c r="C139" s="3"/>
      <c r="D139" s="3"/>
      <c r="E139" s="3"/>
      <c r="F139" s="3"/>
      <c r="G139" s="3"/>
      <c r="H139" s="3"/>
      <c r="I139" s="601"/>
      <c r="J139" s="175" t="s">
        <v>91</v>
      </c>
      <c r="K139" s="177" t="s">
        <v>2503</v>
      </c>
      <c r="L139" s="175" t="s">
        <v>91</v>
      </c>
      <c r="M139" s="177" t="s">
        <v>2503</v>
      </c>
      <c r="N139" s="175" t="s">
        <v>91</v>
      </c>
      <c r="O139" s="177" t="s">
        <v>2503</v>
      </c>
      <c r="P139" s="175" t="s">
        <v>91</v>
      </c>
      <c r="Q139" s="177" t="s">
        <v>2503</v>
      </c>
      <c r="R139" s="175" t="s">
        <v>91</v>
      </c>
      <c r="S139" s="177" t="s">
        <v>2503</v>
      </c>
      <c r="T139" s="1599" t="s">
        <v>91</v>
      </c>
      <c r="U139" s="1600" t="s">
        <v>2503</v>
      </c>
      <c r="V139" s="175" t="s">
        <v>91</v>
      </c>
      <c r="W139" s="177" t="s">
        <v>2503</v>
      </c>
      <c r="X139" s="175" t="s">
        <v>91</v>
      </c>
      <c r="Y139" s="177" t="s">
        <v>2503</v>
      </c>
      <c r="Z139" s="1599" t="s">
        <v>91</v>
      </c>
      <c r="AA139" s="1600" t="s">
        <v>2503</v>
      </c>
      <c r="AB139" s="175" t="s">
        <v>91</v>
      </c>
      <c r="AC139" s="177" t="s">
        <v>2503</v>
      </c>
      <c r="AD139" s="175" t="s">
        <v>91</v>
      </c>
      <c r="AE139" s="177" t="s">
        <v>2503</v>
      </c>
      <c r="AF139" s="175" t="s">
        <v>91</v>
      </c>
      <c r="AG139" s="177" t="s">
        <v>2503</v>
      </c>
      <c r="AH139" s="175" t="s">
        <v>91</v>
      </c>
      <c r="AI139" s="177" t="s">
        <v>2503</v>
      </c>
      <c r="AJ139" s="175" t="s">
        <v>91</v>
      </c>
      <c r="AK139" s="177" t="s">
        <v>2503</v>
      </c>
      <c r="AL139" s="1895" t="s">
        <v>91</v>
      </c>
      <c r="AM139" s="1896" t="s">
        <v>2503</v>
      </c>
      <c r="AN139" s="1599" t="s">
        <v>91</v>
      </c>
      <c r="AO139" s="1600" t="s">
        <v>2503</v>
      </c>
      <c r="AP139" s="1895" t="s">
        <v>91</v>
      </c>
      <c r="AQ139" s="1896" t="s">
        <v>2503</v>
      </c>
      <c r="AR139" s="175" t="s">
        <v>91</v>
      </c>
      <c r="AS139" s="177" t="s">
        <v>2503</v>
      </c>
      <c r="AT139" s="175" t="s">
        <v>91</v>
      </c>
      <c r="AU139" s="177" t="s">
        <v>2503</v>
      </c>
      <c r="AV139" s="2161"/>
      <c r="FO139" s="56"/>
      <c r="FP139" s="122" t="s">
        <v>7</v>
      </c>
      <c r="FQ139" s="1493" t="s">
        <v>31</v>
      </c>
      <c r="FS139" s="1492">
        <f>FR139*G141</f>
        <v>0</v>
      </c>
      <c r="FT139" s="1492">
        <v>0</v>
      </c>
      <c r="FU139" s="1492">
        <f>FT139*G141</f>
        <v>0</v>
      </c>
      <c r="FV139" s="1492">
        <v>0</v>
      </c>
      <c r="FW139" s="1491">
        <f>FV139*G141</f>
        <v>0</v>
      </c>
      <c r="GU139" s="126" t="s">
        <v>110</v>
      </c>
      <c r="GW139" s="126" t="s">
        <v>105</v>
      </c>
      <c r="GX139" s="126" t="s">
        <v>46</v>
      </c>
      <c r="HB139" s="1486" t="s">
        <v>103</v>
      </c>
      <c r="HH139" s="1490">
        <f>IF(FQ139="základní",I141,0)</f>
        <v>45599.26</v>
      </c>
      <c r="HI139" s="1490">
        <f>IF(FQ139="snížená",I141,0)</f>
        <v>0</v>
      </c>
      <c r="HJ139" s="1490">
        <f>IF(FQ139="zákl. přenesená",I141,0)</f>
        <v>0</v>
      </c>
      <c r="HK139" s="1490">
        <f>IF(FQ139="sníž. přenesená",I141,0)</f>
        <v>0</v>
      </c>
      <c r="HL139" s="1490">
        <f>IF(FQ139="nulová",I141,0)</f>
        <v>0</v>
      </c>
      <c r="HM139" s="1486" t="s">
        <v>45</v>
      </c>
      <c r="HN139" s="1490">
        <f>ROUND(H141*G141,2)</f>
        <v>45599.26</v>
      </c>
      <c r="HO139" s="1486" t="s">
        <v>110</v>
      </c>
      <c r="HP139" s="126" t="s">
        <v>1095</v>
      </c>
    </row>
    <row r="140" spans="1:224" s="1131" customFormat="1" ht="30" customHeight="1" thickBot="1" x14ac:dyDescent="0.35">
      <c r="A140" s="1117"/>
      <c r="B140" s="1473"/>
      <c r="C140" s="1472" t="s">
        <v>43</v>
      </c>
      <c r="D140" s="1472" t="s">
        <v>110</v>
      </c>
      <c r="E140" s="1471" t="s">
        <v>349</v>
      </c>
      <c r="F140" s="1470"/>
      <c r="G140" s="1470"/>
      <c r="H140" s="1469"/>
      <c r="I140" s="1468">
        <f>HN138</f>
        <v>52658.58</v>
      </c>
      <c r="J140" s="1122"/>
      <c r="K140" s="1123">
        <f>K141+K147</f>
        <v>0</v>
      </c>
      <c r="L140" s="365"/>
      <c r="M140" s="404">
        <f>M141+M147</f>
        <v>0</v>
      </c>
      <c r="N140" s="365"/>
      <c r="O140" s="404">
        <f>O141+O147</f>
        <v>0</v>
      </c>
      <c r="P140" s="365"/>
      <c r="Q140" s="404">
        <f>Q141+Q147</f>
        <v>0</v>
      </c>
      <c r="R140" s="365"/>
      <c r="S140" s="404">
        <f>S141+S147</f>
        <v>0</v>
      </c>
      <c r="T140" s="1746"/>
      <c r="U140" s="1670">
        <f>U141+U147</f>
        <v>13223.78</v>
      </c>
      <c r="V140" s="365"/>
      <c r="W140" s="404">
        <f>W141+W147</f>
        <v>0</v>
      </c>
      <c r="X140" s="365"/>
      <c r="Y140" s="404">
        <f>Y141+Y147</f>
        <v>0</v>
      </c>
      <c r="Z140" s="1746"/>
      <c r="AA140" s="1670">
        <f>AA141+AA147</f>
        <v>1138.5999999999999</v>
      </c>
      <c r="AB140" s="365"/>
      <c r="AC140" s="404">
        <f>AC141+AC147</f>
        <v>0</v>
      </c>
      <c r="AD140" s="365"/>
      <c r="AE140" s="404">
        <f>AE141+AE147</f>
        <v>0</v>
      </c>
      <c r="AF140" s="365"/>
      <c r="AG140" s="404">
        <f>AG141+AG147</f>
        <v>0</v>
      </c>
      <c r="AH140" s="365"/>
      <c r="AI140" s="404">
        <f>AI141+AI147</f>
        <v>0</v>
      </c>
      <c r="AJ140" s="365"/>
      <c r="AK140" s="404">
        <f>AK141+AK147</f>
        <v>0</v>
      </c>
      <c r="AL140" s="2089"/>
      <c r="AM140" s="1937">
        <f>AM141+AM147</f>
        <v>4859.66</v>
      </c>
      <c r="AN140" s="1746"/>
      <c r="AO140" s="1670">
        <f>AO141+AO147</f>
        <v>7981.2</v>
      </c>
      <c r="AP140" s="2089"/>
      <c r="AQ140" s="1937">
        <f>AQ141+AQ147</f>
        <v>4434</v>
      </c>
      <c r="AR140" s="1122"/>
      <c r="AS140" s="1123">
        <f>AS141+AS147</f>
        <v>31637.25</v>
      </c>
      <c r="AT140" s="1122"/>
      <c r="AU140" s="1123">
        <f>AU141+AU147</f>
        <v>21021.33</v>
      </c>
      <c r="AV140" s="2153">
        <f>AU140/I140</f>
        <v>0.39920047217376542</v>
      </c>
      <c r="FO140" s="1132"/>
      <c r="FP140" s="1512"/>
      <c r="FW140" s="1511"/>
      <c r="GW140" s="1136" t="s">
        <v>112</v>
      </c>
      <c r="GX140" s="1136" t="s">
        <v>46</v>
      </c>
    </row>
    <row r="141" spans="1:224" s="10" customFormat="1" ht="30" customHeight="1" x14ac:dyDescent="0.2">
      <c r="A141"/>
      <c r="B141" s="1467" t="s">
        <v>320</v>
      </c>
      <c r="C141" s="1466" t="s">
        <v>105</v>
      </c>
      <c r="D141" s="1465" t="s">
        <v>351</v>
      </c>
      <c r="E141" s="1464" t="s">
        <v>352</v>
      </c>
      <c r="F141" s="1463" t="s">
        <v>194</v>
      </c>
      <c r="G141" s="1462">
        <v>51.42</v>
      </c>
      <c r="H141" s="556">
        <v>886.8</v>
      </c>
      <c r="I141" s="1461">
        <f>ROUND(H141*G141,2)</f>
        <v>45599.26</v>
      </c>
      <c r="J141" s="548"/>
      <c r="K141" s="549">
        <f>ROUND(J141*$H141,2)</f>
        <v>0</v>
      </c>
      <c r="L141" s="548"/>
      <c r="M141" s="549">
        <f>ROUND(L141*$H141,2)</f>
        <v>0</v>
      </c>
      <c r="N141" s="548"/>
      <c r="O141" s="549">
        <f>ROUND(N141*$H141,2)</f>
        <v>0</v>
      </c>
      <c r="P141" s="548"/>
      <c r="Q141" s="549">
        <f>ROUND(P141*$H141,2)</f>
        <v>0</v>
      </c>
      <c r="R141" s="548"/>
      <c r="S141" s="549">
        <f>ROUND(R141*$H141,2)</f>
        <v>0</v>
      </c>
      <c r="T141" s="1747">
        <f>G141*0.29</f>
        <v>14.911799999999999</v>
      </c>
      <c r="U141" s="1748">
        <f>ROUND(T141*$H141,2)</f>
        <v>13223.78</v>
      </c>
      <c r="V141" s="548"/>
      <c r="W141" s="549">
        <f>ROUND(V141*$H141,2)</f>
        <v>0</v>
      </c>
      <c r="X141" s="548"/>
      <c r="Y141" s="549">
        <f>ROUND(X141*$H141,2)</f>
        <v>0</v>
      </c>
      <c r="Z141" s="1747"/>
      <c r="AA141" s="1748">
        <f>ROUND(Z141*$H141,2)</f>
        <v>0</v>
      </c>
      <c r="AB141" s="548"/>
      <c r="AC141" s="549">
        <f>ROUND(AB141*$H141,2)</f>
        <v>0</v>
      </c>
      <c r="AD141" s="548"/>
      <c r="AE141" s="549">
        <f>ROUND(AD141*$H141,2)</f>
        <v>0</v>
      </c>
      <c r="AF141" s="548"/>
      <c r="AG141" s="549">
        <f>ROUND(AF141*$H141,2)</f>
        <v>0</v>
      </c>
      <c r="AH141" s="548"/>
      <c r="AI141" s="549">
        <f>ROUND(AH141*$H141,2)</f>
        <v>0</v>
      </c>
      <c r="AJ141" s="548"/>
      <c r="AK141" s="549">
        <f>ROUND(AJ141*$H141,2)</f>
        <v>0</v>
      </c>
      <c r="AL141" s="2090">
        <v>5.48</v>
      </c>
      <c r="AM141" s="2091">
        <f>ROUND(AL141*$H141,2)</f>
        <v>4859.66</v>
      </c>
      <c r="AN141" s="1747">
        <v>9</v>
      </c>
      <c r="AO141" s="1748">
        <f>ROUND(AN141*$H141,2)</f>
        <v>7981.2</v>
      </c>
      <c r="AP141" s="2090">
        <v>5</v>
      </c>
      <c r="AQ141" s="2091">
        <f>ROUND(AP141*$H141,2)</f>
        <v>4434</v>
      </c>
      <c r="AR141" s="548">
        <f>AP141+AN141+AL141+AJ141+AH141+AF141+AD141+AB141+Z141+X141+V141+T141+R141+P141+N141+L141+J141</f>
        <v>34.391800000000003</v>
      </c>
      <c r="AS141" s="549">
        <f>ROUND(AR141*H141,2)</f>
        <v>30498.65</v>
      </c>
      <c r="AT141" s="548">
        <f>G141-AR141</f>
        <v>17.028199999999998</v>
      </c>
      <c r="AU141" s="549">
        <f>ROUND(AT141*H141,2)</f>
        <v>15100.61</v>
      </c>
      <c r="AV141" s="2158">
        <f>AU141/I141</f>
        <v>0.33115910214332428</v>
      </c>
      <c r="FO141" s="139"/>
      <c r="FP141" s="1502"/>
      <c r="FW141" s="1501"/>
      <c r="GW141" s="143" t="s">
        <v>114</v>
      </c>
      <c r="GX141" s="143" t="s">
        <v>46</v>
      </c>
      <c r="GY141" s="10" t="s">
        <v>46</v>
      </c>
      <c r="GZ141" s="10" t="s">
        <v>23</v>
      </c>
      <c r="HA141" s="10" t="s">
        <v>44</v>
      </c>
      <c r="HB141" s="143" t="s">
        <v>103</v>
      </c>
    </row>
    <row r="142" spans="1:224" s="10" customFormat="1" ht="30" customHeight="1" x14ac:dyDescent="0.2">
      <c r="A142"/>
      <c r="B142" s="599"/>
      <c r="C142" s="1460" t="s">
        <v>112</v>
      </c>
      <c r="D142" s="3"/>
      <c r="E142" s="1459" t="s">
        <v>354</v>
      </c>
      <c r="F142" s="3"/>
      <c r="G142" s="3"/>
      <c r="H142" s="1458"/>
      <c r="I142" s="601"/>
      <c r="J142" s="316"/>
      <c r="K142" s="317"/>
      <c r="L142" s="316"/>
      <c r="M142" s="317"/>
      <c r="N142" s="316"/>
      <c r="O142" s="317"/>
      <c r="P142" s="316"/>
      <c r="Q142" s="317"/>
      <c r="R142" s="316"/>
      <c r="S142" s="317"/>
      <c r="T142" s="1609"/>
      <c r="U142" s="1610"/>
      <c r="V142" s="316"/>
      <c r="W142" s="317"/>
      <c r="X142" s="316"/>
      <c r="Y142" s="317"/>
      <c r="Z142" s="1609"/>
      <c r="AA142" s="1610"/>
      <c r="AB142" s="316"/>
      <c r="AC142" s="317"/>
      <c r="AD142" s="316"/>
      <c r="AE142" s="317"/>
      <c r="AF142" s="316"/>
      <c r="AG142" s="317"/>
      <c r="AH142" s="316"/>
      <c r="AI142" s="317"/>
      <c r="AJ142" s="316"/>
      <c r="AK142" s="317"/>
      <c r="AL142" s="1905"/>
      <c r="AM142" s="1906"/>
      <c r="AN142" s="1609"/>
      <c r="AO142" s="1610"/>
      <c r="AP142" s="1905"/>
      <c r="AQ142" s="1906"/>
      <c r="AR142" s="316"/>
      <c r="AS142" s="317"/>
      <c r="AT142" s="316"/>
      <c r="AU142" s="317"/>
      <c r="AV142" s="2156"/>
      <c r="FO142" s="139"/>
      <c r="FP142" s="1502"/>
      <c r="FW142" s="1501"/>
      <c r="GW142" s="143" t="s">
        <v>114</v>
      </c>
      <c r="GX142" s="143" t="s">
        <v>46</v>
      </c>
      <c r="GY142" s="10" t="s">
        <v>46</v>
      </c>
      <c r="GZ142" s="10" t="s">
        <v>23</v>
      </c>
      <c r="HA142" s="10" t="s">
        <v>44</v>
      </c>
      <c r="HB142" s="143" t="s">
        <v>103</v>
      </c>
    </row>
    <row r="143" spans="1:224" s="10" customFormat="1" ht="30" customHeight="1" x14ac:dyDescent="0.2">
      <c r="A143"/>
      <c r="B143" s="657"/>
      <c r="C143" s="1460" t="s">
        <v>114</v>
      </c>
      <c r="D143" s="755" t="s">
        <v>7</v>
      </c>
      <c r="E143" s="1476" t="s">
        <v>1096</v>
      </c>
      <c r="F143" s="751"/>
      <c r="G143" s="1475">
        <v>36.5</v>
      </c>
      <c r="H143" s="1474"/>
      <c r="I143" s="659"/>
      <c r="J143" s="316"/>
      <c r="K143" s="317"/>
      <c r="L143" s="316"/>
      <c r="M143" s="317"/>
      <c r="N143" s="316"/>
      <c r="O143" s="317"/>
      <c r="P143" s="316"/>
      <c r="Q143" s="317"/>
      <c r="R143" s="316"/>
      <c r="S143" s="317"/>
      <c r="T143" s="1609"/>
      <c r="U143" s="1610"/>
      <c r="V143" s="316"/>
      <c r="W143" s="317"/>
      <c r="X143" s="316"/>
      <c r="Y143" s="317"/>
      <c r="Z143" s="1609"/>
      <c r="AA143" s="1610"/>
      <c r="AB143" s="316"/>
      <c r="AC143" s="317"/>
      <c r="AD143" s="316"/>
      <c r="AE143" s="317"/>
      <c r="AF143" s="316"/>
      <c r="AG143" s="317"/>
      <c r="AH143" s="316"/>
      <c r="AI143" s="317"/>
      <c r="AJ143" s="316"/>
      <c r="AK143" s="317"/>
      <c r="AL143" s="1905"/>
      <c r="AM143" s="1906"/>
      <c r="AN143" s="1609"/>
      <c r="AO143" s="1610"/>
      <c r="AP143" s="1905"/>
      <c r="AQ143" s="1906"/>
      <c r="AR143" s="316"/>
      <c r="AS143" s="317"/>
      <c r="AT143" s="316"/>
      <c r="AU143" s="317"/>
      <c r="AV143" s="2156"/>
      <c r="FO143" s="139"/>
      <c r="FP143" s="1502"/>
      <c r="FW143" s="1501"/>
      <c r="GW143" s="143" t="s">
        <v>114</v>
      </c>
      <c r="GX143" s="143" t="s">
        <v>46</v>
      </c>
      <c r="GY143" s="10" t="s">
        <v>46</v>
      </c>
      <c r="GZ143" s="10" t="s">
        <v>23</v>
      </c>
      <c r="HA143" s="10" t="s">
        <v>44</v>
      </c>
      <c r="HB143" s="143" t="s">
        <v>103</v>
      </c>
    </row>
    <row r="144" spans="1:224" s="12" customFormat="1" ht="30" customHeight="1" x14ac:dyDescent="0.2">
      <c r="A144"/>
      <c r="B144" s="657"/>
      <c r="C144" s="1460" t="s">
        <v>114</v>
      </c>
      <c r="D144" s="755" t="s">
        <v>7</v>
      </c>
      <c r="E144" s="1476" t="s">
        <v>1097</v>
      </c>
      <c r="F144" s="751"/>
      <c r="G144" s="1475">
        <v>4.6100000000000003</v>
      </c>
      <c r="H144" s="1474"/>
      <c r="I144" s="659"/>
      <c r="J144" s="322"/>
      <c r="K144" s="323"/>
      <c r="L144" s="322"/>
      <c r="M144" s="323"/>
      <c r="N144" s="322"/>
      <c r="O144" s="323"/>
      <c r="P144" s="322"/>
      <c r="Q144" s="323"/>
      <c r="R144" s="322"/>
      <c r="S144" s="323"/>
      <c r="T144" s="1613"/>
      <c r="U144" s="1614"/>
      <c r="V144" s="322"/>
      <c r="W144" s="323"/>
      <c r="X144" s="322"/>
      <c r="Y144" s="323"/>
      <c r="Z144" s="1613"/>
      <c r="AA144" s="1614"/>
      <c r="AB144" s="322"/>
      <c r="AC144" s="323"/>
      <c r="AD144" s="322"/>
      <c r="AE144" s="323"/>
      <c r="AF144" s="322"/>
      <c r="AG144" s="323"/>
      <c r="AH144" s="322"/>
      <c r="AI144" s="323"/>
      <c r="AJ144" s="322"/>
      <c r="AK144" s="323"/>
      <c r="AL144" s="1911"/>
      <c r="AM144" s="1912"/>
      <c r="AN144" s="1613"/>
      <c r="AO144" s="1614"/>
      <c r="AP144" s="1911"/>
      <c r="AQ144" s="1912"/>
      <c r="AR144" s="322"/>
      <c r="AS144" s="323"/>
      <c r="AT144" s="322"/>
      <c r="AU144" s="323"/>
      <c r="AV144" s="2159"/>
      <c r="FO144" s="153"/>
      <c r="FP144" s="1506"/>
      <c r="FW144" s="1505"/>
      <c r="GW144" s="157" t="s">
        <v>114</v>
      </c>
      <c r="GX144" s="157" t="s">
        <v>46</v>
      </c>
      <c r="GY144" s="12" t="s">
        <v>110</v>
      </c>
      <c r="GZ144" s="12" t="s">
        <v>23</v>
      </c>
      <c r="HA144" s="12" t="s">
        <v>45</v>
      </c>
      <c r="HB144" s="157" t="s">
        <v>103</v>
      </c>
    </row>
    <row r="145" spans="1:224" s="1" customFormat="1" ht="30" customHeight="1" x14ac:dyDescent="0.2">
      <c r="A145"/>
      <c r="B145" s="657"/>
      <c r="C145" s="1460" t="s">
        <v>114</v>
      </c>
      <c r="D145" s="755" t="s">
        <v>7</v>
      </c>
      <c r="E145" s="1476" t="s">
        <v>1098</v>
      </c>
      <c r="F145" s="751"/>
      <c r="G145" s="1475">
        <v>10.31</v>
      </c>
      <c r="H145" s="1474"/>
      <c r="I145" s="659"/>
      <c r="J145" s="542"/>
      <c r="K145" s="543"/>
      <c r="L145" s="542"/>
      <c r="M145" s="543"/>
      <c r="N145" s="542"/>
      <c r="O145" s="543"/>
      <c r="P145" s="542"/>
      <c r="Q145" s="543"/>
      <c r="R145" s="542"/>
      <c r="S145" s="543"/>
      <c r="T145" s="1605"/>
      <c r="U145" s="1606"/>
      <c r="V145" s="542"/>
      <c r="W145" s="543"/>
      <c r="X145" s="542"/>
      <c r="Y145" s="543"/>
      <c r="Z145" s="1605"/>
      <c r="AA145" s="1606"/>
      <c r="AB145" s="542"/>
      <c r="AC145" s="543"/>
      <c r="AD145" s="542"/>
      <c r="AE145" s="543"/>
      <c r="AF145" s="542"/>
      <c r="AG145" s="543"/>
      <c r="AH145" s="542"/>
      <c r="AI145" s="543"/>
      <c r="AJ145" s="542"/>
      <c r="AK145" s="543"/>
      <c r="AL145" s="1901"/>
      <c r="AM145" s="1902"/>
      <c r="AN145" s="1605"/>
      <c r="AO145" s="1606"/>
      <c r="AP145" s="1901"/>
      <c r="AQ145" s="1902"/>
      <c r="AR145" s="542"/>
      <c r="AS145" s="543"/>
      <c r="AT145" s="542"/>
      <c r="AU145" s="543"/>
      <c r="AV145" s="2155"/>
      <c r="FO145" s="56"/>
      <c r="FP145" s="122" t="s">
        <v>7</v>
      </c>
      <c r="FQ145" s="1493" t="s">
        <v>31</v>
      </c>
      <c r="FS145" s="1492">
        <f>FR145*G147</f>
        <v>0</v>
      </c>
      <c r="FT145" s="1492">
        <v>0</v>
      </c>
      <c r="FU145" s="1492">
        <f>FT145*G147</f>
        <v>0</v>
      </c>
      <c r="FV145" s="1492">
        <v>0</v>
      </c>
      <c r="FW145" s="1491">
        <f>FV145*G147</f>
        <v>0</v>
      </c>
      <c r="GU145" s="126" t="s">
        <v>110</v>
      </c>
      <c r="GW145" s="126" t="s">
        <v>105</v>
      </c>
      <c r="GX145" s="126" t="s">
        <v>46</v>
      </c>
      <c r="HB145" s="1486" t="s">
        <v>103</v>
      </c>
      <c r="HH145" s="1490">
        <f>IF(FQ145="základní",I147,0)</f>
        <v>7059.32</v>
      </c>
      <c r="HI145" s="1490">
        <f>IF(FQ145="snížená",I147,0)</f>
        <v>0</v>
      </c>
      <c r="HJ145" s="1490">
        <f>IF(FQ145="zákl. přenesená",I147,0)</f>
        <v>0</v>
      </c>
      <c r="HK145" s="1490">
        <f>IF(FQ145="sníž. přenesená",I147,0)</f>
        <v>0</v>
      </c>
      <c r="HL145" s="1490">
        <f>IF(FQ145="nulová",I147,0)</f>
        <v>0</v>
      </c>
      <c r="HM145" s="1486" t="s">
        <v>45</v>
      </c>
      <c r="HN145" s="1490">
        <f>ROUND(H147*G147,2)</f>
        <v>7059.32</v>
      </c>
      <c r="HO145" s="1486" t="s">
        <v>110</v>
      </c>
      <c r="HP145" s="126" t="s">
        <v>1099</v>
      </c>
    </row>
    <row r="146" spans="1:224" s="1" customFormat="1" ht="30" customHeight="1" x14ac:dyDescent="0.2">
      <c r="A146"/>
      <c r="B146" s="700"/>
      <c r="C146" s="1460" t="s">
        <v>114</v>
      </c>
      <c r="D146" s="767" t="s">
        <v>7</v>
      </c>
      <c r="E146" s="1485" t="s">
        <v>132</v>
      </c>
      <c r="F146" s="763"/>
      <c r="G146" s="1484">
        <v>51.42</v>
      </c>
      <c r="H146" s="1483"/>
      <c r="I146" s="702"/>
      <c r="J146" s="542"/>
      <c r="K146" s="543"/>
      <c r="L146" s="542"/>
      <c r="M146" s="543"/>
      <c r="N146" s="542"/>
      <c r="O146" s="543"/>
      <c r="P146" s="542"/>
      <c r="Q146" s="543"/>
      <c r="R146" s="542"/>
      <c r="S146" s="543"/>
      <c r="T146" s="1605"/>
      <c r="U146" s="1606"/>
      <c r="V146" s="542"/>
      <c r="W146" s="543"/>
      <c r="X146" s="542"/>
      <c r="Y146" s="543"/>
      <c r="Z146" s="1605"/>
      <c r="AA146" s="1606"/>
      <c r="AB146" s="542"/>
      <c r="AC146" s="543"/>
      <c r="AD146" s="542"/>
      <c r="AE146" s="543"/>
      <c r="AF146" s="542"/>
      <c r="AG146" s="543"/>
      <c r="AH146" s="542"/>
      <c r="AI146" s="543"/>
      <c r="AJ146" s="542"/>
      <c r="AK146" s="543"/>
      <c r="AL146" s="1901"/>
      <c r="AM146" s="1902"/>
      <c r="AN146" s="1605"/>
      <c r="AO146" s="1606"/>
      <c r="AP146" s="1901"/>
      <c r="AQ146" s="1902"/>
      <c r="AR146" s="542"/>
      <c r="AS146" s="543"/>
      <c r="AT146" s="542"/>
      <c r="AU146" s="543"/>
      <c r="AV146" s="2155"/>
      <c r="FO146" s="56"/>
      <c r="FP146" s="1504"/>
      <c r="FW146" s="1503"/>
      <c r="GW146" s="1486" t="s">
        <v>112</v>
      </c>
      <c r="GX146" s="1486" t="s">
        <v>46</v>
      </c>
    </row>
    <row r="147" spans="1:224" s="10" customFormat="1" ht="30" customHeight="1" x14ac:dyDescent="0.2">
      <c r="A147"/>
      <c r="B147" s="1467" t="s">
        <v>326</v>
      </c>
      <c r="C147" s="1482" t="s">
        <v>105</v>
      </c>
      <c r="D147" s="1481" t="s">
        <v>359</v>
      </c>
      <c r="E147" s="1480" t="s">
        <v>360</v>
      </c>
      <c r="F147" s="1479" t="s">
        <v>194</v>
      </c>
      <c r="G147" s="1478">
        <v>2.48</v>
      </c>
      <c r="H147" s="563">
        <v>2846.5</v>
      </c>
      <c r="I147" s="1477">
        <f>ROUND(H147*G147,2)</f>
        <v>7059.32</v>
      </c>
      <c r="J147" s="548"/>
      <c r="K147" s="549">
        <f>ROUND(J147*$H147,2)</f>
        <v>0</v>
      </c>
      <c r="L147" s="548"/>
      <c r="M147" s="549">
        <f>ROUND(L147*$H147,2)</f>
        <v>0</v>
      </c>
      <c r="N147" s="548"/>
      <c r="O147" s="549">
        <f>ROUND(N147*$H147,2)</f>
        <v>0</v>
      </c>
      <c r="P147" s="548"/>
      <c r="Q147" s="549">
        <f>ROUND(P147*$H147,2)</f>
        <v>0</v>
      </c>
      <c r="R147" s="548"/>
      <c r="S147" s="549">
        <f>ROUND(R147*$H147,2)</f>
        <v>0</v>
      </c>
      <c r="T147" s="1747"/>
      <c r="U147" s="1748">
        <f>ROUND(T147*$H147,2)</f>
        <v>0</v>
      </c>
      <c r="V147" s="548"/>
      <c r="W147" s="549">
        <f>ROUND(V147*$H147,2)</f>
        <v>0</v>
      </c>
      <c r="X147" s="548"/>
      <c r="Y147" s="549">
        <f>ROUND(X147*$H147,2)</f>
        <v>0</v>
      </c>
      <c r="Z147" s="1747">
        <v>0.4</v>
      </c>
      <c r="AA147" s="1748">
        <f>ROUND(Z147*$H147,2)</f>
        <v>1138.5999999999999</v>
      </c>
      <c r="AB147" s="548"/>
      <c r="AC147" s="549">
        <f>ROUND(AB147*$H147,2)</f>
        <v>0</v>
      </c>
      <c r="AD147" s="548"/>
      <c r="AE147" s="549">
        <f>ROUND(AD147*$H147,2)</f>
        <v>0</v>
      </c>
      <c r="AF147" s="548"/>
      <c r="AG147" s="549">
        <f>ROUND(AF147*$H147,2)</f>
        <v>0</v>
      </c>
      <c r="AH147" s="548"/>
      <c r="AI147" s="549">
        <f>ROUND(AH147*$H147,2)</f>
        <v>0</v>
      </c>
      <c r="AJ147" s="548"/>
      <c r="AK147" s="549">
        <f>ROUND(AJ147*$H147,2)</f>
        <v>0</v>
      </c>
      <c r="AL147" s="2090"/>
      <c r="AM147" s="2091">
        <f>ROUND(AL147*$H147,2)</f>
        <v>0</v>
      </c>
      <c r="AN147" s="1747">
        <v>0</v>
      </c>
      <c r="AO147" s="1748">
        <f>ROUND(AN147*$H147,2)</f>
        <v>0</v>
      </c>
      <c r="AP147" s="2090"/>
      <c r="AQ147" s="2091">
        <f>ROUND(AP147*$H147,2)</f>
        <v>0</v>
      </c>
      <c r="AR147" s="548">
        <f>AP147+AN147+AL147+AJ147+AH147+AF147+AD147+AB147+Z147+X147+V147+T147+R147+P147+N147+L147+J147</f>
        <v>0.4</v>
      </c>
      <c r="AS147" s="549">
        <f>ROUND(AR147*H147,2)</f>
        <v>1138.5999999999999</v>
      </c>
      <c r="AT147" s="548">
        <f>G147-AR147</f>
        <v>2.08</v>
      </c>
      <c r="AU147" s="549">
        <f>ROUND(AT147*H147,2)</f>
        <v>5920.72</v>
      </c>
      <c r="AV147" s="2158">
        <f>AU147/I147</f>
        <v>0.83870967741935487</v>
      </c>
      <c r="FO147" s="139"/>
      <c r="FP147" s="1502"/>
      <c r="FW147" s="1501"/>
      <c r="GW147" s="143" t="s">
        <v>114</v>
      </c>
      <c r="GX147" s="143" t="s">
        <v>46</v>
      </c>
      <c r="GY147" s="10" t="s">
        <v>46</v>
      </c>
      <c r="GZ147" s="10" t="s">
        <v>23</v>
      </c>
      <c r="HA147" s="10" t="s">
        <v>45</v>
      </c>
      <c r="HB147" s="143" t="s">
        <v>103</v>
      </c>
    </row>
    <row r="148" spans="1:224" s="1494" customFormat="1" ht="30" customHeight="1" x14ac:dyDescent="0.2">
      <c r="A148"/>
      <c r="B148" s="599"/>
      <c r="C148" s="1460" t="s">
        <v>112</v>
      </c>
      <c r="D148" s="3"/>
      <c r="E148" s="1459" t="s">
        <v>362</v>
      </c>
      <c r="F148" s="3"/>
      <c r="G148" s="3"/>
      <c r="H148" s="1458"/>
      <c r="I148" s="601"/>
      <c r="J148" s="325"/>
      <c r="K148" s="326"/>
      <c r="L148" s="325"/>
      <c r="M148" s="326"/>
      <c r="N148" s="325"/>
      <c r="O148" s="326"/>
      <c r="P148" s="325"/>
      <c r="Q148" s="326"/>
      <c r="R148" s="325"/>
      <c r="S148" s="326"/>
      <c r="T148" s="1616"/>
      <c r="U148" s="1617"/>
      <c r="V148" s="325"/>
      <c r="W148" s="326"/>
      <c r="X148" s="325"/>
      <c r="Y148" s="326"/>
      <c r="Z148" s="1616"/>
      <c r="AA148" s="1617"/>
      <c r="AB148" s="325"/>
      <c r="AC148" s="326"/>
      <c r="AD148" s="325"/>
      <c r="AE148" s="326"/>
      <c r="AF148" s="325"/>
      <c r="AG148" s="326"/>
      <c r="AH148" s="325"/>
      <c r="AI148" s="326"/>
      <c r="AJ148" s="325"/>
      <c r="AK148" s="326"/>
      <c r="AL148" s="1913"/>
      <c r="AM148" s="1914"/>
      <c r="AN148" s="1616"/>
      <c r="AO148" s="1617"/>
      <c r="AP148" s="1913"/>
      <c r="AQ148" s="1914"/>
      <c r="AR148" s="325"/>
      <c r="AS148" s="326"/>
      <c r="AT148" s="325"/>
      <c r="AU148" s="326"/>
      <c r="AV148" s="2162"/>
      <c r="FO148" s="1498"/>
      <c r="FP148" s="1497"/>
      <c r="FS148" s="1496">
        <f>SUM(FS149:FS173)</f>
        <v>0</v>
      </c>
      <c r="FU148" s="1496">
        <f>SUM(FU149:FU173)</f>
        <v>1.07464</v>
      </c>
      <c r="FW148" s="1495">
        <f>SUM(FW149:FW173)</f>
        <v>0</v>
      </c>
      <c r="GU148" s="113" t="s">
        <v>45</v>
      </c>
      <c r="GW148" s="114" t="s">
        <v>43</v>
      </c>
      <c r="GX148" s="114" t="s">
        <v>45</v>
      </c>
      <c r="HB148" s="113" t="s">
        <v>103</v>
      </c>
      <c r="HN148" s="115">
        <f>SUM(HN149:HN173)</f>
        <v>365777.73999999993</v>
      </c>
    </row>
    <row r="149" spans="1:224" s="1" customFormat="1" ht="30" customHeight="1" thickBot="1" x14ac:dyDescent="0.25">
      <c r="A149"/>
      <c r="B149" s="657"/>
      <c r="C149" s="1460" t="s">
        <v>114</v>
      </c>
      <c r="D149" s="755" t="s">
        <v>7</v>
      </c>
      <c r="E149" s="1476" t="s">
        <v>1100</v>
      </c>
      <c r="F149" s="751"/>
      <c r="G149" s="1475">
        <v>2.48</v>
      </c>
      <c r="H149" s="1474"/>
      <c r="I149" s="659"/>
      <c r="J149" s="542"/>
      <c r="K149" s="543"/>
      <c r="L149" s="542"/>
      <c r="M149" s="543"/>
      <c r="N149" s="542"/>
      <c r="O149" s="543"/>
      <c r="P149" s="542"/>
      <c r="Q149" s="543"/>
      <c r="R149" s="542"/>
      <c r="S149" s="543"/>
      <c r="T149" s="1605"/>
      <c r="U149" s="1606"/>
      <c r="V149" s="542"/>
      <c r="W149" s="543"/>
      <c r="X149" s="542"/>
      <c r="Y149" s="543"/>
      <c r="Z149" s="1605"/>
      <c r="AA149" s="1606"/>
      <c r="AB149" s="542"/>
      <c r="AC149" s="543"/>
      <c r="AD149" s="542"/>
      <c r="AE149" s="543"/>
      <c r="AF149" s="542"/>
      <c r="AG149" s="543"/>
      <c r="AH149" s="542"/>
      <c r="AI149" s="543"/>
      <c r="AJ149" s="542"/>
      <c r="AK149" s="543"/>
      <c r="AL149" s="1901"/>
      <c r="AM149" s="1902"/>
      <c r="AN149" s="1605"/>
      <c r="AO149" s="1606"/>
      <c r="AP149" s="1901"/>
      <c r="AQ149" s="1902"/>
      <c r="AR149" s="542"/>
      <c r="AS149" s="543"/>
      <c r="AT149" s="542"/>
      <c r="AU149" s="543"/>
      <c r="AV149" s="2155"/>
      <c r="FO149" s="56"/>
      <c r="FP149" s="122" t="s">
        <v>7</v>
      </c>
      <c r="FQ149" s="1493" t="s">
        <v>31</v>
      </c>
      <c r="FS149" s="1492">
        <f>FR149*G153</f>
        <v>0</v>
      </c>
      <c r="FT149" s="1492">
        <v>0</v>
      </c>
      <c r="FU149" s="1492">
        <f>FT149*G153</f>
        <v>0</v>
      </c>
      <c r="FV149" s="1492">
        <v>0</v>
      </c>
      <c r="FW149" s="1491">
        <f>FV149*G153</f>
        <v>0</v>
      </c>
      <c r="GU149" s="126" t="s">
        <v>110</v>
      </c>
      <c r="GW149" s="126" t="s">
        <v>105</v>
      </c>
      <c r="GX149" s="126" t="s">
        <v>46</v>
      </c>
      <c r="HB149" s="1486" t="s">
        <v>103</v>
      </c>
      <c r="HH149" s="1490">
        <f>IF(FQ149="základní",I153,0)</f>
        <v>39518.67</v>
      </c>
      <c r="HI149" s="1490">
        <f>IF(FQ149="snížená",I153,0)</f>
        <v>0</v>
      </c>
      <c r="HJ149" s="1490">
        <f>IF(FQ149="zákl. přenesená",I153,0)</f>
        <v>0</v>
      </c>
      <c r="HK149" s="1490">
        <f>IF(FQ149="sníž. přenesená",I153,0)</f>
        <v>0</v>
      </c>
      <c r="HL149" s="1490">
        <f>IF(FQ149="nulová",I153,0)</f>
        <v>0</v>
      </c>
      <c r="HM149" s="1486" t="s">
        <v>45</v>
      </c>
      <c r="HN149" s="1490">
        <f>ROUND(H153*G153,2)</f>
        <v>39518.67</v>
      </c>
      <c r="HO149" s="1486" t="s">
        <v>110</v>
      </c>
      <c r="HP149" s="126" t="s">
        <v>1101</v>
      </c>
    </row>
    <row r="150" spans="1:224" s="9" customFormat="1" ht="30" customHeight="1" thickBot="1" x14ac:dyDescent="0.25">
      <c r="A150"/>
      <c r="B150" s="666"/>
      <c r="C150" s="745"/>
      <c r="D150" s="745"/>
      <c r="E150" s="745"/>
      <c r="F150" s="745"/>
      <c r="G150" s="745"/>
      <c r="H150" s="745"/>
      <c r="I150" s="668"/>
      <c r="J150" s="2255" t="s">
        <v>2484</v>
      </c>
      <c r="K150" s="2266"/>
      <c r="L150" s="2275" t="s">
        <v>2485</v>
      </c>
      <c r="M150" s="2266"/>
      <c r="N150" s="2255" t="s">
        <v>2486</v>
      </c>
      <c r="O150" s="2266"/>
      <c r="P150" s="2255" t="s">
        <v>2487</v>
      </c>
      <c r="Q150" s="2266"/>
      <c r="R150" s="2255" t="s">
        <v>2488</v>
      </c>
      <c r="S150" s="2266"/>
      <c r="T150" s="2270" t="s">
        <v>2489</v>
      </c>
      <c r="U150" s="2271"/>
      <c r="V150" s="2255" t="s">
        <v>2490</v>
      </c>
      <c r="W150" s="2266"/>
      <c r="X150" s="2255" t="s">
        <v>2491</v>
      </c>
      <c r="Y150" s="2266"/>
      <c r="Z150" s="2270" t="s">
        <v>2492</v>
      </c>
      <c r="AA150" s="2271"/>
      <c r="AB150" s="2255" t="s">
        <v>2493</v>
      </c>
      <c r="AC150" s="2266"/>
      <c r="AD150" s="2255" t="s">
        <v>2494</v>
      </c>
      <c r="AE150" s="2266"/>
      <c r="AF150" s="2255" t="s">
        <v>2495</v>
      </c>
      <c r="AG150" s="2266"/>
      <c r="AH150" s="2255" t="s">
        <v>2496</v>
      </c>
      <c r="AI150" s="2266"/>
      <c r="AJ150" s="2255" t="s">
        <v>2497</v>
      </c>
      <c r="AK150" s="2266"/>
      <c r="AL150" s="2272" t="s">
        <v>2498</v>
      </c>
      <c r="AM150" s="2273"/>
      <c r="AN150" s="2270" t="s">
        <v>2499</v>
      </c>
      <c r="AO150" s="2271"/>
      <c r="AP150" s="2272" t="s">
        <v>2504</v>
      </c>
      <c r="AQ150" s="2273"/>
      <c r="AR150" s="2255" t="s">
        <v>2500</v>
      </c>
      <c r="AS150" s="2266"/>
      <c r="AT150" s="2255" t="s">
        <v>2501</v>
      </c>
      <c r="AU150" s="2256"/>
      <c r="AV150" s="2151" t="s">
        <v>2502</v>
      </c>
      <c r="FO150" s="132"/>
      <c r="FP150" s="1510"/>
      <c r="FW150" s="1509"/>
      <c r="GW150" s="136" t="s">
        <v>114</v>
      </c>
      <c r="GX150" s="136" t="s">
        <v>46</v>
      </c>
      <c r="GY150" s="9" t="s">
        <v>45</v>
      </c>
      <c r="GZ150" s="9" t="s">
        <v>23</v>
      </c>
      <c r="HA150" s="9" t="s">
        <v>44</v>
      </c>
      <c r="HB150" s="136" t="s">
        <v>103</v>
      </c>
    </row>
    <row r="151" spans="1:224" s="10" customFormat="1" ht="30" customHeight="1" thickBot="1" x14ac:dyDescent="0.25">
      <c r="A151"/>
      <c r="B151" s="657"/>
      <c r="C151" s="751"/>
      <c r="D151" s="751"/>
      <c r="E151" s="751"/>
      <c r="F151" s="751"/>
      <c r="G151" s="751"/>
      <c r="H151" s="751"/>
      <c r="I151" s="659"/>
      <c r="J151" s="175" t="s">
        <v>91</v>
      </c>
      <c r="K151" s="177" t="s">
        <v>2503</v>
      </c>
      <c r="L151" s="175" t="s">
        <v>91</v>
      </c>
      <c r="M151" s="177" t="s">
        <v>2503</v>
      </c>
      <c r="N151" s="175" t="s">
        <v>91</v>
      </c>
      <c r="O151" s="177" t="s">
        <v>2503</v>
      </c>
      <c r="P151" s="175" t="s">
        <v>91</v>
      </c>
      <c r="Q151" s="177" t="s">
        <v>2503</v>
      </c>
      <c r="R151" s="175" t="s">
        <v>91</v>
      </c>
      <c r="S151" s="177" t="s">
        <v>2503</v>
      </c>
      <c r="T151" s="1599" t="s">
        <v>91</v>
      </c>
      <c r="U151" s="1600" t="s">
        <v>2503</v>
      </c>
      <c r="V151" s="175" t="s">
        <v>91</v>
      </c>
      <c r="W151" s="177" t="s">
        <v>2503</v>
      </c>
      <c r="X151" s="175" t="s">
        <v>91</v>
      </c>
      <c r="Y151" s="177" t="s">
        <v>2503</v>
      </c>
      <c r="Z151" s="1599" t="s">
        <v>91</v>
      </c>
      <c r="AA151" s="1600" t="s">
        <v>2503</v>
      </c>
      <c r="AB151" s="175" t="s">
        <v>91</v>
      </c>
      <c r="AC151" s="177" t="s">
        <v>2503</v>
      </c>
      <c r="AD151" s="175" t="s">
        <v>91</v>
      </c>
      <c r="AE151" s="177" t="s">
        <v>2503</v>
      </c>
      <c r="AF151" s="175" t="s">
        <v>91</v>
      </c>
      <c r="AG151" s="177" t="s">
        <v>2503</v>
      </c>
      <c r="AH151" s="175" t="s">
        <v>91</v>
      </c>
      <c r="AI151" s="177" t="s">
        <v>2503</v>
      </c>
      <c r="AJ151" s="175" t="s">
        <v>91</v>
      </c>
      <c r="AK151" s="177" t="s">
        <v>2503</v>
      </c>
      <c r="AL151" s="1895" t="s">
        <v>91</v>
      </c>
      <c r="AM151" s="1896" t="s">
        <v>2503</v>
      </c>
      <c r="AN151" s="1599" t="s">
        <v>91</v>
      </c>
      <c r="AO151" s="1600" t="s">
        <v>2503</v>
      </c>
      <c r="AP151" s="1895" t="s">
        <v>91</v>
      </c>
      <c r="AQ151" s="1896" t="s">
        <v>2503</v>
      </c>
      <c r="AR151" s="175" t="s">
        <v>91</v>
      </c>
      <c r="AS151" s="177" t="s">
        <v>2503</v>
      </c>
      <c r="AT151" s="175" t="s">
        <v>91</v>
      </c>
      <c r="AU151" s="177" t="s">
        <v>2503</v>
      </c>
      <c r="AV151" s="2161"/>
      <c r="FO151" s="139"/>
      <c r="FP151" s="1502"/>
      <c r="FW151" s="1501"/>
      <c r="GW151" s="143" t="s">
        <v>114</v>
      </c>
      <c r="GX151" s="143" t="s">
        <v>46</v>
      </c>
      <c r="GY151" s="10" t="s">
        <v>46</v>
      </c>
      <c r="GZ151" s="10" t="s">
        <v>23</v>
      </c>
      <c r="HA151" s="10" t="s">
        <v>45</v>
      </c>
      <c r="HB151" s="143" t="s">
        <v>103</v>
      </c>
    </row>
    <row r="152" spans="1:224" s="1131" customFormat="1" ht="30" customHeight="1" thickBot="1" x14ac:dyDescent="0.35">
      <c r="A152" s="1117"/>
      <c r="B152" s="1473"/>
      <c r="C152" s="1472" t="s">
        <v>43</v>
      </c>
      <c r="D152" s="1472" t="s">
        <v>142</v>
      </c>
      <c r="E152" s="1471" t="s">
        <v>364</v>
      </c>
      <c r="F152" s="1470"/>
      <c r="G152" s="1470"/>
      <c r="H152" s="1469"/>
      <c r="I152" s="1468">
        <f>HN148</f>
        <v>365777.73999999993</v>
      </c>
      <c r="J152" s="1122"/>
      <c r="K152" s="1123">
        <f>K153+K156+K161+K164+K166+K169+K174</f>
        <v>0</v>
      </c>
      <c r="L152" s="365"/>
      <c r="M152" s="404">
        <f>M153+M156+M161+M164+M166+M169+M174</f>
        <v>0</v>
      </c>
      <c r="N152" s="365"/>
      <c r="O152" s="404">
        <f>O153+O156+O161+O164+O166+O169+O174</f>
        <v>0</v>
      </c>
      <c r="P152" s="365"/>
      <c r="Q152" s="404">
        <f>Q153+Q156+Q161+Q164+Q166+Q169+Q174</f>
        <v>0</v>
      </c>
      <c r="R152" s="365"/>
      <c r="S152" s="404">
        <f>S153+S156+S161+S164+S166+S169+S174</f>
        <v>13018.5</v>
      </c>
      <c r="T152" s="1746"/>
      <c r="U152" s="1670">
        <f>U153+U156+U161+U164+U166+U169+U174</f>
        <v>13818.64</v>
      </c>
      <c r="V152" s="365"/>
      <c r="W152" s="404">
        <f>W153+W156+W161+W164+W166+W169+W174</f>
        <v>0</v>
      </c>
      <c r="X152" s="365"/>
      <c r="Y152" s="404">
        <f>Y153+Y156+Y161+Y164+Y166+Y169+Y174</f>
        <v>0</v>
      </c>
      <c r="Z152" s="1746"/>
      <c r="AA152" s="1670">
        <f>AA153+AA156+AA161+AA164+AA166+AA169+AA174</f>
        <v>0</v>
      </c>
      <c r="AB152" s="365"/>
      <c r="AC152" s="404">
        <f>AC153+AC156+AC161+AC164+AC166+AC169+AC174</f>
        <v>0</v>
      </c>
      <c r="AD152" s="365"/>
      <c r="AE152" s="404">
        <f>AE153+AE156+AE161+AE164+AE166+AE169+AE174</f>
        <v>0</v>
      </c>
      <c r="AF152" s="365"/>
      <c r="AG152" s="404">
        <f>AG153+AG156+AG161+AG164+AG166+AG169+AG174</f>
        <v>0</v>
      </c>
      <c r="AH152" s="365"/>
      <c r="AI152" s="404">
        <f>AI153+AI156+AI161+AI164+AI166+AI169+AI174</f>
        <v>0</v>
      </c>
      <c r="AJ152" s="365"/>
      <c r="AK152" s="404">
        <f>AK153+AK156+AK161+AK164+AK166+AK169+AK174</f>
        <v>0</v>
      </c>
      <c r="AL152" s="2089"/>
      <c r="AM152" s="1937">
        <f>AM153+AM156+AM161+AM164+AM166+AM169+AM174</f>
        <v>8679</v>
      </c>
      <c r="AN152" s="1746"/>
      <c r="AO152" s="1670">
        <f>AO153+AO156+AO161+AO164+AO166+AO169+AO174</f>
        <v>15355.2</v>
      </c>
      <c r="AP152" s="2089"/>
      <c r="AQ152" s="1937">
        <f>AQ153+AQ156+AQ161+AQ164+AQ166+AQ169+AQ174</f>
        <v>13841.8</v>
      </c>
      <c r="AR152" s="1122"/>
      <c r="AS152" s="1123">
        <f>AS153+AS156+AS161+AS164+AS166+AS169+AS174</f>
        <v>64713.14</v>
      </c>
      <c r="AT152" s="1122"/>
      <c r="AU152" s="1123">
        <f>AU153+AU156+AU161+AU164+AU166+AU169+AU174</f>
        <v>301064.60000000003</v>
      </c>
      <c r="AV152" s="2153">
        <f>AU152/I152</f>
        <v>0.82308070469241812</v>
      </c>
      <c r="FO152" s="1132"/>
      <c r="FP152" s="1137" t="s">
        <v>7</v>
      </c>
      <c r="FQ152" s="1523" t="s">
        <v>31</v>
      </c>
      <c r="FS152" s="1522">
        <f>FR152*G156</f>
        <v>0</v>
      </c>
      <c r="FT152" s="1522">
        <v>0</v>
      </c>
      <c r="FU152" s="1522">
        <f>FT152*G156</f>
        <v>0</v>
      </c>
      <c r="FV152" s="1522">
        <v>0</v>
      </c>
      <c r="FW152" s="1521">
        <f>FV152*G156</f>
        <v>0</v>
      </c>
      <c r="GU152" s="1136" t="s">
        <v>110</v>
      </c>
      <c r="GW152" s="1136" t="s">
        <v>105</v>
      </c>
      <c r="GX152" s="1136" t="s">
        <v>46</v>
      </c>
      <c r="HB152" s="1136" t="s">
        <v>103</v>
      </c>
      <c r="HH152" s="684">
        <f>IF(FQ152="základní",I156,0)</f>
        <v>46948.77</v>
      </c>
      <c r="HI152" s="684">
        <f>IF(FQ152="snížená",I156,0)</f>
        <v>0</v>
      </c>
      <c r="HJ152" s="684">
        <f>IF(FQ152="zákl. přenesená",I156,0)</f>
        <v>0</v>
      </c>
      <c r="HK152" s="684">
        <f>IF(FQ152="sníž. přenesená",I156,0)</f>
        <v>0</v>
      </c>
      <c r="HL152" s="684">
        <f>IF(FQ152="nulová",I156,0)</f>
        <v>0</v>
      </c>
      <c r="HM152" s="1136" t="s">
        <v>45</v>
      </c>
      <c r="HN152" s="684">
        <f>ROUND(H156*G156,2)</f>
        <v>46948.77</v>
      </c>
      <c r="HO152" s="1136" t="s">
        <v>110</v>
      </c>
      <c r="HP152" s="1136" t="s">
        <v>1103</v>
      </c>
    </row>
    <row r="153" spans="1:224" s="9" customFormat="1" ht="30" customHeight="1" x14ac:dyDescent="0.2">
      <c r="A153"/>
      <c r="B153" s="1467" t="s">
        <v>332</v>
      </c>
      <c r="C153" s="1466" t="s">
        <v>105</v>
      </c>
      <c r="D153" s="1465" t="s">
        <v>366</v>
      </c>
      <c r="E153" s="1464" t="s">
        <v>800</v>
      </c>
      <c r="F153" s="1463" t="s">
        <v>108</v>
      </c>
      <c r="G153" s="1462">
        <v>296.02</v>
      </c>
      <c r="H153" s="556">
        <v>133.5</v>
      </c>
      <c r="I153" s="1461">
        <f>ROUND(H153*G153,2)</f>
        <v>39518.67</v>
      </c>
      <c r="J153" s="548"/>
      <c r="K153" s="549">
        <f>ROUND(J153*$H153,2)</f>
        <v>0</v>
      </c>
      <c r="L153" s="548"/>
      <c r="M153" s="549">
        <f>ROUND(L153*$H153,2)</f>
        <v>0</v>
      </c>
      <c r="N153" s="548"/>
      <c r="O153" s="549">
        <f>ROUND(N153*$H153,2)</f>
        <v>0</v>
      </c>
      <c r="P153" s="548"/>
      <c r="Q153" s="549">
        <f>ROUND(P153*$H153,2)</f>
        <v>0</v>
      </c>
      <c r="R153" s="548">
        <v>45</v>
      </c>
      <c r="S153" s="549">
        <f>ROUND(R153*$H153,2)</f>
        <v>6007.5</v>
      </c>
      <c r="T153" s="1747">
        <f>G153*0.14</f>
        <v>41.442799999999998</v>
      </c>
      <c r="U153" s="1748">
        <f>ROUND(T153*$H153,2)</f>
        <v>5532.61</v>
      </c>
      <c r="V153" s="548"/>
      <c r="W153" s="549">
        <f>ROUND(V153*$H153,2)</f>
        <v>0</v>
      </c>
      <c r="X153" s="548"/>
      <c r="Y153" s="549">
        <f>ROUND(X153*$H153,2)</f>
        <v>0</v>
      </c>
      <c r="Z153" s="1747"/>
      <c r="AA153" s="1748">
        <f>ROUND(Z153*$H153,2)</f>
        <v>0</v>
      </c>
      <c r="AB153" s="548"/>
      <c r="AC153" s="549">
        <f>ROUND(AB153*$H153,2)</f>
        <v>0</v>
      </c>
      <c r="AD153" s="548"/>
      <c r="AE153" s="549">
        <f>ROUND(AD153*$H153,2)</f>
        <v>0</v>
      </c>
      <c r="AF153" s="548"/>
      <c r="AG153" s="549">
        <f>ROUND(AF153*$H153,2)</f>
        <v>0</v>
      </c>
      <c r="AH153" s="548"/>
      <c r="AI153" s="549">
        <f>ROUND(AH153*$H153,2)</f>
        <v>0</v>
      </c>
      <c r="AJ153" s="548"/>
      <c r="AK153" s="549">
        <f>ROUND(AJ153*$H153,2)</f>
        <v>0</v>
      </c>
      <c r="AL153" s="2090">
        <v>30</v>
      </c>
      <c r="AM153" s="2091">
        <f>ROUND(AL153*$H153,2)</f>
        <v>4005</v>
      </c>
      <c r="AN153" s="1747">
        <v>52</v>
      </c>
      <c r="AO153" s="1748">
        <f>ROUND(AN153*$H153,2)</f>
        <v>6942</v>
      </c>
      <c r="AP153" s="2090">
        <v>50</v>
      </c>
      <c r="AQ153" s="2091">
        <f>ROUND(AP153*$H153,2)</f>
        <v>6675</v>
      </c>
      <c r="AR153" s="548">
        <f>AP153+AN153+AL153+AJ153+AH153+AF153+AD153+AB153+Z153+X153+V153+T153+R153+P153+N153+L153+J153</f>
        <v>218.44280000000001</v>
      </c>
      <c r="AS153" s="549">
        <f>ROUND(AR153*H153,2)</f>
        <v>29162.11</v>
      </c>
      <c r="AT153" s="548">
        <f>G153-AR153</f>
        <v>77.577199999999976</v>
      </c>
      <c r="AU153" s="549">
        <f>ROUND(AT153*H153,2)</f>
        <v>10356.56</v>
      </c>
      <c r="AV153" s="2158">
        <f>AU153/I153</f>
        <v>0.26206752403357703</v>
      </c>
      <c r="FO153" s="132"/>
      <c r="FP153" s="1510"/>
      <c r="FW153" s="1509"/>
      <c r="GW153" s="136" t="s">
        <v>114</v>
      </c>
      <c r="GX153" s="136" t="s">
        <v>46</v>
      </c>
      <c r="GY153" s="9" t="s">
        <v>45</v>
      </c>
      <c r="GZ153" s="9" t="s">
        <v>23</v>
      </c>
      <c r="HA153" s="9" t="s">
        <v>44</v>
      </c>
      <c r="HB153" s="136" t="s">
        <v>103</v>
      </c>
    </row>
    <row r="154" spans="1:224" s="10" customFormat="1" ht="30" customHeight="1" x14ac:dyDescent="0.2">
      <c r="A154"/>
      <c r="B154" s="666"/>
      <c r="C154" s="1460" t="s">
        <v>114</v>
      </c>
      <c r="D154" s="749" t="s">
        <v>7</v>
      </c>
      <c r="E154" s="1500" t="s">
        <v>369</v>
      </c>
      <c r="F154" s="745"/>
      <c r="G154" s="749" t="s">
        <v>7</v>
      </c>
      <c r="H154" s="1499"/>
      <c r="I154" s="668"/>
      <c r="J154" s="316"/>
      <c r="K154" s="317"/>
      <c r="L154" s="316"/>
      <c r="M154" s="317"/>
      <c r="N154" s="316"/>
      <c r="O154" s="317"/>
      <c r="P154" s="316"/>
      <c r="Q154" s="317"/>
      <c r="R154" s="316"/>
      <c r="S154" s="317"/>
      <c r="T154" s="1609"/>
      <c r="U154" s="1610"/>
      <c r="V154" s="316"/>
      <c r="W154" s="317"/>
      <c r="X154" s="316"/>
      <c r="Y154" s="317"/>
      <c r="Z154" s="1609"/>
      <c r="AA154" s="1610"/>
      <c r="AB154" s="316"/>
      <c r="AC154" s="317"/>
      <c r="AD154" s="316"/>
      <c r="AE154" s="317"/>
      <c r="AF154" s="316"/>
      <c r="AG154" s="317"/>
      <c r="AH154" s="316"/>
      <c r="AI154" s="317"/>
      <c r="AJ154" s="316"/>
      <c r="AK154" s="317"/>
      <c r="AL154" s="1905"/>
      <c r="AM154" s="1906"/>
      <c r="AN154" s="1609"/>
      <c r="AO154" s="1610"/>
      <c r="AP154" s="1905"/>
      <c r="AQ154" s="1906"/>
      <c r="AR154" s="316"/>
      <c r="AS154" s="317"/>
      <c r="AT154" s="316"/>
      <c r="AU154" s="317"/>
      <c r="AV154" s="2156"/>
      <c r="FO154" s="139"/>
      <c r="FP154" s="1502"/>
      <c r="FW154" s="1501"/>
      <c r="GW154" s="143" t="s">
        <v>114</v>
      </c>
      <c r="GX154" s="143" t="s">
        <v>46</v>
      </c>
      <c r="GY154" s="10" t="s">
        <v>46</v>
      </c>
      <c r="GZ154" s="10" t="s">
        <v>23</v>
      </c>
      <c r="HA154" s="10" t="s">
        <v>44</v>
      </c>
      <c r="HB154" s="143" t="s">
        <v>103</v>
      </c>
    </row>
    <row r="155" spans="1:224" s="10" customFormat="1" ht="30" customHeight="1" x14ac:dyDescent="0.2">
      <c r="A155"/>
      <c r="B155" s="657"/>
      <c r="C155" s="1460" t="s">
        <v>114</v>
      </c>
      <c r="D155" s="755" t="s">
        <v>7</v>
      </c>
      <c r="E155" s="1476" t="s">
        <v>1102</v>
      </c>
      <c r="F155" s="751"/>
      <c r="G155" s="1475">
        <v>296.02</v>
      </c>
      <c r="H155" s="1474"/>
      <c r="I155" s="659"/>
      <c r="J155" s="316"/>
      <c r="K155" s="317"/>
      <c r="L155" s="316"/>
      <c r="M155" s="317"/>
      <c r="N155" s="316"/>
      <c r="O155" s="317"/>
      <c r="P155" s="316"/>
      <c r="Q155" s="317"/>
      <c r="R155" s="316"/>
      <c r="S155" s="317"/>
      <c r="T155" s="1609"/>
      <c r="U155" s="1610"/>
      <c r="V155" s="316"/>
      <c r="W155" s="317"/>
      <c r="X155" s="316"/>
      <c r="Y155" s="317"/>
      <c r="Z155" s="1609"/>
      <c r="AA155" s="1610"/>
      <c r="AB155" s="316"/>
      <c r="AC155" s="317"/>
      <c r="AD155" s="316"/>
      <c r="AE155" s="317"/>
      <c r="AF155" s="316"/>
      <c r="AG155" s="317"/>
      <c r="AH155" s="316"/>
      <c r="AI155" s="317"/>
      <c r="AJ155" s="316"/>
      <c r="AK155" s="317"/>
      <c r="AL155" s="1905"/>
      <c r="AM155" s="1906"/>
      <c r="AN155" s="1609"/>
      <c r="AO155" s="1610"/>
      <c r="AP155" s="1905"/>
      <c r="AQ155" s="1906"/>
      <c r="AR155" s="316"/>
      <c r="AS155" s="317"/>
      <c r="AT155" s="316"/>
      <c r="AU155" s="317"/>
      <c r="AV155" s="2156"/>
      <c r="FO155" s="139"/>
      <c r="FP155" s="1502"/>
      <c r="FW155" s="1501"/>
      <c r="GW155" s="143" t="s">
        <v>114</v>
      </c>
      <c r="GX155" s="143" t="s">
        <v>46</v>
      </c>
      <c r="GY155" s="10" t="s">
        <v>46</v>
      </c>
      <c r="GZ155" s="10" t="s">
        <v>23</v>
      </c>
      <c r="HA155" s="10" t="s">
        <v>44</v>
      </c>
      <c r="HB155" s="143" t="s">
        <v>103</v>
      </c>
    </row>
    <row r="156" spans="1:224" s="12" customFormat="1" ht="30" customHeight="1" x14ac:dyDescent="0.2">
      <c r="A156"/>
      <c r="B156" s="1467" t="s">
        <v>338</v>
      </c>
      <c r="C156" s="1482" t="s">
        <v>105</v>
      </c>
      <c r="D156" s="1481" t="s">
        <v>373</v>
      </c>
      <c r="E156" s="1480" t="s">
        <v>803</v>
      </c>
      <c r="F156" s="1479" t="s">
        <v>108</v>
      </c>
      <c r="G156" s="1478">
        <v>301.33999999999997</v>
      </c>
      <c r="H156" s="563">
        <v>155.80000000000001</v>
      </c>
      <c r="I156" s="1477">
        <f>ROUND(H156*G156,2)</f>
        <v>46948.77</v>
      </c>
      <c r="J156" s="548"/>
      <c r="K156" s="549">
        <f>ROUND(J156*$H156,2)</f>
        <v>0</v>
      </c>
      <c r="L156" s="548"/>
      <c r="M156" s="549">
        <f>ROUND(L156*$H156,2)</f>
        <v>0</v>
      </c>
      <c r="N156" s="548"/>
      <c r="O156" s="549">
        <f>ROUND(N156*$H156,2)</f>
        <v>0</v>
      </c>
      <c r="P156" s="548"/>
      <c r="Q156" s="549">
        <f>ROUND(P156*$H156,2)</f>
        <v>0</v>
      </c>
      <c r="R156" s="548">
        <v>45</v>
      </c>
      <c r="S156" s="549">
        <f>ROUND(R156*$H156,2)</f>
        <v>7011</v>
      </c>
      <c r="T156" s="1747">
        <f>G156*0.14</f>
        <v>42.187600000000003</v>
      </c>
      <c r="U156" s="1748">
        <f>ROUND(T156*$H156,2)</f>
        <v>6572.83</v>
      </c>
      <c r="V156" s="548"/>
      <c r="W156" s="549">
        <f>ROUND(V156*$H156,2)</f>
        <v>0</v>
      </c>
      <c r="X156" s="548"/>
      <c r="Y156" s="549">
        <f>ROUND(X156*$H156,2)</f>
        <v>0</v>
      </c>
      <c r="Z156" s="1747"/>
      <c r="AA156" s="1748">
        <f>ROUND(Z156*$H156,2)</f>
        <v>0</v>
      </c>
      <c r="AB156" s="548"/>
      <c r="AC156" s="549">
        <f>ROUND(AB156*$H156,2)</f>
        <v>0</v>
      </c>
      <c r="AD156" s="548"/>
      <c r="AE156" s="549">
        <f>ROUND(AD156*$H156,2)</f>
        <v>0</v>
      </c>
      <c r="AF156" s="548"/>
      <c r="AG156" s="549">
        <f>ROUND(AF156*$H156,2)</f>
        <v>0</v>
      </c>
      <c r="AH156" s="548"/>
      <c r="AI156" s="549">
        <f>ROUND(AH156*$H156,2)</f>
        <v>0</v>
      </c>
      <c r="AJ156" s="548"/>
      <c r="AK156" s="549">
        <f>ROUND(AJ156*$H156,2)</f>
        <v>0</v>
      </c>
      <c r="AL156" s="2090">
        <v>30</v>
      </c>
      <c r="AM156" s="2091">
        <f>ROUND(AL156*$H156,2)</f>
        <v>4674</v>
      </c>
      <c r="AN156" s="1747">
        <v>54</v>
      </c>
      <c r="AO156" s="1748">
        <f>ROUND(AN156*$H156,2)</f>
        <v>8413.2000000000007</v>
      </c>
      <c r="AP156" s="2090">
        <v>46</v>
      </c>
      <c r="AQ156" s="2091">
        <f>ROUND(AP156*$H156,2)</f>
        <v>7166.8</v>
      </c>
      <c r="AR156" s="548">
        <f>AP156+AN156+AL156+AJ156+AH156+AF156+AD156+AB156+Z156+X156+V156+T156+R156+P156+N156+L156+J156</f>
        <v>217.1876</v>
      </c>
      <c r="AS156" s="549">
        <f>ROUND(AR156*H156,2)</f>
        <v>33837.83</v>
      </c>
      <c r="AT156" s="548">
        <f>G156-AR156</f>
        <v>84.152399999999972</v>
      </c>
      <c r="AU156" s="549">
        <f>ROUND(AT156*H156,2)</f>
        <v>13110.94</v>
      </c>
      <c r="AV156" s="2158">
        <f>AU156/I156</f>
        <v>0.27926056422777429</v>
      </c>
      <c r="FO156" s="153"/>
      <c r="FP156" s="1506"/>
      <c r="FW156" s="1505"/>
      <c r="GW156" s="157" t="s">
        <v>114</v>
      </c>
      <c r="GX156" s="157" t="s">
        <v>46</v>
      </c>
      <c r="GY156" s="12" t="s">
        <v>110</v>
      </c>
      <c r="GZ156" s="12" t="s">
        <v>23</v>
      </c>
      <c r="HA156" s="12" t="s">
        <v>45</v>
      </c>
      <c r="HB156" s="157" t="s">
        <v>103</v>
      </c>
    </row>
    <row r="157" spans="1:224" s="1" customFormat="1" ht="30" customHeight="1" x14ac:dyDescent="0.2">
      <c r="A157"/>
      <c r="B157" s="666"/>
      <c r="C157" s="1460" t="s">
        <v>114</v>
      </c>
      <c r="D157" s="749" t="s">
        <v>7</v>
      </c>
      <c r="E157" s="1500" t="s">
        <v>369</v>
      </c>
      <c r="F157" s="745"/>
      <c r="G157" s="749" t="s">
        <v>7</v>
      </c>
      <c r="H157" s="1499"/>
      <c r="I157" s="668"/>
      <c r="J157" s="542"/>
      <c r="K157" s="543"/>
      <c r="L157" s="542"/>
      <c r="M157" s="543"/>
      <c r="N157" s="542"/>
      <c r="O157" s="543"/>
      <c r="P157" s="542"/>
      <c r="Q157" s="543"/>
      <c r="R157" s="542"/>
      <c r="S157" s="543"/>
      <c r="T157" s="1605"/>
      <c r="U157" s="1606"/>
      <c r="V157" s="542"/>
      <c r="W157" s="543"/>
      <c r="X157" s="542"/>
      <c r="Y157" s="543"/>
      <c r="Z157" s="1605"/>
      <c r="AA157" s="1606"/>
      <c r="AB157" s="542"/>
      <c r="AC157" s="543"/>
      <c r="AD157" s="542"/>
      <c r="AE157" s="543"/>
      <c r="AF157" s="542"/>
      <c r="AG157" s="543"/>
      <c r="AH157" s="542"/>
      <c r="AI157" s="543"/>
      <c r="AJ157" s="542"/>
      <c r="AK157" s="543"/>
      <c r="AL157" s="1901"/>
      <c r="AM157" s="1902"/>
      <c r="AN157" s="1605"/>
      <c r="AO157" s="1606"/>
      <c r="AP157" s="1901"/>
      <c r="AQ157" s="1902"/>
      <c r="AR157" s="542"/>
      <c r="AS157" s="543"/>
      <c r="AT157" s="542"/>
      <c r="AU157" s="543"/>
      <c r="AV157" s="2155"/>
      <c r="FO157" s="56"/>
      <c r="FP157" s="122" t="s">
        <v>7</v>
      </c>
      <c r="FQ157" s="1493" t="s">
        <v>31</v>
      </c>
      <c r="FS157" s="1492">
        <f>FR157*G161</f>
        <v>0</v>
      </c>
      <c r="FT157" s="1492">
        <v>0</v>
      </c>
      <c r="FU157" s="1492">
        <f>FT157*G161</f>
        <v>0</v>
      </c>
      <c r="FV157" s="1492">
        <v>0</v>
      </c>
      <c r="FW157" s="1491">
        <f>FV157*G161</f>
        <v>0</v>
      </c>
      <c r="GU157" s="126" t="s">
        <v>110</v>
      </c>
      <c r="GW157" s="126" t="s">
        <v>105</v>
      </c>
      <c r="GX157" s="126" t="s">
        <v>46</v>
      </c>
      <c r="HB157" s="1486" t="s">
        <v>103</v>
      </c>
      <c r="HH157" s="1490">
        <f>IF(FQ157="základní",I161,0)</f>
        <v>122166.73</v>
      </c>
      <c r="HI157" s="1490">
        <f>IF(FQ157="snížená",I161,0)</f>
        <v>0</v>
      </c>
      <c r="HJ157" s="1490">
        <f>IF(FQ157="zákl. přenesená",I161,0)</f>
        <v>0</v>
      </c>
      <c r="HK157" s="1490">
        <f>IF(FQ157="sníž. přenesená",I161,0)</f>
        <v>0</v>
      </c>
      <c r="HL157" s="1490">
        <f>IF(FQ157="nulová",I161,0)</f>
        <v>0</v>
      </c>
      <c r="HM157" s="1486" t="s">
        <v>45</v>
      </c>
      <c r="HN157" s="1490">
        <f>ROUND(H161*G161,2)</f>
        <v>122166.73</v>
      </c>
      <c r="HO157" s="1486" t="s">
        <v>110</v>
      </c>
      <c r="HP157" s="126" t="s">
        <v>1106</v>
      </c>
    </row>
    <row r="158" spans="1:224" s="1" customFormat="1" ht="30" customHeight="1" x14ac:dyDescent="0.2">
      <c r="A158"/>
      <c r="B158" s="657"/>
      <c r="C158" s="1460" t="s">
        <v>114</v>
      </c>
      <c r="D158" s="755" t="s">
        <v>7</v>
      </c>
      <c r="E158" s="1476" t="s">
        <v>1104</v>
      </c>
      <c r="F158" s="751"/>
      <c r="G158" s="1475">
        <v>296.02</v>
      </c>
      <c r="H158" s="1474"/>
      <c r="I158" s="659"/>
      <c r="J158" s="542"/>
      <c r="K158" s="543"/>
      <c r="L158" s="542"/>
      <c r="M158" s="543"/>
      <c r="N158" s="542"/>
      <c r="O158" s="543"/>
      <c r="P158" s="542"/>
      <c r="Q158" s="543"/>
      <c r="R158" s="542"/>
      <c r="S158" s="543"/>
      <c r="T158" s="1605"/>
      <c r="U158" s="1606"/>
      <c r="V158" s="542"/>
      <c r="W158" s="543"/>
      <c r="X158" s="542"/>
      <c r="Y158" s="543"/>
      <c r="Z158" s="1605"/>
      <c r="AA158" s="1606"/>
      <c r="AB158" s="542"/>
      <c r="AC158" s="543"/>
      <c r="AD158" s="542"/>
      <c r="AE158" s="543"/>
      <c r="AF158" s="542"/>
      <c r="AG158" s="543"/>
      <c r="AH158" s="542"/>
      <c r="AI158" s="543"/>
      <c r="AJ158" s="542"/>
      <c r="AK158" s="543"/>
      <c r="AL158" s="1901"/>
      <c r="AM158" s="1902"/>
      <c r="AN158" s="1605"/>
      <c r="AO158" s="1606"/>
      <c r="AP158" s="1901"/>
      <c r="AQ158" s="1902"/>
      <c r="AR158" s="542"/>
      <c r="AS158" s="543"/>
      <c r="AT158" s="542"/>
      <c r="AU158" s="543"/>
      <c r="AV158" s="2155"/>
      <c r="FO158" s="56"/>
      <c r="FP158" s="1504"/>
      <c r="FW158" s="1503"/>
      <c r="GW158" s="1486" t="s">
        <v>112</v>
      </c>
      <c r="GX158" s="1486" t="s">
        <v>46</v>
      </c>
    </row>
    <row r="159" spans="1:224" s="10" customFormat="1" ht="30" customHeight="1" x14ac:dyDescent="0.2">
      <c r="A159"/>
      <c r="B159" s="657"/>
      <c r="C159" s="1460" t="s">
        <v>114</v>
      </c>
      <c r="D159" s="755" t="s">
        <v>7</v>
      </c>
      <c r="E159" s="1476" t="s">
        <v>1105</v>
      </c>
      <c r="F159" s="751"/>
      <c r="G159" s="1475">
        <v>5.32</v>
      </c>
      <c r="H159" s="1474"/>
      <c r="I159" s="659"/>
      <c r="J159" s="316"/>
      <c r="K159" s="317"/>
      <c r="L159" s="316"/>
      <c r="M159" s="317"/>
      <c r="N159" s="316"/>
      <c r="O159" s="317"/>
      <c r="P159" s="316"/>
      <c r="Q159" s="317"/>
      <c r="R159" s="316"/>
      <c r="S159" s="317"/>
      <c r="T159" s="1609"/>
      <c r="U159" s="1610"/>
      <c r="V159" s="316"/>
      <c r="W159" s="317"/>
      <c r="X159" s="316"/>
      <c r="Y159" s="317"/>
      <c r="Z159" s="1609"/>
      <c r="AA159" s="1610"/>
      <c r="AB159" s="316"/>
      <c r="AC159" s="317"/>
      <c r="AD159" s="316"/>
      <c r="AE159" s="317"/>
      <c r="AF159" s="316"/>
      <c r="AG159" s="317"/>
      <c r="AH159" s="316"/>
      <c r="AI159" s="317"/>
      <c r="AJ159" s="316"/>
      <c r="AK159" s="317"/>
      <c r="AL159" s="1905"/>
      <c r="AM159" s="1906"/>
      <c r="AN159" s="1609"/>
      <c r="AO159" s="1610"/>
      <c r="AP159" s="1905"/>
      <c r="AQ159" s="1906"/>
      <c r="AR159" s="316"/>
      <c r="AS159" s="317"/>
      <c r="AT159" s="316"/>
      <c r="AU159" s="317"/>
      <c r="AV159" s="2156"/>
      <c r="FO159" s="139"/>
      <c r="FP159" s="1502"/>
      <c r="FW159" s="1501"/>
      <c r="GW159" s="143" t="s">
        <v>114</v>
      </c>
      <c r="GX159" s="143" t="s">
        <v>46</v>
      </c>
      <c r="GY159" s="10" t="s">
        <v>46</v>
      </c>
      <c r="GZ159" s="10" t="s">
        <v>23</v>
      </c>
      <c r="HA159" s="10" t="s">
        <v>45</v>
      </c>
      <c r="HB159" s="143" t="s">
        <v>103</v>
      </c>
    </row>
    <row r="160" spans="1:224" s="1" customFormat="1" ht="30" customHeight="1" x14ac:dyDescent="0.2">
      <c r="A160"/>
      <c r="B160" s="700"/>
      <c r="C160" s="1460" t="s">
        <v>114</v>
      </c>
      <c r="D160" s="767" t="s">
        <v>7</v>
      </c>
      <c r="E160" s="1485" t="s">
        <v>132</v>
      </c>
      <c r="F160" s="763"/>
      <c r="G160" s="1484">
        <v>301.33999999999997</v>
      </c>
      <c r="H160" s="1483"/>
      <c r="I160" s="702"/>
      <c r="J160" s="542"/>
      <c r="K160" s="543"/>
      <c r="L160" s="542"/>
      <c r="M160" s="543"/>
      <c r="N160" s="542"/>
      <c r="O160" s="543"/>
      <c r="P160" s="542"/>
      <c r="Q160" s="543"/>
      <c r="R160" s="542"/>
      <c r="S160" s="543"/>
      <c r="T160" s="1605"/>
      <c r="U160" s="1606"/>
      <c r="V160" s="542"/>
      <c r="W160" s="543"/>
      <c r="X160" s="542"/>
      <c r="Y160" s="543"/>
      <c r="Z160" s="1605"/>
      <c r="AA160" s="1606"/>
      <c r="AB160" s="542"/>
      <c r="AC160" s="543"/>
      <c r="AD160" s="542"/>
      <c r="AE160" s="543"/>
      <c r="AF160" s="542"/>
      <c r="AG160" s="543"/>
      <c r="AH160" s="542"/>
      <c r="AI160" s="543"/>
      <c r="AJ160" s="542"/>
      <c r="AK160" s="543"/>
      <c r="AL160" s="1901"/>
      <c r="AM160" s="1902"/>
      <c r="AN160" s="1605"/>
      <c r="AO160" s="1606"/>
      <c r="AP160" s="1901"/>
      <c r="AQ160" s="1902"/>
      <c r="AR160" s="542"/>
      <c r="AS160" s="543"/>
      <c r="AT160" s="542"/>
      <c r="AU160" s="543"/>
      <c r="AV160" s="2155"/>
      <c r="FO160" s="56"/>
      <c r="FP160" s="122" t="s">
        <v>7</v>
      </c>
      <c r="FQ160" s="1493" t="s">
        <v>31</v>
      </c>
      <c r="FS160" s="1492">
        <f>FR160*G164</f>
        <v>0</v>
      </c>
      <c r="FT160" s="1492">
        <v>0</v>
      </c>
      <c r="FU160" s="1492">
        <f>FT160*G164</f>
        <v>0</v>
      </c>
      <c r="FV160" s="1492">
        <v>0</v>
      </c>
      <c r="FW160" s="1491">
        <f>FV160*G164</f>
        <v>0</v>
      </c>
      <c r="GU160" s="126" t="s">
        <v>110</v>
      </c>
      <c r="GW160" s="126" t="s">
        <v>105</v>
      </c>
      <c r="GX160" s="126" t="s">
        <v>46</v>
      </c>
      <c r="HB160" s="1486" t="s">
        <v>103</v>
      </c>
      <c r="HH160" s="1490">
        <f>IF(FQ160="základní",I164,0)</f>
        <v>3848.38</v>
      </c>
      <c r="HI160" s="1490">
        <f>IF(FQ160="snížená",I164,0)</f>
        <v>0</v>
      </c>
      <c r="HJ160" s="1490">
        <f>IF(FQ160="zákl. přenesená",I164,0)</f>
        <v>0</v>
      </c>
      <c r="HK160" s="1490">
        <f>IF(FQ160="sníž. přenesená",I164,0)</f>
        <v>0</v>
      </c>
      <c r="HL160" s="1490">
        <f>IF(FQ160="nulová",I164,0)</f>
        <v>0</v>
      </c>
      <c r="HM160" s="1486" t="s">
        <v>45</v>
      </c>
      <c r="HN160" s="1490">
        <f>ROUND(H164*G164,2)</f>
        <v>3848.38</v>
      </c>
      <c r="HO160" s="1486" t="s">
        <v>110</v>
      </c>
      <c r="HP160" s="126" t="s">
        <v>1108</v>
      </c>
    </row>
    <row r="161" spans="1:224" s="10" customFormat="1" ht="30" customHeight="1" x14ac:dyDescent="0.2">
      <c r="A161"/>
      <c r="B161" s="1467" t="s">
        <v>343</v>
      </c>
      <c r="C161" s="1482" t="s">
        <v>105</v>
      </c>
      <c r="D161" s="1481" t="s">
        <v>384</v>
      </c>
      <c r="E161" s="1480" t="s">
        <v>807</v>
      </c>
      <c r="F161" s="1479" t="s">
        <v>108</v>
      </c>
      <c r="G161" s="1478">
        <v>296.08999999999997</v>
      </c>
      <c r="H161" s="563">
        <v>412.6</v>
      </c>
      <c r="I161" s="1477">
        <f>ROUND(H161*G161,2)</f>
        <v>122166.73</v>
      </c>
      <c r="J161" s="548"/>
      <c r="K161" s="549">
        <f>ROUND(J161*$H161,2)</f>
        <v>0</v>
      </c>
      <c r="L161" s="548"/>
      <c r="M161" s="549">
        <f>ROUND(L161*$H161,2)</f>
        <v>0</v>
      </c>
      <c r="N161" s="548"/>
      <c r="O161" s="549">
        <f>ROUND(N161*$H161,2)</f>
        <v>0</v>
      </c>
      <c r="P161" s="548"/>
      <c r="Q161" s="549">
        <f>ROUND(P161*$H161,2)</f>
        <v>0</v>
      </c>
      <c r="R161" s="548"/>
      <c r="S161" s="549">
        <f>ROUND(R161*$H161,2)</f>
        <v>0</v>
      </c>
      <c r="T161" s="1747"/>
      <c r="U161" s="1748">
        <f>ROUND(T161*$H161,2)</f>
        <v>0</v>
      </c>
      <c r="V161" s="548"/>
      <c r="W161" s="549">
        <f>ROUND(V161*$H161,2)</f>
        <v>0</v>
      </c>
      <c r="X161" s="548"/>
      <c r="Y161" s="549">
        <f>ROUND(X161*$H161,2)</f>
        <v>0</v>
      </c>
      <c r="Z161" s="1747"/>
      <c r="AA161" s="1748">
        <f>ROUND(Z161*$H161,2)</f>
        <v>0</v>
      </c>
      <c r="AB161" s="548"/>
      <c r="AC161" s="549">
        <f>ROUND(AB161*$H161,2)</f>
        <v>0</v>
      </c>
      <c r="AD161" s="548"/>
      <c r="AE161" s="549">
        <f>ROUND(AD161*$H161,2)</f>
        <v>0</v>
      </c>
      <c r="AF161" s="548"/>
      <c r="AG161" s="549">
        <f>ROUND(AF161*$H161,2)</f>
        <v>0</v>
      </c>
      <c r="AH161" s="548"/>
      <c r="AI161" s="549">
        <f>ROUND(AH161*$H161,2)</f>
        <v>0</v>
      </c>
      <c r="AJ161" s="548"/>
      <c r="AK161" s="549">
        <f>ROUND(AJ161*$H161,2)</f>
        <v>0</v>
      </c>
      <c r="AL161" s="2090"/>
      <c r="AM161" s="2091">
        <f>ROUND(AL161*$H161,2)</f>
        <v>0</v>
      </c>
      <c r="AN161" s="1747"/>
      <c r="AO161" s="1748">
        <f>ROUND(AN161*$H161,2)</f>
        <v>0</v>
      </c>
      <c r="AP161" s="2090"/>
      <c r="AQ161" s="2091">
        <f>ROUND(AP161*$H161,2)</f>
        <v>0</v>
      </c>
      <c r="AR161" s="548">
        <f>AP161+AN161+AL161+AJ161+AH161+AF161+AD161+AB161+Z161+X161+V161+T161+R161+P161+N161+L161+J161</f>
        <v>0</v>
      </c>
      <c r="AS161" s="549">
        <f>ROUND(AR161*H161,2)</f>
        <v>0</v>
      </c>
      <c r="AT161" s="548">
        <f>G161-AR161</f>
        <v>296.08999999999997</v>
      </c>
      <c r="AU161" s="549">
        <f>ROUND(AT161*H161,2)</f>
        <v>122166.73</v>
      </c>
      <c r="AV161" s="2158">
        <f>AU161/I161</f>
        <v>1</v>
      </c>
      <c r="FO161" s="139"/>
      <c r="FP161" s="1502"/>
      <c r="FW161" s="1501"/>
      <c r="GW161" s="143" t="s">
        <v>114</v>
      </c>
      <c r="GX161" s="143" t="s">
        <v>46</v>
      </c>
      <c r="GY161" s="10" t="s">
        <v>46</v>
      </c>
      <c r="GZ161" s="10" t="s">
        <v>23</v>
      </c>
      <c r="HA161" s="10" t="s">
        <v>45</v>
      </c>
      <c r="HB161" s="143" t="s">
        <v>103</v>
      </c>
    </row>
    <row r="162" spans="1:224" s="1" customFormat="1" ht="30" customHeight="1" x14ac:dyDescent="0.2">
      <c r="A162"/>
      <c r="B162" s="599"/>
      <c r="C162" s="1460" t="s">
        <v>112</v>
      </c>
      <c r="D162" s="3"/>
      <c r="E162" s="1459" t="s">
        <v>381</v>
      </c>
      <c r="F162" s="3"/>
      <c r="G162" s="3"/>
      <c r="H162" s="1458"/>
      <c r="I162" s="601"/>
      <c r="J162" s="542"/>
      <c r="K162" s="543"/>
      <c r="L162" s="542"/>
      <c r="M162" s="543"/>
      <c r="N162" s="542"/>
      <c r="O162" s="543"/>
      <c r="P162" s="542"/>
      <c r="Q162" s="543"/>
      <c r="R162" s="542"/>
      <c r="S162" s="543"/>
      <c r="T162" s="1605"/>
      <c r="U162" s="1606"/>
      <c r="V162" s="542"/>
      <c r="W162" s="543"/>
      <c r="X162" s="542"/>
      <c r="Y162" s="543"/>
      <c r="Z162" s="1605"/>
      <c r="AA162" s="1606"/>
      <c r="AB162" s="542"/>
      <c r="AC162" s="543"/>
      <c r="AD162" s="542"/>
      <c r="AE162" s="543"/>
      <c r="AF162" s="542"/>
      <c r="AG162" s="543"/>
      <c r="AH162" s="542"/>
      <c r="AI162" s="543"/>
      <c r="AJ162" s="542"/>
      <c r="AK162" s="543"/>
      <c r="AL162" s="1901"/>
      <c r="AM162" s="1902"/>
      <c r="AN162" s="1605"/>
      <c r="AO162" s="1606"/>
      <c r="AP162" s="1901"/>
      <c r="AQ162" s="1902"/>
      <c r="AR162" s="542"/>
      <c r="AS162" s="543"/>
      <c r="AT162" s="542"/>
      <c r="AU162" s="543"/>
      <c r="AV162" s="2155"/>
      <c r="FO162" s="56"/>
      <c r="FP162" s="122" t="s">
        <v>7</v>
      </c>
      <c r="FQ162" s="1493" t="s">
        <v>31</v>
      </c>
      <c r="FS162" s="1492">
        <f>FR162*G166</f>
        <v>0</v>
      </c>
      <c r="FT162" s="1492">
        <v>0</v>
      </c>
      <c r="FU162" s="1492">
        <f>FT162*G166</f>
        <v>0</v>
      </c>
      <c r="FV162" s="1492">
        <v>0</v>
      </c>
      <c r="FW162" s="1491">
        <f>FV162*G166</f>
        <v>0</v>
      </c>
      <c r="GU162" s="126" t="s">
        <v>110</v>
      </c>
      <c r="GW162" s="126" t="s">
        <v>105</v>
      </c>
      <c r="GX162" s="126" t="s">
        <v>46</v>
      </c>
      <c r="HB162" s="1486" t="s">
        <v>103</v>
      </c>
      <c r="HH162" s="1490">
        <f>IF(FQ162="základní",I166,0)</f>
        <v>143793.4</v>
      </c>
      <c r="HI162" s="1490">
        <f>IF(FQ162="snížená",I166,0)</f>
        <v>0</v>
      </c>
      <c r="HJ162" s="1490">
        <f>IF(FQ162="zákl. přenesená",I166,0)</f>
        <v>0</v>
      </c>
      <c r="HK162" s="1490">
        <f>IF(FQ162="sníž. přenesená",I166,0)</f>
        <v>0</v>
      </c>
      <c r="HL162" s="1490">
        <f>IF(FQ162="nulová",I166,0)</f>
        <v>0</v>
      </c>
      <c r="HM162" s="1486" t="s">
        <v>45</v>
      </c>
      <c r="HN162" s="1490">
        <f>ROUND(H166*G166,2)</f>
        <v>143793.4</v>
      </c>
      <c r="HO162" s="1486" t="s">
        <v>110</v>
      </c>
      <c r="HP162" s="126" t="s">
        <v>1110</v>
      </c>
    </row>
    <row r="163" spans="1:224" s="1" customFormat="1" ht="30" customHeight="1" x14ac:dyDescent="0.2">
      <c r="A163"/>
      <c r="B163" s="657"/>
      <c r="C163" s="1460" t="s">
        <v>114</v>
      </c>
      <c r="D163" s="755" t="s">
        <v>7</v>
      </c>
      <c r="E163" s="1476" t="s">
        <v>1107</v>
      </c>
      <c r="F163" s="751"/>
      <c r="G163" s="1475">
        <v>296.08999999999997</v>
      </c>
      <c r="H163" s="1474"/>
      <c r="I163" s="659"/>
      <c r="J163" s="542"/>
      <c r="K163" s="543"/>
      <c r="L163" s="542"/>
      <c r="M163" s="543"/>
      <c r="N163" s="542"/>
      <c r="O163" s="543"/>
      <c r="P163" s="542"/>
      <c r="Q163" s="543"/>
      <c r="R163" s="542"/>
      <c r="S163" s="543"/>
      <c r="T163" s="1605"/>
      <c r="U163" s="1606"/>
      <c r="V163" s="542"/>
      <c r="W163" s="543"/>
      <c r="X163" s="542"/>
      <c r="Y163" s="543"/>
      <c r="Z163" s="1605"/>
      <c r="AA163" s="1606"/>
      <c r="AB163" s="542"/>
      <c r="AC163" s="543"/>
      <c r="AD163" s="542"/>
      <c r="AE163" s="543"/>
      <c r="AF163" s="542"/>
      <c r="AG163" s="543"/>
      <c r="AH163" s="542"/>
      <c r="AI163" s="543"/>
      <c r="AJ163" s="542"/>
      <c r="AK163" s="543"/>
      <c r="AL163" s="1901"/>
      <c r="AM163" s="1902"/>
      <c r="AN163" s="1605"/>
      <c r="AO163" s="1606"/>
      <c r="AP163" s="1901"/>
      <c r="AQ163" s="1902"/>
      <c r="AR163" s="542"/>
      <c r="AS163" s="543"/>
      <c r="AT163" s="542"/>
      <c r="AU163" s="543"/>
      <c r="AV163" s="2155"/>
      <c r="FO163" s="56"/>
      <c r="FP163" s="1504"/>
      <c r="FW163" s="1503"/>
      <c r="GW163" s="1486" t="s">
        <v>112</v>
      </c>
      <c r="GX163" s="1486" t="s">
        <v>46</v>
      </c>
    </row>
    <row r="164" spans="1:224" s="10" customFormat="1" ht="30" customHeight="1" x14ac:dyDescent="0.2">
      <c r="A164"/>
      <c r="B164" s="1467" t="s">
        <v>350</v>
      </c>
      <c r="C164" s="1482" t="s">
        <v>105</v>
      </c>
      <c r="D164" s="1481" t="s">
        <v>389</v>
      </c>
      <c r="E164" s="1480" t="s">
        <v>810</v>
      </c>
      <c r="F164" s="1479" t="s">
        <v>108</v>
      </c>
      <c r="G164" s="1478">
        <v>452.75</v>
      </c>
      <c r="H164" s="563">
        <v>8.5</v>
      </c>
      <c r="I164" s="1477">
        <f>ROUND(H164*G164,2)</f>
        <v>3848.38</v>
      </c>
      <c r="J164" s="548"/>
      <c r="K164" s="549">
        <f>ROUND(J164*$H164,2)</f>
        <v>0</v>
      </c>
      <c r="L164" s="548"/>
      <c r="M164" s="549">
        <f>ROUND(L164*$H164,2)</f>
        <v>0</v>
      </c>
      <c r="N164" s="548"/>
      <c r="O164" s="549">
        <f>ROUND(N164*$H164,2)</f>
        <v>0</v>
      </c>
      <c r="P164" s="548"/>
      <c r="Q164" s="549">
        <f>ROUND(P164*$H164,2)</f>
        <v>0</v>
      </c>
      <c r="R164" s="548"/>
      <c r="S164" s="549">
        <f>ROUND(R164*$H164,2)</f>
        <v>0</v>
      </c>
      <c r="T164" s="1747"/>
      <c r="U164" s="1748">
        <f>ROUND(T164*$H164,2)</f>
        <v>0</v>
      </c>
      <c r="V164" s="548"/>
      <c r="W164" s="549">
        <f>ROUND(V164*$H164,2)</f>
        <v>0</v>
      </c>
      <c r="X164" s="548"/>
      <c r="Y164" s="549">
        <f>ROUND(X164*$H164,2)</f>
        <v>0</v>
      </c>
      <c r="Z164" s="1747"/>
      <c r="AA164" s="1748">
        <f>ROUND(Z164*$H164,2)</f>
        <v>0</v>
      </c>
      <c r="AB164" s="548"/>
      <c r="AC164" s="549">
        <f>ROUND(AB164*$H164,2)</f>
        <v>0</v>
      </c>
      <c r="AD164" s="548"/>
      <c r="AE164" s="549">
        <f>ROUND(AD164*$H164,2)</f>
        <v>0</v>
      </c>
      <c r="AF164" s="548"/>
      <c r="AG164" s="549">
        <f>ROUND(AF164*$H164,2)</f>
        <v>0</v>
      </c>
      <c r="AH164" s="548"/>
      <c r="AI164" s="549">
        <f>ROUND(AH164*$H164,2)</f>
        <v>0</v>
      </c>
      <c r="AJ164" s="548"/>
      <c r="AK164" s="549">
        <f>ROUND(AJ164*$H164,2)</f>
        <v>0</v>
      </c>
      <c r="AL164" s="2090"/>
      <c r="AM164" s="2091">
        <f>ROUND(AL164*$H164,2)</f>
        <v>0</v>
      </c>
      <c r="AN164" s="1747"/>
      <c r="AO164" s="1748">
        <f>ROUND(AN164*$H164,2)</f>
        <v>0</v>
      </c>
      <c r="AP164" s="2090"/>
      <c r="AQ164" s="2091">
        <f>ROUND(AP164*$H164,2)</f>
        <v>0</v>
      </c>
      <c r="AR164" s="548">
        <f>AP164+AN164+AL164+AJ164+AH164+AF164+AD164+AB164+Z164+X164+V164+T164+R164+P164+N164+L164+J164</f>
        <v>0</v>
      </c>
      <c r="AS164" s="549">
        <f>ROUND(AR164*H164,2)</f>
        <v>0</v>
      </c>
      <c r="AT164" s="548">
        <f>G164-AR164</f>
        <v>452.75</v>
      </c>
      <c r="AU164" s="549">
        <f>ROUND(AT164*H164,2)</f>
        <v>3848.38</v>
      </c>
      <c r="AV164" s="2158">
        <f>AU164/I164</f>
        <v>1</v>
      </c>
      <c r="FO164" s="139"/>
      <c r="FP164" s="1502"/>
      <c r="FW164" s="1501"/>
      <c r="GW164" s="143" t="s">
        <v>114</v>
      </c>
      <c r="GX164" s="143" t="s">
        <v>46</v>
      </c>
      <c r="GY164" s="10" t="s">
        <v>46</v>
      </c>
      <c r="GZ164" s="10" t="s">
        <v>23</v>
      </c>
      <c r="HA164" s="10" t="s">
        <v>45</v>
      </c>
      <c r="HB164" s="143" t="s">
        <v>103</v>
      </c>
    </row>
    <row r="165" spans="1:224" s="1" customFormat="1" ht="30" customHeight="1" x14ac:dyDescent="0.2">
      <c r="A165"/>
      <c r="B165" s="657"/>
      <c r="C165" s="1460" t="s">
        <v>114</v>
      </c>
      <c r="D165" s="755" t="s">
        <v>7</v>
      </c>
      <c r="E165" s="1476" t="s">
        <v>1109</v>
      </c>
      <c r="F165" s="751"/>
      <c r="G165" s="1475">
        <v>452.75</v>
      </c>
      <c r="H165" s="1474"/>
      <c r="I165" s="659"/>
      <c r="J165" s="542"/>
      <c r="K165" s="543"/>
      <c r="L165" s="542"/>
      <c r="M165" s="543"/>
      <c r="N165" s="542"/>
      <c r="O165" s="543"/>
      <c r="P165" s="542"/>
      <c r="Q165" s="543"/>
      <c r="R165" s="542"/>
      <c r="S165" s="543"/>
      <c r="T165" s="1605"/>
      <c r="U165" s="1606"/>
      <c r="V165" s="542"/>
      <c r="W165" s="543"/>
      <c r="X165" s="542"/>
      <c r="Y165" s="543"/>
      <c r="Z165" s="1605"/>
      <c r="AA165" s="1606"/>
      <c r="AB165" s="542"/>
      <c r="AC165" s="543"/>
      <c r="AD165" s="542"/>
      <c r="AE165" s="543"/>
      <c r="AF165" s="542"/>
      <c r="AG165" s="543"/>
      <c r="AH165" s="542"/>
      <c r="AI165" s="543"/>
      <c r="AJ165" s="542"/>
      <c r="AK165" s="543"/>
      <c r="AL165" s="1901"/>
      <c r="AM165" s="1902"/>
      <c r="AN165" s="1605"/>
      <c r="AO165" s="1606"/>
      <c r="AP165" s="1901"/>
      <c r="AQ165" s="1902"/>
      <c r="AR165" s="542"/>
      <c r="AS165" s="543"/>
      <c r="AT165" s="542"/>
      <c r="AU165" s="543"/>
      <c r="AV165" s="2155"/>
      <c r="FO165" s="56"/>
      <c r="FP165" s="122" t="s">
        <v>7</v>
      </c>
      <c r="FQ165" s="1493" t="s">
        <v>31</v>
      </c>
      <c r="FS165" s="1492">
        <f>FR165*G169</f>
        <v>0</v>
      </c>
      <c r="FT165" s="1492">
        <v>0</v>
      </c>
      <c r="FU165" s="1492">
        <f>FT165*G169</f>
        <v>0</v>
      </c>
      <c r="FV165" s="1492">
        <v>0</v>
      </c>
      <c r="FW165" s="1491">
        <f>FV165*G169</f>
        <v>0</v>
      </c>
      <c r="GU165" s="126" t="s">
        <v>110</v>
      </c>
      <c r="GW165" s="126" t="s">
        <v>105</v>
      </c>
      <c r="GX165" s="126" t="s">
        <v>46</v>
      </c>
      <c r="HB165" s="1486" t="s">
        <v>103</v>
      </c>
      <c r="HH165" s="1490">
        <f>IF(FQ165="základní",I169,0)</f>
        <v>5907.6</v>
      </c>
      <c r="HI165" s="1490">
        <f>IF(FQ165="snížená",I169,0)</f>
        <v>0</v>
      </c>
      <c r="HJ165" s="1490">
        <f>IF(FQ165="zákl. přenesená",I169,0)</f>
        <v>0</v>
      </c>
      <c r="HK165" s="1490">
        <f>IF(FQ165="sníž. přenesená",I169,0)</f>
        <v>0</v>
      </c>
      <c r="HL165" s="1490">
        <f>IF(FQ165="nulová",I169,0)</f>
        <v>0</v>
      </c>
      <c r="HM165" s="1486" t="s">
        <v>45</v>
      </c>
      <c r="HN165" s="1490">
        <f>ROUND(H169*G169,2)</f>
        <v>5907.6</v>
      </c>
      <c r="HO165" s="1486" t="s">
        <v>110</v>
      </c>
      <c r="HP165" s="126" t="s">
        <v>1112</v>
      </c>
    </row>
    <row r="166" spans="1:224" s="9" customFormat="1" ht="30" customHeight="1" x14ac:dyDescent="0.2">
      <c r="A166"/>
      <c r="B166" s="1467" t="s">
        <v>358</v>
      </c>
      <c r="C166" s="1482" t="s">
        <v>105</v>
      </c>
      <c r="D166" s="1481" t="s">
        <v>395</v>
      </c>
      <c r="E166" s="1480" t="s">
        <v>813</v>
      </c>
      <c r="F166" s="1479" t="s">
        <v>108</v>
      </c>
      <c r="G166" s="1478">
        <v>452.75</v>
      </c>
      <c r="H166" s="563">
        <v>317.60000000000002</v>
      </c>
      <c r="I166" s="1477">
        <f>ROUND(H166*G166,2)</f>
        <v>143793.4</v>
      </c>
      <c r="J166" s="548"/>
      <c r="K166" s="549">
        <f>ROUND(J166*$H166,2)</f>
        <v>0</v>
      </c>
      <c r="L166" s="548"/>
      <c r="M166" s="549">
        <f>ROUND(L166*$H166,2)</f>
        <v>0</v>
      </c>
      <c r="N166" s="548"/>
      <c r="O166" s="549">
        <f>ROUND(N166*$H166,2)</f>
        <v>0</v>
      </c>
      <c r="P166" s="548"/>
      <c r="Q166" s="549">
        <f>ROUND(P166*$H166,2)</f>
        <v>0</v>
      </c>
      <c r="R166" s="548"/>
      <c r="S166" s="549">
        <f>ROUND(R166*$H166,2)</f>
        <v>0</v>
      </c>
      <c r="T166" s="1747"/>
      <c r="U166" s="1748">
        <f>ROUND(T166*$H166,2)</f>
        <v>0</v>
      </c>
      <c r="V166" s="548"/>
      <c r="W166" s="549">
        <f>ROUND(V166*$H166,2)</f>
        <v>0</v>
      </c>
      <c r="X166" s="548"/>
      <c r="Y166" s="549">
        <f>ROUND(X166*$H166,2)</f>
        <v>0</v>
      </c>
      <c r="Z166" s="1747"/>
      <c r="AA166" s="1748">
        <f>ROUND(Z166*$H166,2)</f>
        <v>0</v>
      </c>
      <c r="AB166" s="548"/>
      <c r="AC166" s="549">
        <f>ROUND(AB166*$H166,2)</f>
        <v>0</v>
      </c>
      <c r="AD166" s="548"/>
      <c r="AE166" s="549">
        <f>ROUND(AD166*$H166,2)</f>
        <v>0</v>
      </c>
      <c r="AF166" s="548"/>
      <c r="AG166" s="549">
        <f>ROUND(AF166*$H166,2)</f>
        <v>0</v>
      </c>
      <c r="AH166" s="548"/>
      <c r="AI166" s="549">
        <f>ROUND(AH166*$H166,2)</f>
        <v>0</v>
      </c>
      <c r="AJ166" s="548"/>
      <c r="AK166" s="549">
        <f>ROUND(AJ166*$H166,2)</f>
        <v>0</v>
      </c>
      <c r="AL166" s="2090"/>
      <c r="AM166" s="2091">
        <f>ROUND(AL166*$H166,2)</f>
        <v>0</v>
      </c>
      <c r="AN166" s="1747"/>
      <c r="AO166" s="1748">
        <f>ROUND(AN166*$H166,2)</f>
        <v>0</v>
      </c>
      <c r="AP166" s="2090"/>
      <c r="AQ166" s="2091">
        <f>ROUND(AP166*$H166,2)</f>
        <v>0</v>
      </c>
      <c r="AR166" s="548">
        <f>AP166+AN166+AL166+AJ166+AH166+AF166+AD166+AB166+Z166+X166+V166+T166+R166+P166+N166+L166+J166</f>
        <v>0</v>
      </c>
      <c r="AS166" s="549">
        <f>ROUND(AR166*H166,2)</f>
        <v>0</v>
      </c>
      <c r="AT166" s="548">
        <f>G166-AR166</f>
        <v>452.75</v>
      </c>
      <c r="AU166" s="549">
        <f>ROUND(AT166*H166,2)</f>
        <v>143793.4</v>
      </c>
      <c r="AV166" s="2158">
        <f>AU166/I166</f>
        <v>1</v>
      </c>
      <c r="FO166" s="132"/>
      <c r="FP166" s="1510"/>
      <c r="FW166" s="1509"/>
      <c r="GW166" s="136" t="s">
        <v>114</v>
      </c>
      <c r="GX166" s="136" t="s">
        <v>46</v>
      </c>
      <c r="GY166" s="9" t="s">
        <v>45</v>
      </c>
      <c r="GZ166" s="9" t="s">
        <v>23</v>
      </c>
      <c r="HA166" s="9" t="s">
        <v>44</v>
      </c>
      <c r="HB166" s="136" t="s">
        <v>103</v>
      </c>
    </row>
    <row r="167" spans="1:224" s="10" customFormat="1" ht="30" customHeight="1" x14ac:dyDescent="0.2">
      <c r="A167"/>
      <c r="B167" s="599"/>
      <c r="C167" s="1460" t="s">
        <v>112</v>
      </c>
      <c r="D167" s="3"/>
      <c r="E167" s="1459" t="s">
        <v>398</v>
      </c>
      <c r="F167" s="3"/>
      <c r="G167" s="3"/>
      <c r="H167" s="1458"/>
      <c r="I167" s="601"/>
      <c r="J167" s="316"/>
      <c r="K167" s="317"/>
      <c r="L167" s="316"/>
      <c r="M167" s="317"/>
      <c r="N167" s="316"/>
      <c r="O167" s="317"/>
      <c r="P167" s="316"/>
      <c r="Q167" s="317"/>
      <c r="R167" s="316"/>
      <c r="S167" s="317"/>
      <c r="T167" s="1609"/>
      <c r="U167" s="1610"/>
      <c r="V167" s="316"/>
      <c r="W167" s="317"/>
      <c r="X167" s="316"/>
      <c r="Y167" s="317"/>
      <c r="Z167" s="1609"/>
      <c r="AA167" s="1610"/>
      <c r="AB167" s="316"/>
      <c r="AC167" s="317"/>
      <c r="AD167" s="316"/>
      <c r="AE167" s="317"/>
      <c r="AF167" s="316"/>
      <c r="AG167" s="317"/>
      <c r="AH167" s="316"/>
      <c r="AI167" s="317"/>
      <c r="AJ167" s="316"/>
      <c r="AK167" s="317"/>
      <c r="AL167" s="1905"/>
      <c r="AM167" s="1906"/>
      <c r="AN167" s="1609"/>
      <c r="AO167" s="1610"/>
      <c r="AP167" s="1905"/>
      <c r="AQ167" s="1906"/>
      <c r="AR167" s="316"/>
      <c r="AS167" s="317"/>
      <c r="AT167" s="316"/>
      <c r="AU167" s="317"/>
      <c r="AV167" s="2156"/>
      <c r="FO167" s="139"/>
      <c r="FP167" s="1502"/>
      <c r="FW167" s="1501"/>
      <c r="GW167" s="143" t="s">
        <v>114</v>
      </c>
      <c r="GX167" s="143" t="s">
        <v>46</v>
      </c>
      <c r="GY167" s="10" t="s">
        <v>46</v>
      </c>
      <c r="GZ167" s="10" t="s">
        <v>23</v>
      </c>
      <c r="HA167" s="10" t="s">
        <v>44</v>
      </c>
      <c r="HB167" s="143" t="s">
        <v>103</v>
      </c>
    </row>
    <row r="168" spans="1:224" s="10" customFormat="1" ht="30" customHeight="1" x14ac:dyDescent="0.2">
      <c r="A168"/>
      <c r="B168" s="657"/>
      <c r="C168" s="1460" t="s">
        <v>114</v>
      </c>
      <c r="D168" s="755" t="s">
        <v>7</v>
      </c>
      <c r="E168" s="1476" t="s">
        <v>1111</v>
      </c>
      <c r="F168" s="751"/>
      <c r="G168" s="1475">
        <v>452.75</v>
      </c>
      <c r="H168" s="1474"/>
      <c r="I168" s="659"/>
      <c r="J168" s="316"/>
      <c r="K168" s="317"/>
      <c r="L168" s="316"/>
      <c r="M168" s="317"/>
      <c r="N168" s="316"/>
      <c r="O168" s="317"/>
      <c r="P168" s="316"/>
      <c r="Q168" s="317"/>
      <c r="R168" s="316"/>
      <c r="S168" s="317"/>
      <c r="T168" s="1609"/>
      <c r="U168" s="1610"/>
      <c r="V168" s="316"/>
      <c r="W168" s="317"/>
      <c r="X168" s="316"/>
      <c r="Y168" s="317"/>
      <c r="Z168" s="1609"/>
      <c r="AA168" s="1610"/>
      <c r="AB168" s="316"/>
      <c r="AC168" s="317"/>
      <c r="AD168" s="316"/>
      <c r="AE168" s="317"/>
      <c r="AF168" s="316"/>
      <c r="AG168" s="317"/>
      <c r="AH168" s="316"/>
      <c r="AI168" s="317"/>
      <c r="AJ168" s="316"/>
      <c r="AK168" s="317"/>
      <c r="AL168" s="1905"/>
      <c r="AM168" s="1906"/>
      <c r="AN168" s="1609"/>
      <c r="AO168" s="1610"/>
      <c r="AP168" s="1905"/>
      <c r="AQ168" s="1906"/>
      <c r="AR168" s="316"/>
      <c r="AS168" s="317"/>
      <c r="AT168" s="316"/>
      <c r="AU168" s="317"/>
      <c r="AV168" s="2156"/>
      <c r="FO168" s="139"/>
      <c r="FP168" s="1502"/>
      <c r="FW168" s="1501"/>
      <c r="GW168" s="143" t="s">
        <v>114</v>
      </c>
      <c r="GX168" s="143" t="s">
        <v>46</v>
      </c>
      <c r="GY168" s="10" t="s">
        <v>46</v>
      </c>
      <c r="GZ168" s="10" t="s">
        <v>23</v>
      </c>
      <c r="HA168" s="10" t="s">
        <v>44</v>
      </c>
      <c r="HB168" s="143" t="s">
        <v>103</v>
      </c>
    </row>
    <row r="169" spans="1:224" s="12" customFormat="1" ht="30" customHeight="1" x14ac:dyDescent="0.2">
      <c r="A169"/>
      <c r="B169" s="1467" t="s">
        <v>365</v>
      </c>
      <c r="C169" s="1482" t="s">
        <v>105</v>
      </c>
      <c r="D169" s="1481" t="s">
        <v>421</v>
      </c>
      <c r="E169" s="1480" t="s">
        <v>422</v>
      </c>
      <c r="F169" s="1479" t="s">
        <v>108</v>
      </c>
      <c r="G169" s="1478">
        <v>196.92</v>
      </c>
      <c r="H169" s="563">
        <v>30</v>
      </c>
      <c r="I169" s="1477">
        <f>ROUND(H169*G169,2)</f>
        <v>5907.6</v>
      </c>
      <c r="J169" s="548"/>
      <c r="K169" s="549">
        <f>ROUND(J169*$H169,2)</f>
        <v>0</v>
      </c>
      <c r="L169" s="548"/>
      <c r="M169" s="549">
        <f>ROUND(L169*$H169,2)</f>
        <v>0</v>
      </c>
      <c r="N169" s="548"/>
      <c r="O169" s="549">
        <f>ROUND(N169*$H169,2)</f>
        <v>0</v>
      </c>
      <c r="P169" s="548"/>
      <c r="Q169" s="549">
        <f>ROUND(P169*$H169,2)</f>
        <v>0</v>
      </c>
      <c r="R169" s="548"/>
      <c r="S169" s="549">
        <f>ROUND(R169*$H169,2)</f>
        <v>0</v>
      </c>
      <c r="T169" s="1747">
        <f>G169*0.29</f>
        <v>57.106799999999993</v>
      </c>
      <c r="U169" s="1748">
        <f>ROUND(T169*$H169,2)</f>
        <v>1713.2</v>
      </c>
      <c r="V169" s="548"/>
      <c r="W169" s="549">
        <f>ROUND(V169*$H169,2)</f>
        <v>0</v>
      </c>
      <c r="X169" s="548"/>
      <c r="Y169" s="549">
        <f>ROUND(X169*$H169,2)</f>
        <v>0</v>
      </c>
      <c r="Z169" s="1747"/>
      <c r="AA169" s="1748">
        <f>ROUND(Z169*$H169,2)</f>
        <v>0</v>
      </c>
      <c r="AB169" s="548"/>
      <c r="AC169" s="549">
        <f>ROUND(AB169*$H169,2)</f>
        <v>0</v>
      </c>
      <c r="AD169" s="548"/>
      <c r="AE169" s="549">
        <f>ROUND(AD169*$H169,2)</f>
        <v>0</v>
      </c>
      <c r="AF169" s="548"/>
      <c r="AG169" s="549">
        <f>ROUND(AF169*$H169,2)</f>
        <v>0</v>
      </c>
      <c r="AH169" s="548"/>
      <c r="AI169" s="549">
        <f>ROUND(AH169*$H169,2)</f>
        <v>0</v>
      </c>
      <c r="AJ169" s="548"/>
      <c r="AK169" s="549">
        <f>ROUND(AJ169*$H169,2)</f>
        <v>0</v>
      </c>
      <c r="AL169" s="2090"/>
      <c r="AM169" s="2091">
        <f>ROUND(AL169*$H169,2)</f>
        <v>0</v>
      </c>
      <c r="AN169" s="1747">
        <v>0</v>
      </c>
      <c r="AO169" s="1748">
        <f>ROUND(AN169*$H169,2)</f>
        <v>0</v>
      </c>
      <c r="AP169" s="2090"/>
      <c r="AQ169" s="2091">
        <f>ROUND(AP169*$H169,2)</f>
        <v>0</v>
      </c>
      <c r="AR169" s="548">
        <f>AP169+AN169+AL169+AJ169+AH169+AF169+AD169+AB169+Z169+X169+V169+T169+R169+P169+N169+L169+J169</f>
        <v>57.106799999999993</v>
      </c>
      <c r="AS169" s="549">
        <f>ROUND(AR169*H169,2)</f>
        <v>1713.2</v>
      </c>
      <c r="AT169" s="548">
        <f>G169-AR169</f>
        <v>139.81319999999999</v>
      </c>
      <c r="AU169" s="549">
        <f>ROUND(AT169*H169,2)</f>
        <v>4194.3999999999996</v>
      </c>
      <c r="AV169" s="2158">
        <f>AU169/I169</f>
        <v>0.71000067709391279</v>
      </c>
      <c r="FO169" s="153"/>
      <c r="FP169" s="1506"/>
      <c r="FW169" s="1505"/>
      <c r="GW169" s="157" t="s">
        <v>114</v>
      </c>
      <c r="GX169" s="157" t="s">
        <v>46</v>
      </c>
      <c r="GY169" s="12" t="s">
        <v>110</v>
      </c>
      <c r="GZ169" s="12" t="s">
        <v>23</v>
      </c>
      <c r="HA169" s="12" t="s">
        <v>45</v>
      </c>
      <c r="HB169" s="157" t="s">
        <v>103</v>
      </c>
    </row>
    <row r="170" spans="1:224" s="1" customFormat="1" ht="30" customHeight="1" x14ac:dyDescent="0.2">
      <c r="A170"/>
      <c r="B170" s="666"/>
      <c r="C170" s="1460" t="s">
        <v>114</v>
      </c>
      <c r="D170" s="749" t="s">
        <v>7</v>
      </c>
      <c r="E170" s="1500" t="s">
        <v>887</v>
      </c>
      <c r="F170" s="745"/>
      <c r="G170" s="749" t="s">
        <v>7</v>
      </c>
      <c r="H170" s="1499"/>
      <c r="I170" s="668"/>
      <c r="J170" s="542"/>
      <c r="K170" s="543"/>
      <c r="L170" s="542"/>
      <c r="M170" s="543"/>
      <c r="N170" s="542"/>
      <c r="O170" s="543"/>
      <c r="P170" s="542"/>
      <c r="Q170" s="543"/>
      <c r="R170" s="542"/>
      <c r="S170" s="543"/>
      <c r="T170" s="1605"/>
      <c r="U170" s="1606"/>
      <c r="V170" s="542"/>
      <c r="W170" s="543"/>
      <c r="X170" s="542"/>
      <c r="Y170" s="543"/>
      <c r="Z170" s="1605"/>
      <c r="AA170" s="1606"/>
      <c r="AB170" s="542"/>
      <c r="AC170" s="543"/>
      <c r="AD170" s="542"/>
      <c r="AE170" s="543"/>
      <c r="AF170" s="542"/>
      <c r="AG170" s="543"/>
      <c r="AH170" s="542"/>
      <c r="AI170" s="543"/>
      <c r="AJ170" s="542"/>
      <c r="AK170" s="543"/>
      <c r="AL170" s="1901"/>
      <c r="AM170" s="1902"/>
      <c r="AN170" s="1605"/>
      <c r="AO170" s="1606"/>
      <c r="AP170" s="1901"/>
      <c r="AQ170" s="1902"/>
      <c r="AR170" s="542"/>
      <c r="AS170" s="543"/>
      <c r="AT170" s="542"/>
      <c r="AU170" s="543"/>
      <c r="AV170" s="2155"/>
      <c r="FO170" s="56"/>
      <c r="FP170" s="122" t="s">
        <v>7</v>
      </c>
      <c r="FQ170" s="1493" t="s">
        <v>31</v>
      </c>
      <c r="FS170" s="1492">
        <f>FR170*G174</f>
        <v>0</v>
      </c>
      <c r="FT170" s="1492">
        <v>0.10100000000000001</v>
      </c>
      <c r="FU170" s="1492">
        <f>FT170*G174</f>
        <v>1.07464</v>
      </c>
      <c r="FV170" s="1492">
        <v>0</v>
      </c>
      <c r="FW170" s="1491">
        <f>FV170*G174</f>
        <v>0</v>
      </c>
      <c r="GU170" s="126" t="s">
        <v>110</v>
      </c>
      <c r="GW170" s="126" t="s">
        <v>105</v>
      </c>
      <c r="GX170" s="126" t="s">
        <v>46</v>
      </c>
      <c r="HB170" s="1486" t="s">
        <v>103</v>
      </c>
      <c r="HH170" s="1490">
        <f>IF(FQ170="základní",I174,0)</f>
        <v>3594.19</v>
      </c>
      <c r="HI170" s="1490">
        <f>IF(FQ170="snížená",I174,0)</f>
        <v>0</v>
      </c>
      <c r="HJ170" s="1490">
        <f>IF(FQ170="zákl. přenesená",I174,0)</f>
        <v>0</v>
      </c>
      <c r="HK170" s="1490">
        <f>IF(FQ170="sníž. přenesená",I174,0)</f>
        <v>0</v>
      </c>
      <c r="HL170" s="1490">
        <f>IF(FQ170="nulová",I174,0)</f>
        <v>0</v>
      </c>
      <c r="HM170" s="1486" t="s">
        <v>45</v>
      </c>
      <c r="HN170" s="1490">
        <f>ROUND(H174*G174,2)</f>
        <v>3594.19</v>
      </c>
      <c r="HO170" s="1486" t="s">
        <v>110</v>
      </c>
      <c r="HP170" s="126" t="s">
        <v>1117</v>
      </c>
    </row>
    <row r="171" spans="1:224" s="1" customFormat="1" ht="30" customHeight="1" x14ac:dyDescent="0.2">
      <c r="A171"/>
      <c r="B171" s="657"/>
      <c r="C171" s="1460" t="s">
        <v>114</v>
      </c>
      <c r="D171" s="755" t="s">
        <v>7</v>
      </c>
      <c r="E171" s="1476" t="s">
        <v>1113</v>
      </c>
      <c r="F171" s="751"/>
      <c r="G171" s="1475">
        <v>172.96</v>
      </c>
      <c r="H171" s="1474"/>
      <c r="I171" s="659"/>
      <c r="J171" s="542"/>
      <c r="K171" s="543"/>
      <c r="L171" s="542"/>
      <c r="M171" s="543"/>
      <c r="N171" s="542"/>
      <c r="O171" s="543"/>
      <c r="P171" s="542"/>
      <c r="Q171" s="543"/>
      <c r="R171" s="542"/>
      <c r="S171" s="543"/>
      <c r="T171" s="1605"/>
      <c r="U171" s="1606"/>
      <c r="V171" s="542"/>
      <c r="W171" s="543"/>
      <c r="X171" s="542"/>
      <c r="Y171" s="543"/>
      <c r="Z171" s="1605"/>
      <c r="AA171" s="1606"/>
      <c r="AB171" s="542"/>
      <c r="AC171" s="543"/>
      <c r="AD171" s="542"/>
      <c r="AE171" s="543"/>
      <c r="AF171" s="542"/>
      <c r="AG171" s="543"/>
      <c r="AH171" s="542"/>
      <c r="AI171" s="543"/>
      <c r="AJ171" s="542"/>
      <c r="AK171" s="543"/>
      <c r="AL171" s="1901"/>
      <c r="AM171" s="1902"/>
      <c r="AN171" s="1605"/>
      <c r="AO171" s="1606"/>
      <c r="AP171" s="1901"/>
      <c r="AQ171" s="1902"/>
      <c r="AR171" s="542"/>
      <c r="AS171" s="543"/>
      <c r="AT171" s="542"/>
      <c r="AU171" s="543"/>
      <c r="AV171" s="2155"/>
      <c r="FO171" s="56"/>
      <c r="FP171" s="1504"/>
      <c r="FW171" s="1503"/>
      <c r="GW171" s="1486" t="s">
        <v>112</v>
      </c>
      <c r="GX171" s="1486" t="s">
        <v>46</v>
      </c>
    </row>
    <row r="172" spans="1:224" s="10" customFormat="1" ht="30" customHeight="1" x14ac:dyDescent="0.2">
      <c r="A172"/>
      <c r="B172" s="657"/>
      <c r="C172" s="1460" t="s">
        <v>114</v>
      </c>
      <c r="D172" s="755" t="s">
        <v>7</v>
      </c>
      <c r="E172" s="1476" t="s">
        <v>1114</v>
      </c>
      <c r="F172" s="751"/>
      <c r="G172" s="1475">
        <v>23.96</v>
      </c>
      <c r="H172" s="1474"/>
      <c r="I172" s="659"/>
      <c r="J172" s="316"/>
      <c r="K172" s="317"/>
      <c r="L172" s="316"/>
      <c r="M172" s="317"/>
      <c r="N172" s="316"/>
      <c r="O172" s="317"/>
      <c r="P172" s="316"/>
      <c r="Q172" s="317"/>
      <c r="R172" s="316"/>
      <c r="S172" s="317"/>
      <c r="T172" s="1609"/>
      <c r="U172" s="1610"/>
      <c r="V172" s="316"/>
      <c r="W172" s="317"/>
      <c r="X172" s="316"/>
      <c r="Y172" s="317"/>
      <c r="Z172" s="1609"/>
      <c r="AA172" s="1610"/>
      <c r="AB172" s="316"/>
      <c r="AC172" s="317"/>
      <c r="AD172" s="316"/>
      <c r="AE172" s="317"/>
      <c r="AF172" s="316"/>
      <c r="AG172" s="317"/>
      <c r="AH172" s="316"/>
      <c r="AI172" s="317"/>
      <c r="AJ172" s="316"/>
      <c r="AK172" s="317"/>
      <c r="AL172" s="1905"/>
      <c r="AM172" s="1906"/>
      <c r="AN172" s="1609"/>
      <c r="AO172" s="1610"/>
      <c r="AP172" s="1905"/>
      <c r="AQ172" s="1906"/>
      <c r="AR172" s="316"/>
      <c r="AS172" s="317"/>
      <c r="AT172" s="316"/>
      <c r="AU172" s="317"/>
      <c r="AV172" s="2156"/>
      <c r="FO172" s="139"/>
      <c r="FP172" s="1502"/>
      <c r="FW172" s="1501"/>
      <c r="GW172" s="143" t="s">
        <v>114</v>
      </c>
      <c r="GX172" s="143" t="s">
        <v>46</v>
      </c>
      <c r="GY172" s="10" t="s">
        <v>46</v>
      </c>
      <c r="GZ172" s="10" t="s">
        <v>23</v>
      </c>
      <c r="HA172" s="10" t="s">
        <v>45</v>
      </c>
      <c r="HB172" s="143" t="s">
        <v>103</v>
      </c>
    </row>
    <row r="173" spans="1:224" s="9" customFormat="1" ht="30" customHeight="1" x14ac:dyDescent="0.2">
      <c r="A173"/>
      <c r="B173" s="700"/>
      <c r="C173" s="1460" t="s">
        <v>114</v>
      </c>
      <c r="D173" s="767" t="s">
        <v>7</v>
      </c>
      <c r="E173" s="1485" t="s">
        <v>132</v>
      </c>
      <c r="F173" s="763"/>
      <c r="G173" s="1484">
        <v>196.92000000000002</v>
      </c>
      <c r="H173" s="1483"/>
      <c r="I173" s="702"/>
      <c r="J173" s="314"/>
      <c r="K173" s="315"/>
      <c r="L173" s="314"/>
      <c r="M173" s="315"/>
      <c r="N173" s="314"/>
      <c r="O173" s="315"/>
      <c r="P173" s="314"/>
      <c r="Q173" s="315"/>
      <c r="R173" s="314"/>
      <c r="S173" s="315"/>
      <c r="T173" s="1607"/>
      <c r="U173" s="1608"/>
      <c r="V173" s="314"/>
      <c r="W173" s="315"/>
      <c r="X173" s="314"/>
      <c r="Y173" s="315"/>
      <c r="Z173" s="1607"/>
      <c r="AA173" s="1608"/>
      <c r="AB173" s="314"/>
      <c r="AC173" s="315"/>
      <c r="AD173" s="314"/>
      <c r="AE173" s="315"/>
      <c r="AF173" s="314"/>
      <c r="AG173" s="315"/>
      <c r="AH173" s="314"/>
      <c r="AI173" s="315"/>
      <c r="AJ173" s="314"/>
      <c r="AK173" s="315"/>
      <c r="AL173" s="1903"/>
      <c r="AM173" s="1904"/>
      <c r="AN173" s="1607"/>
      <c r="AO173" s="1608"/>
      <c r="AP173" s="1903"/>
      <c r="AQ173" s="1904"/>
      <c r="AR173" s="314"/>
      <c r="AS173" s="315"/>
      <c r="AT173" s="314"/>
      <c r="AU173" s="315"/>
      <c r="AV173" s="2157"/>
      <c r="FO173" s="132"/>
      <c r="FP173" s="1510"/>
      <c r="FW173" s="1509"/>
      <c r="GW173" s="136" t="s">
        <v>114</v>
      </c>
      <c r="GX173" s="136" t="s">
        <v>46</v>
      </c>
      <c r="GY173" s="9" t="s">
        <v>45</v>
      </c>
      <c r="GZ173" s="9" t="s">
        <v>23</v>
      </c>
      <c r="HA173" s="9" t="s">
        <v>44</v>
      </c>
      <c r="HB173" s="136" t="s">
        <v>103</v>
      </c>
    </row>
    <row r="174" spans="1:224" s="1494" customFormat="1" ht="47.4" customHeight="1" x14ac:dyDescent="0.2">
      <c r="A174"/>
      <c r="B174" s="1467" t="s">
        <v>372</v>
      </c>
      <c r="C174" s="1482" t="s">
        <v>105</v>
      </c>
      <c r="D174" s="1481" t="s">
        <v>1115</v>
      </c>
      <c r="E174" s="1480" t="s">
        <v>1116</v>
      </c>
      <c r="F174" s="1479" t="s">
        <v>108</v>
      </c>
      <c r="G174" s="1478">
        <v>10.64</v>
      </c>
      <c r="H174" s="563">
        <v>337.8</v>
      </c>
      <c r="I174" s="1477">
        <f>ROUND(H174*G174,2)</f>
        <v>3594.19</v>
      </c>
      <c r="J174" s="548"/>
      <c r="K174" s="549">
        <f>ROUND(J174*$H174,2)</f>
        <v>0</v>
      </c>
      <c r="L174" s="548"/>
      <c r="M174" s="549">
        <f>ROUND(L174*$H174,2)</f>
        <v>0</v>
      </c>
      <c r="N174" s="548"/>
      <c r="O174" s="549">
        <f>ROUND(N174*$H174,2)</f>
        <v>0</v>
      </c>
      <c r="P174" s="548"/>
      <c r="Q174" s="549">
        <f>ROUND(P174*$H174,2)</f>
        <v>0</v>
      </c>
      <c r="R174" s="548"/>
      <c r="S174" s="549">
        <f>ROUND(R174*$H174,2)</f>
        <v>0</v>
      </c>
      <c r="T174" s="1747"/>
      <c r="U174" s="1748">
        <f>ROUND(T174*$H174,2)</f>
        <v>0</v>
      </c>
      <c r="V174" s="548"/>
      <c r="W174" s="549">
        <f>ROUND(V174*$H174,2)</f>
        <v>0</v>
      </c>
      <c r="X174" s="548"/>
      <c r="Y174" s="549">
        <f>ROUND(X174*$H174,2)</f>
        <v>0</v>
      </c>
      <c r="Z174" s="1747"/>
      <c r="AA174" s="1748">
        <f>ROUND(Z174*$H174,2)</f>
        <v>0</v>
      </c>
      <c r="AB174" s="548"/>
      <c r="AC174" s="549">
        <f>ROUND(AB174*$H174,2)</f>
        <v>0</v>
      </c>
      <c r="AD174" s="548"/>
      <c r="AE174" s="549">
        <f>ROUND(AD174*$H174,2)</f>
        <v>0</v>
      </c>
      <c r="AF174" s="548"/>
      <c r="AG174" s="549">
        <f>ROUND(AF174*$H174,2)</f>
        <v>0</v>
      </c>
      <c r="AH174" s="548"/>
      <c r="AI174" s="549">
        <f>ROUND(AH174*$H174,2)</f>
        <v>0</v>
      </c>
      <c r="AJ174" s="548"/>
      <c r="AK174" s="549">
        <f>ROUND(AJ174*$H174,2)</f>
        <v>0</v>
      </c>
      <c r="AL174" s="2090"/>
      <c r="AM174" s="2091">
        <f>ROUND(AL174*$H174,2)</f>
        <v>0</v>
      </c>
      <c r="AN174" s="1747"/>
      <c r="AO174" s="1748">
        <f>ROUND(AN174*$H174,2)</f>
        <v>0</v>
      </c>
      <c r="AP174" s="2090"/>
      <c r="AQ174" s="2091">
        <f>ROUND(AP174*$H174,2)</f>
        <v>0</v>
      </c>
      <c r="AR174" s="548">
        <f>AP174+AN174+AL174+AJ174+AH174+AF174+AD174+AB174+Z174+X174+V174+T174+R174+P174+N174+L174+J174</f>
        <v>0</v>
      </c>
      <c r="AS174" s="549">
        <f>ROUND(AR174*H174,2)</f>
        <v>0</v>
      </c>
      <c r="AT174" s="548">
        <f>G174-AR174</f>
        <v>10.64</v>
      </c>
      <c r="AU174" s="549">
        <f>ROUND(AT174*H174,2)</f>
        <v>3594.19</v>
      </c>
      <c r="AV174" s="2158">
        <f>AU174/I174</f>
        <v>1</v>
      </c>
      <c r="FO174" s="1498"/>
      <c r="FP174" s="1497"/>
      <c r="FS174" s="1496">
        <f>SUM(FS175:FS243)</f>
        <v>0</v>
      </c>
      <c r="FU174" s="1496">
        <f>SUM(FU175:FU243)</f>
        <v>51.430627300000012</v>
      </c>
      <c r="FW174" s="1495">
        <f>SUM(FW175:FW243)</f>
        <v>0</v>
      </c>
      <c r="GU174" s="113" t="s">
        <v>45</v>
      </c>
      <c r="GW174" s="114" t="s">
        <v>43</v>
      </c>
      <c r="GX174" s="114" t="s">
        <v>45</v>
      </c>
      <c r="HB174" s="113" t="s">
        <v>103</v>
      </c>
      <c r="HN174" s="115">
        <f>SUM(HN175:HN243)</f>
        <v>764310.64999999991</v>
      </c>
    </row>
    <row r="175" spans="1:224" s="1" customFormat="1" ht="30" customHeight="1" x14ac:dyDescent="0.2">
      <c r="A175"/>
      <c r="B175" s="599"/>
      <c r="C175" s="1460" t="s">
        <v>112</v>
      </c>
      <c r="D175" s="3"/>
      <c r="E175" s="1459" t="s">
        <v>1118</v>
      </c>
      <c r="F175" s="3"/>
      <c r="G175" s="3"/>
      <c r="H175" s="1458"/>
      <c r="I175" s="601"/>
      <c r="J175" s="542"/>
      <c r="K175" s="543"/>
      <c r="L175" s="542"/>
      <c r="M175" s="543"/>
      <c r="N175" s="542"/>
      <c r="O175" s="543"/>
      <c r="P175" s="542"/>
      <c r="Q175" s="543"/>
      <c r="R175" s="542"/>
      <c r="S175" s="543"/>
      <c r="T175" s="1605"/>
      <c r="U175" s="1606"/>
      <c r="V175" s="542"/>
      <c r="W175" s="543"/>
      <c r="X175" s="542"/>
      <c r="Y175" s="543"/>
      <c r="Z175" s="1605"/>
      <c r="AA175" s="1606"/>
      <c r="AB175" s="542"/>
      <c r="AC175" s="543"/>
      <c r="AD175" s="542"/>
      <c r="AE175" s="543"/>
      <c r="AF175" s="542"/>
      <c r="AG175" s="543"/>
      <c r="AH175" s="542"/>
      <c r="AI175" s="543"/>
      <c r="AJ175" s="542"/>
      <c r="AK175" s="543"/>
      <c r="AL175" s="1901"/>
      <c r="AM175" s="1902"/>
      <c r="AN175" s="1605"/>
      <c r="AO175" s="1606"/>
      <c r="AP175" s="1901"/>
      <c r="AQ175" s="1902"/>
      <c r="AR175" s="542"/>
      <c r="AS175" s="543"/>
      <c r="AT175" s="542"/>
      <c r="AU175" s="543"/>
      <c r="AV175" s="2155"/>
      <c r="FO175" s="56"/>
      <c r="FP175" s="122" t="s">
        <v>7</v>
      </c>
      <c r="FQ175" s="1493" t="s">
        <v>31</v>
      </c>
      <c r="FS175" s="1492">
        <f>FR175*G181</f>
        <v>0</v>
      </c>
      <c r="FT175" s="1492">
        <v>2.6800000000000001E-3</v>
      </c>
      <c r="FU175" s="1492">
        <f>FT175*G181</f>
        <v>0.12354800000000001</v>
      </c>
      <c r="FV175" s="1492">
        <v>0</v>
      </c>
      <c r="FW175" s="1491">
        <f>FV175*G181</f>
        <v>0</v>
      </c>
      <c r="GU175" s="126" t="s">
        <v>110</v>
      </c>
      <c r="GW175" s="126" t="s">
        <v>105</v>
      </c>
      <c r="GX175" s="126" t="s">
        <v>46</v>
      </c>
      <c r="HB175" s="1486" t="s">
        <v>103</v>
      </c>
      <c r="HH175" s="1490">
        <f>IF(FQ175="základní",I181,0)</f>
        <v>19975.13</v>
      </c>
      <c r="HI175" s="1490">
        <f>IF(FQ175="snížená",I181,0)</f>
        <v>0</v>
      </c>
      <c r="HJ175" s="1490">
        <f>IF(FQ175="zákl. přenesená",I181,0)</f>
        <v>0</v>
      </c>
      <c r="HK175" s="1490">
        <f>IF(FQ175="sníž. přenesená",I181,0)</f>
        <v>0</v>
      </c>
      <c r="HL175" s="1490">
        <f>IF(FQ175="nulová",I181,0)</f>
        <v>0</v>
      </c>
      <c r="HM175" s="1486" t="s">
        <v>45</v>
      </c>
      <c r="HN175" s="1490">
        <f>ROUND(H181*G181,2)</f>
        <v>19975.13</v>
      </c>
      <c r="HO175" s="1486" t="s">
        <v>110</v>
      </c>
      <c r="HP175" s="126" t="s">
        <v>1120</v>
      </c>
    </row>
    <row r="176" spans="1:224" s="1" customFormat="1" ht="30" customHeight="1" x14ac:dyDescent="0.2">
      <c r="A176"/>
      <c r="B176" s="657"/>
      <c r="C176" s="1460" t="s">
        <v>114</v>
      </c>
      <c r="D176" s="755" t="s">
        <v>7</v>
      </c>
      <c r="E176" s="1476" t="s">
        <v>1119</v>
      </c>
      <c r="F176" s="751"/>
      <c r="G176" s="1475">
        <v>10.64</v>
      </c>
      <c r="H176" s="1474"/>
      <c r="I176" s="659"/>
      <c r="J176" s="542"/>
      <c r="K176" s="543"/>
      <c r="L176" s="542"/>
      <c r="M176" s="543"/>
      <c r="N176" s="542"/>
      <c r="O176" s="543"/>
      <c r="P176" s="542"/>
      <c r="Q176" s="543"/>
      <c r="R176" s="542"/>
      <c r="S176" s="543"/>
      <c r="T176" s="1605"/>
      <c r="U176" s="1606"/>
      <c r="V176" s="542"/>
      <c r="W176" s="543"/>
      <c r="X176" s="542"/>
      <c r="Y176" s="543"/>
      <c r="Z176" s="1605"/>
      <c r="AA176" s="1606"/>
      <c r="AB176" s="542"/>
      <c r="AC176" s="543"/>
      <c r="AD176" s="542"/>
      <c r="AE176" s="543"/>
      <c r="AF176" s="542"/>
      <c r="AG176" s="543"/>
      <c r="AH176" s="542"/>
      <c r="AI176" s="543"/>
      <c r="AJ176" s="542"/>
      <c r="AK176" s="543"/>
      <c r="AL176" s="1901"/>
      <c r="AM176" s="1902"/>
      <c r="AN176" s="1605"/>
      <c r="AO176" s="1606"/>
      <c r="AP176" s="1901"/>
      <c r="AQ176" s="1902"/>
      <c r="AR176" s="542"/>
      <c r="AS176" s="543"/>
      <c r="AT176" s="542"/>
      <c r="AU176" s="543"/>
      <c r="AV176" s="2155"/>
      <c r="FO176" s="56"/>
      <c r="FP176" s="1504"/>
      <c r="FW176" s="1503"/>
      <c r="GW176" s="1486" t="s">
        <v>112</v>
      </c>
      <c r="GX176" s="1486" t="s">
        <v>46</v>
      </c>
    </row>
    <row r="177" spans="1:224" s="9" customFormat="1" ht="30" customHeight="1" thickBot="1" x14ac:dyDescent="0.25">
      <c r="A177"/>
      <c r="B177" s="666"/>
      <c r="C177" s="1460" t="s">
        <v>114</v>
      </c>
      <c r="D177" s="749" t="s">
        <v>7</v>
      </c>
      <c r="E177" s="1500" t="s">
        <v>414</v>
      </c>
      <c r="F177" s="745"/>
      <c r="G177" s="749" t="s">
        <v>7</v>
      </c>
      <c r="H177" s="1499"/>
      <c r="I177" s="668"/>
      <c r="J177" s="314"/>
      <c r="K177" s="315"/>
      <c r="L177" s="314"/>
      <c r="M177" s="315"/>
      <c r="N177" s="314"/>
      <c r="O177" s="315"/>
      <c r="P177" s="314"/>
      <c r="Q177" s="315"/>
      <c r="R177" s="314"/>
      <c r="S177" s="315"/>
      <c r="T177" s="1607"/>
      <c r="U177" s="1608"/>
      <c r="V177" s="314"/>
      <c r="W177" s="315"/>
      <c r="X177" s="314"/>
      <c r="Y177" s="315"/>
      <c r="Z177" s="1607"/>
      <c r="AA177" s="1608"/>
      <c r="AB177" s="314"/>
      <c r="AC177" s="315"/>
      <c r="AD177" s="314"/>
      <c r="AE177" s="315"/>
      <c r="AF177" s="314"/>
      <c r="AG177" s="315"/>
      <c r="AH177" s="314"/>
      <c r="AI177" s="315"/>
      <c r="AJ177" s="314"/>
      <c r="AK177" s="315"/>
      <c r="AL177" s="1903"/>
      <c r="AM177" s="1904"/>
      <c r="AN177" s="1607"/>
      <c r="AO177" s="1608"/>
      <c r="AP177" s="1903"/>
      <c r="AQ177" s="1904"/>
      <c r="AR177" s="314"/>
      <c r="AS177" s="315"/>
      <c r="AT177" s="314"/>
      <c r="AU177" s="315"/>
      <c r="AV177" s="2157"/>
      <c r="FO177" s="132"/>
      <c r="FP177" s="1510"/>
      <c r="FW177" s="1509"/>
      <c r="GW177" s="136" t="s">
        <v>114</v>
      </c>
      <c r="GX177" s="136" t="s">
        <v>46</v>
      </c>
      <c r="GY177" s="9" t="s">
        <v>45</v>
      </c>
      <c r="GZ177" s="9" t="s">
        <v>23</v>
      </c>
      <c r="HA177" s="9" t="s">
        <v>44</v>
      </c>
      <c r="HB177" s="136" t="s">
        <v>103</v>
      </c>
    </row>
    <row r="178" spans="1:224" s="10" customFormat="1" ht="30" customHeight="1" thickBot="1" x14ac:dyDescent="0.25">
      <c r="A178"/>
      <c r="B178" s="657"/>
      <c r="C178" s="751"/>
      <c r="D178" s="751"/>
      <c r="E178" s="751"/>
      <c r="F178" s="751"/>
      <c r="G178" s="751"/>
      <c r="H178" s="751"/>
      <c r="I178" s="659"/>
      <c r="J178" s="2255" t="s">
        <v>2484</v>
      </c>
      <c r="K178" s="2266"/>
      <c r="L178" s="2275" t="s">
        <v>2485</v>
      </c>
      <c r="M178" s="2266"/>
      <c r="N178" s="2255" t="s">
        <v>2486</v>
      </c>
      <c r="O178" s="2266"/>
      <c r="P178" s="2255" t="s">
        <v>2487</v>
      </c>
      <c r="Q178" s="2266"/>
      <c r="R178" s="2255" t="s">
        <v>2488</v>
      </c>
      <c r="S178" s="2266"/>
      <c r="T178" s="2270" t="s">
        <v>2489</v>
      </c>
      <c r="U178" s="2271"/>
      <c r="V178" s="2255" t="s">
        <v>2490</v>
      </c>
      <c r="W178" s="2266"/>
      <c r="X178" s="2255" t="s">
        <v>2491</v>
      </c>
      <c r="Y178" s="2266"/>
      <c r="Z178" s="2270" t="s">
        <v>2492</v>
      </c>
      <c r="AA178" s="2271"/>
      <c r="AB178" s="2255" t="s">
        <v>2493</v>
      </c>
      <c r="AC178" s="2266"/>
      <c r="AD178" s="2255" t="s">
        <v>2494</v>
      </c>
      <c r="AE178" s="2266"/>
      <c r="AF178" s="2255" t="s">
        <v>2495</v>
      </c>
      <c r="AG178" s="2266"/>
      <c r="AH178" s="2255" t="s">
        <v>2496</v>
      </c>
      <c r="AI178" s="2266"/>
      <c r="AJ178" s="2255" t="s">
        <v>2497</v>
      </c>
      <c r="AK178" s="2266"/>
      <c r="AL178" s="2272" t="s">
        <v>2498</v>
      </c>
      <c r="AM178" s="2273"/>
      <c r="AN178" s="2270" t="s">
        <v>2499</v>
      </c>
      <c r="AO178" s="2271"/>
      <c r="AP178" s="2272" t="s">
        <v>2504</v>
      </c>
      <c r="AQ178" s="2273"/>
      <c r="AR178" s="2255" t="s">
        <v>2500</v>
      </c>
      <c r="AS178" s="2266"/>
      <c r="AT178" s="2255" t="s">
        <v>2501</v>
      </c>
      <c r="AU178" s="2256"/>
      <c r="AV178" s="2151" t="s">
        <v>2502</v>
      </c>
      <c r="FO178" s="139"/>
      <c r="FP178" s="1502"/>
      <c r="FW178" s="1501"/>
      <c r="GW178" s="143" t="s">
        <v>114</v>
      </c>
      <c r="GX178" s="143" t="s">
        <v>46</v>
      </c>
      <c r="GY178" s="10" t="s">
        <v>46</v>
      </c>
      <c r="GZ178" s="10" t="s">
        <v>23</v>
      </c>
      <c r="HA178" s="10" t="s">
        <v>45</v>
      </c>
      <c r="HB178" s="143" t="s">
        <v>103</v>
      </c>
    </row>
    <row r="179" spans="1:224" s="1" customFormat="1" ht="30" customHeight="1" thickBot="1" x14ac:dyDescent="0.25">
      <c r="A179"/>
      <c r="B179" s="599"/>
      <c r="C179" s="3"/>
      <c r="D179" s="3"/>
      <c r="E179" s="3"/>
      <c r="F179" s="3"/>
      <c r="G179" s="3"/>
      <c r="H179" s="3"/>
      <c r="I179" s="601"/>
      <c r="J179" s="175" t="s">
        <v>91</v>
      </c>
      <c r="K179" s="177" t="s">
        <v>2503</v>
      </c>
      <c r="L179" s="175" t="s">
        <v>91</v>
      </c>
      <c r="M179" s="177" t="s">
        <v>2503</v>
      </c>
      <c r="N179" s="175" t="s">
        <v>91</v>
      </c>
      <c r="O179" s="177" t="s">
        <v>2503</v>
      </c>
      <c r="P179" s="175" t="s">
        <v>91</v>
      </c>
      <c r="Q179" s="177" t="s">
        <v>2503</v>
      </c>
      <c r="R179" s="175" t="s">
        <v>91</v>
      </c>
      <c r="S179" s="177" t="s">
        <v>2503</v>
      </c>
      <c r="T179" s="1599" t="s">
        <v>91</v>
      </c>
      <c r="U179" s="1600" t="s">
        <v>2503</v>
      </c>
      <c r="V179" s="175" t="s">
        <v>91</v>
      </c>
      <c r="W179" s="177" t="s">
        <v>2503</v>
      </c>
      <c r="X179" s="175" t="s">
        <v>91</v>
      </c>
      <c r="Y179" s="177" t="s">
        <v>2503</v>
      </c>
      <c r="Z179" s="1599" t="s">
        <v>91</v>
      </c>
      <c r="AA179" s="1600" t="s">
        <v>2503</v>
      </c>
      <c r="AB179" s="175" t="s">
        <v>91</v>
      </c>
      <c r="AC179" s="177" t="s">
        <v>2503</v>
      </c>
      <c r="AD179" s="175" t="s">
        <v>91</v>
      </c>
      <c r="AE179" s="177" t="s">
        <v>2503</v>
      </c>
      <c r="AF179" s="175" t="s">
        <v>91</v>
      </c>
      <c r="AG179" s="177" t="s">
        <v>2503</v>
      </c>
      <c r="AH179" s="175" t="s">
        <v>91</v>
      </c>
      <c r="AI179" s="177" t="s">
        <v>2503</v>
      </c>
      <c r="AJ179" s="175" t="s">
        <v>91</v>
      </c>
      <c r="AK179" s="177" t="s">
        <v>2503</v>
      </c>
      <c r="AL179" s="1895" t="s">
        <v>91</v>
      </c>
      <c r="AM179" s="1896" t="s">
        <v>2503</v>
      </c>
      <c r="AN179" s="1599" t="s">
        <v>91</v>
      </c>
      <c r="AO179" s="1600" t="s">
        <v>2503</v>
      </c>
      <c r="AP179" s="1895" t="s">
        <v>91</v>
      </c>
      <c r="AQ179" s="1896" t="s">
        <v>2503</v>
      </c>
      <c r="AR179" s="175" t="s">
        <v>91</v>
      </c>
      <c r="AS179" s="177" t="s">
        <v>2503</v>
      </c>
      <c r="AT179" s="175" t="s">
        <v>91</v>
      </c>
      <c r="AU179" s="177" t="s">
        <v>2503</v>
      </c>
      <c r="AV179" s="2161"/>
      <c r="FO179" s="56"/>
      <c r="FP179" s="122" t="s">
        <v>7</v>
      </c>
      <c r="FQ179" s="1493" t="s">
        <v>31</v>
      </c>
      <c r="FS179" s="1492">
        <f>FR179*G185</f>
        <v>0</v>
      </c>
      <c r="FT179" s="1492">
        <v>2.0000000000000002E-5</v>
      </c>
      <c r="FU179" s="1492">
        <f>FT179*G185</f>
        <v>7.3500000000000006E-3</v>
      </c>
      <c r="FV179" s="1492">
        <v>0</v>
      </c>
      <c r="FW179" s="1491">
        <f>FV179*G185</f>
        <v>0</v>
      </c>
      <c r="GU179" s="126" t="s">
        <v>110</v>
      </c>
      <c r="GW179" s="126" t="s">
        <v>105</v>
      </c>
      <c r="GX179" s="126" t="s">
        <v>46</v>
      </c>
      <c r="HB179" s="1486" t="s">
        <v>103</v>
      </c>
      <c r="HH179" s="1490">
        <f>IF(FQ179="základní",I185,0)</f>
        <v>40792.5</v>
      </c>
      <c r="HI179" s="1490">
        <f>IF(FQ179="snížená",I185,0)</f>
        <v>0</v>
      </c>
      <c r="HJ179" s="1490">
        <f>IF(FQ179="zákl. přenesená",I185,0)</f>
        <v>0</v>
      </c>
      <c r="HK179" s="1490">
        <f>IF(FQ179="sníž. přenesená",I185,0)</f>
        <v>0</v>
      </c>
      <c r="HL179" s="1490">
        <f>IF(FQ179="nulová",I185,0)</f>
        <v>0</v>
      </c>
      <c r="HM179" s="1486" t="s">
        <v>45</v>
      </c>
      <c r="HN179" s="1490">
        <f>ROUND(H185*G185,2)</f>
        <v>40792.5</v>
      </c>
      <c r="HO179" s="1486" t="s">
        <v>110</v>
      </c>
      <c r="HP179" s="126" t="s">
        <v>1122</v>
      </c>
    </row>
    <row r="180" spans="1:224" s="1131" customFormat="1" ht="30" customHeight="1" thickBot="1" x14ac:dyDescent="0.35">
      <c r="A180" s="1117"/>
      <c r="B180" s="1473"/>
      <c r="C180" s="1472" t="s">
        <v>43</v>
      </c>
      <c r="D180" s="1472" t="s">
        <v>166</v>
      </c>
      <c r="E180" s="1471" t="s">
        <v>425</v>
      </c>
      <c r="F180" s="1470"/>
      <c r="G180" s="1470"/>
      <c r="H180" s="1469"/>
      <c r="I180" s="1468">
        <f>HN174</f>
        <v>764310.64999999991</v>
      </c>
      <c r="J180" s="1122"/>
      <c r="K180" s="1123">
        <f>K181+K185+K188+K190+K196+K197+K198+K201+K202+K204+K206+K208+K210+K212+K214+K216+K218+K220+K222+K224+K227+K230+K233+K235+K237+K239+K241+K244+K247</f>
        <v>0</v>
      </c>
      <c r="L180" s="365"/>
      <c r="M180" s="404">
        <f>M181+M185+M188+M190+M196+M197+M198+M201+M202+M204+M206+M208+M210+M212+M214+M216+M218+M220+M222+M224+M227+M230+M233+M235+M237+M239+M241+M244+M247</f>
        <v>0</v>
      </c>
      <c r="N180" s="365"/>
      <c r="O180" s="404">
        <f>O181+O185+O188+O190+O196+O197+O198+O201+O202+O204+O206+O208+O210+O212+O214+O216+O218+O220+O222+O224+O227+O230+O233+O235+O237+O239+O241+O244+O247</f>
        <v>0</v>
      </c>
      <c r="P180" s="365"/>
      <c r="Q180" s="404">
        <f>Q181+Q185+Q188+Q190+Q196+Q197+Q198+Q201+Q202+Q204+Q206+Q208+Q210+Q212+Q214+Q216+Q218+Q220+Q222+Q224+Q227+Q230+Q233+Q235+Q237+Q239+Q241+Q244+Q247</f>
        <v>0</v>
      </c>
      <c r="R180" s="365"/>
      <c r="S180" s="404">
        <f>S181+S185+S188+S190+S196+S197+S198+S201+S202+S204+S206+S208+S210+S212+S214+S216+S218+S220+S222+S224+S227+S230+S233+S235+S237+S239+S241+S244+S247</f>
        <v>33174.600000000006</v>
      </c>
      <c r="T180" s="1746"/>
      <c r="U180" s="1670">
        <f>U181+U185+U188+U190+U196+U197+U198+U201+U202+U204+U206+U208+U210+U212+U214+U216+U218+U220+U222+U224+U227+U230+U233+U235+U237+U239+U241+U244+U247</f>
        <v>195594.45</v>
      </c>
      <c r="V180" s="365"/>
      <c r="W180" s="404">
        <f>W181+W185+W188+W190+W196+W197+W198+W201+W202+W204+W206+W208+W210+W212+W214+W216+W218+W220+W222+W224+W227+W230+W233+W235+W237+W239+W241+W244+W247</f>
        <v>0</v>
      </c>
      <c r="X180" s="365"/>
      <c r="Y180" s="404">
        <f>Y181+Y185+Y188+Y190+Y196+Y197+Y198+Y201+Y202+Y204+Y206+Y208+Y210+Y212+Y214+Y216+Y218+Y220+Y222+Y224+Y227+Y230+Y233+Y235+Y237+Y239+Y241+Y244+Y247</f>
        <v>0</v>
      </c>
      <c r="Z180" s="1746"/>
      <c r="AA180" s="1670">
        <f>AA181+AA185+AA188+AA190+AA196+AA197+AA198+AA201+AA202+AA204+AA206+AA208+AA210+AA212+AA214+AA216+AA218+AA220+AA222+AA224+AA227+AA230+AA233+AA235+AA237+AA239+AA241+AA244+AA247</f>
        <v>7886.4</v>
      </c>
      <c r="AB180" s="365"/>
      <c r="AC180" s="404">
        <f>AC181+AC185+AC188+AC190+AC196+AC197+AC198+AC201+AC202+AC204+AC206+AC208+AC210+AC212+AC214+AC216+AC218+AC220+AC222+AC224+AC227+AC230+AC233+AC235+AC237+AC239+AC241+AC244+AC247</f>
        <v>0</v>
      </c>
      <c r="AD180" s="365"/>
      <c r="AE180" s="404">
        <f>AE181+AE185+AE188+AE190+AE196+AE197+AE198+AE201+AE202+AE204+AE206+AE208+AE210+AE212+AE214+AE216+AE218+AE220+AE222+AE224+AE227+AE230+AE233+AE235+AE237+AE239+AE241+AE244+AE247</f>
        <v>0</v>
      </c>
      <c r="AF180" s="365"/>
      <c r="AG180" s="404">
        <f>AG181+AG185+AG188+AG190+AG196+AG197+AG198+AG201+AG202+AG204+AG206+AG208+AG210+AG212+AG214+AG216+AG218+AG220+AG222+AG224+AG227+AG230+AG233+AG235+AG237+AG239+AG241+AG244+AG247</f>
        <v>0</v>
      </c>
      <c r="AH180" s="365"/>
      <c r="AI180" s="404">
        <f>AI181+AI185+AI188+AI190+AI196+AI197+AI198+AI201+AI202+AI204+AI206+AI208+AI210+AI212+AI214+AI216+AI218+AI220+AI222+AI224+AI227+AI230+AI233+AI235+AI237+AI239+AI241+AI244+AI247</f>
        <v>0</v>
      </c>
      <c r="AJ180" s="365"/>
      <c r="AK180" s="404">
        <f>AK181+AK185+AK188+AK190+AK196+AK197+AK198+AK201+AK202+AK204+AK206+AK208+AK210+AK212+AK214+AK216+AK218+AK220+AK222+AK224+AK227+AK230+AK233+AK235+AK237+AK239+AK241+AK244+AK247</f>
        <v>0</v>
      </c>
      <c r="AL180" s="2089"/>
      <c r="AM180" s="1937">
        <f>AM181+AM185+AM188+AM190+AM196+AM197+AM198+AM201+AM202+AM204+AM206+AM208+AM210+AM212+AM214+AM216+AM218+AM220+AM222+AM224+AM227+AM230+AM233+AM235+AM237+AM239+AM241+AM244+AM247</f>
        <v>66866.739999999991</v>
      </c>
      <c r="AN180" s="1746"/>
      <c r="AO180" s="1670">
        <f>AO181+AO185+AO188+AO190+AO196+AO197+AO198+AO201+AO202+AO204+AO206+AO208+AO210+AO212+AO214+AO216+AO218+AO220+AO222+AO224+AO227+AO230+AO233+AO235+AO237+AO239+AO241+AO244+AO247</f>
        <v>94723.220000000016</v>
      </c>
      <c r="AP180" s="2089"/>
      <c r="AQ180" s="1937">
        <f>AQ181+AQ185+AQ188+AQ190+AQ196+AQ197+AQ198+AQ201+AQ202+AQ204+AQ206+AQ208+AQ210+AQ212+AQ214+AQ216+AQ218+AQ220+AQ222+AQ224+AQ227+AQ230+AQ233+AQ235+AQ237+AQ239+AQ241+AQ244+AQ247</f>
        <v>14900</v>
      </c>
      <c r="AR180" s="1122"/>
      <c r="AS180" s="1123">
        <f>AS181+AS185+AS188+AS190+AS196+AS197+AS198+AS201+AS202+AS204+AS206+AS208+AS210+AS212+AS214+AS216+AS218+AS220+AS222+AS224+AS227+AS230+AS233+AS235+AS237+AS239+AS241+AS244+AS247</f>
        <v>413145.41</v>
      </c>
      <c r="AT180" s="1122"/>
      <c r="AU180" s="1123">
        <f>AU181+AU185+AU188+AU190+AU196+AU197+AU198+AU201+AU202+AU204+AU206+AU208+AU210+AU212+AU214+AU216+AU218+AU220+AU222+AU224+AU227+AU230+AU233+AU235+AU237+AU239+AU241+AU244+AU247</f>
        <v>351165.24000000005</v>
      </c>
      <c r="AV180" s="2153">
        <f>AU180/I180</f>
        <v>0.45945354810900529</v>
      </c>
      <c r="FO180" s="1132"/>
      <c r="FP180" s="1512"/>
      <c r="FW180" s="1511"/>
      <c r="GW180" s="1136" t="s">
        <v>112</v>
      </c>
      <c r="GX180" s="1136" t="s">
        <v>46</v>
      </c>
    </row>
    <row r="181" spans="1:224" s="10" customFormat="1" ht="30" customHeight="1" x14ac:dyDescent="0.2">
      <c r="A181"/>
      <c r="B181" s="1467" t="s">
        <v>377</v>
      </c>
      <c r="C181" s="1466" t="s">
        <v>105</v>
      </c>
      <c r="D181" s="1465" t="s">
        <v>427</v>
      </c>
      <c r="E181" s="1464" t="s">
        <v>428</v>
      </c>
      <c r="F181" s="1463" t="s">
        <v>153</v>
      </c>
      <c r="G181" s="1462">
        <v>46.1</v>
      </c>
      <c r="H181" s="556">
        <v>433.3</v>
      </c>
      <c r="I181" s="1461">
        <f>ROUND(H181*G181,2)</f>
        <v>19975.13</v>
      </c>
      <c r="J181" s="548"/>
      <c r="K181" s="549">
        <f>ROUND(J181*$H181,2)</f>
        <v>0</v>
      </c>
      <c r="L181" s="548"/>
      <c r="M181" s="549">
        <f>ROUND(L181*$H181,2)</f>
        <v>0</v>
      </c>
      <c r="N181" s="548"/>
      <c r="O181" s="549">
        <f>ROUND(N181*$H181,2)</f>
        <v>0</v>
      </c>
      <c r="P181" s="548"/>
      <c r="Q181" s="549">
        <f>ROUND(P181*$H181,2)</f>
        <v>0</v>
      </c>
      <c r="R181" s="548">
        <v>24</v>
      </c>
      <c r="S181" s="549">
        <f>ROUND(R181*$H181,2)</f>
        <v>10399.200000000001</v>
      </c>
      <c r="T181" s="1747"/>
      <c r="U181" s="1748">
        <f>ROUND(T181*$H181,2)</f>
        <v>0</v>
      </c>
      <c r="V181" s="548"/>
      <c r="W181" s="549">
        <f>ROUND(V181*$H181,2)</f>
        <v>0</v>
      </c>
      <c r="X181" s="548"/>
      <c r="Y181" s="549">
        <f>ROUND(X181*$H181,2)</f>
        <v>0</v>
      </c>
      <c r="Z181" s="1747"/>
      <c r="AA181" s="1748">
        <f>ROUND(Z181*$H181,2)</f>
        <v>0</v>
      </c>
      <c r="AB181" s="548"/>
      <c r="AC181" s="549">
        <f>ROUND(AB181*$H181,2)</f>
        <v>0</v>
      </c>
      <c r="AD181" s="548"/>
      <c r="AE181" s="549">
        <f>ROUND(AD181*$H181,2)</f>
        <v>0</v>
      </c>
      <c r="AF181" s="548"/>
      <c r="AG181" s="549">
        <f>ROUND(AF181*$H181,2)</f>
        <v>0</v>
      </c>
      <c r="AH181" s="548"/>
      <c r="AI181" s="549">
        <f>ROUND(AH181*$H181,2)</f>
        <v>0</v>
      </c>
      <c r="AJ181" s="548"/>
      <c r="AK181" s="549">
        <f>ROUND(AJ181*$H181,2)</f>
        <v>0</v>
      </c>
      <c r="AL181" s="2090">
        <v>0</v>
      </c>
      <c r="AM181" s="2091">
        <f>ROUND(AL181*$H181,2)</f>
        <v>0</v>
      </c>
      <c r="AN181" s="1747"/>
      <c r="AO181" s="1748">
        <f>ROUND(AN181*$H181,2)</f>
        <v>0</v>
      </c>
      <c r="AP181" s="2090"/>
      <c r="AQ181" s="2091">
        <f>ROUND(AP181*$H181,2)</f>
        <v>0</v>
      </c>
      <c r="AR181" s="548">
        <f>AP181+AN181+AL181+AJ181+AH181+AF181+AD181+AB181+Z181+X181+V181+T181+R181+P181+N181+L181+J181</f>
        <v>24</v>
      </c>
      <c r="AS181" s="549">
        <f>ROUND(AR181*H181,2)</f>
        <v>10399.200000000001</v>
      </c>
      <c r="AT181" s="548">
        <f>G181-AR181</f>
        <v>22.1</v>
      </c>
      <c r="AU181" s="549">
        <f>ROUND(AT181*H181,2)</f>
        <v>9575.93</v>
      </c>
      <c r="AV181" s="2158">
        <f>AU181/I181</f>
        <v>0.4793926247288503</v>
      </c>
      <c r="FO181" s="139"/>
      <c r="FP181" s="1502"/>
      <c r="FW181" s="1501"/>
      <c r="GW181" s="143" t="s">
        <v>114</v>
      </c>
      <c r="GX181" s="143" t="s">
        <v>46</v>
      </c>
      <c r="GY181" s="10" t="s">
        <v>46</v>
      </c>
      <c r="GZ181" s="10" t="s">
        <v>23</v>
      </c>
      <c r="HA181" s="10" t="s">
        <v>45</v>
      </c>
      <c r="HB181" s="143" t="s">
        <v>103</v>
      </c>
    </row>
    <row r="182" spans="1:224" s="1" customFormat="1" ht="30" customHeight="1" x14ac:dyDescent="0.2">
      <c r="A182"/>
      <c r="B182" s="599"/>
      <c r="C182" s="1460" t="s">
        <v>112</v>
      </c>
      <c r="D182" s="3"/>
      <c r="E182" s="1459" t="s">
        <v>430</v>
      </c>
      <c r="F182" s="3"/>
      <c r="G182" s="3"/>
      <c r="H182" s="1458"/>
      <c r="I182" s="601"/>
      <c r="J182" s="542"/>
      <c r="K182" s="543"/>
      <c r="L182" s="542"/>
      <c r="M182" s="543"/>
      <c r="N182" s="542"/>
      <c r="O182" s="543"/>
      <c r="P182" s="542"/>
      <c r="Q182" s="543"/>
      <c r="R182" s="542"/>
      <c r="S182" s="543"/>
      <c r="T182" s="1605"/>
      <c r="U182" s="1606"/>
      <c r="V182" s="542"/>
      <c r="W182" s="543"/>
      <c r="X182" s="542"/>
      <c r="Y182" s="543"/>
      <c r="Z182" s="1605"/>
      <c r="AA182" s="1606"/>
      <c r="AB182" s="542"/>
      <c r="AC182" s="543"/>
      <c r="AD182" s="542"/>
      <c r="AE182" s="543"/>
      <c r="AF182" s="542"/>
      <c r="AG182" s="543"/>
      <c r="AH182" s="542"/>
      <c r="AI182" s="543"/>
      <c r="AJ182" s="542"/>
      <c r="AK182" s="543"/>
      <c r="AL182" s="1901"/>
      <c r="AM182" s="1902"/>
      <c r="AN182" s="1605"/>
      <c r="AO182" s="1606"/>
      <c r="AP182" s="1901"/>
      <c r="AQ182" s="1902"/>
      <c r="AR182" s="542"/>
      <c r="AS182" s="543"/>
      <c r="AT182" s="542"/>
      <c r="AU182" s="543"/>
      <c r="AV182" s="2155"/>
      <c r="FO182" s="163"/>
      <c r="FP182" s="164" t="s">
        <v>7</v>
      </c>
      <c r="FQ182" s="1520" t="s">
        <v>31</v>
      </c>
      <c r="FS182" s="1492">
        <f>FR182*G188</f>
        <v>0</v>
      </c>
      <c r="FT182" s="1492">
        <v>5.0099999999999997E-3</v>
      </c>
      <c r="FU182" s="1492">
        <f>FT182*G188</f>
        <v>1.8964352999999998</v>
      </c>
      <c r="FV182" s="1492">
        <v>0</v>
      </c>
      <c r="FW182" s="1491">
        <f>FV182*G188</f>
        <v>0</v>
      </c>
      <c r="GU182" s="126" t="s">
        <v>166</v>
      </c>
      <c r="GW182" s="126" t="s">
        <v>238</v>
      </c>
      <c r="GX182" s="126" t="s">
        <v>46</v>
      </c>
      <c r="HB182" s="1486" t="s">
        <v>103</v>
      </c>
      <c r="HH182" s="1490">
        <f>IF(FQ182="základní",I188,0)</f>
        <v>255886.28</v>
      </c>
      <c r="HI182" s="1490">
        <f>IF(FQ182="snížená",I188,0)</f>
        <v>0</v>
      </c>
      <c r="HJ182" s="1490">
        <f>IF(FQ182="zákl. přenesená",I188,0)</f>
        <v>0</v>
      </c>
      <c r="HK182" s="1490">
        <f>IF(FQ182="sníž. přenesená",I188,0)</f>
        <v>0</v>
      </c>
      <c r="HL182" s="1490">
        <f>IF(FQ182="nulová",I188,0)</f>
        <v>0</v>
      </c>
      <c r="HM182" s="1486" t="s">
        <v>45</v>
      </c>
      <c r="HN182" s="1490">
        <f>ROUND(H188*G188,2)</f>
        <v>255886.28</v>
      </c>
      <c r="HO182" s="1486" t="s">
        <v>110</v>
      </c>
      <c r="HP182" s="126" t="s">
        <v>1124</v>
      </c>
    </row>
    <row r="183" spans="1:224" s="10" customFormat="1" ht="30" customHeight="1" x14ac:dyDescent="0.2">
      <c r="A183"/>
      <c r="B183" s="666"/>
      <c r="C183" s="1460" t="s">
        <v>114</v>
      </c>
      <c r="D183" s="749" t="s">
        <v>7</v>
      </c>
      <c r="E183" s="1500" t="s">
        <v>964</v>
      </c>
      <c r="F183" s="745"/>
      <c r="G183" s="749" t="s">
        <v>7</v>
      </c>
      <c r="H183" s="1499"/>
      <c r="I183" s="668"/>
      <c r="J183" s="316"/>
      <c r="K183" s="317"/>
      <c r="L183" s="316"/>
      <c r="M183" s="317"/>
      <c r="N183" s="316"/>
      <c r="O183" s="317"/>
      <c r="P183" s="316"/>
      <c r="Q183" s="317"/>
      <c r="R183" s="316"/>
      <c r="S183" s="317"/>
      <c r="T183" s="1609"/>
      <c r="U183" s="1610"/>
      <c r="V183" s="316"/>
      <c r="W183" s="317"/>
      <c r="X183" s="316"/>
      <c r="Y183" s="317"/>
      <c r="Z183" s="1609"/>
      <c r="AA183" s="1610"/>
      <c r="AB183" s="316"/>
      <c r="AC183" s="317"/>
      <c r="AD183" s="316"/>
      <c r="AE183" s="317"/>
      <c r="AF183" s="316"/>
      <c r="AG183" s="317"/>
      <c r="AH183" s="316"/>
      <c r="AI183" s="317"/>
      <c r="AJ183" s="316"/>
      <c r="AK183" s="317"/>
      <c r="AL183" s="1905"/>
      <c r="AM183" s="1906"/>
      <c r="AN183" s="1609"/>
      <c r="AO183" s="1610"/>
      <c r="AP183" s="1905"/>
      <c r="AQ183" s="1906"/>
      <c r="AR183" s="316"/>
      <c r="AS183" s="317"/>
      <c r="AT183" s="316"/>
      <c r="AU183" s="317"/>
      <c r="AV183" s="2156"/>
      <c r="FO183" s="139"/>
      <c r="FP183" s="1502"/>
      <c r="FW183" s="1501"/>
      <c r="GW183" s="143" t="s">
        <v>114</v>
      </c>
      <c r="GX183" s="143" t="s">
        <v>46</v>
      </c>
      <c r="GY183" s="10" t="s">
        <v>46</v>
      </c>
      <c r="GZ183" s="10" t="s">
        <v>23</v>
      </c>
      <c r="HA183" s="10" t="s">
        <v>45</v>
      </c>
      <c r="HB183" s="143" t="s">
        <v>103</v>
      </c>
    </row>
    <row r="184" spans="1:224" s="1" customFormat="1" ht="30" customHeight="1" x14ac:dyDescent="0.2">
      <c r="A184"/>
      <c r="B184" s="657"/>
      <c r="C184" s="1460" t="s">
        <v>114</v>
      </c>
      <c r="D184" s="755" t="s">
        <v>7</v>
      </c>
      <c r="E184" s="1476" t="s">
        <v>1121</v>
      </c>
      <c r="F184" s="751"/>
      <c r="G184" s="1475">
        <v>46.1</v>
      </c>
      <c r="H184" s="1474"/>
      <c r="I184" s="659"/>
      <c r="J184" s="542"/>
      <c r="K184" s="543"/>
      <c r="L184" s="542"/>
      <c r="M184" s="543"/>
      <c r="N184" s="542"/>
      <c r="O184" s="543"/>
      <c r="P184" s="542"/>
      <c r="Q184" s="543"/>
      <c r="R184" s="542"/>
      <c r="S184" s="543"/>
      <c r="T184" s="1605"/>
      <c r="U184" s="1606"/>
      <c r="V184" s="542"/>
      <c r="W184" s="543"/>
      <c r="X184" s="542"/>
      <c r="Y184" s="543"/>
      <c r="Z184" s="1605"/>
      <c r="AA184" s="1606"/>
      <c r="AB184" s="542"/>
      <c r="AC184" s="543"/>
      <c r="AD184" s="542"/>
      <c r="AE184" s="543"/>
      <c r="AF184" s="542"/>
      <c r="AG184" s="543"/>
      <c r="AH184" s="542"/>
      <c r="AI184" s="543"/>
      <c r="AJ184" s="542"/>
      <c r="AK184" s="543"/>
      <c r="AL184" s="1901"/>
      <c r="AM184" s="1902"/>
      <c r="AN184" s="1605"/>
      <c r="AO184" s="1606"/>
      <c r="AP184" s="1901"/>
      <c r="AQ184" s="1902"/>
      <c r="AR184" s="542"/>
      <c r="AS184" s="543"/>
      <c r="AT184" s="542"/>
      <c r="AU184" s="543"/>
      <c r="AV184" s="2155"/>
      <c r="FO184" s="56"/>
      <c r="FP184" s="122" t="s">
        <v>7</v>
      </c>
      <c r="FQ184" s="1493" t="s">
        <v>31</v>
      </c>
      <c r="FS184" s="1492">
        <f>FR184*G190</f>
        <v>0</v>
      </c>
      <c r="FT184" s="1492">
        <v>0</v>
      </c>
      <c r="FU184" s="1492">
        <f>FT184*G190</f>
        <v>0</v>
      </c>
      <c r="FV184" s="1492">
        <v>0</v>
      </c>
      <c r="FW184" s="1491">
        <f>FV184*G190</f>
        <v>0</v>
      </c>
      <c r="GU184" s="126" t="s">
        <v>110</v>
      </c>
      <c r="GW184" s="126" t="s">
        <v>105</v>
      </c>
      <c r="GX184" s="126" t="s">
        <v>46</v>
      </c>
      <c r="HB184" s="1486" t="s">
        <v>103</v>
      </c>
      <c r="HH184" s="1490">
        <f>IF(FQ184="základní",I190,0)</f>
        <v>2553.6</v>
      </c>
      <c r="HI184" s="1490">
        <f>IF(FQ184="snížená",I190,0)</f>
        <v>0</v>
      </c>
      <c r="HJ184" s="1490">
        <f>IF(FQ184="zákl. přenesená",I190,0)</f>
        <v>0</v>
      </c>
      <c r="HK184" s="1490">
        <f>IF(FQ184="sníž. přenesená",I190,0)</f>
        <v>0</v>
      </c>
      <c r="HL184" s="1490">
        <f>IF(FQ184="nulová",I190,0)</f>
        <v>0</v>
      </c>
      <c r="HM184" s="1486" t="s">
        <v>45</v>
      </c>
      <c r="HN184" s="1490">
        <f>ROUND(H190*G190,2)</f>
        <v>2553.6</v>
      </c>
      <c r="HO184" s="1486" t="s">
        <v>110</v>
      </c>
      <c r="HP184" s="126" t="s">
        <v>1126</v>
      </c>
    </row>
    <row r="185" spans="1:224" s="1" customFormat="1" ht="30" customHeight="1" x14ac:dyDescent="0.2">
      <c r="A185"/>
      <c r="B185" s="1467" t="s">
        <v>383</v>
      </c>
      <c r="C185" s="1482" t="s">
        <v>105</v>
      </c>
      <c r="D185" s="1481" t="s">
        <v>434</v>
      </c>
      <c r="E185" s="1480" t="s">
        <v>435</v>
      </c>
      <c r="F185" s="1479" t="s">
        <v>153</v>
      </c>
      <c r="G185" s="1478">
        <v>367.5</v>
      </c>
      <c r="H185" s="563">
        <v>111</v>
      </c>
      <c r="I185" s="1477">
        <f>ROUND(H185*G185,2)</f>
        <v>40792.5</v>
      </c>
      <c r="J185" s="548"/>
      <c r="K185" s="549">
        <f>ROUND(J185*$H185,2)</f>
        <v>0</v>
      </c>
      <c r="L185" s="548"/>
      <c r="M185" s="549">
        <f>ROUND(L185*$H185,2)</f>
        <v>0</v>
      </c>
      <c r="N185" s="548"/>
      <c r="O185" s="549">
        <f>ROUND(N185*$H185,2)</f>
        <v>0</v>
      </c>
      <c r="P185" s="548"/>
      <c r="Q185" s="549">
        <f>ROUND(P185*$H185,2)</f>
        <v>0</v>
      </c>
      <c r="R185" s="548"/>
      <c r="S185" s="549">
        <f>ROUND(R185*$H185,2)</f>
        <v>0</v>
      </c>
      <c r="T185" s="1747">
        <v>105</v>
      </c>
      <c r="U185" s="1748">
        <f>ROUND(T185*$H185,2)</f>
        <v>11655</v>
      </c>
      <c r="V185" s="548"/>
      <c r="W185" s="549">
        <f>ROUND(V185*$H185,2)</f>
        <v>0</v>
      </c>
      <c r="X185" s="548"/>
      <c r="Y185" s="549">
        <f>ROUND(X185*$H185,2)</f>
        <v>0</v>
      </c>
      <c r="Z185" s="1747"/>
      <c r="AA185" s="1748">
        <f>ROUND(Z185*$H185,2)</f>
        <v>0</v>
      </c>
      <c r="AB185" s="548"/>
      <c r="AC185" s="549">
        <f>ROUND(AB185*$H185,2)</f>
        <v>0</v>
      </c>
      <c r="AD185" s="548"/>
      <c r="AE185" s="549">
        <f>ROUND(AD185*$H185,2)</f>
        <v>0</v>
      </c>
      <c r="AF185" s="548"/>
      <c r="AG185" s="549">
        <f>ROUND(AF185*$H185,2)</f>
        <v>0</v>
      </c>
      <c r="AH185" s="548"/>
      <c r="AI185" s="549">
        <f>ROUND(AH185*$H185,2)</f>
        <v>0</v>
      </c>
      <c r="AJ185" s="548"/>
      <c r="AK185" s="549">
        <f>ROUND(AJ185*$H185,2)</f>
        <v>0</v>
      </c>
      <c r="AL185" s="2090">
        <v>31.85</v>
      </c>
      <c r="AM185" s="2091">
        <f>ROUND(AL185*$H185,2)</f>
        <v>3535.35</v>
      </c>
      <c r="AN185" s="1747">
        <v>76.05</v>
      </c>
      <c r="AO185" s="1748">
        <f>ROUND(AN185*$H185,2)</f>
        <v>8441.5499999999993</v>
      </c>
      <c r="AP185" s="2090"/>
      <c r="AQ185" s="2091">
        <f>ROUND(AP185*$H185,2)</f>
        <v>0</v>
      </c>
      <c r="AR185" s="548">
        <f>AP185+AN185+AL185+AJ185+AH185+AF185+AD185+AB185+Z185+X185+V185+T185+R185+P185+N185+L185+J185</f>
        <v>212.9</v>
      </c>
      <c r="AS185" s="549">
        <f>ROUND(AR185*H185,2)</f>
        <v>23631.9</v>
      </c>
      <c r="AT185" s="548">
        <f>G185-AR185</f>
        <v>154.6</v>
      </c>
      <c r="AU185" s="549">
        <f>ROUND(AT185*H185,2)</f>
        <v>17160.599999999999</v>
      </c>
      <c r="AV185" s="2158">
        <f>AU185/I185</f>
        <v>0.42068027210884351</v>
      </c>
      <c r="FO185" s="56"/>
      <c r="FP185" s="1504"/>
      <c r="FW185" s="1503"/>
      <c r="GW185" s="1486" t="s">
        <v>112</v>
      </c>
      <c r="GX185" s="1486" t="s">
        <v>46</v>
      </c>
    </row>
    <row r="186" spans="1:224" s="9" customFormat="1" ht="30" customHeight="1" x14ac:dyDescent="0.2">
      <c r="A186"/>
      <c r="B186" s="599"/>
      <c r="C186" s="1460" t="s">
        <v>112</v>
      </c>
      <c r="D186" s="3"/>
      <c r="E186" s="1459" t="s">
        <v>437</v>
      </c>
      <c r="F186" s="3"/>
      <c r="G186" s="3"/>
      <c r="H186" s="1458"/>
      <c r="I186" s="601"/>
      <c r="J186" s="314"/>
      <c r="K186" s="315"/>
      <c r="L186" s="314"/>
      <c r="M186" s="315"/>
      <c r="N186" s="314"/>
      <c r="O186" s="315"/>
      <c r="P186" s="314"/>
      <c r="Q186" s="315"/>
      <c r="R186" s="314"/>
      <c r="S186" s="315"/>
      <c r="T186" s="1607"/>
      <c r="U186" s="1608"/>
      <c r="V186" s="314"/>
      <c r="W186" s="315"/>
      <c r="X186" s="314"/>
      <c r="Y186" s="315"/>
      <c r="Z186" s="1607"/>
      <c r="AA186" s="1608"/>
      <c r="AB186" s="314"/>
      <c r="AC186" s="315"/>
      <c r="AD186" s="314"/>
      <c r="AE186" s="315"/>
      <c r="AF186" s="314"/>
      <c r="AG186" s="315"/>
      <c r="AH186" s="314"/>
      <c r="AI186" s="315"/>
      <c r="AJ186" s="314"/>
      <c r="AK186" s="315"/>
      <c r="AL186" s="1903"/>
      <c r="AM186" s="1904"/>
      <c r="AN186" s="1607"/>
      <c r="AO186" s="1608"/>
      <c r="AP186" s="1903"/>
      <c r="AQ186" s="1904"/>
      <c r="AR186" s="314"/>
      <c r="AS186" s="315"/>
      <c r="AT186" s="314"/>
      <c r="AU186" s="315"/>
      <c r="AV186" s="2157"/>
      <c r="FO186" s="132"/>
      <c r="FP186" s="1510"/>
      <c r="FW186" s="1509"/>
      <c r="GW186" s="136" t="s">
        <v>114</v>
      </c>
      <c r="GX186" s="136" t="s">
        <v>46</v>
      </c>
      <c r="GY186" s="9" t="s">
        <v>45</v>
      </c>
      <c r="GZ186" s="9" t="s">
        <v>23</v>
      </c>
      <c r="HA186" s="9" t="s">
        <v>44</v>
      </c>
      <c r="HB186" s="136" t="s">
        <v>103</v>
      </c>
    </row>
    <row r="187" spans="1:224" s="10" customFormat="1" ht="30" customHeight="1" x14ac:dyDescent="0.2">
      <c r="A187"/>
      <c r="B187" s="657"/>
      <c r="C187" s="1460" t="s">
        <v>114</v>
      </c>
      <c r="D187" s="755" t="s">
        <v>7</v>
      </c>
      <c r="E187" s="1476" t="s">
        <v>1123</v>
      </c>
      <c r="F187" s="751"/>
      <c r="G187" s="1475">
        <v>367.5</v>
      </c>
      <c r="H187" s="1474"/>
      <c r="I187" s="659"/>
      <c r="J187" s="316"/>
      <c r="K187" s="317"/>
      <c r="L187" s="316"/>
      <c r="M187" s="317"/>
      <c r="N187" s="316"/>
      <c r="O187" s="317"/>
      <c r="P187" s="316"/>
      <c r="Q187" s="317"/>
      <c r="R187" s="316"/>
      <c r="S187" s="317"/>
      <c r="T187" s="1609"/>
      <c r="U187" s="1610"/>
      <c r="V187" s="316"/>
      <c r="W187" s="317"/>
      <c r="X187" s="316"/>
      <c r="Y187" s="317"/>
      <c r="Z187" s="1609"/>
      <c r="AA187" s="1610"/>
      <c r="AB187" s="316"/>
      <c r="AC187" s="317"/>
      <c r="AD187" s="316"/>
      <c r="AE187" s="317"/>
      <c r="AF187" s="316"/>
      <c r="AG187" s="317"/>
      <c r="AH187" s="316"/>
      <c r="AI187" s="317"/>
      <c r="AJ187" s="316"/>
      <c r="AK187" s="317"/>
      <c r="AL187" s="1905"/>
      <c r="AM187" s="1906"/>
      <c r="AN187" s="1609"/>
      <c r="AO187" s="1610"/>
      <c r="AP187" s="1905"/>
      <c r="AQ187" s="1906"/>
      <c r="AR187" s="316"/>
      <c r="AS187" s="317"/>
      <c r="AT187" s="316"/>
      <c r="AU187" s="317"/>
      <c r="AV187" s="2156"/>
      <c r="FO187" s="139"/>
      <c r="FP187" s="1502"/>
      <c r="FW187" s="1501"/>
      <c r="GW187" s="143" t="s">
        <v>114</v>
      </c>
      <c r="GX187" s="143" t="s">
        <v>46</v>
      </c>
      <c r="GY187" s="10" t="s">
        <v>46</v>
      </c>
      <c r="GZ187" s="10" t="s">
        <v>23</v>
      </c>
      <c r="HA187" s="10" t="s">
        <v>44</v>
      </c>
      <c r="HB187" s="143" t="s">
        <v>103</v>
      </c>
    </row>
    <row r="188" spans="1:224" s="10" customFormat="1" ht="30" customHeight="1" x14ac:dyDescent="0.2">
      <c r="A188"/>
      <c r="B188" s="1519" t="s">
        <v>388</v>
      </c>
      <c r="C188" s="1518" t="s">
        <v>238</v>
      </c>
      <c r="D188" s="1517" t="s">
        <v>440</v>
      </c>
      <c r="E188" s="1516" t="s">
        <v>441</v>
      </c>
      <c r="F188" s="1515" t="s">
        <v>153</v>
      </c>
      <c r="G188" s="1514">
        <v>378.53</v>
      </c>
      <c r="H188" s="571">
        <v>676</v>
      </c>
      <c r="I188" s="1513">
        <f>ROUND(H188*G188,2)</f>
        <v>255886.28</v>
      </c>
      <c r="J188" s="548"/>
      <c r="K188" s="549">
        <f>ROUND(J188*$H188,2)</f>
        <v>0</v>
      </c>
      <c r="L188" s="548"/>
      <c r="M188" s="549">
        <f>ROUND(L188*$H188,2)</f>
        <v>0</v>
      </c>
      <c r="N188" s="548"/>
      <c r="O188" s="549">
        <f>ROUND(N188*$H188,2)</f>
        <v>0</v>
      </c>
      <c r="P188" s="548"/>
      <c r="Q188" s="549">
        <f>ROUND(P188*$H188,2)</f>
        <v>0</v>
      </c>
      <c r="R188" s="548"/>
      <c r="S188" s="549">
        <f>ROUND(R188*$H188,2)</f>
        <v>0</v>
      </c>
      <c r="T188" s="1747">
        <v>108</v>
      </c>
      <c r="U188" s="1748">
        <f>ROUND(T188*$H188,2)</f>
        <v>73008</v>
      </c>
      <c r="V188" s="548"/>
      <c r="W188" s="549">
        <f>ROUND(V188*$H188,2)</f>
        <v>0</v>
      </c>
      <c r="X188" s="548"/>
      <c r="Y188" s="549">
        <f>ROUND(X188*$H188,2)</f>
        <v>0</v>
      </c>
      <c r="Z188" s="1747"/>
      <c r="AA188" s="1748">
        <f>ROUND(Z188*$H188,2)</f>
        <v>0</v>
      </c>
      <c r="AB188" s="548"/>
      <c r="AC188" s="549">
        <f>ROUND(AB188*$H188,2)</f>
        <v>0</v>
      </c>
      <c r="AD188" s="548"/>
      <c r="AE188" s="549">
        <f>ROUND(AD188*$H188,2)</f>
        <v>0</v>
      </c>
      <c r="AF188" s="548"/>
      <c r="AG188" s="549">
        <f>ROUND(AF188*$H188,2)</f>
        <v>0</v>
      </c>
      <c r="AH188" s="548"/>
      <c r="AI188" s="549">
        <f>ROUND(AH188*$H188,2)</f>
        <v>0</v>
      </c>
      <c r="AJ188" s="548"/>
      <c r="AK188" s="549">
        <f>ROUND(AJ188*$H188,2)</f>
        <v>0</v>
      </c>
      <c r="AL188" s="2090">
        <v>31.85</v>
      </c>
      <c r="AM188" s="2091">
        <f>ROUND(AL188*$H188,2)</f>
        <v>21530.6</v>
      </c>
      <c r="AN188" s="1747">
        <v>76.05</v>
      </c>
      <c r="AO188" s="1748">
        <f>ROUND(AN188*$H188,2)</f>
        <v>51409.8</v>
      </c>
      <c r="AP188" s="2090"/>
      <c r="AQ188" s="2091">
        <f>ROUND(AP188*$H188,2)</f>
        <v>0</v>
      </c>
      <c r="AR188" s="548">
        <f>AP188+AN188+AL188+AJ188+AH188+AF188+AD188+AB188+Z188+X188+V188+T188+R188+P188+N188+L188+J188</f>
        <v>215.9</v>
      </c>
      <c r="AS188" s="549">
        <f>ROUND(AR188*H188,2)</f>
        <v>145948.4</v>
      </c>
      <c r="AT188" s="548">
        <f>G188-AR188</f>
        <v>162.62999999999997</v>
      </c>
      <c r="AU188" s="549">
        <f>ROUND(AT188*H188,2)</f>
        <v>109937.88</v>
      </c>
      <c r="AV188" s="2158">
        <f>AU188/I188</f>
        <v>0.42963569598182444</v>
      </c>
      <c r="FO188" s="139"/>
      <c r="FP188" s="1502"/>
      <c r="FW188" s="1501"/>
      <c r="GW188" s="143" t="s">
        <v>114</v>
      </c>
      <c r="GX188" s="143" t="s">
        <v>46</v>
      </c>
      <c r="GY188" s="10" t="s">
        <v>46</v>
      </c>
      <c r="GZ188" s="10" t="s">
        <v>23</v>
      </c>
      <c r="HA188" s="10" t="s">
        <v>44</v>
      </c>
      <c r="HB188" s="143" t="s">
        <v>103</v>
      </c>
    </row>
    <row r="189" spans="1:224" s="12" customFormat="1" ht="30" customHeight="1" x14ac:dyDescent="0.2">
      <c r="A189"/>
      <c r="B189" s="657"/>
      <c r="C189" s="1460" t="s">
        <v>114</v>
      </c>
      <c r="D189" s="755" t="s">
        <v>7</v>
      </c>
      <c r="E189" s="1476" t="s">
        <v>1125</v>
      </c>
      <c r="F189" s="751"/>
      <c r="G189" s="1475">
        <v>378.53</v>
      </c>
      <c r="H189" s="1474"/>
      <c r="I189" s="659"/>
      <c r="J189" s="322"/>
      <c r="K189" s="323"/>
      <c r="L189" s="322"/>
      <c r="M189" s="323"/>
      <c r="N189" s="322"/>
      <c r="O189" s="323"/>
      <c r="P189" s="322"/>
      <c r="Q189" s="323"/>
      <c r="R189" s="322"/>
      <c r="S189" s="323"/>
      <c r="T189" s="1613"/>
      <c r="U189" s="1614"/>
      <c r="V189" s="322"/>
      <c r="W189" s="323"/>
      <c r="X189" s="322"/>
      <c r="Y189" s="323"/>
      <c r="Z189" s="1613"/>
      <c r="AA189" s="1614"/>
      <c r="AB189" s="322"/>
      <c r="AC189" s="323"/>
      <c r="AD189" s="322"/>
      <c r="AE189" s="323"/>
      <c r="AF189" s="322"/>
      <c r="AG189" s="323"/>
      <c r="AH189" s="322"/>
      <c r="AI189" s="323"/>
      <c r="AJ189" s="322"/>
      <c r="AK189" s="323"/>
      <c r="AL189" s="1911"/>
      <c r="AM189" s="1912"/>
      <c r="AN189" s="1613"/>
      <c r="AO189" s="1614"/>
      <c r="AP189" s="1911"/>
      <c r="AQ189" s="1912"/>
      <c r="AR189" s="322"/>
      <c r="AS189" s="323"/>
      <c r="AT189" s="322"/>
      <c r="AU189" s="323"/>
      <c r="AV189" s="2159"/>
      <c r="FO189" s="153"/>
      <c r="FP189" s="1506"/>
      <c r="FW189" s="1505"/>
      <c r="GW189" s="157" t="s">
        <v>114</v>
      </c>
      <c r="GX189" s="157" t="s">
        <v>46</v>
      </c>
      <c r="GY189" s="12" t="s">
        <v>110</v>
      </c>
      <c r="GZ189" s="12" t="s">
        <v>23</v>
      </c>
      <c r="HA189" s="12" t="s">
        <v>45</v>
      </c>
      <c r="HB189" s="157" t="s">
        <v>103</v>
      </c>
    </row>
    <row r="190" spans="1:224" s="1" customFormat="1" ht="30" customHeight="1" x14ac:dyDescent="0.2">
      <c r="A190"/>
      <c r="B190" s="1467" t="s">
        <v>394</v>
      </c>
      <c r="C190" s="1482" t="s">
        <v>105</v>
      </c>
      <c r="D190" s="1481" t="s">
        <v>455</v>
      </c>
      <c r="E190" s="1480" t="s">
        <v>456</v>
      </c>
      <c r="F190" s="1479" t="s">
        <v>341</v>
      </c>
      <c r="G190" s="1478">
        <v>24</v>
      </c>
      <c r="H190" s="563">
        <v>106.4</v>
      </c>
      <c r="I190" s="1477">
        <f>ROUND(H190*G190,2)</f>
        <v>2553.6</v>
      </c>
      <c r="J190" s="548"/>
      <c r="K190" s="549">
        <f>ROUND(J190*$H190,2)</f>
        <v>0</v>
      </c>
      <c r="L190" s="548"/>
      <c r="M190" s="549">
        <f>ROUND(L190*$H190,2)</f>
        <v>0</v>
      </c>
      <c r="N190" s="548"/>
      <c r="O190" s="549">
        <f>ROUND(N190*$H190,2)</f>
        <v>0</v>
      </c>
      <c r="P190" s="548"/>
      <c r="Q190" s="549">
        <f>ROUND(P190*$H190,2)</f>
        <v>0</v>
      </c>
      <c r="R190" s="548"/>
      <c r="S190" s="549">
        <f>ROUND(R190*$H190,2)</f>
        <v>0</v>
      </c>
      <c r="T190" s="1747">
        <v>4</v>
      </c>
      <c r="U190" s="1748">
        <f>ROUND(T190*$H190,2)</f>
        <v>425.6</v>
      </c>
      <c r="V190" s="548"/>
      <c r="W190" s="549">
        <f>ROUND(V190*$H190,2)</f>
        <v>0</v>
      </c>
      <c r="X190" s="548"/>
      <c r="Y190" s="549">
        <f>ROUND(X190*$H190,2)</f>
        <v>0</v>
      </c>
      <c r="Z190" s="1747"/>
      <c r="AA190" s="1748">
        <f>ROUND(Z190*$H190,2)</f>
        <v>0</v>
      </c>
      <c r="AB190" s="548"/>
      <c r="AC190" s="549">
        <f>ROUND(AB190*$H190,2)</f>
        <v>0</v>
      </c>
      <c r="AD190" s="548"/>
      <c r="AE190" s="549">
        <f>ROUND(AD190*$H190,2)</f>
        <v>0</v>
      </c>
      <c r="AF190" s="548"/>
      <c r="AG190" s="549">
        <f>ROUND(AF190*$H190,2)</f>
        <v>0</v>
      </c>
      <c r="AH190" s="548"/>
      <c r="AI190" s="549">
        <f>ROUND(AH190*$H190,2)</f>
        <v>0</v>
      </c>
      <c r="AJ190" s="548"/>
      <c r="AK190" s="549">
        <f>ROUND(AJ190*$H190,2)</f>
        <v>0</v>
      </c>
      <c r="AL190" s="2090">
        <v>2</v>
      </c>
      <c r="AM190" s="2091">
        <f>ROUND(AL190*$H190,2)</f>
        <v>212.8</v>
      </c>
      <c r="AN190" s="1747">
        <v>0</v>
      </c>
      <c r="AO190" s="1748">
        <f>ROUND(AN190*$H190,2)</f>
        <v>0</v>
      </c>
      <c r="AP190" s="2090"/>
      <c r="AQ190" s="2091">
        <f>ROUND(AP190*$H190,2)</f>
        <v>0</v>
      </c>
      <c r="AR190" s="548">
        <f>AP190+AN190+AL190+AJ190+AH190+AF190+AD190+AB190+Z190+X190+V190+T190+R190+P190+N190+L190+J190</f>
        <v>6</v>
      </c>
      <c r="AS190" s="549">
        <f>ROUND(AR190*H190,2)</f>
        <v>638.4</v>
      </c>
      <c r="AT190" s="548">
        <f>G190-AR190</f>
        <v>18</v>
      </c>
      <c r="AU190" s="549">
        <f>ROUND(AT190*H190,2)</f>
        <v>1915.2</v>
      </c>
      <c r="AV190" s="2158">
        <f>AU190/I190</f>
        <v>0.75</v>
      </c>
      <c r="FO190" s="163"/>
      <c r="FP190" s="164" t="s">
        <v>7</v>
      </c>
      <c r="FQ190" s="1520" t="s">
        <v>31</v>
      </c>
      <c r="FS190" s="1492">
        <f>FR190*G196</f>
        <v>0</v>
      </c>
      <c r="FT190" s="1492">
        <v>6.4999999999999997E-4</v>
      </c>
      <c r="FU190" s="1492">
        <f>FT190*G196</f>
        <v>7.7999999999999996E-3</v>
      </c>
      <c r="FV190" s="1492">
        <v>0</v>
      </c>
      <c r="FW190" s="1491">
        <f>FV190*G196</f>
        <v>0</v>
      </c>
      <c r="GU190" s="126" t="s">
        <v>166</v>
      </c>
      <c r="GW190" s="126" t="s">
        <v>238</v>
      </c>
      <c r="GX190" s="126" t="s">
        <v>46</v>
      </c>
      <c r="HB190" s="1486" t="s">
        <v>103</v>
      </c>
      <c r="HH190" s="1490">
        <f>IF(FQ190="základní",I196,0)</f>
        <v>1344</v>
      </c>
      <c r="HI190" s="1490">
        <f>IF(FQ190="snížená",I196,0)</f>
        <v>0</v>
      </c>
      <c r="HJ190" s="1490">
        <f>IF(FQ190="zákl. přenesená",I196,0)</f>
        <v>0</v>
      </c>
      <c r="HK190" s="1490">
        <f>IF(FQ190="sníž. přenesená",I196,0)</f>
        <v>0</v>
      </c>
      <c r="HL190" s="1490">
        <f>IF(FQ190="nulová",I196,0)</f>
        <v>0</v>
      </c>
      <c r="HM190" s="1486" t="s">
        <v>45</v>
      </c>
      <c r="HN190" s="1490">
        <f>ROUND(H196*G196,2)</f>
        <v>1344</v>
      </c>
      <c r="HO190" s="1486" t="s">
        <v>110</v>
      </c>
      <c r="HP190" s="126" t="s">
        <v>1129</v>
      </c>
    </row>
    <row r="191" spans="1:224" s="1" customFormat="1" ht="30" customHeight="1" x14ac:dyDescent="0.2">
      <c r="A191"/>
      <c r="B191" s="599"/>
      <c r="C191" s="1460" t="s">
        <v>112</v>
      </c>
      <c r="D191" s="3"/>
      <c r="E191" s="1459" t="s">
        <v>458</v>
      </c>
      <c r="F191" s="3"/>
      <c r="G191" s="3"/>
      <c r="H191" s="1458"/>
      <c r="I191" s="601"/>
      <c r="J191" s="542"/>
      <c r="K191" s="543"/>
      <c r="L191" s="542"/>
      <c r="M191" s="543"/>
      <c r="N191" s="542"/>
      <c r="O191" s="543"/>
      <c r="P191" s="542"/>
      <c r="Q191" s="543"/>
      <c r="R191" s="542"/>
      <c r="S191" s="543"/>
      <c r="T191" s="1605"/>
      <c r="U191" s="1606"/>
      <c r="V191" s="542"/>
      <c r="W191" s="543"/>
      <c r="X191" s="542"/>
      <c r="Y191" s="543"/>
      <c r="Z191" s="1605"/>
      <c r="AA191" s="1606"/>
      <c r="AB191" s="542"/>
      <c r="AC191" s="543"/>
      <c r="AD191" s="542"/>
      <c r="AE191" s="543"/>
      <c r="AF191" s="542"/>
      <c r="AG191" s="543"/>
      <c r="AH191" s="542"/>
      <c r="AI191" s="543"/>
      <c r="AJ191" s="542"/>
      <c r="AK191" s="543"/>
      <c r="AL191" s="1901"/>
      <c r="AM191" s="1902"/>
      <c r="AN191" s="1605"/>
      <c r="AO191" s="1606"/>
      <c r="AP191" s="1901"/>
      <c r="AQ191" s="1902"/>
      <c r="AR191" s="542"/>
      <c r="AS191" s="543"/>
      <c r="AT191" s="542"/>
      <c r="AU191" s="543"/>
      <c r="AV191" s="2155"/>
      <c r="FO191" s="163"/>
      <c r="FP191" s="164" t="s">
        <v>7</v>
      </c>
      <c r="FQ191" s="1520" t="s">
        <v>31</v>
      </c>
      <c r="FS191" s="1492">
        <f>FR191*G197</f>
        <v>0</v>
      </c>
      <c r="FT191" s="1492">
        <v>2.9E-4</v>
      </c>
      <c r="FU191" s="1492">
        <f>FT191*G197</f>
        <v>3.48E-3</v>
      </c>
      <c r="FV191" s="1492">
        <v>0</v>
      </c>
      <c r="FW191" s="1491">
        <f>FV191*G197</f>
        <v>0</v>
      </c>
      <c r="GU191" s="126" t="s">
        <v>166</v>
      </c>
      <c r="GW191" s="126" t="s">
        <v>238</v>
      </c>
      <c r="GX191" s="126" t="s">
        <v>46</v>
      </c>
      <c r="HB191" s="1486" t="s">
        <v>103</v>
      </c>
      <c r="HH191" s="1490">
        <f>IF(FQ191="základní",I197,0)</f>
        <v>576</v>
      </c>
      <c r="HI191" s="1490">
        <f>IF(FQ191="snížená",I197,0)</f>
        <v>0</v>
      </c>
      <c r="HJ191" s="1490">
        <f>IF(FQ191="zákl. přenesená",I197,0)</f>
        <v>0</v>
      </c>
      <c r="HK191" s="1490">
        <f>IF(FQ191="sníž. přenesená",I197,0)</f>
        <v>0</v>
      </c>
      <c r="HL191" s="1490">
        <f>IF(FQ191="nulová",I197,0)</f>
        <v>0</v>
      </c>
      <c r="HM191" s="1486" t="s">
        <v>45</v>
      </c>
      <c r="HN191" s="1490">
        <f>ROUND(H197*G197,2)</f>
        <v>576</v>
      </c>
      <c r="HO191" s="1486" t="s">
        <v>110</v>
      </c>
      <c r="HP191" s="126" t="s">
        <v>1130</v>
      </c>
    </row>
    <row r="192" spans="1:224" s="1" customFormat="1" ht="30" customHeight="1" x14ac:dyDescent="0.2">
      <c r="A192"/>
      <c r="B192" s="666"/>
      <c r="C192" s="1460" t="s">
        <v>114</v>
      </c>
      <c r="D192" s="749" t="s">
        <v>7</v>
      </c>
      <c r="E192" s="1500" t="s">
        <v>459</v>
      </c>
      <c r="F192" s="745"/>
      <c r="G192" s="749" t="s">
        <v>7</v>
      </c>
      <c r="H192" s="1499"/>
      <c r="I192" s="668"/>
      <c r="J192" s="542"/>
      <c r="K192" s="543"/>
      <c r="L192" s="542"/>
      <c r="M192" s="543"/>
      <c r="N192" s="542"/>
      <c r="O192" s="543"/>
      <c r="P192" s="542"/>
      <c r="Q192" s="543"/>
      <c r="R192" s="542"/>
      <c r="S192" s="543"/>
      <c r="T192" s="1605"/>
      <c r="U192" s="1606"/>
      <c r="V192" s="542"/>
      <c r="W192" s="543"/>
      <c r="X192" s="542"/>
      <c r="Y192" s="543"/>
      <c r="Z192" s="1605"/>
      <c r="AA192" s="1606"/>
      <c r="AB192" s="542"/>
      <c r="AC192" s="543"/>
      <c r="AD192" s="542"/>
      <c r="AE192" s="543"/>
      <c r="AF192" s="542"/>
      <c r="AG192" s="543"/>
      <c r="AH192" s="542"/>
      <c r="AI192" s="543"/>
      <c r="AJ192" s="542"/>
      <c r="AK192" s="543"/>
      <c r="AL192" s="1901"/>
      <c r="AM192" s="1902"/>
      <c r="AN192" s="1605"/>
      <c r="AO192" s="1606"/>
      <c r="AP192" s="1901"/>
      <c r="AQ192" s="1902"/>
      <c r="AR192" s="542"/>
      <c r="AS192" s="543"/>
      <c r="AT192" s="542"/>
      <c r="AU192" s="543"/>
      <c r="AV192" s="2155"/>
      <c r="FO192" s="56"/>
      <c r="FP192" s="122" t="s">
        <v>7</v>
      </c>
      <c r="FQ192" s="1493" t="s">
        <v>31</v>
      </c>
      <c r="FS192" s="1492">
        <f>FR192*G198</f>
        <v>0</v>
      </c>
      <c r="FT192" s="1492">
        <v>1E-4</v>
      </c>
      <c r="FU192" s="1492">
        <f>FT192*G198</f>
        <v>1.1000000000000001E-3</v>
      </c>
      <c r="FV192" s="1492">
        <v>0</v>
      </c>
      <c r="FW192" s="1491">
        <f>FV192*G198</f>
        <v>0</v>
      </c>
      <c r="GU192" s="126" t="s">
        <v>110</v>
      </c>
      <c r="GW192" s="126" t="s">
        <v>105</v>
      </c>
      <c r="GX192" s="126" t="s">
        <v>46</v>
      </c>
      <c r="HB192" s="1486" t="s">
        <v>103</v>
      </c>
      <c r="HH192" s="1490">
        <f>IF(FQ192="základní",I198,0)</f>
        <v>2534.4</v>
      </c>
      <c r="HI192" s="1490">
        <f>IF(FQ192="snížená",I198,0)</f>
        <v>0</v>
      </c>
      <c r="HJ192" s="1490">
        <f>IF(FQ192="zákl. přenesená",I198,0)</f>
        <v>0</v>
      </c>
      <c r="HK192" s="1490">
        <f>IF(FQ192="sníž. přenesená",I198,0)</f>
        <v>0</v>
      </c>
      <c r="HL192" s="1490">
        <f>IF(FQ192="nulová",I198,0)</f>
        <v>0</v>
      </c>
      <c r="HM192" s="1486" t="s">
        <v>45</v>
      </c>
      <c r="HN192" s="1490">
        <f>ROUND(H198*G198,2)</f>
        <v>2534.4</v>
      </c>
      <c r="HO192" s="1486" t="s">
        <v>110</v>
      </c>
      <c r="HP192" s="126" t="s">
        <v>1131</v>
      </c>
    </row>
    <row r="193" spans="1:224" s="1" customFormat="1" ht="30" customHeight="1" x14ac:dyDescent="0.2">
      <c r="A193"/>
      <c r="B193" s="657"/>
      <c r="C193" s="1460" t="s">
        <v>114</v>
      </c>
      <c r="D193" s="755" t="s">
        <v>7</v>
      </c>
      <c r="E193" s="1476" t="s">
        <v>1127</v>
      </c>
      <c r="F193" s="751"/>
      <c r="G193" s="1475">
        <v>12</v>
      </c>
      <c r="H193" s="1474"/>
      <c r="I193" s="659"/>
      <c r="J193" s="542"/>
      <c r="K193" s="543"/>
      <c r="L193" s="542"/>
      <c r="M193" s="543"/>
      <c r="N193" s="542"/>
      <c r="O193" s="543"/>
      <c r="P193" s="542"/>
      <c r="Q193" s="543"/>
      <c r="R193" s="542"/>
      <c r="S193" s="543"/>
      <c r="T193" s="1605"/>
      <c r="U193" s="1606"/>
      <c r="V193" s="542"/>
      <c r="W193" s="543"/>
      <c r="X193" s="542"/>
      <c r="Y193" s="543"/>
      <c r="Z193" s="1605"/>
      <c r="AA193" s="1606"/>
      <c r="AB193" s="542"/>
      <c r="AC193" s="543"/>
      <c r="AD193" s="542"/>
      <c r="AE193" s="543"/>
      <c r="AF193" s="542"/>
      <c r="AG193" s="543"/>
      <c r="AH193" s="542"/>
      <c r="AI193" s="543"/>
      <c r="AJ193" s="542"/>
      <c r="AK193" s="543"/>
      <c r="AL193" s="1901"/>
      <c r="AM193" s="1902"/>
      <c r="AN193" s="1605"/>
      <c r="AO193" s="1606"/>
      <c r="AP193" s="1901"/>
      <c r="AQ193" s="1902"/>
      <c r="AR193" s="542"/>
      <c r="AS193" s="543"/>
      <c r="AT193" s="542"/>
      <c r="AU193" s="543"/>
      <c r="AV193" s="2155"/>
      <c r="FO193" s="56"/>
      <c r="FP193" s="1504"/>
      <c r="FW193" s="1503"/>
      <c r="GW193" s="1486" t="s">
        <v>112</v>
      </c>
      <c r="GX193" s="1486" t="s">
        <v>46</v>
      </c>
    </row>
    <row r="194" spans="1:224" s="10" customFormat="1" ht="30" customHeight="1" x14ac:dyDescent="0.2">
      <c r="A194"/>
      <c r="B194" s="657"/>
      <c r="C194" s="1460" t="s">
        <v>114</v>
      </c>
      <c r="D194" s="755" t="s">
        <v>7</v>
      </c>
      <c r="E194" s="1476" t="s">
        <v>1128</v>
      </c>
      <c r="F194" s="751"/>
      <c r="G194" s="1475">
        <v>12</v>
      </c>
      <c r="H194" s="1474"/>
      <c r="I194" s="659"/>
      <c r="J194" s="316"/>
      <c r="K194" s="317"/>
      <c r="L194" s="316"/>
      <c r="M194" s="317"/>
      <c r="N194" s="316"/>
      <c r="O194" s="317"/>
      <c r="P194" s="316"/>
      <c r="Q194" s="317"/>
      <c r="R194" s="316"/>
      <c r="S194" s="317"/>
      <c r="T194" s="1609"/>
      <c r="U194" s="1610"/>
      <c r="V194" s="316"/>
      <c r="W194" s="317"/>
      <c r="X194" s="316"/>
      <c r="Y194" s="317"/>
      <c r="Z194" s="1609"/>
      <c r="AA194" s="1610"/>
      <c r="AB194" s="316"/>
      <c r="AC194" s="317"/>
      <c r="AD194" s="316"/>
      <c r="AE194" s="317"/>
      <c r="AF194" s="316"/>
      <c r="AG194" s="317"/>
      <c r="AH194" s="316"/>
      <c r="AI194" s="317"/>
      <c r="AJ194" s="316"/>
      <c r="AK194" s="317"/>
      <c r="AL194" s="1905"/>
      <c r="AM194" s="1906"/>
      <c r="AN194" s="1609"/>
      <c r="AO194" s="1610"/>
      <c r="AP194" s="1905"/>
      <c r="AQ194" s="1906"/>
      <c r="AR194" s="316"/>
      <c r="AS194" s="317"/>
      <c r="AT194" s="316"/>
      <c r="AU194" s="317"/>
      <c r="AV194" s="2156"/>
      <c r="FO194" s="139"/>
      <c r="FP194" s="1502"/>
      <c r="FW194" s="1501"/>
      <c r="GW194" s="143" t="s">
        <v>114</v>
      </c>
      <c r="GX194" s="143" t="s">
        <v>46</v>
      </c>
      <c r="GY194" s="10" t="s">
        <v>46</v>
      </c>
      <c r="GZ194" s="10" t="s">
        <v>23</v>
      </c>
      <c r="HA194" s="10" t="s">
        <v>45</v>
      </c>
      <c r="HB194" s="143" t="s">
        <v>103</v>
      </c>
    </row>
    <row r="195" spans="1:224" s="1" customFormat="1" ht="30" customHeight="1" x14ac:dyDescent="0.2">
      <c r="A195"/>
      <c r="B195" s="700"/>
      <c r="C195" s="1460" t="s">
        <v>114</v>
      </c>
      <c r="D195" s="767" t="s">
        <v>7</v>
      </c>
      <c r="E195" s="1485" t="s">
        <v>132</v>
      </c>
      <c r="F195" s="763"/>
      <c r="G195" s="1484">
        <v>24</v>
      </c>
      <c r="H195" s="1483"/>
      <c r="I195" s="702"/>
      <c r="J195" s="542"/>
      <c r="K195" s="543"/>
      <c r="L195" s="542"/>
      <c r="M195" s="543"/>
      <c r="N195" s="542"/>
      <c r="O195" s="543"/>
      <c r="P195" s="542"/>
      <c r="Q195" s="543"/>
      <c r="R195" s="542"/>
      <c r="S195" s="543"/>
      <c r="T195" s="1605"/>
      <c r="U195" s="1606"/>
      <c r="V195" s="542"/>
      <c r="W195" s="543"/>
      <c r="X195" s="542"/>
      <c r="Y195" s="543"/>
      <c r="Z195" s="1605"/>
      <c r="AA195" s="1606"/>
      <c r="AB195" s="542"/>
      <c r="AC195" s="543"/>
      <c r="AD195" s="542"/>
      <c r="AE195" s="543"/>
      <c r="AF195" s="542"/>
      <c r="AG195" s="543"/>
      <c r="AH195" s="542"/>
      <c r="AI195" s="543"/>
      <c r="AJ195" s="542"/>
      <c r="AK195" s="543"/>
      <c r="AL195" s="1901"/>
      <c r="AM195" s="1902"/>
      <c r="AN195" s="1605"/>
      <c r="AO195" s="1606"/>
      <c r="AP195" s="1901"/>
      <c r="AQ195" s="1902"/>
      <c r="AR195" s="542"/>
      <c r="AS195" s="543"/>
      <c r="AT195" s="542"/>
      <c r="AU195" s="543"/>
      <c r="AV195" s="2155"/>
      <c r="FO195" s="163"/>
      <c r="FP195" s="164" t="s">
        <v>7</v>
      </c>
      <c r="FQ195" s="1520" t="s">
        <v>31</v>
      </c>
      <c r="FS195" s="1492">
        <f>FR195*G201</f>
        <v>0</v>
      </c>
      <c r="FT195" s="1492">
        <v>2.8E-3</v>
      </c>
      <c r="FU195" s="1492">
        <f>FT195*G201</f>
        <v>3.0800000000000001E-2</v>
      </c>
      <c r="FV195" s="1492">
        <v>0</v>
      </c>
      <c r="FW195" s="1491">
        <f>FV195*G201</f>
        <v>0</v>
      </c>
      <c r="GU195" s="126" t="s">
        <v>166</v>
      </c>
      <c r="GW195" s="126" t="s">
        <v>238</v>
      </c>
      <c r="GX195" s="126" t="s">
        <v>46</v>
      </c>
      <c r="HB195" s="1486" t="s">
        <v>103</v>
      </c>
      <c r="HH195" s="1490">
        <f>IF(FQ195="základní",I201,0)</f>
        <v>10670</v>
      </c>
      <c r="HI195" s="1490">
        <f>IF(FQ195="snížená",I201,0)</f>
        <v>0</v>
      </c>
      <c r="HJ195" s="1490">
        <f>IF(FQ195="zákl. přenesená",I201,0)</f>
        <v>0</v>
      </c>
      <c r="HK195" s="1490">
        <f>IF(FQ195="sníž. přenesená",I201,0)</f>
        <v>0</v>
      </c>
      <c r="HL195" s="1490">
        <f>IF(FQ195="nulová",I201,0)</f>
        <v>0</v>
      </c>
      <c r="HM195" s="1486" t="s">
        <v>45</v>
      </c>
      <c r="HN195" s="1490">
        <f>ROUND(H201*G201,2)</f>
        <v>10670</v>
      </c>
      <c r="HO195" s="1486" t="s">
        <v>110</v>
      </c>
      <c r="HP195" s="126" t="s">
        <v>1133</v>
      </c>
    </row>
    <row r="196" spans="1:224" s="1" customFormat="1" ht="30" customHeight="1" x14ac:dyDescent="0.2">
      <c r="A196"/>
      <c r="B196" s="1519" t="s">
        <v>402</v>
      </c>
      <c r="C196" s="1518" t="s">
        <v>238</v>
      </c>
      <c r="D196" s="1517" t="s">
        <v>463</v>
      </c>
      <c r="E196" s="1516" t="s">
        <v>464</v>
      </c>
      <c r="F196" s="1515" t="s">
        <v>341</v>
      </c>
      <c r="G196" s="1514">
        <v>12</v>
      </c>
      <c r="H196" s="571">
        <v>112</v>
      </c>
      <c r="I196" s="1513">
        <f>ROUND(H196*G196,2)</f>
        <v>1344</v>
      </c>
      <c r="J196" s="548"/>
      <c r="K196" s="549">
        <f>ROUND(J196*$H196,2)</f>
        <v>0</v>
      </c>
      <c r="L196" s="548"/>
      <c r="M196" s="549">
        <f>ROUND(L196*$H196,2)</f>
        <v>0</v>
      </c>
      <c r="N196" s="548"/>
      <c r="O196" s="549">
        <f>ROUND(N196*$H196,2)</f>
        <v>0</v>
      </c>
      <c r="P196" s="548"/>
      <c r="Q196" s="549">
        <f>ROUND(P196*$H196,2)</f>
        <v>0</v>
      </c>
      <c r="R196" s="548"/>
      <c r="S196" s="549">
        <f>ROUND(R196*$H196,2)</f>
        <v>0</v>
      </c>
      <c r="T196" s="1747">
        <v>4</v>
      </c>
      <c r="U196" s="1748">
        <f>ROUND(T196*$H196,2)</f>
        <v>448</v>
      </c>
      <c r="V196" s="548"/>
      <c r="W196" s="549">
        <f>ROUND(V196*$H196,2)</f>
        <v>0</v>
      </c>
      <c r="X196" s="548"/>
      <c r="Y196" s="549">
        <f>ROUND(X196*$H196,2)</f>
        <v>0</v>
      </c>
      <c r="Z196" s="1747"/>
      <c r="AA196" s="1748">
        <f>ROUND(Z196*$H196,2)</f>
        <v>0</v>
      </c>
      <c r="AB196" s="548"/>
      <c r="AC196" s="549">
        <f>ROUND(AB196*$H196,2)</f>
        <v>0</v>
      </c>
      <c r="AD196" s="548"/>
      <c r="AE196" s="549">
        <f>ROUND(AD196*$H196,2)</f>
        <v>0</v>
      </c>
      <c r="AF196" s="548"/>
      <c r="AG196" s="549">
        <f>ROUND(AF196*$H196,2)</f>
        <v>0</v>
      </c>
      <c r="AH196" s="548"/>
      <c r="AI196" s="549">
        <f>ROUND(AH196*$H196,2)</f>
        <v>0</v>
      </c>
      <c r="AJ196" s="548"/>
      <c r="AK196" s="549">
        <f>ROUND(AJ196*$H196,2)</f>
        <v>0</v>
      </c>
      <c r="AL196" s="2090">
        <v>0</v>
      </c>
      <c r="AM196" s="2091">
        <f>ROUND(AL196*$H196,2)</f>
        <v>0</v>
      </c>
      <c r="AN196" s="1747">
        <v>3</v>
      </c>
      <c r="AO196" s="1748">
        <f>ROUND(AN196*$H196,2)</f>
        <v>336</v>
      </c>
      <c r="AP196" s="2090"/>
      <c r="AQ196" s="2091">
        <f>ROUND(AP196*$H196,2)</f>
        <v>0</v>
      </c>
      <c r="AR196" s="548">
        <f>AP196+AN196+AL196+AJ196+AH196+AF196+AD196+AB196+Z196+X196+V196+T196+R196+P196+N196+L196+J196</f>
        <v>7</v>
      </c>
      <c r="AS196" s="549">
        <f>ROUND(AR196*H196,2)</f>
        <v>784</v>
      </c>
      <c r="AT196" s="548">
        <f>G196-AR196</f>
        <v>5</v>
      </c>
      <c r="AU196" s="549">
        <f>ROUND(AT196*H196,2)</f>
        <v>560</v>
      </c>
      <c r="AV196" s="2158">
        <f>AU196/I196</f>
        <v>0.41666666666666669</v>
      </c>
      <c r="FO196" s="56"/>
      <c r="FP196" s="122" t="s">
        <v>7</v>
      </c>
      <c r="FQ196" s="1493" t="s">
        <v>31</v>
      </c>
      <c r="FS196" s="1492">
        <f>FR196*G202</f>
        <v>0</v>
      </c>
      <c r="FT196" s="1492">
        <v>1</v>
      </c>
      <c r="FU196" s="1492">
        <f>FT196*G202</f>
        <v>11</v>
      </c>
      <c r="FV196" s="1492">
        <v>0</v>
      </c>
      <c r="FW196" s="1491">
        <f>FV196*G202</f>
        <v>0</v>
      </c>
      <c r="GU196" s="126" t="s">
        <v>110</v>
      </c>
      <c r="GW196" s="126" t="s">
        <v>105</v>
      </c>
      <c r="GX196" s="126" t="s">
        <v>46</v>
      </c>
      <c r="HB196" s="1486" t="s">
        <v>103</v>
      </c>
      <c r="HH196" s="1490">
        <f>IF(FQ196="základní",I202,0)</f>
        <v>133557.6</v>
      </c>
      <c r="HI196" s="1490">
        <f>IF(FQ196="snížená",I202,0)</f>
        <v>0</v>
      </c>
      <c r="HJ196" s="1490">
        <f>IF(FQ196="zákl. přenesená",I202,0)</f>
        <v>0</v>
      </c>
      <c r="HK196" s="1490">
        <f>IF(FQ196="sníž. přenesená",I202,0)</f>
        <v>0</v>
      </c>
      <c r="HL196" s="1490">
        <f>IF(FQ196="nulová",I202,0)</f>
        <v>0</v>
      </c>
      <c r="HM196" s="1486" t="s">
        <v>45</v>
      </c>
      <c r="HN196" s="1490">
        <f>ROUND(H202*G202,2)</f>
        <v>133557.6</v>
      </c>
      <c r="HO196" s="1486" t="s">
        <v>110</v>
      </c>
      <c r="HP196" s="126" t="s">
        <v>1134</v>
      </c>
    </row>
    <row r="197" spans="1:224" s="10" customFormat="1" ht="30" customHeight="1" x14ac:dyDescent="0.2">
      <c r="A197"/>
      <c r="B197" s="1519" t="s">
        <v>408</v>
      </c>
      <c r="C197" s="1518" t="s">
        <v>238</v>
      </c>
      <c r="D197" s="1517" t="s">
        <v>467</v>
      </c>
      <c r="E197" s="1516" t="s">
        <v>468</v>
      </c>
      <c r="F197" s="1515" t="s">
        <v>341</v>
      </c>
      <c r="G197" s="1514">
        <v>12</v>
      </c>
      <c r="H197" s="571">
        <v>48</v>
      </c>
      <c r="I197" s="1513">
        <f>ROUND(H197*G197,2)</f>
        <v>576</v>
      </c>
      <c r="J197" s="548"/>
      <c r="K197" s="549">
        <f>ROUND(J197*$H197,2)</f>
        <v>0</v>
      </c>
      <c r="L197" s="548"/>
      <c r="M197" s="549">
        <f>ROUND(L197*$H197,2)</f>
        <v>0</v>
      </c>
      <c r="N197" s="548"/>
      <c r="O197" s="549">
        <f>ROUND(N197*$H197,2)</f>
        <v>0</v>
      </c>
      <c r="P197" s="548"/>
      <c r="Q197" s="549">
        <f>ROUND(P197*$H197,2)</f>
        <v>0</v>
      </c>
      <c r="R197" s="548"/>
      <c r="S197" s="549">
        <f>ROUND(R197*$H197,2)</f>
        <v>0</v>
      </c>
      <c r="T197" s="1747">
        <v>4</v>
      </c>
      <c r="U197" s="1748">
        <f>ROUND(T197*$H197,2)</f>
        <v>192</v>
      </c>
      <c r="V197" s="548"/>
      <c r="W197" s="549">
        <f>ROUND(V197*$H197,2)</f>
        <v>0</v>
      </c>
      <c r="X197" s="548"/>
      <c r="Y197" s="549">
        <f>ROUND(X197*$H197,2)</f>
        <v>0</v>
      </c>
      <c r="Z197" s="1747"/>
      <c r="AA197" s="1748">
        <f>ROUND(Z197*$H197,2)</f>
        <v>0</v>
      </c>
      <c r="AB197" s="548"/>
      <c r="AC197" s="549">
        <f>ROUND(AB197*$H197,2)</f>
        <v>0</v>
      </c>
      <c r="AD197" s="548"/>
      <c r="AE197" s="549">
        <f>ROUND(AD197*$H197,2)</f>
        <v>0</v>
      </c>
      <c r="AF197" s="548"/>
      <c r="AG197" s="549">
        <f>ROUND(AF197*$H197,2)</f>
        <v>0</v>
      </c>
      <c r="AH197" s="548"/>
      <c r="AI197" s="549">
        <f>ROUND(AH197*$H197,2)</f>
        <v>0</v>
      </c>
      <c r="AJ197" s="548"/>
      <c r="AK197" s="549">
        <f>ROUND(AJ197*$H197,2)</f>
        <v>0</v>
      </c>
      <c r="AL197" s="2090">
        <v>0</v>
      </c>
      <c r="AM197" s="2091">
        <f>ROUND(AL197*$H197,2)</f>
        <v>0</v>
      </c>
      <c r="AN197" s="1747">
        <v>3</v>
      </c>
      <c r="AO197" s="1748">
        <f>ROUND(AN197*$H197,2)</f>
        <v>144</v>
      </c>
      <c r="AP197" s="2090"/>
      <c r="AQ197" s="2091">
        <f>ROUND(AP197*$H197,2)</f>
        <v>0</v>
      </c>
      <c r="AR197" s="548">
        <f>AP197+AN197+AL197+AJ197+AH197+AF197+AD197+AB197+Z197+X197+V197+T197+R197+P197+N197+L197+J197</f>
        <v>7</v>
      </c>
      <c r="AS197" s="549">
        <f>ROUND(AR197*H197,2)</f>
        <v>336</v>
      </c>
      <c r="AT197" s="548">
        <f>G197-AR197</f>
        <v>5</v>
      </c>
      <c r="AU197" s="549">
        <f>ROUND(AT197*H197,2)</f>
        <v>240</v>
      </c>
      <c r="AV197" s="2158">
        <f>AU197/I197</f>
        <v>0.41666666666666669</v>
      </c>
      <c r="FO197" s="139"/>
      <c r="FP197" s="1502"/>
      <c r="FW197" s="1501"/>
      <c r="GW197" s="143" t="s">
        <v>114</v>
      </c>
      <c r="GX197" s="143" t="s">
        <v>46</v>
      </c>
      <c r="GY197" s="10" t="s">
        <v>46</v>
      </c>
      <c r="GZ197" s="10" t="s">
        <v>23</v>
      </c>
      <c r="HA197" s="10" t="s">
        <v>45</v>
      </c>
      <c r="HB197" s="143" t="s">
        <v>103</v>
      </c>
    </row>
    <row r="198" spans="1:224" s="1" customFormat="1" ht="30" customHeight="1" x14ac:dyDescent="0.2">
      <c r="A198"/>
      <c r="B198" s="1467" t="s">
        <v>415</v>
      </c>
      <c r="C198" s="1482" t="s">
        <v>105</v>
      </c>
      <c r="D198" s="1481" t="s">
        <v>471</v>
      </c>
      <c r="E198" s="1480" t="s">
        <v>472</v>
      </c>
      <c r="F198" s="1479" t="s">
        <v>341</v>
      </c>
      <c r="G198" s="1478">
        <v>11</v>
      </c>
      <c r="H198" s="563">
        <v>230.4</v>
      </c>
      <c r="I198" s="1477">
        <f>ROUND(H198*G198,2)</f>
        <v>2534.4</v>
      </c>
      <c r="J198" s="548"/>
      <c r="K198" s="549">
        <f>ROUND(J198*$H198,2)</f>
        <v>0</v>
      </c>
      <c r="L198" s="548"/>
      <c r="M198" s="549">
        <f>ROUND(L198*$H198,2)</f>
        <v>0</v>
      </c>
      <c r="N198" s="548"/>
      <c r="O198" s="549">
        <f>ROUND(N198*$H198,2)</f>
        <v>0</v>
      </c>
      <c r="P198" s="548"/>
      <c r="Q198" s="549">
        <f>ROUND(P198*$H198,2)</f>
        <v>0</v>
      </c>
      <c r="R198" s="548"/>
      <c r="S198" s="549">
        <f>ROUND(R198*$H198,2)</f>
        <v>0</v>
      </c>
      <c r="T198" s="1747">
        <v>2</v>
      </c>
      <c r="U198" s="1748">
        <f>ROUND(T198*$H198,2)</f>
        <v>460.8</v>
      </c>
      <c r="V198" s="548"/>
      <c r="W198" s="549">
        <f>ROUND(V198*$H198,2)</f>
        <v>0</v>
      </c>
      <c r="X198" s="548"/>
      <c r="Y198" s="549">
        <f>ROUND(X198*$H198,2)</f>
        <v>0</v>
      </c>
      <c r="Z198" s="1747"/>
      <c r="AA198" s="1748">
        <f>ROUND(Z198*$H198,2)</f>
        <v>0</v>
      </c>
      <c r="AB198" s="548"/>
      <c r="AC198" s="549">
        <f>ROUND(AB198*$H198,2)</f>
        <v>0</v>
      </c>
      <c r="AD198" s="548"/>
      <c r="AE198" s="549">
        <f>ROUND(AD198*$H198,2)</f>
        <v>0</v>
      </c>
      <c r="AF198" s="548"/>
      <c r="AG198" s="549">
        <f>ROUND(AF198*$H198,2)</f>
        <v>0</v>
      </c>
      <c r="AH198" s="548"/>
      <c r="AI198" s="549">
        <f>ROUND(AH198*$H198,2)</f>
        <v>0</v>
      </c>
      <c r="AJ198" s="548"/>
      <c r="AK198" s="549">
        <f>ROUND(AJ198*$H198,2)</f>
        <v>0</v>
      </c>
      <c r="AL198" s="2090">
        <v>1</v>
      </c>
      <c r="AM198" s="2091">
        <f>ROUND(AL198*$H198,2)</f>
        <v>230.4</v>
      </c>
      <c r="AN198" s="1747">
        <v>3</v>
      </c>
      <c r="AO198" s="1748">
        <f>ROUND(AN198*$H198,2)</f>
        <v>691.2</v>
      </c>
      <c r="AP198" s="2090"/>
      <c r="AQ198" s="2091">
        <f>ROUND(AP198*$H198,2)</f>
        <v>0</v>
      </c>
      <c r="AR198" s="548">
        <f>AP198+AN198+AL198+AJ198+AH198+AF198+AD198+AB198+Z198+X198+V198+T198+R198+P198+N198+L198+J198</f>
        <v>6</v>
      </c>
      <c r="AS198" s="549">
        <f>ROUND(AR198*H198,2)</f>
        <v>1382.4</v>
      </c>
      <c r="AT198" s="548">
        <f>G198-AR198</f>
        <v>5</v>
      </c>
      <c r="AU198" s="549">
        <f>ROUND(AT198*H198,2)</f>
        <v>1152</v>
      </c>
      <c r="AV198" s="2158">
        <f>AU198/I198</f>
        <v>0.45454545454545453</v>
      </c>
      <c r="FO198" s="163"/>
      <c r="FP198" s="164" t="s">
        <v>7</v>
      </c>
      <c r="FQ198" s="1520" t="s">
        <v>31</v>
      </c>
      <c r="FS198" s="1492">
        <f>FR198*G204</f>
        <v>0</v>
      </c>
      <c r="FT198" s="1492">
        <v>3.9E-2</v>
      </c>
      <c r="FU198" s="1492">
        <f>FT198*G204</f>
        <v>0.156</v>
      </c>
      <c r="FV198" s="1492">
        <v>0</v>
      </c>
      <c r="FW198" s="1491">
        <f>FV198*G204</f>
        <v>0</v>
      </c>
      <c r="GU198" s="126" t="s">
        <v>166</v>
      </c>
      <c r="GW198" s="126" t="s">
        <v>238</v>
      </c>
      <c r="GX198" s="126" t="s">
        <v>46</v>
      </c>
      <c r="HB198" s="1486" t="s">
        <v>103</v>
      </c>
      <c r="HH198" s="1490">
        <f>IF(FQ198="základní",I204,0)</f>
        <v>1000</v>
      </c>
      <c r="HI198" s="1490">
        <f>IF(FQ198="snížená",I204,0)</f>
        <v>0</v>
      </c>
      <c r="HJ198" s="1490">
        <f>IF(FQ198="zákl. přenesená",I204,0)</f>
        <v>0</v>
      </c>
      <c r="HK198" s="1490">
        <f>IF(FQ198="sníž. přenesená",I204,0)</f>
        <v>0</v>
      </c>
      <c r="HL198" s="1490">
        <f>IF(FQ198="nulová",I204,0)</f>
        <v>0</v>
      </c>
      <c r="HM198" s="1486" t="s">
        <v>45</v>
      </c>
      <c r="HN198" s="1490">
        <f>ROUND(H204*G204,2)</f>
        <v>1000</v>
      </c>
      <c r="HO198" s="1486" t="s">
        <v>110</v>
      </c>
      <c r="HP198" s="126" t="s">
        <v>1136</v>
      </c>
    </row>
    <row r="199" spans="1:224" s="10" customFormat="1" ht="30" customHeight="1" x14ac:dyDescent="0.2">
      <c r="A199"/>
      <c r="B199" s="599"/>
      <c r="C199" s="1460" t="s">
        <v>112</v>
      </c>
      <c r="D199" s="3"/>
      <c r="E199" s="1459" t="s">
        <v>474</v>
      </c>
      <c r="F199" s="3"/>
      <c r="G199" s="3"/>
      <c r="H199" s="1458"/>
      <c r="I199" s="601"/>
      <c r="J199" s="316"/>
      <c r="K199" s="317"/>
      <c r="L199" s="316"/>
      <c r="M199" s="317"/>
      <c r="N199" s="316"/>
      <c r="O199" s="317"/>
      <c r="P199" s="316"/>
      <c r="Q199" s="317"/>
      <c r="R199" s="316"/>
      <c r="S199" s="317"/>
      <c r="T199" s="1609"/>
      <c r="U199" s="1610"/>
      <c r="V199" s="316"/>
      <c r="W199" s="317"/>
      <c r="X199" s="316"/>
      <c r="Y199" s="317"/>
      <c r="Z199" s="1609"/>
      <c r="AA199" s="1610"/>
      <c r="AB199" s="316"/>
      <c r="AC199" s="317"/>
      <c r="AD199" s="316"/>
      <c r="AE199" s="317"/>
      <c r="AF199" s="316"/>
      <c r="AG199" s="317"/>
      <c r="AH199" s="316"/>
      <c r="AI199" s="317"/>
      <c r="AJ199" s="316"/>
      <c r="AK199" s="317"/>
      <c r="AL199" s="1905"/>
      <c r="AM199" s="1906"/>
      <c r="AN199" s="1609"/>
      <c r="AO199" s="1610"/>
      <c r="AP199" s="1905"/>
      <c r="AQ199" s="1906"/>
      <c r="AR199" s="316"/>
      <c r="AS199" s="317"/>
      <c r="AT199" s="316"/>
      <c r="AU199" s="317"/>
      <c r="AV199" s="2156"/>
      <c r="FO199" s="139"/>
      <c r="FP199" s="1502"/>
      <c r="FW199" s="1501"/>
      <c r="GW199" s="143" t="s">
        <v>114</v>
      </c>
      <c r="GX199" s="143" t="s">
        <v>46</v>
      </c>
      <c r="GY199" s="10" t="s">
        <v>46</v>
      </c>
      <c r="GZ199" s="10" t="s">
        <v>23</v>
      </c>
      <c r="HA199" s="10" t="s">
        <v>45</v>
      </c>
      <c r="HB199" s="143" t="s">
        <v>103</v>
      </c>
    </row>
    <row r="200" spans="1:224" s="1" customFormat="1" ht="30" customHeight="1" x14ac:dyDescent="0.2">
      <c r="A200"/>
      <c r="B200" s="657"/>
      <c r="C200" s="1460" t="s">
        <v>114</v>
      </c>
      <c r="D200" s="755" t="s">
        <v>7</v>
      </c>
      <c r="E200" s="1476" t="s">
        <v>1132</v>
      </c>
      <c r="F200" s="751"/>
      <c r="G200" s="1475">
        <v>11</v>
      </c>
      <c r="H200" s="1474"/>
      <c r="I200" s="659"/>
      <c r="J200" s="542"/>
      <c r="K200" s="543"/>
      <c r="L200" s="542"/>
      <c r="M200" s="543"/>
      <c r="N200" s="542"/>
      <c r="O200" s="543"/>
      <c r="P200" s="542"/>
      <c r="Q200" s="543"/>
      <c r="R200" s="542"/>
      <c r="S200" s="543"/>
      <c r="T200" s="1605"/>
      <c r="U200" s="1606"/>
      <c r="V200" s="542"/>
      <c r="W200" s="543"/>
      <c r="X200" s="542"/>
      <c r="Y200" s="543"/>
      <c r="Z200" s="1605"/>
      <c r="AA200" s="1606"/>
      <c r="AB200" s="542"/>
      <c r="AC200" s="543"/>
      <c r="AD200" s="542"/>
      <c r="AE200" s="543"/>
      <c r="AF200" s="542"/>
      <c r="AG200" s="543"/>
      <c r="AH200" s="542"/>
      <c r="AI200" s="543"/>
      <c r="AJ200" s="542"/>
      <c r="AK200" s="543"/>
      <c r="AL200" s="1901"/>
      <c r="AM200" s="1902"/>
      <c r="AN200" s="1605"/>
      <c r="AO200" s="1606"/>
      <c r="AP200" s="1901"/>
      <c r="AQ200" s="1902"/>
      <c r="AR200" s="542"/>
      <c r="AS200" s="543"/>
      <c r="AT200" s="542"/>
      <c r="AU200" s="543"/>
      <c r="AV200" s="2155"/>
      <c r="FO200" s="163"/>
      <c r="FP200" s="164" t="s">
        <v>7</v>
      </c>
      <c r="FQ200" s="1520" t="s">
        <v>31</v>
      </c>
      <c r="FS200" s="1492">
        <f>FR200*G206</f>
        <v>0</v>
      </c>
      <c r="FT200" s="1492">
        <v>5.0999999999999997E-2</v>
      </c>
      <c r="FU200" s="1492">
        <f>FT200*G206</f>
        <v>0.10199999999999999</v>
      </c>
      <c r="FV200" s="1492">
        <v>0</v>
      </c>
      <c r="FW200" s="1491">
        <f>FV200*G206</f>
        <v>0</v>
      </c>
      <c r="GU200" s="126" t="s">
        <v>166</v>
      </c>
      <c r="GW200" s="126" t="s">
        <v>238</v>
      </c>
      <c r="GX200" s="126" t="s">
        <v>46</v>
      </c>
      <c r="HB200" s="1486" t="s">
        <v>103</v>
      </c>
      <c r="HH200" s="1490">
        <f>IF(FQ200="základní",I206,0)</f>
        <v>550</v>
      </c>
      <c r="HI200" s="1490">
        <f>IF(FQ200="snížená",I206,0)</f>
        <v>0</v>
      </c>
      <c r="HJ200" s="1490">
        <f>IF(FQ200="zákl. přenesená",I206,0)</f>
        <v>0</v>
      </c>
      <c r="HK200" s="1490">
        <f>IF(FQ200="sníž. přenesená",I206,0)</f>
        <v>0</v>
      </c>
      <c r="HL200" s="1490">
        <f>IF(FQ200="nulová",I206,0)</f>
        <v>0</v>
      </c>
      <c r="HM200" s="1486" t="s">
        <v>45</v>
      </c>
      <c r="HN200" s="1490">
        <f>ROUND(H206*G206,2)</f>
        <v>550</v>
      </c>
      <c r="HO200" s="1486" t="s">
        <v>110</v>
      </c>
      <c r="HP200" s="126" t="s">
        <v>1137</v>
      </c>
    </row>
    <row r="201" spans="1:224" s="10" customFormat="1" ht="30" customHeight="1" x14ac:dyDescent="0.2">
      <c r="A201"/>
      <c r="B201" s="1519" t="s">
        <v>420</v>
      </c>
      <c r="C201" s="1518" t="s">
        <v>238</v>
      </c>
      <c r="D201" s="1517" t="s">
        <v>477</v>
      </c>
      <c r="E201" s="1516" t="s">
        <v>478</v>
      </c>
      <c r="F201" s="1515" t="s">
        <v>341</v>
      </c>
      <c r="G201" s="1514">
        <v>11</v>
      </c>
      <c r="H201" s="571">
        <v>970</v>
      </c>
      <c r="I201" s="1513">
        <f>ROUND(H201*G201,2)</f>
        <v>10670</v>
      </c>
      <c r="J201" s="548"/>
      <c r="K201" s="549">
        <f>ROUND(J201*$H201,2)</f>
        <v>0</v>
      </c>
      <c r="L201" s="548"/>
      <c r="M201" s="549">
        <f>ROUND(L201*$H201,2)</f>
        <v>0</v>
      </c>
      <c r="N201" s="548"/>
      <c r="O201" s="549">
        <f>ROUND(N201*$H201,2)</f>
        <v>0</v>
      </c>
      <c r="P201" s="548"/>
      <c r="Q201" s="549">
        <f>ROUND(P201*$H201,2)</f>
        <v>0</v>
      </c>
      <c r="R201" s="548"/>
      <c r="S201" s="549">
        <f>ROUND(R201*$H201,2)</f>
        <v>0</v>
      </c>
      <c r="T201" s="1747">
        <v>2</v>
      </c>
      <c r="U201" s="1748">
        <f>ROUND(T201*$H201,2)</f>
        <v>1940</v>
      </c>
      <c r="V201" s="548"/>
      <c r="W201" s="549">
        <f>ROUND(V201*$H201,2)</f>
        <v>0</v>
      </c>
      <c r="X201" s="548"/>
      <c r="Y201" s="549">
        <f>ROUND(X201*$H201,2)</f>
        <v>0</v>
      </c>
      <c r="Z201" s="1747"/>
      <c r="AA201" s="1748">
        <f>ROUND(Z201*$H201,2)</f>
        <v>0</v>
      </c>
      <c r="AB201" s="548"/>
      <c r="AC201" s="549">
        <f>ROUND(AB201*$H201,2)</f>
        <v>0</v>
      </c>
      <c r="AD201" s="548"/>
      <c r="AE201" s="549">
        <f>ROUND(AD201*$H201,2)</f>
        <v>0</v>
      </c>
      <c r="AF201" s="548"/>
      <c r="AG201" s="549">
        <f>ROUND(AF201*$H201,2)</f>
        <v>0</v>
      </c>
      <c r="AH201" s="548"/>
      <c r="AI201" s="549">
        <f>ROUND(AH201*$H201,2)</f>
        <v>0</v>
      </c>
      <c r="AJ201" s="548"/>
      <c r="AK201" s="549">
        <f>ROUND(AJ201*$H201,2)</f>
        <v>0</v>
      </c>
      <c r="AL201" s="2090">
        <v>1</v>
      </c>
      <c r="AM201" s="2091">
        <f>ROUND(AL201*$H201,2)</f>
        <v>970</v>
      </c>
      <c r="AN201" s="1747">
        <v>3</v>
      </c>
      <c r="AO201" s="1748">
        <f>ROUND(AN201*$H201,2)</f>
        <v>2910</v>
      </c>
      <c r="AP201" s="2090"/>
      <c r="AQ201" s="2091">
        <f>ROUND(AP201*$H201,2)</f>
        <v>0</v>
      </c>
      <c r="AR201" s="548">
        <f>AP201+AN201+AL201+AJ201+AH201+AF201+AD201+AB201+Z201+X201+V201+T201+R201+P201+N201+L201+J201</f>
        <v>6</v>
      </c>
      <c r="AS201" s="549">
        <f>ROUND(AR201*H201,2)</f>
        <v>5820</v>
      </c>
      <c r="AT201" s="548">
        <f>G201-AR201</f>
        <v>5</v>
      </c>
      <c r="AU201" s="549">
        <f>ROUND(AT201*H201,2)</f>
        <v>4850</v>
      </c>
      <c r="AV201" s="2158">
        <f>AU201/I201</f>
        <v>0.45454545454545453</v>
      </c>
      <c r="FO201" s="139"/>
      <c r="FP201" s="1502"/>
      <c r="FW201" s="1501"/>
      <c r="GW201" s="143" t="s">
        <v>114</v>
      </c>
      <c r="GX201" s="143" t="s">
        <v>46</v>
      </c>
      <c r="GY201" s="10" t="s">
        <v>46</v>
      </c>
      <c r="GZ201" s="10" t="s">
        <v>23</v>
      </c>
      <c r="HA201" s="10" t="s">
        <v>45</v>
      </c>
      <c r="HB201" s="143" t="s">
        <v>103</v>
      </c>
    </row>
    <row r="202" spans="1:224" s="1" customFormat="1" ht="30" customHeight="1" x14ac:dyDescent="0.2">
      <c r="A202"/>
      <c r="B202" s="1467" t="s">
        <v>426</v>
      </c>
      <c r="C202" s="1482" t="s">
        <v>105</v>
      </c>
      <c r="D202" s="1481" t="s">
        <v>490</v>
      </c>
      <c r="E202" s="1480" t="s">
        <v>491</v>
      </c>
      <c r="F202" s="1479" t="s">
        <v>341</v>
      </c>
      <c r="G202" s="1478">
        <v>11</v>
      </c>
      <c r="H202" s="563">
        <v>12141.6</v>
      </c>
      <c r="I202" s="1477">
        <f>ROUND(H202*G202,2)</f>
        <v>133557.6</v>
      </c>
      <c r="J202" s="548"/>
      <c r="K202" s="549">
        <f>ROUND(J202*$H202,2)</f>
        <v>0</v>
      </c>
      <c r="L202" s="548"/>
      <c r="M202" s="549">
        <f>ROUND(L202*$H202,2)</f>
        <v>0</v>
      </c>
      <c r="N202" s="548"/>
      <c r="O202" s="549">
        <f>ROUND(N202*$H202,2)</f>
        <v>0</v>
      </c>
      <c r="P202" s="548"/>
      <c r="Q202" s="549">
        <f>ROUND(P202*$H202,2)</f>
        <v>0</v>
      </c>
      <c r="R202" s="548">
        <v>1</v>
      </c>
      <c r="S202" s="549">
        <f>ROUND(R202*$H202,2)</f>
        <v>12141.6</v>
      </c>
      <c r="T202" s="1747">
        <v>4</v>
      </c>
      <c r="U202" s="1748">
        <f>ROUND(T202*$H202,2)</f>
        <v>48566.400000000001</v>
      </c>
      <c r="V202" s="548"/>
      <c r="W202" s="549">
        <f>ROUND(V202*$H202,2)</f>
        <v>0</v>
      </c>
      <c r="X202" s="548"/>
      <c r="Y202" s="549">
        <f>ROUND(X202*$H202,2)</f>
        <v>0</v>
      </c>
      <c r="Z202" s="1747"/>
      <c r="AA202" s="1748">
        <f>ROUND(Z202*$H202,2)</f>
        <v>0</v>
      </c>
      <c r="AB202" s="548"/>
      <c r="AC202" s="549">
        <f>ROUND(AB202*$H202,2)</f>
        <v>0</v>
      </c>
      <c r="AD202" s="548"/>
      <c r="AE202" s="549">
        <f>ROUND(AD202*$H202,2)</f>
        <v>0</v>
      </c>
      <c r="AF202" s="548"/>
      <c r="AG202" s="549">
        <f>ROUND(AF202*$H202,2)</f>
        <v>0</v>
      </c>
      <c r="AH202" s="548"/>
      <c r="AI202" s="549">
        <f>ROUND(AH202*$H202,2)</f>
        <v>0</v>
      </c>
      <c r="AJ202" s="548"/>
      <c r="AK202" s="549">
        <f>ROUND(AJ202*$H202,2)</f>
        <v>0</v>
      </c>
      <c r="AL202" s="2090"/>
      <c r="AM202" s="2091">
        <f>ROUND(AL202*$H202,2)</f>
        <v>0</v>
      </c>
      <c r="AN202" s="1747">
        <v>1</v>
      </c>
      <c r="AO202" s="1748">
        <f>ROUND(AN202*$H202,2)</f>
        <v>12141.6</v>
      </c>
      <c r="AP202" s="2090"/>
      <c r="AQ202" s="2091">
        <f>ROUND(AP202*$H202,2)</f>
        <v>0</v>
      </c>
      <c r="AR202" s="548">
        <f>AP202+AN202+AL202+AJ202+AH202+AF202+AD202+AB202+Z202+X202+V202+T202+R202+P202+N202+L202+J202</f>
        <v>6</v>
      </c>
      <c r="AS202" s="549">
        <f>ROUND(AR202*H202,2)</f>
        <v>72849.600000000006</v>
      </c>
      <c r="AT202" s="548">
        <f>G202-AR202</f>
        <v>5</v>
      </c>
      <c r="AU202" s="549">
        <f>ROUND(AT202*H202,2)</f>
        <v>60708</v>
      </c>
      <c r="AV202" s="2158">
        <f>AU202/I202</f>
        <v>0.45454545454545453</v>
      </c>
      <c r="FO202" s="163"/>
      <c r="FP202" s="164" t="s">
        <v>7</v>
      </c>
      <c r="FQ202" s="1520" t="s">
        <v>31</v>
      </c>
      <c r="FS202" s="1492">
        <f>FR202*G208</f>
        <v>0</v>
      </c>
      <c r="FT202" s="1492">
        <v>6.4000000000000001E-2</v>
      </c>
      <c r="FU202" s="1492">
        <f>FT202*G208</f>
        <v>6.4000000000000001E-2</v>
      </c>
      <c r="FV202" s="1492">
        <v>0</v>
      </c>
      <c r="FW202" s="1491">
        <f>FV202*G208</f>
        <v>0</v>
      </c>
      <c r="GU202" s="126" t="s">
        <v>166</v>
      </c>
      <c r="GW202" s="126" t="s">
        <v>238</v>
      </c>
      <c r="GX202" s="126" t="s">
        <v>46</v>
      </c>
      <c r="HB202" s="1486" t="s">
        <v>103</v>
      </c>
      <c r="HH202" s="1490">
        <f>IF(FQ202="základní",I208,0)</f>
        <v>300</v>
      </c>
      <c r="HI202" s="1490">
        <f>IF(FQ202="snížená",I208,0)</f>
        <v>0</v>
      </c>
      <c r="HJ202" s="1490">
        <f>IF(FQ202="zákl. přenesená",I208,0)</f>
        <v>0</v>
      </c>
      <c r="HK202" s="1490">
        <f>IF(FQ202="sníž. přenesená",I208,0)</f>
        <v>0</v>
      </c>
      <c r="HL202" s="1490">
        <f>IF(FQ202="nulová",I208,0)</f>
        <v>0</v>
      </c>
      <c r="HM202" s="1486" t="s">
        <v>45</v>
      </c>
      <c r="HN202" s="1490">
        <f>ROUND(H208*G208,2)</f>
        <v>300</v>
      </c>
      <c r="HO202" s="1486" t="s">
        <v>110</v>
      </c>
      <c r="HP202" s="126" t="s">
        <v>1138</v>
      </c>
    </row>
    <row r="203" spans="1:224" s="10" customFormat="1" ht="30" customHeight="1" x14ac:dyDescent="0.2">
      <c r="A203"/>
      <c r="B203" s="657"/>
      <c r="C203" s="1460" t="s">
        <v>114</v>
      </c>
      <c r="D203" s="755" t="s">
        <v>7</v>
      </c>
      <c r="E203" s="1476" t="s">
        <v>1135</v>
      </c>
      <c r="F203" s="751"/>
      <c r="G203" s="1475">
        <v>11</v>
      </c>
      <c r="H203" s="1474"/>
      <c r="I203" s="659"/>
      <c r="J203" s="316"/>
      <c r="K203" s="317"/>
      <c r="L203" s="316"/>
      <c r="M203" s="317"/>
      <c r="N203" s="316"/>
      <c r="O203" s="317"/>
      <c r="P203" s="316"/>
      <c r="Q203" s="317"/>
      <c r="R203" s="316"/>
      <c r="S203" s="317"/>
      <c r="T203" s="1609"/>
      <c r="U203" s="1610"/>
      <c r="V203" s="316"/>
      <c r="W203" s="317"/>
      <c r="X203" s="316"/>
      <c r="Y203" s="317"/>
      <c r="Z203" s="1609"/>
      <c r="AA203" s="1610"/>
      <c r="AB203" s="316"/>
      <c r="AC203" s="317"/>
      <c r="AD203" s="316"/>
      <c r="AE203" s="317"/>
      <c r="AF203" s="316"/>
      <c r="AG203" s="317"/>
      <c r="AH203" s="316"/>
      <c r="AI203" s="317"/>
      <c r="AJ203" s="316"/>
      <c r="AK203" s="317"/>
      <c r="AL203" s="1905"/>
      <c r="AM203" s="1906"/>
      <c r="AN203" s="1609"/>
      <c r="AO203" s="1610"/>
      <c r="AP203" s="1905"/>
      <c r="AQ203" s="1906"/>
      <c r="AR203" s="316"/>
      <c r="AS203" s="317"/>
      <c r="AT203" s="316"/>
      <c r="AU203" s="317"/>
      <c r="AV203" s="2156"/>
      <c r="FO203" s="139"/>
      <c r="FP203" s="1502"/>
      <c r="FW203" s="1501"/>
      <c r="GW203" s="143" t="s">
        <v>114</v>
      </c>
      <c r="GX203" s="143" t="s">
        <v>46</v>
      </c>
      <c r="GY203" s="10" t="s">
        <v>46</v>
      </c>
      <c r="GZ203" s="10" t="s">
        <v>23</v>
      </c>
      <c r="HA203" s="10" t="s">
        <v>45</v>
      </c>
      <c r="HB203" s="143" t="s">
        <v>103</v>
      </c>
    </row>
    <row r="204" spans="1:224" s="1" customFormat="1" ht="30" customHeight="1" x14ac:dyDescent="0.2">
      <c r="A204"/>
      <c r="B204" s="1519" t="s">
        <v>433</v>
      </c>
      <c r="C204" s="1518" t="s">
        <v>238</v>
      </c>
      <c r="D204" s="1517" t="s">
        <v>501</v>
      </c>
      <c r="E204" s="1516" t="s">
        <v>502</v>
      </c>
      <c r="F204" s="1515" t="s">
        <v>341</v>
      </c>
      <c r="G204" s="1514">
        <v>4</v>
      </c>
      <c r="H204" s="571">
        <v>250</v>
      </c>
      <c r="I204" s="1513">
        <f>ROUND(H204*G204,2)</f>
        <v>1000</v>
      </c>
      <c r="J204" s="548"/>
      <c r="K204" s="549">
        <f>ROUND(J204*$H204,2)</f>
        <v>0</v>
      </c>
      <c r="L204" s="548"/>
      <c r="M204" s="549">
        <f>ROUND(L204*$H204,2)</f>
        <v>0</v>
      </c>
      <c r="N204" s="548"/>
      <c r="O204" s="549">
        <f>ROUND(N204*$H204,2)</f>
        <v>0</v>
      </c>
      <c r="P204" s="548"/>
      <c r="Q204" s="549">
        <f>ROUND(P204*$H204,2)</f>
        <v>0</v>
      </c>
      <c r="R204" s="548">
        <v>1</v>
      </c>
      <c r="S204" s="549">
        <f>ROUND(R204*$H204,2)</f>
        <v>250</v>
      </c>
      <c r="T204" s="1747"/>
      <c r="U204" s="1748">
        <f>ROUND(T204*$H204,2)</f>
        <v>0</v>
      </c>
      <c r="V204" s="548"/>
      <c r="W204" s="549">
        <f>ROUND(V204*$H204,2)</f>
        <v>0</v>
      </c>
      <c r="X204" s="548"/>
      <c r="Y204" s="549">
        <f>ROUND(X204*$H204,2)</f>
        <v>0</v>
      </c>
      <c r="Z204" s="1747"/>
      <c r="AA204" s="1748">
        <f>ROUND(Z204*$H204,2)</f>
        <v>0</v>
      </c>
      <c r="AB204" s="548"/>
      <c r="AC204" s="549">
        <f>ROUND(AB204*$H204,2)</f>
        <v>0</v>
      </c>
      <c r="AD204" s="548"/>
      <c r="AE204" s="549">
        <f>ROUND(AD204*$H204,2)</f>
        <v>0</v>
      </c>
      <c r="AF204" s="548"/>
      <c r="AG204" s="549">
        <f>ROUND(AF204*$H204,2)</f>
        <v>0</v>
      </c>
      <c r="AH204" s="548"/>
      <c r="AI204" s="549">
        <f>ROUND(AH204*$H204,2)</f>
        <v>0</v>
      </c>
      <c r="AJ204" s="548"/>
      <c r="AK204" s="549">
        <f>ROUND(AJ204*$H204,2)</f>
        <v>0</v>
      </c>
      <c r="AL204" s="2090"/>
      <c r="AM204" s="2091">
        <f>ROUND(AL204*$H204,2)</f>
        <v>0</v>
      </c>
      <c r="AN204" s="1747">
        <v>1</v>
      </c>
      <c r="AO204" s="1748">
        <f>ROUND(AN204*$H204,2)</f>
        <v>250</v>
      </c>
      <c r="AP204" s="2090"/>
      <c r="AQ204" s="2091">
        <f>ROUND(AP204*$H204,2)</f>
        <v>0</v>
      </c>
      <c r="AR204" s="548">
        <f>AP204+AN204+AL204+AJ204+AH204+AF204+AD204+AB204+Z204+X204+V204+T204+R204+P204+N204+L204+J204</f>
        <v>2</v>
      </c>
      <c r="AS204" s="549">
        <f>ROUND(AR204*H204,2)</f>
        <v>500</v>
      </c>
      <c r="AT204" s="548">
        <f>G204-AR204</f>
        <v>2</v>
      </c>
      <c r="AU204" s="549">
        <f>ROUND(AT204*H204,2)</f>
        <v>500</v>
      </c>
      <c r="AV204" s="2158">
        <f>AU204/I204</f>
        <v>0.5</v>
      </c>
      <c r="FO204" s="163"/>
      <c r="FP204" s="164" t="s">
        <v>7</v>
      </c>
      <c r="FQ204" s="1520" t="s">
        <v>31</v>
      </c>
      <c r="FS204" s="1492">
        <f>FR204*G210</f>
        <v>0</v>
      </c>
      <c r="FT204" s="1492">
        <v>8.1000000000000003E-2</v>
      </c>
      <c r="FU204" s="1492">
        <f>FT204*G210</f>
        <v>0.40500000000000003</v>
      </c>
      <c r="FV204" s="1492">
        <v>0</v>
      </c>
      <c r="FW204" s="1491">
        <f>FV204*G210</f>
        <v>0</v>
      </c>
      <c r="GU204" s="126" t="s">
        <v>166</v>
      </c>
      <c r="GW204" s="126" t="s">
        <v>238</v>
      </c>
      <c r="GX204" s="126" t="s">
        <v>46</v>
      </c>
      <c r="HB204" s="1486" t="s">
        <v>103</v>
      </c>
      <c r="HH204" s="1490">
        <f>IF(FQ204="základní",I210,0)</f>
        <v>1625</v>
      </c>
      <c r="HI204" s="1490">
        <f>IF(FQ204="snížená",I210,0)</f>
        <v>0</v>
      </c>
      <c r="HJ204" s="1490">
        <f>IF(FQ204="zákl. přenesená",I210,0)</f>
        <v>0</v>
      </c>
      <c r="HK204" s="1490">
        <f>IF(FQ204="sníž. přenesená",I210,0)</f>
        <v>0</v>
      </c>
      <c r="HL204" s="1490">
        <f>IF(FQ204="nulová",I210,0)</f>
        <v>0</v>
      </c>
      <c r="HM204" s="1486" t="s">
        <v>45</v>
      </c>
      <c r="HN204" s="1490">
        <f>ROUND(H210*G210,2)</f>
        <v>1625</v>
      </c>
      <c r="HO204" s="1486" t="s">
        <v>110</v>
      </c>
      <c r="HP204" s="126" t="s">
        <v>1139</v>
      </c>
    </row>
    <row r="205" spans="1:224" s="10" customFormat="1" ht="30" customHeight="1" x14ac:dyDescent="0.2">
      <c r="A205"/>
      <c r="B205" s="657"/>
      <c r="C205" s="1460" t="s">
        <v>114</v>
      </c>
      <c r="D205" s="755" t="s">
        <v>7</v>
      </c>
      <c r="E205" s="1476" t="s">
        <v>499</v>
      </c>
      <c r="F205" s="751"/>
      <c r="G205" s="1475">
        <v>4</v>
      </c>
      <c r="H205" s="1474"/>
      <c r="I205" s="659"/>
      <c r="J205" s="316"/>
      <c r="K205" s="317"/>
      <c r="L205" s="316"/>
      <c r="M205" s="317"/>
      <c r="N205" s="316"/>
      <c r="O205" s="317"/>
      <c r="P205" s="316"/>
      <c r="Q205" s="317"/>
      <c r="R205" s="316"/>
      <c r="S205" s="317"/>
      <c r="T205" s="1609"/>
      <c r="U205" s="1610"/>
      <c r="V205" s="316"/>
      <c r="W205" s="317"/>
      <c r="X205" s="316"/>
      <c r="Y205" s="317"/>
      <c r="Z205" s="1609"/>
      <c r="AA205" s="1610"/>
      <c r="AB205" s="316"/>
      <c r="AC205" s="317"/>
      <c r="AD205" s="316"/>
      <c r="AE205" s="317"/>
      <c r="AF205" s="316"/>
      <c r="AG205" s="317"/>
      <c r="AH205" s="316"/>
      <c r="AI205" s="317"/>
      <c r="AJ205" s="316"/>
      <c r="AK205" s="317"/>
      <c r="AL205" s="1905"/>
      <c r="AM205" s="1906"/>
      <c r="AN205" s="1609"/>
      <c r="AO205" s="1610"/>
      <c r="AP205" s="1905"/>
      <c r="AQ205" s="1906"/>
      <c r="AR205" s="316"/>
      <c r="AS205" s="317"/>
      <c r="AT205" s="316"/>
      <c r="AU205" s="317"/>
      <c r="AV205" s="2156"/>
      <c r="FO205" s="139"/>
      <c r="FP205" s="1502"/>
      <c r="FW205" s="1501"/>
      <c r="GW205" s="143" t="s">
        <v>114</v>
      </c>
      <c r="GX205" s="143" t="s">
        <v>46</v>
      </c>
      <c r="GY205" s="10" t="s">
        <v>46</v>
      </c>
      <c r="GZ205" s="10" t="s">
        <v>23</v>
      </c>
      <c r="HA205" s="10" t="s">
        <v>45</v>
      </c>
      <c r="HB205" s="143" t="s">
        <v>103</v>
      </c>
    </row>
    <row r="206" spans="1:224" s="1" customFormat="1" ht="30" customHeight="1" x14ac:dyDescent="0.2">
      <c r="A206"/>
      <c r="B206" s="1519" t="s">
        <v>439</v>
      </c>
      <c r="C206" s="1518" t="s">
        <v>238</v>
      </c>
      <c r="D206" s="1517" t="s">
        <v>506</v>
      </c>
      <c r="E206" s="1516" t="s">
        <v>507</v>
      </c>
      <c r="F206" s="1515" t="s">
        <v>341</v>
      </c>
      <c r="G206" s="1514">
        <v>2</v>
      </c>
      <c r="H206" s="571">
        <v>275</v>
      </c>
      <c r="I206" s="1513">
        <f>ROUND(H206*G206,2)</f>
        <v>550</v>
      </c>
      <c r="J206" s="548"/>
      <c r="K206" s="549">
        <f>ROUND(J206*$H206,2)</f>
        <v>0</v>
      </c>
      <c r="L206" s="548"/>
      <c r="M206" s="549">
        <f>ROUND(L206*$H206,2)</f>
        <v>0</v>
      </c>
      <c r="N206" s="548"/>
      <c r="O206" s="549">
        <f>ROUND(N206*$H206,2)</f>
        <v>0</v>
      </c>
      <c r="P206" s="548"/>
      <c r="Q206" s="549">
        <f>ROUND(P206*$H206,2)</f>
        <v>0</v>
      </c>
      <c r="R206" s="548">
        <v>1</v>
      </c>
      <c r="S206" s="549">
        <f>ROUND(R206*$H206,2)</f>
        <v>275</v>
      </c>
      <c r="T206" s="1747"/>
      <c r="U206" s="1748">
        <f>ROUND(T206*$H206,2)</f>
        <v>0</v>
      </c>
      <c r="V206" s="548"/>
      <c r="W206" s="549">
        <f>ROUND(V206*$H206,2)</f>
        <v>0</v>
      </c>
      <c r="X206" s="548"/>
      <c r="Y206" s="549">
        <f>ROUND(X206*$H206,2)</f>
        <v>0</v>
      </c>
      <c r="Z206" s="1747"/>
      <c r="AA206" s="1748">
        <f>ROUND(Z206*$H206,2)</f>
        <v>0</v>
      </c>
      <c r="AB206" s="548"/>
      <c r="AC206" s="549">
        <f>ROUND(AB206*$H206,2)</f>
        <v>0</v>
      </c>
      <c r="AD206" s="548"/>
      <c r="AE206" s="549">
        <f>ROUND(AD206*$H206,2)</f>
        <v>0</v>
      </c>
      <c r="AF206" s="548"/>
      <c r="AG206" s="549">
        <f>ROUND(AF206*$H206,2)</f>
        <v>0</v>
      </c>
      <c r="AH206" s="548"/>
      <c r="AI206" s="549">
        <f>ROUND(AH206*$H206,2)</f>
        <v>0</v>
      </c>
      <c r="AJ206" s="548"/>
      <c r="AK206" s="549">
        <f>ROUND(AJ206*$H206,2)</f>
        <v>0</v>
      </c>
      <c r="AL206" s="2090"/>
      <c r="AM206" s="2091">
        <f>ROUND(AL206*$H206,2)</f>
        <v>0</v>
      </c>
      <c r="AN206" s="1747">
        <v>1</v>
      </c>
      <c r="AO206" s="1748">
        <f>ROUND(AN206*$H206,2)</f>
        <v>275</v>
      </c>
      <c r="AP206" s="2090"/>
      <c r="AQ206" s="2091">
        <f>ROUND(AP206*$H206,2)</f>
        <v>0</v>
      </c>
      <c r="AR206" s="548">
        <f>AP206+AN206+AL206+AJ206+AH206+AF206+AD206+AB206+Z206+X206+V206+T206+R206+P206+N206+L206+J206</f>
        <v>2</v>
      </c>
      <c r="AS206" s="549">
        <f>ROUND(AR206*H206,2)</f>
        <v>550</v>
      </c>
      <c r="AT206" s="548">
        <f>G206-AR206</f>
        <v>0</v>
      </c>
      <c r="AU206" s="549">
        <f>ROUND(AT206*H206,2)</f>
        <v>0</v>
      </c>
      <c r="AV206" s="2158">
        <f>AU206/I206</f>
        <v>0</v>
      </c>
      <c r="FO206" s="163"/>
      <c r="FP206" s="164" t="s">
        <v>7</v>
      </c>
      <c r="FQ206" s="1520" t="s">
        <v>31</v>
      </c>
      <c r="FS206" s="1492">
        <f>FR206*G212</f>
        <v>0</v>
      </c>
      <c r="FT206" s="1492">
        <v>0.54800000000000004</v>
      </c>
      <c r="FU206" s="1492">
        <f>FT206*G212</f>
        <v>6.0280000000000005</v>
      </c>
      <c r="FV206" s="1492">
        <v>0</v>
      </c>
      <c r="FW206" s="1491">
        <f>FV206*G212</f>
        <v>0</v>
      </c>
      <c r="GU206" s="126" t="s">
        <v>166</v>
      </c>
      <c r="GW206" s="126" t="s">
        <v>238</v>
      </c>
      <c r="GX206" s="126" t="s">
        <v>46</v>
      </c>
      <c r="HB206" s="1486" t="s">
        <v>103</v>
      </c>
      <c r="HH206" s="1490">
        <f>IF(FQ206="základní",I212,0)</f>
        <v>21120</v>
      </c>
      <c r="HI206" s="1490">
        <f>IF(FQ206="snížená",I212,0)</f>
        <v>0</v>
      </c>
      <c r="HJ206" s="1490">
        <f>IF(FQ206="zákl. přenesená",I212,0)</f>
        <v>0</v>
      </c>
      <c r="HK206" s="1490">
        <f>IF(FQ206="sníž. přenesená",I212,0)</f>
        <v>0</v>
      </c>
      <c r="HL206" s="1490">
        <f>IF(FQ206="nulová",I212,0)</f>
        <v>0</v>
      </c>
      <c r="HM206" s="1486" t="s">
        <v>45</v>
      </c>
      <c r="HN206" s="1490">
        <f>ROUND(H212*G212,2)</f>
        <v>21120</v>
      </c>
      <c r="HO206" s="1486" t="s">
        <v>110</v>
      </c>
      <c r="HP206" s="126" t="s">
        <v>1140</v>
      </c>
    </row>
    <row r="207" spans="1:224" s="10" customFormat="1" ht="30" customHeight="1" x14ac:dyDescent="0.2">
      <c r="A207"/>
      <c r="B207" s="657"/>
      <c r="C207" s="1460" t="s">
        <v>114</v>
      </c>
      <c r="D207" s="755" t="s">
        <v>7</v>
      </c>
      <c r="E207" s="1476" t="s">
        <v>590</v>
      </c>
      <c r="F207" s="751"/>
      <c r="G207" s="1475">
        <v>2</v>
      </c>
      <c r="H207" s="1474"/>
      <c r="I207" s="659"/>
      <c r="J207" s="316"/>
      <c r="K207" s="317"/>
      <c r="L207" s="316"/>
      <c r="M207" s="317"/>
      <c r="N207" s="316"/>
      <c r="O207" s="317"/>
      <c r="P207" s="316"/>
      <c r="Q207" s="317"/>
      <c r="R207" s="316"/>
      <c r="S207" s="317"/>
      <c r="T207" s="1609"/>
      <c r="U207" s="1610"/>
      <c r="V207" s="316"/>
      <c r="W207" s="317"/>
      <c r="X207" s="316"/>
      <c r="Y207" s="317"/>
      <c r="Z207" s="1609"/>
      <c r="AA207" s="1610"/>
      <c r="AB207" s="316"/>
      <c r="AC207" s="317"/>
      <c r="AD207" s="316"/>
      <c r="AE207" s="317"/>
      <c r="AF207" s="316"/>
      <c r="AG207" s="317"/>
      <c r="AH207" s="316"/>
      <c r="AI207" s="317"/>
      <c r="AJ207" s="316"/>
      <c r="AK207" s="317"/>
      <c r="AL207" s="1905"/>
      <c r="AM207" s="1906"/>
      <c r="AN207" s="1609"/>
      <c r="AO207" s="1610"/>
      <c r="AP207" s="1905"/>
      <c r="AQ207" s="1906"/>
      <c r="AR207" s="316"/>
      <c r="AS207" s="317"/>
      <c r="AT207" s="316"/>
      <c r="AU207" s="317"/>
      <c r="AV207" s="2156"/>
      <c r="FO207" s="139"/>
      <c r="FP207" s="1502"/>
      <c r="FW207" s="1501"/>
      <c r="GW207" s="143" t="s">
        <v>114</v>
      </c>
      <c r="GX207" s="143" t="s">
        <v>46</v>
      </c>
      <c r="GY207" s="10" t="s">
        <v>46</v>
      </c>
      <c r="GZ207" s="10" t="s">
        <v>23</v>
      </c>
      <c r="HA207" s="10" t="s">
        <v>45</v>
      </c>
      <c r="HB207" s="143" t="s">
        <v>103</v>
      </c>
    </row>
    <row r="208" spans="1:224" s="1" customFormat="1" ht="30" customHeight="1" x14ac:dyDescent="0.2">
      <c r="A208"/>
      <c r="B208" s="1519" t="s">
        <v>444</v>
      </c>
      <c r="C208" s="1518" t="s">
        <v>238</v>
      </c>
      <c r="D208" s="1517" t="s">
        <v>510</v>
      </c>
      <c r="E208" s="1516" t="s">
        <v>511</v>
      </c>
      <c r="F208" s="1515" t="s">
        <v>341</v>
      </c>
      <c r="G208" s="1514">
        <v>1</v>
      </c>
      <c r="H208" s="571">
        <v>300</v>
      </c>
      <c r="I208" s="1513">
        <f>ROUND(H208*G208,2)</f>
        <v>300</v>
      </c>
      <c r="J208" s="548"/>
      <c r="K208" s="549">
        <f>ROUND(J208*$H208,2)</f>
        <v>0</v>
      </c>
      <c r="L208" s="548"/>
      <c r="M208" s="549">
        <f>ROUND(L208*$H208,2)</f>
        <v>0</v>
      </c>
      <c r="N208" s="548"/>
      <c r="O208" s="549">
        <f>ROUND(N208*$H208,2)</f>
        <v>0</v>
      </c>
      <c r="P208" s="548"/>
      <c r="Q208" s="549">
        <f>ROUND(P208*$H208,2)</f>
        <v>0</v>
      </c>
      <c r="R208" s="548"/>
      <c r="S208" s="549">
        <f>ROUND(R208*$H208,2)</f>
        <v>0</v>
      </c>
      <c r="T208" s="1747">
        <v>1</v>
      </c>
      <c r="U208" s="1748">
        <f>ROUND(T208*$H208,2)</f>
        <v>300</v>
      </c>
      <c r="V208" s="548"/>
      <c r="W208" s="549">
        <f>ROUND(V208*$H208,2)</f>
        <v>0</v>
      </c>
      <c r="X208" s="548"/>
      <c r="Y208" s="549">
        <f>ROUND(X208*$H208,2)</f>
        <v>0</v>
      </c>
      <c r="Z208" s="1747"/>
      <c r="AA208" s="1748">
        <f>ROUND(Z208*$H208,2)</f>
        <v>0</v>
      </c>
      <c r="AB208" s="548"/>
      <c r="AC208" s="549">
        <f>ROUND(AB208*$H208,2)</f>
        <v>0</v>
      </c>
      <c r="AD208" s="548"/>
      <c r="AE208" s="549">
        <f>ROUND(AD208*$H208,2)</f>
        <v>0</v>
      </c>
      <c r="AF208" s="548"/>
      <c r="AG208" s="549">
        <f>ROUND(AF208*$H208,2)</f>
        <v>0</v>
      </c>
      <c r="AH208" s="548"/>
      <c r="AI208" s="549">
        <f>ROUND(AH208*$H208,2)</f>
        <v>0</v>
      </c>
      <c r="AJ208" s="548"/>
      <c r="AK208" s="549">
        <f>ROUND(AJ208*$H208,2)</f>
        <v>0</v>
      </c>
      <c r="AL208" s="2090"/>
      <c r="AM208" s="2091">
        <f>ROUND(AL208*$H208,2)</f>
        <v>0</v>
      </c>
      <c r="AN208" s="1747"/>
      <c r="AO208" s="1748">
        <f>ROUND(AN208*$H208,2)</f>
        <v>0</v>
      </c>
      <c r="AP208" s="2090"/>
      <c r="AQ208" s="2091">
        <f>ROUND(AP208*$H208,2)</f>
        <v>0</v>
      </c>
      <c r="AR208" s="548">
        <f>AP208+AN208+AL208+AJ208+AH208+AF208+AD208+AB208+Z208+X208+V208+T208+R208+P208+N208+L208+J208</f>
        <v>1</v>
      </c>
      <c r="AS208" s="549">
        <f>ROUND(AR208*H208,2)</f>
        <v>300</v>
      </c>
      <c r="AT208" s="548">
        <f>G208-AR208</f>
        <v>0</v>
      </c>
      <c r="AU208" s="549">
        <f>ROUND(AT208*H208,2)</f>
        <v>0</v>
      </c>
      <c r="AV208" s="2158">
        <f>AU208/I208</f>
        <v>0</v>
      </c>
      <c r="FO208" s="163"/>
      <c r="FP208" s="164" t="s">
        <v>7</v>
      </c>
      <c r="FQ208" s="1520" t="s">
        <v>31</v>
      </c>
      <c r="FS208" s="1492">
        <f>FR208*G214</f>
        <v>0</v>
      </c>
      <c r="FT208" s="1492">
        <v>0.254</v>
      </c>
      <c r="FU208" s="1492">
        <f>FT208*G214</f>
        <v>0.76200000000000001</v>
      </c>
      <c r="FV208" s="1492">
        <v>0</v>
      </c>
      <c r="FW208" s="1491">
        <f>FV208*G214</f>
        <v>0</v>
      </c>
      <c r="GU208" s="126" t="s">
        <v>166</v>
      </c>
      <c r="GW208" s="126" t="s">
        <v>238</v>
      </c>
      <c r="GX208" s="126" t="s">
        <v>46</v>
      </c>
      <c r="HB208" s="1486" t="s">
        <v>103</v>
      </c>
      <c r="HH208" s="1490">
        <f>IF(FQ208="základní",I214,0)</f>
        <v>2955</v>
      </c>
      <c r="HI208" s="1490">
        <f>IF(FQ208="snížená",I214,0)</f>
        <v>0</v>
      </c>
      <c r="HJ208" s="1490">
        <f>IF(FQ208="zákl. přenesená",I214,0)</f>
        <v>0</v>
      </c>
      <c r="HK208" s="1490">
        <f>IF(FQ208="sníž. přenesená",I214,0)</f>
        <v>0</v>
      </c>
      <c r="HL208" s="1490">
        <f>IF(FQ208="nulová",I214,0)</f>
        <v>0</v>
      </c>
      <c r="HM208" s="1486" t="s">
        <v>45</v>
      </c>
      <c r="HN208" s="1490">
        <f>ROUND(H214*G214,2)</f>
        <v>2955</v>
      </c>
      <c r="HO208" s="1486" t="s">
        <v>110</v>
      </c>
      <c r="HP208" s="126" t="s">
        <v>1141</v>
      </c>
    </row>
    <row r="209" spans="1:224" s="10" customFormat="1" ht="30" customHeight="1" x14ac:dyDescent="0.2">
      <c r="A209"/>
      <c r="B209" s="657"/>
      <c r="C209" s="1460" t="s">
        <v>114</v>
      </c>
      <c r="D209" s="755" t="s">
        <v>7</v>
      </c>
      <c r="E209" s="1476" t="s">
        <v>570</v>
      </c>
      <c r="F209" s="751"/>
      <c r="G209" s="1475">
        <v>1</v>
      </c>
      <c r="H209" s="1474"/>
      <c r="I209" s="659"/>
      <c r="J209" s="316"/>
      <c r="K209" s="317"/>
      <c r="L209" s="316"/>
      <c r="M209" s="317"/>
      <c r="N209" s="316"/>
      <c r="O209" s="317"/>
      <c r="P209" s="316"/>
      <c r="Q209" s="317"/>
      <c r="R209" s="316"/>
      <c r="S209" s="317"/>
      <c r="T209" s="1609"/>
      <c r="U209" s="1610"/>
      <c r="V209" s="316"/>
      <c r="W209" s="317"/>
      <c r="X209" s="316"/>
      <c r="Y209" s="317"/>
      <c r="Z209" s="1609"/>
      <c r="AA209" s="1610"/>
      <c r="AB209" s="316"/>
      <c r="AC209" s="317"/>
      <c r="AD209" s="316"/>
      <c r="AE209" s="317"/>
      <c r="AF209" s="316"/>
      <c r="AG209" s="317"/>
      <c r="AH209" s="316"/>
      <c r="AI209" s="317"/>
      <c r="AJ209" s="316"/>
      <c r="AK209" s="317"/>
      <c r="AL209" s="1905"/>
      <c r="AM209" s="1906"/>
      <c r="AN209" s="1609"/>
      <c r="AO209" s="1610"/>
      <c r="AP209" s="1905"/>
      <c r="AQ209" s="1906"/>
      <c r="AR209" s="316"/>
      <c r="AS209" s="317"/>
      <c r="AT209" s="316"/>
      <c r="AU209" s="317"/>
      <c r="AV209" s="2156"/>
      <c r="FO209" s="139"/>
      <c r="FP209" s="1502"/>
      <c r="FW209" s="1501"/>
      <c r="GW209" s="143" t="s">
        <v>114</v>
      </c>
      <c r="GX209" s="143" t="s">
        <v>46</v>
      </c>
      <c r="GY209" s="10" t="s">
        <v>46</v>
      </c>
      <c r="GZ209" s="10" t="s">
        <v>23</v>
      </c>
      <c r="HA209" s="10" t="s">
        <v>45</v>
      </c>
      <c r="HB209" s="143" t="s">
        <v>103</v>
      </c>
    </row>
    <row r="210" spans="1:224" s="1" customFormat="1" ht="30" customHeight="1" x14ac:dyDescent="0.2">
      <c r="A210"/>
      <c r="B210" s="1519" t="s">
        <v>449</v>
      </c>
      <c r="C210" s="1518" t="s">
        <v>238</v>
      </c>
      <c r="D210" s="1517" t="s">
        <v>515</v>
      </c>
      <c r="E210" s="1516" t="s">
        <v>516</v>
      </c>
      <c r="F210" s="1515" t="s">
        <v>341</v>
      </c>
      <c r="G210" s="1514">
        <v>5</v>
      </c>
      <c r="H210" s="571">
        <v>325</v>
      </c>
      <c r="I210" s="1513">
        <f>ROUND(H210*G210,2)</f>
        <v>1625</v>
      </c>
      <c r="J210" s="548"/>
      <c r="K210" s="549">
        <f>ROUND(J210*$H210,2)</f>
        <v>0</v>
      </c>
      <c r="L210" s="548"/>
      <c r="M210" s="549">
        <f>ROUND(L210*$H210,2)</f>
        <v>0</v>
      </c>
      <c r="N210" s="548"/>
      <c r="O210" s="549">
        <f>ROUND(N210*$H210,2)</f>
        <v>0</v>
      </c>
      <c r="P210" s="548"/>
      <c r="Q210" s="549">
        <f>ROUND(P210*$H210,2)</f>
        <v>0</v>
      </c>
      <c r="R210" s="548"/>
      <c r="S210" s="549">
        <f>ROUND(R210*$H210,2)</f>
        <v>0</v>
      </c>
      <c r="T210" s="1747">
        <v>1</v>
      </c>
      <c r="U210" s="1748">
        <f>ROUND(T210*$H210,2)</f>
        <v>325</v>
      </c>
      <c r="V210" s="548"/>
      <c r="W210" s="549">
        <f>ROUND(V210*$H210,2)</f>
        <v>0</v>
      </c>
      <c r="X210" s="548"/>
      <c r="Y210" s="549">
        <f>ROUND(X210*$H210,2)</f>
        <v>0</v>
      </c>
      <c r="Z210" s="1747"/>
      <c r="AA210" s="1748">
        <f>ROUND(Z210*$H210,2)</f>
        <v>0</v>
      </c>
      <c r="AB210" s="548"/>
      <c r="AC210" s="549">
        <f>ROUND(AB210*$H210,2)</f>
        <v>0</v>
      </c>
      <c r="AD210" s="548"/>
      <c r="AE210" s="549">
        <f>ROUND(AD210*$H210,2)</f>
        <v>0</v>
      </c>
      <c r="AF210" s="548"/>
      <c r="AG210" s="549">
        <f>ROUND(AF210*$H210,2)</f>
        <v>0</v>
      </c>
      <c r="AH210" s="548"/>
      <c r="AI210" s="549">
        <f>ROUND(AH210*$H210,2)</f>
        <v>0</v>
      </c>
      <c r="AJ210" s="548"/>
      <c r="AK210" s="549">
        <f>ROUND(AJ210*$H210,2)</f>
        <v>0</v>
      </c>
      <c r="AL210" s="2090"/>
      <c r="AM210" s="2091">
        <f>ROUND(AL210*$H210,2)</f>
        <v>0</v>
      </c>
      <c r="AN210" s="1747">
        <v>2</v>
      </c>
      <c r="AO210" s="1748">
        <f>ROUND(AN210*$H210,2)</f>
        <v>650</v>
      </c>
      <c r="AP210" s="2090"/>
      <c r="AQ210" s="2091">
        <f>ROUND(AP210*$H210,2)</f>
        <v>0</v>
      </c>
      <c r="AR210" s="548">
        <f>AP210+AN210+AL210+AJ210+AH210+AF210+AD210+AB210+Z210+X210+V210+T210+R210+P210+N210+L210+J210</f>
        <v>3</v>
      </c>
      <c r="AS210" s="549">
        <f>ROUND(AR210*H210,2)</f>
        <v>975</v>
      </c>
      <c r="AT210" s="548">
        <f>G210-AR210</f>
        <v>2</v>
      </c>
      <c r="AU210" s="549">
        <f>ROUND(AT210*H210,2)</f>
        <v>650</v>
      </c>
      <c r="AV210" s="2158">
        <f>AU210/I210</f>
        <v>0.4</v>
      </c>
      <c r="FO210" s="163"/>
      <c r="FP210" s="164" t="s">
        <v>7</v>
      </c>
      <c r="FQ210" s="1520" t="s">
        <v>31</v>
      </c>
      <c r="FS210" s="1492">
        <f>FR210*G216</f>
        <v>0</v>
      </c>
      <c r="FT210" s="1492">
        <v>0.50600000000000001</v>
      </c>
      <c r="FU210" s="1492">
        <f>FT210*G216</f>
        <v>3.036</v>
      </c>
      <c r="FV210" s="1492">
        <v>0</v>
      </c>
      <c r="FW210" s="1491">
        <f>FV210*G216</f>
        <v>0</v>
      </c>
      <c r="GU210" s="126" t="s">
        <v>166</v>
      </c>
      <c r="GW210" s="126" t="s">
        <v>238</v>
      </c>
      <c r="GX210" s="126" t="s">
        <v>46</v>
      </c>
      <c r="HB210" s="1486" t="s">
        <v>103</v>
      </c>
      <c r="HH210" s="1490">
        <f>IF(FQ210="základní",I216,0)</f>
        <v>9270</v>
      </c>
      <c r="HI210" s="1490">
        <f>IF(FQ210="snížená",I216,0)</f>
        <v>0</v>
      </c>
      <c r="HJ210" s="1490">
        <f>IF(FQ210="zákl. přenesená",I216,0)</f>
        <v>0</v>
      </c>
      <c r="HK210" s="1490">
        <f>IF(FQ210="sníž. přenesená",I216,0)</f>
        <v>0</v>
      </c>
      <c r="HL210" s="1490">
        <f>IF(FQ210="nulová",I216,0)</f>
        <v>0</v>
      </c>
      <c r="HM210" s="1486" t="s">
        <v>45</v>
      </c>
      <c r="HN210" s="1490">
        <f>ROUND(H216*G216,2)</f>
        <v>9270</v>
      </c>
      <c r="HO210" s="1486" t="s">
        <v>110</v>
      </c>
      <c r="HP210" s="126" t="s">
        <v>1142</v>
      </c>
    </row>
    <row r="211" spans="1:224" s="10" customFormat="1" ht="30" customHeight="1" x14ac:dyDescent="0.2">
      <c r="A211"/>
      <c r="B211" s="657"/>
      <c r="C211" s="1460" t="s">
        <v>114</v>
      </c>
      <c r="D211" s="755" t="s">
        <v>7</v>
      </c>
      <c r="E211" s="1476" t="s">
        <v>992</v>
      </c>
      <c r="F211" s="751"/>
      <c r="G211" s="1475">
        <v>5</v>
      </c>
      <c r="H211" s="1474"/>
      <c r="I211" s="659"/>
      <c r="J211" s="316"/>
      <c r="K211" s="317"/>
      <c r="L211" s="316"/>
      <c r="M211" s="317"/>
      <c r="N211" s="316"/>
      <c r="O211" s="317"/>
      <c r="P211" s="316"/>
      <c r="Q211" s="317"/>
      <c r="R211" s="316"/>
      <c r="S211" s="317"/>
      <c r="T211" s="1609"/>
      <c r="U211" s="1610"/>
      <c r="V211" s="316"/>
      <c r="W211" s="317"/>
      <c r="X211" s="316"/>
      <c r="Y211" s="317"/>
      <c r="Z211" s="1609"/>
      <c r="AA211" s="1610"/>
      <c r="AB211" s="316"/>
      <c r="AC211" s="317"/>
      <c r="AD211" s="316"/>
      <c r="AE211" s="317"/>
      <c r="AF211" s="316"/>
      <c r="AG211" s="317"/>
      <c r="AH211" s="316"/>
      <c r="AI211" s="317"/>
      <c r="AJ211" s="316"/>
      <c r="AK211" s="317"/>
      <c r="AL211" s="1905"/>
      <c r="AM211" s="1906"/>
      <c r="AN211" s="1609"/>
      <c r="AO211" s="1610"/>
      <c r="AP211" s="1905"/>
      <c r="AQ211" s="1906"/>
      <c r="AR211" s="316"/>
      <c r="AS211" s="317"/>
      <c r="AT211" s="316"/>
      <c r="AU211" s="317"/>
      <c r="AV211" s="2156"/>
      <c r="FO211" s="139"/>
      <c r="FP211" s="1502"/>
      <c r="FW211" s="1501"/>
      <c r="GW211" s="143" t="s">
        <v>114</v>
      </c>
      <c r="GX211" s="143" t="s">
        <v>46</v>
      </c>
      <c r="GY211" s="10" t="s">
        <v>46</v>
      </c>
      <c r="GZ211" s="10" t="s">
        <v>23</v>
      </c>
      <c r="HA211" s="10" t="s">
        <v>45</v>
      </c>
      <c r="HB211" s="143" t="s">
        <v>103</v>
      </c>
    </row>
    <row r="212" spans="1:224" s="1" customFormat="1" ht="30" customHeight="1" x14ac:dyDescent="0.2">
      <c r="A212"/>
      <c r="B212" s="1519" t="s">
        <v>454</v>
      </c>
      <c r="C212" s="1518" t="s">
        <v>238</v>
      </c>
      <c r="D212" s="1517" t="s">
        <v>520</v>
      </c>
      <c r="E212" s="1516" t="s">
        <v>521</v>
      </c>
      <c r="F212" s="1515" t="s">
        <v>341</v>
      </c>
      <c r="G212" s="1514">
        <v>11</v>
      </c>
      <c r="H212" s="571">
        <v>1920</v>
      </c>
      <c r="I212" s="1513">
        <f>ROUND(H212*G212,2)</f>
        <v>21120</v>
      </c>
      <c r="J212" s="548"/>
      <c r="K212" s="549">
        <f>ROUND(J212*$H212,2)</f>
        <v>0</v>
      </c>
      <c r="L212" s="548"/>
      <c r="M212" s="549">
        <f>ROUND(L212*$H212,2)</f>
        <v>0</v>
      </c>
      <c r="N212" s="548"/>
      <c r="O212" s="549">
        <f>ROUND(N212*$H212,2)</f>
        <v>0</v>
      </c>
      <c r="P212" s="548"/>
      <c r="Q212" s="549">
        <f>ROUND(P212*$H212,2)</f>
        <v>0</v>
      </c>
      <c r="R212" s="548">
        <v>1</v>
      </c>
      <c r="S212" s="549">
        <f>ROUND(R212*$H212,2)</f>
        <v>1920</v>
      </c>
      <c r="T212" s="1747">
        <v>2</v>
      </c>
      <c r="U212" s="1748">
        <f>ROUND(T212*$H212,2)</f>
        <v>3840</v>
      </c>
      <c r="V212" s="548"/>
      <c r="W212" s="549">
        <f>ROUND(V212*$H212,2)</f>
        <v>0</v>
      </c>
      <c r="X212" s="548"/>
      <c r="Y212" s="549">
        <f>ROUND(X212*$H212,2)</f>
        <v>0</v>
      </c>
      <c r="Z212" s="1747"/>
      <c r="AA212" s="1748">
        <f>ROUND(Z212*$H212,2)</f>
        <v>0</v>
      </c>
      <c r="AB212" s="548"/>
      <c r="AC212" s="549">
        <f>ROUND(AB212*$H212,2)</f>
        <v>0</v>
      </c>
      <c r="AD212" s="548"/>
      <c r="AE212" s="549">
        <f>ROUND(AD212*$H212,2)</f>
        <v>0</v>
      </c>
      <c r="AF212" s="548"/>
      <c r="AG212" s="549">
        <f>ROUND(AF212*$H212,2)</f>
        <v>0</v>
      </c>
      <c r="AH212" s="548"/>
      <c r="AI212" s="549">
        <f>ROUND(AH212*$H212,2)</f>
        <v>0</v>
      </c>
      <c r="AJ212" s="548"/>
      <c r="AK212" s="549">
        <f>ROUND(AJ212*$H212,2)</f>
        <v>0</v>
      </c>
      <c r="AL212" s="2090">
        <v>2</v>
      </c>
      <c r="AM212" s="2091">
        <f>ROUND(AL212*$H212,2)</f>
        <v>3840</v>
      </c>
      <c r="AN212" s="1747">
        <v>1</v>
      </c>
      <c r="AO212" s="1748">
        <f>ROUND(AN212*$H212,2)</f>
        <v>1920</v>
      </c>
      <c r="AP212" s="2090"/>
      <c r="AQ212" s="2091">
        <f>ROUND(AP212*$H212,2)</f>
        <v>0</v>
      </c>
      <c r="AR212" s="548">
        <f>AP212+AN212+AL212+AJ212+AH212+AF212+AD212+AB212+Z212+X212+V212+T212+R212+P212+N212+L212+J212</f>
        <v>6</v>
      </c>
      <c r="AS212" s="549">
        <f>ROUND(AR212*H212,2)</f>
        <v>11520</v>
      </c>
      <c r="AT212" s="548">
        <f>G212-AR212</f>
        <v>5</v>
      </c>
      <c r="AU212" s="549">
        <f>ROUND(AT212*H212,2)</f>
        <v>9600</v>
      </c>
      <c r="AV212" s="2158">
        <f>AU212/I212</f>
        <v>0.45454545454545453</v>
      </c>
      <c r="FO212" s="163"/>
      <c r="FP212" s="164" t="s">
        <v>7</v>
      </c>
      <c r="FQ212" s="1520" t="s">
        <v>31</v>
      </c>
      <c r="FS212" s="1492">
        <f>FR212*G218</f>
        <v>0</v>
      </c>
      <c r="FT212" s="1492">
        <v>1.0129999999999999</v>
      </c>
      <c r="FU212" s="1492">
        <f>FT212*G218</f>
        <v>7.0909999999999993</v>
      </c>
      <c r="FV212" s="1492">
        <v>0</v>
      </c>
      <c r="FW212" s="1491">
        <f>FV212*G218</f>
        <v>0</v>
      </c>
      <c r="GU212" s="126" t="s">
        <v>166</v>
      </c>
      <c r="GW212" s="126" t="s">
        <v>238</v>
      </c>
      <c r="GX212" s="126" t="s">
        <v>46</v>
      </c>
      <c r="HB212" s="1486" t="s">
        <v>103</v>
      </c>
      <c r="HH212" s="1490">
        <f>IF(FQ212="základní",I218,0)</f>
        <v>18340</v>
      </c>
      <c r="HI212" s="1490">
        <f>IF(FQ212="snížená",I218,0)</f>
        <v>0</v>
      </c>
      <c r="HJ212" s="1490">
        <f>IF(FQ212="zákl. přenesená",I218,0)</f>
        <v>0</v>
      </c>
      <c r="HK212" s="1490">
        <f>IF(FQ212="sníž. přenesená",I218,0)</f>
        <v>0</v>
      </c>
      <c r="HL212" s="1490">
        <f>IF(FQ212="nulová",I218,0)</f>
        <v>0</v>
      </c>
      <c r="HM212" s="1486" t="s">
        <v>45</v>
      </c>
      <c r="HN212" s="1490">
        <f>ROUND(H218*G218,2)</f>
        <v>18340</v>
      </c>
      <c r="HO212" s="1486" t="s">
        <v>110</v>
      </c>
      <c r="HP212" s="126" t="s">
        <v>1143</v>
      </c>
    </row>
    <row r="213" spans="1:224" s="10" customFormat="1" ht="30" customHeight="1" x14ac:dyDescent="0.2">
      <c r="A213"/>
      <c r="B213" s="657"/>
      <c r="C213" s="1460" t="s">
        <v>114</v>
      </c>
      <c r="D213" s="755" t="s">
        <v>7</v>
      </c>
      <c r="E213" s="1476" t="s">
        <v>1135</v>
      </c>
      <c r="F213" s="751"/>
      <c r="G213" s="1475">
        <v>11</v>
      </c>
      <c r="H213" s="1474"/>
      <c r="I213" s="659"/>
      <c r="J213" s="316"/>
      <c r="K213" s="317"/>
      <c r="L213" s="316"/>
      <c r="M213" s="317"/>
      <c r="N213" s="316"/>
      <c r="O213" s="317"/>
      <c r="P213" s="316"/>
      <c r="Q213" s="317"/>
      <c r="R213" s="316"/>
      <c r="S213" s="317"/>
      <c r="T213" s="1609"/>
      <c r="U213" s="1610"/>
      <c r="V213" s="316"/>
      <c r="W213" s="317"/>
      <c r="X213" s="316"/>
      <c r="Y213" s="317"/>
      <c r="Z213" s="1609"/>
      <c r="AA213" s="1610"/>
      <c r="AB213" s="316"/>
      <c r="AC213" s="317"/>
      <c r="AD213" s="316"/>
      <c r="AE213" s="317"/>
      <c r="AF213" s="316"/>
      <c r="AG213" s="317"/>
      <c r="AH213" s="316"/>
      <c r="AI213" s="317"/>
      <c r="AJ213" s="316"/>
      <c r="AK213" s="317"/>
      <c r="AL213" s="1905"/>
      <c r="AM213" s="1906"/>
      <c r="AN213" s="1609"/>
      <c r="AO213" s="1610"/>
      <c r="AP213" s="1905"/>
      <c r="AQ213" s="1906"/>
      <c r="AR213" s="316"/>
      <c r="AS213" s="317"/>
      <c r="AT213" s="316"/>
      <c r="AU213" s="317"/>
      <c r="AV213" s="2156"/>
      <c r="FO213" s="139"/>
      <c r="FP213" s="1502"/>
      <c r="FW213" s="1501"/>
      <c r="GW213" s="143" t="s">
        <v>114</v>
      </c>
      <c r="GX213" s="143" t="s">
        <v>46</v>
      </c>
      <c r="GY213" s="10" t="s">
        <v>46</v>
      </c>
      <c r="GZ213" s="10" t="s">
        <v>23</v>
      </c>
      <c r="HA213" s="10" t="s">
        <v>45</v>
      </c>
      <c r="HB213" s="143" t="s">
        <v>103</v>
      </c>
    </row>
    <row r="214" spans="1:224" s="1" customFormat="1" ht="30" customHeight="1" x14ac:dyDescent="0.2">
      <c r="A214"/>
      <c r="B214" s="1519" t="s">
        <v>462</v>
      </c>
      <c r="C214" s="1518" t="s">
        <v>238</v>
      </c>
      <c r="D214" s="1517" t="s">
        <v>524</v>
      </c>
      <c r="E214" s="1516" t="s">
        <v>525</v>
      </c>
      <c r="F214" s="1515" t="s">
        <v>341</v>
      </c>
      <c r="G214" s="1514">
        <v>3</v>
      </c>
      <c r="H214" s="571">
        <v>985</v>
      </c>
      <c r="I214" s="1513">
        <f>ROUND(H214*G214,2)</f>
        <v>2955</v>
      </c>
      <c r="J214" s="548"/>
      <c r="K214" s="549">
        <f>ROUND(J214*$H214,2)</f>
        <v>0</v>
      </c>
      <c r="L214" s="548"/>
      <c r="M214" s="549">
        <f>ROUND(L214*$H214,2)</f>
        <v>0</v>
      </c>
      <c r="N214" s="548"/>
      <c r="O214" s="549">
        <f>ROUND(N214*$H214,2)</f>
        <v>0</v>
      </c>
      <c r="P214" s="548"/>
      <c r="Q214" s="549">
        <f>ROUND(P214*$H214,2)</f>
        <v>0</v>
      </c>
      <c r="R214" s="548">
        <v>2</v>
      </c>
      <c r="S214" s="549">
        <f>ROUND(R214*$H214,2)</f>
        <v>1970</v>
      </c>
      <c r="T214" s="1747">
        <v>0</v>
      </c>
      <c r="U214" s="1748">
        <f>ROUND(T214*$H214,2)</f>
        <v>0</v>
      </c>
      <c r="V214" s="548"/>
      <c r="W214" s="549">
        <f>ROUND(V214*$H214,2)</f>
        <v>0</v>
      </c>
      <c r="X214" s="548"/>
      <c r="Y214" s="549">
        <f>ROUND(X214*$H214,2)</f>
        <v>0</v>
      </c>
      <c r="Z214" s="1747"/>
      <c r="AA214" s="1748">
        <f>ROUND(Z214*$H214,2)</f>
        <v>0</v>
      </c>
      <c r="AB214" s="548"/>
      <c r="AC214" s="549">
        <f>ROUND(AB214*$H214,2)</f>
        <v>0</v>
      </c>
      <c r="AD214" s="548"/>
      <c r="AE214" s="549">
        <f>ROUND(AD214*$H214,2)</f>
        <v>0</v>
      </c>
      <c r="AF214" s="548"/>
      <c r="AG214" s="549">
        <f>ROUND(AF214*$H214,2)</f>
        <v>0</v>
      </c>
      <c r="AH214" s="548"/>
      <c r="AI214" s="549">
        <f>ROUND(AH214*$H214,2)</f>
        <v>0</v>
      </c>
      <c r="AJ214" s="548"/>
      <c r="AK214" s="549">
        <f>ROUND(AJ214*$H214,2)</f>
        <v>0</v>
      </c>
      <c r="AL214" s="2090"/>
      <c r="AM214" s="2091">
        <f>ROUND(AL214*$H214,2)</f>
        <v>0</v>
      </c>
      <c r="AN214" s="1747"/>
      <c r="AO214" s="1748">
        <f>ROUND(AN214*$H214,2)</f>
        <v>0</v>
      </c>
      <c r="AP214" s="2090"/>
      <c r="AQ214" s="2091">
        <f>ROUND(AP214*$H214,2)</f>
        <v>0</v>
      </c>
      <c r="AR214" s="548">
        <f>AP214+AN214+AL214+AJ214+AH214+AF214+AD214+AB214+Z214+X214+V214+T214+R214+P214+N214+L214+J214</f>
        <v>2</v>
      </c>
      <c r="AS214" s="549">
        <f>ROUND(AR214*H214,2)</f>
        <v>1970</v>
      </c>
      <c r="AT214" s="548">
        <f>G214-AR214</f>
        <v>1</v>
      </c>
      <c r="AU214" s="549">
        <f>ROUND(AT214*H214,2)</f>
        <v>985</v>
      </c>
      <c r="AV214" s="2158">
        <f>AU214/I214</f>
        <v>0.33333333333333331</v>
      </c>
      <c r="FO214" s="163"/>
      <c r="FP214" s="164" t="s">
        <v>7</v>
      </c>
      <c r="FQ214" s="1520" t="s">
        <v>31</v>
      </c>
      <c r="FS214" s="1492">
        <f>FR214*G220</f>
        <v>0</v>
      </c>
      <c r="FT214" s="1492">
        <v>1.6</v>
      </c>
      <c r="FU214" s="1492">
        <f>FT214*G220</f>
        <v>17.600000000000001</v>
      </c>
      <c r="FV214" s="1492">
        <v>0</v>
      </c>
      <c r="FW214" s="1491">
        <f>FV214*G220</f>
        <v>0</v>
      </c>
      <c r="GU214" s="126" t="s">
        <v>166</v>
      </c>
      <c r="GW214" s="126" t="s">
        <v>238</v>
      </c>
      <c r="GX214" s="126" t="s">
        <v>46</v>
      </c>
      <c r="HB214" s="1486" t="s">
        <v>103</v>
      </c>
      <c r="HH214" s="1490">
        <f>IF(FQ214="základní",I220,0)</f>
        <v>81950</v>
      </c>
      <c r="HI214" s="1490">
        <f>IF(FQ214="snížená",I220,0)</f>
        <v>0</v>
      </c>
      <c r="HJ214" s="1490">
        <f>IF(FQ214="zákl. přenesená",I220,0)</f>
        <v>0</v>
      </c>
      <c r="HK214" s="1490">
        <f>IF(FQ214="sníž. přenesená",I220,0)</f>
        <v>0</v>
      </c>
      <c r="HL214" s="1490">
        <f>IF(FQ214="nulová",I220,0)</f>
        <v>0</v>
      </c>
      <c r="HM214" s="1486" t="s">
        <v>45</v>
      </c>
      <c r="HN214" s="1490">
        <f>ROUND(H220*G220,2)</f>
        <v>81950</v>
      </c>
      <c r="HO214" s="1486" t="s">
        <v>110</v>
      </c>
      <c r="HP214" s="126" t="s">
        <v>1144</v>
      </c>
    </row>
    <row r="215" spans="1:224" s="10" customFormat="1" ht="30" customHeight="1" x14ac:dyDescent="0.2">
      <c r="A215"/>
      <c r="B215" s="657"/>
      <c r="C215" s="1460" t="s">
        <v>114</v>
      </c>
      <c r="D215" s="755" t="s">
        <v>7</v>
      </c>
      <c r="E215" s="1476" t="s">
        <v>504</v>
      </c>
      <c r="F215" s="751"/>
      <c r="G215" s="1475">
        <v>3</v>
      </c>
      <c r="H215" s="1474"/>
      <c r="I215" s="659"/>
      <c r="J215" s="316"/>
      <c r="K215" s="317"/>
      <c r="L215" s="316"/>
      <c r="M215" s="317"/>
      <c r="N215" s="316"/>
      <c r="O215" s="317"/>
      <c r="P215" s="316"/>
      <c r="Q215" s="317"/>
      <c r="R215" s="316"/>
      <c r="S215" s="317"/>
      <c r="T215" s="1609"/>
      <c r="U215" s="1610"/>
      <c r="V215" s="316"/>
      <c r="W215" s="317"/>
      <c r="X215" s="316"/>
      <c r="Y215" s="317"/>
      <c r="Z215" s="1609"/>
      <c r="AA215" s="1610"/>
      <c r="AB215" s="316"/>
      <c r="AC215" s="317"/>
      <c r="AD215" s="316"/>
      <c r="AE215" s="317"/>
      <c r="AF215" s="316"/>
      <c r="AG215" s="317"/>
      <c r="AH215" s="316"/>
      <c r="AI215" s="317"/>
      <c r="AJ215" s="316"/>
      <c r="AK215" s="317"/>
      <c r="AL215" s="1905"/>
      <c r="AM215" s="1906"/>
      <c r="AN215" s="1609"/>
      <c r="AO215" s="1610"/>
      <c r="AP215" s="1905"/>
      <c r="AQ215" s="1906"/>
      <c r="AR215" s="316"/>
      <c r="AS215" s="317"/>
      <c r="AT215" s="316"/>
      <c r="AU215" s="317"/>
      <c r="AV215" s="2156"/>
      <c r="FO215" s="139"/>
      <c r="FP215" s="1502"/>
      <c r="FW215" s="1501"/>
      <c r="GW215" s="143" t="s">
        <v>114</v>
      </c>
      <c r="GX215" s="143" t="s">
        <v>46</v>
      </c>
      <c r="GY215" s="10" t="s">
        <v>46</v>
      </c>
      <c r="GZ215" s="10" t="s">
        <v>23</v>
      </c>
      <c r="HA215" s="10" t="s">
        <v>45</v>
      </c>
      <c r="HB215" s="143" t="s">
        <v>103</v>
      </c>
    </row>
    <row r="216" spans="1:224" s="1" customFormat="1" ht="30" customHeight="1" x14ac:dyDescent="0.2">
      <c r="A216"/>
      <c r="B216" s="1519" t="s">
        <v>466</v>
      </c>
      <c r="C216" s="1518" t="s">
        <v>238</v>
      </c>
      <c r="D216" s="1517" t="s">
        <v>529</v>
      </c>
      <c r="E216" s="1516" t="s">
        <v>530</v>
      </c>
      <c r="F216" s="1515" t="s">
        <v>341</v>
      </c>
      <c r="G216" s="1514">
        <v>6</v>
      </c>
      <c r="H216" s="571">
        <v>1545</v>
      </c>
      <c r="I216" s="1513">
        <f>ROUND(H216*G216,2)</f>
        <v>9270</v>
      </c>
      <c r="J216" s="548"/>
      <c r="K216" s="549">
        <f>ROUND(J216*$H216,2)</f>
        <v>0</v>
      </c>
      <c r="L216" s="548"/>
      <c r="M216" s="549">
        <f>ROUND(L216*$H216,2)</f>
        <v>0</v>
      </c>
      <c r="N216" s="548"/>
      <c r="O216" s="549">
        <f>ROUND(N216*$H216,2)</f>
        <v>0</v>
      </c>
      <c r="P216" s="548"/>
      <c r="Q216" s="549">
        <f>ROUND(P216*$H216,2)</f>
        <v>0</v>
      </c>
      <c r="R216" s="548">
        <v>1</v>
      </c>
      <c r="S216" s="549">
        <f>ROUND(R216*$H216,2)</f>
        <v>1545</v>
      </c>
      <c r="T216" s="1747">
        <v>1</v>
      </c>
      <c r="U216" s="1748">
        <f>ROUND(T216*$H216,2)</f>
        <v>1545</v>
      </c>
      <c r="V216" s="548"/>
      <c r="W216" s="549">
        <f>ROUND(V216*$H216,2)</f>
        <v>0</v>
      </c>
      <c r="X216" s="548"/>
      <c r="Y216" s="549">
        <f>ROUND(X216*$H216,2)</f>
        <v>0</v>
      </c>
      <c r="Z216" s="1747"/>
      <c r="AA216" s="1748">
        <f>ROUND(Z216*$H216,2)</f>
        <v>0</v>
      </c>
      <c r="AB216" s="548"/>
      <c r="AC216" s="549">
        <f>ROUND(AB216*$H216,2)</f>
        <v>0</v>
      </c>
      <c r="AD216" s="548"/>
      <c r="AE216" s="549">
        <f>ROUND(AD216*$H216,2)</f>
        <v>0</v>
      </c>
      <c r="AF216" s="548"/>
      <c r="AG216" s="549">
        <f>ROUND(AF216*$H216,2)</f>
        <v>0</v>
      </c>
      <c r="AH216" s="548"/>
      <c r="AI216" s="549">
        <f>ROUND(AH216*$H216,2)</f>
        <v>0</v>
      </c>
      <c r="AJ216" s="548"/>
      <c r="AK216" s="549">
        <f>ROUND(AJ216*$H216,2)</f>
        <v>0</v>
      </c>
      <c r="AL216" s="2090">
        <v>2</v>
      </c>
      <c r="AM216" s="2091">
        <f>ROUND(AL216*$H216,2)</f>
        <v>3090</v>
      </c>
      <c r="AN216" s="1747"/>
      <c r="AO216" s="1748">
        <f>ROUND(AN216*$H216,2)</f>
        <v>0</v>
      </c>
      <c r="AP216" s="2090"/>
      <c r="AQ216" s="2091">
        <f>ROUND(AP216*$H216,2)</f>
        <v>0</v>
      </c>
      <c r="AR216" s="548">
        <f>AP216+AN216+AL216+AJ216+AH216+AF216+AD216+AB216+Z216+X216+V216+T216+R216+P216+N216+L216+J216</f>
        <v>4</v>
      </c>
      <c r="AS216" s="549">
        <f>ROUND(AR216*H216,2)</f>
        <v>6180</v>
      </c>
      <c r="AT216" s="548">
        <f>G216-AR216</f>
        <v>2</v>
      </c>
      <c r="AU216" s="549">
        <f>ROUND(AT216*H216,2)</f>
        <v>3090</v>
      </c>
      <c r="AV216" s="2158">
        <f>AU216/I216</f>
        <v>0.33333333333333331</v>
      </c>
      <c r="FO216" s="163"/>
      <c r="FP216" s="164" t="s">
        <v>7</v>
      </c>
      <c r="FQ216" s="1520" t="s">
        <v>31</v>
      </c>
      <c r="FS216" s="1492">
        <f>FR216*G222</f>
        <v>0</v>
      </c>
      <c r="FT216" s="1492">
        <v>2E-3</v>
      </c>
      <c r="FU216" s="1492">
        <f>FT216*G222</f>
        <v>5.3999999999999999E-2</v>
      </c>
      <c r="FV216" s="1492">
        <v>0</v>
      </c>
      <c r="FW216" s="1491">
        <f>FV216*G222</f>
        <v>0</v>
      </c>
      <c r="GU216" s="126" t="s">
        <v>166</v>
      </c>
      <c r="GW216" s="126" t="s">
        <v>238</v>
      </c>
      <c r="GX216" s="126" t="s">
        <v>46</v>
      </c>
      <c r="HB216" s="1486" t="s">
        <v>103</v>
      </c>
      <c r="HH216" s="1490">
        <f>IF(FQ216="základní",I222,0)</f>
        <v>5805</v>
      </c>
      <c r="HI216" s="1490">
        <f>IF(FQ216="snížená",I222,0)</f>
        <v>0</v>
      </c>
      <c r="HJ216" s="1490">
        <f>IF(FQ216="zákl. přenesená",I222,0)</f>
        <v>0</v>
      </c>
      <c r="HK216" s="1490">
        <f>IF(FQ216="sníž. přenesená",I222,0)</f>
        <v>0</v>
      </c>
      <c r="HL216" s="1490">
        <f>IF(FQ216="nulová",I222,0)</f>
        <v>0</v>
      </c>
      <c r="HM216" s="1486" t="s">
        <v>45</v>
      </c>
      <c r="HN216" s="1490">
        <f>ROUND(H222*G222,2)</f>
        <v>5805</v>
      </c>
      <c r="HO216" s="1486" t="s">
        <v>110</v>
      </c>
      <c r="HP216" s="126" t="s">
        <v>1145</v>
      </c>
    </row>
    <row r="217" spans="1:224" s="10" customFormat="1" ht="30" customHeight="1" x14ac:dyDescent="0.2">
      <c r="A217"/>
      <c r="B217" s="657"/>
      <c r="C217" s="1460" t="s">
        <v>114</v>
      </c>
      <c r="D217" s="755" t="s">
        <v>7</v>
      </c>
      <c r="E217" s="1476" t="s">
        <v>846</v>
      </c>
      <c r="F217" s="751"/>
      <c r="G217" s="1475">
        <v>6</v>
      </c>
      <c r="H217" s="1474"/>
      <c r="I217" s="659"/>
      <c r="J217" s="316"/>
      <c r="K217" s="317"/>
      <c r="L217" s="316"/>
      <c r="M217" s="317"/>
      <c r="N217" s="316"/>
      <c r="O217" s="317"/>
      <c r="P217" s="316"/>
      <c r="Q217" s="317"/>
      <c r="R217" s="316"/>
      <c r="S217" s="317"/>
      <c r="T217" s="1609"/>
      <c r="U217" s="1610"/>
      <c r="V217" s="316"/>
      <c r="W217" s="317"/>
      <c r="X217" s="316"/>
      <c r="Y217" s="317"/>
      <c r="Z217" s="1609"/>
      <c r="AA217" s="1610"/>
      <c r="AB217" s="316"/>
      <c r="AC217" s="317"/>
      <c r="AD217" s="316"/>
      <c r="AE217" s="317"/>
      <c r="AF217" s="316"/>
      <c r="AG217" s="317"/>
      <c r="AH217" s="316"/>
      <c r="AI217" s="317"/>
      <c r="AJ217" s="316"/>
      <c r="AK217" s="317"/>
      <c r="AL217" s="1905"/>
      <c r="AM217" s="1906"/>
      <c r="AN217" s="1609"/>
      <c r="AO217" s="1610"/>
      <c r="AP217" s="1905"/>
      <c r="AQ217" s="1906"/>
      <c r="AR217" s="316"/>
      <c r="AS217" s="317"/>
      <c r="AT217" s="316"/>
      <c r="AU217" s="317"/>
      <c r="AV217" s="2156"/>
      <c r="FO217" s="139"/>
      <c r="FP217" s="1502"/>
      <c r="FW217" s="1501"/>
      <c r="GW217" s="143" t="s">
        <v>114</v>
      </c>
      <c r="GX217" s="143" t="s">
        <v>46</v>
      </c>
      <c r="GY217" s="10" t="s">
        <v>46</v>
      </c>
      <c r="GZ217" s="10" t="s">
        <v>23</v>
      </c>
      <c r="HA217" s="10" t="s">
        <v>45</v>
      </c>
      <c r="HB217" s="143" t="s">
        <v>103</v>
      </c>
    </row>
    <row r="218" spans="1:224" s="1" customFormat="1" ht="30" customHeight="1" x14ac:dyDescent="0.2">
      <c r="A218"/>
      <c r="B218" s="1519" t="s">
        <v>470</v>
      </c>
      <c r="C218" s="1518" t="s">
        <v>238</v>
      </c>
      <c r="D218" s="1517" t="s">
        <v>533</v>
      </c>
      <c r="E218" s="1516" t="s">
        <v>534</v>
      </c>
      <c r="F218" s="1515" t="s">
        <v>341</v>
      </c>
      <c r="G218" s="1514">
        <v>7</v>
      </c>
      <c r="H218" s="571">
        <v>2620</v>
      </c>
      <c r="I218" s="1513">
        <f>ROUND(H218*G218,2)</f>
        <v>18340</v>
      </c>
      <c r="J218" s="548"/>
      <c r="K218" s="549">
        <f>ROUND(J218*$H218,2)</f>
        <v>0</v>
      </c>
      <c r="L218" s="548"/>
      <c r="M218" s="549">
        <f>ROUND(L218*$H218,2)</f>
        <v>0</v>
      </c>
      <c r="N218" s="548"/>
      <c r="O218" s="549">
        <f>ROUND(N218*$H218,2)</f>
        <v>0</v>
      </c>
      <c r="P218" s="548"/>
      <c r="Q218" s="549">
        <f>ROUND(P218*$H218,2)</f>
        <v>0</v>
      </c>
      <c r="R218" s="548"/>
      <c r="S218" s="549">
        <f>ROUND(R218*$H218,2)</f>
        <v>0</v>
      </c>
      <c r="T218" s="1747">
        <v>2</v>
      </c>
      <c r="U218" s="1748">
        <f>ROUND(T218*$H218,2)</f>
        <v>5240</v>
      </c>
      <c r="V218" s="548"/>
      <c r="W218" s="549">
        <f>ROUND(V218*$H218,2)</f>
        <v>0</v>
      </c>
      <c r="X218" s="548"/>
      <c r="Y218" s="549">
        <f>ROUND(X218*$H218,2)</f>
        <v>0</v>
      </c>
      <c r="Z218" s="1747"/>
      <c r="AA218" s="1748">
        <f>ROUND(Z218*$H218,2)</f>
        <v>0</v>
      </c>
      <c r="AB218" s="548"/>
      <c r="AC218" s="549">
        <f>ROUND(AB218*$H218,2)</f>
        <v>0</v>
      </c>
      <c r="AD218" s="548"/>
      <c r="AE218" s="549">
        <f>ROUND(AD218*$H218,2)</f>
        <v>0</v>
      </c>
      <c r="AF218" s="548"/>
      <c r="AG218" s="549">
        <f>ROUND(AF218*$H218,2)</f>
        <v>0</v>
      </c>
      <c r="AH218" s="548"/>
      <c r="AI218" s="549">
        <f>ROUND(AH218*$H218,2)</f>
        <v>0</v>
      </c>
      <c r="AJ218" s="548"/>
      <c r="AK218" s="549">
        <f>ROUND(AJ218*$H218,2)</f>
        <v>0</v>
      </c>
      <c r="AL218" s="2090">
        <v>2</v>
      </c>
      <c r="AM218" s="2091">
        <f>ROUND(AL218*$H218,2)</f>
        <v>5240</v>
      </c>
      <c r="AN218" s="1747"/>
      <c r="AO218" s="1748">
        <f>ROUND(AN218*$H218,2)</f>
        <v>0</v>
      </c>
      <c r="AP218" s="2090"/>
      <c r="AQ218" s="2091">
        <f>ROUND(AP218*$H218,2)</f>
        <v>0</v>
      </c>
      <c r="AR218" s="548">
        <f>AP218+AN218+AL218+AJ218+AH218+AF218+AD218+AB218+Z218+X218+V218+T218+R218+P218+N218+L218+J218</f>
        <v>4</v>
      </c>
      <c r="AS218" s="549">
        <f>ROUND(AR218*H218,2)</f>
        <v>10480</v>
      </c>
      <c r="AT218" s="548">
        <f>G218-AR218</f>
        <v>3</v>
      </c>
      <c r="AU218" s="549">
        <f>ROUND(AT218*H218,2)</f>
        <v>7860</v>
      </c>
      <c r="AV218" s="2158">
        <f>AU218/I218</f>
        <v>0.42857142857142855</v>
      </c>
      <c r="FO218" s="163"/>
      <c r="FP218" s="164" t="s">
        <v>7</v>
      </c>
      <c r="FQ218" s="1520" t="s">
        <v>31</v>
      </c>
      <c r="FS218" s="1492">
        <f>FR218*G224</f>
        <v>0</v>
      </c>
      <c r="FT218" s="1492">
        <v>8.0000000000000004E-4</v>
      </c>
      <c r="FU218" s="1492">
        <f>FT218*G224</f>
        <v>1.6800000000000002E-2</v>
      </c>
      <c r="FV218" s="1492">
        <v>0</v>
      </c>
      <c r="FW218" s="1491">
        <f>FV218*G224</f>
        <v>0</v>
      </c>
      <c r="GU218" s="126" t="s">
        <v>166</v>
      </c>
      <c r="GW218" s="126" t="s">
        <v>238</v>
      </c>
      <c r="GX218" s="126" t="s">
        <v>46</v>
      </c>
      <c r="HB218" s="1486" t="s">
        <v>103</v>
      </c>
      <c r="HH218" s="1490">
        <f>IF(FQ218="základní",I224,0)</f>
        <v>24937.5</v>
      </c>
      <c r="HI218" s="1490">
        <f>IF(FQ218="snížená",I224,0)</f>
        <v>0</v>
      </c>
      <c r="HJ218" s="1490">
        <f>IF(FQ218="zákl. přenesená",I224,0)</f>
        <v>0</v>
      </c>
      <c r="HK218" s="1490">
        <f>IF(FQ218="sníž. přenesená",I224,0)</f>
        <v>0</v>
      </c>
      <c r="HL218" s="1490">
        <f>IF(FQ218="nulová",I224,0)</f>
        <v>0</v>
      </c>
      <c r="HM218" s="1486" t="s">
        <v>45</v>
      </c>
      <c r="HN218" s="1490">
        <f>ROUND(H224*G224,2)</f>
        <v>24937.5</v>
      </c>
      <c r="HO218" s="1486" t="s">
        <v>110</v>
      </c>
      <c r="HP218" s="126" t="s">
        <v>1147</v>
      </c>
    </row>
    <row r="219" spans="1:224" s="10" customFormat="1" ht="30" customHeight="1" x14ac:dyDescent="0.2">
      <c r="A219"/>
      <c r="B219" s="657"/>
      <c r="C219" s="1460" t="s">
        <v>114</v>
      </c>
      <c r="D219" s="755" t="s">
        <v>7</v>
      </c>
      <c r="E219" s="1476" t="s">
        <v>536</v>
      </c>
      <c r="F219" s="751"/>
      <c r="G219" s="1475">
        <v>7</v>
      </c>
      <c r="H219" s="1474"/>
      <c r="I219" s="659"/>
      <c r="J219" s="316"/>
      <c r="K219" s="317"/>
      <c r="L219" s="316"/>
      <c r="M219" s="317"/>
      <c r="N219" s="316"/>
      <c r="O219" s="317"/>
      <c r="P219" s="316"/>
      <c r="Q219" s="317"/>
      <c r="R219" s="316"/>
      <c r="S219" s="317"/>
      <c r="T219" s="1609"/>
      <c r="U219" s="1610"/>
      <c r="V219" s="316"/>
      <c r="W219" s="317"/>
      <c r="X219" s="316"/>
      <c r="Y219" s="317"/>
      <c r="Z219" s="1609"/>
      <c r="AA219" s="1610"/>
      <c r="AB219" s="316"/>
      <c r="AC219" s="317"/>
      <c r="AD219" s="316"/>
      <c r="AE219" s="317"/>
      <c r="AF219" s="316"/>
      <c r="AG219" s="317"/>
      <c r="AH219" s="316"/>
      <c r="AI219" s="317"/>
      <c r="AJ219" s="316"/>
      <c r="AK219" s="317"/>
      <c r="AL219" s="1905"/>
      <c r="AM219" s="1906"/>
      <c r="AN219" s="1609"/>
      <c r="AO219" s="1610"/>
      <c r="AP219" s="1905"/>
      <c r="AQ219" s="1906"/>
      <c r="AR219" s="316"/>
      <c r="AS219" s="317"/>
      <c r="AT219" s="316"/>
      <c r="AU219" s="317"/>
      <c r="AV219" s="2156"/>
      <c r="FO219" s="139"/>
      <c r="FP219" s="1502"/>
      <c r="FW219" s="1501"/>
      <c r="GW219" s="143" t="s">
        <v>114</v>
      </c>
      <c r="GX219" s="143" t="s">
        <v>46</v>
      </c>
      <c r="GY219" s="10" t="s">
        <v>46</v>
      </c>
      <c r="GZ219" s="10" t="s">
        <v>23</v>
      </c>
      <c r="HA219" s="10" t="s">
        <v>45</v>
      </c>
      <c r="HB219" s="143" t="s">
        <v>103</v>
      </c>
    </row>
    <row r="220" spans="1:224" s="9" customFormat="1" ht="30" customHeight="1" x14ac:dyDescent="0.2">
      <c r="A220"/>
      <c r="B220" s="1519" t="s">
        <v>476</v>
      </c>
      <c r="C220" s="1518" t="s">
        <v>238</v>
      </c>
      <c r="D220" s="1517" t="s">
        <v>538</v>
      </c>
      <c r="E220" s="1516" t="s">
        <v>539</v>
      </c>
      <c r="F220" s="1515" t="s">
        <v>341</v>
      </c>
      <c r="G220" s="1514">
        <v>11</v>
      </c>
      <c r="H220" s="571">
        <v>7450</v>
      </c>
      <c r="I220" s="1513">
        <f>ROUND(H220*G220,2)</f>
        <v>81950</v>
      </c>
      <c r="J220" s="548"/>
      <c r="K220" s="549">
        <f>ROUND(J220*$H220,2)</f>
        <v>0</v>
      </c>
      <c r="L220" s="548"/>
      <c r="M220" s="549">
        <f>ROUND(L220*$H220,2)</f>
        <v>0</v>
      </c>
      <c r="N220" s="548"/>
      <c r="O220" s="549">
        <f>ROUND(N220*$H220,2)</f>
        <v>0</v>
      </c>
      <c r="P220" s="548"/>
      <c r="Q220" s="549">
        <f>ROUND(P220*$H220,2)</f>
        <v>0</v>
      </c>
      <c r="R220" s="548"/>
      <c r="S220" s="549">
        <f>ROUND(R220*$H220,2)</f>
        <v>0</v>
      </c>
      <c r="T220" s="1747">
        <v>4</v>
      </c>
      <c r="U220" s="1748">
        <f>ROUND(T220*$H220,2)</f>
        <v>29800</v>
      </c>
      <c r="V220" s="548"/>
      <c r="W220" s="549">
        <f>ROUND(V220*$H220,2)</f>
        <v>0</v>
      </c>
      <c r="X220" s="548"/>
      <c r="Y220" s="549">
        <f>ROUND(X220*$H220,2)</f>
        <v>0</v>
      </c>
      <c r="Z220" s="1747"/>
      <c r="AA220" s="1748">
        <f>ROUND(Z220*$H220,2)</f>
        <v>0</v>
      </c>
      <c r="AB220" s="548"/>
      <c r="AC220" s="549">
        <f>ROUND(AB220*$H220,2)</f>
        <v>0</v>
      </c>
      <c r="AD220" s="548"/>
      <c r="AE220" s="549">
        <f>ROUND(AD220*$H220,2)</f>
        <v>0</v>
      </c>
      <c r="AF220" s="548"/>
      <c r="AG220" s="549">
        <f>ROUND(AF220*$H220,2)</f>
        <v>0</v>
      </c>
      <c r="AH220" s="548"/>
      <c r="AI220" s="549">
        <f>ROUND(AH220*$H220,2)</f>
        <v>0</v>
      </c>
      <c r="AJ220" s="548"/>
      <c r="AK220" s="549">
        <f>ROUND(AJ220*$H220,2)</f>
        <v>0</v>
      </c>
      <c r="AL220" s="2090">
        <v>1</v>
      </c>
      <c r="AM220" s="2091">
        <f>ROUND(AL220*$H220,2)</f>
        <v>7450</v>
      </c>
      <c r="AN220" s="1747">
        <v>1</v>
      </c>
      <c r="AO220" s="1748">
        <f>ROUND(AN220*$H220,2)</f>
        <v>7450</v>
      </c>
      <c r="AP220" s="2090">
        <v>2</v>
      </c>
      <c r="AQ220" s="2091">
        <f>ROUND(AP220*$H220,2)</f>
        <v>14900</v>
      </c>
      <c r="AR220" s="548">
        <f>AP220+AN220+AL220+AJ220+AH220+AF220+AD220+AB220+Z220+X220+V220+T220+R220+P220+N220+L220+J220</f>
        <v>8</v>
      </c>
      <c r="AS220" s="549">
        <f>ROUND(AR220*H220,2)</f>
        <v>59600</v>
      </c>
      <c r="AT220" s="548">
        <f>G220-AR220</f>
        <v>3</v>
      </c>
      <c r="AU220" s="549">
        <f>ROUND(AT220*H220,2)</f>
        <v>22350</v>
      </c>
      <c r="AV220" s="2158">
        <f>AU220/I220</f>
        <v>0.27272727272727271</v>
      </c>
      <c r="FO220" s="132"/>
      <c r="FP220" s="1510"/>
      <c r="FW220" s="1509"/>
      <c r="GW220" s="136" t="s">
        <v>114</v>
      </c>
      <c r="GX220" s="136" t="s">
        <v>46</v>
      </c>
      <c r="GY220" s="9" t="s">
        <v>45</v>
      </c>
      <c r="GZ220" s="9" t="s">
        <v>23</v>
      </c>
      <c r="HA220" s="9" t="s">
        <v>44</v>
      </c>
      <c r="HB220" s="136" t="s">
        <v>103</v>
      </c>
    </row>
    <row r="221" spans="1:224" s="1" customFormat="1" ht="30" customHeight="1" x14ac:dyDescent="0.2">
      <c r="A221"/>
      <c r="B221" s="657"/>
      <c r="C221" s="1460" t="s">
        <v>114</v>
      </c>
      <c r="D221" s="755" t="s">
        <v>7</v>
      </c>
      <c r="E221" s="1476" t="s">
        <v>1135</v>
      </c>
      <c r="F221" s="751"/>
      <c r="G221" s="1475">
        <v>11</v>
      </c>
      <c r="H221" s="1474"/>
      <c r="I221" s="659"/>
      <c r="J221" s="542"/>
      <c r="K221" s="543"/>
      <c r="L221" s="542"/>
      <c r="M221" s="543"/>
      <c r="N221" s="542"/>
      <c r="O221" s="543"/>
      <c r="P221" s="542"/>
      <c r="Q221" s="543"/>
      <c r="R221" s="542"/>
      <c r="S221" s="543"/>
      <c r="T221" s="1605"/>
      <c r="U221" s="1606"/>
      <c r="V221" s="542"/>
      <c r="W221" s="543"/>
      <c r="X221" s="542"/>
      <c r="Y221" s="543"/>
      <c r="Z221" s="1605"/>
      <c r="AA221" s="1606"/>
      <c r="AB221" s="542"/>
      <c r="AC221" s="543"/>
      <c r="AD221" s="542"/>
      <c r="AE221" s="543"/>
      <c r="AF221" s="542"/>
      <c r="AG221" s="543"/>
      <c r="AH221" s="542"/>
      <c r="AI221" s="543"/>
      <c r="AJ221" s="542"/>
      <c r="AK221" s="543"/>
      <c r="AL221" s="1901"/>
      <c r="AM221" s="1902"/>
      <c r="AN221" s="1605"/>
      <c r="AO221" s="1606"/>
      <c r="AP221" s="1901"/>
      <c r="AQ221" s="1902"/>
      <c r="AR221" s="542"/>
      <c r="AS221" s="543"/>
      <c r="AT221" s="542"/>
      <c r="AU221" s="543"/>
      <c r="AV221" s="2155"/>
      <c r="FO221" s="163"/>
      <c r="FP221" s="164" t="s">
        <v>7</v>
      </c>
      <c r="FQ221" s="1520" t="s">
        <v>31</v>
      </c>
      <c r="FS221" s="1492">
        <f>FR221*G227</f>
        <v>0</v>
      </c>
      <c r="FT221" s="1492">
        <v>5.0000000000000001E-4</v>
      </c>
      <c r="FU221" s="1492">
        <f>FT221*G227</f>
        <v>5.0000000000000001E-4</v>
      </c>
      <c r="FV221" s="1492">
        <v>0</v>
      </c>
      <c r="FW221" s="1491">
        <f>FV221*G227</f>
        <v>0</v>
      </c>
      <c r="GU221" s="126" t="s">
        <v>166</v>
      </c>
      <c r="GW221" s="126" t="s">
        <v>238</v>
      </c>
      <c r="GX221" s="126" t="s">
        <v>46</v>
      </c>
      <c r="HB221" s="1486" t="s">
        <v>103</v>
      </c>
      <c r="HH221" s="1490">
        <f>IF(FQ221="základní",I227,0)</f>
        <v>513</v>
      </c>
      <c r="HI221" s="1490">
        <f>IF(FQ221="snížená",I227,0)</f>
        <v>0</v>
      </c>
      <c r="HJ221" s="1490">
        <f>IF(FQ221="zákl. přenesená",I227,0)</f>
        <v>0</v>
      </c>
      <c r="HK221" s="1490">
        <f>IF(FQ221="sníž. přenesená",I227,0)</f>
        <v>0</v>
      </c>
      <c r="HL221" s="1490">
        <f>IF(FQ221="nulová",I227,0)</f>
        <v>0</v>
      </c>
      <c r="HM221" s="1486" t="s">
        <v>45</v>
      </c>
      <c r="HN221" s="1490">
        <f>ROUND(H227*G227,2)</f>
        <v>513</v>
      </c>
      <c r="HO221" s="1486" t="s">
        <v>110</v>
      </c>
      <c r="HP221" s="126" t="s">
        <v>1149</v>
      </c>
    </row>
    <row r="222" spans="1:224" s="10" customFormat="1" ht="30" customHeight="1" x14ac:dyDescent="0.2">
      <c r="A222"/>
      <c r="B222" s="1519" t="s">
        <v>480</v>
      </c>
      <c r="C222" s="1518" t="s">
        <v>238</v>
      </c>
      <c r="D222" s="1517" t="s">
        <v>551</v>
      </c>
      <c r="E222" s="1516" t="s">
        <v>552</v>
      </c>
      <c r="F222" s="1515" t="s">
        <v>341</v>
      </c>
      <c r="G222" s="1514">
        <v>27</v>
      </c>
      <c r="H222" s="571">
        <v>215</v>
      </c>
      <c r="I222" s="1513">
        <f>ROUND(H222*G222,2)</f>
        <v>5805</v>
      </c>
      <c r="J222" s="548"/>
      <c r="K222" s="549">
        <f>ROUND(J222*$H222,2)</f>
        <v>0</v>
      </c>
      <c r="L222" s="548"/>
      <c r="M222" s="549">
        <f>ROUND(L222*$H222,2)</f>
        <v>0</v>
      </c>
      <c r="N222" s="548"/>
      <c r="O222" s="549">
        <f>ROUND(N222*$H222,2)</f>
        <v>0</v>
      </c>
      <c r="P222" s="548"/>
      <c r="Q222" s="549">
        <f>ROUND(P222*$H222,2)</f>
        <v>0</v>
      </c>
      <c r="R222" s="548"/>
      <c r="S222" s="549">
        <f>ROUND(R222*$H222,2)</f>
        <v>0</v>
      </c>
      <c r="T222" s="1747">
        <v>10</v>
      </c>
      <c r="U222" s="1748">
        <f>ROUND(T222*$H222,2)</f>
        <v>2150</v>
      </c>
      <c r="V222" s="548"/>
      <c r="W222" s="549">
        <f>ROUND(V222*$H222,2)</f>
        <v>0</v>
      </c>
      <c r="X222" s="548"/>
      <c r="Y222" s="549">
        <f>ROUND(X222*$H222,2)</f>
        <v>0</v>
      </c>
      <c r="Z222" s="1747"/>
      <c r="AA222" s="1748">
        <f>ROUND(Z222*$H222,2)</f>
        <v>0</v>
      </c>
      <c r="AB222" s="548"/>
      <c r="AC222" s="549">
        <f>ROUND(AB222*$H222,2)</f>
        <v>0</v>
      </c>
      <c r="AD222" s="548"/>
      <c r="AE222" s="549">
        <f>ROUND(AD222*$H222,2)</f>
        <v>0</v>
      </c>
      <c r="AF222" s="548"/>
      <c r="AG222" s="549">
        <f>ROUND(AF222*$H222,2)</f>
        <v>0</v>
      </c>
      <c r="AH222" s="548"/>
      <c r="AI222" s="549">
        <f>ROUND(AH222*$H222,2)</f>
        <v>0</v>
      </c>
      <c r="AJ222" s="548"/>
      <c r="AK222" s="549">
        <f>ROUND(AJ222*$H222,2)</f>
        <v>0</v>
      </c>
      <c r="AL222" s="2090">
        <v>5</v>
      </c>
      <c r="AM222" s="2091">
        <f>ROUND(AL222*$H222,2)</f>
        <v>1075</v>
      </c>
      <c r="AN222" s="1747"/>
      <c r="AO222" s="1748">
        <f>ROUND(AN222*$H222,2)</f>
        <v>0</v>
      </c>
      <c r="AP222" s="2090"/>
      <c r="AQ222" s="2091">
        <f>ROUND(AP222*$H222,2)</f>
        <v>0</v>
      </c>
      <c r="AR222" s="548">
        <f>AP222+AN222+AL222+AJ222+AH222+AF222+AD222+AB222+Z222+X222+V222+T222+R222+P222+N222+L222+J222</f>
        <v>15</v>
      </c>
      <c r="AS222" s="549">
        <f>ROUND(AR222*H222,2)</f>
        <v>3225</v>
      </c>
      <c r="AT222" s="548">
        <f>G222-AR222</f>
        <v>12</v>
      </c>
      <c r="AU222" s="549">
        <f>ROUND(AT222*H222,2)</f>
        <v>2580</v>
      </c>
      <c r="AV222" s="2158">
        <f>AU222/I222</f>
        <v>0.44444444444444442</v>
      </c>
      <c r="FO222" s="139"/>
      <c r="FP222" s="1502"/>
      <c r="FW222" s="1501"/>
      <c r="GW222" s="143" t="s">
        <v>114</v>
      </c>
      <c r="GX222" s="143" t="s">
        <v>46</v>
      </c>
      <c r="GY222" s="10" t="s">
        <v>46</v>
      </c>
      <c r="GZ222" s="10" t="s">
        <v>23</v>
      </c>
      <c r="HA222" s="10" t="s">
        <v>45</v>
      </c>
      <c r="HB222" s="143" t="s">
        <v>103</v>
      </c>
    </row>
    <row r="223" spans="1:224" s="9" customFormat="1" ht="30" customHeight="1" x14ac:dyDescent="0.2">
      <c r="A223"/>
      <c r="B223" s="657"/>
      <c r="C223" s="1460" t="s">
        <v>114</v>
      </c>
      <c r="D223" s="755" t="s">
        <v>7</v>
      </c>
      <c r="E223" s="1476" t="s">
        <v>1146</v>
      </c>
      <c r="F223" s="751"/>
      <c r="G223" s="1475">
        <v>27</v>
      </c>
      <c r="H223" s="1474"/>
      <c r="I223" s="659"/>
      <c r="J223" s="314"/>
      <c r="K223" s="315"/>
      <c r="L223" s="314"/>
      <c r="M223" s="315"/>
      <c r="N223" s="314"/>
      <c r="O223" s="315"/>
      <c r="P223" s="314"/>
      <c r="Q223" s="315"/>
      <c r="R223" s="314"/>
      <c r="S223" s="315"/>
      <c r="T223" s="1607"/>
      <c r="U223" s="1608"/>
      <c r="V223" s="314"/>
      <c r="W223" s="315"/>
      <c r="X223" s="314"/>
      <c r="Y223" s="315"/>
      <c r="Z223" s="1607"/>
      <c r="AA223" s="1608"/>
      <c r="AB223" s="314"/>
      <c r="AC223" s="315"/>
      <c r="AD223" s="314"/>
      <c r="AE223" s="315"/>
      <c r="AF223" s="314"/>
      <c r="AG223" s="315"/>
      <c r="AH223" s="314"/>
      <c r="AI223" s="315"/>
      <c r="AJ223" s="314"/>
      <c r="AK223" s="315"/>
      <c r="AL223" s="1903"/>
      <c r="AM223" s="1904"/>
      <c r="AN223" s="1607"/>
      <c r="AO223" s="1608"/>
      <c r="AP223" s="1903"/>
      <c r="AQ223" s="1904"/>
      <c r="AR223" s="314"/>
      <c r="AS223" s="315"/>
      <c r="AT223" s="314"/>
      <c r="AU223" s="315"/>
      <c r="AV223" s="2157"/>
      <c r="FO223" s="132"/>
      <c r="FP223" s="1510"/>
      <c r="FW223" s="1509"/>
      <c r="GW223" s="136" t="s">
        <v>114</v>
      </c>
      <c r="GX223" s="136" t="s">
        <v>46</v>
      </c>
      <c r="GY223" s="9" t="s">
        <v>45</v>
      </c>
      <c r="GZ223" s="9" t="s">
        <v>23</v>
      </c>
      <c r="HA223" s="9" t="s">
        <v>44</v>
      </c>
      <c r="HB223" s="136" t="s">
        <v>103</v>
      </c>
    </row>
    <row r="224" spans="1:224" s="1" customFormat="1" ht="30" customHeight="1" x14ac:dyDescent="0.2">
      <c r="A224"/>
      <c r="B224" s="1519" t="s">
        <v>485</v>
      </c>
      <c r="C224" s="1518" t="s">
        <v>238</v>
      </c>
      <c r="D224" s="1517" t="s">
        <v>562</v>
      </c>
      <c r="E224" s="1516" t="s">
        <v>563</v>
      </c>
      <c r="F224" s="1515" t="s">
        <v>341</v>
      </c>
      <c r="G224" s="1514">
        <v>21</v>
      </c>
      <c r="H224" s="571">
        <v>1187.5</v>
      </c>
      <c r="I224" s="1513">
        <f>ROUND(H224*G224,2)</f>
        <v>24937.5</v>
      </c>
      <c r="J224" s="548"/>
      <c r="K224" s="549">
        <f>ROUND(J224*$H224,2)</f>
        <v>0</v>
      </c>
      <c r="L224" s="548"/>
      <c r="M224" s="549">
        <f>ROUND(L224*$H224,2)</f>
        <v>0</v>
      </c>
      <c r="N224" s="548"/>
      <c r="O224" s="549">
        <f>ROUND(N224*$H224,2)</f>
        <v>0</v>
      </c>
      <c r="P224" s="548"/>
      <c r="Q224" s="549">
        <f>ROUND(P224*$H224,2)</f>
        <v>0</v>
      </c>
      <c r="R224" s="548">
        <v>2</v>
      </c>
      <c r="S224" s="549">
        <f>ROUND(R224*$H224,2)</f>
        <v>2375</v>
      </c>
      <c r="T224" s="1747">
        <v>6</v>
      </c>
      <c r="U224" s="1748">
        <f>ROUND(T224*$H224,2)</f>
        <v>7125</v>
      </c>
      <c r="V224" s="548"/>
      <c r="W224" s="549">
        <f>ROUND(V224*$H224,2)</f>
        <v>0</v>
      </c>
      <c r="X224" s="548"/>
      <c r="Y224" s="549">
        <f>ROUND(X224*$H224,2)</f>
        <v>0</v>
      </c>
      <c r="Z224" s="1747"/>
      <c r="AA224" s="1748">
        <f>ROUND(Z224*$H224,2)</f>
        <v>0</v>
      </c>
      <c r="AB224" s="548"/>
      <c r="AC224" s="549">
        <f>ROUND(AB224*$H224,2)</f>
        <v>0</v>
      </c>
      <c r="AD224" s="548"/>
      <c r="AE224" s="549">
        <f>ROUND(AD224*$H224,2)</f>
        <v>0</v>
      </c>
      <c r="AF224" s="548"/>
      <c r="AG224" s="549">
        <f>ROUND(AF224*$H224,2)</f>
        <v>0</v>
      </c>
      <c r="AH224" s="548"/>
      <c r="AI224" s="549">
        <f>ROUND(AH224*$H224,2)</f>
        <v>0</v>
      </c>
      <c r="AJ224" s="548"/>
      <c r="AK224" s="549">
        <f>ROUND(AJ224*$H224,2)</f>
        <v>0</v>
      </c>
      <c r="AL224" s="2090">
        <v>13</v>
      </c>
      <c r="AM224" s="2091">
        <f>ROUND(AL224*$H224,2)</f>
        <v>15437.5</v>
      </c>
      <c r="AN224" s="1747"/>
      <c r="AO224" s="1748">
        <f>ROUND(AN224*$H224,2)</f>
        <v>0</v>
      </c>
      <c r="AP224" s="2090"/>
      <c r="AQ224" s="2091">
        <f>ROUND(AP224*$H224,2)</f>
        <v>0</v>
      </c>
      <c r="AR224" s="548">
        <f>AP224+AN224+AL224+AJ224+AH224+AF224+AD224+AB224+Z224+X224+V224+T224+R224+P224+N224+L224+J224</f>
        <v>21</v>
      </c>
      <c r="AS224" s="549">
        <f>ROUND(AR224*H224,2)</f>
        <v>24937.5</v>
      </c>
      <c r="AT224" s="548">
        <f>G224-AR224</f>
        <v>0</v>
      </c>
      <c r="AU224" s="549">
        <f>ROUND(AT224*H224,2)</f>
        <v>0</v>
      </c>
      <c r="AV224" s="2158">
        <f>AU224/I224</f>
        <v>0</v>
      </c>
      <c r="FO224" s="56"/>
      <c r="FP224" s="122" t="s">
        <v>7</v>
      </c>
      <c r="FQ224" s="1493" t="s">
        <v>31</v>
      </c>
      <c r="FS224" s="1492">
        <f>FR224*G230</f>
        <v>0</v>
      </c>
      <c r="FT224" s="1492">
        <v>0.21734000000000001</v>
      </c>
      <c r="FU224" s="1492">
        <f>FT224*G230</f>
        <v>2.3907400000000001</v>
      </c>
      <c r="FV224" s="1492">
        <v>0</v>
      </c>
      <c r="FW224" s="1491">
        <f>FV224*G230</f>
        <v>0</v>
      </c>
      <c r="GU224" s="126" t="s">
        <v>110</v>
      </c>
      <c r="GW224" s="126" t="s">
        <v>105</v>
      </c>
      <c r="GX224" s="126" t="s">
        <v>46</v>
      </c>
      <c r="HB224" s="1486" t="s">
        <v>103</v>
      </c>
      <c r="HH224" s="1490">
        <f>IF(FQ224="základní",I230,0)</f>
        <v>12938.2</v>
      </c>
      <c r="HI224" s="1490">
        <f>IF(FQ224="snížená",I230,0)</f>
        <v>0</v>
      </c>
      <c r="HJ224" s="1490">
        <f>IF(FQ224="zákl. přenesená",I230,0)</f>
        <v>0</v>
      </c>
      <c r="HK224" s="1490">
        <f>IF(FQ224="sníž. přenesená",I230,0)</f>
        <v>0</v>
      </c>
      <c r="HL224" s="1490">
        <f>IF(FQ224="nulová",I230,0)</f>
        <v>0</v>
      </c>
      <c r="HM224" s="1486" t="s">
        <v>45</v>
      </c>
      <c r="HN224" s="1490">
        <f>ROUND(H230*G230,2)</f>
        <v>12938.2</v>
      </c>
      <c r="HO224" s="1486" t="s">
        <v>110</v>
      </c>
      <c r="HP224" s="126" t="s">
        <v>1150</v>
      </c>
    </row>
    <row r="225" spans="1:224" s="1" customFormat="1" ht="30" customHeight="1" x14ac:dyDescent="0.2">
      <c r="A225"/>
      <c r="B225" s="657"/>
      <c r="C225" s="1460" t="s">
        <v>114</v>
      </c>
      <c r="D225" s="755" t="s">
        <v>7</v>
      </c>
      <c r="E225" s="1476" t="s">
        <v>1148</v>
      </c>
      <c r="F225" s="751"/>
      <c r="G225" s="1475">
        <v>21</v>
      </c>
      <c r="H225" s="1474"/>
      <c r="I225" s="659"/>
      <c r="J225" s="542"/>
      <c r="K225" s="543"/>
      <c r="L225" s="542"/>
      <c r="M225" s="543"/>
      <c r="N225" s="542"/>
      <c r="O225" s="543"/>
      <c r="P225" s="542"/>
      <c r="Q225" s="543"/>
      <c r="R225" s="542"/>
      <c r="S225" s="543"/>
      <c r="T225" s="1605"/>
      <c r="U225" s="1606"/>
      <c r="V225" s="542"/>
      <c r="W225" s="543"/>
      <c r="X225" s="542"/>
      <c r="Y225" s="543"/>
      <c r="Z225" s="1605"/>
      <c r="AA225" s="1606"/>
      <c r="AB225" s="542"/>
      <c r="AC225" s="543"/>
      <c r="AD225" s="542"/>
      <c r="AE225" s="543"/>
      <c r="AF225" s="542"/>
      <c r="AG225" s="543"/>
      <c r="AH225" s="542"/>
      <c r="AI225" s="543"/>
      <c r="AJ225" s="542"/>
      <c r="AK225" s="543"/>
      <c r="AL225" s="1901"/>
      <c r="AM225" s="1902"/>
      <c r="AN225" s="1605"/>
      <c r="AO225" s="1606"/>
      <c r="AP225" s="1901"/>
      <c r="AQ225" s="1902"/>
      <c r="AR225" s="542"/>
      <c r="AS225" s="543"/>
      <c r="AT225" s="542"/>
      <c r="AU225" s="543"/>
      <c r="AV225" s="2155"/>
      <c r="FO225" s="56"/>
      <c r="FP225" s="1504"/>
      <c r="FW225" s="1503"/>
      <c r="GW225" s="1486" t="s">
        <v>112</v>
      </c>
      <c r="GX225" s="1486" t="s">
        <v>46</v>
      </c>
    </row>
    <row r="226" spans="1:224" s="10" customFormat="1" ht="30" customHeight="1" x14ac:dyDescent="0.2">
      <c r="A226"/>
      <c r="B226" s="666"/>
      <c r="C226" s="1460" t="s">
        <v>114</v>
      </c>
      <c r="D226" s="749" t="s">
        <v>7</v>
      </c>
      <c r="E226" s="1500" t="s">
        <v>560</v>
      </c>
      <c r="F226" s="745"/>
      <c r="G226" s="749" t="s">
        <v>7</v>
      </c>
      <c r="H226" s="1499"/>
      <c r="I226" s="668"/>
      <c r="J226" s="316"/>
      <c r="K226" s="317"/>
      <c r="L226" s="316"/>
      <c r="M226" s="317"/>
      <c r="N226" s="316"/>
      <c r="O226" s="317"/>
      <c r="P226" s="316"/>
      <c r="Q226" s="317"/>
      <c r="R226" s="316"/>
      <c r="S226" s="317"/>
      <c r="T226" s="1609"/>
      <c r="U226" s="1610"/>
      <c r="V226" s="316"/>
      <c r="W226" s="317"/>
      <c r="X226" s="316"/>
      <c r="Y226" s="317"/>
      <c r="Z226" s="1609"/>
      <c r="AA226" s="1610"/>
      <c r="AB226" s="316"/>
      <c r="AC226" s="317"/>
      <c r="AD226" s="316"/>
      <c r="AE226" s="317"/>
      <c r="AF226" s="316"/>
      <c r="AG226" s="317"/>
      <c r="AH226" s="316"/>
      <c r="AI226" s="317"/>
      <c r="AJ226" s="316"/>
      <c r="AK226" s="317"/>
      <c r="AL226" s="1905"/>
      <c r="AM226" s="1906"/>
      <c r="AN226" s="1609"/>
      <c r="AO226" s="1610"/>
      <c r="AP226" s="1905"/>
      <c r="AQ226" s="1906"/>
      <c r="AR226" s="316"/>
      <c r="AS226" s="317"/>
      <c r="AT226" s="316"/>
      <c r="AU226" s="317"/>
      <c r="AV226" s="2156"/>
      <c r="FO226" s="139"/>
      <c r="FP226" s="1502"/>
      <c r="FW226" s="1501"/>
      <c r="GW226" s="143" t="s">
        <v>114</v>
      </c>
      <c r="GX226" s="143" t="s">
        <v>46</v>
      </c>
      <c r="GY226" s="10" t="s">
        <v>46</v>
      </c>
      <c r="GZ226" s="10" t="s">
        <v>23</v>
      </c>
      <c r="HA226" s="10" t="s">
        <v>45</v>
      </c>
      <c r="HB226" s="143" t="s">
        <v>103</v>
      </c>
    </row>
    <row r="227" spans="1:224" s="1" customFormat="1" ht="30" customHeight="1" x14ac:dyDescent="0.2">
      <c r="A227"/>
      <c r="B227" s="1519" t="s">
        <v>489</v>
      </c>
      <c r="C227" s="1518" t="s">
        <v>238</v>
      </c>
      <c r="D227" s="1517" t="s">
        <v>567</v>
      </c>
      <c r="E227" s="1516" t="s">
        <v>568</v>
      </c>
      <c r="F227" s="1515" t="s">
        <v>341</v>
      </c>
      <c r="G227" s="1514">
        <v>1</v>
      </c>
      <c r="H227" s="571">
        <v>513</v>
      </c>
      <c r="I227" s="1513">
        <f>ROUND(H227*G227,2)</f>
        <v>513</v>
      </c>
      <c r="J227" s="548"/>
      <c r="K227" s="549">
        <f>ROUND(J227*$H227,2)</f>
        <v>0</v>
      </c>
      <c r="L227" s="548"/>
      <c r="M227" s="549">
        <f>ROUND(L227*$H227,2)</f>
        <v>0</v>
      </c>
      <c r="N227" s="548"/>
      <c r="O227" s="549">
        <f>ROUND(N227*$H227,2)</f>
        <v>0</v>
      </c>
      <c r="P227" s="548"/>
      <c r="Q227" s="549">
        <f>ROUND(P227*$H227,2)</f>
        <v>0</v>
      </c>
      <c r="R227" s="548">
        <v>1</v>
      </c>
      <c r="S227" s="549">
        <f>ROUND(R227*$H227,2)</f>
        <v>513</v>
      </c>
      <c r="T227" s="1747">
        <v>0</v>
      </c>
      <c r="U227" s="1748">
        <f>ROUND(T227*$H227,2)</f>
        <v>0</v>
      </c>
      <c r="V227" s="548"/>
      <c r="W227" s="549">
        <f>ROUND(V227*$H227,2)</f>
        <v>0</v>
      </c>
      <c r="X227" s="548"/>
      <c r="Y227" s="549">
        <f>ROUND(X227*$H227,2)</f>
        <v>0</v>
      </c>
      <c r="Z227" s="1747"/>
      <c r="AA227" s="1748">
        <f>ROUND(Z227*$H227,2)</f>
        <v>0</v>
      </c>
      <c r="AB227" s="548"/>
      <c r="AC227" s="549">
        <f>ROUND(AB227*$H227,2)</f>
        <v>0</v>
      </c>
      <c r="AD227" s="548"/>
      <c r="AE227" s="549">
        <f>ROUND(AD227*$H227,2)</f>
        <v>0</v>
      </c>
      <c r="AF227" s="548"/>
      <c r="AG227" s="549">
        <f>ROUND(AF227*$H227,2)</f>
        <v>0</v>
      </c>
      <c r="AH227" s="548"/>
      <c r="AI227" s="549">
        <f>ROUND(AH227*$H227,2)</f>
        <v>0</v>
      </c>
      <c r="AJ227" s="548"/>
      <c r="AK227" s="549">
        <f>ROUND(AJ227*$H227,2)</f>
        <v>0</v>
      </c>
      <c r="AL227" s="2090"/>
      <c r="AM227" s="2091">
        <f>ROUND(AL227*$H227,2)</f>
        <v>0</v>
      </c>
      <c r="AN227" s="1747"/>
      <c r="AO227" s="1748">
        <f>ROUND(AN227*$H227,2)</f>
        <v>0</v>
      </c>
      <c r="AP227" s="2090"/>
      <c r="AQ227" s="2091">
        <f>ROUND(AP227*$H227,2)</f>
        <v>0</v>
      </c>
      <c r="AR227" s="548">
        <f>AP227+AN227+AL227+AJ227+AH227+AF227+AD227+AB227+Z227+X227+V227+T227+R227+P227+N227+L227+J227</f>
        <v>1</v>
      </c>
      <c r="AS227" s="549">
        <f>ROUND(AR227*H227,2)</f>
        <v>513</v>
      </c>
      <c r="AT227" s="548">
        <f>G227-AR227</f>
        <v>0</v>
      </c>
      <c r="AU227" s="549">
        <f>ROUND(AT227*H227,2)</f>
        <v>0</v>
      </c>
      <c r="AV227" s="2158">
        <f>AU227/I227</f>
        <v>0</v>
      </c>
      <c r="FO227" s="163"/>
      <c r="FP227" s="164" t="s">
        <v>7</v>
      </c>
      <c r="FQ227" s="1520" t="s">
        <v>31</v>
      </c>
      <c r="FS227" s="1492">
        <f>FR227*G233</f>
        <v>0</v>
      </c>
      <c r="FT227" s="1492">
        <v>5.6300000000000003E-2</v>
      </c>
      <c r="FU227" s="1492">
        <f>FT227*G233</f>
        <v>0.11260000000000001</v>
      </c>
      <c r="FV227" s="1492">
        <v>0</v>
      </c>
      <c r="FW227" s="1491">
        <f>FV227*G233</f>
        <v>0</v>
      </c>
      <c r="GU227" s="126" t="s">
        <v>166</v>
      </c>
      <c r="GW227" s="126" t="s">
        <v>238</v>
      </c>
      <c r="GX227" s="126" t="s">
        <v>46</v>
      </c>
      <c r="HB227" s="1486" t="s">
        <v>103</v>
      </c>
      <c r="HH227" s="1490">
        <f>IF(FQ227="základní",I233,0)</f>
        <v>5287.6</v>
      </c>
      <c r="HI227" s="1490">
        <f>IF(FQ227="snížená",I233,0)</f>
        <v>0</v>
      </c>
      <c r="HJ227" s="1490">
        <f>IF(FQ227="zákl. přenesená",I233,0)</f>
        <v>0</v>
      </c>
      <c r="HK227" s="1490">
        <f>IF(FQ227="sníž. přenesená",I233,0)</f>
        <v>0</v>
      </c>
      <c r="HL227" s="1490">
        <f>IF(FQ227="nulová",I233,0)</f>
        <v>0</v>
      </c>
      <c r="HM227" s="1486" t="s">
        <v>45</v>
      </c>
      <c r="HN227" s="1490">
        <f>ROUND(H233*G233,2)</f>
        <v>5287.6</v>
      </c>
      <c r="HO227" s="1486" t="s">
        <v>110</v>
      </c>
      <c r="HP227" s="126" t="s">
        <v>1151</v>
      </c>
    </row>
    <row r="228" spans="1:224" s="10" customFormat="1" ht="30" customHeight="1" x14ac:dyDescent="0.2">
      <c r="A228"/>
      <c r="B228" s="657"/>
      <c r="C228" s="1460" t="s">
        <v>114</v>
      </c>
      <c r="D228" s="755" t="s">
        <v>7</v>
      </c>
      <c r="E228" s="1476" t="s">
        <v>570</v>
      </c>
      <c r="F228" s="751"/>
      <c r="G228" s="1475">
        <v>1</v>
      </c>
      <c r="H228" s="1474"/>
      <c r="I228" s="659"/>
      <c r="J228" s="316"/>
      <c r="K228" s="317"/>
      <c r="L228" s="316"/>
      <c r="M228" s="317"/>
      <c r="N228" s="316"/>
      <c r="O228" s="317"/>
      <c r="P228" s="316"/>
      <c r="Q228" s="317"/>
      <c r="R228" s="316"/>
      <c r="S228" s="317"/>
      <c r="T228" s="1609"/>
      <c r="U228" s="1610"/>
      <c r="V228" s="316"/>
      <c r="W228" s="317"/>
      <c r="X228" s="316"/>
      <c r="Y228" s="317"/>
      <c r="Z228" s="1609"/>
      <c r="AA228" s="1610"/>
      <c r="AB228" s="316"/>
      <c r="AC228" s="317"/>
      <c r="AD228" s="316"/>
      <c r="AE228" s="317"/>
      <c r="AF228" s="316"/>
      <c r="AG228" s="317"/>
      <c r="AH228" s="316"/>
      <c r="AI228" s="317"/>
      <c r="AJ228" s="316"/>
      <c r="AK228" s="317"/>
      <c r="AL228" s="1905"/>
      <c r="AM228" s="1906"/>
      <c r="AN228" s="1609"/>
      <c r="AO228" s="1610"/>
      <c r="AP228" s="1905"/>
      <c r="AQ228" s="1906"/>
      <c r="AR228" s="316"/>
      <c r="AS228" s="317"/>
      <c r="AT228" s="316"/>
      <c r="AU228" s="317"/>
      <c r="AV228" s="2156"/>
      <c r="FO228" s="139"/>
      <c r="FP228" s="1502"/>
      <c r="FW228" s="1501"/>
      <c r="GW228" s="143" t="s">
        <v>114</v>
      </c>
      <c r="GX228" s="143" t="s">
        <v>46</v>
      </c>
      <c r="GY228" s="10" t="s">
        <v>46</v>
      </c>
      <c r="GZ228" s="10" t="s">
        <v>23</v>
      </c>
      <c r="HA228" s="10" t="s">
        <v>45</v>
      </c>
      <c r="HB228" s="143" t="s">
        <v>103</v>
      </c>
    </row>
    <row r="229" spans="1:224" s="1" customFormat="1" ht="30" customHeight="1" x14ac:dyDescent="0.2">
      <c r="A229"/>
      <c r="B229" s="666"/>
      <c r="C229" s="1460" t="s">
        <v>114</v>
      </c>
      <c r="D229" s="749" t="s">
        <v>7</v>
      </c>
      <c r="E229" s="1500" t="s">
        <v>560</v>
      </c>
      <c r="F229" s="745"/>
      <c r="G229" s="749" t="s">
        <v>7</v>
      </c>
      <c r="H229" s="1499"/>
      <c r="I229" s="668"/>
      <c r="J229" s="542"/>
      <c r="K229" s="543"/>
      <c r="L229" s="542"/>
      <c r="M229" s="543"/>
      <c r="N229" s="542"/>
      <c r="O229" s="543"/>
      <c r="P229" s="542"/>
      <c r="Q229" s="543"/>
      <c r="R229" s="542"/>
      <c r="S229" s="543"/>
      <c r="T229" s="1605"/>
      <c r="U229" s="1606"/>
      <c r="V229" s="542"/>
      <c r="W229" s="543"/>
      <c r="X229" s="542"/>
      <c r="Y229" s="543"/>
      <c r="Z229" s="1605"/>
      <c r="AA229" s="1606"/>
      <c r="AB229" s="542"/>
      <c r="AC229" s="543"/>
      <c r="AD229" s="542"/>
      <c r="AE229" s="543"/>
      <c r="AF229" s="542"/>
      <c r="AG229" s="543"/>
      <c r="AH229" s="542"/>
      <c r="AI229" s="543"/>
      <c r="AJ229" s="542"/>
      <c r="AK229" s="543"/>
      <c r="AL229" s="1901"/>
      <c r="AM229" s="1902"/>
      <c r="AN229" s="1605"/>
      <c r="AO229" s="1606"/>
      <c r="AP229" s="1901"/>
      <c r="AQ229" s="1902"/>
      <c r="AR229" s="542"/>
      <c r="AS229" s="543"/>
      <c r="AT229" s="542"/>
      <c r="AU229" s="543"/>
      <c r="AV229" s="2155"/>
      <c r="FO229" s="163"/>
      <c r="FP229" s="164" t="s">
        <v>7</v>
      </c>
      <c r="FQ229" s="1520" t="s">
        <v>31</v>
      </c>
      <c r="FS229" s="1492">
        <f>FR229*G235</f>
        <v>0</v>
      </c>
      <c r="FT229" s="1492">
        <v>5.4600000000000003E-2</v>
      </c>
      <c r="FU229" s="1492">
        <f>FT229*G235</f>
        <v>0.4914</v>
      </c>
      <c r="FV229" s="1492">
        <v>0</v>
      </c>
      <c r="FW229" s="1491">
        <f>FV229*G235</f>
        <v>0</v>
      </c>
      <c r="GU229" s="126" t="s">
        <v>166</v>
      </c>
      <c r="GW229" s="126" t="s">
        <v>238</v>
      </c>
      <c r="GX229" s="126" t="s">
        <v>46</v>
      </c>
      <c r="HB229" s="1486" t="s">
        <v>103</v>
      </c>
      <c r="HH229" s="1490">
        <f>IF(FQ229="základní",I235,0)</f>
        <v>23659.200000000001</v>
      </c>
      <c r="HI229" s="1490">
        <f>IF(FQ229="snížená",I235,0)</f>
        <v>0</v>
      </c>
      <c r="HJ229" s="1490">
        <f>IF(FQ229="zákl. přenesená",I235,0)</f>
        <v>0</v>
      </c>
      <c r="HK229" s="1490">
        <f>IF(FQ229="sníž. přenesená",I235,0)</f>
        <v>0</v>
      </c>
      <c r="HL229" s="1490">
        <f>IF(FQ229="nulová",I235,0)</f>
        <v>0</v>
      </c>
      <c r="HM229" s="1486" t="s">
        <v>45</v>
      </c>
      <c r="HN229" s="1490">
        <f>ROUND(H235*G235,2)</f>
        <v>23659.200000000001</v>
      </c>
      <c r="HO229" s="1486" t="s">
        <v>110</v>
      </c>
      <c r="HP229" s="126" t="s">
        <v>1152</v>
      </c>
    </row>
    <row r="230" spans="1:224" s="10" customFormat="1" ht="30" customHeight="1" x14ac:dyDescent="0.2">
      <c r="A230"/>
      <c r="B230" s="1467" t="s">
        <v>495</v>
      </c>
      <c r="C230" s="1482" t="s">
        <v>105</v>
      </c>
      <c r="D230" s="1481" t="s">
        <v>572</v>
      </c>
      <c r="E230" s="1480" t="s">
        <v>573</v>
      </c>
      <c r="F230" s="1479" t="s">
        <v>341</v>
      </c>
      <c r="G230" s="1478">
        <v>11</v>
      </c>
      <c r="H230" s="563">
        <v>1176.2</v>
      </c>
      <c r="I230" s="1477">
        <f>ROUND(H230*G230,2)</f>
        <v>12938.2</v>
      </c>
      <c r="J230" s="548"/>
      <c r="K230" s="549">
        <f>ROUND(J230*$H230,2)</f>
        <v>0</v>
      </c>
      <c r="L230" s="548"/>
      <c r="M230" s="549">
        <f>ROUND(L230*$H230,2)</f>
        <v>0</v>
      </c>
      <c r="N230" s="548"/>
      <c r="O230" s="549">
        <f>ROUND(N230*$H230,2)</f>
        <v>0</v>
      </c>
      <c r="P230" s="548"/>
      <c r="Q230" s="549">
        <f>ROUND(P230*$H230,2)</f>
        <v>0</v>
      </c>
      <c r="R230" s="548">
        <v>1</v>
      </c>
      <c r="S230" s="549">
        <f>ROUND(R230*$H230,2)</f>
        <v>1176.2</v>
      </c>
      <c r="T230" s="1747">
        <v>3</v>
      </c>
      <c r="U230" s="1748">
        <f>ROUND(T230*$H230,2)</f>
        <v>3528.6</v>
      </c>
      <c r="V230" s="548"/>
      <c r="W230" s="549">
        <f>ROUND(V230*$H230,2)</f>
        <v>0</v>
      </c>
      <c r="X230" s="548"/>
      <c r="Y230" s="549">
        <f>ROUND(X230*$H230,2)</f>
        <v>0</v>
      </c>
      <c r="Z230" s="1747"/>
      <c r="AA230" s="1748">
        <f>ROUND(Z230*$H230,2)</f>
        <v>0</v>
      </c>
      <c r="AB230" s="548"/>
      <c r="AC230" s="549">
        <f>ROUND(AB230*$H230,2)</f>
        <v>0</v>
      </c>
      <c r="AD230" s="548"/>
      <c r="AE230" s="549">
        <f>ROUND(AD230*$H230,2)</f>
        <v>0</v>
      </c>
      <c r="AF230" s="548"/>
      <c r="AG230" s="549">
        <f>ROUND(AF230*$H230,2)</f>
        <v>0</v>
      </c>
      <c r="AH230" s="548"/>
      <c r="AI230" s="549">
        <f>ROUND(AH230*$H230,2)</f>
        <v>0</v>
      </c>
      <c r="AJ230" s="548"/>
      <c r="AK230" s="549">
        <f>ROUND(AJ230*$H230,2)</f>
        <v>0</v>
      </c>
      <c r="AL230" s="2090">
        <v>1</v>
      </c>
      <c r="AM230" s="2091">
        <f>ROUND(AL230*$H230,2)</f>
        <v>1176.2</v>
      </c>
      <c r="AN230" s="1747">
        <v>3</v>
      </c>
      <c r="AO230" s="1748">
        <f>ROUND(AN230*$H230,2)</f>
        <v>3528.6</v>
      </c>
      <c r="AP230" s="2090"/>
      <c r="AQ230" s="2091">
        <f>ROUND(AP230*$H230,2)</f>
        <v>0</v>
      </c>
      <c r="AR230" s="548">
        <f>AP230+AN230+AL230+AJ230+AH230+AF230+AD230+AB230+Z230+X230+V230+T230+R230+P230+N230+L230+J230</f>
        <v>8</v>
      </c>
      <c r="AS230" s="549">
        <f>ROUND(AR230*H230,2)</f>
        <v>9409.6</v>
      </c>
      <c r="AT230" s="548">
        <f>G230-AR230</f>
        <v>3</v>
      </c>
      <c r="AU230" s="549">
        <f>ROUND(AT230*H230,2)</f>
        <v>3528.6</v>
      </c>
      <c r="AV230" s="2158">
        <f>AU230/I230</f>
        <v>0.27272727272727271</v>
      </c>
      <c r="FO230" s="139"/>
      <c r="FP230" s="1502"/>
      <c r="FW230" s="1501"/>
      <c r="GW230" s="143" t="s">
        <v>114</v>
      </c>
      <c r="GX230" s="143" t="s">
        <v>46</v>
      </c>
      <c r="GY230" s="10" t="s">
        <v>46</v>
      </c>
      <c r="GZ230" s="10" t="s">
        <v>23</v>
      </c>
      <c r="HA230" s="10" t="s">
        <v>45</v>
      </c>
      <c r="HB230" s="143" t="s">
        <v>103</v>
      </c>
    </row>
    <row r="231" spans="1:224" s="1" customFormat="1" ht="30" customHeight="1" x14ac:dyDescent="0.2">
      <c r="A231"/>
      <c r="B231" s="599"/>
      <c r="C231" s="1460" t="s">
        <v>112</v>
      </c>
      <c r="D231" s="3"/>
      <c r="E231" s="1459" t="s">
        <v>575</v>
      </c>
      <c r="F231" s="3"/>
      <c r="G231" s="3"/>
      <c r="H231" s="1458"/>
      <c r="I231" s="601"/>
      <c r="J231" s="542"/>
      <c r="K231" s="543"/>
      <c r="L231" s="542"/>
      <c r="M231" s="543"/>
      <c r="N231" s="542"/>
      <c r="O231" s="543"/>
      <c r="P231" s="542"/>
      <c r="Q231" s="543"/>
      <c r="R231" s="542"/>
      <c r="S231" s="543"/>
      <c r="T231" s="1605"/>
      <c r="U231" s="1606"/>
      <c r="V231" s="542"/>
      <c r="W231" s="543"/>
      <c r="X231" s="542"/>
      <c r="Y231" s="543"/>
      <c r="Z231" s="1605"/>
      <c r="AA231" s="1606"/>
      <c r="AB231" s="542"/>
      <c r="AC231" s="543"/>
      <c r="AD231" s="542"/>
      <c r="AE231" s="543"/>
      <c r="AF231" s="542"/>
      <c r="AG231" s="543"/>
      <c r="AH231" s="542"/>
      <c r="AI231" s="543"/>
      <c r="AJ231" s="542"/>
      <c r="AK231" s="543"/>
      <c r="AL231" s="1901"/>
      <c r="AM231" s="1902"/>
      <c r="AN231" s="1605"/>
      <c r="AO231" s="1606"/>
      <c r="AP231" s="1901"/>
      <c r="AQ231" s="1902"/>
      <c r="AR231" s="542"/>
      <c r="AS231" s="543"/>
      <c r="AT231" s="542"/>
      <c r="AU231" s="543"/>
      <c r="AV231" s="2155"/>
      <c r="FO231" s="56"/>
      <c r="FP231" s="122" t="s">
        <v>7</v>
      </c>
      <c r="FQ231" s="1493" t="s">
        <v>31</v>
      </c>
      <c r="FS231" s="1492">
        <f>FR231*G237</f>
        <v>0</v>
      </c>
      <c r="FT231" s="1492">
        <v>3.1E-4</v>
      </c>
      <c r="FU231" s="1492">
        <f>FT231*G237</f>
        <v>3.4099999999999998E-3</v>
      </c>
      <c r="FV231" s="1492">
        <v>0</v>
      </c>
      <c r="FW231" s="1491">
        <f>FV231*G237</f>
        <v>0</v>
      </c>
      <c r="GU231" s="126" t="s">
        <v>110</v>
      </c>
      <c r="GW231" s="126" t="s">
        <v>105</v>
      </c>
      <c r="GX231" s="126" t="s">
        <v>46</v>
      </c>
      <c r="HB231" s="1486" t="s">
        <v>103</v>
      </c>
      <c r="HH231" s="1490">
        <f>IF(FQ231="základní",I237,0)</f>
        <v>20222.400000000001</v>
      </c>
      <c r="HI231" s="1490">
        <f>IF(FQ231="snížená",I237,0)</f>
        <v>0</v>
      </c>
      <c r="HJ231" s="1490">
        <f>IF(FQ231="zákl. přenesená",I237,0)</f>
        <v>0</v>
      </c>
      <c r="HK231" s="1490">
        <f>IF(FQ231="sníž. přenesená",I237,0)</f>
        <v>0</v>
      </c>
      <c r="HL231" s="1490">
        <f>IF(FQ231="nulová",I237,0)</f>
        <v>0</v>
      </c>
      <c r="HM231" s="1486" t="s">
        <v>45</v>
      </c>
      <c r="HN231" s="1490">
        <f>ROUND(H237*G237,2)</f>
        <v>20222.400000000001</v>
      </c>
      <c r="HO231" s="1486" t="s">
        <v>110</v>
      </c>
      <c r="HP231" s="126" t="s">
        <v>1154</v>
      </c>
    </row>
    <row r="232" spans="1:224" s="1" customFormat="1" ht="30" customHeight="1" x14ac:dyDescent="0.2">
      <c r="A232"/>
      <c r="B232" s="657"/>
      <c r="C232" s="1460" t="s">
        <v>114</v>
      </c>
      <c r="D232" s="755" t="s">
        <v>7</v>
      </c>
      <c r="E232" s="1476" t="s">
        <v>581</v>
      </c>
      <c r="F232" s="751"/>
      <c r="G232" s="1475">
        <v>11</v>
      </c>
      <c r="H232" s="1474"/>
      <c r="I232" s="659"/>
      <c r="J232" s="542"/>
      <c r="K232" s="543"/>
      <c r="L232" s="542"/>
      <c r="M232" s="543"/>
      <c r="N232" s="542"/>
      <c r="O232" s="543"/>
      <c r="P232" s="542"/>
      <c r="Q232" s="543"/>
      <c r="R232" s="542"/>
      <c r="S232" s="543"/>
      <c r="T232" s="1605"/>
      <c r="U232" s="1606"/>
      <c r="V232" s="542"/>
      <c r="W232" s="543"/>
      <c r="X232" s="542"/>
      <c r="Y232" s="543"/>
      <c r="Z232" s="1605"/>
      <c r="AA232" s="1606"/>
      <c r="AB232" s="542"/>
      <c r="AC232" s="543"/>
      <c r="AD232" s="542"/>
      <c r="AE232" s="543"/>
      <c r="AF232" s="542"/>
      <c r="AG232" s="543"/>
      <c r="AH232" s="542"/>
      <c r="AI232" s="543"/>
      <c r="AJ232" s="542"/>
      <c r="AK232" s="543"/>
      <c r="AL232" s="1901"/>
      <c r="AM232" s="1902"/>
      <c r="AN232" s="1605"/>
      <c r="AO232" s="1606"/>
      <c r="AP232" s="1901"/>
      <c r="AQ232" s="1902"/>
      <c r="AR232" s="542"/>
      <c r="AS232" s="543"/>
      <c r="AT232" s="542"/>
      <c r="AU232" s="543"/>
      <c r="AV232" s="2155"/>
      <c r="FO232" s="56"/>
      <c r="FP232" s="1504"/>
      <c r="FW232" s="1503"/>
      <c r="GW232" s="1486" t="s">
        <v>112</v>
      </c>
      <c r="GX232" s="1486" t="s">
        <v>46</v>
      </c>
    </row>
    <row r="233" spans="1:224" s="1" customFormat="1" ht="30" customHeight="1" x14ac:dyDescent="0.2">
      <c r="A233"/>
      <c r="B233" s="1519" t="s">
        <v>500</v>
      </c>
      <c r="C233" s="1518" t="s">
        <v>238</v>
      </c>
      <c r="D233" s="1517" t="s">
        <v>578</v>
      </c>
      <c r="E233" s="1516" t="s">
        <v>579</v>
      </c>
      <c r="F233" s="1515" t="s">
        <v>341</v>
      </c>
      <c r="G233" s="1514">
        <v>2</v>
      </c>
      <c r="H233" s="571">
        <v>2643.8</v>
      </c>
      <c r="I233" s="1513">
        <f>ROUND(H233*G233,2)</f>
        <v>5287.6</v>
      </c>
      <c r="J233" s="548"/>
      <c r="K233" s="549">
        <f>ROUND(J233*$H233,2)</f>
        <v>0</v>
      </c>
      <c r="L233" s="548"/>
      <c r="M233" s="549">
        <f>ROUND(L233*$H233,2)</f>
        <v>0</v>
      </c>
      <c r="N233" s="548"/>
      <c r="O233" s="549">
        <f>ROUND(N233*$H233,2)</f>
        <v>0</v>
      </c>
      <c r="P233" s="548"/>
      <c r="Q233" s="549">
        <f>ROUND(P233*$H233,2)</f>
        <v>0</v>
      </c>
      <c r="R233" s="548"/>
      <c r="S233" s="549">
        <f>ROUND(R233*$H233,2)</f>
        <v>0</v>
      </c>
      <c r="T233" s="1747">
        <v>0</v>
      </c>
      <c r="U233" s="1748">
        <f>ROUND(T233*$H233,2)</f>
        <v>0</v>
      </c>
      <c r="V233" s="548"/>
      <c r="W233" s="549">
        <f>ROUND(V233*$H233,2)</f>
        <v>0</v>
      </c>
      <c r="X233" s="548"/>
      <c r="Y233" s="549">
        <f>ROUND(X233*$H233,2)</f>
        <v>0</v>
      </c>
      <c r="Z233" s="1747"/>
      <c r="AA233" s="1748">
        <f>ROUND(Z233*$H233,2)</f>
        <v>0</v>
      </c>
      <c r="AB233" s="548"/>
      <c r="AC233" s="549">
        <f>ROUND(AB233*$H233,2)</f>
        <v>0</v>
      </c>
      <c r="AD233" s="548"/>
      <c r="AE233" s="549">
        <f>ROUND(AD233*$H233,2)</f>
        <v>0</v>
      </c>
      <c r="AF233" s="548"/>
      <c r="AG233" s="549">
        <f>ROUND(AF233*$H233,2)</f>
        <v>0</v>
      </c>
      <c r="AH233" s="548"/>
      <c r="AI233" s="549">
        <f>ROUND(AH233*$H233,2)</f>
        <v>0</v>
      </c>
      <c r="AJ233" s="548"/>
      <c r="AK233" s="549">
        <f>ROUND(AJ233*$H233,2)</f>
        <v>0</v>
      </c>
      <c r="AL233" s="2090"/>
      <c r="AM233" s="2091">
        <f>ROUND(AL233*$H233,2)</f>
        <v>0</v>
      </c>
      <c r="AN233" s="1747">
        <v>1</v>
      </c>
      <c r="AO233" s="1748">
        <f>ROUND(AN233*$H233,2)</f>
        <v>2643.8</v>
      </c>
      <c r="AP233" s="2090"/>
      <c r="AQ233" s="2091">
        <f>ROUND(AP233*$H233,2)</f>
        <v>0</v>
      </c>
      <c r="AR233" s="548">
        <f>AP233+AN233+AL233+AJ233+AH233+AF233+AD233+AB233+Z233+X233+V233+T233+R233+P233+N233+L233+J233</f>
        <v>1</v>
      </c>
      <c r="AS233" s="549">
        <f>ROUND(AR233*H233,2)</f>
        <v>2643.8</v>
      </c>
      <c r="AT233" s="548">
        <f>G233-AR233</f>
        <v>1</v>
      </c>
      <c r="AU233" s="549">
        <f>ROUND(AT233*H233,2)</f>
        <v>2643.8</v>
      </c>
      <c r="AV233" s="2158">
        <f>AU233/I233</f>
        <v>0.5</v>
      </c>
      <c r="FO233" s="56"/>
      <c r="FP233" s="122" t="s">
        <v>7</v>
      </c>
      <c r="FQ233" s="1493" t="s">
        <v>31</v>
      </c>
      <c r="FS233" s="1492">
        <f>FR233*G239</f>
        <v>0</v>
      </c>
      <c r="FT233" s="1492">
        <v>9.0000000000000006E-5</v>
      </c>
      <c r="FU233" s="1492">
        <f>FT233*G239</f>
        <v>3.7224000000000007E-2</v>
      </c>
      <c r="FV233" s="1492">
        <v>0</v>
      </c>
      <c r="FW233" s="1491">
        <f>FV233*G239</f>
        <v>0</v>
      </c>
      <c r="GU233" s="126" t="s">
        <v>110</v>
      </c>
      <c r="GW233" s="126" t="s">
        <v>105</v>
      </c>
      <c r="GX233" s="126" t="s">
        <v>46</v>
      </c>
      <c r="HB233" s="1486" t="s">
        <v>103</v>
      </c>
      <c r="HH233" s="1490">
        <f>IF(FQ233="základní",I239,0)</f>
        <v>10505.44</v>
      </c>
      <c r="HI233" s="1490">
        <f>IF(FQ233="snížená",I239,0)</f>
        <v>0</v>
      </c>
      <c r="HJ233" s="1490">
        <f>IF(FQ233="zákl. přenesená",I239,0)</f>
        <v>0</v>
      </c>
      <c r="HK233" s="1490">
        <f>IF(FQ233="sníž. přenesená",I239,0)</f>
        <v>0</v>
      </c>
      <c r="HL233" s="1490">
        <f>IF(FQ233="nulová",I239,0)</f>
        <v>0</v>
      </c>
      <c r="HM233" s="1486" t="s">
        <v>45</v>
      </c>
      <c r="HN233" s="1490">
        <f>ROUND(H239*G239,2)</f>
        <v>10505.44</v>
      </c>
      <c r="HO233" s="1486" t="s">
        <v>110</v>
      </c>
      <c r="HP233" s="126" t="s">
        <v>1155</v>
      </c>
    </row>
    <row r="234" spans="1:224" s="10" customFormat="1" ht="30" customHeight="1" x14ac:dyDescent="0.2">
      <c r="A234"/>
      <c r="B234" s="657"/>
      <c r="C234" s="1460" t="s">
        <v>114</v>
      </c>
      <c r="D234" s="755" t="s">
        <v>7</v>
      </c>
      <c r="E234" s="1476" t="s">
        <v>590</v>
      </c>
      <c r="F234" s="751"/>
      <c r="G234" s="1475">
        <v>2</v>
      </c>
      <c r="H234" s="1474"/>
      <c r="I234" s="659"/>
      <c r="J234" s="316"/>
      <c r="K234" s="317"/>
      <c r="L234" s="316"/>
      <c r="M234" s="317"/>
      <c r="N234" s="316"/>
      <c r="O234" s="317"/>
      <c r="P234" s="316"/>
      <c r="Q234" s="317"/>
      <c r="R234" s="316"/>
      <c r="S234" s="317"/>
      <c r="T234" s="1609"/>
      <c r="U234" s="1610"/>
      <c r="V234" s="316"/>
      <c r="W234" s="317"/>
      <c r="X234" s="316"/>
      <c r="Y234" s="317"/>
      <c r="Z234" s="1609"/>
      <c r="AA234" s="1610"/>
      <c r="AB234" s="316"/>
      <c r="AC234" s="317"/>
      <c r="AD234" s="316"/>
      <c r="AE234" s="317"/>
      <c r="AF234" s="316"/>
      <c r="AG234" s="317"/>
      <c r="AH234" s="316"/>
      <c r="AI234" s="317"/>
      <c r="AJ234" s="316"/>
      <c r="AK234" s="317"/>
      <c r="AL234" s="1905"/>
      <c r="AM234" s="1906"/>
      <c r="AN234" s="1609"/>
      <c r="AO234" s="1610"/>
      <c r="AP234" s="1905"/>
      <c r="AQ234" s="1906"/>
      <c r="AR234" s="316"/>
      <c r="AS234" s="317"/>
      <c r="AT234" s="316"/>
      <c r="AU234" s="317"/>
      <c r="AV234" s="2156"/>
      <c r="FO234" s="139"/>
      <c r="FP234" s="1502"/>
      <c r="FW234" s="1501"/>
      <c r="GW234" s="143" t="s">
        <v>114</v>
      </c>
      <c r="GX234" s="143" t="s">
        <v>46</v>
      </c>
      <c r="GY234" s="10" t="s">
        <v>46</v>
      </c>
      <c r="GZ234" s="10" t="s">
        <v>23</v>
      </c>
      <c r="HA234" s="10" t="s">
        <v>45</v>
      </c>
      <c r="HB234" s="143" t="s">
        <v>103</v>
      </c>
    </row>
    <row r="235" spans="1:224" s="1" customFormat="1" ht="30" customHeight="1" x14ac:dyDescent="0.2">
      <c r="A235"/>
      <c r="B235" s="1519" t="s">
        <v>505</v>
      </c>
      <c r="C235" s="1518" t="s">
        <v>238</v>
      </c>
      <c r="D235" s="1517" t="s">
        <v>583</v>
      </c>
      <c r="E235" s="1516" t="s">
        <v>584</v>
      </c>
      <c r="F235" s="1515" t="s">
        <v>341</v>
      </c>
      <c r="G235" s="1514">
        <v>9</v>
      </c>
      <c r="H235" s="571">
        <v>2628.8</v>
      </c>
      <c r="I235" s="1513">
        <f>ROUND(H235*G235,2)</f>
        <v>23659.200000000001</v>
      </c>
      <c r="J235" s="548"/>
      <c r="K235" s="549">
        <f>ROUND(J235*$H235,2)</f>
        <v>0</v>
      </c>
      <c r="L235" s="548"/>
      <c r="M235" s="549">
        <f>ROUND(L235*$H235,2)</f>
        <v>0</v>
      </c>
      <c r="N235" s="548"/>
      <c r="O235" s="549">
        <f>ROUND(N235*$H235,2)</f>
        <v>0</v>
      </c>
      <c r="P235" s="548"/>
      <c r="Q235" s="549">
        <f>ROUND(P235*$H235,2)</f>
        <v>0</v>
      </c>
      <c r="R235" s="548"/>
      <c r="S235" s="549">
        <f>ROUND(R235*$H235,2)</f>
        <v>0</v>
      </c>
      <c r="T235" s="1747">
        <v>1</v>
      </c>
      <c r="U235" s="1748">
        <f>ROUND(T235*$H235,2)</f>
        <v>2628.8</v>
      </c>
      <c r="V235" s="548"/>
      <c r="W235" s="549">
        <f>ROUND(V235*$H235,2)</f>
        <v>0</v>
      </c>
      <c r="X235" s="548"/>
      <c r="Y235" s="549">
        <f>ROUND(X235*$H235,2)</f>
        <v>0</v>
      </c>
      <c r="Z235" s="1747">
        <v>3</v>
      </c>
      <c r="AA235" s="1748">
        <f>ROUND(Z235*$H235,2)</f>
        <v>7886.4</v>
      </c>
      <c r="AB235" s="548"/>
      <c r="AC235" s="549">
        <f>ROUND(AB235*$H235,2)</f>
        <v>0</v>
      </c>
      <c r="AD235" s="548"/>
      <c r="AE235" s="549">
        <f>ROUND(AD235*$H235,2)</f>
        <v>0</v>
      </c>
      <c r="AF235" s="548"/>
      <c r="AG235" s="549">
        <f>ROUND(AF235*$H235,2)</f>
        <v>0</v>
      </c>
      <c r="AH235" s="548"/>
      <c r="AI235" s="549">
        <f>ROUND(AH235*$H235,2)</f>
        <v>0</v>
      </c>
      <c r="AJ235" s="548"/>
      <c r="AK235" s="549">
        <f>ROUND(AJ235*$H235,2)</f>
        <v>0</v>
      </c>
      <c r="AL235" s="2090">
        <v>1</v>
      </c>
      <c r="AM235" s="2091">
        <f>ROUND(AL235*$H235,2)</f>
        <v>2628.8</v>
      </c>
      <c r="AN235" s="1747"/>
      <c r="AO235" s="1748">
        <f>ROUND(AN235*$H235,2)</f>
        <v>0</v>
      </c>
      <c r="AP235" s="2090"/>
      <c r="AQ235" s="2091">
        <f>ROUND(AP235*$H235,2)</f>
        <v>0</v>
      </c>
      <c r="AR235" s="548">
        <f>AP235+AN235+AL235+AJ235+AH235+AF235+AD235+AB235+Z235+X235+V235+T235+R235+P235+N235+L235+J235</f>
        <v>5</v>
      </c>
      <c r="AS235" s="549">
        <f>ROUND(AR235*H235,2)</f>
        <v>13144</v>
      </c>
      <c r="AT235" s="548">
        <f>G235-AR235</f>
        <v>4</v>
      </c>
      <c r="AU235" s="549">
        <f>ROUND(AT235*H235,2)</f>
        <v>10515.2</v>
      </c>
      <c r="AV235" s="2158">
        <f>AU235/I235</f>
        <v>0.44444444444444448</v>
      </c>
      <c r="FO235" s="56"/>
      <c r="FP235" s="122" t="s">
        <v>7</v>
      </c>
      <c r="FQ235" s="1493" t="s">
        <v>31</v>
      </c>
      <c r="FS235" s="1492">
        <f>FR235*G241</f>
        <v>0</v>
      </c>
      <c r="FT235" s="1492">
        <v>0</v>
      </c>
      <c r="FU235" s="1492">
        <f>FT235*G241</f>
        <v>0</v>
      </c>
      <c r="FV235" s="1492">
        <v>0</v>
      </c>
      <c r="FW235" s="1491">
        <f>FV235*G241</f>
        <v>0</v>
      </c>
      <c r="GU235" s="126" t="s">
        <v>110</v>
      </c>
      <c r="GW235" s="126" t="s">
        <v>105</v>
      </c>
      <c r="GX235" s="126" t="s">
        <v>46</v>
      </c>
      <c r="HB235" s="1486" t="s">
        <v>103</v>
      </c>
      <c r="HH235" s="1490">
        <f>IF(FQ235="základní",I241,0)</f>
        <v>30192.799999999999</v>
      </c>
      <c r="HI235" s="1490">
        <f>IF(FQ235="snížená",I241,0)</f>
        <v>0</v>
      </c>
      <c r="HJ235" s="1490">
        <f>IF(FQ235="zákl. přenesená",I241,0)</f>
        <v>0</v>
      </c>
      <c r="HK235" s="1490">
        <f>IF(FQ235="sníž. přenesená",I241,0)</f>
        <v>0</v>
      </c>
      <c r="HL235" s="1490">
        <f>IF(FQ235="nulová",I241,0)</f>
        <v>0</v>
      </c>
      <c r="HM235" s="1486" t="s">
        <v>45</v>
      </c>
      <c r="HN235" s="1490">
        <f>ROUND(H241*G241,2)</f>
        <v>30192.799999999999</v>
      </c>
      <c r="HO235" s="1486" t="s">
        <v>110</v>
      </c>
      <c r="HP235" s="126" t="s">
        <v>1157</v>
      </c>
    </row>
    <row r="236" spans="1:224" s="1" customFormat="1" ht="30" customHeight="1" x14ac:dyDescent="0.2">
      <c r="A236"/>
      <c r="B236" s="657"/>
      <c r="C236" s="1460" t="s">
        <v>114</v>
      </c>
      <c r="D236" s="755" t="s">
        <v>7</v>
      </c>
      <c r="E236" s="1476" t="s">
        <v>1153</v>
      </c>
      <c r="F236" s="751"/>
      <c r="G236" s="1475">
        <v>9</v>
      </c>
      <c r="H236" s="1474"/>
      <c r="I236" s="659"/>
      <c r="J236" s="542"/>
      <c r="K236" s="543"/>
      <c r="L236" s="542"/>
      <c r="M236" s="543"/>
      <c r="N236" s="542"/>
      <c r="O236" s="543"/>
      <c r="P236" s="542"/>
      <c r="Q236" s="543"/>
      <c r="R236" s="542"/>
      <c r="S236" s="543"/>
      <c r="T236" s="1605"/>
      <c r="U236" s="1606"/>
      <c r="V236" s="542"/>
      <c r="W236" s="543"/>
      <c r="X236" s="542"/>
      <c r="Y236" s="543"/>
      <c r="Z236" s="1605"/>
      <c r="AA236" s="1606"/>
      <c r="AB236" s="542"/>
      <c r="AC236" s="543"/>
      <c r="AD236" s="542"/>
      <c r="AE236" s="543"/>
      <c r="AF236" s="542"/>
      <c r="AG236" s="543"/>
      <c r="AH236" s="542"/>
      <c r="AI236" s="543"/>
      <c r="AJ236" s="542"/>
      <c r="AK236" s="543"/>
      <c r="AL236" s="1901"/>
      <c r="AM236" s="1902"/>
      <c r="AN236" s="1605"/>
      <c r="AO236" s="1606"/>
      <c r="AP236" s="1901"/>
      <c r="AQ236" s="1902"/>
      <c r="AR236" s="542"/>
      <c r="AS236" s="543"/>
      <c r="AT236" s="542"/>
      <c r="AU236" s="543"/>
      <c r="AV236" s="2155"/>
      <c r="FO236" s="56"/>
      <c r="FP236" s="1504"/>
      <c r="FW236" s="1503"/>
      <c r="GW236" s="1486" t="s">
        <v>112</v>
      </c>
      <c r="GX236" s="1486" t="s">
        <v>46</v>
      </c>
    </row>
    <row r="237" spans="1:224" s="10" customFormat="1" ht="30" customHeight="1" x14ac:dyDescent="0.2">
      <c r="A237"/>
      <c r="B237" s="1467" t="s">
        <v>509</v>
      </c>
      <c r="C237" s="1482" t="s">
        <v>105</v>
      </c>
      <c r="D237" s="1481" t="s">
        <v>610</v>
      </c>
      <c r="E237" s="1480" t="s">
        <v>611</v>
      </c>
      <c r="F237" s="1479" t="s">
        <v>612</v>
      </c>
      <c r="G237" s="1478">
        <v>11</v>
      </c>
      <c r="H237" s="563">
        <v>1838.4</v>
      </c>
      <c r="I237" s="1477">
        <f>ROUND(H237*G237,2)</f>
        <v>20222.400000000001</v>
      </c>
      <c r="J237" s="548"/>
      <c r="K237" s="549">
        <f>ROUND(J237*$H237,2)</f>
        <v>0</v>
      </c>
      <c r="L237" s="548"/>
      <c r="M237" s="549">
        <f>ROUND(L237*$H237,2)</f>
        <v>0</v>
      </c>
      <c r="N237" s="548"/>
      <c r="O237" s="549">
        <f>ROUND(N237*$H237,2)</f>
        <v>0</v>
      </c>
      <c r="P237" s="548"/>
      <c r="Q237" s="549">
        <f>ROUND(P237*$H237,2)</f>
        <v>0</v>
      </c>
      <c r="R237" s="548"/>
      <c r="S237" s="549">
        <f>ROUND(R237*$H237,2)</f>
        <v>0</v>
      </c>
      <c r="T237" s="1747"/>
      <c r="U237" s="1748">
        <f>ROUND(T237*$H237,2)</f>
        <v>0</v>
      </c>
      <c r="V237" s="548"/>
      <c r="W237" s="549">
        <f>ROUND(V237*$H237,2)</f>
        <v>0</v>
      </c>
      <c r="X237" s="548"/>
      <c r="Y237" s="549">
        <f>ROUND(X237*$H237,2)</f>
        <v>0</v>
      </c>
      <c r="Z237" s="1747"/>
      <c r="AA237" s="1748">
        <f>ROUND(Z237*$H237,2)</f>
        <v>0</v>
      </c>
      <c r="AB237" s="548"/>
      <c r="AC237" s="549">
        <f>ROUND(AB237*$H237,2)</f>
        <v>0</v>
      </c>
      <c r="AD237" s="548"/>
      <c r="AE237" s="549">
        <f>ROUND(AD237*$H237,2)</f>
        <v>0</v>
      </c>
      <c r="AF237" s="548"/>
      <c r="AG237" s="549">
        <f>ROUND(AF237*$H237,2)</f>
        <v>0</v>
      </c>
      <c r="AH237" s="548"/>
      <c r="AI237" s="549">
        <f>ROUND(AH237*$H237,2)</f>
        <v>0</v>
      </c>
      <c r="AJ237" s="548"/>
      <c r="AK237" s="549">
        <f>ROUND(AJ237*$H237,2)</f>
        <v>0</v>
      </c>
      <c r="AL237" s="2090"/>
      <c r="AM237" s="2091">
        <f>ROUND(AL237*$H237,2)</f>
        <v>0</v>
      </c>
      <c r="AN237" s="1747"/>
      <c r="AO237" s="1748">
        <f>ROUND(AN237*$H237,2)</f>
        <v>0</v>
      </c>
      <c r="AP237" s="2090"/>
      <c r="AQ237" s="2091">
        <f>ROUND(AP237*$H237,2)</f>
        <v>0</v>
      </c>
      <c r="AR237" s="548">
        <f>AP237+AN237+AL237+AJ237+AH237+AF237+AD237+AB237+Z237+X237+V237+T237+R237+P237+N237+L237+J237</f>
        <v>0</v>
      </c>
      <c r="AS237" s="549">
        <f>ROUND(AR237*H237,2)</f>
        <v>0</v>
      </c>
      <c r="AT237" s="548">
        <f>G237-AR237</f>
        <v>11</v>
      </c>
      <c r="AU237" s="549">
        <f>ROUND(AT237*H237,2)</f>
        <v>20222.400000000001</v>
      </c>
      <c r="AV237" s="2158">
        <f>AU237/I237</f>
        <v>1</v>
      </c>
      <c r="FO237" s="139"/>
      <c r="FP237" s="1502"/>
      <c r="FW237" s="1501"/>
      <c r="GW237" s="143" t="s">
        <v>114</v>
      </c>
      <c r="GX237" s="143" t="s">
        <v>46</v>
      </c>
      <c r="GY237" s="10" t="s">
        <v>46</v>
      </c>
      <c r="GZ237" s="10" t="s">
        <v>23</v>
      </c>
      <c r="HA237" s="10" t="s">
        <v>45</v>
      </c>
      <c r="HB237" s="143" t="s">
        <v>103</v>
      </c>
    </row>
    <row r="238" spans="1:224" s="1" customFormat="1" ht="30" customHeight="1" x14ac:dyDescent="0.2">
      <c r="A238"/>
      <c r="B238" s="599"/>
      <c r="C238" s="1460" t="s">
        <v>112</v>
      </c>
      <c r="D238" s="3"/>
      <c r="E238" s="1459" t="s">
        <v>614</v>
      </c>
      <c r="F238" s="3"/>
      <c r="G238" s="3"/>
      <c r="H238" s="1458"/>
      <c r="I238" s="601"/>
      <c r="J238" s="542"/>
      <c r="K238" s="543"/>
      <c r="L238" s="542"/>
      <c r="M238" s="543"/>
      <c r="N238" s="542"/>
      <c r="O238" s="543"/>
      <c r="P238" s="542"/>
      <c r="Q238" s="543"/>
      <c r="R238" s="542"/>
      <c r="S238" s="543"/>
      <c r="T238" s="1605"/>
      <c r="U238" s="1606"/>
      <c r="V238" s="542"/>
      <c r="W238" s="543"/>
      <c r="X238" s="542"/>
      <c r="Y238" s="543"/>
      <c r="Z238" s="1605"/>
      <c r="AA238" s="1606"/>
      <c r="AB238" s="542"/>
      <c r="AC238" s="543"/>
      <c r="AD238" s="542"/>
      <c r="AE238" s="543"/>
      <c r="AF238" s="542"/>
      <c r="AG238" s="543"/>
      <c r="AH238" s="542"/>
      <c r="AI238" s="543"/>
      <c r="AJ238" s="542"/>
      <c r="AK238" s="543"/>
      <c r="AL238" s="1901"/>
      <c r="AM238" s="1902"/>
      <c r="AN238" s="1605"/>
      <c r="AO238" s="1606"/>
      <c r="AP238" s="1901"/>
      <c r="AQ238" s="1902"/>
      <c r="AR238" s="542"/>
      <c r="AS238" s="543"/>
      <c r="AT238" s="542"/>
      <c r="AU238" s="543"/>
      <c r="AV238" s="2155"/>
      <c r="FO238" s="56"/>
      <c r="FP238" s="122" t="s">
        <v>7</v>
      </c>
      <c r="FQ238" s="1493" t="s">
        <v>31</v>
      </c>
      <c r="FS238" s="1492">
        <f>FR238*G244</f>
        <v>0</v>
      </c>
      <c r="FT238" s="1492">
        <v>4.0000000000000002E-4</v>
      </c>
      <c r="FU238" s="1492">
        <f>FT238*G244</f>
        <v>3.2000000000000002E-3</v>
      </c>
      <c r="FV238" s="1492">
        <v>0</v>
      </c>
      <c r="FW238" s="1491">
        <f>FV238*G244</f>
        <v>0</v>
      </c>
      <c r="GU238" s="126" t="s">
        <v>110</v>
      </c>
      <c r="GW238" s="126" t="s">
        <v>105</v>
      </c>
      <c r="GX238" s="126" t="s">
        <v>46</v>
      </c>
      <c r="HB238" s="1486" t="s">
        <v>103</v>
      </c>
      <c r="HH238" s="1490">
        <f>IF(FQ238="základní",I244,0)</f>
        <v>18000</v>
      </c>
      <c r="HI238" s="1490">
        <f>IF(FQ238="snížená",I244,0)</f>
        <v>0</v>
      </c>
      <c r="HJ238" s="1490">
        <f>IF(FQ238="zákl. přenesená",I244,0)</f>
        <v>0</v>
      </c>
      <c r="HK238" s="1490">
        <f>IF(FQ238="sníž. přenesená",I244,0)</f>
        <v>0</v>
      </c>
      <c r="HL238" s="1490">
        <f>IF(FQ238="nulová",I244,0)</f>
        <v>0</v>
      </c>
      <c r="HM238" s="1486" t="s">
        <v>45</v>
      </c>
      <c r="HN238" s="1490">
        <f>ROUND(H244*G244,2)</f>
        <v>18000</v>
      </c>
      <c r="HO238" s="1486" t="s">
        <v>110</v>
      </c>
      <c r="HP238" s="126" t="s">
        <v>1158</v>
      </c>
    </row>
    <row r="239" spans="1:224" s="9" customFormat="1" ht="30" customHeight="1" x14ac:dyDescent="0.2">
      <c r="A239"/>
      <c r="B239" s="1467" t="s">
        <v>514</v>
      </c>
      <c r="C239" s="1482" t="s">
        <v>105</v>
      </c>
      <c r="D239" s="1481" t="s">
        <v>626</v>
      </c>
      <c r="E239" s="1480" t="s">
        <v>627</v>
      </c>
      <c r="F239" s="1479" t="s">
        <v>153</v>
      </c>
      <c r="G239" s="1478">
        <v>413.6</v>
      </c>
      <c r="H239" s="563">
        <v>25.4</v>
      </c>
      <c r="I239" s="1477">
        <f>ROUND(H239*G239,2)</f>
        <v>10505.44</v>
      </c>
      <c r="J239" s="548"/>
      <c r="K239" s="549">
        <f>ROUND(J239*$H239,2)</f>
        <v>0</v>
      </c>
      <c r="L239" s="548"/>
      <c r="M239" s="549">
        <f>ROUND(L239*$H239,2)</f>
        <v>0</v>
      </c>
      <c r="N239" s="548"/>
      <c r="O239" s="549">
        <f>ROUND(N239*$H239,2)</f>
        <v>0</v>
      </c>
      <c r="P239" s="548"/>
      <c r="Q239" s="549">
        <f>ROUND(P239*$H239,2)</f>
        <v>0</v>
      </c>
      <c r="R239" s="548">
        <v>24</v>
      </c>
      <c r="S239" s="549">
        <f>ROUND(R239*$H239,2)</f>
        <v>609.6</v>
      </c>
      <c r="T239" s="1747">
        <f>G239*0.23</f>
        <v>95.128000000000014</v>
      </c>
      <c r="U239" s="1748">
        <f>ROUND(T239*$H239,2)</f>
        <v>2416.25</v>
      </c>
      <c r="V239" s="548"/>
      <c r="W239" s="549">
        <f>ROUND(V239*$H239,2)</f>
        <v>0</v>
      </c>
      <c r="X239" s="548"/>
      <c r="Y239" s="549">
        <f>ROUND(X239*$H239,2)</f>
        <v>0</v>
      </c>
      <c r="Z239" s="1747"/>
      <c r="AA239" s="1748">
        <f>ROUND(Z239*$H239,2)</f>
        <v>0</v>
      </c>
      <c r="AB239" s="548"/>
      <c r="AC239" s="549">
        <f>ROUND(AB239*$H239,2)</f>
        <v>0</v>
      </c>
      <c r="AD239" s="548"/>
      <c r="AE239" s="549">
        <f>ROUND(AD239*$H239,2)</f>
        <v>0</v>
      </c>
      <c r="AF239" s="548"/>
      <c r="AG239" s="549">
        <f>ROUND(AF239*$H239,2)</f>
        <v>0</v>
      </c>
      <c r="AH239" s="548"/>
      <c r="AI239" s="549">
        <f>ROUND(AH239*$H239,2)</f>
        <v>0</v>
      </c>
      <c r="AJ239" s="548"/>
      <c r="AK239" s="549">
        <f>ROUND(AJ239*$H239,2)</f>
        <v>0</v>
      </c>
      <c r="AL239" s="2090">
        <v>17.72</v>
      </c>
      <c r="AM239" s="2091">
        <f>ROUND(AL239*$H239,2)</f>
        <v>450.09</v>
      </c>
      <c r="AN239" s="1747">
        <v>76.05</v>
      </c>
      <c r="AO239" s="1748">
        <f>ROUND(AN239*$H239,2)</f>
        <v>1931.67</v>
      </c>
      <c r="AP239" s="2090"/>
      <c r="AQ239" s="2091">
        <f>ROUND(AP239*$H239,2)</f>
        <v>0</v>
      </c>
      <c r="AR239" s="548">
        <f>AP239+AN239+AL239+AJ239+AH239+AF239+AD239+AB239+Z239+X239+V239+T239+R239+P239+N239+L239+J239</f>
        <v>212.89800000000002</v>
      </c>
      <c r="AS239" s="549">
        <f>ROUND(AR239*H239,2)</f>
        <v>5407.61</v>
      </c>
      <c r="AT239" s="548">
        <f>G239-AR239</f>
        <v>200.702</v>
      </c>
      <c r="AU239" s="549">
        <f>ROUND(AT239*H239,2)</f>
        <v>5097.83</v>
      </c>
      <c r="AV239" s="2158">
        <f>AU239/I239</f>
        <v>0.48525621011590181</v>
      </c>
      <c r="FO239" s="132"/>
      <c r="FP239" s="1510"/>
      <c r="FW239" s="1509"/>
      <c r="GW239" s="136" t="s">
        <v>114</v>
      </c>
      <c r="GX239" s="136" t="s">
        <v>46</v>
      </c>
      <c r="GY239" s="9" t="s">
        <v>45</v>
      </c>
      <c r="GZ239" s="9" t="s">
        <v>23</v>
      </c>
      <c r="HA239" s="9" t="s">
        <v>44</v>
      </c>
      <c r="HB239" s="136" t="s">
        <v>103</v>
      </c>
    </row>
    <row r="240" spans="1:224" s="10" customFormat="1" ht="30" customHeight="1" x14ac:dyDescent="0.2">
      <c r="A240"/>
      <c r="B240" s="657"/>
      <c r="C240" s="1460" t="s">
        <v>114</v>
      </c>
      <c r="D240" s="755" t="s">
        <v>7</v>
      </c>
      <c r="E240" s="1476" t="s">
        <v>1156</v>
      </c>
      <c r="F240" s="751"/>
      <c r="G240" s="1475">
        <v>413.6</v>
      </c>
      <c r="H240" s="1474"/>
      <c r="I240" s="659"/>
      <c r="J240" s="316"/>
      <c r="K240" s="317"/>
      <c r="L240" s="316"/>
      <c r="M240" s="317"/>
      <c r="N240" s="316"/>
      <c r="O240" s="317"/>
      <c r="P240" s="316"/>
      <c r="Q240" s="317"/>
      <c r="R240" s="316"/>
      <c r="S240" s="317"/>
      <c r="T240" s="1609"/>
      <c r="U240" s="1610"/>
      <c r="V240" s="316"/>
      <c r="W240" s="317"/>
      <c r="X240" s="316"/>
      <c r="Y240" s="317"/>
      <c r="Z240" s="1609"/>
      <c r="AA240" s="1610"/>
      <c r="AB240" s="316"/>
      <c r="AC240" s="317"/>
      <c r="AD240" s="316"/>
      <c r="AE240" s="317"/>
      <c r="AF240" s="316"/>
      <c r="AG240" s="317"/>
      <c r="AH240" s="316"/>
      <c r="AI240" s="317"/>
      <c r="AJ240" s="316"/>
      <c r="AK240" s="317"/>
      <c r="AL240" s="1905"/>
      <c r="AM240" s="1906"/>
      <c r="AN240" s="1609"/>
      <c r="AO240" s="1610"/>
      <c r="AP240" s="1905"/>
      <c r="AQ240" s="1906"/>
      <c r="AR240" s="316"/>
      <c r="AS240" s="317"/>
      <c r="AT240" s="316"/>
      <c r="AU240" s="317"/>
      <c r="AV240" s="2156"/>
      <c r="FO240" s="139"/>
      <c r="FP240" s="1502"/>
      <c r="FW240" s="1501"/>
      <c r="GW240" s="143" t="s">
        <v>114</v>
      </c>
      <c r="GX240" s="143" t="s">
        <v>46</v>
      </c>
      <c r="GY240" s="10" t="s">
        <v>46</v>
      </c>
      <c r="GZ240" s="10" t="s">
        <v>23</v>
      </c>
      <c r="HA240" s="10" t="s">
        <v>45</v>
      </c>
      <c r="HB240" s="143" t="s">
        <v>103</v>
      </c>
    </row>
    <row r="241" spans="1:224" s="1" customFormat="1" ht="30" customHeight="1" x14ac:dyDescent="0.2">
      <c r="A241"/>
      <c r="B241" s="1467" t="s">
        <v>519</v>
      </c>
      <c r="C241" s="1482" t="s">
        <v>105</v>
      </c>
      <c r="D241" s="1481" t="s">
        <v>620</v>
      </c>
      <c r="E241" s="1480" t="s">
        <v>621</v>
      </c>
      <c r="F241" s="1479" t="s">
        <v>153</v>
      </c>
      <c r="G241" s="1478">
        <v>413.6</v>
      </c>
      <c r="H241" s="563">
        <v>73</v>
      </c>
      <c r="I241" s="1477">
        <f>ROUND(H241*G241,2)</f>
        <v>30192.799999999999</v>
      </c>
      <c r="J241" s="548"/>
      <c r="K241" s="549">
        <f>ROUND(J241*$H241,2)</f>
        <v>0</v>
      </c>
      <c r="L241" s="548"/>
      <c r="M241" s="549">
        <f>ROUND(L241*$H241,2)</f>
        <v>0</v>
      </c>
      <c r="N241" s="548"/>
      <c r="O241" s="549">
        <f>ROUND(N241*$H241,2)</f>
        <v>0</v>
      </c>
      <c r="P241" s="548"/>
      <c r="Q241" s="549">
        <f>ROUND(P241*$H241,2)</f>
        <v>0</v>
      </c>
      <c r="R241" s="548"/>
      <c r="S241" s="549">
        <f>ROUND(R241*$H241,2)</f>
        <v>0</v>
      </c>
      <c r="T241" s="1747"/>
      <c r="U241" s="1748">
        <f>ROUND(T241*$H241,2)</f>
        <v>0</v>
      </c>
      <c r="V241" s="548"/>
      <c r="W241" s="549">
        <f>ROUND(V241*$H241,2)</f>
        <v>0</v>
      </c>
      <c r="X241" s="548"/>
      <c r="Y241" s="549">
        <f>ROUND(X241*$H241,2)</f>
        <v>0</v>
      </c>
      <c r="Z241" s="1747"/>
      <c r="AA241" s="1748">
        <f>ROUND(Z241*$H241,2)</f>
        <v>0</v>
      </c>
      <c r="AB241" s="548"/>
      <c r="AC241" s="549">
        <f>ROUND(AB241*$H241,2)</f>
        <v>0</v>
      </c>
      <c r="AD241" s="548"/>
      <c r="AE241" s="549">
        <f>ROUND(AD241*$H241,2)</f>
        <v>0</v>
      </c>
      <c r="AF241" s="548"/>
      <c r="AG241" s="549">
        <f>ROUND(AF241*$H241,2)</f>
        <v>0</v>
      </c>
      <c r="AH241" s="548"/>
      <c r="AI241" s="549">
        <f>ROUND(AH241*$H241,2)</f>
        <v>0</v>
      </c>
      <c r="AJ241" s="548"/>
      <c r="AK241" s="549">
        <f>ROUND(AJ241*$H241,2)</f>
        <v>0</v>
      </c>
      <c r="AL241" s="2090"/>
      <c r="AM241" s="2091">
        <f>ROUND(AL241*$H241,2)</f>
        <v>0</v>
      </c>
      <c r="AN241" s="1747"/>
      <c r="AO241" s="1748">
        <f>ROUND(AN241*$H241,2)</f>
        <v>0</v>
      </c>
      <c r="AP241" s="2090"/>
      <c r="AQ241" s="2091">
        <f>ROUND(AP241*$H241,2)</f>
        <v>0</v>
      </c>
      <c r="AR241" s="548">
        <f>AP241+AN241+AL241+AJ241+AH241+AF241+AD241+AB241+Z241+X241+V241+T241+R241+P241+N241+L241+J241</f>
        <v>0</v>
      </c>
      <c r="AS241" s="549">
        <f>ROUND(AR241*H241,2)</f>
        <v>0</v>
      </c>
      <c r="AT241" s="548">
        <f>G241-AR241</f>
        <v>413.6</v>
      </c>
      <c r="AU241" s="549">
        <f>ROUND(AT241*H241,2)</f>
        <v>30192.799999999999</v>
      </c>
      <c r="AV241" s="2158">
        <f>AU241/I241</f>
        <v>1</v>
      </c>
      <c r="AW241" s="2407" t="s">
        <v>2622</v>
      </c>
      <c r="FO241" s="56"/>
      <c r="FP241" s="122" t="s">
        <v>7</v>
      </c>
      <c r="FQ241" s="1493" t="s">
        <v>31</v>
      </c>
      <c r="FS241" s="1492">
        <f>FR241*G247</f>
        <v>0</v>
      </c>
      <c r="FT241" s="1492">
        <v>3.1199999999999999E-3</v>
      </c>
      <c r="FU241" s="1492">
        <f>FT241*G247</f>
        <v>6.2399999999999999E-3</v>
      </c>
      <c r="FV241" s="1492">
        <v>0</v>
      </c>
      <c r="FW241" s="1491">
        <f>FV241*G247</f>
        <v>0</v>
      </c>
      <c r="GU241" s="126" t="s">
        <v>110</v>
      </c>
      <c r="GW241" s="126" t="s">
        <v>105</v>
      </c>
      <c r="GX241" s="126" t="s">
        <v>46</v>
      </c>
      <c r="HB241" s="1486" t="s">
        <v>103</v>
      </c>
      <c r="HH241" s="1490">
        <f>IF(FQ241="základní",I247,0)</f>
        <v>7250</v>
      </c>
      <c r="HI241" s="1490">
        <f>IF(FQ241="snížená",I247,0)</f>
        <v>0</v>
      </c>
      <c r="HJ241" s="1490">
        <f>IF(FQ241="zákl. přenesená",I247,0)</f>
        <v>0</v>
      </c>
      <c r="HK241" s="1490">
        <f>IF(FQ241="sníž. přenesená",I247,0)</f>
        <v>0</v>
      </c>
      <c r="HL241" s="1490">
        <f>IF(FQ241="nulová",I247,0)</f>
        <v>0</v>
      </c>
      <c r="HM241" s="1486" t="s">
        <v>45</v>
      </c>
      <c r="HN241" s="1490">
        <f>ROUND(H247*G247,2)</f>
        <v>7250</v>
      </c>
      <c r="HO241" s="1486" t="s">
        <v>110</v>
      </c>
      <c r="HP241" s="126" t="s">
        <v>1160</v>
      </c>
    </row>
    <row r="242" spans="1:224" s="1" customFormat="1" ht="30" customHeight="1" x14ac:dyDescent="0.2">
      <c r="A242"/>
      <c r="B242" s="599"/>
      <c r="C242" s="1460" t="s">
        <v>112</v>
      </c>
      <c r="D242" s="3"/>
      <c r="E242" s="1459" t="s">
        <v>623</v>
      </c>
      <c r="F242" s="3"/>
      <c r="G242" s="3"/>
      <c r="H242" s="1458"/>
      <c r="I242" s="601"/>
      <c r="J242" s="542"/>
      <c r="K242" s="543"/>
      <c r="L242" s="542"/>
      <c r="M242" s="543"/>
      <c r="N242" s="542"/>
      <c r="O242" s="543"/>
      <c r="P242" s="542"/>
      <c r="Q242" s="543"/>
      <c r="R242" s="542"/>
      <c r="S242" s="543"/>
      <c r="T242" s="1605"/>
      <c r="U242" s="1606"/>
      <c r="V242" s="542"/>
      <c r="W242" s="543"/>
      <c r="X242" s="542"/>
      <c r="Y242" s="543"/>
      <c r="Z242" s="1605"/>
      <c r="AA242" s="1606"/>
      <c r="AB242" s="542"/>
      <c r="AC242" s="543"/>
      <c r="AD242" s="542"/>
      <c r="AE242" s="543"/>
      <c r="AF242" s="542"/>
      <c r="AG242" s="543"/>
      <c r="AH242" s="542"/>
      <c r="AI242" s="543"/>
      <c r="AJ242" s="542"/>
      <c r="AK242" s="543"/>
      <c r="AL242" s="1901"/>
      <c r="AM242" s="1902"/>
      <c r="AN242" s="1605"/>
      <c r="AO242" s="1606"/>
      <c r="AP242" s="1901"/>
      <c r="AQ242" s="1902"/>
      <c r="AR242" s="542"/>
      <c r="AS242" s="543"/>
      <c r="AT242" s="542"/>
      <c r="AU242" s="543"/>
      <c r="AV242" s="2155"/>
      <c r="FO242" s="56"/>
      <c r="FP242" s="1504"/>
      <c r="FW242" s="1503"/>
      <c r="GW242" s="1486" t="s">
        <v>112</v>
      </c>
      <c r="GX242" s="1486" t="s">
        <v>46</v>
      </c>
    </row>
    <row r="243" spans="1:224" s="10" customFormat="1" ht="30" customHeight="1" x14ac:dyDescent="0.2">
      <c r="A243"/>
      <c r="B243" s="657"/>
      <c r="C243" s="1460" t="s">
        <v>114</v>
      </c>
      <c r="D243" s="755" t="s">
        <v>7</v>
      </c>
      <c r="E243" s="1476" t="s">
        <v>1156</v>
      </c>
      <c r="F243" s="751"/>
      <c r="G243" s="1475">
        <v>413.6</v>
      </c>
      <c r="H243" s="1474"/>
      <c r="I243" s="659"/>
      <c r="J243" s="316"/>
      <c r="K243" s="317"/>
      <c r="L243" s="316"/>
      <c r="M243" s="317"/>
      <c r="N243" s="316"/>
      <c r="O243" s="317"/>
      <c r="P243" s="316"/>
      <c r="Q243" s="317"/>
      <c r="R243" s="316"/>
      <c r="S243" s="317"/>
      <c r="T243" s="1609"/>
      <c r="U243" s="1610"/>
      <c r="V243" s="316"/>
      <c r="W243" s="317"/>
      <c r="X243" s="316"/>
      <c r="Y243" s="317"/>
      <c r="Z243" s="1609"/>
      <c r="AA243" s="1610"/>
      <c r="AB243" s="316"/>
      <c r="AC243" s="317"/>
      <c r="AD243" s="316"/>
      <c r="AE243" s="317"/>
      <c r="AF243" s="316"/>
      <c r="AG243" s="317"/>
      <c r="AH243" s="316"/>
      <c r="AI243" s="317"/>
      <c r="AJ243" s="316"/>
      <c r="AK243" s="317"/>
      <c r="AL243" s="1905"/>
      <c r="AM243" s="1906"/>
      <c r="AN243" s="1609"/>
      <c r="AO243" s="1610"/>
      <c r="AP243" s="1905"/>
      <c r="AQ243" s="1906"/>
      <c r="AR243" s="316"/>
      <c r="AS243" s="317"/>
      <c r="AT243" s="316"/>
      <c r="AU243" s="317"/>
      <c r="AV243" s="2156"/>
      <c r="FO243" s="139"/>
      <c r="FP243" s="1502"/>
      <c r="FW243" s="1501"/>
      <c r="GW243" s="143" t="s">
        <v>114</v>
      </c>
      <c r="GX243" s="143" t="s">
        <v>46</v>
      </c>
      <c r="GY243" s="10" t="s">
        <v>46</v>
      </c>
      <c r="GZ243" s="10" t="s">
        <v>23</v>
      </c>
      <c r="HA243" s="10" t="s">
        <v>45</v>
      </c>
      <c r="HB243" s="143" t="s">
        <v>103</v>
      </c>
    </row>
    <row r="244" spans="1:224" s="1494" customFormat="1" ht="30" customHeight="1" x14ac:dyDescent="0.2">
      <c r="A244"/>
      <c r="B244" s="1467" t="s">
        <v>523</v>
      </c>
      <c r="C244" s="1482" t="s">
        <v>105</v>
      </c>
      <c r="D244" s="1481" t="s">
        <v>631</v>
      </c>
      <c r="E244" s="1480" t="s">
        <v>632</v>
      </c>
      <c r="F244" s="1479" t="s">
        <v>341</v>
      </c>
      <c r="G244" s="1478">
        <v>8</v>
      </c>
      <c r="H244" s="563">
        <v>2250</v>
      </c>
      <c r="I244" s="1477">
        <f>ROUND(H244*G244,2)</f>
        <v>18000</v>
      </c>
      <c r="J244" s="548"/>
      <c r="K244" s="549">
        <f>ROUND(J244*$H244,2)</f>
        <v>0</v>
      </c>
      <c r="L244" s="548"/>
      <c r="M244" s="549">
        <f>ROUND(L244*$H244,2)</f>
        <v>0</v>
      </c>
      <c r="N244" s="548"/>
      <c r="O244" s="549">
        <f>ROUND(N244*$H244,2)</f>
        <v>0</v>
      </c>
      <c r="P244" s="548"/>
      <c r="Q244" s="549">
        <f>ROUND(P244*$H244,2)</f>
        <v>0</v>
      </c>
      <c r="R244" s="548"/>
      <c r="S244" s="549">
        <f>ROUND(R244*$H244,2)</f>
        <v>0</v>
      </c>
      <c r="T244" s="1747"/>
      <c r="U244" s="1748">
        <f>ROUND(T244*$H244,2)</f>
        <v>0</v>
      </c>
      <c r="V244" s="548"/>
      <c r="W244" s="549">
        <f>ROUND(V244*$H244,2)</f>
        <v>0</v>
      </c>
      <c r="X244" s="548"/>
      <c r="Y244" s="549">
        <f>ROUND(X244*$H244,2)</f>
        <v>0</v>
      </c>
      <c r="Z244" s="1747"/>
      <c r="AA244" s="1748">
        <f>ROUND(Z244*$H244,2)</f>
        <v>0</v>
      </c>
      <c r="AB244" s="548"/>
      <c r="AC244" s="549">
        <f>ROUND(AB244*$H244,2)</f>
        <v>0</v>
      </c>
      <c r="AD244" s="548"/>
      <c r="AE244" s="549">
        <f>ROUND(AD244*$H244,2)</f>
        <v>0</v>
      </c>
      <c r="AF244" s="548"/>
      <c r="AG244" s="549">
        <f>ROUND(AF244*$H244,2)</f>
        <v>0</v>
      </c>
      <c r="AH244" s="548"/>
      <c r="AI244" s="549">
        <f>ROUND(AH244*$H244,2)</f>
        <v>0</v>
      </c>
      <c r="AJ244" s="548"/>
      <c r="AK244" s="549">
        <f>ROUND(AJ244*$H244,2)</f>
        <v>0</v>
      </c>
      <c r="AL244" s="2090"/>
      <c r="AM244" s="2091">
        <f>ROUND(AL244*$H244,2)</f>
        <v>0</v>
      </c>
      <c r="AN244" s="1747"/>
      <c r="AO244" s="1748">
        <f>ROUND(AN244*$H244,2)</f>
        <v>0</v>
      </c>
      <c r="AP244" s="2090"/>
      <c r="AQ244" s="2091">
        <f>ROUND(AP244*$H244,2)</f>
        <v>0</v>
      </c>
      <c r="AR244" s="548">
        <f>AP244+AN244+AL244+AJ244+AH244+AF244+AD244+AB244+Z244+X244+V244+T244+R244+P244+N244+L244+J244</f>
        <v>0</v>
      </c>
      <c r="AS244" s="549">
        <f>ROUND(AR244*H244,2)</f>
        <v>0</v>
      </c>
      <c r="AT244" s="548">
        <f>G244-AR244</f>
        <v>8</v>
      </c>
      <c r="AU244" s="549">
        <f>ROUND(AT244*H244,2)</f>
        <v>18000</v>
      </c>
      <c r="AV244" s="2158">
        <f>AU244/I244</f>
        <v>1</v>
      </c>
      <c r="FO244" s="1498"/>
      <c r="FP244" s="1497"/>
      <c r="FS244" s="1496">
        <f>SUM(FS245:FS260)</f>
        <v>0</v>
      </c>
      <c r="FU244" s="1496">
        <f>SUM(FU245:FU260)</f>
        <v>2.7637999999999999E-2</v>
      </c>
      <c r="FW244" s="1495">
        <f>SUM(FW245:FW260)</f>
        <v>0</v>
      </c>
      <c r="GU244" s="113" t="s">
        <v>45</v>
      </c>
      <c r="GW244" s="114" t="s">
        <v>43</v>
      </c>
      <c r="GX244" s="114" t="s">
        <v>45</v>
      </c>
      <c r="HB244" s="113" t="s">
        <v>103</v>
      </c>
      <c r="HN244" s="115">
        <f>SUM(HN245:HN260)</f>
        <v>126596.29000000001</v>
      </c>
    </row>
    <row r="245" spans="1:224" s="1" customFormat="1" ht="30" customHeight="1" x14ac:dyDescent="0.2">
      <c r="A245"/>
      <c r="B245" s="666"/>
      <c r="C245" s="1460" t="s">
        <v>114</v>
      </c>
      <c r="D245" s="749" t="s">
        <v>7</v>
      </c>
      <c r="E245" s="1500" t="s">
        <v>634</v>
      </c>
      <c r="F245" s="745"/>
      <c r="G245" s="749" t="s">
        <v>7</v>
      </c>
      <c r="H245" s="1499"/>
      <c r="I245" s="668"/>
      <c r="J245" s="542"/>
      <c r="K245" s="543"/>
      <c r="L245" s="542"/>
      <c r="M245" s="543"/>
      <c r="N245" s="542"/>
      <c r="O245" s="543"/>
      <c r="P245" s="542"/>
      <c r="Q245" s="543"/>
      <c r="R245" s="542"/>
      <c r="S245" s="543"/>
      <c r="T245" s="1605"/>
      <c r="U245" s="1606"/>
      <c r="V245" s="542"/>
      <c r="W245" s="543"/>
      <c r="X245" s="542"/>
      <c r="Y245" s="543"/>
      <c r="Z245" s="1605"/>
      <c r="AA245" s="1606"/>
      <c r="AB245" s="542"/>
      <c r="AC245" s="543"/>
      <c r="AD245" s="542"/>
      <c r="AE245" s="543"/>
      <c r="AF245" s="542"/>
      <c r="AG245" s="543"/>
      <c r="AH245" s="542"/>
      <c r="AI245" s="543"/>
      <c r="AJ245" s="542"/>
      <c r="AK245" s="543"/>
      <c r="AL245" s="1901"/>
      <c r="AM245" s="1902"/>
      <c r="AN245" s="1605"/>
      <c r="AO245" s="1606"/>
      <c r="AP245" s="1901"/>
      <c r="AQ245" s="1902"/>
      <c r="AR245" s="542"/>
      <c r="AS245" s="543"/>
      <c r="AT245" s="542"/>
      <c r="AU245" s="543"/>
      <c r="AV245" s="2155"/>
      <c r="FO245" s="56"/>
      <c r="FP245" s="122" t="s">
        <v>7</v>
      </c>
      <c r="FQ245" s="1493" t="s">
        <v>31</v>
      </c>
      <c r="FS245" s="1492">
        <f>FR245*G253</f>
        <v>0</v>
      </c>
      <c r="FT245" s="1492">
        <v>0</v>
      </c>
      <c r="FU245" s="1492">
        <f>FT245*G253</f>
        <v>0</v>
      </c>
      <c r="FV245" s="1492">
        <v>0</v>
      </c>
      <c r="FW245" s="1491">
        <f>FV245*G253</f>
        <v>0</v>
      </c>
      <c r="GU245" s="126" t="s">
        <v>110</v>
      </c>
      <c r="GW245" s="126" t="s">
        <v>105</v>
      </c>
      <c r="GX245" s="126" t="s">
        <v>46</v>
      </c>
      <c r="HB245" s="1486" t="s">
        <v>103</v>
      </c>
      <c r="HH245" s="1490">
        <f>IF(FQ245="základní",I253,0)</f>
        <v>2125.87</v>
      </c>
      <c r="HI245" s="1490">
        <f>IF(FQ245="snížená",I253,0)</f>
        <v>0</v>
      </c>
      <c r="HJ245" s="1490">
        <f>IF(FQ245="zákl. přenesená",I253,0)</f>
        <v>0</v>
      </c>
      <c r="HK245" s="1490">
        <f>IF(FQ245="sníž. přenesená",I253,0)</f>
        <v>0</v>
      </c>
      <c r="HL245" s="1490">
        <f>IF(FQ245="nulová",I253,0)</f>
        <v>0</v>
      </c>
      <c r="HM245" s="1486" t="s">
        <v>45</v>
      </c>
      <c r="HN245" s="1490">
        <f>ROUND(H253*G253,2)</f>
        <v>2125.87</v>
      </c>
      <c r="HO245" s="1486" t="s">
        <v>110</v>
      </c>
      <c r="HP245" s="126" t="s">
        <v>1164</v>
      </c>
    </row>
    <row r="246" spans="1:224" s="10" customFormat="1" ht="30" customHeight="1" x14ac:dyDescent="0.2">
      <c r="A246"/>
      <c r="B246" s="657"/>
      <c r="C246" s="1460" t="s">
        <v>114</v>
      </c>
      <c r="D246" s="755" t="s">
        <v>7</v>
      </c>
      <c r="E246" s="1476" t="s">
        <v>1159</v>
      </c>
      <c r="F246" s="751"/>
      <c r="G246" s="1475">
        <v>8</v>
      </c>
      <c r="H246" s="1474"/>
      <c r="I246" s="659"/>
      <c r="J246" s="316"/>
      <c r="K246" s="317"/>
      <c r="L246" s="316"/>
      <c r="M246" s="317"/>
      <c r="N246" s="316"/>
      <c r="O246" s="317"/>
      <c r="P246" s="316"/>
      <c r="Q246" s="317"/>
      <c r="R246" s="316"/>
      <c r="S246" s="317"/>
      <c r="T246" s="1609"/>
      <c r="U246" s="1610"/>
      <c r="V246" s="316"/>
      <c r="W246" s="317"/>
      <c r="X246" s="316"/>
      <c r="Y246" s="317"/>
      <c r="Z246" s="1609"/>
      <c r="AA246" s="1610"/>
      <c r="AB246" s="316"/>
      <c r="AC246" s="317"/>
      <c r="AD246" s="316"/>
      <c r="AE246" s="317"/>
      <c r="AF246" s="316"/>
      <c r="AG246" s="317"/>
      <c r="AH246" s="316"/>
      <c r="AI246" s="317"/>
      <c r="AJ246" s="316"/>
      <c r="AK246" s="317"/>
      <c r="AL246" s="1905"/>
      <c r="AM246" s="1906"/>
      <c r="AN246" s="1609"/>
      <c r="AO246" s="1610"/>
      <c r="AP246" s="1905"/>
      <c r="AQ246" s="1906"/>
      <c r="AR246" s="316"/>
      <c r="AS246" s="317"/>
      <c r="AT246" s="316"/>
      <c r="AU246" s="317"/>
      <c r="AV246" s="2156"/>
      <c r="FO246" s="139"/>
      <c r="FP246" s="1502"/>
      <c r="FW246" s="1501"/>
      <c r="GW246" s="143" t="s">
        <v>114</v>
      </c>
      <c r="GX246" s="143" t="s">
        <v>46</v>
      </c>
      <c r="GY246" s="10" t="s">
        <v>46</v>
      </c>
      <c r="GZ246" s="10" t="s">
        <v>23</v>
      </c>
      <c r="HA246" s="10" t="s">
        <v>45</v>
      </c>
      <c r="HB246" s="143" t="s">
        <v>103</v>
      </c>
    </row>
    <row r="247" spans="1:224" s="9" customFormat="1" ht="30" customHeight="1" x14ac:dyDescent="0.2">
      <c r="A247"/>
      <c r="B247" s="1467" t="s">
        <v>528</v>
      </c>
      <c r="C247" s="1482" t="s">
        <v>105</v>
      </c>
      <c r="D247" s="1481" t="s">
        <v>637</v>
      </c>
      <c r="E247" s="1480" t="s">
        <v>638</v>
      </c>
      <c r="F247" s="1479" t="s">
        <v>341</v>
      </c>
      <c r="G247" s="1478">
        <v>2</v>
      </c>
      <c r="H247" s="563">
        <v>3625</v>
      </c>
      <c r="I247" s="1477">
        <f>ROUND(H247*G247,2)</f>
        <v>7250</v>
      </c>
      <c r="J247" s="548"/>
      <c r="K247" s="549">
        <f>ROUND(J247*$H247,2)</f>
        <v>0</v>
      </c>
      <c r="L247" s="548"/>
      <c r="M247" s="549">
        <f>ROUND(L247*$H247,2)</f>
        <v>0</v>
      </c>
      <c r="N247" s="548"/>
      <c r="O247" s="549">
        <f>ROUND(N247*$H247,2)</f>
        <v>0</v>
      </c>
      <c r="P247" s="548"/>
      <c r="Q247" s="549">
        <f>ROUND(P247*$H247,2)</f>
        <v>0</v>
      </c>
      <c r="R247" s="548"/>
      <c r="S247" s="549">
        <f>ROUND(R247*$H247,2)</f>
        <v>0</v>
      </c>
      <c r="T247" s="1747"/>
      <c r="U247" s="1748">
        <f>ROUND(T247*$H247,2)</f>
        <v>0</v>
      </c>
      <c r="V247" s="548"/>
      <c r="W247" s="549">
        <f>ROUND(V247*$H247,2)</f>
        <v>0</v>
      </c>
      <c r="X247" s="548"/>
      <c r="Y247" s="549">
        <f>ROUND(X247*$H247,2)</f>
        <v>0</v>
      </c>
      <c r="Z247" s="1747"/>
      <c r="AA247" s="1748">
        <f>ROUND(Z247*$H247,2)</f>
        <v>0</v>
      </c>
      <c r="AB247" s="548"/>
      <c r="AC247" s="549">
        <f>ROUND(AB247*$H247,2)</f>
        <v>0</v>
      </c>
      <c r="AD247" s="548"/>
      <c r="AE247" s="549">
        <f>ROUND(AD247*$H247,2)</f>
        <v>0</v>
      </c>
      <c r="AF247" s="548"/>
      <c r="AG247" s="549">
        <f>ROUND(AF247*$H247,2)</f>
        <v>0</v>
      </c>
      <c r="AH247" s="548"/>
      <c r="AI247" s="549">
        <f>ROUND(AH247*$H247,2)</f>
        <v>0</v>
      </c>
      <c r="AJ247" s="548"/>
      <c r="AK247" s="549">
        <f>ROUND(AJ247*$H247,2)</f>
        <v>0</v>
      </c>
      <c r="AL247" s="2090"/>
      <c r="AM247" s="2091">
        <f>ROUND(AL247*$H247,2)</f>
        <v>0</v>
      </c>
      <c r="AN247" s="1747"/>
      <c r="AO247" s="1748">
        <f>ROUND(AN247*$H247,2)</f>
        <v>0</v>
      </c>
      <c r="AP247" s="2090"/>
      <c r="AQ247" s="2091">
        <f>ROUND(AP247*$H247,2)</f>
        <v>0</v>
      </c>
      <c r="AR247" s="548">
        <f>AP247+AN247+AL247+AJ247+AH247+AF247+AD247+AB247+Z247+X247+V247+T247+R247+P247+N247+L247+J247</f>
        <v>0</v>
      </c>
      <c r="AS247" s="549">
        <f>ROUND(AR247*H247,2)</f>
        <v>0</v>
      </c>
      <c r="AT247" s="548">
        <f>G247-AR247</f>
        <v>2</v>
      </c>
      <c r="AU247" s="549">
        <f>ROUND(AT247*H247,2)</f>
        <v>7250</v>
      </c>
      <c r="AV247" s="2158">
        <f>AU247/I247</f>
        <v>1</v>
      </c>
      <c r="FO247" s="132"/>
      <c r="FP247" s="1510"/>
      <c r="FW247" s="1509"/>
      <c r="GW247" s="136" t="s">
        <v>114</v>
      </c>
      <c r="GX247" s="136" t="s">
        <v>46</v>
      </c>
      <c r="GY247" s="9" t="s">
        <v>45</v>
      </c>
      <c r="GZ247" s="9" t="s">
        <v>23</v>
      </c>
      <c r="HA247" s="9" t="s">
        <v>44</v>
      </c>
      <c r="HB247" s="136" t="s">
        <v>103</v>
      </c>
    </row>
    <row r="248" spans="1:224" s="1" customFormat="1" ht="30" customHeight="1" x14ac:dyDescent="0.2">
      <c r="A248"/>
      <c r="B248" s="599"/>
      <c r="C248" s="1460" t="s">
        <v>112</v>
      </c>
      <c r="D248" s="3"/>
      <c r="E248" s="1459" t="s">
        <v>640</v>
      </c>
      <c r="F248" s="3"/>
      <c r="G248" s="3"/>
      <c r="H248" s="1458"/>
      <c r="I248" s="601"/>
      <c r="J248" s="542"/>
      <c r="K248" s="543"/>
      <c r="L248" s="542"/>
      <c r="M248" s="543"/>
      <c r="N248" s="542"/>
      <c r="O248" s="543"/>
      <c r="P248" s="542"/>
      <c r="Q248" s="543"/>
      <c r="R248" s="542"/>
      <c r="S248" s="543"/>
      <c r="T248" s="1605"/>
      <c r="U248" s="1606"/>
      <c r="V248" s="542"/>
      <c r="W248" s="543"/>
      <c r="X248" s="542"/>
      <c r="Y248" s="543"/>
      <c r="Z248" s="1605"/>
      <c r="AA248" s="1606"/>
      <c r="AB248" s="542"/>
      <c r="AC248" s="543"/>
      <c r="AD248" s="542"/>
      <c r="AE248" s="543"/>
      <c r="AF248" s="542"/>
      <c r="AG248" s="543"/>
      <c r="AH248" s="542"/>
      <c r="AI248" s="543"/>
      <c r="AJ248" s="542"/>
      <c r="AK248" s="543"/>
      <c r="AL248" s="1901"/>
      <c r="AM248" s="1902"/>
      <c r="AN248" s="1605"/>
      <c r="AO248" s="1606"/>
      <c r="AP248" s="1901"/>
      <c r="AQ248" s="1902"/>
      <c r="AR248" s="542"/>
      <c r="AS248" s="543"/>
      <c r="AT248" s="542"/>
      <c r="AU248" s="543"/>
      <c r="AV248" s="2155"/>
      <c r="FO248" s="56"/>
      <c r="FP248" s="122" t="s">
        <v>7</v>
      </c>
      <c r="FQ248" s="1493" t="s">
        <v>31</v>
      </c>
      <c r="FS248" s="1492">
        <f>FR248*G256</f>
        <v>0</v>
      </c>
      <c r="FT248" s="1492">
        <v>5.0000000000000002E-5</v>
      </c>
      <c r="FU248" s="1492">
        <f>FT248*G256</f>
        <v>2.7637999999999999E-2</v>
      </c>
      <c r="FV248" s="1492">
        <v>0</v>
      </c>
      <c r="FW248" s="1491">
        <f>FV248*G256</f>
        <v>0</v>
      </c>
      <c r="GU248" s="126" t="s">
        <v>110</v>
      </c>
      <c r="GW248" s="126" t="s">
        <v>105</v>
      </c>
      <c r="GX248" s="126" t="s">
        <v>46</v>
      </c>
      <c r="HB248" s="1486" t="s">
        <v>103</v>
      </c>
      <c r="HH248" s="1490">
        <f>IF(FQ248="základní",I256,0)</f>
        <v>38914.300000000003</v>
      </c>
      <c r="HI248" s="1490">
        <f>IF(FQ248="snížená",I256,0)</f>
        <v>0</v>
      </c>
      <c r="HJ248" s="1490">
        <f>IF(FQ248="zákl. přenesená",I256,0)</f>
        <v>0</v>
      </c>
      <c r="HK248" s="1490">
        <f>IF(FQ248="sníž. přenesená",I256,0)</f>
        <v>0</v>
      </c>
      <c r="HL248" s="1490">
        <f>IF(FQ248="nulová",I256,0)</f>
        <v>0</v>
      </c>
      <c r="HM248" s="1486" t="s">
        <v>45</v>
      </c>
      <c r="HN248" s="1490">
        <f>ROUND(H256*G256,2)</f>
        <v>38914.300000000003</v>
      </c>
      <c r="HO248" s="1486" t="s">
        <v>110</v>
      </c>
      <c r="HP248" s="126" t="s">
        <v>1165</v>
      </c>
    </row>
    <row r="249" spans="1:224" s="1" customFormat="1" ht="30" customHeight="1" thickBot="1" x14ac:dyDescent="0.25">
      <c r="A249"/>
      <c r="B249" s="657"/>
      <c r="C249" s="1460" t="s">
        <v>114</v>
      </c>
      <c r="D249" s="755" t="s">
        <v>7</v>
      </c>
      <c r="E249" s="1476" t="s">
        <v>1161</v>
      </c>
      <c r="F249" s="751"/>
      <c r="G249" s="1475">
        <v>2</v>
      </c>
      <c r="H249" s="1474"/>
      <c r="I249" s="659"/>
      <c r="J249" s="542"/>
      <c r="K249" s="543"/>
      <c r="L249" s="542"/>
      <c r="M249" s="543"/>
      <c r="N249" s="542"/>
      <c r="O249" s="543"/>
      <c r="P249" s="542"/>
      <c r="Q249" s="543"/>
      <c r="R249" s="542"/>
      <c r="S249" s="543"/>
      <c r="T249" s="1605"/>
      <c r="U249" s="1606"/>
      <c r="V249" s="542"/>
      <c r="W249" s="543"/>
      <c r="X249" s="542"/>
      <c r="Y249" s="543"/>
      <c r="Z249" s="1605"/>
      <c r="AA249" s="1606"/>
      <c r="AB249" s="542"/>
      <c r="AC249" s="543"/>
      <c r="AD249" s="542"/>
      <c r="AE249" s="543"/>
      <c r="AF249" s="542"/>
      <c r="AG249" s="543"/>
      <c r="AH249" s="542"/>
      <c r="AI249" s="543"/>
      <c r="AJ249" s="542"/>
      <c r="AK249" s="543"/>
      <c r="AL249" s="1901"/>
      <c r="AM249" s="1902"/>
      <c r="AN249" s="1605"/>
      <c r="AO249" s="1606"/>
      <c r="AP249" s="1901"/>
      <c r="AQ249" s="1902"/>
      <c r="AR249" s="542"/>
      <c r="AS249" s="543"/>
      <c r="AT249" s="542"/>
      <c r="AU249" s="543"/>
      <c r="AV249" s="2155"/>
      <c r="FO249" s="56"/>
      <c r="FP249" s="1504"/>
      <c r="FW249" s="1503"/>
      <c r="GW249" s="1486" t="s">
        <v>112</v>
      </c>
      <c r="GX249" s="1486" t="s">
        <v>46</v>
      </c>
    </row>
    <row r="250" spans="1:224" s="10" customFormat="1" ht="30" customHeight="1" thickBot="1" x14ac:dyDescent="0.25">
      <c r="A250"/>
      <c r="B250" s="657"/>
      <c r="C250" s="751"/>
      <c r="D250" s="751"/>
      <c r="E250" s="751"/>
      <c r="F250" s="751"/>
      <c r="G250" s="751"/>
      <c r="H250" s="751"/>
      <c r="I250" s="659"/>
      <c r="J250" s="2255" t="s">
        <v>2484</v>
      </c>
      <c r="K250" s="2266"/>
      <c r="L250" s="2275" t="s">
        <v>2485</v>
      </c>
      <c r="M250" s="2266"/>
      <c r="N250" s="2255" t="s">
        <v>2486</v>
      </c>
      <c r="O250" s="2266"/>
      <c r="P250" s="2255" t="s">
        <v>2487</v>
      </c>
      <c r="Q250" s="2266"/>
      <c r="R250" s="2255" t="s">
        <v>2488</v>
      </c>
      <c r="S250" s="2266"/>
      <c r="T250" s="2270" t="s">
        <v>2489</v>
      </c>
      <c r="U250" s="2271"/>
      <c r="V250" s="2255" t="s">
        <v>2490</v>
      </c>
      <c r="W250" s="2266"/>
      <c r="X250" s="2255" t="s">
        <v>2491</v>
      </c>
      <c r="Y250" s="2266"/>
      <c r="Z250" s="2270" t="s">
        <v>2492</v>
      </c>
      <c r="AA250" s="2271"/>
      <c r="AB250" s="2255" t="s">
        <v>2493</v>
      </c>
      <c r="AC250" s="2266"/>
      <c r="AD250" s="2255" t="s">
        <v>2494</v>
      </c>
      <c r="AE250" s="2266"/>
      <c r="AF250" s="2255" t="s">
        <v>2495</v>
      </c>
      <c r="AG250" s="2266"/>
      <c r="AH250" s="2255" t="s">
        <v>2496</v>
      </c>
      <c r="AI250" s="2266"/>
      <c r="AJ250" s="2255" t="s">
        <v>2497</v>
      </c>
      <c r="AK250" s="2266"/>
      <c r="AL250" s="2272" t="s">
        <v>2498</v>
      </c>
      <c r="AM250" s="2273"/>
      <c r="AN250" s="2270" t="s">
        <v>2499</v>
      </c>
      <c r="AO250" s="2271"/>
      <c r="AP250" s="2272" t="s">
        <v>2504</v>
      </c>
      <c r="AQ250" s="2273"/>
      <c r="AR250" s="2255" t="s">
        <v>2500</v>
      </c>
      <c r="AS250" s="2266"/>
      <c r="AT250" s="2255" t="s">
        <v>2501</v>
      </c>
      <c r="AU250" s="2256"/>
      <c r="AV250" s="2151" t="s">
        <v>2502</v>
      </c>
      <c r="FO250" s="139"/>
      <c r="FP250" s="1502"/>
      <c r="FW250" s="1501"/>
      <c r="GW250" s="143" t="s">
        <v>114</v>
      </c>
      <c r="GX250" s="143" t="s">
        <v>46</v>
      </c>
      <c r="GY250" s="10" t="s">
        <v>46</v>
      </c>
      <c r="GZ250" s="10" t="s">
        <v>23</v>
      </c>
      <c r="HA250" s="10" t="s">
        <v>45</v>
      </c>
      <c r="HB250" s="143" t="s">
        <v>103</v>
      </c>
    </row>
    <row r="251" spans="1:224" s="1" customFormat="1" ht="30" customHeight="1" thickBot="1" x14ac:dyDescent="0.25">
      <c r="A251"/>
      <c r="B251" s="599"/>
      <c r="C251" s="3"/>
      <c r="D251" s="3"/>
      <c r="E251" s="3"/>
      <c r="F251" s="3"/>
      <c r="G251" s="3"/>
      <c r="H251" s="3"/>
      <c r="I251" s="601"/>
      <c r="J251" s="175" t="s">
        <v>91</v>
      </c>
      <c r="K251" s="177" t="s">
        <v>2503</v>
      </c>
      <c r="L251" s="175" t="s">
        <v>91</v>
      </c>
      <c r="M251" s="177" t="s">
        <v>2503</v>
      </c>
      <c r="N251" s="175" t="s">
        <v>91</v>
      </c>
      <c r="O251" s="177" t="s">
        <v>2503</v>
      </c>
      <c r="P251" s="175" t="s">
        <v>91</v>
      </c>
      <c r="Q251" s="177" t="s">
        <v>2503</v>
      </c>
      <c r="R251" s="175" t="s">
        <v>91</v>
      </c>
      <c r="S251" s="177" t="s">
        <v>2503</v>
      </c>
      <c r="T251" s="1599" t="s">
        <v>91</v>
      </c>
      <c r="U251" s="1600" t="s">
        <v>2503</v>
      </c>
      <c r="V251" s="175" t="s">
        <v>91</v>
      </c>
      <c r="W251" s="177" t="s">
        <v>2503</v>
      </c>
      <c r="X251" s="175" t="s">
        <v>91</v>
      </c>
      <c r="Y251" s="177" t="s">
        <v>2503</v>
      </c>
      <c r="Z251" s="1599" t="s">
        <v>91</v>
      </c>
      <c r="AA251" s="1600" t="s">
        <v>2503</v>
      </c>
      <c r="AB251" s="175" t="s">
        <v>91</v>
      </c>
      <c r="AC251" s="177" t="s">
        <v>2503</v>
      </c>
      <c r="AD251" s="175" t="s">
        <v>91</v>
      </c>
      <c r="AE251" s="177" t="s">
        <v>2503</v>
      </c>
      <c r="AF251" s="175" t="s">
        <v>91</v>
      </c>
      <c r="AG251" s="177" t="s">
        <v>2503</v>
      </c>
      <c r="AH251" s="175" t="s">
        <v>91</v>
      </c>
      <c r="AI251" s="177" t="s">
        <v>2503</v>
      </c>
      <c r="AJ251" s="175" t="s">
        <v>91</v>
      </c>
      <c r="AK251" s="177" t="s">
        <v>2503</v>
      </c>
      <c r="AL251" s="1895" t="s">
        <v>91</v>
      </c>
      <c r="AM251" s="1896" t="s">
        <v>2503</v>
      </c>
      <c r="AN251" s="1599" t="s">
        <v>91</v>
      </c>
      <c r="AO251" s="1600" t="s">
        <v>2503</v>
      </c>
      <c r="AP251" s="1895" t="s">
        <v>91</v>
      </c>
      <c r="AQ251" s="1896" t="s">
        <v>2503</v>
      </c>
      <c r="AR251" s="175" t="s">
        <v>91</v>
      </c>
      <c r="AS251" s="177" t="s">
        <v>2503</v>
      </c>
      <c r="AT251" s="175" t="s">
        <v>91</v>
      </c>
      <c r="AU251" s="177" t="s">
        <v>2503</v>
      </c>
      <c r="AV251" s="2161"/>
      <c r="FO251" s="56"/>
      <c r="FP251" s="122" t="s">
        <v>7</v>
      </c>
      <c r="FQ251" s="1493" t="s">
        <v>31</v>
      </c>
      <c r="FS251" s="1492">
        <f>FR251*G259</f>
        <v>0</v>
      </c>
      <c r="FT251" s="1492">
        <v>0</v>
      </c>
      <c r="FU251" s="1492">
        <f>FT251*G259</f>
        <v>0</v>
      </c>
      <c r="FV251" s="1492">
        <v>0</v>
      </c>
      <c r="FW251" s="1491">
        <f>FV251*G259</f>
        <v>0</v>
      </c>
      <c r="GU251" s="126" t="s">
        <v>110</v>
      </c>
      <c r="GW251" s="126" t="s">
        <v>105</v>
      </c>
      <c r="GX251" s="126" t="s">
        <v>46</v>
      </c>
      <c r="HB251" s="1486" t="s">
        <v>103</v>
      </c>
      <c r="HH251" s="1490">
        <f>IF(FQ251="základní",I259,0)</f>
        <v>29627.94</v>
      </c>
      <c r="HI251" s="1490">
        <f>IF(FQ251="snížená",I259,0)</f>
        <v>0</v>
      </c>
      <c r="HJ251" s="1490">
        <f>IF(FQ251="zákl. přenesená",I259,0)</f>
        <v>0</v>
      </c>
      <c r="HK251" s="1490">
        <f>IF(FQ251="sníž. přenesená",I259,0)</f>
        <v>0</v>
      </c>
      <c r="HL251" s="1490">
        <f>IF(FQ251="nulová",I259,0)</f>
        <v>0</v>
      </c>
      <c r="HM251" s="1486" t="s">
        <v>45</v>
      </c>
      <c r="HN251" s="1490">
        <f>ROUND(H259*G259,2)</f>
        <v>29627.94</v>
      </c>
      <c r="HO251" s="1486" t="s">
        <v>110</v>
      </c>
      <c r="HP251" s="126" t="s">
        <v>1167</v>
      </c>
    </row>
    <row r="252" spans="1:224" s="1131" customFormat="1" ht="30" customHeight="1" thickBot="1" x14ac:dyDescent="0.35">
      <c r="A252" s="1117"/>
      <c r="B252" s="1473"/>
      <c r="C252" s="1472" t="s">
        <v>43</v>
      </c>
      <c r="D252" s="1472" t="s">
        <v>173</v>
      </c>
      <c r="E252" s="1471" t="s">
        <v>642</v>
      </c>
      <c r="F252" s="1470"/>
      <c r="G252" s="1470"/>
      <c r="H252" s="1469"/>
      <c r="I252" s="1468">
        <f>HN244</f>
        <v>126596.29000000001</v>
      </c>
      <c r="J252" s="1122"/>
      <c r="K252" s="1123">
        <f>K253+K256+K259+K264</f>
        <v>0</v>
      </c>
      <c r="L252" s="365"/>
      <c r="M252" s="404">
        <f>M253+M256+M259+M264</f>
        <v>0</v>
      </c>
      <c r="N252" s="365"/>
      <c r="O252" s="404">
        <f>O253+O256+O259+O264</f>
        <v>0</v>
      </c>
      <c r="P252" s="365"/>
      <c r="Q252" s="404">
        <f>Q253+Q256+Q259+Q264</f>
        <v>0</v>
      </c>
      <c r="R252" s="365"/>
      <c r="S252" s="404">
        <f>S253+S256+S259+S264</f>
        <v>0</v>
      </c>
      <c r="T252" s="1746"/>
      <c r="U252" s="1670">
        <f>U253+U256+U259+U264</f>
        <v>16219.17</v>
      </c>
      <c r="V252" s="365"/>
      <c r="W252" s="404">
        <f>W253+W256+W259+W264</f>
        <v>0</v>
      </c>
      <c r="X252" s="365"/>
      <c r="Y252" s="404">
        <f>Y253+Y256+Y259+Y264</f>
        <v>0</v>
      </c>
      <c r="Z252" s="1746"/>
      <c r="AA252" s="1670">
        <f>AA253+AA256+AA259+AA264</f>
        <v>0</v>
      </c>
      <c r="AB252" s="365"/>
      <c r="AC252" s="404">
        <f>AC253+AC256+AC259+AC264</f>
        <v>0</v>
      </c>
      <c r="AD252" s="365"/>
      <c r="AE252" s="404">
        <f>AE253+AE256+AE259+AE264</f>
        <v>0</v>
      </c>
      <c r="AF252" s="365"/>
      <c r="AG252" s="404">
        <f>AG253+AG256+AG259+AG264</f>
        <v>0</v>
      </c>
      <c r="AH252" s="365"/>
      <c r="AI252" s="404">
        <f>AI253+AI256+AI259+AI264</f>
        <v>0</v>
      </c>
      <c r="AJ252" s="365"/>
      <c r="AK252" s="404">
        <f>AK253+AK256+AK259+AK264</f>
        <v>0</v>
      </c>
      <c r="AL252" s="2089"/>
      <c r="AM252" s="1937">
        <f>AM253+AM256+AM259+AM264</f>
        <v>0</v>
      </c>
      <c r="AN252" s="1746"/>
      <c r="AO252" s="1670">
        <f>AO253+AO256+AO259+AO264</f>
        <v>15609.6</v>
      </c>
      <c r="AP252" s="2089"/>
      <c r="AQ252" s="1937">
        <f>AQ253+AQ256+AQ259+AQ264</f>
        <v>0</v>
      </c>
      <c r="AR252" s="1122"/>
      <c r="AS252" s="1123">
        <f>AS253+AS256+AS259+AS264</f>
        <v>31828.769999999997</v>
      </c>
      <c r="AT252" s="1122"/>
      <c r="AU252" s="1123">
        <f>AU253+AU256+AU259+AU264</f>
        <v>94767.51999999999</v>
      </c>
      <c r="AV252" s="2153">
        <f>AU252/I252</f>
        <v>0.7485805468706862</v>
      </c>
      <c r="FO252" s="1132"/>
      <c r="FP252" s="1512"/>
      <c r="FW252" s="1511"/>
      <c r="GW252" s="1136" t="s">
        <v>112</v>
      </c>
      <c r="GX252" s="1136" t="s">
        <v>46</v>
      </c>
    </row>
    <row r="253" spans="1:224" s="10" customFormat="1" ht="30" customHeight="1" x14ac:dyDescent="0.2">
      <c r="A253"/>
      <c r="B253" s="1467" t="s">
        <v>532</v>
      </c>
      <c r="C253" s="1466" t="s">
        <v>105</v>
      </c>
      <c r="D253" s="1465" t="s">
        <v>1162</v>
      </c>
      <c r="E253" s="1464" t="s">
        <v>1163</v>
      </c>
      <c r="F253" s="1463" t="s">
        <v>108</v>
      </c>
      <c r="G253" s="1462">
        <v>10.64</v>
      </c>
      <c r="H253" s="556">
        <v>199.8</v>
      </c>
      <c r="I253" s="1461">
        <f>ROUND(H253*G253,2)</f>
        <v>2125.87</v>
      </c>
      <c r="J253" s="548"/>
      <c r="K253" s="549">
        <f>ROUND(J253*$H253,2)</f>
        <v>0</v>
      </c>
      <c r="L253" s="548"/>
      <c r="M253" s="549">
        <f>ROUND(L253*$H253,2)</f>
        <v>0</v>
      </c>
      <c r="N253" s="548"/>
      <c r="O253" s="549">
        <f>ROUND(N253*$H253,2)</f>
        <v>0</v>
      </c>
      <c r="P253" s="548"/>
      <c r="Q253" s="549">
        <f>ROUND(P253*$H253,2)</f>
        <v>0</v>
      </c>
      <c r="R253" s="548"/>
      <c r="S253" s="549">
        <f>ROUND(R253*$H253,2)</f>
        <v>0</v>
      </c>
      <c r="T253" s="1747"/>
      <c r="U253" s="1748">
        <f>ROUND(T253*$H253,2)</f>
        <v>0</v>
      </c>
      <c r="V253" s="548"/>
      <c r="W253" s="549">
        <f>ROUND(V253*$H253,2)</f>
        <v>0</v>
      </c>
      <c r="X253" s="548"/>
      <c r="Y253" s="549">
        <f>ROUND(X253*$H253,2)</f>
        <v>0</v>
      </c>
      <c r="Z253" s="1747"/>
      <c r="AA253" s="1748">
        <f>ROUND(Z253*$H253,2)</f>
        <v>0</v>
      </c>
      <c r="AB253" s="548"/>
      <c r="AC253" s="549">
        <f>ROUND(AB253*$H253,2)</f>
        <v>0</v>
      </c>
      <c r="AD253" s="548"/>
      <c r="AE253" s="549">
        <f>ROUND(AD253*$H253,2)</f>
        <v>0</v>
      </c>
      <c r="AF253" s="548"/>
      <c r="AG253" s="549">
        <f>ROUND(AF253*$H253,2)</f>
        <v>0</v>
      </c>
      <c r="AH253" s="548"/>
      <c r="AI253" s="549">
        <f>ROUND(AH253*$H253,2)</f>
        <v>0</v>
      </c>
      <c r="AJ253" s="548"/>
      <c r="AK253" s="549">
        <f>ROUND(AJ253*$H253,2)</f>
        <v>0</v>
      </c>
      <c r="AL253" s="2090"/>
      <c r="AM253" s="2091">
        <f>ROUND(AL253*$H253,2)</f>
        <v>0</v>
      </c>
      <c r="AN253" s="1747">
        <v>2</v>
      </c>
      <c r="AO253" s="1748">
        <f>ROUND(AN253*$H253,2)</f>
        <v>399.6</v>
      </c>
      <c r="AP253" s="2090"/>
      <c r="AQ253" s="2091">
        <f>ROUND(AP253*$H253,2)</f>
        <v>0</v>
      </c>
      <c r="AR253" s="548">
        <f>AP253+AN253+AL253+AJ253+AH253+AF253+AD253+AB253+Z253+X253+V253+T253+R253+P253+N253+L253+J253</f>
        <v>2</v>
      </c>
      <c r="AS253" s="549">
        <f>ROUND(AR253*H253,2)</f>
        <v>399.6</v>
      </c>
      <c r="AT253" s="548">
        <f>G253-AR253</f>
        <v>8.64</v>
      </c>
      <c r="AU253" s="549">
        <f>ROUND(AT253*H253,2)</f>
        <v>1726.27</v>
      </c>
      <c r="AV253" s="2158">
        <f>AU253/I253</f>
        <v>0.81202989834750017</v>
      </c>
      <c r="FO253" s="139"/>
      <c r="FP253" s="1502"/>
      <c r="FW253" s="1501"/>
      <c r="GW253" s="143" t="s">
        <v>114</v>
      </c>
      <c r="GX253" s="143" t="s">
        <v>46</v>
      </c>
      <c r="GY253" s="10" t="s">
        <v>46</v>
      </c>
      <c r="GZ253" s="10" t="s">
        <v>23</v>
      </c>
      <c r="HA253" s="10" t="s">
        <v>44</v>
      </c>
      <c r="HB253" s="143" t="s">
        <v>103</v>
      </c>
    </row>
    <row r="254" spans="1:224" s="10" customFormat="1" ht="30" customHeight="1" x14ac:dyDescent="0.2">
      <c r="A254"/>
      <c r="B254" s="657"/>
      <c r="C254" s="1460" t="s">
        <v>114</v>
      </c>
      <c r="D254" s="755" t="s">
        <v>7</v>
      </c>
      <c r="E254" s="1476" t="s">
        <v>1119</v>
      </c>
      <c r="F254" s="751"/>
      <c r="G254" s="1475">
        <v>10.64</v>
      </c>
      <c r="H254" s="1474"/>
      <c r="I254" s="659"/>
      <c r="J254" s="316"/>
      <c r="K254" s="317"/>
      <c r="L254" s="316"/>
      <c r="M254" s="317"/>
      <c r="N254" s="316"/>
      <c r="O254" s="317"/>
      <c r="P254" s="316"/>
      <c r="Q254" s="317"/>
      <c r="R254" s="316"/>
      <c r="S254" s="317"/>
      <c r="T254" s="1609"/>
      <c r="U254" s="1610"/>
      <c r="V254" s="316"/>
      <c r="W254" s="317"/>
      <c r="X254" s="316"/>
      <c r="Y254" s="317"/>
      <c r="Z254" s="1609"/>
      <c r="AA254" s="1610"/>
      <c r="AB254" s="316"/>
      <c r="AC254" s="317"/>
      <c r="AD254" s="316"/>
      <c r="AE254" s="317"/>
      <c r="AF254" s="316"/>
      <c r="AG254" s="317"/>
      <c r="AH254" s="316"/>
      <c r="AI254" s="317"/>
      <c r="AJ254" s="316"/>
      <c r="AK254" s="317"/>
      <c r="AL254" s="1905"/>
      <c r="AM254" s="1906"/>
      <c r="AN254" s="1609"/>
      <c r="AO254" s="1610"/>
      <c r="AP254" s="1905"/>
      <c r="AQ254" s="1906"/>
      <c r="AR254" s="316"/>
      <c r="AS254" s="317"/>
      <c r="AT254" s="316"/>
      <c r="AU254" s="317"/>
      <c r="AV254" s="2156"/>
      <c r="FO254" s="139"/>
      <c r="FP254" s="1502"/>
      <c r="FW254" s="1501"/>
      <c r="GW254" s="143" t="s">
        <v>114</v>
      </c>
      <c r="GX254" s="143" t="s">
        <v>46</v>
      </c>
      <c r="GY254" s="10" t="s">
        <v>46</v>
      </c>
      <c r="GZ254" s="10" t="s">
        <v>23</v>
      </c>
      <c r="HA254" s="10" t="s">
        <v>44</v>
      </c>
      <c r="HB254" s="143" t="s">
        <v>103</v>
      </c>
    </row>
    <row r="255" spans="1:224" s="12" customFormat="1" ht="30" customHeight="1" x14ac:dyDescent="0.2">
      <c r="A255"/>
      <c r="B255" s="666"/>
      <c r="C255" s="1460" t="s">
        <v>114</v>
      </c>
      <c r="D255" s="749" t="s">
        <v>7</v>
      </c>
      <c r="E255" s="1500" t="s">
        <v>414</v>
      </c>
      <c r="F255" s="745"/>
      <c r="G255" s="749" t="s">
        <v>7</v>
      </c>
      <c r="H255" s="1499"/>
      <c r="I255" s="668"/>
      <c r="J255" s="322"/>
      <c r="K255" s="323"/>
      <c r="L255" s="322"/>
      <c r="M255" s="323"/>
      <c r="N255" s="322"/>
      <c r="O255" s="323"/>
      <c r="P255" s="322"/>
      <c r="Q255" s="323"/>
      <c r="R255" s="322"/>
      <c r="S255" s="323"/>
      <c r="T255" s="1613"/>
      <c r="U255" s="1614"/>
      <c r="V255" s="322"/>
      <c r="W255" s="323"/>
      <c r="X255" s="322"/>
      <c r="Y255" s="323"/>
      <c r="Z255" s="1613"/>
      <c r="AA255" s="1614"/>
      <c r="AB255" s="322"/>
      <c r="AC255" s="323"/>
      <c r="AD255" s="322"/>
      <c r="AE255" s="323"/>
      <c r="AF255" s="322"/>
      <c r="AG255" s="323"/>
      <c r="AH255" s="322"/>
      <c r="AI255" s="323"/>
      <c r="AJ255" s="322"/>
      <c r="AK255" s="323"/>
      <c r="AL255" s="1911"/>
      <c r="AM255" s="1912"/>
      <c r="AN255" s="1613"/>
      <c r="AO255" s="1614"/>
      <c r="AP255" s="1911"/>
      <c r="AQ255" s="1912"/>
      <c r="AR255" s="322"/>
      <c r="AS255" s="323"/>
      <c r="AT255" s="322"/>
      <c r="AU255" s="323"/>
      <c r="AV255" s="2159"/>
      <c r="FO255" s="153"/>
      <c r="FP255" s="1506"/>
      <c r="FW255" s="1505"/>
      <c r="GW255" s="157" t="s">
        <v>114</v>
      </c>
      <c r="GX255" s="157" t="s">
        <v>46</v>
      </c>
      <c r="GY255" s="12" t="s">
        <v>110</v>
      </c>
      <c r="GZ255" s="12" t="s">
        <v>23</v>
      </c>
      <c r="HA255" s="12" t="s">
        <v>45</v>
      </c>
      <c r="HB255" s="157" t="s">
        <v>103</v>
      </c>
    </row>
    <row r="256" spans="1:224" s="1" customFormat="1" ht="30" customHeight="1" x14ac:dyDescent="0.2">
      <c r="A256"/>
      <c r="B256" s="1467" t="s">
        <v>537</v>
      </c>
      <c r="C256" s="1482" t="s">
        <v>105</v>
      </c>
      <c r="D256" s="1481" t="s">
        <v>666</v>
      </c>
      <c r="E256" s="1480" t="s">
        <v>667</v>
      </c>
      <c r="F256" s="1479" t="s">
        <v>153</v>
      </c>
      <c r="G256" s="1478">
        <v>552.76</v>
      </c>
      <c r="H256" s="563">
        <v>70.400000000000006</v>
      </c>
      <c r="I256" s="1477">
        <f>ROUND(H256*G256,2)</f>
        <v>38914.300000000003</v>
      </c>
      <c r="J256" s="548"/>
      <c r="K256" s="549">
        <f>ROUND(J256*$H256,2)</f>
        <v>0</v>
      </c>
      <c r="L256" s="548"/>
      <c r="M256" s="549">
        <f>ROUND(L256*$H256,2)</f>
        <v>0</v>
      </c>
      <c r="N256" s="548"/>
      <c r="O256" s="549">
        <f>ROUND(N256*$H256,2)</f>
        <v>0</v>
      </c>
      <c r="P256" s="548"/>
      <c r="Q256" s="549">
        <f>ROUND(P256*$H256,2)</f>
        <v>0</v>
      </c>
      <c r="R256" s="548"/>
      <c r="S256" s="549">
        <f>ROUND(R256*$H256,2)</f>
        <v>0</v>
      </c>
      <c r="T256" s="1747"/>
      <c r="U256" s="1748">
        <f>ROUND(T256*$H256,2)</f>
        <v>0</v>
      </c>
      <c r="V256" s="548"/>
      <c r="W256" s="549">
        <f>ROUND(V256*$H256,2)</f>
        <v>0</v>
      </c>
      <c r="X256" s="548"/>
      <c r="Y256" s="549">
        <f>ROUND(X256*$H256,2)</f>
        <v>0</v>
      </c>
      <c r="Z256" s="1747"/>
      <c r="AA256" s="1748">
        <f>ROUND(Z256*$H256,2)</f>
        <v>0</v>
      </c>
      <c r="AB256" s="548"/>
      <c r="AC256" s="549">
        <f>ROUND(AB256*$H256,2)</f>
        <v>0</v>
      </c>
      <c r="AD256" s="548"/>
      <c r="AE256" s="549">
        <f>ROUND(AD256*$H256,2)</f>
        <v>0</v>
      </c>
      <c r="AF256" s="548"/>
      <c r="AG256" s="549">
        <f>ROUND(AF256*$H256,2)</f>
        <v>0</v>
      </c>
      <c r="AH256" s="548"/>
      <c r="AI256" s="549">
        <f>ROUND(AH256*$H256,2)</f>
        <v>0</v>
      </c>
      <c r="AJ256" s="548"/>
      <c r="AK256" s="549">
        <f>ROUND(AJ256*$H256,2)</f>
        <v>0</v>
      </c>
      <c r="AL256" s="2090"/>
      <c r="AM256" s="2091">
        <f>ROUND(AL256*$H256,2)</f>
        <v>0</v>
      </c>
      <c r="AN256" s="1747"/>
      <c r="AO256" s="1748">
        <f>ROUND(AN256*$H256,2)</f>
        <v>0</v>
      </c>
      <c r="AP256" s="2090"/>
      <c r="AQ256" s="2091">
        <f>ROUND(AP256*$H256,2)</f>
        <v>0</v>
      </c>
      <c r="AR256" s="548">
        <f>AP256+AN256+AL256+AJ256+AH256+AF256+AD256+AB256+Z256+X256+V256+T256+R256+P256+N256+L256+J256</f>
        <v>0</v>
      </c>
      <c r="AS256" s="549">
        <f>ROUND(AR256*H256,2)</f>
        <v>0</v>
      </c>
      <c r="AT256" s="548">
        <f>G256-AR256</f>
        <v>552.76</v>
      </c>
      <c r="AU256" s="549">
        <f>ROUND(AT256*H256,2)</f>
        <v>38914.300000000003</v>
      </c>
      <c r="AV256" s="2158">
        <f>AU256/I256</f>
        <v>1</v>
      </c>
      <c r="FO256" s="56"/>
      <c r="FP256" s="122" t="s">
        <v>7</v>
      </c>
      <c r="FQ256" s="1493" t="s">
        <v>31</v>
      </c>
      <c r="FS256" s="1492">
        <f>FR256*G264</f>
        <v>0</v>
      </c>
      <c r="FT256" s="1492">
        <v>0</v>
      </c>
      <c r="FU256" s="1492">
        <f>FT256*G264</f>
        <v>0</v>
      </c>
      <c r="FV256" s="1492">
        <v>0</v>
      </c>
      <c r="FW256" s="1491">
        <f>FV256*G264</f>
        <v>0</v>
      </c>
      <c r="GU256" s="126" t="s">
        <v>110</v>
      </c>
      <c r="GW256" s="126" t="s">
        <v>105</v>
      </c>
      <c r="GX256" s="126" t="s">
        <v>46</v>
      </c>
      <c r="HB256" s="1486" t="s">
        <v>103</v>
      </c>
      <c r="HH256" s="1490">
        <f>IF(FQ256="základní",I264,0)</f>
        <v>55928.18</v>
      </c>
      <c r="HI256" s="1490">
        <f>IF(FQ256="snížená",I264,0)</f>
        <v>0</v>
      </c>
      <c r="HJ256" s="1490">
        <f>IF(FQ256="zákl. přenesená",I264,0)</f>
        <v>0</v>
      </c>
      <c r="HK256" s="1490">
        <f>IF(FQ256="sníž. přenesená",I264,0)</f>
        <v>0</v>
      </c>
      <c r="HL256" s="1490">
        <f>IF(FQ256="nulová",I264,0)</f>
        <v>0</v>
      </c>
      <c r="HM256" s="1486" t="s">
        <v>45</v>
      </c>
      <c r="HN256" s="1490">
        <f>ROUND(H264*G264,2)</f>
        <v>55928.18</v>
      </c>
      <c r="HO256" s="1486" t="s">
        <v>110</v>
      </c>
      <c r="HP256" s="126" t="s">
        <v>1170</v>
      </c>
    </row>
    <row r="257" spans="1:224" s="1" customFormat="1" ht="30" customHeight="1" x14ac:dyDescent="0.2">
      <c r="A257"/>
      <c r="B257" s="599"/>
      <c r="C257" s="1460" t="s">
        <v>112</v>
      </c>
      <c r="D257" s="3"/>
      <c r="E257" s="1459" t="s">
        <v>669</v>
      </c>
      <c r="F257" s="3"/>
      <c r="G257" s="3"/>
      <c r="H257" s="1458"/>
      <c r="I257" s="601"/>
      <c r="J257" s="542"/>
      <c r="K257" s="543"/>
      <c r="L257" s="542"/>
      <c r="M257" s="543"/>
      <c r="N257" s="542"/>
      <c r="O257" s="543"/>
      <c r="P257" s="542"/>
      <c r="Q257" s="543"/>
      <c r="R257" s="542"/>
      <c r="S257" s="543"/>
      <c r="T257" s="1605"/>
      <c r="U257" s="1606"/>
      <c r="V257" s="542"/>
      <c r="W257" s="543"/>
      <c r="X257" s="542"/>
      <c r="Y257" s="543"/>
      <c r="Z257" s="1605"/>
      <c r="AA257" s="1606"/>
      <c r="AB257" s="542"/>
      <c r="AC257" s="543"/>
      <c r="AD257" s="542"/>
      <c r="AE257" s="543"/>
      <c r="AF257" s="542"/>
      <c r="AG257" s="543"/>
      <c r="AH257" s="542"/>
      <c r="AI257" s="543"/>
      <c r="AJ257" s="542"/>
      <c r="AK257" s="543"/>
      <c r="AL257" s="1901"/>
      <c r="AM257" s="1902"/>
      <c r="AN257" s="1605"/>
      <c r="AO257" s="1606"/>
      <c r="AP257" s="1901"/>
      <c r="AQ257" s="1902"/>
      <c r="AR257" s="542"/>
      <c r="AS257" s="543"/>
      <c r="AT257" s="542"/>
      <c r="AU257" s="543"/>
      <c r="AV257" s="2155"/>
      <c r="FO257" s="56"/>
      <c r="FP257" s="1504"/>
      <c r="FW257" s="1503"/>
      <c r="GW257" s="1486" t="s">
        <v>112</v>
      </c>
      <c r="GX257" s="1486" t="s">
        <v>46</v>
      </c>
    </row>
    <row r="258" spans="1:224" s="10" customFormat="1" ht="30" customHeight="1" x14ac:dyDescent="0.2">
      <c r="A258"/>
      <c r="B258" s="657"/>
      <c r="C258" s="1460" t="s">
        <v>114</v>
      </c>
      <c r="D258" s="755" t="s">
        <v>7</v>
      </c>
      <c r="E258" s="1476" t="s">
        <v>1166</v>
      </c>
      <c r="F258" s="751"/>
      <c r="G258" s="1475">
        <v>552.76</v>
      </c>
      <c r="H258" s="1474"/>
      <c r="I258" s="659"/>
      <c r="J258" s="316"/>
      <c r="K258" s="317"/>
      <c r="L258" s="316"/>
      <c r="M258" s="317"/>
      <c r="N258" s="316"/>
      <c r="O258" s="317"/>
      <c r="P258" s="316"/>
      <c r="Q258" s="317"/>
      <c r="R258" s="316"/>
      <c r="S258" s="317"/>
      <c r="T258" s="1609"/>
      <c r="U258" s="1610"/>
      <c r="V258" s="316"/>
      <c r="W258" s="317"/>
      <c r="X258" s="316"/>
      <c r="Y258" s="317"/>
      <c r="Z258" s="1609"/>
      <c r="AA258" s="1610"/>
      <c r="AB258" s="316"/>
      <c r="AC258" s="317"/>
      <c r="AD258" s="316"/>
      <c r="AE258" s="317"/>
      <c r="AF258" s="316"/>
      <c r="AG258" s="317"/>
      <c r="AH258" s="316"/>
      <c r="AI258" s="317"/>
      <c r="AJ258" s="316"/>
      <c r="AK258" s="317"/>
      <c r="AL258" s="1905"/>
      <c r="AM258" s="1906"/>
      <c r="AN258" s="1609"/>
      <c r="AO258" s="1610"/>
      <c r="AP258" s="1905"/>
      <c r="AQ258" s="1906"/>
      <c r="AR258" s="316"/>
      <c r="AS258" s="317"/>
      <c r="AT258" s="316"/>
      <c r="AU258" s="317"/>
      <c r="AV258" s="2156"/>
      <c r="FO258" s="139"/>
      <c r="FP258" s="1502"/>
      <c r="FW258" s="1501"/>
      <c r="GW258" s="143" t="s">
        <v>114</v>
      </c>
      <c r="GX258" s="143" t="s">
        <v>46</v>
      </c>
      <c r="GY258" s="10" t="s">
        <v>46</v>
      </c>
      <c r="GZ258" s="10" t="s">
        <v>23</v>
      </c>
      <c r="HA258" s="10" t="s">
        <v>44</v>
      </c>
      <c r="HB258" s="143" t="s">
        <v>103</v>
      </c>
    </row>
    <row r="259" spans="1:224" s="10" customFormat="1" ht="30" customHeight="1" x14ac:dyDescent="0.2">
      <c r="A259"/>
      <c r="B259" s="1467" t="s">
        <v>541</v>
      </c>
      <c r="C259" s="1482" t="s">
        <v>105</v>
      </c>
      <c r="D259" s="1481" t="s">
        <v>671</v>
      </c>
      <c r="E259" s="1480" t="s">
        <v>672</v>
      </c>
      <c r="F259" s="1479" t="s">
        <v>153</v>
      </c>
      <c r="G259" s="1478">
        <v>552.76</v>
      </c>
      <c r="H259" s="563">
        <v>53.6</v>
      </c>
      <c r="I259" s="1477">
        <f>ROUND(H259*G259,2)</f>
        <v>29627.94</v>
      </c>
      <c r="J259" s="548"/>
      <c r="K259" s="549">
        <f>ROUND(J259*$H259,2)</f>
        <v>0</v>
      </c>
      <c r="L259" s="548"/>
      <c r="M259" s="549">
        <f>ROUND(L259*$H259,2)</f>
        <v>0</v>
      </c>
      <c r="N259" s="548"/>
      <c r="O259" s="549">
        <f>ROUND(N259*$H259,2)</f>
        <v>0</v>
      </c>
      <c r="P259" s="548"/>
      <c r="Q259" s="549">
        <f>ROUND(P259*$H259,2)</f>
        <v>0</v>
      </c>
      <c r="R259" s="548"/>
      <c r="S259" s="549">
        <f>ROUND(R259*$H259,2)</f>
        <v>0</v>
      </c>
      <c r="T259" s="1747"/>
      <c r="U259" s="1748">
        <f>ROUND(T259*$H259,2)</f>
        <v>0</v>
      </c>
      <c r="V259" s="548"/>
      <c r="W259" s="549">
        <f>ROUND(V259*$H259,2)</f>
        <v>0</v>
      </c>
      <c r="X259" s="548"/>
      <c r="Y259" s="549">
        <f>ROUND(X259*$H259,2)</f>
        <v>0</v>
      </c>
      <c r="Z259" s="1747"/>
      <c r="AA259" s="1748">
        <f>ROUND(Z259*$H259,2)</f>
        <v>0</v>
      </c>
      <c r="AB259" s="548"/>
      <c r="AC259" s="549">
        <f>ROUND(AB259*$H259,2)</f>
        <v>0</v>
      </c>
      <c r="AD259" s="548"/>
      <c r="AE259" s="549">
        <f>ROUND(AD259*$H259,2)</f>
        <v>0</v>
      </c>
      <c r="AF259" s="548"/>
      <c r="AG259" s="549">
        <f>ROUND(AF259*$H259,2)</f>
        <v>0</v>
      </c>
      <c r="AH259" s="548"/>
      <c r="AI259" s="549">
        <f>ROUND(AH259*$H259,2)</f>
        <v>0</v>
      </c>
      <c r="AJ259" s="548"/>
      <c r="AK259" s="549">
        <f>ROUND(AJ259*$H259,2)</f>
        <v>0</v>
      </c>
      <c r="AL259" s="2090"/>
      <c r="AM259" s="2091">
        <f>ROUND(AL259*$H259,2)</f>
        <v>0</v>
      </c>
      <c r="AN259" s="1747"/>
      <c r="AO259" s="1748">
        <f>ROUND(AN259*$H259,2)</f>
        <v>0</v>
      </c>
      <c r="AP259" s="2090"/>
      <c r="AQ259" s="2091">
        <f>ROUND(AP259*$H259,2)</f>
        <v>0</v>
      </c>
      <c r="AR259" s="548">
        <f>AP259+AN259+AL259+AJ259+AH259+AF259+AD259+AB259+Z259+X259+V259+T259+R259+P259+N259+L259+J259</f>
        <v>0</v>
      </c>
      <c r="AS259" s="549">
        <f>ROUND(AR259*H259,2)</f>
        <v>0</v>
      </c>
      <c r="AT259" s="548">
        <f>G259-AR259</f>
        <v>552.76</v>
      </c>
      <c r="AU259" s="549">
        <f>ROUND(AT259*H259,2)</f>
        <v>29627.94</v>
      </c>
      <c r="AV259" s="2158">
        <f>AU259/I259</f>
        <v>1</v>
      </c>
      <c r="FO259" s="139"/>
      <c r="FP259" s="1502"/>
      <c r="FW259" s="1501"/>
      <c r="GW259" s="143" t="s">
        <v>114</v>
      </c>
      <c r="GX259" s="143" t="s">
        <v>46</v>
      </c>
      <c r="GY259" s="10" t="s">
        <v>46</v>
      </c>
      <c r="GZ259" s="10" t="s">
        <v>23</v>
      </c>
      <c r="HA259" s="10" t="s">
        <v>44</v>
      </c>
      <c r="HB259" s="143" t="s">
        <v>103</v>
      </c>
    </row>
    <row r="260" spans="1:224" s="12" customFormat="1" ht="30" customHeight="1" x14ac:dyDescent="0.2">
      <c r="A260"/>
      <c r="B260" s="599"/>
      <c r="C260" s="1460" t="s">
        <v>112</v>
      </c>
      <c r="D260" s="3"/>
      <c r="E260" s="1459" t="s">
        <v>674</v>
      </c>
      <c r="F260" s="3"/>
      <c r="G260" s="3"/>
      <c r="H260" s="1458"/>
      <c r="I260" s="601"/>
      <c r="J260" s="322"/>
      <c r="K260" s="323"/>
      <c r="L260" s="322"/>
      <c r="M260" s="323"/>
      <c r="N260" s="322"/>
      <c r="O260" s="323"/>
      <c r="P260" s="322"/>
      <c r="Q260" s="323"/>
      <c r="R260" s="322"/>
      <c r="S260" s="323"/>
      <c r="T260" s="1613"/>
      <c r="U260" s="1614"/>
      <c r="V260" s="322"/>
      <c r="W260" s="323"/>
      <c r="X260" s="322"/>
      <c r="Y260" s="323"/>
      <c r="Z260" s="1613"/>
      <c r="AA260" s="1614"/>
      <c r="AB260" s="322"/>
      <c r="AC260" s="323"/>
      <c r="AD260" s="322"/>
      <c r="AE260" s="323"/>
      <c r="AF260" s="322"/>
      <c r="AG260" s="323"/>
      <c r="AH260" s="322"/>
      <c r="AI260" s="323"/>
      <c r="AJ260" s="322"/>
      <c r="AK260" s="323"/>
      <c r="AL260" s="1911"/>
      <c r="AM260" s="1912"/>
      <c r="AN260" s="1613"/>
      <c r="AO260" s="1614"/>
      <c r="AP260" s="1911"/>
      <c r="AQ260" s="1912"/>
      <c r="AR260" s="322"/>
      <c r="AS260" s="323"/>
      <c r="AT260" s="322"/>
      <c r="AU260" s="323"/>
      <c r="AV260" s="2159"/>
      <c r="FO260" s="153"/>
      <c r="FP260" s="1506"/>
      <c r="FW260" s="1505"/>
      <c r="GW260" s="157" t="s">
        <v>114</v>
      </c>
      <c r="GX260" s="157" t="s">
        <v>46</v>
      </c>
      <c r="GY260" s="12" t="s">
        <v>110</v>
      </c>
      <c r="GZ260" s="12" t="s">
        <v>23</v>
      </c>
      <c r="HA260" s="12" t="s">
        <v>45</v>
      </c>
      <c r="HB260" s="157" t="s">
        <v>103</v>
      </c>
    </row>
    <row r="261" spans="1:224" s="1494" customFormat="1" ht="30" customHeight="1" x14ac:dyDescent="0.2">
      <c r="A261"/>
      <c r="B261" s="657"/>
      <c r="C261" s="1460" t="s">
        <v>114</v>
      </c>
      <c r="D261" s="755" t="s">
        <v>7</v>
      </c>
      <c r="E261" s="1476" t="s">
        <v>1168</v>
      </c>
      <c r="F261" s="751"/>
      <c r="G261" s="1475">
        <v>517.16</v>
      </c>
      <c r="H261" s="1474"/>
      <c r="I261" s="659"/>
      <c r="J261" s="325"/>
      <c r="K261" s="326"/>
      <c r="L261" s="325"/>
      <c r="M261" s="326"/>
      <c r="N261" s="325"/>
      <c r="O261" s="326"/>
      <c r="P261" s="325"/>
      <c r="Q261" s="326"/>
      <c r="R261" s="325"/>
      <c r="S261" s="326"/>
      <c r="T261" s="1616"/>
      <c r="U261" s="1617"/>
      <c r="V261" s="325"/>
      <c r="W261" s="326"/>
      <c r="X261" s="325"/>
      <c r="Y261" s="326"/>
      <c r="Z261" s="1616"/>
      <c r="AA261" s="1617"/>
      <c r="AB261" s="325"/>
      <c r="AC261" s="326"/>
      <c r="AD261" s="325"/>
      <c r="AE261" s="326"/>
      <c r="AF261" s="325"/>
      <c r="AG261" s="326"/>
      <c r="AH261" s="325"/>
      <c r="AI261" s="326"/>
      <c r="AJ261" s="325"/>
      <c r="AK261" s="326"/>
      <c r="AL261" s="1913"/>
      <c r="AM261" s="1914"/>
      <c r="AN261" s="1616"/>
      <c r="AO261" s="1617"/>
      <c r="AP261" s="1913"/>
      <c r="AQ261" s="1914"/>
      <c r="AR261" s="325"/>
      <c r="AS261" s="326"/>
      <c r="AT261" s="325"/>
      <c r="AU261" s="326"/>
      <c r="AV261" s="2162"/>
      <c r="FO261" s="1498"/>
      <c r="FP261" s="1497"/>
      <c r="FS261" s="1496">
        <f>SUM(FS262:FS280)</f>
        <v>0</v>
      </c>
      <c r="FU261" s="1496">
        <f>SUM(FU262:FU280)</f>
        <v>0</v>
      </c>
      <c r="FW261" s="1495">
        <f>SUM(FW262:FW280)</f>
        <v>0</v>
      </c>
      <c r="GU261" s="113" t="s">
        <v>45</v>
      </c>
      <c r="GW261" s="114" t="s">
        <v>43</v>
      </c>
      <c r="GX261" s="114" t="s">
        <v>45</v>
      </c>
      <c r="HB261" s="113" t="s">
        <v>103</v>
      </c>
      <c r="HN261" s="115">
        <f>SUM(HN262:HN280)</f>
        <v>155708.31</v>
      </c>
    </row>
    <row r="262" spans="1:224" s="1" customFormat="1" ht="30" customHeight="1" x14ac:dyDescent="0.2">
      <c r="A262"/>
      <c r="B262" s="657"/>
      <c r="C262" s="1460" t="s">
        <v>114</v>
      </c>
      <c r="D262" s="755" t="s">
        <v>7</v>
      </c>
      <c r="E262" s="1476" t="s">
        <v>1169</v>
      </c>
      <c r="F262" s="751"/>
      <c r="G262" s="1475">
        <v>35.6</v>
      </c>
      <c r="H262" s="1474"/>
      <c r="I262" s="659"/>
      <c r="J262" s="542"/>
      <c r="K262" s="543"/>
      <c r="L262" s="542"/>
      <c r="M262" s="543"/>
      <c r="N262" s="542"/>
      <c r="O262" s="543"/>
      <c r="P262" s="542"/>
      <c r="Q262" s="543"/>
      <c r="R262" s="542"/>
      <c r="S262" s="543"/>
      <c r="T262" s="1605"/>
      <c r="U262" s="1606"/>
      <c r="V262" s="542"/>
      <c r="W262" s="543"/>
      <c r="X262" s="542"/>
      <c r="Y262" s="543"/>
      <c r="Z262" s="1605"/>
      <c r="AA262" s="1606"/>
      <c r="AB262" s="542"/>
      <c r="AC262" s="543"/>
      <c r="AD262" s="542"/>
      <c r="AE262" s="543"/>
      <c r="AF262" s="542"/>
      <c r="AG262" s="543"/>
      <c r="AH262" s="542"/>
      <c r="AI262" s="543"/>
      <c r="AJ262" s="542"/>
      <c r="AK262" s="543"/>
      <c r="AL262" s="1901"/>
      <c r="AM262" s="1902"/>
      <c r="AN262" s="1605"/>
      <c r="AO262" s="1606"/>
      <c r="AP262" s="1901"/>
      <c r="AQ262" s="1902"/>
      <c r="AR262" s="542"/>
      <c r="AS262" s="543"/>
      <c r="AT262" s="542"/>
      <c r="AU262" s="543"/>
      <c r="AV262" s="2155"/>
      <c r="FO262" s="56"/>
      <c r="FP262" s="122" t="s">
        <v>7</v>
      </c>
      <c r="FQ262" s="1493" t="s">
        <v>31</v>
      </c>
      <c r="FS262" s="1492">
        <f>FR262*G272</f>
        <v>0</v>
      </c>
      <c r="FT262" s="1492">
        <v>0</v>
      </c>
      <c r="FU262" s="1492">
        <f>FT262*G272</f>
        <v>0</v>
      </c>
      <c r="FV262" s="1492">
        <v>0</v>
      </c>
      <c r="FW262" s="1491">
        <f>FV262*G272</f>
        <v>0</v>
      </c>
      <c r="GU262" s="126" t="s">
        <v>110</v>
      </c>
      <c r="GW262" s="126" t="s">
        <v>105</v>
      </c>
      <c r="GX262" s="126" t="s">
        <v>46</v>
      </c>
      <c r="HB262" s="1486" t="s">
        <v>103</v>
      </c>
      <c r="HH262" s="1490">
        <f>IF(FQ262="základní",I272,0)</f>
        <v>25968.06</v>
      </c>
      <c r="HI262" s="1490">
        <f>IF(FQ262="snížená",I272,0)</f>
        <v>0</v>
      </c>
      <c r="HJ262" s="1490">
        <f>IF(FQ262="zákl. přenesená",I272,0)</f>
        <v>0</v>
      </c>
      <c r="HK262" s="1490">
        <f>IF(FQ262="sníž. přenesená",I272,0)</f>
        <v>0</v>
      </c>
      <c r="HL262" s="1490">
        <f>IF(FQ262="nulová",I272,0)</f>
        <v>0</v>
      </c>
      <c r="HM262" s="1486" t="s">
        <v>45</v>
      </c>
      <c r="HN262" s="1490">
        <f>ROUND(H272*G272,2)</f>
        <v>25968.06</v>
      </c>
      <c r="HO262" s="1486" t="s">
        <v>110</v>
      </c>
      <c r="HP262" s="126" t="s">
        <v>1172</v>
      </c>
    </row>
    <row r="263" spans="1:224" s="1" customFormat="1" ht="30" customHeight="1" x14ac:dyDescent="0.2">
      <c r="A263"/>
      <c r="B263" s="700"/>
      <c r="C263" s="1460" t="s">
        <v>114</v>
      </c>
      <c r="D263" s="767" t="s">
        <v>7</v>
      </c>
      <c r="E263" s="1485" t="s">
        <v>132</v>
      </c>
      <c r="F263" s="763"/>
      <c r="G263" s="1484">
        <v>552.76</v>
      </c>
      <c r="H263" s="1483"/>
      <c r="I263" s="702"/>
      <c r="J263" s="542"/>
      <c r="K263" s="543"/>
      <c r="L263" s="542"/>
      <c r="M263" s="543"/>
      <c r="N263" s="542"/>
      <c r="O263" s="543"/>
      <c r="P263" s="542"/>
      <c r="Q263" s="543"/>
      <c r="R263" s="542"/>
      <c r="S263" s="543"/>
      <c r="T263" s="1605"/>
      <c r="U263" s="1606"/>
      <c r="V263" s="542"/>
      <c r="W263" s="543"/>
      <c r="X263" s="542"/>
      <c r="Y263" s="543"/>
      <c r="Z263" s="1605"/>
      <c r="AA263" s="1606"/>
      <c r="AB263" s="542"/>
      <c r="AC263" s="543"/>
      <c r="AD263" s="542"/>
      <c r="AE263" s="543"/>
      <c r="AF263" s="542"/>
      <c r="AG263" s="543"/>
      <c r="AH263" s="542"/>
      <c r="AI263" s="543"/>
      <c r="AJ263" s="542"/>
      <c r="AK263" s="543"/>
      <c r="AL263" s="1901"/>
      <c r="AM263" s="1902"/>
      <c r="AN263" s="1605"/>
      <c r="AO263" s="1606"/>
      <c r="AP263" s="1901"/>
      <c r="AQ263" s="1902"/>
      <c r="AR263" s="542"/>
      <c r="AS263" s="543"/>
      <c r="AT263" s="542"/>
      <c r="AU263" s="543"/>
      <c r="AV263" s="2155"/>
      <c r="FO263" s="56"/>
      <c r="FP263" s="1504"/>
      <c r="FW263" s="1503"/>
      <c r="GW263" s="1486" t="s">
        <v>112</v>
      </c>
      <c r="GX263" s="1486" t="s">
        <v>46</v>
      </c>
    </row>
    <row r="264" spans="1:224" s="9" customFormat="1" ht="30" customHeight="1" x14ac:dyDescent="0.2">
      <c r="A264"/>
      <c r="B264" s="1467" t="s">
        <v>546</v>
      </c>
      <c r="C264" s="1482" t="s">
        <v>105</v>
      </c>
      <c r="D264" s="1481" t="s">
        <v>677</v>
      </c>
      <c r="E264" s="1480" t="s">
        <v>678</v>
      </c>
      <c r="F264" s="1479" t="s">
        <v>153</v>
      </c>
      <c r="G264" s="1478">
        <v>551.55999999999995</v>
      </c>
      <c r="H264" s="563">
        <v>101.4</v>
      </c>
      <c r="I264" s="1477">
        <f>ROUND(H264*G264,2)</f>
        <v>55928.18</v>
      </c>
      <c r="J264" s="548"/>
      <c r="K264" s="549">
        <f>ROUND(J264*$H264,2)</f>
        <v>0</v>
      </c>
      <c r="L264" s="548"/>
      <c r="M264" s="549">
        <f>ROUND(L264*$H264,2)</f>
        <v>0</v>
      </c>
      <c r="N264" s="548"/>
      <c r="O264" s="549">
        <f>ROUND(N264*$H264,2)</f>
        <v>0</v>
      </c>
      <c r="P264" s="548"/>
      <c r="Q264" s="549">
        <f>ROUND(P264*$H264,2)</f>
        <v>0</v>
      </c>
      <c r="R264" s="548"/>
      <c r="S264" s="549">
        <f>ROUND(R264*$H264,2)</f>
        <v>0</v>
      </c>
      <c r="T264" s="1747">
        <f>G264*0.29</f>
        <v>159.95239999999998</v>
      </c>
      <c r="U264" s="1748">
        <f>ROUND(T264*$H264,2)</f>
        <v>16219.17</v>
      </c>
      <c r="V264" s="548"/>
      <c r="W264" s="549">
        <f>ROUND(V264*$H264,2)</f>
        <v>0</v>
      </c>
      <c r="X264" s="548"/>
      <c r="Y264" s="549">
        <f>ROUND(X264*$H264,2)</f>
        <v>0</v>
      </c>
      <c r="Z264" s="1747"/>
      <c r="AA264" s="1748">
        <f>ROUND(Z264*$H264,2)</f>
        <v>0</v>
      </c>
      <c r="AB264" s="548"/>
      <c r="AC264" s="549">
        <f>ROUND(AB264*$H264,2)</f>
        <v>0</v>
      </c>
      <c r="AD264" s="548"/>
      <c r="AE264" s="549">
        <f>ROUND(AD264*$H264,2)</f>
        <v>0</v>
      </c>
      <c r="AF264" s="548"/>
      <c r="AG264" s="549">
        <f>ROUND(AF264*$H264,2)</f>
        <v>0</v>
      </c>
      <c r="AH264" s="548"/>
      <c r="AI264" s="549">
        <f>ROUND(AH264*$H264,2)</f>
        <v>0</v>
      </c>
      <c r="AJ264" s="548"/>
      <c r="AK264" s="549">
        <f>ROUND(AJ264*$H264,2)</f>
        <v>0</v>
      </c>
      <c r="AL264" s="2090"/>
      <c r="AM264" s="2091">
        <f>ROUND(AL264*$H264,2)</f>
        <v>0</v>
      </c>
      <c r="AN264" s="1747">
        <v>150</v>
      </c>
      <c r="AO264" s="1748">
        <f>ROUND(AN264*$H264,2)</f>
        <v>15210</v>
      </c>
      <c r="AP264" s="2090"/>
      <c r="AQ264" s="2091">
        <f>ROUND(AP264*$H264,2)</f>
        <v>0</v>
      </c>
      <c r="AR264" s="548">
        <f>AP264+AN264+AL264+AJ264+AH264+AF264+AD264+AB264+Z264+X264+V264+T264+R264+P264+N264+L264+J264</f>
        <v>309.95240000000001</v>
      </c>
      <c r="AS264" s="549">
        <f>ROUND(AR264*H264,2)</f>
        <v>31429.17</v>
      </c>
      <c r="AT264" s="548">
        <f>G264-AR264</f>
        <v>241.60759999999993</v>
      </c>
      <c r="AU264" s="549">
        <f>ROUND(AT264*H264,2)</f>
        <v>24499.01</v>
      </c>
      <c r="AV264" s="2158">
        <f>AU264/I264</f>
        <v>0.43804411300349838</v>
      </c>
      <c r="FO264" s="132"/>
      <c r="FP264" s="1510"/>
      <c r="FW264" s="1509"/>
      <c r="GW264" s="136" t="s">
        <v>114</v>
      </c>
      <c r="GX264" s="136" t="s">
        <v>46</v>
      </c>
      <c r="GY264" s="9" t="s">
        <v>45</v>
      </c>
      <c r="GZ264" s="9" t="s">
        <v>23</v>
      </c>
      <c r="HA264" s="9" t="s">
        <v>44</v>
      </c>
      <c r="HB264" s="136" t="s">
        <v>103</v>
      </c>
    </row>
    <row r="265" spans="1:224" s="10" customFormat="1" ht="30" customHeight="1" x14ac:dyDescent="0.2">
      <c r="A265"/>
      <c r="B265" s="599"/>
      <c r="C265" s="1460" t="s">
        <v>112</v>
      </c>
      <c r="D265" s="3"/>
      <c r="E265" s="1459" t="s">
        <v>680</v>
      </c>
      <c r="F265" s="3"/>
      <c r="G265" s="3"/>
      <c r="H265" s="1458"/>
      <c r="I265" s="601"/>
      <c r="J265" s="316"/>
      <c r="K265" s="317"/>
      <c r="L265" s="316"/>
      <c r="M265" s="317"/>
      <c r="N265" s="316"/>
      <c r="O265" s="317"/>
      <c r="P265" s="316"/>
      <c r="Q265" s="317"/>
      <c r="R265" s="316"/>
      <c r="S265" s="317"/>
      <c r="T265" s="1609"/>
      <c r="U265" s="1610"/>
      <c r="V265" s="316"/>
      <c r="W265" s="317"/>
      <c r="X265" s="316"/>
      <c r="Y265" s="317"/>
      <c r="Z265" s="1609"/>
      <c r="AA265" s="1610"/>
      <c r="AB265" s="316"/>
      <c r="AC265" s="317"/>
      <c r="AD265" s="316"/>
      <c r="AE265" s="317"/>
      <c r="AF265" s="316"/>
      <c r="AG265" s="317"/>
      <c r="AH265" s="316"/>
      <c r="AI265" s="317"/>
      <c r="AJ265" s="316"/>
      <c r="AK265" s="317"/>
      <c r="AL265" s="1905"/>
      <c r="AM265" s="1906"/>
      <c r="AN265" s="1609"/>
      <c r="AO265" s="1610"/>
      <c r="AP265" s="1905"/>
      <c r="AQ265" s="1906"/>
      <c r="AR265" s="316"/>
      <c r="AS265" s="317"/>
      <c r="AT265" s="316"/>
      <c r="AU265" s="317"/>
      <c r="AV265" s="2156"/>
      <c r="FO265" s="139"/>
      <c r="FP265" s="1502"/>
      <c r="FW265" s="1501"/>
      <c r="GW265" s="143" t="s">
        <v>114</v>
      </c>
      <c r="GX265" s="143" t="s">
        <v>46</v>
      </c>
      <c r="GY265" s="10" t="s">
        <v>46</v>
      </c>
      <c r="GZ265" s="10" t="s">
        <v>23</v>
      </c>
      <c r="HA265" s="10" t="s">
        <v>44</v>
      </c>
      <c r="HB265" s="143" t="s">
        <v>103</v>
      </c>
    </row>
    <row r="266" spans="1:224" s="9" customFormat="1" ht="30" customHeight="1" x14ac:dyDescent="0.2">
      <c r="A266"/>
      <c r="B266" s="657"/>
      <c r="C266" s="1460" t="s">
        <v>114</v>
      </c>
      <c r="D266" s="755" t="s">
        <v>7</v>
      </c>
      <c r="E266" s="1476" t="s">
        <v>1171</v>
      </c>
      <c r="F266" s="751"/>
      <c r="G266" s="1475">
        <v>515.96</v>
      </c>
      <c r="H266" s="1474"/>
      <c r="I266" s="659"/>
      <c r="J266" s="314"/>
      <c r="K266" s="315"/>
      <c r="L266" s="314"/>
      <c r="M266" s="315"/>
      <c r="N266" s="314"/>
      <c r="O266" s="315"/>
      <c r="P266" s="314"/>
      <c r="Q266" s="315"/>
      <c r="R266" s="314"/>
      <c r="S266" s="315"/>
      <c r="T266" s="1607"/>
      <c r="U266" s="1608"/>
      <c r="V266" s="314"/>
      <c r="W266" s="315"/>
      <c r="X266" s="314"/>
      <c r="Y266" s="315"/>
      <c r="Z266" s="1607"/>
      <c r="AA266" s="1608"/>
      <c r="AB266" s="314"/>
      <c r="AC266" s="315"/>
      <c r="AD266" s="314"/>
      <c r="AE266" s="315"/>
      <c r="AF266" s="314"/>
      <c r="AG266" s="315"/>
      <c r="AH266" s="314"/>
      <c r="AI266" s="315"/>
      <c r="AJ266" s="314"/>
      <c r="AK266" s="315"/>
      <c r="AL266" s="1903"/>
      <c r="AM266" s="1904"/>
      <c r="AN266" s="1607"/>
      <c r="AO266" s="1608"/>
      <c r="AP266" s="1903"/>
      <c r="AQ266" s="1904"/>
      <c r="AR266" s="314"/>
      <c r="AS266" s="315"/>
      <c r="AT266" s="314"/>
      <c r="AU266" s="315"/>
      <c r="AV266" s="2157"/>
      <c r="FO266" s="132"/>
      <c r="FP266" s="1510"/>
      <c r="FW266" s="1509"/>
      <c r="GW266" s="136" t="s">
        <v>114</v>
      </c>
      <c r="GX266" s="136" t="s">
        <v>46</v>
      </c>
      <c r="GY266" s="9" t="s">
        <v>45</v>
      </c>
      <c r="GZ266" s="9" t="s">
        <v>23</v>
      </c>
      <c r="HA266" s="9" t="s">
        <v>44</v>
      </c>
      <c r="HB266" s="136" t="s">
        <v>103</v>
      </c>
    </row>
    <row r="267" spans="1:224" s="10" customFormat="1" ht="30" customHeight="1" x14ac:dyDescent="0.2">
      <c r="A267"/>
      <c r="B267" s="657"/>
      <c r="C267" s="1460" t="s">
        <v>114</v>
      </c>
      <c r="D267" s="755" t="s">
        <v>7</v>
      </c>
      <c r="E267" s="1476" t="s">
        <v>1169</v>
      </c>
      <c r="F267" s="751"/>
      <c r="G267" s="1475">
        <v>35.6</v>
      </c>
      <c r="H267" s="1474"/>
      <c r="I267" s="659"/>
      <c r="J267" s="316"/>
      <c r="K267" s="317"/>
      <c r="L267" s="316"/>
      <c r="M267" s="317"/>
      <c r="N267" s="316"/>
      <c r="O267" s="317"/>
      <c r="P267" s="316"/>
      <c r="Q267" s="317"/>
      <c r="R267" s="316"/>
      <c r="S267" s="317"/>
      <c r="T267" s="1609"/>
      <c r="U267" s="1610"/>
      <c r="V267" s="316"/>
      <c r="W267" s="317"/>
      <c r="X267" s="316"/>
      <c r="Y267" s="317"/>
      <c r="Z267" s="1609"/>
      <c r="AA267" s="1610"/>
      <c r="AB267" s="316"/>
      <c r="AC267" s="317"/>
      <c r="AD267" s="316"/>
      <c r="AE267" s="317"/>
      <c r="AF267" s="316"/>
      <c r="AG267" s="317"/>
      <c r="AH267" s="316"/>
      <c r="AI267" s="317"/>
      <c r="AJ267" s="316"/>
      <c r="AK267" s="317"/>
      <c r="AL267" s="1905"/>
      <c r="AM267" s="1906"/>
      <c r="AN267" s="1609"/>
      <c r="AO267" s="1610"/>
      <c r="AP267" s="1905"/>
      <c r="AQ267" s="1906"/>
      <c r="AR267" s="316"/>
      <c r="AS267" s="317"/>
      <c r="AT267" s="316"/>
      <c r="AU267" s="317"/>
      <c r="AV267" s="2156"/>
      <c r="FO267" s="139"/>
      <c r="FP267" s="1502"/>
      <c r="FW267" s="1501"/>
      <c r="GW267" s="143" t="s">
        <v>114</v>
      </c>
      <c r="GX267" s="143" t="s">
        <v>46</v>
      </c>
      <c r="GY267" s="10" t="s">
        <v>46</v>
      </c>
      <c r="GZ267" s="10" t="s">
        <v>23</v>
      </c>
      <c r="HA267" s="10" t="s">
        <v>44</v>
      </c>
      <c r="HB267" s="143" t="s">
        <v>103</v>
      </c>
    </row>
    <row r="268" spans="1:224" s="12" customFormat="1" ht="30" customHeight="1" thickBot="1" x14ac:dyDescent="0.25">
      <c r="A268"/>
      <c r="B268" s="700"/>
      <c r="C268" s="1460" t="s">
        <v>114</v>
      </c>
      <c r="D268" s="767" t="s">
        <v>7</v>
      </c>
      <c r="E268" s="1485" t="s">
        <v>132</v>
      </c>
      <c r="F268" s="763"/>
      <c r="G268" s="1484">
        <v>551.56000000000006</v>
      </c>
      <c r="H268" s="1483"/>
      <c r="I268" s="702"/>
      <c r="J268" s="322"/>
      <c r="K268" s="323"/>
      <c r="L268" s="322"/>
      <c r="M268" s="323"/>
      <c r="N268" s="322"/>
      <c r="O268" s="323"/>
      <c r="P268" s="322"/>
      <c r="Q268" s="323"/>
      <c r="R268" s="322"/>
      <c r="S268" s="323"/>
      <c r="T268" s="1613"/>
      <c r="U268" s="1614"/>
      <c r="V268" s="322"/>
      <c r="W268" s="323"/>
      <c r="X268" s="322"/>
      <c r="Y268" s="323"/>
      <c r="Z268" s="1613"/>
      <c r="AA268" s="1614"/>
      <c r="AB268" s="322"/>
      <c r="AC268" s="323"/>
      <c r="AD268" s="322"/>
      <c r="AE268" s="323"/>
      <c r="AF268" s="322"/>
      <c r="AG268" s="323"/>
      <c r="AH268" s="322"/>
      <c r="AI268" s="323"/>
      <c r="AJ268" s="322"/>
      <c r="AK268" s="323"/>
      <c r="AL268" s="1911"/>
      <c r="AM268" s="1912"/>
      <c r="AN268" s="1613"/>
      <c r="AO268" s="1614"/>
      <c r="AP268" s="1911"/>
      <c r="AQ268" s="1912"/>
      <c r="AR268" s="322"/>
      <c r="AS268" s="323"/>
      <c r="AT268" s="322"/>
      <c r="AU268" s="323"/>
      <c r="AV268" s="2159"/>
      <c r="FO268" s="153"/>
      <c r="FP268" s="1506"/>
      <c r="FW268" s="1505"/>
      <c r="GW268" s="157" t="s">
        <v>114</v>
      </c>
      <c r="GX268" s="157" t="s">
        <v>46</v>
      </c>
      <c r="GY268" s="12" t="s">
        <v>110</v>
      </c>
      <c r="GZ268" s="12" t="s">
        <v>23</v>
      </c>
      <c r="HA268" s="12" t="s">
        <v>45</v>
      </c>
      <c r="HB268" s="157" t="s">
        <v>103</v>
      </c>
    </row>
    <row r="269" spans="1:224" s="1" customFormat="1" ht="30" customHeight="1" thickBot="1" x14ac:dyDescent="0.25">
      <c r="A269"/>
      <c r="B269" s="599"/>
      <c r="C269" s="3"/>
      <c r="D269" s="3"/>
      <c r="E269" s="3"/>
      <c r="F269" s="3"/>
      <c r="G269" s="3"/>
      <c r="H269" s="3"/>
      <c r="I269" s="601"/>
      <c r="J269" s="2255" t="s">
        <v>2484</v>
      </c>
      <c r="K269" s="2266"/>
      <c r="L269" s="2275" t="s">
        <v>2485</v>
      </c>
      <c r="M269" s="2266"/>
      <c r="N269" s="2255" t="s">
        <v>2486</v>
      </c>
      <c r="O269" s="2266"/>
      <c r="P269" s="2255" t="s">
        <v>2487</v>
      </c>
      <c r="Q269" s="2266"/>
      <c r="R269" s="2255" t="s">
        <v>2488</v>
      </c>
      <c r="S269" s="2266"/>
      <c r="T269" s="2270" t="s">
        <v>2489</v>
      </c>
      <c r="U269" s="2271"/>
      <c r="V269" s="2255" t="s">
        <v>2490</v>
      </c>
      <c r="W269" s="2266"/>
      <c r="X269" s="2255" t="s">
        <v>2491</v>
      </c>
      <c r="Y269" s="2266"/>
      <c r="Z269" s="2270" t="s">
        <v>2492</v>
      </c>
      <c r="AA269" s="2271"/>
      <c r="AB269" s="2255" t="s">
        <v>2493</v>
      </c>
      <c r="AC269" s="2266"/>
      <c r="AD269" s="2255" t="s">
        <v>2494</v>
      </c>
      <c r="AE269" s="2266"/>
      <c r="AF269" s="2255" t="s">
        <v>2495</v>
      </c>
      <c r="AG269" s="2266"/>
      <c r="AH269" s="2255" t="s">
        <v>2496</v>
      </c>
      <c r="AI269" s="2266"/>
      <c r="AJ269" s="2255" t="s">
        <v>2497</v>
      </c>
      <c r="AK269" s="2266"/>
      <c r="AL269" s="2272" t="s">
        <v>2498</v>
      </c>
      <c r="AM269" s="2273"/>
      <c r="AN269" s="2270" t="s">
        <v>2499</v>
      </c>
      <c r="AO269" s="2271"/>
      <c r="AP269" s="2272" t="s">
        <v>2504</v>
      </c>
      <c r="AQ269" s="2273"/>
      <c r="AR269" s="2255" t="s">
        <v>2500</v>
      </c>
      <c r="AS269" s="2266"/>
      <c r="AT269" s="2255" t="s">
        <v>2501</v>
      </c>
      <c r="AU269" s="2256"/>
      <c r="AV269" s="2151" t="s">
        <v>2502</v>
      </c>
      <c r="FO269" s="56"/>
      <c r="FP269" s="122" t="s">
        <v>7</v>
      </c>
      <c r="FQ269" s="1493" t="s">
        <v>31</v>
      </c>
      <c r="FS269" s="1492">
        <f>FR269*G279</f>
        <v>0</v>
      </c>
      <c r="FT269" s="1492">
        <v>0</v>
      </c>
      <c r="FU269" s="1492">
        <f>FT269*G279</f>
        <v>0</v>
      </c>
      <c r="FV269" s="1492">
        <v>0</v>
      </c>
      <c r="FW269" s="1491">
        <f>FV269*G279</f>
        <v>0</v>
      </c>
      <c r="GU269" s="126" t="s">
        <v>110</v>
      </c>
      <c r="GW269" s="126" t="s">
        <v>105</v>
      </c>
      <c r="GX269" s="126" t="s">
        <v>46</v>
      </c>
      <c r="HB269" s="1486" t="s">
        <v>103</v>
      </c>
      <c r="HH269" s="1490">
        <f>IF(FQ269="základní",I279,0)</f>
        <v>27737.5</v>
      </c>
      <c r="HI269" s="1490">
        <f>IF(FQ269="snížená",I279,0)</f>
        <v>0</v>
      </c>
      <c r="HJ269" s="1490">
        <f>IF(FQ269="zákl. přenesená",I279,0)</f>
        <v>0</v>
      </c>
      <c r="HK269" s="1490">
        <f>IF(FQ269="sníž. přenesená",I279,0)</f>
        <v>0</v>
      </c>
      <c r="HL269" s="1490">
        <f>IF(FQ269="nulová",I279,0)</f>
        <v>0</v>
      </c>
      <c r="HM269" s="1486" t="s">
        <v>45</v>
      </c>
      <c r="HN269" s="1490">
        <f>ROUND(H279*G279,2)</f>
        <v>27737.5</v>
      </c>
      <c r="HO269" s="1486" t="s">
        <v>110</v>
      </c>
      <c r="HP269" s="126" t="s">
        <v>1175</v>
      </c>
    </row>
    <row r="270" spans="1:224" s="1" customFormat="1" ht="30" customHeight="1" thickBot="1" x14ac:dyDescent="0.25">
      <c r="A270"/>
      <c r="B270" s="599"/>
      <c r="C270" s="3"/>
      <c r="D270" s="3"/>
      <c r="E270" s="3"/>
      <c r="F270" s="3"/>
      <c r="G270" s="3"/>
      <c r="H270" s="3"/>
      <c r="I270" s="601"/>
      <c r="J270" s="175" t="s">
        <v>91</v>
      </c>
      <c r="K270" s="177" t="s">
        <v>2503</v>
      </c>
      <c r="L270" s="175" t="s">
        <v>91</v>
      </c>
      <c r="M270" s="177" t="s">
        <v>2503</v>
      </c>
      <c r="N270" s="175" t="s">
        <v>91</v>
      </c>
      <c r="O270" s="177" t="s">
        <v>2503</v>
      </c>
      <c r="P270" s="175" t="s">
        <v>91</v>
      </c>
      <c r="Q270" s="177" t="s">
        <v>2503</v>
      </c>
      <c r="R270" s="175" t="s">
        <v>91</v>
      </c>
      <c r="S270" s="177" t="s">
        <v>2503</v>
      </c>
      <c r="T270" s="1599" t="s">
        <v>91</v>
      </c>
      <c r="U270" s="1600" t="s">
        <v>2503</v>
      </c>
      <c r="V270" s="175" t="s">
        <v>91</v>
      </c>
      <c r="W270" s="177" t="s">
        <v>2503</v>
      </c>
      <c r="X270" s="175" t="s">
        <v>91</v>
      </c>
      <c r="Y270" s="177" t="s">
        <v>2503</v>
      </c>
      <c r="Z270" s="1599" t="s">
        <v>91</v>
      </c>
      <c r="AA270" s="1600" t="s">
        <v>2503</v>
      </c>
      <c r="AB270" s="175" t="s">
        <v>91</v>
      </c>
      <c r="AC270" s="177" t="s">
        <v>2503</v>
      </c>
      <c r="AD270" s="175" t="s">
        <v>91</v>
      </c>
      <c r="AE270" s="177" t="s">
        <v>2503</v>
      </c>
      <c r="AF270" s="175" t="s">
        <v>91</v>
      </c>
      <c r="AG270" s="177" t="s">
        <v>2503</v>
      </c>
      <c r="AH270" s="175" t="s">
        <v>91</v>
      </c>
      <c r="AI270" s="177" t="s">
        <v>2503</v>
      </c>
      <c r="AJ270" s="175" t="s">
        <v>91</v>
      </c>
      <c r="AK270" s="177" t="s">
        <v>2503</v>
      </c>
      <c r="AL270" s="1895" t="s">
        <v>91</v>
      </c>
      <c r="AM270" s="1896" t="s">
        <v>2503</v>
      </c>
      <c r="AN270" s="1599" t="s">
        <v>91</v>
      </c>
      <c r="AO270" s="1600" t="s">
        <v>2503</v>
      </c>
      <c r="AP270" s="1895" t="s">
        <v>91</v>
      </c>
      <c r="AQ270" s="1896" t="s">
        <v>2503</v>
      </c>
      <c r="AR270" s="175" t="s">
        <v>91</v>
      </c>
      <c r="AS270" s="177" t="s">
        <v>2503</v>
      </c>
      <c r="AT270" s="175" t="s">
        <v>91</v>
      </c>
      <c r="AU270" s="177" t="s">
        <v>2503</v>
      </c>
      <c r="AV270" s="2161"/>
      <c r="FO270" s="56"/>
      <c r="FP270" s="1504"/>
      <c r="FW270" s="1503"/>
      <c r="GW270" s="1486" t="s">
        <v>112</v>
      </c>
      <c r="GX270" s="1486" t="s">
        <v>46</v>
      </c>
    </row>
    <row r="271" spans="1:224" s="1125" customFormat="1" ht="30" customHeight="1" thickBot="1" x14ac:dyDescent="0.35">
      <c r="A271" s="1117"/>
      <c r="B271" s="1473"/>
      <c r="C271" s="1472" t="s">
        <v>43</v>
      </c>
      <c r="D271" s="1472" t="s">
        <v>682</v>
      </c>
      <c r="E271" s="1471" t="s">
        <v>683</v>
      </c>
      <c r="F271" s="1470"/>
      <c r="G271" s="1470"/>
      <c r="H271" s="1469"/>
      <c r="I271" s="1468">
        <f>HN261</f>
        <v>155708.31</v>
      </c>
      <c r="J271" s="1122"/>
      <c r="K271" s="1123">
        <f>K272+K279+K285+K288</f>
        <v>0</v>
      </c>
      <c r="L271" s="365"/>
      <c r="M271" s="404">
        <f>M272+M279+M285+M288</f>
        <v>0</v>
      </c>
      <c r="N271" s="365"/>
      <c r="O271" s="404">
        <f>O272+O279+O285+O288</f>
        <v>0</v>
      </c>
      <c r="P271" s="365"/>
      <c r="Q271" s="404">
        <f>Q272+Q279+Q285+Q288</f>
        <v>0</v>
      </c>
      <c r="R271" s="365"/>
      <c r="S271" s="404">
        <f>S272+S279+S285+S288</f>
        <v>0</v>
      </c>
      <c r="T271" s="1746"/>
      <c r="U271" s="1670">
        <f>U272+U279+U285+U288</f>
        <v>15574.61</v>
      </c>
      <c r="V271" s="365"/>
      <c r="W271" s="404">
        <f>W272+W279+W285+W288</f>
        <v>0</v>
      </c>
      <c r="X271" s="365"/>
      <c r="Y271" s="404">
        <f>Y272+Y279+Y285+Y288</f>
        <v>0</v>
      </c>
      <c r="Z271" s="1746"/>
      <c r="AA271" s="1670">
        <f>AA272+AA279+AA285+AA288</f>
        <v>0</v>
      </c>
      <c r="AB271" s="365"/>
      <c r="AC271" s="404">
        <f>AC272+AC279+AC285+AC288</f>
        <v>0</v>
      </c>
      <c r="AD271" s="365"/>
      <c r="AE271" s="404">
        <f>AE272+AE279+AE285+AE288</f>
        <v>0</v>
      </c>
      <c r="AF271" s="365"/>
      <c r="AG271" s="404">
        <f>AG272+AG279+AG285+AG288</f>
        <v>0</v>
      </c>
      <c r="AH271" s="365"/>
      <c r="AI271" s="404">
        <f>AI272+AI279+AI285+AI288</f>
        <v>0</v>
      </c>
      <c r="AJ271" s="365"/>
      <c r="AK271" s="404">
        <f>AK272+AK279+AK285+AK288</f>
        <v>0</v>
      </c>
      <c r="AL271" s="2089"/>
      <c r="AM271" s="1937">
        <f>AM272+AM279+AM285+AM288</f>
        <v>3188.5</v>
      </c>
      <c r="AN271" s="1746"/>
      <c r="AO271" s="1670">
        <f>AO272+AO279+AO285+AO288</f>
        <v>7690.4</v>
      </c>
      <c r="AP271" s="2089"/>
      <c r="AQ271" s="1937">
        <f>AQ272+AQ279+AQ285+AQ288</f>
        <v>0</v>
      </c>
      <c r="AR271" s="1122"/>
      <c r="AS271" s="1123">
        <f>AS272+AS279+AS285+AS288</f>
        <v>26453.510000000002</v>
      </c>
      <c r="AT271" s="1122"/>
      <c r="AU271" s="1123">
        <f>AU272+AU279+AU285+AU288</f>
        <v>129254.79000000001</v>
      </c>
      <c r="AV271" s="2153">
        <f>AU271/I271</f>
        <v>0.83010848939276272</v>
      </c>
      <c r="FO271" s="1126"/>
      <c r="FP271" s="1508"/>
      <c r="FW271" s="1507"/>
      <c r="GW271" s="1130" t="s">
        <v>114</v>
      </c>
      <c r="GX271" s="1130" t="s">
        <v>46</v>
      </c>
      <c r="GY271" s="1125" t="s">
        <v>45</v>
      </c>
      <c r="GZ271" s="1125" t="s">
        <v>23</v>
      </c>
      <c r="HA271" s="1125" t="s">
        <v>44</v>
      </c>
      <c r="HB271" s="1130" t="s">
        <v>103</v>
      </c>
    </row>
    <row r="272" spans="1:224" s="10" customFormat="1" ht="30" customHeight="1" x14ac:dyDescent="0.2">
      <c r="A272"/>
      <c r="B272" s="1467" t="s">
        <v>550</v>
      </c>
      <c r="C272" s="1466" t="s">
        <v>105</v>
      </c>
      <c r="D272" s="1465" t="s">
        <v>684</v>
      </c>
      <c r="E272" s="1464" t="s">
        <v>685</v>
      </c>
      <c r="F272" s="1463" t="s">
        <v>283</v>
      </c>
      <c r="G272" s="1462">
        <v>285.05</v>
      </c>
      <c r="H272" s="556">
        <v>91.1</v>
      </c>
      <c r="I272" s="1461">
        <f>ROUND(H272*G272,2)</f>
        <v>25968.06</v>
      </c>
      <c r="J272" s="548"/>
      <c r="K272" s="549">
        <f>ROUND(J272*$H272,2)</f>
        <v>0</v>
      </c>
      <c r="L272" s="548"/>
      <c r="M272" s="549">
        <f>ROUND(L272*$H272,2)</f>
        <v>0</v>
      </c>
      <c r="N272" s="548"/>
      <c r="O272" s="549">
        <f>ROUND(N272*$H272,2)</f>
        <v>0</v>
      </c>
      <c r="P272" s="548"/>
      <c r="Q272" s="549">
        <f>ROUND(P272*$H272,2)</f>
        <v>0</v>
      </c>
      <c r="R272" s="548"/>
      <c r="S272" s="549">
        <f>ROUND(R272*$H272,2)</f>
        <v>0</v>
      </c>
      <c r="T272" s="1747">
        <f>G272*0.29</f>
        <v>82.664500000000004</v>
      </c>
      <c r="U272" s="1748">
        <f>ROUND(T272*$H272,2)</f>
        <v>7530.74</v>
      </c>
      <c r="V272" s="548"/>
      <c r="W272" s="549">
        <f>ROUND(V272*$H272,2)</f>
        <v>0</v>
      </c>
      <c r="X272" s="548"/>
      <c r="Y272" s="549">
        <f>ROUND(X272*$H272,2)</f>
        <v>0</v>
      </c>
      <c r="Z272" s="1747"/>
      <c r="AA272" s="1748">
        <f>ROUND(Z272*$H272,2)</f>
        <v>0</v>
      </c>
      <c r="AB272" s="548"/>
      <c r="AC272" s="549">
        <f>ROUND(AB272*$H272,2)</f>
        <v>0</v>
      </c>
      <c r="AD272" s="548"/>
      <c r="AE272" s="549">
        <f>ROUND(AD272*$H272,2)</f>
        <v>0</v>
      </c>
      <c r="AF272" s="548"/>
      <c r="AG272" s="549">
        <f>ROUND(AF272*$H272,2)</f>
        <v>0</v>
      </c>
      <c r="AH272" s="548"/>
      <c r="AI272" s="549">
        <f>ROUND(AH272*$H272,2)</f>
        <v>0</v>
      </c>
      <c r="AJ272" s="548"/>
      <c r="AK272" s="549">
        <f>ROUND(AJ272*$H272,2)</f>
        <v>0</v>
      </c>
      <c r="AL272" s="2090">
        <v>35</v>
      </c>
      <c r="AM272" s="2091">
        <f>ROUND(AL272*$H272,2)</f>
        <v>3188.5</v>
      </c>
      <c r="AN272" s="1747">
        <v>42</v>
      </c>
      <c r="AO272" s="1748">
        <f>ROUND(AN272*$H272,2)</f>
        <v>3826.2</v>
      </c>
      <c r="AP272" s="2090"/>
      <c r="AQ272" s="2091">
        <f>ROUND(AP272*$H272,2)</f>
        <v>0</v>
      </c>
      <c r="AR272" s="548">
        <f>AP272+AN272+AL272+AJ272+AH272+AF272+AD272+AB272+Z272+X272+V272+T272+R272+P272+N272+L272+J272</f>
        <v>159.6645</v>
      </c>
      <c r="AS272" s="549">
        <f>ROUND(AR272*H272,2)</f>
        <v>14545.44</v>
      </c>
      <c r="AT272" s="548">
        <f>G272-AR272</f>
        <v>125.38550000000001</v>
      </c>
      <c r="AU272" s="549">
        <f>ROUND(AT272*H272,2)</f>
        <v>11422.62</v>
      </c>
      <c r="AV272" s="2158">
        <f>AU272/I272</f>
        <v>0.43987190417767058</v>
      </c>
      <c r="FO272" s="139"/>
      <c r="FP272" s="1502"/>
      <c r="FW272" s="1501"/>
      <c r="GW272" s="143" t="s">
        <v>114</v>
      </c>
      <c r="GX272" s="143" t="s">
        <v>46</v>
      </c>
      <c r="GY272" s="10" t="s">
        <v>46</v>
      </c>
      <c r="GZ272" s="10" t="s">
        <v>23</v>
      </c>
      <c r="HA272" s="10" t="s">
        <v>44</v>
      </c>
      <c r="HB272" s="143" t="s">
        <v>103</v>
      </c>
    </row>
    <row r="273" spans="1:224" s="10" customFormat="1" ht="30" customHeight="1" x14ac:dyDescent="0.2">
      <c r="A273"/>
      <c r="B273" s="599"/>
      <c r="C273" s="1460" t="s">
        <v>112</v>
      </c>
      <c r="D273" s="3"/>
      <c r="E273" s="1459" t="s">
        <v>687</v>
      </c>
      <c r="F273" s="3"/>
      <c r="G273" s="3"/>
      <c r="H273" s="1458"/>
      <c r="I273" s="601"/>
      <c r="J273" s="316"/>
      <c r="K273" s="317"/>
      <c r="L273" s="316"/>
      <c r="M273" s="317"/>
      <c r="N273" s="316"/>
      <c r="O273" s="317"/>
      <c r="P273" s="316"/>
      <c r="Q273" s="317"/>
      <c r="R273" s="316"/>
      <c r="S273" s="317"/>
      <c r="T273" s="1609"/>
      <c r="U273" s="1610"/>
      <c r="V273" s="316"/>
      <c r="W273" s="317"/>
      <c r="X273" s="316"/>
      <c r="Y273" s="317"/>
      <c r="Z273" s="1609"/>
      <c r="AA273" s="1610"/>
      <c r="AB273" s="316"/>
      <c r="AC273" s="317"/>
      <c r="AD273" s="316"/>
      <c r="AE273" s="317"/>
      <c r="AF273" s="316"/>
      <c r="AG273" s="317"/>
      <c r="AH273" s="316"/>
      <c r="AI273" s="317"/>
      <c r="AJ273" s="316"/>
      <c r="AK273" s="317"/>
      <c r="AL273" s="1905"/>
      <c r="AM273" s="1906"/>
      <c r="AN273" s="1609"/>
      <c r="AO273" s="1610"/>
      <c r="AP273" s="1905"/>
      <c r="AQ273" s="1906"/>
      <c r="AR273" s="316"/>
      <c r="AS273" s="317"/>
      <c r="AT273" s="316"/>
      <c r="AU273" s="317"/>
      <c r="AV273" s="2156"/>
      <c r="FO273" s="139"/>
      <c r="FP273" s="1502"/>
      <c r="FW273" s="1501"/>
      <c r="GW273" s="143" t="s">
        <v>114</v>
      </c>
      <c r="GX273" s="143" t="s">
        <v>46</v>
      </c>
      <c r="GY273" s="10" t="s">
        <v>46</v>
      </c>
      <c r="GZ273" s="10" t="s">
        <v>23</v>
      </c>
      <c r="HA273" s="10" t="s">
        <v>44</v>
      </c>
      <c r="HB273" s="143" t="s">
        <v>103</v>
      </c>
    </row>
    <row r="274" spans="1:224" s="12" customFormat="1" ht="30" customHeight="1" x14ac:dyDescent="0.2">
      <c r="A274"/>
      <c r="B274" s="666"/>
      <c r="C274" s="1460" t="s">
        <v>114</v>
      </c>
      <c r="D274" s="749" t="s">
        <v>7</v>
      </c>
      <c r="E274" s="1500" t="s">
        <v>688</v>
      </c>
      <c r="F274" s="745"/>
      <c r="G274" s="749" t="s">
        <v>7</v>
      </c>
      <c r="H274" s="1499"/>
      <c r="I274" s="668"/>
      <c r="J274" s="322"/>
      <c r="K274" s="323"/>
      <c r="L274" s="322"/>
      <c r="M274" s="323"/>
      <c r="N274" s="322"/>
      <c r="O274" s="323"/>
      <c r="P274" s="322"/>
      <c r="Q274" s="323"/>
      <c r="R274" s="322"/>
      <c r="S274" s="323"/>
      <c r="T274" s="1613"/>
      <c r="U274" s="1614"/>
      <c r="V274" s="322"/>
      <c r="W274" s="323"/>
      <c r="X274" s="322"/>
      <c r="Y274" s="323"/>
      <c r="Z274" s="1613"/>
      <c r="AA274" s="1614"/>
      <c r="AB274" s="322"/>
      <c r="AC274" s="323"/>
      <c r="AD274" s="322"/>
      <c r="AE274" s="323"/>
      <c r="AF274" s="322"/>
      <c r="AG274" s="323"/>
      <c r="AH274" s="322"/>
      <c r="AI274" s="323"/>
      <c r="AJ274" s="322"/>
      <c r="AK274" s="323"/>
      <c r="AL274" s="1911"/>
      <c r="AM274" s="1912"/>
      <c r="AN274" s="1613"/>
      <c r="AO274" s="1614"/>
      <c r="AP274" s="1911"/>
      <c r="AQ274" s="1912"/>
      <c r="AR274" s="322"/>
      <c r="AS274" s="323"/>
      <c r="AT274" s="322"/>
      <c r="AU274" s="323"/>
      <c r="AV274" s="2159"/>
      <c r="FO274" s="153"/>
      <c r="FP274" s="1506"/>
      <c r="FW274" s="1505"/>
      <c r="GW274" s="157" t="s">
        <v>114</v>
      </c>
      <c r="GX274" s="157" t="s">
        <v>46</v>
      </c>
      <c r="GY274" s="12" t="s">
        <v>110</v>
      </c>
      <c r="GZ274" s="12" t="s">
        <v>23</v>
      </c>
      <c r="HA274" s="12" t="s">
        <v>45</v>
      </c>
      <c r="HB274" s="157" t="s">
        <v>103</v>
      </c>
    </row>
    <row r="275" spans="1:224" s="1" customFormat="1" ht="30" customHeight="1" x14ac:dyDescent="0.2">
      <c r="A275"/>
      <c r="B275" s="657"/>
      <c r="C275" s="1460" t="s">
        <v>114</v>
      </c>
      <c r="D275" s="755" t="s">
        <v>7</v>
      </c>
      <c r="E275" s="1476" t="s">
        <v>1173</v>
      </c>
      <c r="F275" s="751"/>
      <c r="G275" s="1475">
        <v>173.28</v>
      </c>
      <c r="H275" s="1474"/>
      <c r="I275" s="659"/>
      <c r="J275" s="542"/>
      <c r="K275" s="543"/>
      <c r="L275" s="542"/>
      <c r="M275" s="543"/>
      <c r="N275" s="542"/>
      <c r="O275" s="543"/>
      <c r="P275" s="542"/>
      <c r="Q275" s="543"/>
      <c r="R275" s="542"/>
      <c r="S275" s="543"/>
      <c r="T275" s="1605"/>
      <c r="U275" s="1606"/>
      <c r="V275" s="542"/>
      <c r="W275" s="543"/>
      <c r="X275" s="542"/>
      <c r="Y275" s="543"/>
      <c r="Z275" s="1605"/>
      <c r="AA275" s="1606"/>
      <c r="AB275" s="542"/>
      <c r="AC275" s="543"/>
      <c r="AD275" s="542"/>
      <c r="AE275" s="543"/>
      <c r="AF275" s="542"/>
      <c r="AG275" s="543"/>
      <c r="AH275" s="542"/>
      <c r="AI275" s="543"/>
      <c r="AJ275" s="542"/>
      <c r="AK275" s="543"/>
      <c r="AL275" s="1901"/>
      <c r="AM275" s="1902"/>
      <c r="AN275" s="1605"/>
      <c r="AO275" s="1606"/>
      <c r="AP275" s="1901"/>
      <c r="AQ275" s="1902"/>
      <c r="AR275" s="542"/>
      <c r="AS275" s="543"/>
      <c r="AT275" s="542"/>
      <c r="AU275" s="543"/>
      <c r="AV275" s="2155"/>
      <c r="FO275" s="56"/>
      <c r="FP275" s="122" t="s">
        <v>7</v>
      </c>
      <c r="FQ275" s="1493" t="s">
        <v>31</v>
      </c>
      <c r="FS275" s="1492">
        <f>FR275*G285</f>
        <v>0</v>
      </c>
      <c r="FT275" s="1492">
        <v>0</v>
      </c>
      <c r="FU275" s="1492">
        <f>FT275*G285</f>
        <v>0</v>
      </c>
      <c r="FV275" s="1492">
        <v>0</v>
      </c>
      <c r="FW275" s="1491">
        <f>FV275*G285</f>
        <v>0</v>
      </c>
      <c r="GU275" s="126" t="s">
        <v>110</v>
      </c>
      <c r="GW275" s="126" t="s">
        <v>105</v>
      </c>
      <c r="GX275" s="126" t="s">
        <v>46</v>
      </c>
      <c r="HB275" s="1486" t="s">
        <v>103</v>
      </c>
      <c r="HH275" s="1490">
        <f>IF(FQ275="základní",I285,0)</f>
        <v>15536.03</v>
      </c>
      <c r="HI275" s="1490">
        <f>IF(FQ275="snížená",I285,0)</f>
        <v>0</v>
      </c>
      <c r="HJ275" s="1490">
        <f>IF(FQ275="zákl. přenesená",I285,0)</f>
        <v>0</v>
      </c>
      <c r="HK275" s="1490">
        <f>IF(FQ275="sníž. přenesená",I285,0)</f>
        <v>0</v>
      </c>
      <c r="HL275" s="1490">
        <f>IF(FQ275="nulová",I285,0)</f>
        <v>0</v>
      </c>
      <c r="HM275" s="1486" t="s">
        <v>45</v>
      </c>
      <c r="HN275" s="1490">
        <f>ROUND(H285*G285,2)</f>
        <v>15536.03</v>
      </c>
      <c r="HO275" s="1486" t="s">
        <v>110</v>
      </c>
      <c r="HP275" s="126" t="s">
        <v>1178</v>
      </c>
    </row>
    <row r="276" spans="1:224" s="1" customFormat="1" ht="30" customHeight="1" x14ac:dyDescent="0.2">
      <c r="A276"/>
      <c r="B276" s="666"/>
      <c r="C276" s="1460" t="s">
        <v>114</v>
      </c>
      <c r="D276" s="749" t="s">
        <v>7</v>
      </c>
      <c r="E276" s="1500" t="s">
        <v>876</v>
      </c>
      <c r="F276" s="745"/>
      <c r="G276" s="749" t="s">
        <v>7</v>
      </c>
      <c r="H276" s="1499"/>
      <c r="I276" s="668"/>
      <c r="J276" s="542"/>
      <c r="K276" s="543"/>
      <c r="L276" s="542"/>
      <c r="M276" s="543"/>
      <c r="N276" s="542"/>
      <c r="O276" s="543"/>
      <c r="P276" s="542"/>
      <c r="Q276" s="543"/>
      <c r="R276" s="542"/>
      <c r="S276" s="543"/>
      <c r="T276" s="1605"/>
      <c r="U276" s="1606"/>
      <c r="V276" s="542"/>
      <c r="W276" s="543"/>
      <c r="X276" s="542"/>
      <c r="Y276" s="543"/>
      <c r="Z276" s="1605"/>
      <c r="AA276" s="1606"/>
      <c r="AB276" s="542"/>
      <c r="AC276" s="543"/>
      <c r="AD276" s="542"/>
      <c r="AE276" s="543"/>
      <c r="AF276" s="542"/>
      <c r="AG276" s="543"/>
      <c r="AH276" s="542"/>
      <c r="AI276" s="543"/>
      <c r="AJ276" s="542"/>
      <c r="AK276" s="543"/>
      <c r="AL276" s="1901"/>
      <c r="AM276" s="1902"/>
      <c r="AN276" s="1605"/>
      <c r="AO276" s="1606"/>
      <c r="AP276" s="1901"/>
      <c r="AQ276" s="1902"/>
      <c r="AR276" s="542"/>
      <c r="AS276" s="543"/>
      <c r="AT276" s="542"/>
      <c r="AU276" s="543"/>
      <c r="AV276" s="2155"/>
      <c r="FO276" s="56"/>
      <c r="FP276" s="1504"/>
      <c r="FW276" s="1503"/>
      <c r="GW276" s="1486" t="s">
        <v>112</v>
      </c>
      <c r="GX276" s="1486" t="s">
        <v>46</v>
      </c>
    </row>
    <row r="277" spans="1:224" s="10" customFormat="1" ht="30" customHeight="1" x14ac:dyDescent="0.2">
      <c r="A277"/>
      <c r="B277" s="657"/>
      <c r="C277" s="1460" t="s">
        <v>114</v>
      </c>
      <c r="D277" s="755" t="s">
        <v>7</v>
      </c>
      <c r="E277" s="1476" t="s">
        <v>1174</v>
      </c>
      <c r="F277" s="751"/>
      <c r="G277" s="1475">
        <v>111.77</v>
      </c>
      <c r="H277" s="1474"/>
      <c r="I277" s="659"/>
      <c r="J277" s="316"/>
      <c r="K277" s="317"/>
      <c r="L277" s="316"/>
      <c r="M277" s="317"/>
      <c r="N277" s="316"/>
      <c r="O277" s="317"/>
      <c r="P277" s="316"/>
      <c r="Q277" s="317"/>
      <c r="R277" s="316"/>
      <c r="S277" s="317"/>
      <c r="T277" s="1609"/>
      <c r="U277" s="1610"/>
      <c r="V277" s="316"/>
      <c r="W277" s="317"/>
      <c r="X277" s="316"/>
      <c r="Y277" s="317"/>
      <c r="Z277" s="1609"/>
      <c r="AA277" s="1610"/>
      <c r="AB277" s="316"/>
      <c r="AC277" s="317"/>
      <c r="AD277" s="316"/>
      <c r="AE277" s="317"/>
      <c r="AF277" s="316"/>
      <c r="AG277" s="317"/>
      <c r="AH277" s="316"/>
      <c r="AI277" s="317"/>
      <c r="AJ277" s="316"/>
      <c r="AK277" s="317"/>
      <c r="AL277" s="1905"/>
      <c r="AM277" s="1906"/>
      <c r="AN277" s="1609"/>
      <c r="AO277" s="1610"/>
      <c r="AP277" s="1905"/>
      <c r="AQ277" s="1906"/>
      <c r="AR277" s="316"/>
      <c r="AS277" s="317"/>
      <c r="AT277" s="316"/>
      <c r="AU277" s="317"/>
      <c r="AV277" s="2156"/>
      <c r="FO277" s="139"/>
      <c r="FP277" s="1502"/>
      <c r="FW277" s="1501"/>
      <c r="GW277" s="143" t="s">
        <v>114</v>
      </c>
      <c r="GX277" s="143" t="s">
        <v>46</v>
      </c>
      <c r="GY277" s="10" t="s">
        <v>46</v>
      </c>
      <c r="GZ277" s="10" t="s">
        <v>23</v>
      </c>
      <c r="HA277" s="10" t="s">
        <v>45</v>
      </c>
      <c r="HB277" s="143" t="s">
        <v>103</v>
      </c>
    </row>
    <row r="278" spans="1:224" s="1" customFormat="1" ht="30" customHeight="1" x14ac:dyDescent="0.2">
      <c r="A278"/>
      <c r="B278" s="700"/>
      <c r="C278" s="1460" t="s">
        <v>114</v>
      </c>
      <c r="D278" s="767" t="s">
        <v>7</v>
      </c>
      <c r="E278" s="1485" t="s">
        <v>132</v>
      </c>
      <c r="F278" s="763"/>
      <c r="G278" s="1484">
        <v>285.05</v>
      </c>
      <c r="H278" s="1483"/>
      <c r="I278" s="702"/>
      <c r="J278" s="542"/>
      <c r="K278" s="543"/>
      <c r="L278" s="542"/>
      <c r="M278" s="543"/>
      <c r="N278" s="542"/>
      <c r="O278" s="543"/>
      <c r="P278" s="542"/>
      <c r="Q278" s="543"/>
      <c r="R278" s="542"/>
      <c r="S278" s="543"/>
      <c r="T278" s="1605"/>
      <c r="U278" s="1606"/>
      <c r="V278" s="542"/>
      <c r="W278" s="543"/>
      <c r="X278" s="542"/>
      <c r="Y278" s="543"/>
      <c r="Z278" s="1605"/>
      <c r="AA278" s="1606"/>
      <c r="AB278" s="542"/>
      <c r="AC278" s="543"/>
      <c r="AD278" s="542"/>
      <c r="AE278" s="543"/>
      <c r="AF278" s="542"/>
      <c r="AG278" s="543"/>
      <c r="AH278" s="542"/>
      <c r="AI278" s="543"/>
      <c r="AJ278" s="542"/>
      <c r="AK278" s="543"/>
      <c r="AL278" s="1901"/>
      <c r="AM278" s="1902"/>
      <c r="AN278" s="1605"/>
      <c r="AO278" s="1606"/>
      <c r="AP278" s="1901"/>
      <c r="AQ278" s="1902"/>
      <c r="AR278" s="542"/>
      <c r="AS278" s="543"/>
      <c r="AT278" s="542"/>
      <c r="AU278" s="543"/>
      <c r="AV278" s="2155"/>
      <c r="FO278" s="56"/>
      <c r="FP278" s="122" t="s">
        <v>7</v>
      </c>
      <c r="FQ278" s="1493" t="s">
        <v>31</v>
      </c>
      <c r="FS278" s="1492">
        <f>FR278*G288</f>
        <v>0</v>
      </c>
      <c r="FT278" s="1492">
        <v>0</v>
      </c>
      <c r="FU278" s="1492">
        <f>FT278*G288</f>
        <v>0</v>
      </c>
      <c r="FV278" s="1492">
        <v>0</v>
      </c>
      <c r="FW278" s="1491">
        <f>FV278*G288</f>
        <v>0</v>
      </c>
      <c r="GU278" s="126" t="s">
        <v>110</v>
      </c>
      <c r="GW278" s="126" t="s">
        <v>105</v>
      </c>
      <c r="GX278" s="126" t="s">
        <v>46</v>
      </c>
      <c r="HB278" s="1486" t="s">
        <v>103</v>
      </c>
      <c r="HH278" s="1490">
        <f>IF(FQ278="základní",I288,0)</f>
        <v>86466.72</v>
      </c>
      <c r="HI278" s="1490">
        <f>IF(FQ278="snížená",I288,0)</f>
        <v>0</v>
      </c>
      <c r="HJ278" s="1490">
        <f>IF(FQ278="zákl. přenesená",I288,0)</f>
        <v>0</v>
      </c>
      <c r="HK278" s="1490">
        <f>IF(FQ278="sníž. přenesená",I288,0)</f>
        <v>0</v>
      </c>
      <c r="HL278" s="1490">
        <f>IF(FQ278="nulová",I288,0)</f>
        <v>0</v>
      </c>
      <c r="HM278" s="1486" t="s">
        <v>45</v>
      </c>
      <c r="HN278" s="1490">
        <f>ROUND(H288*G288,2)</f>
        <v>86466.72</v>
      </c>
      <c r="HO278" s="1486" t="s">
        <v>110</v>
      </c>
      <c r="HP278" s="126" t="s">
        <v>1180</v>
      </c>
    </row>
    <row r="279" spans="1:224" s="1" customFormat="1" ht="30" customHeight="1" x14ac:dyDescent="0.2">
      <c r="A279"/>
      <c r="B279" s="2092" t="s">
        <v>555</v>
      </c>
      <c r="C279" s="2093" t="s">
        <v>105</v>
      </c>
      <c r="D279" s="2094" t="s">
        <v>692</v>
      </c>
      <c r="E279" s="2095" t="s">
        <v>693</v>
      </c>
      <c r="F279" s="2096" t="s">
        <v>283</v>
      </c>
      <c r="G279" s="2097">
        <v>3906.69</v>
      </c>
      <c r="H279" s="1658">
        <v>7.1</v>
      </c>
      <c r="I279" s="2098">
        <f>ROUND(H279*G279,2)</f>
        <v>27737.5</v>
      </c>
      <c r="J279" s="548"/>
      <c r="K279" s="549">
        <f>ROUND(J279*$H279,2)</f>
        <v>0</v>
      </c>
      <c r="L279" s="548"/>
      <c r="M279" s="549">
        <f>ROUND(L279*$H279,2)</f>
        <v>0</v>
      </c>
      <c r="N279" s="548"/>
      <c r="O279" s="549">
        <f>ROUND(N279*$H279,2)</f>
        <v>0</v>
      </c>
      <c r="P279" s="548"/>
      <c r="Q279" s="549">
        <f>ROUND(P279*$H279,2)</f>
        <v>0</v>
      </c>
      <c r="R279" s="548"/>
      <c r="S279" s="549">
        <f>ROUND(R279*$H279,2)</f>
        <v>0</v>
      </c>
      <c r="T279" s="1747">
        <f>G279*0.29</f>
        <v>1132.9401</v>
      </c>
      <c r="U279" s="1748">
        <f>ROUND(T279*$H279,2)</f>
        <v>8043.87</v>
      </c>
      <c r="V279" s="548"/>
      <c r="W279" s="549">
        <f>ROUND(V279*$H279,2)</f>
        <v>0</v>
      </c>
      <c r="X279" s="548"/>
      <c r="Y279" s="549">
        <f>ROUND(X279*$H279,2)</f>
        <v>0</v>
      </c>
      <c r="Z279" s="1747"/>
      <c r="AA279" s="1748">
        <f>ROUND(Z279*$H279,2)</f>
        <v>0</v>
      </c>
      <c r="AB279" s="548"/>
      <c r="AC279" s="549">
        <f>ROUND(AB279*$H279,2)</f>
        <v>0</v>
      </c>
      <c r="AD279" s="548"/>
      <c r="AE279" s="549">
        <f>ROUND(AD279*$H279,2)</f>
        <v>0</v>
      </c>
      <c r="AF279" s="548"/>
      <c r="AG279" s="549">
        <f>ROUND(AF279*$H279,2)</f>
        <v>0</v>
      </c>
      <c r="AH279" s="548"/>
      <c r="AI279" s="549">
        <f>ROUND(AH279*$H279,2)</f>
        <v>0</v>
      </c>
      <c r="AJ279" s="548"/>
      <c r="AK279" s="549">
        <f>ROUND(AJ279*$H279,2)</f>
        <v>0</v>
      </c>
      <c r="AL279" s="2090"/>
      <c r="AM279" s="2091">
        <f>ROUND(AL279*$H279,2)</f>
        <v>0</v>
      </c>
      <c r="AN279" s="1747"/>
      <c r="AO279" s="1748">
        <f>ROUND(AN279*$H279,2)</f>
        <v>0</v>
      </c>
      <c r="AP279" s="2090"/>
      <c r="AQ279" s="2091">
        <f>ROUND(AP279*$H279,2)</f>
        <v>0</v>
      </c>
      <c r="AR279" s="2099">
        <f>AP279+AN279+AL279+AJ279+AH279+AF279+AD279+AB279+Z279+X279+V279+T279+R279+P279+N279+L279+J279</f>
        <v>1132.9401</v>
      </c>
      <c r="AS279" s="2100">
        <f>ROUND(AR279*H279,2)</f>
        <v>8043.87</v>
      </c>
      <c r="AT279" s="2099">
        <f>G279-AR279</f>
        <v>2773.7498999999998</v>
      </c>
      <c r="AU279" s="2100">
        <f>ROUND(AT279*H279,2)</f>
        <v>19693.62</v>
      </c>
      <c r="AV279" s="2163">
        <f>AU279/I279</f>
        <v>0.70999981973862092</v>
      </c>
      <c r="FO279" s="56"/>
      <c r="FP279" s="1504"/>
      <c r="FW279" s="1503"/>
      <c r="GW279" s="1486" t="s">
        <v>112</v>
      </c>
      <c r="GX279" s="1486" t="s">
        <v>46</v>
      </c>
    </row>
    <row r="280" spans="1:224" s="10" customFormat="1" ht="30" customHeight="1" x14ac:dyDescent="0.2">
      <c r="A280"/>
      <c r="B280" s="599"/>
      <c r="C280" s="1460" t="s">
        <v>112</v>
      </c>
      <c r="D280" s="3"/>
      <c r="E280" s="1459" t="s">
        <v>687</v>
      </c>
      <c r="F280" s="3"/>
      <c r="G280" s="3"/>
      <c r="H280" s="1458"/>
      <c r="I280" s="601"/>
      <c r="J280" s="316"/>
      <c r="K280" s="317"/>
      <c r="L280" s="316"/>
      <c r="M280" s="317"/>
      <c r="N280" s="316"/>
      <c r="O280" s="317"/>
      <c r="P280" s="316"/>
      <c r="Q280" s="317"/>
      <c r="R280" s="316"/>
      <c r="S280" s="317"/>
      <c r="T280" s="1609"/>
      <c r="U280" s="1610"/>
      <c r="V280" s="316"/>
      <c r="W280" s="317"/>
      <c r="X280" s="316"/>
      <c r="Y280" s="317"/>
      <c r="Z280" s="1609"/>
      <c r="AA280" s="1610"/>
      <c r="AB280" s="316"/>
      <c r="AC280" s="317"/>
      <c r="AD280" s="316"/>
      <c r="AE280" s="317"/>
      <c r="AF280" s="316"/>
      <c r="AG280" s="317"/>
      <c r="AH280" s="316"/>
      <c r="AI280" s="317"/>
      <c r="AJ280" s="316"/>
      <c r="AK280" s="317"/>
      <c r="AL280" s="1905"/>
      <c r="AM280" s="1906"/>
      <c r="AN280" s="1609"/>
      <c r="AO280" s="1610"/>
      <c r="AP280" s="1905"/>
      <c r="AQ280" s="1906"/>
      <c r="AR280" s="316"/>
      <c r="AS280" s="317"/>
      <c r="AT280" s="316"/>
      <c r="AU280" s="317"/>
      <c r="AV280" s="2156"/>
      <c r="FO280" s="139"/>
      <c r="FP280" s="1502"/>
      <c r="FW280" s="1501"/>
      <c r="GW280" s="143" t="s">
        <v>114</v>
      </c>
      <c r="GX280" s="143" t="s">
        <v>46</v>
      </c>
      <c r="GY280" s="10" t="s">
        <v>46</v>
      </c>
      <c r="GZ280" s="10" t="s">
        <v>23</v>
      </c>
      <c r="HA280" s="10" t="s">
        <v>45</v>
      </c>
      <c r="HB280" s="143" t="s">
        <v>103</v>
      </c>
    </row>
    <row r="281" spans="1:224" s="1494" customFormat="1" ht="30" customHeight="1" x14ac:dyDescent="0.2">
      <c r="A281"/>
      <c r="B281" s="666"/>
      <c r="C281" s="1460" t="s">
        <v>114</v>
      </c>
      <c r="D281" s="749" t="s">
        <v>7</v>
      </c>
      <c r="E281" s="1500" t="s">
        <v>695</v>
      </c>
      <c r="F281" s="745"/>
      <c r="G281" s="749" t="s">
        <v>7</v>
      </c>
      <c r="H281" s="1499"/>
      <c r="I281" s="668"/>
      <c r="J281" s="325"/>
      <c r="K281" s="326"/>
      <c r="L281" s="325"/>
      <c r="M281" s="326"/>
      <c r="N281" s="325"/>
      <c r="O281" s="326"/>
      <c r="P281" s="325"/>
      <c r="Q281" s="326"/>
      <c r="R281" s="325"/>
      <c r="S281" s="326"/>
      <c r="T281" s="1616"/>
      <c r="U281" s="1617"/>
      <c r="V281" s="325"/>
      <c r="W281" s="326"/>
      <c r="X281" s="325"/>
      <c r="Y281" s="326"/>
      <c r="Z281" s="1616"/>
      <c r="AA281" s="1617"/>
      <c r="AB281" s="325"/>
      <c r="AC281" s="326"/>
      <c r="AD281" s="325"/>
      <c r="AE281" s="326"/>
      <c r="AF281" s="325"/>
      <c r="AG281" s="326"/>
      <c r="AH281" s="325"/>
      <c r="AI281" s="326"/>
      <c r="AJ281" s="325"/>
      <c r="AK281" s="326"/>
      <c r="AL281" s="1913"/>
      <c r="AM281" s="1914"/>
      <c r="AN281" s="1616"/>
      <c r="AO281" s="1617"/>
      <c r="AP281" s="1913"/>
      <c r="AQ281" s="1914"/>
      <c r="AR281" s="325"/>
      <c r="AS281" s="326"/>
      <c r="AT281" s="325"/>
      <c r="AU281" s="326"/>
      <c r="AV281" s="2162"/>
      <c r="FO281" s="1498"/>
      <c r="FP281" s="1497"/>
      <c r="FS281" s="1496">
        <f>SUM(FS282:FS283)</f>
        <v>0</v>
      </c>
      <c r="FU281" s="1496">
        <f>SUM(FU282:FU283)</f>
        <v>0</v>
      </c>
      <c r="FW281" s="1495">
        <f>SUM(FW282:FW283)</f>
        <v>0</v>
      </c>
      <c r="GU281" s="113" t="s">
        <v>45</v>
      </c>
      <c r="GW281" s="114" t="s">
        <v>43</v>
      </c>
      <c r="GX281" s="114" t="s">
        <v>45</v>
      </c>
      <c r="HB281" s="113" t="s">
        <v>103</v>
      </c>
      <c r="HN281" s="115">
        <f>SUM(HN282:HN283)</f>
        <v>150506.70000000001</v>
      </c>
    </row>
    <row r="282" spans="1:224" s="1" customFormat="1" ht="30" customHeight="1" x14ac:dyDescent="0.2">
      <c r="A282"/>
      <c r="B282" s="657"/>
      <c r="C282" s="1460" t="s">
        <v>114</v>
      </c>
      <c r="D282" s="755" t="s">
        <v>7</v>
      </c>
      <c r="E282" s="1476" t="s">
        <v>1176</v>
      </c>
      <c r="F282" s="751"/>
      <c r="G282" s="1475">
        <v>1559.52</v>
      </c>
      <c r="H282" s="1474"/>
      <c r="I282" s="659"/>
      <c r="J282" s="542"/>
      <c r="K282" s="543"/>
      <c r="L282" s="542"/>
      <c r="M282" s="543"/>
      <c r="N282" s="542"/>
      <c r="O282" s="543"/>
      <c r="P282" s="542"/>
      <c r="Q282" s="543"/>
      <c r="R282" s="542"/>
      <c r="S282" s="543"/>
      <c r="T282" s="1605"/>
      <c r="U282" s="1606"/>
      <c r="V282" s="542"/>
      <c r="W282" s="543"/>
      <c r="X282" s="542"/>
      <c r="Y282" s="543"/>
      <c r="Z282" s="1605"/>
      <c r="AA282" s="1606"/>
      <c r="AB282" s="542"/>
      <c r="AC282" s="543"/>
      <c r="AD282" s="542"/>
      <c r="AE282" s="543"/>
      <c r="AF282" s="542"/>
      <c r="AG282" s="543"/>
      <c r="AH282" s="542"/>
      <c r="AI282" s="543"/>
      <c r="AJ282" s="542"/>
      <c r="AK282" s="543"/>
      <c r="AL282" s="1901"/>
      <c r="AM282" s="1902"/>
      <c r="AN282" s="1605"/>
      <c r="AO282" s="1606"/>
      <c r="AP282" s="1901"/>
      <c r="AQ282" s="1902"/>
      <c r="AR282" s="542"/>
      <c r="AS282" s="543"/>
      <c r="AT282" s="542"/>
      <c r="AU282" s="543"/>
      <c r="AV282" s="2155"/>
      <c r="FO282" s="56"/>
      <c r="FP282" s="122" t="s">
        <v>7</v>
      </c>
      <c r="FQ282" s="1493" t="s">
        <v>31</v>
      </c>
      <c r="FS282" s="1492">
        <f>FR282*G294</f>
        <v>0</v>
      </c>
      <c r="FT282" s="1492">
        <v>0</v>
      </c>
      <c r="FU282" s="1492">
        <f>FT282*G294</f>
        <v>0</v>
      </c>
      <c r="FV282" s="1492">
        <v>0</v>
      </c>
      <c r="FW282" s="1491">
        <f>FV282*G294</f>
        <v>0</v>
      </c>
      <c r="GU282" s="126" t="s">
        <v>110</v>
      </c>
      <c r="GW282" s="126" t="s">
        <v>105</v>
      </c>
      <c r="GX282" s="126" t="s">
        <v>46</v>
      </c>
      <c r="HB282" s="1486" t="s">
        <v>103</v>
      </c>
      <c r="HH282" s="1490">
        <f>IF(FQ282="základní",I294,0)</f>
        <v>150506.70000000001</v>
      </c>
      <c r="HI282" s="1490">
        <f>IF(FQ282="snížená",I294,0)</f>
        <v>0</v>
      </c>
      <c r="HJ282" s="1490">
        <f>IF(FQ282="zákl. přenesená",I294,0)</f>
        <v>0</v>
      </c>
      <c r="HK282" s="1490">
        <f>IF(FQ282="sníž. přenesená",I294,0)</f>
        <v>0</v>
      </c>
      <c r="HL282" s="1490">
        <f>IF(FQ282="nulová",I294,0)</f>
        <v>0</v>
      </c>
      <c r="HM282" s="1486" t="s">
        <v>45</v>
      </c>
      <c r="HN282" s="1490">
        <f>ROUND(H294*G294,2)</f>
        <v>150506.70000000001</v>
      </c>
      <c r="HO282" s="1486" t="s">
        <v>110</v>
      </c>
      <c r="HP282" s="126" t="s">
        <v>1182</v>
      </c>
    </row>
    <row r="283" spans="1:224" s="1" customFormat="1" ht="30" customHeight="1" x14ac:dyDescent="0.2">
      <c r="A283"/>
      <c r="B283" s="657"/>
      <c r="C283" s="1460" t="s">
        <v>114</v>
      </c>
      <c r="D283" s="755" t="s">
        <v>7</v>
      </c>
      <c r="E283" s="1476" t="s">
        <v>1177</v>
      </c>
      <c r="F283" s="751"/>
      <c r="G283" s="1475">
        <v>2347.17</v>
      </c>
      <c r="H283" s="1474"/>
      <c r="I283" s="659"/>
      <c r="J283" s="542"/>
      <c r="K283" s="543"/>
      <c r="L283" s="542"/>
      <c r="M283" s="543"/>
      <c r="N283" s="542"/>
      <c r="O283" s="543"/>
      <c r="P283" s="542"/>
      <c r="Q283" s="543"/>
      <c r="R283" s="542"/>
      <c r="S283" s="543"/>
      <c r="T283" s="1605"/>
      <c r="U283" s="1606"/>
      <c r="V283" s="542"/>
      <c r="W283" s="543"/>
      <c r="X283" s="542"/>
      <c r="Y283" s="543"/>
      <c r="Z283" s="1605"/>
      <c r="AA283" s="1606"/>
      <c r="AB283" s="542"/>
      <c r="AC283" s="543"/>
      <c r="AD283" s="542"/>
      <c r="AE283" s="543"/>
      <c r="AF283" s="542"/>
      <c r="AG283" s="543"/>
      <c r="AH283" s="542"/>
      <c r="AI283" s="543"/>
      <c r="AJ283" s="542"/>
      <c r="AK283" s="543"/>
      <c r="AL283" s="1901"/>
      <c r="AM283" s="1902"/>
      <c r="AN283" s="1605"/>
      <c r="AO283" s="1606"/>
      <c r="AP283" s="1901"/>
      <c r="AQ283" s="1902"/>
      <c r="AR283" s="542"/>
      <c r="AS283" s="543"/>
      <c r="AT283" s="542"/>
      <c r="AU283" s="543"/>
      <c r="AV283" s="2155"/>
      <c r="FO283" s="56"/>
      <c r="FP283" s="1489"/>
      <c r="FQ283" s="1488"/>
      <c r="FR283" s="1488"/>
      <c r="FS283" s="1488"/>
      <c r="FT283" s="1488"/>
      <c r="FU283" s="1488"/>
      <c r="FV283" s="1488"/>
      <c r="FW283" s="1487"/>
      <c r="GW283" s="1486" t="s">
        <v>112</v>
      </c>
      <c r="GX283" s="1486" t="s">
        <v>46</v>
      </c>
    </row>
    <row r="284" spans="1:224" s="1" customFormat="1" ht="30" customHeight="1" x14ac:dyDescent="0.2">
      <c r="A284"/>
      <c r="B284" s="700"/>
      <c r="C284" s="1460" t="s">
        <v>114</v>
      </c>
      <c r="D284" s="767" t="s">
        <v>7</v>
      </c>
      <c r="E284" s="1485" t="s">
        <v>132</v>
      </c>
      <c r="F284" s="763"/>
      <c r="G284" s="1484">
        <v>3906.69</v>
      </c>
      <c r="H284" s="1483"/>
      <c r="I284" s="702"/>
      <c r="J284" s="542"/>
      <c r="K284" s="543"/>
      <c r="L284" s="542"/>
      <c r="M284" s="543"/>
      <c r="N284" s="542"/>
      <c r="O284" s="543"/>
      <c r="P284" s="542"/>
      <c r="Q284" s="543"/>
      <c r="R284" s="542"/>
      <c r="S284" s="543"/>
      <c r="T284" s="1605"/>
      <c r="U284" s="1606"/>
      <c r="V284" s="542"/>
      <c r="W284" s="543"/>
      <c r="X284" s="542"/>
      <c r="Y284" s="543"/>
      <c r="Z284" s="1605"/>
      <c r="AA284" s="1606"/>
      <c r="AB284" s="542"/>
      <c r="AC284" s="543"/>
      <c r="AD284" s="542"/>
      <c r="AE284" s="543"/>
      <c r="AF284" s="542"/>
      <c r="AG284" s="543"/>
      <c r="AH284" s="542"/>
      <c r="AI284" s="543"/>
      <c r="AJ284" s="542"/>
      <c r="AK284" s="543"/>
      <c r="AL284" s="1901"/>
      <c r="AM284" s="1902"/>
      <c r="AN284" s="1605"/>
      <c r="AO284" s="1606"/>
      <c r="AP284" s="1901"/>
      <c r="AQ284" s="1902"/>
      <c r="AR284" s="542"/>
      <c r="AS284" s="543"/>
      <c r="AT284" s="542"/>
      <c r="AU284" s="543"/>
      <c r="AV284" s="2155"/>
      <c r="FO284" s="56"/>
    </row>
    <row r="285" spans="1:224" ht="30" customHeight="1" x14ac:dyDescent="0.2">
      <c r="B285" s="2092" t="s">
        <v>561</v>
      </c>
      <c r="C285" s="2093" t="s">
        <v>105</v>
      </c>
      <c r="D285" s="2094" t="s">
        <v>698</v>
      </c>
      <c r="E285" s="2095" t="s">
        <v>699</v>
      </c>
      <c r="F285" s="2096" t="s">
        <v>283</v>
      </c>
      <c r="G285" s="2097">
        <v>111.77</v>
      </c>
      <c r="H285" s="1658">
        <v>139</v>
      </c>
      <c r="I285" s="2098">
        <f>ROUND(H285*G285,2)</f>
        <v>15536.03</v>
      </c>
      <c r="J285" s="548"/>
      <c r="K285" s="549">
        <f>ROUND(J285*$H285,2)</f>
        <v>0</v>
      </c>
      <c r="L285" s="548"/>
      <c r="M285" s="549">
        <f>ROUND(L285*$H285,2)</f>
        <v>0</v>
      </c>
      <c r="N285" s="548"/>
      <c r="O285" s="549">
        <f>ROUND(N285*$H285,2)</f>
        <v>0</v>
      </c>
      <c r="P285" s="548"/>
      <c r="Q285" s="549">
        <f>ROUND(P285*$H285,2)</f>
        <v>0</v>
      </c>
      <c r="R285" s="548"/>
      <c r="S285" s="549">
        <f>ROUND(R285*$H285,2)</f>
        <v>0</v>
      </c>
      <c r="T285" s="1747"/>
      <c r="U285" s="1748">
        <f>ROUND(T285*$H285,2)</f>
        <v>0</v>
      </c>
      <c r="V285" s="548"/>
      <c r="W285" s="549">
        <f>ROUND(V285*$H285,2)</f>
        <v>0</v>
      </c>
      <c r="X285" s="548"/>
      <c r="Y285" s="549">
        <f>ROUND(X285*$H285,2)</f>
        <v>0</v>
      </c>
      <c r="Z285" s="1747"/>
      <c r="AA285" s="1748">
        <f>ROUND(Z285*$H285,2)</f>
        <v>0</v>
      </c>
      <c r="AB285" s="548"/>
      <c r="AC285" s="549">
        <f>ROUND(AB285*$H285,2)</f>
        <v>0</v>
      </c>
      <c r="AD285" s="548"/>
      <c r="AE285" s="549">
        <f>ROUND(AD285*$H285,2)</f>
        <v>0</v>
      </c>
      <c r="AF285" s="548"/>
      <c r="AG285" s="549">
        <f>ROUND(AF285*$H285,2)</f>
        <v>0</v>
      </c>
      <c r="AH285" s="548"/>
      <c r="AI285" s="549">
        <f>ROUND(AH285*$H285,2)</f>
        <v>0</v>
      </c>
      <c r="AJ285" s="548"/>
      <c r="AK285" s="549">
        <f>ROUND(AJ285*$H285,2)</f>
        <v>0</v>
      </c>
      <c r="AL285" s="2090"/>
      <c r="AM285" s="2091">
        <f>ROUND(AL285*$H285,2)</f>
        <v>0</v>
      </c>
      <c r="AN285" s="1747">
        <v>27.8</v>
      </c>
      <c r="AO285" s="1748">
        <f>ROUND(AN285*$H285,2)</f>
        <v>3864.2</v>
      </c>
      <c r="AP285" s="2090"/>
      <c r="AQ285" s="2091">
        <f>ROUND(AP285*$H285,2)</f>
        <v>0</v>
      </c>
      <c r="AR285" s="548">
        <f>AP285+AN285+AL285+AJ285+AH285+AF285+AD285+AB285+Z285+X285+V285+T285+R285+P285+N285+L285+J285</f>
        <v>27.8</v>
      </c>
      <c r="AS285" s="549">
        <f>ROUND(AR285*H285,2)</f>
        <v>3864.2</v>
      </c>
      <c r="AT285" s="2099">
        <f>G285-AR285</f>
        <v>83.97</v>
      </c>
      <c r="AU285" s="2100">
        <f>ROUND(AT285*H285,2)</f>
        <v>11671.83</v>
      </c>
      <c r="AV285" s="2163">
        <f>AU285/I285</f>
        <v>0.75127493960812375</v>
      </c>
    </row>
    <row r="286" spans="1:224" ht="30" customHeight="1" x14ac:dyDescent="0.2">
      <c r="B286" s="599"/>
      <c r="C286" s="1460" t="s">
        <v>112</v>
      </c>
      <c r="D286" s="3"/>
      <c r="E286" s="1459" t="s">
        <v>701</v>
      </c>
      <c r="F286" s="3"/>
      <c r="G286" s="3"/>
      <c r="H286" s="1458"/>
      <c r="I286" s="601"/>
      <c r="J286" s="544"/>
      <c r="K286" s="545"/>
      <c r="L286" s="544"/>
      <c r="M286" s="545"/>
      <c r="N286" s="544"/>
      <c r="O286" s="545"/>
      <c r="P286" s="544"/>
      <c r="Q286" s="545"/>
      <c r="R286" s="544"/>
      <c r="S286" s="545"/>
      <c r="T286" s="1633"/>
      <c r="U286" s="1634"/>
      <c r="V286" s="544"/>
      <c r="W286" s="545"/>
      <c r="X286" s="544"/>
      <c r="Y286" s="545"/>
      <c r="Z286" s="1633"/>
      <c r="AA286" s="1634"/>
      <c r="AB286" s="544"/>
      <c r="AC286" s="545"/>
      <c r="AD286" s="544"/>
      <c r="AE286" s="545"/>
      <c r="AF286" s="544"/>
      <c r="AG286" s="545"/>
      <c r="AH286" s="544"/>
      <c r="AI286" s="545"/>
      <c r="AJ286" s="544"/>
      <c r="AK286" s="545"/>
      <c r="AL286" s="1920"/>
      <c r="AM286" s="1921"/>
      <c r="AN286" s="1633"/>
      <c r="AO286" s="1634"/>
      <c r="AP286" s="1920"/>
      <c r="AQ286" s="1921"/>
      <c r="AR286" s="544"/>
      <c r="AS286" s="545"/>
      <c r="AT286" s="544"/>
      <c r="AU286" s="545"/>
      <c r="AV286" s="2164"/>
    </row>
    <row r="287" spans="1:224" ht="30" customHeight="1" x14ac:dyDescent="0.2">
      <c r="B287" s="657"/>
      <c r="C287" s="1460" t="s">
        <v>114</v>
      </c>
      <c r="D287" s="755" t="s">
        <v>7</v>
      </c>
      <c r="E287" s="1476" t="s">
        <v>1179</v>
      </c>
      <c r="F287" s="751"/>
      <c r="G287" s="1475">
        <v>111.77</v>
      </c>
      <c r="H287" s="1474"/>
      <c r="I287" s="659"/>
      <c r="J287" s="544"/>
      <c r="K287" s="545"/>
      <c r="L287" s="544"/>
      <c r="M287" s="545"/>
      <c r="N287" s="544"/>
      <c r="O287" s="545"/>
      <c r="P287" s="544"/>
      <c r="Q287" s="545"/>
      <c r="R287" s="544"/>
      <c r="S287" s="545"/>
      <c r="T287" s="1633"/>
      <c r="U287" s="1634"/>
      <c r="V287" s="544"/>
      <c r="W287" s="545"/>
      <c r="X287" s="544"/>
      <c r="Y287" s="545"/>
      <c r="Z287" s="1633"/>
      <c r="AA287" s="1634"/>
      <c r="AB287" s="544"/>
      <c r="AC287" s="545"/>
      <c r="AD287" s="544"/>
      <c r="AE287" s="545"/>
      <c r="AF287" s="544"/>
      <c r="AG287" s="545"/>
      <c r="AH287" s="544"/>
      <c r="AI287" s="545"/>
      <c r="AJ287" s="544"/>
      <c r="AK287" s="545"/>
      <c r="AL287" s="1920"/>
      <c r="AM287" s="1921"/>
      <c r="AN287" s="1633"/>
      <c r="AO287" s="1634"/>
      <c r="AP287" s="1920"/>
      <c r="AQ287" s="1921"/>
      <c r="AR287" s="544"/>
      <c r="AS287" s="545"/>
      <c r="AT287" s="544"/>
      <c r="AU287" s="545"/>
      <c r="AV287" s="2164"/>
    </row>
    <row r="288" spans="1:224" ht="30" customHeight="1" x14ac:dyDescent="0.2">
      <c r="B288" s="2092" t="s">
        <v>566</v>
      </c>
      <c r="C288" s="2093" t="s">
        <v>105</v>
      </c>
      <c r="D288" s="2094" t="s">
        <v>703</v>
      </c>
      <c r="E288" s="2095" t="s">
        <v>704</v>
      </c>
      <c r="F288" s="2096" t="s">
        <v>283</v>
      </c>
      <c r="G288" s="2097">
        <v>173.28</v>
      </c>
      <c r="H288" s="1658">
        <v>499</v>
      </c>
      <c r="I288" s="2098">
        <f>ROUND(H288*G288,2)</f>
        <v>86466.72</v>
      </c>
      <c r="J288" s="548"/>
      <c r="K288" s="549">
        <f>ROUND(J288*$H288,2)</f>
        <v>0</v>
      </c>
      <c r="L288" s="548"/>
      <c r="M288" s="549">
        <f>ROUND(L288*$H288,2)</f>
        <v>0</v>
      </c>
      <c r="N288" s="548"/>
      <c r="O288" s="549">
        <f>ROUND(N288*$H288,2)</f>
        <v>0</v>
      </c>
      <c r="P288" s="548"/>
      <c r="Q288" s="549">
        <f>ROUND(P288*$H288,2)</f>
        <v>0</v>
      </c>
      <c r="R288" s="548"/>
      <c r="S288" s="549">
        <f>ROUND(R288*$H288,2)</f>
        <v>0</v>
      </c>
      <c r="T288" s="1747"/>
      <c r="U288" s="1748">
        <f>ROUND(T288*$H288,2)</f>
        <v>0</v>
      </c>
      <c r="V288" s="548"/>
      <c r="W288" s="549">
        <f>ROUND(V288*$H288,2)</f>
        <v>0</v>
      </c>
      <c r="X288" s="548"/>
      <c r="Y288" s="549">
        <f>ROUND(X288*$H288,2)</f>
        <v>0</v>
      </c>
      <c r="Z288" s="1747"/>
      <c r="AA288" s="1748">
        <f>ROUND(Z288*$H288,2)</f>
        <v>0</v>
      </c>
      <c r="AB288" s="548"/>
      <c r="AC288" s="549">
        <f>ROUND(AB288*$H288,2)</f>
        <v>0</v>
      </c>
      <c r="AD288" s="548"/>
      <c r="AE288" s="549">
        <f>ROUND(AD288*$H288,2)</f>
        <v>0</v>
      </c>
      <c r="AF288" s="548"/>
      <c r="AG288" s="549">
        <f>ROUND(AF288*$H288,2)</f>
        <v>0</v>
      </c>
      <c r="AH288" s="548"/>
      <c r="AI288" s="549">
        <f>ROUND(AH288*$H288,2)</f>
        <v>0</v>
      </c>
      <c r="AJ288" s="548"/>
      <c r="AK288" s="549">
        <f>ROUND(AJ288*$H288,2)</f>
        <v>0</v>
      </c>
      <c r="AL288" s="2090"/>
      <c r="AM288" s="2091">
        <f>ROUND(AL288*$H288,2)</f>
        <v>0</v>
      </c>
      <c r="AN288" s="1747"/>
      <c r="AO288" s="1748">
        <f>ROUND(AN288*$H288,2)</f>
        <v>0</v>
      </c>
      <c r="AP288" s="2090"/>
      <c r="AQ288" s="2091">
        <f>ROUND(AP288*$H288,2)</f>
        <v>0</v>
      </c>
      <c r="AR288" s="548">
        <f>AP288+AN288+AL288+AJ288+AH288+AF288+AD288+AB288+Z288+X288+V288+T288+R288+P288+N288+L288+J288</f>
        <v>0</v>
      </c>
      <c r="AS288" s="549">
        <f>ROUND(AR288*H288,2)</f>
        <v>0</v>
      </c>
      <c r="AT288" s="2099">
        <f>G288-AR288</f>
        <v>173.28</v>
      </c>
      <c r="AU288" s="2100">
        <f>ROUND(AT288*H288,2)</f>
        <v>86466.72</v>
      </c>
      <c r="AV288" s="2163">
        <f>AU288/I288</f>
        <v>1</v>
      </c>
    </row>
    <row r="289" spans="2:48" ht="30" customHeight="1" x14ac:dyDescent="0.2">
      <c r="B289" s="599"/>
      <c r="C289" s="1460" t="s">
        <v>112</v>
      </c>
      <c r="D289" s="3"/>
      <c r="E289" s="1459" t="s">
        <v>701</v>
      </c>
      <c r="F289" s="3"/>
      <c r="G289" s="3"/>
      <c r="H289" s="1458"/>
      <c r="I289" s="601"/>
      <c r="J289" s="544"/>
      <c r="K289" s="545"/>
      <c r="L289" s="544"/>
      <c r="M289" s="545"/>
      <c r="N289" s="544"/>
      <c r="O289" s="545"/>
      <c r="P289" s="544"/>
      <c r="Q289" s="545"/>
      <c r="R289" s="544"/>
      <c r="S289" s="545"/>
      <c r="T289" s="1633"/>
      <c r="U289" s="1634"/>
      <c r="V289" s="544"/>
      <c r="W289" s="545"/>
      <c r="X289" s="544"/>
      <c r="Y289" s="545"/>
      <c r="Z289" s="1633"/>
      <c r="AA289" s="1634"/>
      <c r="AB289" s="544"/>
      <c r="AC289" s="545"/>
      <c r="AD289" s="544"/>
      <c r="AE289" s="545"/>
      <c r="AF289" s="544"/>
      <c r="AG289" s="545"/>
      <c r="AH289" s="544"/>
      <c r="AI289" s="545"/>
      <c r="AJ289" s="544"/>
      <c r="AK289" s="545"/>
      <c r="AL289" s="1920"/>
      <c r="AM289" s="1921"/>
      <c r="AN289" s="1633"/>
      <c r="AO289" s="1634"/>
      <c r="AP289" s="1920"/>
      <c r="AQ289" s="1921"/>
      <c r="AR289" s="544"/>
      <c r="AS289" s="545"/>
      <c r="AT289" s="544"/>
      <c r="AU289" s="545"/>
      <c r="AV289" s="2164"/>
    </row>
    <row r="290" spans="2:48" ht="30" customHeight="1" thickBot="1" x14ac:dyDescent="0.25">
      <c r="B290" s="657"/>
      <c r="C290" s="1460" t="s">
        <v>114</v>
      </c>
      <c r="D290" s="755" t="s">
        <v>7</v>
      </c>
      <c r="E290" s="1476" t="s">
        <v>1181</v>
      </c>
      <c r="F290" s="751"/>
      <c r="G290" s="1475">
        <v>173.28</v>
      </c>
      <c r="H290" s="1474"/>
      <c r="I290" s="659"/>
      <c r="J290" s="544"/>
      <c r="K290" s="545"/>
      <c r="L290" s="544"/>
      <c r="M290" s="545"/>
      <c r="N290" s="544"/>
      <c r="O290" s="545"/>
      <c r="P290" s="544"/>
      <c r="Q290" s="545"/>
      <c r="R290" s="544"/>
      <c r="S290" s="545"/>
      <c r="T290" s="1633"/>
      <c r="U290" s="1634"/>
      <c r="V290" s="544"/>
      <c r="W290" s="545"/>
      <c r="X290" s="544"/>
      <c r="Y290" s="545"/>
      <c r="Z290" s="1633"/>
      <c r="AA290" s="1634"/>
      <c r="AB290" s="544"/>
      <c r="AC290" s="545"/>
      <c r="AD290" s="544"/>
      <c r="AE290" s="545"/>
      <c r="AF290" s="544"/>
      <c r="AG290" s="545"/>
      <c r="AH290" s="544"/>
      <c r="AI290" s="545"/>
      <c r="AJ290" s="544"/>
      <c r="AK290" s="545"/>
      <c r="AL290" s="1920"/>
      <c r="AM290" s="1921"/>
      <c r="AN290" s="1633"/>
      <c r="AO290" s="1634"/>
      <c r="AP290" s="1920"/>
      <c r="AQ290" s="1921"/>
      <c r="AR290" s="544"/>
      <c r="AS290" s="545"/>
      <c r="AT290" s="544"/>
      <c r="AU290" s="545"/>
      <c r="AV290" s="2164"/>
    </row>
    <row r="291" spans="2:48" ht="30" customHeight="1" thickBot="1" x14ac:dyDescent="0.3">
      <c r="B291" s="602"/>
      <c r="I291" s="605"/>
      <c r="J291" s="2255" t="s">
        <v>2484</v>
      </c>
      <c r="K291" s="2266"/>
      <c r="L291" s="2275" t="s">
        <v>2485</v>
      </c>
      <c r="M291" s="2266"/>
      <c r="N291" s="2255" t="s">
        <v>2486</v>
      </c>
      <c r="O291" s="2266"/>
      <c r="P291" s="2255" t="s">
        <v>2487</v>
      </c>
      <c r="Q291" s="2266"/>
      <c r="R291" s="2255" t="s">
        <v>2488</v>
      </c>
      <c r="S291" s="2266"/>
      <c r="T291" s="2270" t="s">
        <v>2489</v>
      </c>
      <c r="U291" s="2271"/>
      <c r="V291" s="2255" t="s">
        <v>2490</v>
      </c>
      <c r="W291" s="2266"/>
      <c r="X291" s="2255" t="s">
        <v>2491</v>
      </c>
      <c r="Y291" s="2266"/>
      <c r="Z291" s="2270" t="s">
        <v>2492</v>
      </c>
      <c r="AA291" s="2271"/>
      <c r="AB291" s="2255" t="s">
        <v>2493</v>
      </c>
      <c r="AC291" s="2266"/>
      <c r="AD291" s="2255" t="s">
        <v>2494</v>
      </c>
      <c r="AE291" s="2266"/>
      <c r="AF291" s="2255" t="s">
        <v>2495</v>
      </c>
      <c r="AG291" s="2266"/>
      <c r="AH291" s="2255" t="s">
        <v>2496</v>
      </c>
      <c r="AI291" s="2266"/>
      <c r="AJ291" s="2255" t="s">
        <v>2497</v>
      </c>
      <c r="AK291" s="2266"/>
      <c r="AL291" s="2272" t="s">
        <v>2498</v>
      </c>
      <c r="AM291" s="2273"/>
      <c r="AN291" s="2270" t="s">
        <v>2499</v>
      </c>
      <c r="AO291" s="2271"/>
      <c r="AP291" s="2272" t="s">
        <v>2504</v>
      </c>
      <c r="AQ291" s="2273"/>
      <c r="AR291" s="2255" t="s">
        <v>2500</v>
      </c>
      <c r="AS291" s="2266"/>
      <c r="AT291" s="2255" t="s">
        <v>2501</v>
      </c>
      <c r="AU291" s="2256"/>
      <c r="AV291" s="2151" t="s">
        <v>2502</v>
      </c>
    </row>
    <row r="292" spans="2:48" ht="30" customHeight="1" thickBot="1" x14ac:dyDescent="0.3">
      <c r="B292" s="602"/>
      <c r="I292" s="605"/>
      <c r="J292" s="175" t="s">
        <v>91</v>
      </c>
      <c r="K292" s="177" t="s">
        <v>2503</v>
      </c>
      <c r="L292" s="175" t="s">
        <v>91</v>
      </c>
      <c r="M292" s="177" t="s">
        <v>2503</v>
      </c>
      <c r="N292" s="175" t="s">
        <v>91</v>
      </c>
      <c r="O292" s="177" t="s">
        <v>2503</v>
      </c>
      <c r="P292" s="175" t="s">
        <v>91</v>
      </c>
      <c r="Q292" s="177" t="s">
        <v>2503</v>
      </c>
      <c r="R292" s="175" t="s">
        <v>91</v>
      </c>
      <c r="S292" s="177" t="s">
        <v>2503</v>
      </c>
      <c r="T292" s="1599" t="s">
        <v>91</v>
      </c>
      <c r="U292" s="1600" t="s">
        <v>2503</v>
      </c>
      <c r="V292" s="175" t="s">
        <v>91</v>
      </c>
      <c r="W292" s="177" t="s">
        <v>2503</v>
      </c>
      <c r="X292" s="175" t="s">
        <v>91</v>
      </c>
      <c r="Y292" s="177" t="s">
        <v>2503</v>
      </c>
      <c r="Z292" s="1599" t="s">
        <v>91</v>
      </c>
      <c r="AA292" s="1600" t="s">
        <v>2503</v>
      </c>
      <c r="AB292" s="175" t="s">
        <v>91</v>
      </c>
      <c r="AC292" s="177" t="s">
        <v>2503</v>
      </c>
      <c r="AD292" s="175" t="s">
        <v>91</v>
      </c>
      <c r="AE292" s="177" t="s">
        <v>2503</v>
      </c>
      <c r="AF292" s="175" t="s">
        <v>91</v>
      </c>
      <c r="AG292" s="177" t="s">
        <v>2503</v>
      </c>
      <c r="AH292" s="175" t="s">
        <v>91</v>
      </c>
      <c r="AI292" s="177" t="s">
        <v>2503</v>
      </c>
      <c r="AJ292" s="175" t="s">
        <v>91</v>
      </c>
      <c r="AK292" s="177" t="s">
        <v>2503</v>
      </c>
      <c r="AL292" s="1895" t="s">
        <v>91</v>
      </c>
      <c r="AM292" s="1896" t="s">
        <v>2503</v>
      </c>
      <c r="AN292" s="1599" t="s">
        <v>91</v>
      </c>
      <c r="AO292" s="1600" t="s">
        <v>2503</v>
      </c>
      <c r="AP292" s="1895" t="s">
        <v>91</v>
      </c>
      <c r="AQ292" s="1896" t="s">
        <v>2503</v>
      </c>
      <c r="AR292" s="175" t="s">
        <v>91</v>
      </c>
      <c r="AS292" s="177" t="s">
        <v>2503</v>
      </c>
      <c r="AT292" s="175" t="s">
        <v>91</v>
      </c>
      <c r="AU292" s="177" t="s">
        <v>2503</v>
      </c>
      <c r="AV292" s="2161"/>
    </row>
    <row r="293" spans="2:48" s="1117" customFormat="1" ht="30" customHeight="1" thickBot="1" x14ac:dyDescent="0.35">
      <c r="B293" s="1473"/>
      <c r="C293" s="1472" t="s">
        <v>43</v>
      </c>
      <c r="D293" s="1472" t="s">
        <v>707</v>
      </c>
      <c r="E293" s="1471" t="s">
        <v>708</v>
      </c>
      <c r="F293" s="1470"/>
      <c r="G293" s="1470"/>
      <c r="H293" s="1469"/>
      <c r="I293" s="1468">
        <f>HN281</f>
        <v>150506.70000000001</v>
      </c>
      <c r="J293" s="1122"/>
      <c r="K293" s="1123">
        <f>K294</f>
        <v>0</v>
      </c>
      <c r="L293" s="365"/>
      <c r="M293" s="404">
        <f>M294</f>
        <v>0</v>
      </c>
      <c r="N293" s="365"/>
      <c r="O293" s="404">
        <f>O294</f>
        <v>0</v>
      </c>
      <c r="P293" s="365"/>
      <c r="Q293" s="404">
        <f>Q294</f>
        <v>0</v>
      </c>
      <c r="R293" s="365"/>
      <c r="S293" s="404">
        <f>S294</f>
        <v>477.1</v>
      </c>
      <c r="T293" s="1746"/>
      <c r="U293" s="1670">
        <f>U294</f>
        <v>43646.94</v>
      </c>
      <c r="V293" s="365"/>
      <c r="W293" s="404">
        <f>W294</f>
        <v>0</v>
      </c>
      <c r="X293" s="365"/>
      <c r="Y293" s="404">
        <f>Y294</f>
        <v>0</v>
      </c>
      <c r="Z293" s="1746"/>
      <c r="AA293" s="1670">
        <f>AA294</f>
        <v>0</v>
      </c>
      <c r="AB293" s="365"/>
      <c r="AC293" s="404">
        <f>AC294</f>
        <v>0</v>
      </c>
      <c r="AD293" s="365"/>
      <c r="AE293" s="404">
        <f>AE294</f>
        <v>0</v>
      </c>
      <c r="AF293" s="365"/>
      <c r="AG293" s="404">
        <f>AG294</f>
        <v>0</v>
      </c>
      <c r="AH293" s="365"/>
      <c r="AI293" s="404">
        <f>AI294</f>
        <v>0</v>
      </c>
      <c r="AJ293" s="365"/>
      <c r="AK293" s="404">
        <f>AK294</f>
        <v>0</v>
      </c>
      <c r="AL293" s="2089"/>
      <c r="AM293" s="1937">
        <f>AM294</f>
        <v>14680</v>
      </c>
      <c r="AN293" s="1746"/>
      <c r="AO293" s="1670">
        <f>AO294</f>
        <v>25690</v>
      </c>
      <c r="AP293" s="2089"/>
      <c r="AQ293" s="1937">
        <f>AQ294</f>
        <v>11010</v>
      </c>
      <c r="AR293" s="1122"/>
      <c r="AS293" s="1123">
        <f>AS294</f>
        <v>95504.04</v>
      </c>
      <c r="AT293" s="1122"/>
      <c r="AU293" s="1123">
        <f>AU294</f>
        <v>55002.66</v>
      </c>
      <c r="AV293" s="2153">
        <f>AU293/I293</f>
        <v>0.36544991020333312</v>
      </c>
    </row>
    <row r="294" spans="2:48" ht="30" customHeight="1" x14ac:dyDescent="0.2">
      <c r="B294" s="1467" t="s">
        <v>571</v>
      </c>
      <c r="C294" s="1466" t="s">
        <v>105</v>
      </c>
      <c r="D294" s="1465" t="s">
        <v>709</v>
      </c>
      <c r="E294" s="1464" t="s">
        <v>710</v>
      </c>
      <c r="F294" s="1463" t="s">
        <v>283</v>
      </c>
      <c r="G294" s="1462">
        <v>410.1</v>
      </c>
      <c r="H294" s="556">
        <v>367</v>
      </c>
      <c r="I294" s="1461">
        <f>ROUND(H294*G294,2)</f>
        <v>150506.70000000001</v>
      </c>
      <c r="J294" s="548"/>
      <c r="K294" s="549">
        <f>ROUND(J294*$H294,2)</f>
        <v>0</v>
      </c>
      <c r="L294" s="548"/>
      <c r="M294" s="549">
        <f>ROUND(L294*$H294,2)</f>
        <v>0</v>
      </c>
      <c r="N294" s="548"/>
      <c r="O294" s="549">
        <f>ROUND(N294*$H294,2)</f>
        <v>0</v>
      </c>
      <c r="P294" s="548"/>
      <c r="Q294" s="549">
        <f>ROUND(P294*$H294,2)</f>
        <v>0</v>
      </c>
      <c r="R294" s="548">
        <v>1.3</v>
      </c>
      <c r="S294" s="549">
        <f>ROUND(R294*$H294,2)</f>
        <v>477.1</v>
      </c>
      <c r="T294" s="1747">
        <f>G294*0.29</f>
        <v>118.929</v>
      </c>
      <c r="U294" s="1748">
        <f>ROUND(T294*$H294,2)</f>
        <v>43646.94</v>
      </c>
      <c r="V294" s="548"/>
      <c r="W294" s="549">
        <f>ROUND(V294*$H294,2)</f>
        <v>0</v>
      </c>
      <c r="X294" s="548"/>
      <c r="Y294" s="549">
        <f>ROUND(X294*$H294,2)</f>
        <v>0</v>
      </c>
      <c r="Z294" s="1747"/>
      <c r="AA294" s="1748">
        <f>ROUND(Z294*$H294,2)</f>
        <v>0</v>
      </c>
      <c r="AB294" s="548"/>
      <c r="AC294" s="549">
        <f>ROUND(AB294*$H294,2)</f>
        <v>0</v>
      </c>
      <c r="AD294" s="548"/>
      <c r="AE294" s="549">
        <f>ROUND(AD294*$H294,2)</f>
        <v>0</v>
      </c>
      <c r="AF294" s="548"/>
      <c r="AG294" s="549">
        <f>ROUND(AF294*$H294,2)</f>
        <v>0</v>
      </c>
      <c r="AH294" s="548"/>
      <c r="AI294" s="549">
        <f>ROUND(AH294*$H294,2)</f>
        <v>0</v>
      </c>
      <c r="AJ294" s="548"/>
      <c r="AK294" s="549">
        <f>ROUND(AJ294*$H294,2)</f>
        <v>0</v>
      </c>
      <c r="AL294" s="2090">
        <v>40</v>
      </c>
      <c r="AM294" s="2091">
        <f>ROUND(AL294*$H294,2)</f>
        <v>14680</v>
      </c>
      <c r="AN294" s="1747">
        <v>70</v>
      </c>
      <c r="AO294" s="1748">
        <f>ROUND(AN294*$H294,2)</f>
        <v>25690</v>
      </c>
      <c r="AP294" s="2090">
        <v>30</v>
      </c>
      <c r="AQ294" s="2091">
        <f>ROUND(AP294*$H294,2)</f>
        <v>11010</v>
      </c>
      <c r="AR294" s="548">
        <f>AP294+AN294+AL294+AJ294+AH294+AF294+AD294+AB294+Z294+X294+V294+T294+R294+P294+N294+L294+J294</f>
        <v>260.22899999999998</v>
      </c>
      <c r="AS294" s="549">
        <f>ROUND(AR294*H294,2)</f>
        <v>95504.04</v>
      </c>
      <c r="AT294" s="548">
        <f>G294-AR294</f>
        <v>149.87100000000004</v>
      </c>
      <c r="AU294" s="549">
        <f>ROUND(AT294*H294,2)</f>
        <v>55002.66</v>
      </c>
      <c r="AV294" s="2158">
        <f>AU294/I294</f>
        <v>0.36544991020333312</v>
      </c>
    </row>
    <row r="295" spans="2:48" ht="30" customHeight="1" x14ac:dyDescent="0.2">
      <c r="B295" s="599"/>
      <c r="C295" s="1460" t="s">
        <v>112</v>
      </c>
      <c r="D295" s="3"/>
      <c r="E295" s="1459" t="s">
        <v>712</v>
      </c>
      <c r="F295" s="3"/>
      <c r="G295" s="3"/>
      <c r="H295" s="1458"/>
      <c r="I295" s="601"/>
      <c r="J295" s="544"/>
      <c r="K295" s="545"/>
      <c r="L295" s="544"/>
      <c r="M295" s="545"/>
      <c r="N295" s="544"/>
      <c r="O295" s="545"/>
      <c r="P295" s="544"/>
      <c r="Q295" s="545"/>
      <c r="R295" s="544"/>
      <c r="S295" s="545"/>
      <c r="T295" s="1633"/>
      <c r="U295" s="1634"/>
      <c r="V295" s="544"/>
      <c r="W295" s="545"/>
      <c r="X295" s="544"/>
      <c r="Y295" s="545"/>
      <c r="Z295" s="1633"/>
      <c r="AA295" s="1634"/>
      <c r="AB295" s="544"/>
      <c r="AC295" s="545"/>
      <c r="AD295" s="544"/>
      <c r="AE295" s="545"/>
      <c r="AF295" s="544"/>
      <c r="AG295" s="545"/>
      <c r="AH295" s="544"/>
      <c r="AI295" s="545"/>
      <c r="AJ295" s="544"/>
      <c r="AK295" s="545"/>
      <c r="AL295" s="1920"/>
      <c r="AM295" s="1921"/>
      <c r="AN295" s="1633"/>
      <c r="AO295" s="1634"/>
      <c r="AP295" s="1920"/>
      <c r="AQ295" s="1921"/>
      <c r="AR295" s="544"/>
      <c r="AS295" s="545"/>
      <c r="AT295" s="544"/>
      <c r="AU295" s="545"/>
      <c r="AV295" s="2164"/>
    </row>
    <row r="296" spans="2:48" ht="30" customHeight="1" thickBot="1" x14ac:dyDescent="0.25">
      <c r="B296" s="1457"/>
      <c r="C296" s="1456"/>
      <c r="D296" s="1456"/>
      <c r="E296" s="1456"/>
      <c r="F296" s="1456"/>
      <c r="G296" s="1456"/>
      <c r="H296" s="664"/>
      <c r="I296" s="1455"/>
      <c r="J296" s="546"/>
      <c r="K296" s="547"/>
      <c r="L296" s="546"/>
      <c r="M296" s="547"/>
      <c r="N296" s="546"/>
      <c r="O296" s="547"/>
      <c r="P296" s="546"/>
      <c r="Q296" s="547"/>
      <c r="R296" s="546"/>
      <c r="S296" s="547"/>
      <c r="T296" s="1635"/>
      <c r="U296" s="1636"/>
      <c r="V296" s="546"/>
      <c r="W296" s="547"/>
      <c r="X296" s="546"/>
      <c r="Y296" s="547"/>
      <c r="Z296" s="1635"/>
      <c r="AA296" s="1636"/>
      <c r="AB296" s="546"/>
      <c r="AC296" s="547"/>
      <c r="AD296" s="546"/>
      <c r="AE296" s="547"/>
      <c r="AF296" s="546"/>
      <c r="AG296" s="547"/>
      <c r="AH296" s="546"/>
      <c r="AI296" s="547"/>
      <c r="AJ296" s="546"/>
      <c r="AK296" s="547"/>
      <c r="AL296" s="1922"/>
      <c r="AM296" s="1923"/>
      <c r="AN296" s="1635"/>
      <c r="AO296" s="1636"/>
      <c r="AP296" s="1922"/>
      <c r="AQ296" s="1923"/>
      <c r="AR296" s="546"/>
      <c r="AS296" s="547"/>
      <c r="AT296" s="546"/>
      <c r="AU296" s="547"/>
      <c r="AV296" s="2165"/>
    </row>
  </sheetData>
  <sheetProtection formatColumns="0" formatRows="0" autoFilter="0"/>
  <mergeCells count="143">
    <mergeCell ref="J8:K8"/>
    <mergeCell ref="L8:M8"/>
    <mergeCell ref="N8:O8"/>
    <mergeCell ref="P8:Q8"/>
    <mergeCell ref="R8:S8"/>
    <mergeCell ref="T8:U8"/>
    <mergeCell ref="AT138:AU138"/>
    <mergeCell ref="X138:Y138"/>
    <mergeCell ref="Z138:AA138"/>
    <mergeCell ref="AB138:AC138"/>
    <mergeCell ref="AD138:AE138"/>
    <mergeCell ref="AF138:AG138"/>
    <mergeCell ref="AH138:AI138"/>
    <mergeCell ref="AJ8:AK8"/>
    <mergeCell ref="AL8:AM8"/>
    <mergeCell ref="AR8:AS8"/>
    <mergeCell ref="AT8:AU8"/>
    <mergeCell ref="J138:K138"/>
    <mergeCell ref="L138:M138"/>
    <mergeCell ref="N138:O138"/>
    <mergeCell ref="P138:Q138"/>
    <mergeCell ref="R138:S138"/>
    <mergeCell ref="V8:W8"/>
    <mergeCell ref="X8:Y8"/>
    <mergeCell ref="Z8:AA8"/>
    <mergeCell ref="AB8:AC8"/>
    <mergeCell ref="AD8:AE8"/>
    <mergeCell ref="AF8:AG8"/>
    <mergeCell ref="AH8:AI8"/>
    <mergeCell ref="AN8:AO8"/>
    <mergeCell ref="AP8:AQ8"/>
    <mergeCell ref="AR150:AS150"/>
    <mergeCell ref="V150:W150"/>
    <mergeCell ref="X150:Y150"/>
    <mergeCell ref="Z150:AA150"/>
    <mergeCell ref="AB150:AC150"/>
    <mergeCell ref="AD150:AE150"/>
    <mergeCell ref="AF150:AG150"/>
    <mergeCell ref="AR138:AS138"/>
    <mergeCell ref="T138:U138"/>
    <mergeCell ref="AL138:AM138"/>
    <mergeCell ref="AN138:AO138"/>
    <mergeCell ref="AP138:AQ138"/>
    <mergeCell ref="AH150:AI150"/>
    <mergeCell ref="AJ150:AK150"/>
    <mergeCell ref="AL150:AM150"/>
    <mergeCell ref="AN150:AO150"/>
    <mergeCell ref="AP150:AQ150"/>
    <mergeCell ref="AJ138:AK138"/>
    <mergeCell ref="V138:W138"/>
    <mergeCell ref="AT150:AU150"/>
    <mergeCell ref="J178:K178"/>
    <mergeCell ref="L178:M178"/>
    <mergeCell ref="N178:O178"/>
    <mergeCell ref="P178:Q178"/>
    <mergeCell ref="R178:S178"/>
    <mergeCell ref="T178:U178"/>
    <mergeCell ref="V178:W178"/>
    <mergeCell ref="X178:Y178"/>
    <mergeCell ref="L150:M150"/>
    <mergeCell ref="AF178:AG178"/>
    <mergeCell ref="J150:K150"/>
    <mergeCell ref="N150:O150"/>
    <mergeCell ref="P150:Q150"/>
    <mergeCell ref="R150:S150"/>
    <mergeCell ref="T150:U150"/>
    <mergeCell ref="AR250:AS250"/>
    <mergeCell ref="AR178:AS178"/>
    <mergeCell ref="AT178:AU178"/>
    <mergeCell ref="AN178:AO178"/>
    <mergeCell ref="AP178:AQ178"/>
    <mergeCell ref="AH178:AI178"/>
    <mergeCell ref="AJ178:AK178"/>
    <mergeCell ref="AL178:AM178"/>
    <mergeCell ref="Z178:AA178"/>
    <mergeCell ref="AF250:AG250"/>
    <mergeCell ref="AT250:AU250"/>
    <mergeCell ref="AH250:AI250"/>
    <mergeCell ref="AJ250:AK250"/>
    <mergeCell ref="AL250:AM250"/>
    <mergeCell ref="AN250:AO250"/>
    <mergeCell ref="AP250:AQ250"/>
    <mergeCell ref="J250:K250"/>
    <mergeCell ref="L250:M250"/>
    <mergeCell ref="N250:O250"/>
    <mergeCell ref="P250:Q250"/>
    <mergeCell ref="R250:S250"/>
    <mergeCell ref="T250:U250"/>
    <mergeCell ref="AB178:AC178"/>
    <mergeCell ref="AD178:AE178"/>
    <mergeCell ref="V269:W269"/>
    <mergeCell ref="X269:Y269"/>
    <mergeCell ref="Z269:AA269"/>
    <mergeCell ref="J269:K269"/>
    <mergeCell ref="L269:M269"/>
    <mergeCell ref="N269:O269"/>
    <mergeCell ref="P269:Q269"/>
    <mergeCell ref="R269:S269"/>
    <mergeCell ref="T269:U269"/>
    <mergeCell ref="V250:W250"/>
    <mergeCell ref="X250:Y250"/>
    <mergeCell ref="Z250:AA250"/>
    <mergeCell ref="AB250:AC250"/>
    <mergeCell ref="AD250:AE250"/>
    <mergeCell ref="AT291:AU291"/>
    <mergeCell ref="AB291:AC291"/>
    <mergeCell ref="AD291:AE291"/>
    <mergeCell ref="AF291:AG291"/>
    <mergeCell ref="AH291:AI291"/>
    <mergeCell ref="AJ291:AK291"/>
    <mergeCell ref="AL291:AM291"/>
    <mergeCell ref="AT269:AU269"/>
    <mergeCell ref="AB269:AC269"/>
    <mergeCell ref="AD269:AE269"/>
    <mergeCell ref="AF269:AG269"/>
    <mergeCell ref="AH269:AI269"/>
    <mergeCell ref="AJ269:AK269"/>
    <mergeCell ref="AL269:AM269"/>
    <mergeCell ref="AN269:AO269"/>
    <mergeCell ref="AP269:AQ269"/>
    <mergeCell ref="AR269:AS269"/>
    <mergeCell ref="V291:W291"/>
    <mergeCell ref="X291:Y291"/>
    <mergeCell ref="Z291:AA291"/>
    <mergeCell ref="AN291:AO291"/>
    <mergeCell ref="AP291:AQ291"/>
    <mergeCell ref="AR291:AS291"/>
    <mergeCell ref="J291:K291"/>
    <mergeCell ref="L291:M291"/>
    <mergeCell ref="N291:O291"/>
    <mergeCell ref="P291:Q291"/>
    <mergeCell ref="R291:S291"/>
    <mergeCell ref="T291:U291"/>
    <mergeCell ref="B7:D7"/>
    <mergeCell ref="E7:I7"/>
    <mergeCell ref="B3:C3"/>
    <mergeCell ref="D3:I3"/>
    <mergeCell ref="B4:C4"/>
    <mergeCell ref="D4:I4"/>
    <mergeCell ref="B5:D5"/>
    <mergeCell ref="E5:G5"/>
    <mergeCell ref="B6:D6"/>
    <mergeCell ref="E6:G6"/>
  </mergeCells>
  <conditionalFormatting sqref="A1:XFD1048576">
    <cfRule type="cellIs" dxfId="37" priority="1" operator="lessThan">
      <formula>0</formula>
    </cfRule>
    <cfRule type="cellIs" dxfId="36" priority="2" operator="lessThan">
      <formula>0</formula>
    </cfRule>
  </conditionalFormatting>
  <hyperlinks>
    <hyperlink ref="I2" location="'Rekapitulace stavby'!A1" display="Rekapitulace stavby" xr:uid="{00000000-0004-0000-05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IB345"/>
  <sheetViews>
    <sheetView showGridLines="0" view="pageBreakPreview" zoomScale="55" zoomScaleNormal="40" zoomScaleSheetLayoutView="55" workbookViewId="0">
      <pane xSplit="9" ySplit="10" topLeftCell="T218" activePane="bottomRight" state="frozen"/>
      <selection activeCell="G206" sqref="G206"/>
      <selection pane="topRight" activeCell="G206" sqref="G206"/>
      <selection pane="bottomLeft" activeCell="G206" sqref="G206"/>
      <selection pane="bottomRight" activeCell="AW140" sqref="AW140"/>
    </sheetView>
  </sheetViews>
  <sheetFormatPr defaultColWidth="9.28515625" defaultRowHeight="13.8" x14ac:dyDescent="0.25"/>
  <cols>
    <col min="1" max="1" width="1.7109375" style="584" customWidth="1"/>
    <col min="2" max="2" width="6.28515625" style="584" customWidth="1"/>
    <col min="3" max="3" width="7.7109375" style="584" customWidth="1"/>
    <col min="4" max="4" width="17.140625" style="584" customWidth="1"/>
    <col min="5" max="5" width="153" style="584" customWidth="1"/>
    <col min="6" max="6" width="7" style="584" customWidth="1"/>
    <col min="7" max="7" width="11.42578125" style="584" customWidth="1"/>
    <col min="8" max="8" width="20.140625" style="585" customWidth="1"/>
    <col min="9" max="9" width="23.28515625" style="584" customWidth="1"/>
    <col min="10" max="33" width="25.85546875" style="584" hidden="1" customWidth="1"/>
    <col min="34" max="35" width="25.85546875" style="1772" hidden="1" customWidth="1"/>
    <col min="36" max="37" width="25.85546875" style="584" hidden="1" customWidth="1"/>
    <col min="38" max="41" width="25.85546875" style="1772" hidden="1" customWidth="1"/>
    <col min="42" max="43" width="25.85546875" style="1933" customWidth="1"/>
    <col min="44" max="47" width="25.85546875" style="584" customWidth="1"/>
    <col min="48" max="48" width="28.7109375" style="819" customWidth="1"/>
    <col min="49" max="183" width="9.28515625" style="584"/>
    <col min="184" max="184" width="10.85546875" style="584" customWidth="1"/>
    <col min="185" max="185" width="9.28515625" style="584"/>
    <col min="186" max="191" width="14.140625" style="584" customWidth="1"/>
    <col min="192" max="192" width="16.28515625" style="584" customWidth="1"/>
    <col min="193" max="193" width="12.28515625" style="584" customWidth="1"/>
    <col min="194" max="194" width="16.28515625" style="584" customWidth="1"/>
    <col min="195" max="195" width="12.28515625" style="584" customWidth="1"/>
    <col min="196" max="196" width="15" style="584" customWidth="1"/>
    <col min="197" max="197" width="11" style="584" customWidth="1"/>
    <col min="198" max="198" width="15" style="584" customWidth="1"/>
    <col min="199" max="199" width="16.28515625" style="584" customWidth="1"/>
    <col min="200" max="200" width="11" style="584" customWidth="1"/>
    <col min="201" max="201" width="15" style="584" customWidth="1"/>
    <col min="202" max="202" width="16.28515625" style="584" customWidth="1"/>
    <col min="203" max="227" width="9.28515625" style="584"/>
    <col min="228" max="228" width="11.85546875" style="584" bestFit="1" customWidth="1"/>
    <col min="229" max="232" width="9.7109375" style="584" bestFit="1" customWidth="1"/>
    <col min="233" max="233" width="9.28515625" style="584"/>
    <col min="234" max="234" width="20.85546875" style="584" bestFit="1" customWidth="1"/>
    <col min="235" max="16384" width="9.28515625" style="584"/>
  </cols>
  <sheetData>
    <row r="1" spans="1:236" ht="14.4" thickBot="1" x14ac:dyDescent="0.3"/>
    <row r="2" spans="1:236" s="1" customFormat="1" ht="24.9" customHeight="1" thickBot="1" x14ac:dyDescent="0.25">
      <c r="A2" s="23"/>
      <c r="B2" s="1282" t="str">
        <f>'SO 01.1 - Stoka A'!B77</f>
        <v>SOUPIS PRACÍ</v>
      </c>
      <c r="C2" s="1283"/>
      <c r="D2" s="1283"/>
      <c r="E2" s="1283"/>
      <c r="F2" s="1283"/>
      <c r="G2" s="1283"/>
      <c r="H2" s="1283"/>
      <c r="I2" s="1281" t="s">
        <v>2553</v>
      </c>
      <c r="AH2" s="1383"/>
      <c r="AI2" s="1383"/>
      <c r="AL2" s="1383"/>
      <c r="AM2" s="1383"/>
      <c r="AN2" s="1383"/>
      <c r="AO2" s="1383"/>
      <c r="AP2" s="1934"/>
      <c r="AQ2" s="1934"/>
      <c r="AV2" s="519"/>
      <c r="GA2" s="56"/>
      <c r="GH2" s="22"/>
      <c r="GI2" s="22"/>
      <c r="GJ2" s="22"/>
      <c r="GK2" s="22"/>
      <c r="GL2" s="22"/>
      <c r="GM2" s="22"/>
      <c r="GN2" s="22"/>
      <c r="GO2" s="22"/>
      <c r="GP2" s="22"/>
      <c r="GQ2" s="22"/>
      <c r="GR2" s="22"/>
      <c r="GS2" s="22"/>
      <c r="GT2" s="22"/>
    </row>
    <row r="3" spans="1:236" s="1" customFormat="1" ht="24.9" customHeight="1" x14ac:dyDescent="0.2">
      <c r="A3" s="23"/>
      <c r="B3" s="2279" t="str">
        <f>'SO 01.1 - Stoka A'!B78</f>
        <v>Stavba:</v>
      </c>
      <c r="C3" s="2269"/>
      <c r="D3" s="2268" t="str">
        <f>'SO 01.1 - Stoka A'!D78</f>
        <v>"Předslav - odkanalizování"</v>
      </c>
      <c r="E3" s="2268"/>
      <c r="F3" s="2268"/>
      <c r="G3" s="2268"/>
      <c r="H3" s="2268"/>
      <c r="I3" s="2286"/>
      <c r="AH3" s="1383"/>
      <c r="AI3" s="1383"/>
      <c r="AL3" s="1383"/>
      <c r="AM3" s="1383"/>
      <c r="AN3" s="1383"/>
      <c r="AO3" s="1383"/>
      <c r="AP3" s="1934"/>
      <c r="AQ3" s="1934"/>
      <c r="AV3" s="519"/>
      <c r="GA3" s="56"/>
      <c r="GH3" s="22"/>
      <c r="GI3" s="22"/>
      <c r="GJ3" s="22"/>
      <c r="GK3" s="22"/>
      <c r="GL3" s="22"/>
      <c r="GM3" s="22"/>
      <c r="GN3" s="22"/>
      <c r="GO3" s="22"/>
      <c r="GP3" s="22"/>
      <c r="GQ3" s="22"/>
      <c r="GR3" s="22"/>
      <c r="GS3" s="22"/>
      <c r="GT3" s="22"/>
    </row>
    <row r="4" spans="1:236" s="1" customFormat="1" ht="24.9" customHeight="1" x14ac:dyDescent="0.2">
      <c r="A4" s="23"/>
      <c r="B4" s="2279" t="str">
        <f>'SO 01.1 - Stoka A'!B79</f>
        <v>Objekt:</v>
      </c>
      <c r="C4" s="2269"/>
      <c r="D4" s="2261" t="s">
        <v>2557</v>
      </c>
      <c r="E4" s="2261"/>
      <c r="F4" s="2261"/>
      <c r="G4" s="2261"/>
      <c r="H4" s="2261"/>
      <c r="I4" s="2277"/>
      <c r="AH4" s="1383"/>
      <c r="AI4" s="1383"/>
      <c r="AL4" s="1383"/>
      <c r="AM4" s="1383"/>
      <c r="AN4" s="1383"/>
      <c r="AO4" s="1383"/>
      <c r="AP4" s="1934"/>
      <c r="AQ4" s="1934"/>
      <c r="AV4" s="519"/>
      <c r="GA4" s="56"/>
      <c r="GH4" s="22"/>
      <c r="GI4" s="22"/>
      <c r="GJ4" s="22"/>
      <c r="GK4" s="22"/>
      <c r="GL4" s="22"/>
      <c r="GM4" s="22"/>
      <c r="GN4" s="22"/>
      <c r="GO4" s="22"/>
      <c r="GP4" s="22"/>
      <c r="GQ4" s="22"/>
      <c r="GR4" s="22"/>
      <c r="GS4" s="22"/>
      <c r="GT4" s="22"/>
    </row>
    <row r="5" spans="1:236" s="1" customFormat="1" ht="24.9"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AH5" s="1383"/>
      <c r="AI5" s="1383"/>
      <c r="AL5" s="1383"/>
      <c r="AM5" s="1383"/>
      <c r="AN5" s="1383"/>
      <c r="AO5" s="1383"/>
      <c r="AP5" s="1934"/>
      <c r="AQ5" s="1934"/>
      <c r="AV5" s="519"/>
      <c r="GA5" s="56"/>
      <c r="GH5" s="22"/>
      <c r="GI5" s="22"/>
      <c r="GJ5" s="22"/>
      <c r="GK5" s="22"/>
      <c r="GL5" s="22"/>
      <c r="GM5" s="22"/>
      <c r="GN5" s="22"/>
      <c r="GO5" s="22"/>
      <c r="GP5" s="22"/>
      <c r="GQ5" s="22"/>
      <c r="GR5" s="22"/>
      <c r="GS5" s="22"/>
      <c r="GT5" s="22"/>
    </row>
    <row r="6" spans="1:236" customFormat="1" ht="24.9" customHeight="1" x14ac:dyDescent="0.2">
      <c r="A6" s="1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AH6" s="1352"/>
      <c r="AI6" s="1352"/>
      <c r="AL6" s="1352"/>
      <c r="AM6" s="1352"/>
      <c r="AN6" s="1352"/>
      <c r="AO6" s="1352"/>
      <c r="AP6" s="1935"/>
      <c r="AQ6" s="1935"/>
      <c r="AV6" s="520"/>
      <c r="GA6" s="14"/>
    </row>
    <row r="7" spans="1:236" s="1" customFormat="1" ht="24.9" customHeight="1" thickBot="1" x14ac:dyDescent="0.25">
      <c r="A7" s="23"/>
      <c r="B7" s="2282" t="str">
        <f>'SO 01.1 - Stoka A'!B82</f>
        <v>Zhotovitel:</v>
      </c>
      <c r="C7" s="2283"/>
      <c r="D7" s="2283"/>
      <c r="E7" s="2280" t="str">
        <f>'SO 01.1 - Stoka A'!E82</f>
        <v>IMOS Brno a.s.</v>
      </c>
      <c r="F7" s="2280"/>
      <c r="G7" s="2280"/>
      <c r="H7" s="2280"/>
      <c r="I7" s="2281"/>
      <c r="AH7" s="1383"/>
      <c r="AI7" s="1383"/>
      <c r="AL7" s="1383"/>
      <c r="AM7" s="1383"/>
      <c r="AN7" s="1383"/>
      <c r="AO7" s="1383"/>
      <c r="AP7" s="1934"/>
      <c r="AQ7" s="1934"/>
      <c r="AV7" s="519"/>
      <c r="GA7" s="56"/>
      <c r="GH7" s="22"/>
      <c r="GI7" s="22"/>
      <c r="GJ7" s="22"/>
      <c r="GK7" s="22"/>
      <c r="GL7" s="22"/>
      <c r="GM7" s="22"/>
      <c r="GN7" s="22"/>
      <c r="GO7" s="22"/>
      <c r="GP7" s="22"/>
      <c r="GQ7" s="22"/>
      <c r="GR7" s="22"/>
      <c r="GS7" s="22"/>
      <c r="GT7" s="22"/>
    </row>
    <row r="8" spans="1:236" s="7" customFormat="1" ht="29.25" customHeight="1" thickBot="1" x14ac:dyDescent="0.25">
      <c r="A8" s="97"/>
      <c r="B8" s="620" t="s">
        <v>89</v>
      </c>
      <c r="C8" s="621" t="s">
        <v>41</v>
      </c>
      <c r="D8" s="621" t="s">
        <v>39</v>
      </c>
      <c r="E8" s="621" t="s">
        <v>40</v>
      </c>
      <c r="F8" s="621" t="s">
        <v>90</v>
      </c>
      <c r="G8" s="621" t="s">
        <v>91</v>
      </c>
      <c r="H8" s="622" t="s">
        <v>92</v>
      </c>
      <c r="I8" s="623" t="s">
        <v>78</v>
      </c>
      <c r="J8" s="2255" t="s">
        <v>2484</v>
      </c>
      <c r="K8" s="2266"/>
      <c r="L8" s="2275" t="s">
        <v>2485</v>
      </c>
      <c r="M8" s="2266"/>
      <c r="N8" s="2255" t="s">
        <v>2486</v>
      </c>
      <c r="O8" s="2266"/>
      <c r="P8" s="2255" t="s">
        <v>2487</v>
      </c>
      <c r="Q8" s="2266"/>
      <c r="R8" s="2255" t="s">
        <v>2488</v>
      </c>
      <c r="S8" s="2266"/>
      <c r="T8" s="2255" t="s">
        <v>2489</v>
      </c>
      <c r="U8" s="2266"/>
      <c r="V8" s="2255" t="s">
        <v>2490</v>
      </c>
      <c r="W8" s="2266"/>
      <c r="X8" s="2255" t="s">
        <v>2491</v>
      </c>
      <c r="Y8" s="2266"/>
      <c r="Z8" s="2255" t="s">
        <v>2492</v>
      </c>
      <c r="AA8" s="2266"/>
      <c r="AB8" s="2255" t="s">
        <v>2493</v>
      </c>
      <c r="AC8" s="2266"/>
      <c r="AD8" s="2255" t="s">
        <v>2494</v>
      </c>
      <c r="AE8" s="2266"/>
      <c r="AF8" s="2255" t="s">
        <v>2495</v>
      </c>
      <c r="AG8" s="2266"/>
      <c r="AH8" s="2270" t="s">
        <v>2496</v>
      </c>
      <c r="AI8" s="2271"/>
      <c r="AJ8" s="2255" t="s">
        <v>2497</v>
      </c>
      <c r="AK8" s="2266"/>
      <c r="AL8" s="2270" t="s">
        <v>2498</v>
      </c>
      <c r="AM8" s="2271"/>
      <c r="AN8" s="2270" t="s">
        <v>2499</v>
      </c>
      <c r="AO8" s="2271"/>
      <c r="AP8" s="2272" t="s">
        <v>2504</v>
      </c>
      <c r="AQ8" s="2273"/>
      <c r="AR8" s="2255" t="s">
        <v>2500</v>
      </c>
      <c r="AS8" s="2266"/>
      <c r="AT8" s="2255" t="s">
        <v>2501</v>
      </c>
      <c r="AU8" s="2256"/>
      <c r="AV8" s="521" t="s">
        <v>2502</v>
      </c>
      <c r="GA8" s="101"/>
      <c r="GB8" s="35" t="s">
        <v>7</v>
      </c>
      <c r="GC8" s="36" t="s">
        <v>30</v>
      </c>
      <c r="GD8" s="36" t="s">
        <v>94</v>
      </c>
      <c r="GE8" s="36" t="s">
        <v>95</v>
      </c>
      <c r="GF8" s="36" t="s">
        <v>96</v>
      </c>
      <c r="GG8" s="36" t="s">
        <v>97</v>
      </c>
      <c r="GH8" s="36" t="s">
        <v>98</v>
      </c>
      <c r="GI8" s="37" t="s">
        <v>99</v>
      </c>
      <c r="GJ8" s="96"/>
      <c r="GK8" s="96"/>
      <c r="GL8" s="96"/>
      <c r="GM8" s="96"/>
      <c r="GN8" s="96"/>
      <c r="GO8" s="96"/>
      <c r="GP8" s="96"/>
      <c r="GQ8" s="96"/>
      <c r="GR8" s="96"/>
      <c r="GS8" s="96"/>
      <c r="GT8" s="96"/>
    </row>
    <row r="9" spans="1:236" s="579" customFormat="1" ht="22.95" customHeight="1" thickBot="1" x14ac:dyDescent="0.35">
      <c r="A9" s="593"/>
      <c r="B9" s="715" t="s">
        <v>100</v>
      </c>
      <c r="C9" s="581"/>
      <c r="D9" s="581"/>
      <c r="E9" s="581"/>
      <c r="F9" s="581"/>
      <c r="G9" s="581"/>
      <c r="H9" s="716"/>
      <c r="I9" s="717">
        <f>HZ9</f>
        <v>1145507.3700000003</v>
      </c>
      <c r="J9" s="175" t="s">
        <v>91</v>
      </c>
      <c r="K9" s="177" t="s">
        <v>2503</v>
      </c>
      <c r="L9" s="175" t="s">
        <v>91</v>
      </c>
      <c r="M9" s="177" t="s">
        <v>2503</v>
      </c>
      <c r="N9" s="175" t="s">
        <v>91</v>
      </c>
      <c r="O9" s="177" t="s">
        <v>2503</v>
      </c>
      <c r="P9" s="175" t="s">
        <v>91</v>
      </c>
      <c r="Q9" s="177" t="s">
        <v>2503</v>
      </c>
      <c r="R9" s="175" t="s">
        <v>91</v>
      </c>
      <c r="S9" s="177" t="s">
        <v>2503</v>
      </c>
      <c r="T9" s="175" t="s">
        <v>91</v>
      </c>
      <c r="U9" s="177" t="s">
        <v>2503</v>
      </c>
      <c r="V9" s="175" t="s">
        <v>91</v>
      </c>
      <c r="W9" s="177" t="s">
        <v>2503</v>
      </c>
      <c r="X9" s="175" t="s">
        <v>91</v>
      </c>
      <c r="Y9" s="177" t="s">
        <v>2503</v>
      </c>
      <c r="Z9" s="175" t="s">
        <v>91</v>
      </c>
      <c r="AA9" s="177" t="s">
        <v>2503</v>
      </c>
      <c r="AB9" s="175" t="s">
        <v>91</v>
      </c>
      <c r="AC9" s="177" t="s">
        <v>2503</v>
      </c>
      <c r="AD9" s="175" t="s">
        <v>91</v>
      </c>
      <c r="AE9" s="177" t="s">
        <v>2503</v>
      </c>
      <c r="AF9" s="175" t="s">
        <v>91</v>
      </c>
      <c r="AG9" s="177" t="s">
        <v>2503</v>
      </c>
      <c r="AH9" s="1599" t="s">
        <v>91</v>
      </c>
      <c r="AI9" s="1600" t="s">
        <v>2503</v>
      </c>
      <c r="AJ9" s="175" t="s">
        <v>91</v>
      </c>
      <c r="AK9" s="177" t="s">
        <v>2503</v>
      </c>
      <c r="AL9" s="1599" t="s">
        <v>91</v>
      </c>
      <c r="AM9" s="1600" t="s">
        <v>2503</v>
      </c>
      <c r="AN9" s="1599" t="s">
        <v>91</v>
      </c>
      <c r="AO9" s="1600" t="s">
        <v>2503</v>
      </c>
      <c r="AP9" s="1895" t="s">
        <v>91</v>
      </c>
      <c r="AQ9" s="1896" t="s">
        <v>2503</v>
      </c>
      <c r="AR9" s="175" t="s">
        <v>91</v>
      </c>
      <c r="AS9" s="177" t="s">
        <v>2503</v>
      </c>
      <c r="AT9" s="175" t="s">
        <v>91</v>
      </c>
      <c r="AU9" s="177" t="s">
        <v>2503</v>
      </c>
      <c r="AV9" s="522"/>
      <c r="GA9" s="580"/>
      <c r="GB9" s="594"/>
      <c r="GC9" s="595"/>
      <c r="GD9" s="595"/>
      <c r="GE9" s="596">
        <f>GE10</f>
        <v>0</v>
      </c>
      <c r="GF9" s="595"/>
      <c r="GG9" s="596">
        <f>GG10</f>
        <v>144.53934820000001</v>
      </c>
      <c r="GH9" s="595"/>
      <c r="GI9" s="597">
        <f>GI10</f>
        <v>73.372350000000012</v>
      </c>
      <c r="HI9" s="582" t="s">
        <v>43</v>
      </c>
      <c r="HJ9" s="582" t="s">
        <v>79</v>
      </c>
      <c r="HZ9" s="598">
        <f>HZ10</f>
        <v>1145507.3700000003</v>
      </c>
    </row>
    <row r="10" spans="1:236" s="397" customFormat="1" ht="25.95" customHeight="1" thickBot="1" x14ac:dyDescent="0.35">
      <c r="A10" s="708"/>
      <c r="B10" s="395"/>
      <c r="C10" s="1103" t="s">
        <v>43</v>
      </c>
      <c r="D10" s="1103" t="s">
        <v>101</v>
      </c>
      <c r="E10" s="1104" t="s">
        <v>102</v>
      </c>
      <c r="F10" s="1105"/>
      <c r="G10" s="1105"/>
      <c r="H10" s="1106"/>
      <c r="I10" s="1107">
        <f>HZ10</f>
        <v>1145507.3700000003</v>
      </c>
      <c r="J10" s="1108"/>
      <c r="K10" s="1109">
        <f>K11+K133+K145+K236+K248+K270+K164</f>
        <v>14800.85</v>
      </c>
      <c r="L10" s="406"/>
      <c r="M10" s="406">
        <f>M11+M133+M145+M236+M248+M270+M164</f>
        <v>0</v>
      </c>
      <c r="N10" s="406"/>
      <c r="O10" s="406">
        <f>O11+O133+O145+O236+O248+O270+O164</f>
        <v>381004.35</v>
      </c>
      <c r="P10" s="406"/>
      <c r="Q10" s="406">
        <f>Q11+Q133+Q145+Q236+Q248+Q270+Q164</f>
        <v>91899.78</v>
      </c>
      <c r="R10" s="406"/>
      <c r="S10" s="406">
        <f>S11+S133+S145+S236+S248+S270+S164</f>
        <v>0</v>
      </c>
      <c r="T10" s="406"/>
      <c r="U10" s="406">
        <f>U11+U133+U145+U236+U248+U270+U164</f>
        <v>0</v>
      </c>
      <c r="V10" s="406"/>
      <c r="W10" s="406">
        <f>W11+W133+W145+W236+W248+W270+W164</f>
        <v>0</v>
      </c>
      <c r="X10" s="406"/>
      <c r="Y10" s="406">
        <f>Y11+Y133+Y145+Y236+Y248+Y270+Y164</f>
        <v>0</v>
      </c>
      <c r="Z10" s="406"/>
      <c r="AA10" s="406">
        <f>AA11+AA133+AA145+AA236+AA248+AA270+AA164</f>
        <v>0</v>
      </c>
      <c r="AB10" s="406"/>
      <c r="AC10" s="406">
        <f>AC11+AC133+AC145+AC236+AC248+AC270+AC164</f>
        <v>0</v>
      </c>
      <c r="AD10" s="406"/>
      <c r="AE10" s="406">
        <f>AE11+AE133+AE145+AE236+AE248+AE270+AE164</f>
        <v>0</v>
      </c>
      <c r="AF10" s="406"/>
      <c r="AG10" s="406">
        <f>AG11+AG133+AG145+AG236+AG248+AG270+AG164</f>
        <v>0</v>
      </c>
      <c r="AH10" s="1669"/>
      <c r="AI10" s="1669">
        <f>AI11+AI133+AI145+AI236+AI248+AI270+AI164</f>
        <v>306212.22000000003</v>
      </c>
      <c r="AJ10" s="406"/>
      <c r="AK10" s="406">
        <f>AK11+AK133+AK145+AK236+AK248+AK270+AK164</f>
        <v>0</v>
      </c>
      <c r="AL10" s="1669"/>
      <c r="AM10" s="1669">
        <f>AM11+AM133+AM145+AM236+AM248+AM270+AM164</f>
        <v>0</v>
      </c>
      <c r="AN10" s="1669"/>
      <c r="AO10" s="1669">
        <f>AO11+AO133+AO145+AO236+AO248+AO270+AO164</f>
        <v>0</v>
      </c>
      <c r="AP10" s="1936"/>
      <c r="AQ10" s="1936">
        <f>AQ11+AQ133+AQ145+AQ236+AQ248+AQ270+AQ164</f>
        <v>10825.14</v>
      </c>
      <c r="AR10" s="1109"/>
      <c r="AS10" s="1109">
        <f>AS11+AS133+AS145+AS236+AS248+AS270+AS164</f>
        <v>804742.33999999985</v>
      </c>
      <c r="AT10" s="1109"/>
      <c r="AU10" s="1109">
        <f>AU11+AU133+AU145+AU236+AU248+AU270+AU164</f>
        <v>340765.04000000004</v>
      </c>
      <c r="AV10" s="1110">
        <f>AU10/I9</f>
        <v>0.29747957012271337</v>
      </c>
      <c r="GA10" s="578"/>
      <c r="GB10" s="398"/>
      <c r="GC10" s="396"/>
      <c r="GD10" s="396"/>
      <c r="GE10" s="399">
        <f>GE11+GE131+GE141+GE158+GE228+GE238+GE258</f>
        <v>0</v>
      </c>
      <c r="GF10" s="396"/>
      <c r="GG10" s="399">
        <f>GG11+GG131+GG141+GG158+GG228+GG238+GG258</f>
        <v>144.53934820000001</v>
      </c>
      <c r="GH10" s="396"/>
      <c r="GI10" s="400">
        <f>GI11+GI131+GI141+GI158+GI228+GI238+GI258</f>
        <v>73.372350000000012</v>
      </c>
      <c r="HG10" s="401" t="s">
        <v>45</v>
      </c>
      <c r="HI10" s="402" t="s">
        <v>43</v>
      </c>
      <c r="HJ10" s="402" t="s">
        <v>44</v>
      </c>
      <c r="HN10" s="401" t="s">
        <v>103</v>
      </c>
      <c r="HZ10" s="1111">
        <f>HZ11+HZ131+HZ141+HZ158+HZ228+HZ238+HZ258</f>
        <v>1145507.3700000003</v>
      </c>
    </row>
    <row r="11" spans="1:236" s="1141" customFormat="1" ht="27.75" customHeight="1" thickBot="1" x14ac:dyDescent="0.35">
      <c r="A11" s="1150"/>
      <c r="B11" s="1151"/>
      <c r="C11" s="1152" t="s">
        <v>43</v>
      </c>
      <c r="D11" s="1152" t="s">
        <v>45</v>
      </c>
      <c r="E11" s="1153" t="s">
        <v>104</v>
      </c>
      <c r="F11" s="1154"/>
      <c r="G11" s="1154"/>
      <c r="H11" s="1155"/>
      <c r="I11" s="686">
        <f>HZ11</f>
        <v>632994.94000000018</v>
      </c>
      <c r="J11" s="1122"/>
      <c r="K11" s="1123">
        <f>K12+K19+K26+K33+K39+K42+K45+K49+K52+K56+K74+K79+K82+K84+K88+K90+K93+K98+K101+K112+K119+K121+K124+K127+K129</f>
        <v>14800.85</v>
      </c>
      <c r="L11" s="404"/>
      <c r="M11" s="404">
        <f>M12+M19+M26+M33+M39+M42+M45+M49+M52+M56+M74+M79+M82+M84+M88+M90+M93+M98+M101+M112+M119+M121+M124+M127+M129</f>
        <v>0</v>
      </c>
      <c r="N11" s="404"/>
      <c r="O11" s="404">
        <f>O12+O19+O26+O33+O39+O42+O45+O49+O52+O56+O74+O79+O82+O84+O88+O90+O93+O98+O101+O112+O119+O121+O124+O127+O129</f>
        <v>244955.4</v>
      </c>
      <c r="P11" s="404"/>
      <c r="Q11" s="404">
        <f>Q12+Q19+Q26+Q33+Q39+Q42+Q45+Q49+Q52+Q56+Q74+Q79+Q82+Q84+Q88+Q90+Q93+Q98+Q101+Q112+Q119+Q121+Q124+Q127+Q129</f>
        <v>66337.67</v>
      </c>
      <c r="R11" s="404"/>
      <c r="S11" s="404">
        <f>S12+S19+S26+S33+S39+S42+S45+S49+S52+S56+S74+S79+S82+S84+S88+S90+S93+S98+S101+S112+S119+S121+S124+S127+S129</f>
        <v>0</v>
      </c>
      <c r="T11" s="404"/>
      <c r="U11" s="404">
        <f>U12+U19+U26+U33+U39+U42+U45+U49+U52+U56+U74+U79+U82+U84+U88+U90+U93+U98+U101+U112+U119+U121+U124+U127+U129</f>
        <v>0</v>
      </c>
      <c r="V11" s="404"/>
      <c r="W11" s="404">
        <f>W12+W19+W26+W33+W39+W42+W45+W49+W52+W56+W74+W79+W82+W84+W88+W90+W93+W98+W101+W112+W119+W121+W124+W127+W129</f>
        <v>0</v>
      </c>
      <c r="X11" s="404"/>
      <c r="Y11" s="404">
        <f>Y12+Y19+Y26+Y33+Y39+Y42+Y45+Y49+Y52+Y56+Y74+Y79+Y82+Y84+Y88+Y90+Y93+Y98+Y101+Y112+Y119+Y121+Y124+Y127+Y129</f>
        <v>0</v>
      </c>
      <c r="Z11" s="404"/>
      <c r="AA11" s="404">
        <f>AA12+AA19+AA26+AA33+AA39+AA42+AA45+AA49+AA52+AA56+AA74+AA79+AA82+AA84+AA88+AA90+AA93+AA98+AA101+AA112+AA119+AA121+AA124+AA127+AA129</f>
        <v>0</v>
      </c>
      <c r="AB11" s="404"/>
      <c r="AC11" s="404">
        <f>AC12+AC19+AC26+AC33+AC39+AC42+AC45+AC49+AC52+AC56+AC74+AC79+AC82+AC84+AC88+AC90+AC93+AC98+AC101+AC112+AC119+AC121+AC124+AC127+AC129</f>
        <v>0</v>
      </c>
      <c r="AD11" s="404"/>
      <c r="AE11" s="404">
        <f>AE12+AE19+AE26+AE33+AE39+AE42+AE45+AE49+AE52+AE56+AE74+AE79+AE82+AE84+AE88+AE90+AE93+AE98+AE101+AE112+AE119+AE121+AE124+AE127+AE129</f>
        <v>0</v>
      </c>
      <c r="AF11" s="404"/>
      <c r="AG11" s="404">
        <f>AG12+AG19+AG26+AG33+AG39+AG42+AG45+AG49+AG52+AG56+AG74+AG79+AG82+AG84+AG88+AG90+AG93+AG98+AG101+AG112+AG119+AG121+AG124+AG127+AG129</f>
        <v>0</v>
      </c>
      <c r="AH11" s="1670"/>
      <c r="AI11" s="1670">
        <f>AI12+AI19+AI26+AI33+AI39+AI42+AI45+AI49+AI52+AI56+AI74+AI79+AI82+AI84+AI88+AI90+AI93+AI98+AI101+AI112+AI119+AI121+AI124+AI127+AI129</f>
        <v>193914.16</v>
      </c>
      <c r="AJ11" s="404"/>
      <c r="AK11" s="404">
        <f>AK12+AK19+AK26+AK33+AK39+AK42+AK45+AK49+AK52+AK56+AK74+AK79+AK82+AK84+AK88+AK90+AK93+AK98+AK101+AK112+AK119+AK121+AK124+AK127+AK129</f>
        <v>0</v>
      </c>
      <c r="AL11" s="1670"/>
      <c r="AM11" s="1670">
        <f>AM12+AM19+AM26+AM33+AM39+AM42+AM45+AM49+AM52+AM56+AM74+AM79+AM82+AM84+AM88+AM90+AM93+AM98+AM101+AM112+AM119+AM121+AM124+AM127+AM129</f>
        <v>0</v>
      </c>
      <c r="AN11" s="1670"/>
      <c r="AO11" s="1670">
        <f>AO12+AO19+AO26+AO33+AO39+AO42+AO45+AO49+AO52+AO56+AO74+AO79+AO82+AO84+AO88+AO90+AO93+AO98+AO101+AO112+AO119+AO121+AO124+AO127+AO129</f>
        <v>0</v>
      </c>
      <c r="AP11" s="1937"/>
      <c r="AQ11" s="1937">
        <f>AQ12+AQ19+AQ26+AQ33+AQ39+AQ42+AQ45+AQ49+AQ52+AQ56+AQ74+AQ79+AQ82+AQ84+AQ88+AQ90+AQ93+AQ98+AQ101+AQ112+AQ119+AQ121+AQ124+AQ127+AQ129</f>
        <v>0</v>
      </c>
      <c r="AR11" s="1123"/>
      <c r="AS11" s="1123">
        <f>AS12+AS19+AS26+AS33+AS39+AS42+AS45+AS49+AS52+AS56+AS74+AS79+AS82+AS84+AS88+AS90+AS93+AS98+AS101+AS112+AS119+AS121+AS124+AS127+AS129</f>
        <v>520008.07999999996</v>
      </c>
      <c r="AT11" s="1123"/>
      <c r="AU11" s="1123">
        <f>AU12+AU19+AU26+AU33+AU39+AU42+AU45+AU49+AU52+AU56+AU74+AU79+AU82+AU84+AU88+AU90+AU93+AU98+AU101+AU112+AU119+AU121+AU124+AU127+AU129</f>
        <v>112986.86000000002</v>
      </c>
      <c r="AV11" s="1124">
        <f>AU11/I11</f>
        <v>0.17849567644253203</v>
      </c>
      <c r="GA11" s="1142"/>
      <c r="GB11" s="1143"/>
      <c r="GC11" s="1144"/>
      <c r="GD11" s="1144"/>
      <c r="GE11" s="1145">
        <f>SUM(GE12:GE130)</f>
        <v>0</v>
      </c>
      <c r="GF11" s="1144"/>
      <c r="GG11" s="1145">
        <f>SUM(GG12:GG130)</f>
        <v>126.97984</v>
      </c>
      <c r="GH11" s="1144"/>
      <c r="GI11" s="1146">
        <f>SUM(GI12:GI130)</f>
        <v>73.372350000000012</v>
      </c>
      <c r="HG11" s="1147" t="s">
        <v>45</v>
      </c>
      <c r="HI11" s="1148" t="s">
        <v>43</v>
      </c>
      <c r="HJ11" s="1148" t="s">
        <v>45</v>
      </c>
      <c r="HN11" s="1147" t="s">
        <v>103</v>
      </c>
      <c r="HZ11" s="1149">
        <f>SUM(HZ12:HZ130)</f>
        <v>632994.94000000018</v>
      </c>
    </row>
    <row r="12" spans="1:236" s="3" customFormat="1" ht="40.5" customHeight="1" x14ac:dyDescent="0.2">
      <c r="A12" s="43"/>
      <c r="B12" s="550" t="s">
        <v>45</v>
      </c>
      <c r="C12" s="551" t="s">
        <v>105</v>
      </c>
      <c r="D12" s="552" t="s">
        <v>1183</v>
      </c>
      <c r="E12" s="553" t="s">
        <v>1184</v>
      </c>
      <c r="F12" s="554" t="s">
        <v>108</v>
      </c>
      <c r="G12" s="555">
        <v>130.13999999999999</v>
      </c>
      <c r="H12" s="556">
        <v>28.9</v>
      </c>
      <c r="I12" s="557">
        <f>ROUND(H12*G12,2)</f>
        <v>3761.05</v>
      </c>
      <c r="J12" s="607"/>
      <c r="K12" s="608">
        <f>ROUND(J12*$H12,2)</f>
        <v>0</v>
      </c>
      <c r="L12" s="607"/>
      <c r="M12" s="608">
        <f>ROUND(L12*$H12,2)</f>
        <v>0</v>
      </c>
      <c r="N12" s="607"/>
      <c r="O12" s="608">
        <f>ROUND(N12*$H12,2)</f>
        <v>0</v>
      </c>
      <c r="P12" s="607">
        <v>32</v>
      </c>
      <c r="Q12" s="608">
        <f>ROUND(P12*$H12,2)</f>
        <v>924.8</v>
      </c>
      <c r="R12" s="607"/>
      <c r="S12" s="608">
        <f>ROUND(R12*$H12,2)</f>
        <v>0</v>
      </c>
      <c r="T12" s="607"/>
      <c r="U12" s="608">
        <f>ROUND(T12*$H12,2)</f>
        <v>0</v>
      </c>
      <c r="V12" s="607"/>
      <c r="W12" s="608">
        <f>ROUND(V12*$H12,2)</f>
        <v>0</v>
      </c>
      <c r="X12" s="607"/>
      <c r="Y12" s="608">
        <f>ROUND(X12*$H12,2)</f>
        <v>0</v>
      </c>
      <c r="Z12" s="607"/>
      <c r="AA12" s="608">
        <f>ROUND(Z12*$H12,2)</f>
        <v>0</v>
      </c>
      <c r="AB12" s="607"/>
      <c r="AC12" s="608">
        <f>ROUND(AB12*$H12,2)</f>
        <v>0</v>
      </c>
      <c r="AD12" s="607"/>
      <c r="AE12" s="608">
        <f>ROUND(AD12*$H12,2)</f>
        <v>0</v>
      </c>
      <c r="AF12" s="607"/>
      <c r="AG12" s="608">
        <f>ROUND(AF12*$H12,2)</f>
        <v>0</v>
      </c>
      <c r="AH12" s="2101"/>
      <c r="AI12" s="2102">
        <f>ROUND(AH12*$H12,2)</f>
        <v>0</v>
      </c>
      <c r="AJ12" s="607"/>
      <c r="AK12" s="608">
        <f>ROUND(AJ12*$H12,2)</f>
        <v>0</v>
      </c>
      <c r="AL12" s="2101"/>
      <c r="AM12" s="2102">
        <f>ROUND(AL12*$H12,2)</f>
        <v>0</v>
      </c>
      <c r="AN12" s="2101"/>
      <c r="AO12" s="2102">
        <f>ROUND(AN12*$H12,2)</f>
        <v>0</v>
      </c>
      <c r="AP12" s="1938"/>
      <c r="AQ12" s="1939">
        <f>ROUND(AP12*$H12,2)</f>
        <v>0</v>
      </c>
      <c r="AR12" s="606">
        <f>AP12+AN12+AL12+AJ12+AH12+AF12+AD12+AB12+Z12+X12+V12+T12+R12+P12+N12+L12+J12</f>
        <v>32</v>
      </c>
      <c r="AS12" s="507">
        <f>ROUND(AR12*H12,2)</f>
        <v>924.8</v>
      </c>
      <c r="AT12" s="606">
        <f>G12-AR12</f>
        <v>98.139999999999986</v>
      </c>
      <c r="AU12" s="507">
        <f>ROUND(AT12*H12,2)</f>
        <v>2836.25</v>
      </c>
      <c r="AV12" s="525">
        <f>AU12/I12</f>
        <v>0.754111218941519</v>
      </c>
      <c r="GA12" s="44"/>
      <c r="GB12" s="586" t="s">
        <v>7</v>
      </c>
      <c r="GC12" s="587" t="s">
        <v>31</v>
      </c>
      <c r="GD12" s="196"/>
      <c r="GE12" s="45">
        <f>GD12*G12</f>
        <v>0</v>
      </c>
      <c r="GF12" s="45">
        <v>0</v>
      </c>
      <c r="GG12" s="45">
        <f>GF12*G12</f>
        <v>0</v>
      </c>
      <c r="GH12" s="45">
        <v>0.17</v>
      </c>
      <c r="GI12" s="588">
        <f>GH12*G12</f>
        <v>22.123799999999999</v>
      </c>
      <c r="HG12" s="46" t="s">
        <v>110</v>
      </c>
      <c r="HI12" s="46" t="s">
        <v>105</v>
      </c>
      <c r="HJ12" s="46" t="s">
        <v>46</v>
      </c>
      <c r="HN12" s="46" t="s">
        <v>103</v>
      </c>
      <c r="HT12" s="589">
        <f>IF(GC12="základní",I12,0)</f>
        <v>3761.05</v>
      </c>
      <c r="HU12" s="589">
        <f>IF(GC12="snížená",I12,0)</f>
        <v>0</v>
      </c>
      <c r="HV12" s="589">
        <f>IF(GC12="zákl. přenesená",I12,0)</f>
        <v>0</v>
      </c>
      <c r="HW12" s="589">
        <f>IF(GC12="sníž. přenesená",I12,0)</f>
        <v>0</v>
      </c>
      <c r="HX12" s="589">
        <f>IF(GC12="nulová",I12,0)</f>
        <v>0</v>
      </c>
      <c r="HY12" s="46" t="s">
        <v>45</v>
      </c>
      <c r="HZ12" s="589">
        <f>ROUND(H12*G12,2)</f>
        <v>3761.05</v>
      </c>
      <c r="IA12" s="46" t="s">
        <v>110</v>
      </c>
      <c r="IB12" s="46" t="s">
        <v>1185</v>
      </c>
    </row>
    <row r="13" spans="1:236" s="1" customFormat="1" ht="30" customHeight="1" x14ac:dyDescent="0.2">
      <c r="A13" s="23"/>
      <c r="B13" s="625"/>
      <c r="C13" s="416" t="s">
        <v>112</v>
      </c>
      <c r="D13" s="196"/>
      <c r="E13" s="626" t="s">
        <v>121</v>
      </c>
      <c r="F13" s="196"/>
      <c r="G13" s="196"/>
      <c r="H13" s="197"/>
      <c r="I13" s="498"/>
      <c r="J13" s="542"/>
      <c r="K13" s="543"/>
      <c r="L13" s="542"/>
      <c r="M13" s="543"/>
      <c r="N13" s="542"/>
      <c r="O13" s="543"/>
      <c r="P13" s="542"/>
      <c r="Q13" s="543"/>
      <c r="R13" s="542"/>
      <c r="S13" s="543"/>
      <c r="T13" s="542"/>
      <c r="U13" s="543"/>
      <c r="V13" s="542"/>
      <c r="W13" s="543"/>
      <c r="X13" s="542"/>
      <c r="Y13" s="543"/>
      <c r="Z13" s="542"/>
      <c r="AA13" s="543"/>
      <c r="AB13" s="542"/>
      <c r="AC13" s="543"/>
      <c r="AD13" s="542"/>
      <c r="AE13" s="543"/>
      <c r="AF13" s="542"/>
      <c r="AG13" s="543"/>
      <c r="AH13" s="1605"/>
      <c r="AI13" s="1606"/>
      <c r="AJ13" s="542"/>
      <c r="AK13" s="543"/>
      <c r="AL13" s="1605"/>
      <c r="AM13" s="1606"/>
      <c r="AN13" s="1605"/>
      <c r="AO13" s="1606"/>
      <c r="AP13" s="1901"/>
      <c r="AQ13" s="1902"/>
      <c r="AR13" s="542"/>
      <c r="AS13" s="543"/>
      <c r="AT13" s="542"/>
      <c r="AU13" s="543"/>
      <c r="AV13" s="539"/>
      <c r="GA13" s="25"/>
      <c r="GB13" s="128"/>
      <c r="GC13" s="129"/>
      <c r="GD13" s="33"/>
      <c r="GE13" s="33"/>
      <c r="GF13" s="33"/>
      <c r="GG13" s="33"/>
      <c r="GH13" s="33"/>
      <c r="GI13" s="34"/>
      <c r="GJ13" s="22"/>
      <c r="GK13" s="22"/>
      <c r="GL13" s="22"/>
      <c r="GM13" s="22"/>
      <c r="GN13" s="22"/>
      <c r="GO13" s="22"/>
      <c r="GP13" s="22"/>
      <c r="GQ13" s="22"/>
      <c r="GR13" s="22"/>
      <c r="GS13" s="22"/>
      <c r="GT13" s="22"/>
      <c r="HI13" s="13" t="s">
        <v>112</v>
      </c>
      <c r="HJ13" s="13" t="s">
        <v>46</v>
      </c>
    </row>
    <row r="14" spans="1:236" s="9" customFormat="1" ht="30" customHeight="1" x14ac:dyDescent="0.2">
      <c r="A14" s="130"/>
      <c r="B14" s="627"/>
      <c r="C14" s="416" t="s">
        <v>114</v>
      </c>
      <c r="D14" s="628" t="s">
        <v>7</v>
      </c>
      <c r="E14" s="629" t="s">
        <v>1186</v>
      </c>
      <c r="F14" s="630"/>
      <c r="G14" s="628" t="s">
        <v>7</v>
      </c>
      <c r="H14" s="631"/>
      <c r="I14" s="632"/>
      <c r="J14" s="314"/>
      <c r="K14" s="315"/>
      <c r="L14" s="314"/>
      <c r="M14" s="315"/>
      <c r="N14" s="314"/>
      <c r="O14" s="315"/>
      <c r="P14" s="314"/>
      <c r="Q14" s="315"/>
      <c r="R14" s="314"/>
      <c r="S14" s="315"/>
      <c r="T14" s="314"/>
      <c r="U14" s="315"/>
      <c r="V14" s="314"/>
      <c r="W14" s="315"/>
      <c r="X14" s="314"/>
      <c r="Y14" s="315"/>
      <c r="Z14" s="314"/>
      <c r="AA14" s="315"/>
      <c r="AB14" s="314"/>
      <c r="AC14" s="315"/>
      <c r="AD14" s="314"/>
      <c r="AE14" s="315"/>
      <c r="AF14" s="314"/>
      <c r="AG14" s="315"/>
      <c r="AH14" s="1607"/>
      <c r="AI14" s="1608"/>
      <c r="AJ14" s="314"/>
      <c r="AK14" s="315"/>
      <c r="AL14" s="1607"/>
      <c r="AM14" s="1608"/>
      <c r="AN14" s="1607"/>
      <c r="AO14" s="1608"/>
      <c r="AP14" s="1903"/>
      <c r="AQ14" s="1904"/>
      <c r="AR14" s="314"/>
      <c r="AS14" s="315"/>
      <c r="AT14" s="314"/>
      <c r="AU14" s="315"/>
      <c r="AV14" s="527"/>
      <c r="GA14" s="132"/>
      <c r="GB14" s="133"/>
      <c r="GC14" s="134"/>
      <c r="GD14" s="134"/>
      <c r="GE14" s="134"/>
      <c r="GF14" s="134"/>
      <c r="GG14" s="134"/>
      <c r="GH14" s="134"/>
      <c r="GI14" s="135"/>
      <c r="HI14" s="136" t="s">
        <v>114</v>
      </c>
      <c r="HJ14" s="136" t="s">
        <v>46</v>
      </c>
      <c r="HK14" s="9" t="s">
        <v>45</v>
      </c>
      <c r="HL14" s="9" t="s">
        <v>23</v>
      </c>
      <c r="HM14" s="9" t="s">
        <v>44</v>
      </c>
      <c r="HN14" s="136" t="s">
        <v>103</v>
      </c>
    </row>
    <row r="15" spans="1:236" s="9" customFormat="1" ht="30" customHeight="1" x14ac:dyDescent="0.2">
      <c r="A15" s="130"/>
      <c r="B15" s="627"/>
      <c r="C15" s="416" t="s">
        <v>114</v>
      </c>
      <c r="D15" s="628" t="s">
        <v>7</v>
      </c>
      <c r="E15" s="629" t="s">
        <v>1187</v>
      </c>
      <c r="F15" s="630"/>
      <c r="G15" s="628" t="s">
        <v>7</v>
      </c>
      <c r="H15" s="631"/>
      <c r="I15" s="632"/>
      <c r="J15" s="314"/>
      <c r="K15" s="315"/>
      <c r="L15" s="314"/>
      <c r="M15" s="315"/>
      <c r="N15" s="314"/>
      <c r="O15" s="315"/>
      <c r="P15" s="314"/>
      <c r="Q15" s="315"/>
      <c r="R15" s="314"/>
      <c r="S15" s="315"/>
      <c r="T15" s="314"/>
      <c r="U15" s="315"/>
      <c r="V15" s="314"/>
      <c r="W15" s="315"/>
      <c r="X15" s="314"/>
      <c r="Y15" s="315"/>
      <c r="Z15" s="314"/>
      <c r="AA15" s="315"/>
      <c r="AB15" s="314"/>
      <c r="AC15" s="315"/>
      <c r="AD15" s="314"/>
      <c r="AE15" s="315"/>
      <c r="AF15" s="314"/>
      <c r="AG15" s="315"/>
      <c r="AH15" s="1607"/>
      <c r="AI15" s="1608"/>
      <c r="AJ15" s="314"/>
      <c r="AK15" s="315"/>
      <c r="AL15" s="1607"/>
      <c r="AM15" s="1608"/>
      <c r="AN15" s="1607"/>
      <c r="AO15" s="1608"/>
      <c r="AP15" s="1903"/>
      <c r="AQ15" s="1904"/>
      <c r="AR15" s="314"/>
      <c r="AS15" s="315"/>
      <c r="AT15" s="314"/>
      <c r="AU15" s="315"/>
      <c r="AV15" s="527"/>
      <c r="GA15" s="132"/>
      <c r="GB15" s="133"/>
      <c r="GC15" s="134"/>
      <c r="GD15" s="134"/>
      <c r="GE15" s="134"/>
      <c r="GF15" s="134"/>
      <c r="GG15" s="134"/>
      <c r="GH15" s="134"/>
      <c r="GI15" s="135"/>
      <c r="HI15" s="136" t="s">
        <v>114</v>
      </c>
      <c r="HJ15" s="136" t="s">
        <v>46</v>
      </c>
      <c r="HK15" s="9" t="s">
        <v>45</v>
      </c>
      <c r="HL15" s="9" t="s">
        <v>23</v>
      </c>
      <c r="HM15" s="9" t="s">
        <v>44</v>
      </c>
      <c r="HN15" s="136" t="s">
        <v>103</v>
      </c>
    </row>
    <row r="16" spans="1:236" s="10" customFormat="1" ht="30" customHeight="1" x14ac:dyDescent="0.2">
      <c r="A16" s="137"/>
      <c r="B16" s="633"/>
      <c r="C16" s="416" t="s">
        <v>114</v>
      </c>
      <c r="D16" s="634" t="s">
        <v>7</v>
      </c>
      <c r="E16" s="635" t="s">
        <v>1188</v>
      </c>
      <c r="F16" s="636"/>
      <c r="G16" s="637">
        <v>120.3</v>
      </c>
      <c r="H16" s="638"/>
      <c r="I16" s="639"/>
      <c r="J16" s="316"/>
      <c r="K16" s="317"/>
      <c r="L16" s="316"/>
      <c r="M16" s="317"/>
      <c r="N16" s="316"/>
      <c r="O16" s="317"/>
      <c r="P16" s="316"/>
      <c r="Q16" s="317"/>
      <c r="R16" s="316"/>
      <c r="S16" s="317"/>
      <c r="T16" s="316"/>
      <c r="U16" s="317"/>
      <c r="V16" s="316"/>
      <c r="W16" s="317"/>
      <c r="X16" s="316"/>
      <c r="Y16" s="317"/>
      <c r="Z16" s="316"/>
      <c r="AA16" s="317"/>
      <c r="AB16" s="316"/>
      <c r="AC16" s="317"/>
      <c r="AD16" s="316"/>
      <c r="AE16" s="317"/>
      <c r="AF16" s="316"/>
      <c r="AG16" s="317"/>
      <c r="AH16" s="1609"/>
      <c r="AI16" s="1610"/>
      <c r="AJ16" s="316"/>
      <c r="AK16" s="317"/>
      <c r="AL16" s="1609"/>
      <c r="AM16" s="1610"/>
      <c r="AN16" s="1609"/>
      <c r="AO16" s="1610"/>
      <c r="AP16" s="1905"/>
      <c r="AQ16" s="1906"/>
      <c r="AR16" s="316"/>
      <c r="AS16" s="317"/>
      <c r="AT16" s="316"/>
      <c r="AU16" s="317"/>
      <c r="AV16" s="528"/>
      <c r="GA16" s="139"/>
      <c r="GB16" s="140"/>
      <c r="GC16" s="141"/>
      <c r="GD16" s="141"/>
      <c r="GE16" s="141"/>
      <c r="GF16" s="141"/>
      <c r="GG16" s="141"/>
      <c r="GH16" s="141"/>
      <c r="GI16" s="142"/>
      <c r="HI16" s="143" t="s">
        <v>114</v>
      </c>
      <c r="HJ16" s="143" t="s">
        <v>46</v>
      </c>
      <c r="HK16" s="10" t="s">
        <v>46</v>
      </c>
      <c r="HL16" s="10" t="s">
        <v>23</v>
      </c>
      <c r="HM16" s="10" t="s">
        <v>44</v>
      </c>
      <c r="HN16" s="143" t="s">
        <v>103</v>
      </c>
    </row>
    <row r="17" spans="1:236" s="10" customFormat="1" ht="30" customHeight="1" x14ac:dyDescent="0.2">
      <c r="A17" s="137"/>
      <c r="B17" s="633"/>
      <c r="C17" s="416" t="s">
        <v>114</v>
      </c>
      <c r="D17" s="634" t="s">
        <v>7</v>
      </c>
      <c r="E17" s="635" t="s">
        <v>1189</v>
      </c>
      <c r="F17" s="636"/>
      <c r="G17" s="637">
        <v>9.84</v>
      </c>
      <c r="H17" s="638"/>
      <c r="I17" s="639"/>
      <c r="J17" s="316"/>
      <c r="K17" s="317"/>
      <c r="L17" s="316"/>
      <c r="M17" s="317"/>
      <c r="N17" s="316"/>
      <c r="O17" s="317"/>
      <c r="P17" s="316"/>
      <c r="Q17" s="317"/>
      <c r="R17" s="316"/>
      <c r="S17" s="317"/>
      <c r="T17" s="316"/>
      <c r="U17" s="317"/>
      <c r="V17" s="316"/>
      <c r="W17" s="317"/>
      <c r="X17" s="316"/>
      <c r="Y17" s="317"/>
      <c r="Z17" s="316"/>
      <c r="AA17" s="317"/>
      <c r="AB17" s="316"/>
      <c r="AC17" s="317"/>
      <c r="AD17" s="316"/>
      <c r="AE17" s="317"/>
      <c r="AF17" s="316"/>
      <c r="AG17" s="317"/>
      <c r="AH17" s="1609"/>
      <c r="AI17" s="1610"/>
      <c r="AJ17" s="316"/>
      <c r="AK17" s="317"/>
      <c r="AL17" s="1609"/>
      <c r="AM17" s="1610"/>
      <c r="AN17" s="1609"/>
      <c r="AO17" s="1610"/>
      <c r="AP17" s="1905"/>
      <c r="AQ17" s="1906"/>
      <c r="AR17" s="316"/>
      <c r="AS17" s="317"/>
      <c r="AT17" s="316"/>
      <c r="AU17" s="317"/>
      <c r="AV17" s="528"/>
      <c r="GA17" s="139"/>
      <c r="GB17" s="140"/>
      <c r="GC17" s="141"/>
      <c r="GD17" s="141"/>
      <c r="GE17" s="141"/>
      <c r="GF17" s="141"/>
      <c r="GG17" s="141"/>
      <c r="GH17" s="141"/>
      <c r="GI17" s="142"/>
      <c r="HI17" s="143" t="s">
        <v>114</v>
      </c>
      <c r="HJ17" s="143" t="s">
        <v>46</v>
      </c>
      <c r="HK17" s="10" t="s">
        <v>46</v>
      </c>
      <c r="HL17" s="10" t="s">
        <v>23</v>
      </c>
      <c r="HM17" s="10" t="s">
        <v>44</v>
      </c>
      <c r="HN17" s="143" t="s">
        <v>103</v>
      </c>
    </row>
    <row r="18" spans="1:236" s="12" customFormat="1" ht="30" customHeight="1" x14ac:dyDescent="0.2">
      <c r="A18" s="151"/>
      <c r="B18" s="640"/>
      <c r="C18" s="416" t="s">
        <v>114</v>
      </c>
      <c r="D18" s="641" t="s">
        <v>7</v>
      </c>
      <c r="E18" s="642" t="s">
        <v>132</v>
      </c>
      <c r="F18" s="643"/>
      <c r="G18" s="644">
        <v>130.13999999999999</v>
      </c>
      <c r="H18" s="645"/>
      <c r="I18" s="646"/>
      <c r="J18" s="322"/>
      <c r="K18" s="323"/>
      <c r="L18" s="322"/>
      <c r="M18" s="323"/>
      <c r="N18" s="322"/>
      <c r="O18" s="323"/>
      <c r="P18" s="322"/>
      <c r="Q18" s="323"/>
      <c r="R18" s="322"/>
      <c r="S18" s="323"/>
      <c r="T18" s="322"/>
      <c r="U18" s="323"/>
      <c r="V18" s="322"/>
      <c r="W18" s="323"/>
      <c r="X18" s="322"/>
      <c r="Y18" s="323"/>
      <c r="Z18" s="322"/>
      <c r="AA18" s="323"/>
      <c r="AB18" s="322"/>
      <c r="AC18" s="323"/>
      <c r="AD18" s="322"/>
      <c r="AE18" s="323"/>
      <c r="AF18" s="322"/>
      <c r="AG18" s="323"/>
      <c r="AH18" s="1613"/>
      <c r="AI18" s="1614"/>
      <c r="AJ18" s="322"/>
      <c r="AK18" s="323"/>
      <c r="AL18" s="1613"/>
      <c r="AM18" s="1614"/>
      <c r="AN18" s="1613"/>
      <c r="AO18" s="1614"/>
      <c r="AP18" s="1911"/>
      <c r="AQ18" s="1912"/>
      <c r="AR18" s="322"/>
      <c r="AS18" s="323"/>
      <c r="AT18" s="322"/>
      <c r="AU18" s="323"/>
      <c r="AV18" s="529"/>
      <c r="GA18" s="153"/>
      <c r="GB18" s="154"/>
      <c r="GC18" s="155"/>
      <c r="GD18" s="155"/>
      <c r="GE18" s="155"/>
      <c r="GF18" s="155"/>
      <c r="GG18" s="155"/>
      <c r="GH18" s="155"/>
      <c r="GI18" s="156"/>
      <c r="HI18" s="157" t="s">
        <v>114</v>
      </c>
      <c r="HJ18" s="157" t="s">
        <v>46</v>
      </c>
      <c r="HK18" s="12" t="s">
        <v>110</v>
      </c>
      <c r="HL18" s="12" t="s">
        <v>23</v>
      </c>
      <c r="HM18" s="12" t="s">
        <v>45</v>
      </c>
      <c r="HN18" s="157" t="s">
        <v>103</v>
      </c>
    </row>
    <row r="19" spans="1:236" s="3" customFormat="1" ht="30" customHeight="1" x14ac:dyDescent="0.2">
      <c r="A19" s="43"/>
      <c r="B19" s="550" t="s">
        <v>46</v>
      </c>
      <c r="C19" s="558" t="s">
        <v>105</v>
      </c>
      <c r="D19" s="559" t="s">
        <v>118</v>
      </c>
      <c r="E19" s="560" t="s">
        <v>119</v>
      </c>
      <c r="F19" s="561" t="s">
        <v>108</v>
      </c>
      <c r="G19" s="562">
        <v>105.5</v>
      </c>
      <c r="H19" s="563">
        <v>43.4</v>
      </c>
      <c r="I19" s="564">
        <f>ROUND(H19*G19,2)</f>
        <v>4578.7</v>
      </c>
      <c r="J19" s="609">
        <f>G19</f>
        <v>105.5</v>
      </c>
      <c r="K19" s="610">
        <f>ROUND(J19*$H19,2)</f>
        <v>4578.7</v>
      </c>
      <c r="L19" s="609"/>
      <c r="M19" s="610">
        <f>ROUND(L19*$H19,2)</f>
        <v>0</v>
      </c>
      <c r="N19" s="609"/>
      <c r="O19" s="610">
        <f>ROUND(N19*$H19,2)</f>
        <v>0</v>
      </c>
      <c r="P19" s="609"/>
      <c r="Q19" s="610">
        <f>ROUND(P19*$H19,2)</f>
        <v>0</v>
      </c>
      <c r="R19" s="609"/>
      <c r="S19" s="610">
        <f>ROUND(R19*$H19,2)</f>
        <v>0</v>
      </c>
      <c r="T19" s="609"/>
      <c r="U19" s="610">
        <f>ROUND(T19*$H19,2)</f>
        <v>0</v>
      </c>
      <c r="V19" s="609"/>
      <c r="W19" s="610">
        <f>ROUND(V19*$H19,2)</f>
        <v>0</v>
      </c>
      <c r="X19" s="609"/>
      <c r="Y19" s="610">
        <f>ROUND(X19*$H19,2)</f>
        <v>0</v>
      </c>
      <c r="Z19" s="609"/>
      <c r="AA19" s="610">
        <f>ROUND(Z19*$H19,2)</f>
        <v>0</v>
      </c>
      <c r="AB19" s="609"/>
      <c r="AC19" s="610">
        <f>ROUND(AB19*$H19,2)</f>
        <v>0</v>
      </c>
      <c r="AD19" s="609"/>
      <c r="AE19" s="610">
        <f>ROUND(AD19*$H19,2)</f>
        <v>0</v>
      </c>
      <c r="AF19" s="609"/>
      <c r="AG19" s="610">
        <f>ROUND(AF19*$H19,2)</f>
        <v>0</v>
      </c>
      <c r="AH19" s="2103"/>
      <c r="AI19" s="2104">
        <f>ROUND(AH19*$H19,2)</f>
        <v>0</v>
      </c>
      <c r="AJ19" s="609"/>
      <c r="AK19" s="610">
        <f>ROUND(AJ19*$H19,2)</f>
        <v>0</v>
      </c>
      <c r="AL19" s="2103"/>
      <c r="AM19" s="2104">
        <f>ROUND(AL19*$H19,2)</f>
        <v>0</v>
      </c>
      <c r="AN19" s="2103"/>
      <c r="AO19" s="2104">
        <f>ROUND(AN19*$H19,2)</f>
        <v>0</v>
      </c>
      <c r="AP19" s="1940"/>
      <c r="AQ19" s="1941">
        <f>ROUND(AP19*$H19,2)</f>
        <v>0</v>
      </c>
      <c r="AR19" s="609">
        <f>AP19+AN19+AL19+AJ19+AH19+AF19+AD19+AB19+Z19+X19+V19+T19+R19+P19+N19+L19+J19</f>
        <v>105.5</v>
      </c>
      <c r="AS19" s="610">
        <f>ROUND(AR19*H19,2)</f>
        <v>4578.7</v>
      </c>
      <c r="AT19" s="609">
        <f>G19-AR19</f>
        <v>0</v>
      </c>
      <c r="AU19" s="610">
        <f>ROUND(AT19*H19,2)</f>
        <v>0</v>
      </c>
      <c r="AV19" s="820">
        <f>AU19/I19</f>
        <v>0</v>
      </c>
      <c r="GA19" s="44"/>
      <c r="GB19" s="586" t="s">
        <v>7</v>
      </c>
      <c r="GC19" s="587" t="s">
        <v>31</v>
      </c>
      <c r="GD19" s="196"/>
      <c r="GE19" s="45">
        <f>GD19*G19</f>
        <v>0</v>
      </c>
      <c r="GF19" s="45">
        <v>0</v>
      </c>
      <c r="GG19" s="45">
        <f>GF19*G19</f>
        <v>0</v>
      </c>
      <c r="GH19" s="45">
        <v>0.28999999999999998</v>
      </c>
      <c r="GI19" s="588">
        <f>GH19*G19</f>
        <v>30.594999999999999</v>
      </c>
      <c r="HG19" s="46" t="s">
        <v>110</v>
      </c>
      <c r="HI19" s="46" t="s">
        <v>105</v>
      </c>
      <c r="HJ19" s="46" t="s">
        <v>46</v>
      </c>
      <c r="HN19" s="46" t="s">
        <v>103</v>
      </c>
      <c r="HT19" s="589">
        <f>IF(GC19="základní",I19,0)</f>
        <v>4578.7</v>
      </c>
      <c r="HU19" s="589">
        <f>IF(GC19="snížená",I19,0)</f>
        <v>0</v>
      </c>
      <c r="HV19" s="589">
        <f>IF(GC19="zákl. přenesená",I19,0)</f>
        <v>0</v>
      </c>
      <c r="HW19" s="589">
        <f>IF(GC19="sníž. přenesená",I19,0)</f>
        <v>0</v>
      </c>
      <c r="HX19" s="589">
        <f>IF(GC19="nulová",I19,0)</f>
        <v>0</v>
      </c>
      <c r="HY19" s="46" t="s">
        <v>45</v>
      </c>
      <c r="HZ19" s="589">
        <f>ROUND(H19*G19,2)</f>
        <v>4578.7</v>
      </c>
      <c r="IA19" s="46" t="s">
        <v>110</v>
      </c>
      <c r="IB19" s="46" t="s">
        <v>1190</v>
      </c>
    </row>
    <row r="20" spans="1:236" s="1" customFormat="1" ht="30" customHeight="1" x14ac:dyDescent="0.2">
      <c r="A20" s="23"/>
      <c r="B20" s="625"/>
      <c r="C20" s="416" t="s">
        <v>112</v>
      </c>
      <c r="D20" s="196"/>
      <c r="E20" s="626" t="s">
        <v>121</v>
      </c>
      <c r="F20" s="196"/>
      <c r="G20" s="196"/>
      <c r="H20" s="197"/>
      <c r="I20" s="498"/>
      <c r="J20" s="542"/>
      <c r="K20" s="543"/>
      <c r="L20" s="542"/>
      <c r="M20" s="543"/>
      <c r="N20" s="542"/>
      <c r="O20" s="543"/>
      <c r="P20" s="542"/>
      <c r="Q20" s="543"/>
      <c r="R20" s="542"/>
      <c r="S20" s="543"/>
      <c r="T20" s="542"/>
      <c r="U20" s="543"/>
      <c r="V20" s="542"/>
      <c r="W20" s="543"/>
      <c r="X20" s="542"/>
      <c r="Y20" s="543"/>
      <c r="Z20" s="542"/>
      <c r="AA20" s="543"/>
      <c r="AB20" s="542"/>
      <c r="AC20" s="543"/>
      <c r="AD20" s="542"/>
      <c r="AE20" s="543"/>
      <c r="AF20" s="542"/>
      <c r="AG20" s="543"/>
      <c r="AH20" s="1605"/>
      <c r="AI20" s="1606"/>
      <c r="AJ20" s="542"/>
      <c r="AK20" s="543"/>
      <c r="AL20" s="1605"/>
      <c r="AM20" s="1606"/>
      <c r="AN20" s="1605"/>
      <c r="AO20" s="1606"/>
      <c r="AP20" s="1901"/>
      <c r="AQ20" s="1902"/>
      <c r="AR20" s="542"/>
      <c r="AS20" s="543"/>
      <c r="AT20" s="542"/>
      <c r="AU20" s="543"/>
      <c r="AV20" s="539"/>
      <c r="GA20" s="25"/>
      <c r="GB20" s="128"/>
      <c r="GC20" s="129"/>
      <c r="GD20" s="33"/>
      <c r="GE20" s="33"/>
      <c r="GF20" s="33"/>
      <c r="GG20" s="33"/>
      <c r="GH20" s="33"/>
      <c r="GI20" s="34"/>
      <c r="GJ20" s="22"/>
      <c r="GK20" s="22"/>
      <c r="GL20" s="22"/>
      <c r="GM20" s="22"/>
      <c r="GN20" s="22"/>
      <c r="GO20" s="22"/>
      <c r="GP20" s="22"/>
      <c r="GQ20" s="22"/>
      <c r="GR20" s="22"/>
      <c r="GS20" s="22"/>
      <c r="GT20" s="22"/>
      <c r="HI20" s="13" t="s">
        <v>112</v>
      </c>
      <c r="HJ20" s="13" t="s">
        <v>46</v>
      </c>
    </row>
    <row r="21" spans="1:236" s="9" customFormat="1" ht="30" customHeight="1" x14ac:dyDescent="0.2">
      <c r="A21" s="130"/>
      <c r="B21" s="627"/>
      <c r="C21" s="416" t="s">
        <v>114</v>
      </c>
      <c r="D21" s="628" t="s">
        <v>7</v>
      </c>
      <c r="E21" s="629" t="s">
        <v>1186</v>
      </c>
      <c r="F21" s="630"/>
      <c r="G21" s="628" t="s">
        <v>7</v>
      </c>
      <c r="H21" s="631"/>
      <c r="I21" s="632"/>
      <c r="J21" s="314"/>
      <c r="K21" s="315"/>
      <c r="L21" s="314"/>
      <c r="M21" s="315"/>
      <c r="N21" s="314"/>
      <c r="O21" s="315"/>
      <c r="P21" s="314"/>
      <c r="Q21" s="315"/>
      <c r="R21" s="314"/>
      <c r="S21" s="315"/>
      <c r="T21" s="314"/>
      <c r="U21" s="315"/>
      <c r="V21" s="314"/>
      <c r="W21" s="315"/>
      <c r="X21" s="314"/>
      <c r="Y21" s="315"/>
      <c r="Z21" s="314"/>
      <c r="AA21" s="315"/>
      <c r="AB21" s="314"/>
      <c r="AC21" s="315"/>
      <c r="AD21" s="314"/>
      <c r="AE21" s="315"/>
      <c r="AF21" s="314"/>
      <c r="AG21" s="315"/>
      <c r="AH21" s="1607"/>
      <c r="AI21" s="1608"/>
      <c r="AJ21" s="314"/>
      <c r="AK21" s="315"/>
      <c r="AL21" s="1607"/>
      <c r="AM21" s="1608"/>
      <c r="AN21" s="1607"/>
      <c r="AO21" s="1608"/>
      <c r="AP21" s="1903"/>
      <c r="AQ21" s="1904"/>
      <c r="AR21" s="314"/>
      <c r="AS21" s="315"/>
      <c r="AT21" s="314"/>
      <c r="AU21" s="315"/>
      <c r="AV21" s="527"/>
      <c r="GA21" s="132"/>
      <c r="GB21" s="133"/>
      <c r="GC21" s="134"/>
      <c r="GD21" s="134"/>
      <c r="GE21" s="134"/>
      <c r="GF21" s="134"/>
      <c r="GG21" s="134"/>
      <c r="GH21" s="134"/>
      <c r="GI21" s="135"/>
      <c r="HI21" s="136" t="s">
        <v>114</v>
      </c>
      <c r="HJ21" s="136" t="s">
        <v>46</v>
      </c>
      <c r="HK21" s="9" t="s">
        <v>45</v>
      </c>
      <c r="HL21" s="9" t="s">
        <v>23</v>
      </c>
      <c r="HM21" s="9" t="s">
        <v>44</v>
      </c>
      <c r="HN21" s="136" t="s">
        <v>103</v>
      </c>
    </row>
    <row r="22" spans="1:236" s="9" customFormat="1" ht="30" customHeight="1" x14ac:dyDescent="0.2">
      <c r="A22" s="130"/>
      <c r="B22" s="627"/>
      <c r="C22" s="416" t="s">
        <v>114</v>
      </c>
      <c r="D22" s="628" t="s">
        <v>7</v>
      </c>
      <c r="E22" s="629" t="s">
        <v>720</v>
      </c>
      <c r="F22" s="630"/>
      <c r="G22" s="628" t="s">
        <v>7</v>
      </c>
      <c r="H22" s="631"/>
      <c r="I22" s="632"/>
      <c r="J22" s="314"/>
      <c r="K22" s="315"/>
      <c r="L22" s="314"/>
      <c r="M22" s="315"/>
      <c r="N22" s="314"/>
      <c r="O22" s="315"/>
      <c r="P22" s="314"/>
      <c r="Q22" s="315"/>
      <c r="R22" s="314"/>
      <c r="S22" s="315"/>
      <c r="T22" s="314"/>
      <c r="U22" s="315"/>
      <c r="V22" s="314"/>
      <c r="W22" s="315"/>
      <c r="X22" s="314"/>
      <c r="Y22" s="315"/>
      <c r="Z22" s="314"/>
      <c r="AA22" s="315"/>
      <c r="AB22" s="314"/>
      <c r="AC22" s="315"/>
      <c r="AD22" s="314"/>
      <c r="AE22" s="315"/>
      <c r="AF22" s="314"/>
      <c r="AG22" s="315"/>
      <c r="AH22" s="1607"/>
      <c r="AI22" s="1608"/>
      <c r="AJ22" s="314"/>
      <c r="AK22" s="315"/>
      <c r="AL22" s="1607"/>
      <c r="AM22" s="1608"/>
      <c r="AN22" s="1607"/>
      <c r="AO22" s="1608"/>
      <c r="AP22" s="1903"/>
      <c r="AQ22" s="1904"/>
      <c r="AR22" s="314"/>
      <c r="AS22" s="315"/>
      <c r="AT22" s="314"/>
      <c r="AU22" s="315"/>
      <c r="AV22" s="527"/>
      <c r="GA22" s="132"/>
      <c r="GB22" s="133"/>
      <c r="GC22" s="134"/>
      <c r="GD22" s="134"/>
      <c r="GE22" s="134"/>
      <c r="GF22" s="134"/>
      <c r="GG22" s="134"/>
      <c r="GH22" s="134"/>
      <c r="GI22" s="135"/>
      <c r="HI22" s="136" t="s">
        <v>114</v>
      </c>
      <c r="HJ22" s="136" t="s">
        <v>46</v>
      </c>
      <c r="HK22" s="9" t="s">
        <v>45</v>
      </c>
      <c r="HL22" s="9" t="s">
        <v>23</v>
      </c>
      <c r="HM22" s="9" t="s">
        <v>44</v>
      </c>
      <c r="HN22" s="136" t="s">
        <v>103</v>
      </c>
    </row>
    <row r="23" spans="1:236" s="10" customFormat="1" ht="30" customHeight="1" x14ac:dyDescent="0.2">
      <c r="A23" s="137"/>
      <c r="B23" s="633"/>
      <c r="C23" s="416" t="s">
        <v>114</v>
      </c>
      <c r="D23" s="634" t="s">
        <v>7</v>
      </c>
      <c r="E23" s="635" t="s">
        <v>1191</v>
      </c>
      <c r="F23" s="636"/>
      <c r="G23" s="637">
        <v>54.1</v>
      </c>
      <c r="H23" s="638"/>
      <c r="I23" s="639"/>
      <c r="J23" s="316"/>
      <c r="K23" s="317"/>
      <c r="L23" s="316"/>
      <c r="M23" s="317"/>
      <c r="N23" s="316"/>
      <c r="O23" s="317"/>
      <c r="P23" s="316"/>
      <c r="Q23" s="317"/>
      <c r="R23" s="316"/>
      <c r="S23" s="317"/>
      <c r="T23" s="316"/>
      <c r="U23" s="317"/>
      <c r="V23" s="316"/>
      <c r="W23" s="317"/>
      <c r="X23" s="316"/>
      <c r="Y23" s="317"/>
      <c r="Z23" s="316"/>
      <c r="AA23" s="317"/>
      <c r="AB23" s="316"/>
      <c r="AC23" s="317"/>
      <c r="AD23" s="316"/>
      <c r="AE23" s="317"/>
      <c r="AF23" s="316"/>
      <c r="AG23" s="317"/>
      <c r="AH23" s="1609"/>
      <c r="AI23" s="1610"/>
      <c r="AJ23" s="316"/>
      <c r="AK23" s="317"/>
      <c r="AL23" s="1609"/>
      <c r="AM23" s="1610"/>
      <c r="AN23" s="1609"/>
      <c r="AO23" s="1610"/>
      <c r="AP23" s="1905"/>
      <c r="AQ23" s="1906"/>
      <c r="AR23" s="316"/>
      <c r="AS23" s="317"/>
      <c r="AT23" s="316"/>
      <c r="AU23" s="317"/>
      <c r="AV23" s="528"/>
      <c r="GA23" s="139"/>
      <c r="GB23" s="140"/>
      <c r="GC23" s="141"/>
      <c r="GD23" s="141"/>
      <c r="GE23" s="141"/>
      <c r="GF23" s="141"/>
      <c r="GG23" s="141"/>
      <c r="GH23" s="141"/>
      <c r="GI23" s="142"/>
      <c r="HI23" s="143" t="s">
        <v>114</v>
      </c>
      <c r="HJ23" s="143" t="s">
        <v>46</v>
      </c>
      <c r="HK23" s="10" t="s">
        <v>46</v>
      </c>
      <c r="HL23" s="10" t="s">
        <v>23</v>
      </c>
      <c r="HM23" s="10" t="s">
        <v>44</v>
      </c>
      <c r="HN23" s="143" t="s">
        <v>103</v>
      </c>
    </row>
    <row r="24" spans="1:236" s="10" customFormat="1" ht="30" customHeight="1" x14ac:dyDescent="0.2">
      <c r="A24" s="137"/>
      <c r="B24" s="633"/>
      <c r="C24" s="416" t="s">
        <v>114</v>
      </c>
      <c r="D24" s="634" t="s">
        <v>7</v>
      </c>
      <c r="E24" s="635" t="s">
        <v>1192</v>
      </c>
      <c r="F24" s="636"/>
      <c r="G24" s="637">
        <v>51.4</v>
      </c>
      <c r="H24" s="638"/>
      <c r="I24" s="639"/>
      <c r="J24" s="316"/>
      <c r="K24" s="317"/>
      <c r="L24" s="316"/>
      <c r="M24" s="317"/>
      <c r="N24" s="316"/>
      <c r="O24" s="317"/>
      <c r="P24" s="316"/>
      <c r="Q24" s="317"/>
      <c r="R24" s="316"/>
      <c r="S24" s="317"/>
      <c r="T24" s="316"/>
      <c r="U24" s="317"/>
      <c r="V24" s="316"/>
      <c r="W24" s="317"/>
      <c r="X24" s="316"/>
      <c r="Y24" s="317"/>
      <c r="Z24" s="316"/>
      <c r="AA24" s="317"/>
      <c r="AB24" s="316"/>
      <c r="AC24" s="317"/>
      <c r="AD24" s="316"/>
      <c r="AE24" s="317"/>
      <c r="AF24" s="316"/>
      <c r="AG24" s="317"/>
      <c r="AH24" s="1609"/>
      <c r="AI24" s="1610"/>
      <c r="AJ24" s="316"/>
      <c r="AK24" s="317"/>
      <c r="AL24" s="1609"/>
      <c r="AM24" s="1610"/>
      <c r="AN24" s="1609"/>
      <c r="AO24" s="1610"/>
      <c r="AP24" s="1905"/>
      <c r="AQ24" s="1906"/>
      <c r="AR24" s="316"/>
      <c r="AS24" s="317"/>
      <c r="AT24" s="316"/>
      <c r="AU24" s="317"/>
      <c r="AV24" s="528"/>
      <c r="GA24" s="139"/>
      <c r="GB24" s="140"/>
      <c r="GC24" s="141"/>
      <c r="GD24" s="141"/>
      <c r="GE24" s="141"/>
      <c r="GF24" s="141"/>
      <c r="GG24" s="141"/>
      <c r="GH24" s="141"/>
      <c r="GI24" s="142"/>
      <c r="HI24" s="143" t="s">
        <v>114</v>
      </c>
      <c r="HJ24" s="143" t="s">
        <v>46</v>
      </c>
      <c r="HK24" s="10" t="s">
        <v>46</v>
      </c>
      <c r="HL24" s="10" t="s">
        <v>23</v>
      </c>
      <c r="HM24" s="10" t="s">
        <v>44</v>
      </c>
      <c r="HN24" s="143" t="s">
        <v>103</v>
      </c>
    </row>
    <row r="25" spans="1:236" s="12" customFormat="1" ht="30" customHeight="1" x14ac:dyDescent="0.2">
      <c r="A25" s="151"/>
      <c r="B25" s="640"/>
      <c r="C25" s="416" t="s">
        <v>114</v>
      </c>
      <c r="D25" s="641" t="s">
        <v>7</v>
      </c>
      <c r="E25" s="642" t="s">
        <v>132</v>
      </c>
      <c r="F25" s="643"/>
      <c r="G25" s="644">
        <v>105.5</v>
      </c>
      <c r="H25" s="645"/>
      <c r="I25" s="646"/>
      <c r="J25" s="322"/>
      <c r="K25" s="323"/>
      <c r="L25" s="322"/>
      <c r="M25" s="323"/>
      <c r="N25" s="322"/>
      <c r="O25" s="323"/>
      <c r="P25" s="322"/>
      <c r="Q25" s="323"/>
      <c r="R25" s="322"/>
      <c r="S25" s="323"/>
      <c r="T25" s="322"/>
      <c r="U25" s="323"/>
      <c r="V25" s="322"/>
      <c r="W25" s="323"/>
      <c r="X25" s="322"/>
      <c r="Y25" s="323"/>
      <c r="Z25" s="322"/>
      <c r="AA25" s="323"/>
      <c r="AB25" s="322"/>
      <c r="AC25" s="323"/>
      <c r="AD25" s="322"/>
      <c r="AE25" s="323"/>
      <c r="AF25" s="322"/>
      <c r="AG25" s="323"/>
      <c r="AH25" s="1613"/>
      <c r="AI25" s="1614"/>
      <c r="AJ25" s="322"/>
      <c r="AK25" s="323"/>
      <c r="AL25" s="1613"/>
      <c r="AM25" s="1614"/>
      <c r="AN25" s="1613"/>
      <c r="AO25" s="1614"/>
      <c r="AP25" s="1911"/>
      <c r="AQ25" s="1912"/>
      <c r="AR25" s="322"/>
      <c r="AS25" s="323"/>
      <c r="AT25" s="322"/>
      <c r="AU25" s="323"/>
      <c r="AV25" s="529"/>
      <c r="GA25" s="153"/>
      <c r="GB25" s="154"/>
      <c r="GC25" s="155"/>
      <c r="GD25" s="155"/>
      <c r="GE25" s="155"/>
      <c r="GF25" s="155"/>
      <c r="GG25" s="155"/>
      <c r="GH25" s="155"/>
      <c r="GI25" s="156"/>
      <c r="HI25" s="157" t="s">
        <v>114</v>
      </c>
      <c r="HJ25" s="157" t="s">
        <v>46</v>
      </c>
      <c r="HK25" s="12" t="s">
        <v>110</v>
      </c>
      <c r="HL25" s="12" t="s">
        <v>23</v>
      </c>
      <c r="HM25" s="12" t="s">
        <v>45</v>
      </c>
      <c r="HN25" s="157" t="s">
        <v>103</v>
      </c>
    </row>
    <row r="26" spans="1:236" s="3" customFormat="1" ht="30" customHeight="1" x14ac:dyDescent="0.2">
      <c r="A26" s="43"/>
      <c r="B26" s="550" t="s">
        <v>126</v>
      </c>
      <c r="C26" s="558" t="s">
        <v>105</v>
      </c>
      <c r="D26" s="559" t="s">
        <v>136</v>
      </c>
      <c r="E26" s="560" t="s">
        <v>724</v>
      </c>
      <c r="F26" s="561" t="s">
        <v>108</v>
      </c>
      <c r="G26" s="562">
        <v>52.75</v>
      </c>
      <c r="H26" s="563">
        <v>41.9</v>
      </c>
      <c r="I26" s="564">
        <f>ROUND(H26*G26,2)</f>
        <v>2210.23</v>
      </c>
      <c r="J26" s="609">
        <f>G26</f>
        <v>52.75</v>
      </c>
      <c r="K26" s="610">
        <f>ROUND(J26*$H26,2)</f>
        <v>2210.23</v>
      </c>
      <c r="L26" s="609"/>
      <c r="M26" s="610">
        <f>ROUND(L26*$H26,2)</f>
        <v>0</v>
      </c>
      <c r="N26" s="609"/>
      <c r="O26" s="610">
        <f>ROUND(N26*$H26,2)</f>
        <v>0</v>
      </c>
      <c r="P26" s="609"/>
      <c r="Q26" s="610">
        <f>ROUND(P26*$H26,2)</f>
        <v>0</v>
      </c>
      <c r="R26" s="609"/>
      <c r="S26" s="610">
        <f>ROUND(R26*$H26,2)</f>
        <v>0</v>
      </c>
      <c r="T26" s="609"/>
      <c r="U26" s="610">
        <f>ROUND(T26*$H26,2)</f>
        <v>0</v>
      </c>
      <c r="V26" s="609"/>
      <c r="W26" s="610">
        <f>ROUND(V26*$H26,2)</f>
        <v>0</v>
      </c>
      <c r="X26" s="609"/>
      <c r="Y26" s="610">
        <f>ROUND(X26*$H26,2)</f>
        <v>0</v>
      </c>
      <c r="Z26" s="609"/>
      <c r="AA26" s="610">
        <f>ROUND(Z26*$H26,2)</f>
        <v>0</v>
      </c>
      <c r="AB26" s="609"/>
      <c r="AC26" s="610">
        <f>ROUND(AB26*$H26,2)</f>
        <v>0</v>
      </c>
      <c r="AD26" s="609"/>
      <c r="AE26" s="610">
        <f>ROUND(AD26*$H26,2)</f>
        <v>0</v>
      </c>
      <c r="AF26" s="609"/>
      <c r="AG26" s="610">
        <f>ROUND(AF26*$H26,2)</f>
        <v>0</v>
      </c>
      <c r="AH26" s="2103"/>
      <c r="AI26" s="2104">
        <f>ROUND(AH26*$H26,2)</f>
        <v>0</v>
      </c>
      <c r="AJ26" s="609"/>
      <c r="AK26" s="610">
        <f>ROUND(AJ26*$H26,2)</f>
        <v>0</v>
      </c>
      <c r="AL26" s="2103"/>
      <c r="AM26" s="2104">
        <f>ROUND(AL26*$H26,2)</f>
        <v>0</v>
      </c>
      <c r="AN26" s="2103"/>
      <c r="AO26" s="2104">
        <f>ROUND(AN26*$H26,2)</f>
        <v>0</v>
      </c>
      <c r="AP26" s="1940"/>
      <c r="AQ26" s="1941">
        <f>ROUND(AP26*$H26,2)</f>
        <v>0</v>
      </c>
      <c r="AR26" s="609">
        <f>AP26+AN26+AL26+AJ26+AH26+AF26+AD26+AB26+Z26+X26+V26+T26+R26+P26+N26+L26+J26</f>
        <v>52.75</v>
      </c>
      <c r="AS26" s="610">
        <f>ROUND(AR26*H26,2)</f>
        <v>2210.23</v>
      </c>
      <c r="AT26" s="609">
        <f>G26-AR26</f>
        <v>0</v>
      </c>
      <c r="AU26" s="610">
        <f>ROUND(AT26*H26,2)</f>
        <v>0</v>
      </c>
      <c r="AV26" s="820">
        <f>AU26/I26</f>
        <v>0</v>
      </c>
      <c r="GA26" s="44"/>
      <c r="GB26" s="586" t="s">
        <v>7</v>
      </c>
      <c r="GC26" s="587" t="s">
        <v>31</v>
      </c>
      <c r="GD26" s="196"/>
      <c r="GE26" s="45">
        <f>GD26*G26</f>
        <v>0</v>
      </c>
      <c r="GF26" s="45">
        <v>0</v>
      </c>
      <c r="GG26" s="45">
        <f>GF26*G26</f>
        <v>0</v>
      </c>
      <c r="GH26" s="45">
        <v>0.22</v>
      </c>
      <c r="GI26" s="588">
        <f>GH26*G26</f>
        <v>11.605</v>
      </c>
      <c r="HG26" s="46" t="s">
        <v>110</v>
      </c>
      <c r="HI26" s="46" t="s">
        <v>105</v>
      </c>
      <c r="HJ26" s="46" t="s">
        <v>46</v>
      </c>
      <c r="HN26" s="46" t="s">
        <v>103</v>
      </c>
      <c r="HT26" s="589">
        <f>IF(GC26="základní",I26,0)</f>
        <v>2210.23</v>
      </c>
      <c r="HU26" s="589">
        <f>IF(GC26="snížená",I26,0)</f>
        <v>0</v>
      </c>
      <c r="HV26" s="589">
        <f>IF(GC26="zákl. přenesená",I26,0)</f>
        <v>0</v>
      </c>
      <c r="HW26" s="589">
        <f>IF(GC26="sníž. přenesená",I26,0)</f>
        <v>0</v>
      </c>
      <c r="HX26" s="589">
        <f>IF(GC26="nulová",I26,0)</f>
        <v>0</v>
      </c>
      <c r="HY26" s="46" t="s">
        <v>45</v>
      </c>
      <c r="HZ26" s="589">
        <f>ROUND(H26*G26,2)</f>
        <v>2210.23</v>
      </c>
      <c r="IA26" s="46" t="s">
        <v>110</v>
      </c>
      <c r="IB26" s="46" t="s">
        <v>1193</v>
      </c>
    </row>
    <row r="27" spans="1:236" s="1" customFormat="1" ht="30" customHeight="1" x14ac:dyDescent="0.2">
      <c r="A27" s="23"/>
      <c r="B27" s="625"/>
      <c r="C27" s="416" t="s">
        <v>112</v>
      </c>
      <c r="D27" s="196"/>
      <c r="E27" s="626" t="s">
        <v>121</v>
      </c>
      <c r="F27" s="196"/>
      <c r="G27" s="196"/>
      <c r="H27" s="197"/>
      <c r="I27" s="498"/>
      <c r="J27" s="542"/>
      <c r="K27" s="543"/>
      <c r="L27" s="542"/>
      <c r="M27" s="543"/>
      <c r="N27" s="542"/>
      <c r="O27" s="543"/>
      <c r="P27" s="542"/>
      <c r="Q27" s="543"/>
      <c r="R27" s="542"/>
      <c r="S27" s="543"/>
      <c r="T27" s="542"/>
      <c r="U27" s="543"/>
      <c r="V27" s="542"/>
      <c r="W27" s="543"/>
      <c r="X27" s="542"/>
      <c r="Y27" s="543"/>
      <c r="Z27" s="542"/>
      <c r="AA27" s="543"/>
      <c r="AB27" s="542"/>
      <c r="AC27" s="543"/>
      <c r="AD27" s="542"/>
      <c r="AE27" s="543"/>
      <c r="AF27" s="542"/>
      <c r="AG27" s="543"/>
      <c r="AH27" s="1605"/>
      <c r="AI27" s="1606"/>
      <c r="AJ27" s="542"/>
      <c r="AK27" s="543"/>
      <c r="AL27" s="1605"/>
      <c r="AM27" s="1606"/>
      <c r="AN27" s="1605"/>
      <c r="AO27" s="1606"/>
      <c r="AP27" s="1901"/>
      <c r="AQ27" s="1902"/>
      <c r="AR27" s="542"/>
      <c r="AS27" s="543"/>
      <c r="AT27" s="542"/>
      <c r="AU27" s="543"/>
      <c r="AV27" s="539"/>
      <c r="GA27" s="25"/>
      <c r="GB27" s="128"/>
      <c r="GC27" s="129"/>
      <c r="GD27" s="33"/>
      <c r="GE27" s="33"/>
      <c r="GF27" s="33"/>
      <c r="GG27" s="33"/>
      <c r="GH27" s="33"/>
      <c r="GI27" s="34"/>
      <c r="GJ27" s="22"/>
      <c r="GK27" s="22"/>
      <c r="GL27" s="22"/>
      <c r="GM27" s="22"/>
      <c r="GN27" s="22"/>
      <c r="GO27" s="22"/>
      <c r="GP27" s="22"/>
      <c r="GQ27" s="22"/>
      <c r="GR27" s="22"/>
      <c r="GS27" s="22"/>
      <c r="GT27" s="22"/>
      <c r="HI27" s="13" t="s">
        <v>112</v>
      </c>
      <c r="HJ27" s="13" t="s">
        <v>46</v>
      </c>
    </row>
    <row r="28" spans="1:236" s="9" customFormat="1" ht="30" customHeight="1" x14ac:dyDescent="0.2">
      <c r="A28" s="130"/>
      <c r="B28" s="627"/>
      <c r="C28" s="416" t="s">
        <v>114</v>
      </c>
      <c r="D28" s="628" t="s">
        <v>7</v>
      </c>
      <c r="E28" s="629" t="s">
        <v>1186</v>
      </c>
      <c r="F28" s="630"/>
      <c r="G28" s="628" t="s">
        <v>7</v>
      </c>
      <c r="H28" s="631"/>
      <c r="I28" s="632"/>
      <c r="J28" s="314"/>
      <c r="K28" s="315"/>
      <c r="L28" s="314"/>
      <c r="M28" s="315"/>
      <c r="N28" s="314"/>
      <c r="O28" s="315"/>
      <c r="P28" s="314"/>
      <c r="Q28" s="315"/>
      <c r="R28" s="314"/>
      <c r="S28" s="315"/>
      <c r="T28" s="314"/>
      <c r="U28" s="315"/>
      <c r="V28" s="314"/>
      <c r="W28" s="315"/>
      <c r="X28" s="314"/>
      <c r="Y28" s="315"/>
      <c r="Z28" s="314"/>
      <c r="AA28" s="315"/>
      <c r="AB28" s="314"/>
      <c r="AC28" s="315"/>
      <c r="AD28" s="314"/>
      <c r="AE28" s="315"/>
      <c r="AF28" s="314"/>
      <c r="AG28" s="315"/>
      <c r="AH28" s="1607"/>
      <c r="AI28" s="1608"/>
      <c r="AJ28" s="314"/>
      <c r="AK28" s="315"/>
      <c r="AL28" s="1607"/>
      <c r="AM28" s="1608"/>
      <c r="AN28" s="1607"/>
      <c r="AO28" s="1608"/>
      <c r="AP28" s="1903"/>
      <c r="AQ28" s="1904"/>
      <c r="AR28" s="314"/>
      <c r="AS28" s="315"/>
      <c r="AT28" s="314"/>
      <c r="AU28" s="315"/>
      <c r="AV28" s="527"/>
      <c r="GA28" s="132"/>
      <c r="GB28" s="133"/>
      <c r="GC28" s="134"/>
      <c r="GD28" s="134"/>
      <c r="GE28" s="134"/>
      <c r="GF28" s="134"/>
      <c r="GG28" s="134"/>
      <c r="GH28" s="134"/>
      <c r="GI28" s="135"/>
      <c r="HI28" s="136" t="s">
        <v>114</v>
      </c>
      <c r="HJ28" s="136" t="s">
        <v>46</v>
      </c>
      <c r="HK28" s="9" t="s">
        <v>45</v>
      </c>
      <c r="HL28" s="9" t="s">
        <v>23</v>
      </c>
      <c r="HM28" s="9" t="s">
        <v>44</v>
      </c>
      <c r="HN28" s="136" t="s">
        <v>103</v>
      </c>
    </row>
    <row r="29" spans="1:236" s="9" customFormat="1" ht="30" customHeight="1" x14ac:dyDescent="0.2">
      <c r="A29" s="130"/>
      <c r="B29" s="627"/>
      <c r="C29" s="416" t="s">
        <v>114</v>
      </c>
      <c r="D29" s="628" t="s">
        <v>7</v>
      </c>
      <c r="E29" s="629" t="s">
        <v>726</v>
      </c>
      <c r="F29" s="630"/>
      <c r="G29" s="628" t="s">
        <v>7</v>
      </c>
      <c r="H29" s="631"/>
      <c r="I29" s="632"/>
      <c r="J29" s="314"/>
      <c r="K29" s="315"/>
      <c r="L29" s="314"/>
      <c r="M29" s="315"/>
      <c r="N29" s="314"/>
      <c r="O29" s="315"/>
      <c r="P29" s="314"/>
      <c r="Q29" s="315"/>
      <c r="R29" s="314"/>
      <c r="S29" s="315"/>
      <c r="T29" s="314"/>
      <c r="U29" s="315"/>
      <c r="V29" s="314"/>
      <c r="W29" s="315"/>
      <c r="X29" s="314"/>
      <c r="Y29" s="315"/>
      <c r="Z29" s="314"/>
      <c r="AA29" s="315"/>
      <c r="AB29" s="314"/>
      <c r="AC29" s="315"/>
      <c r="AD29" s="314"/>
      <c r="AE29" s="315"/>
      <c r="AF29" s="314"/>
      <c r="AG29" s="315"/>
      <c r="AH29" s="1607"/>
      <c r="AI29" s="1608"/>
      <c r="AJ29" s="314"/>
      <c r="AK29" s="315"/>
      <c r="AL29" s="1607"/>
      <c r="AM29" s="1608"/>
      <c r="AN29" s="1607"/>
      <c r="AO29" s="1608"/>
      <c r="AP29" s="1903"/>
      <c r="AQ29" s="1904"/>
      <c r="AR29" s="314"/>
      <c r="AS29" s="315"/>
      <c r="AT29" s="314"/>
      <c r="AU29" s="315"/>
      <c r="AV29" s="527"/>
      <c r="GA29" s="132"/>
      <c r="GB29" s="133"/>
      <c r="GC29" s="134"/>
      <c r="GD29" s="134"/>
      <c r="GE29" s="134"/>
      <c r="GF29" s="134"/>
      <c r="GG29" s="134"/>
      <c r="GH29" s="134"/>
      <c r="GI29" s="135"/>
      <c r="HI29" s="136" t="s">
        <v>114</v>
      </c>
      <c r="HJ29" s="136" t="s">
        <v>46</v>
      </c>
      <c r="HK29" s="9" t="s">
        <v>45</v>
      </c>
      <c r="HL29" s="9" t="s">
        <v>23</v>
      </c>
      <c r="HM29" s="9" t="s">
        <v>44</v>
      </c>
      <c r="HN29" s="136" t="s">
        <v>103</v>
      </c>
    </row>
    <row r="30" spans="1:236" s="10" customFormat="1" ht="30" customHeight="1" x14ac:dyDescent="0.2">
      <c r="A30" s="137"/>
      <c r="B30" s="633"/>
      <c r="C30" s="416" t="s">
        <v>114</v>
      </c>
      <c r="D30" s="634" t="s">
        <v>7</v>
      </c>
      <c r="E30" s="635" t="s">
        <v>1194</v>
      </c>
      <c r="F30" s="636"/>
      <c r="G30" s="637">
        <v>27.05</v>
      </c>
      <c r="H30" s="638"/>
      <c r="I30" s="639"/>
      <c r="J30" s="316"/>
      <c r="K30" s="317"/>
      <c r="L30" s="316"/>
      <c r="M30" s="317"/>
      <c r="N30" s="316"/>
      <c r="O30" s="317"/>
      <c r="P30" s="316"/>
      <c r="Q30" s="317"/>
      <c r="R30" s="316"/>
      <c r="S30" s="317"/>
      <c r="T30" s="316"/>
      <c r="U30" s="317"/>
      <c r="V30" s="316"/>
      <c r="W30" s="317"/>
      <c r="X30" s="316"/>
      <c r="Y30" s="317"/>
      <c r="Z30" s="316"/>
      <c r="AA30" s="317"/>
      <c r="AB30" s="316"/>
      <c r="AC30" s="317"/>
      <c r="AD30" s="316"/>
      <c r="AE30" s="317"/>
      <c r="AF30" s="316"/>
      <c r="AG30" s="317"/>
      <c r="AH30" s="1609"/>
      <c r="AI30" s="1610"/>
      <c r="AJ30" s="316"/>
      <c r="AK30" s="317"/>
      <c r="AL30" s="1609"/>
      <c r="AM30" s="1610"/>
      <c r="AN30" s="1609"/>
      <c r="AO30" s="1610"/>
      <c r="AP30" s="1905"/>
      <c r="AQ30" s="1906"/>
      <c r="AR30" s="316"/>
      <c r="AS30" s="317"/>
      <c r="AT30" s="316"/>
      <c r="AU30" s="317"/>
      <c r="AV30" s="528"/>
      <c r="GA30" s="139"/>
      <c r="GB30" s="140"/>
      <c r="GC30" s="141"/>
      <c r="GD30" s="141"/>
      <c r="GE30" s="141"/>
      <c r="GF30" s="141"/>
      <c r="GG30" s="141"/>
      <c r="GH30" s="141"/>
      <c r="GI30" s="142"/>
      <c r="HI30" s="143" t="s">
        <v>114</v>
      </c>
      <c r="HJ30" s="143" t="s">
        <v>46</v>
      </c>
      <c r="HK30" s="10" t="s">
        <v>46</v>
      </c>
      <c r="HL30" s="10" t="s">
        <v>23</v>
      </c>
      <c r="HM30" s="10" t="s">
        <v>44</v>
      </c>
      <c r="HN30" s="143" t="s">
        <v>103</v>
      </c>
    </row>
    <row r="31" spans="1:236" s="10" customFormat="1" ht="30" customHeight="1" x14ac:dyDescent="0.2">
      <c r="A31" s="137"/>
      <c r="B31" s="633"/>
      <c r="C31" s="416" t="s">
        <v>114</v>
      </c>
      <c r="D31" s="634" t="s">
        <v>7</v>
      </c>
      <c r="E31" s="635" t="s">
        <v>1195</v>
      </c>
      <c r="F31" s="636"/>
      <c r="G31" s="637">
        <v>25.7</v>
      </c>
      <c r="H31" s="638"/>
      <c r="I31" s="639"/>
      <c r="J31" s="316"/>
      <c r="K31" s="317"/>
      <c r="L31" s="316"/>
      <c r="M31" s="317"/>
      <c r="N31" s="316"/>
      <c r="O31" s="317"/>
      <c r="P31" s="316"/>
      <c r="Q31" s="317"/>
      <c r="R31" s="316"/>
      <c r="S31" s="317"/>
      <c r="T31" s="316"/>
      <c r="U31" s="317"/>
      <c r="V31" s="316"/>
      <c r="W31" s="317"/>
      <c r="X31" s="316"/>
      <c r="Y31" s="317"/>
      <c r="Z31" s="316"/>
      <c r="AA31" s="317"/>
      <c r="AB31" s="316"/>
      <c r="AC31" s="317"/>
      <c r="AD31" s="316"/>
      <c r="AE31" s="317"/>
      <c r="AF31" s="316"/>
      <c r="AG31" s="317"/>
      <c r="AH31" s="1609"/>
      <c r="AI31" s="1610"/>
      <c r="AJ31" s="316"/>
      <c r="AK31" s="317"/>
      <c r="AL31" s="1609"/>
      <c r="AM31" s="1610"/>
      <c r="AN31" s="1609"/>
      <c r="AO31" s="1610"/>
      <c r="AP31" s="1905"/>
      <c r="AQ31" s="1906"/>
      <c r="AR31" s="316"/>
      <c r="AS31" s="317"/>
      <c r="AT31" s="316"/>
      <c r="AU31" s="317"/>
      <c r="AV31" s="528"/>
      <c r="GA31" s="139"/>
      <c r="GB31" s="140"/>
      <c r="GC31" s="141"/>
      <c r="GD31" s="141"/>
      <c r="GE31" s="141"/>
      <c r="GF31" s="141"/>
      <c r="GG31" s="141"/>
      <c r="GH31" s="141"/>
      <c r="GI31" s="142"/>
      <c r="HI31" s="143" t="s">
        <v>114</v>
      </c>
      <c r="HJ31" s="143" t="s">
        <v>46</v>
      </c>
      <c r="HK31" s="10" t="s">
        <v>46</v>
      </c>
      <c r="HL31" s="10" t="s">
        <v>23</v>
      </c>
      <c r="HM31" s="10" t="s">
        <v>44</v>
      </c>
      <c r="HN31" s="143" t="s">
        <v>103</v>
      </c>
    </row>
    <row r="32" spans="1:236" s="12" customFormat="1" ht="30" customHeight="1" x14ac:dyDescent="0.2">
      <c r="A32" s="151"/>
      <c r="B32" s="640"/>
      <c r="C32" s="416" t="s">
        <v>114</v>
      </c>
      <c r="D32" s="641" t="s">
        <v>7</v>
      </c>
      <c r="E32" s="642" t="s">
        <v>132</v>
      </c>
      <c r="F32" s="643"/>
      <c r="G32" s="644">
        <v>52.75</v>
      </c>
      <c r="H32" s="645"/>
      <c r="I32" s="646"/>
      <c r="J32" s="322"/>
      <c r="K32" s="323"/>
      <c r="L32" s="322"/>
      <c r="M32" s="323"/>
      <c r="N32" s="322"/>
      <c r="O32" s="323"/>
      <c r="P32" s="322"/>
      <c r="Q32" s="323"/>
      <c r="R32" s="322"/>
      <c r="S32" s="323"/>
      <c r="T32" s="322"/>
      <c r="U32" s="323"/>
      <c r="V32" s="322"/>
      <c r="W32" s="323"/>
      <c r="X32" s="322"/>
      <c r="Y32" s="323"/>
      <c r="Z32" s="322"/>
      <c r="AA32" s="323"/>
      <c r="AB32" s="322"/>
      <c r="AC32" s="323"/>
      <c r="AD32" s="322"/>
      <c r="AE32" s="323"/>
      <c r="AF32" s="322"/>
      <c r="AG32" s="323"/>
      <c r="AH32" s="1613"/>
      <c r="AI32" s="1614"/>
      <c r="AJ32" s="322"/>
      <c r="AK32" s="323"/>
      <c r="AL32" s="1613"/>
      <c r="AM32" s="1614"/>
      <c r="AN32" s="1613"/>
      <c r="AO32" s="1614"/>
      <c r="AP32" s="1911"/>
      <c r="AQ32" s="1912"/>
      <c r="AR32" s="322"/>
      <c r="AS32" s="323"/>
      <c r="AT32" s="322"/>
      <c r="AU32" s="323"/>
      <c r="AV32" s="529"/>
      <c r="GA32" s="153"/>
      <c r="GB32" s="154"/>
      <c r="GC32" s="155"/>
      <c r="GD32" s="155"/>
      <c r="GE32" s="155"/>
      <c r="GF32" s="155"/>
      <c r="GG32" s="155"/>
      <c r="GH32" s="155"/>
      <c r="GI32" s="156"/>
      <c r="HI32" s="157" t="s">
        <v>114</v>
      </c>
      <c r="HJ32" s="157" t="s">
        <v>46</v>
      </c>
      <c r="HK32" s="12" t="s">
        <v>110</v>
      </c>
      <c r="HL32" s="12" t="s">
        <v>23</v>
      </c>
      <c r="HM32" s="12" t="s">
        <v>45</v>
      </c>
      <c r="HN32" s="157" t="s">
        <v>103</v>
      </c>
    </row>
    <row r="33" spans="1:236" s="3" customFormat="1" ht="30" customHeight="1" x14ac:dyDescent="0.2">
      <c r="A33" s="43"/>
      <c r="B33" s="550" t="s">
        <v>110</v>
      </c>
      <c r="C33" s="558" t="s">
        <v>105</v>
      </c>
      <c r="D33" s="559" t="s">
        <v>143</v>
      </c>
      <c r="E33" s="560" t="s">
        <v>144</v>
      </c>
      <c r="F33" s="561" t="s">
        <v>108</v>
      </c>
      <c r="G33" s="562">
        <v>87.85</v>
      </c>
      <c r="H33" s="563">
        <v>91.2</v>
      </c>
      <c r="I33" s="564">
        <f>ROUND(H33*G33,2)</f>
        <v>8011.92</v>
      </c>
      <c r="J33" s="609">
        <f>G33</f>
        <v>87.85</v>
      </c>
      <c r="K33" s="610">
        <f>ROUND(J33*$H33,2)</f>
        <v>8011.92</v>
      </c>
      <c r="L33" s="609"/>
      <c r="M33" s="610">
        <f>ROUND(L33*$H33,2)</f>
        <v>0</v>
      </c>
      <c r="N33" s="609"/>
      <c r="O33" s="610">
        <f>ROUND(N33*$H33,2)</f>
        <v>0</v>
      </c>
      <c r="P33" s="609"/>
      <c r="Q33" s="610">
        <f>ROUND(P33*$H33,2)</f>
        <v>0</v>
      </c>
      <c r="R33" s="609"/>
      <c r="S33" s="610">
        <f>ROUND(R33*$H33,2)</f>
        <v>0</v>
      </c>
      <c r="T33" s="609"/>
      <c r="U33" s="610">
        <f>ROUND(T33*$H33,2)</f>
        <v>0</v>
      </c>
      <c r="V33" s="609"/>
      <c r="W33" s="610">
        <f>ROUND(V33*$H33,2)</f>
        <v>0</v>
      </c>
      <c r="X33" s="609"/>
      <c r="Y33" s="610">
        <f>ROUND(X33*$H33,2)</f>
        <v>0</v>
      </c>
      <c r="Z33" s="609"/>
      <c r="AA33" s="610">
        <f>ROUND(Z33*$H33,2)</f>
        <v>0</v>
      </c>
      <c r="AB33" s="609"/>
      <c r="AC33" s="610">
        <f>ROUND(AB33*$H33,2)</f>
        <v>0</v>
      </c>
      <c r="AD33" s="609"/>
      <c r="AE33" s="610">
        <f>ROUND(AD33*$H33,2)</f>
        <v>0</v>
      </c>
      <c r="AF33" s="609"/>
      <c r="AG33" s="610">
        <f>ROUND(AF33*$H33,2)</f>
        <v>0</v>
      </c>
      <c r="AH33" s="2103"/>
      <c r="AI33" s="2104">
        <f>ROUND(AH33*$H33,2)</f>
        <v>0</v>
      </c>
      <c r="AJ33" s="609"/>
      <c r="AK33" s="610">
        <f>ROUND(AJ33*$H33,2)</f>
        <v>0</v>
      </c>
      <c r="AL33" s="2103"/>
      <c r="AM33" s="2104">
        <f>ROUND(AL33*$H33,2)</f>
        <v>0</v>
      </c>
      <c r="AN33" s="2103"/>
      <c r="AO33" s="2104">
        <f>ROUND(AN33*$H33,2)</f>
        <v>0</v>
      </c>
      <c r="AP33" s="1940"/>
      <c r="AQ33" s="1941">
        <f>ROUND(AP33*$H33,2)</f>
        <v>0</v>
      </c>
      <c r="AR33" s="609">
        <f>AP33+AN33+AL33+AJ33+AH33+AF33+AD33+AB33+Z33+X33+V33+T33+R33+P33+N33+L33+J33</f>
        <v>87.85</v>
      </c>
      <c r="AS33" s="610">
        <f>ROUND(AR33*H33,2)</f>
        <v>8011.92</v>
      </c>
      <c r="AT33" s="609">
        <f>G33-AR33</f>
        <v>0</v>
      </c>
      <c r="AU33" s="610">
        <f>ROUND(AT33*H33,2)</f>
        <v>0</v>
      </c>
      <c r="AV33" s="820">
        <f>AU33/I33</f>
        <v>0</v>
      </c>
      <c r="GA33" s="44"/>
      <c r="GB33" s="586" t="s">
        <v>7</v>
      </c>
      <c r="GC33" s="587" t="s">
        <v>31</v>
      </c>
      <c r="GD33" s="196"/>
      <c r="GE33" s="45">
        <f>GD33*G33</f>
        <v>0</v>
      </c>
      <c r="GF33" s="45">
        <v>4.0000000000000003E-5</v>
      </c>
      <c r="GG33" s="45">
        <f>GF33*G33</f>
        <v>3.5140000000000002E-3</v>
      </c>
      <c r="GH33" s="45">
        <v>0.10299999999999999</v>
      </c>
      <c r="GI33" s="588">
        <f>GH33*G33</f>
        <v>9.0485499999999988</v>
      </c>
      <c r="HG33" s="46" t="s">
        <v>110</v>
      </c>
      <c r="HI33" s="46" t="s">
        <v>105</v>
      </c>
      <c r="HJ33" s="46" t="s">
        <v>46</v>
      </c>
      <c r="HN33" s="46" t="s">
        <v>103</v>
      </c>
      <c r="HT33" s="589">
        <f>IF(GC33="základní",I33,0)</f>
        <v>8011.92</v>
      </c>
      <c r="HU33" s="589">
        <f>IF(GC33="snížená",I33,0)</f>
        <v>0</v>
      </c>
      <c r="HV33" s="589">
        <f>IF(GC33="zákl. přenesená",I33,0)</f>
        <v>0</v>
      </c>
      <c r="HW33" s="589">
        <f>IF(GC33="sníž. přenesená",I33,0)</f>
        <v>0</v>
      </c>
      <c r="HX33" s="589">
        <f>IF(GC33="nulová",I33,0)</f>
        <v>0</v>
      </c>
      <c r="HY33" s="46" t="s">
        <v>45</v>
      </c>
      <c r="HZ33" s="589">
        <f>ROUND(H33*G33,2)</f>
        <v>8011.92</v>
      </c>
      <c r="IA33" s="46" t="s">
        <v>110</v>
      </c>
      <c r="IB33" s="46" t="s">
        <v>1196</v>
      </c>
    </row>
    <row r="34" spans="1:236" s="1" customFormat="1" ht="30" customHeight="1" x14ac:dyDescent="0.2">
      <c r="A34" s="23"/>
      <c r="B34" s="625"/>
      <c r="C34" s="416" t="s">
        <v>112</v>
      </c>
      <c r="D34" s="196"/>
      <c r="E34" s="626" t="s">
        <v>146</v>
      </c>
      <c r="F34" s="196"/>
      <c r="G34" s="196"/>
      <c r="H34" s="197"/>
      <c r="I34" s="498"/>
      <c r="J34" s="542"/>
      <c r="K34" s="543"/>
      <c r="L34" s="542"/>
      <c r="M34" s="543"/>
      <c r="N34" s="542"/>
      <c r="O34" s="543"/>
      <c r="P34" s="542"/>
      <c r="Q34" s="543"/>
      <c r="R34" s="542"/>
      <c r="S34" s="543"/>
      <c r="T34" s="542"/>
      <c r="U34" s="543"/>
      <c r="V34" s="542"/>
      <c r="W34" s="543"/>
      <c r="X34" s="542"/>
      <c r="Y34" s="543"/>
      <c r="Z34" s="542"/>
      <c r="AA34" s="543"/>
      <c r="AB34" s="542"/>
      <c r="AC34" s="543"/>
      <c r="AD34" s="542"/>
      <c r="AE34" s="543"/>
      <c r="AF34" s="542"/>
      <c r="AG34" s="543"/>
      <c r="AH34" s="1605"/>
      <c r="AI34" s="1606"/>
      <c r="AJ34" s="542"/>
      <c r="AK34" s="543"/>
      <c r="AL34" s="1605"/>
      <c r="AM34" s="1606"/>
      <c r="AN34" s="1605"/>
      <c r="AO34" s="1606"/>
      <c r="AP34" s="1901"/>
      <c r="AQ34" s="1902"/>
      <c r="AR34" s="542"/>
      <c r="AS34" s="543"/>
      <c r="AT34" s="542"/>
      <c r="AU34" s="543"/>
      <c r="AV34" s="539"/>
      <c r="GA34" s="25"/>
      <c r="GB34" s="128"/>
      <c r="GC34" s="129"/>
      <c r="GD34" s="33"/>
      <c r="GE34" s="33"/>
      <c r="GF34" s="33"/>
      <c r="GG34" s="33"/>
      <c r="GH34" s="33"/>
      <c r="GI34" s="34"/>
      <c r="GJ34" s="22"/>
      <c r="GK34" s="22"/>
      <c r="GL34" s="22"/>
      <c r="GM34" s="22"/>
      <c r="GN34" s="22"/>
      <c r="GO34" s="22"/>
      <c r="GP34" s="22"/>
      <c r="GQ34" s="22"/>
      <c r="GR34" s="22"/>
      <c r="GS34" s="22"/>
      <c r="GT34" s="22"/>
      <c r="HI34" s="13" t="s">
        <v>112</v>
      </c>
      <c r="HJ34" s="13" t="s">
        <v>46</v>
      </c>
    </row>
    <row r="35" spans="1:236" s="9" customFormat="1" ht="30" customHeight="1" x14ac:dyDescent="0.2">
      <c r="A35" s="130"/>
      <c r="B35" s="627"/>
      <c r="C35" s="416" t="s">
        <v>114</v>
      </c>
      <c r="D35" s="628" t="s">
        <v>7</v>
      </c>
      <c r="E35" s="629" t="s">
        <v>1186</v>
      </c>
      <c r="F35" s="630"/>
      <c r="G35" s="628" t="s">
        <v>7</v>
      </c>
      <c r="H35" s="631"/>
      <c r="I35" s="632"/>
      <c r="J35" s="314"/>
      <c r="K35" s="315"/>
      <c r="L35" s="314"/>
      <c r="M35" s="315"/>
      <c r="N35" s="314"/>
      <c r="O35" s="315"/>
      <c r="P35" s="314"/>
      <c r="Q35" s="315"/>
      <c r="R35" s="314"/>
      <c r="S35" s="315"/>
      <c r="T35" s="314"/>
      <c r="U35" s="315"/>
      <c r="V35" s="314"/>
      <c r="W35" s="315"/>
      <c r="X35" s="314"/>
      <c r="Y35" s="315"/>
      <c r="Z35" s="314"/>
      <c r="AA35" s="315"/>
      <c r="AB35" s="314"/>
      <c r="AC35" s="315"/>
      <c r="AD35" s="314"/>
      <c r="AE35" s="315"/>
      <c r="AF35" s="314"/>
      <c r="AG35" s="315"/>
      <c r="AH35" s="1607"/>
      <c r="AI35" s="1608"/>
      <c r="AJ35" s="314"/>
      <c r="AK35" s="315"/>
      <c r="AL35" s="1607"/>
      <c r="AM35" s="1608"/>
      <c r="AN35" s="1607"/>
      <c r="AO35" s="1608"/>
      <c r="AP35" s="1903"/>
      <c r="AQ35" s="1904"/>
      <c r="AR35" s="314"/>
      <c r="AS35" s="315"/>
      <c r="AT35" s="314"/>
      <c r="AU35" s="315"/>
      <c r="AV35" s="527"/>
      <c r="GA35" s="132"/>
      <c r="GB35" s="133"/>
      <c r="GC35" s="134"/>
      <c r="GD35" s="134"/>
      <c r="GE35" s="134"/>
      <c r="GF35" s="134"/>
      <c r="GG35" s="134"/>
      <c r="GH35" s="134"/>
      <c r="GI35" s="135"/>
      <c r="HI35" s="136" t="s">
        <v>114</v>
      </c>
      <c r="HJ35" s="136" t="s">
        <v>46</v>
      </c>
      <c r="HK35" s="9" t="s">
        <v>45</v>
      </c>
      <c r="HL35" s="9" t="s">
        <v>23</v>
      </c>
      <c r="HM35" s="9" t="s">
        <v>44</v>
      </c>
      <c r="HN35" s="136" t="s">
        <v>103</v>
      </c>
    </row>
    <row r="36" spans="1:236" s="10" customFormat="1" ht="30" customHeight="1" x14ac:dyDescent="0.2">
      <c r="A36" s="137"/>
      <c r="B36" s="633"/>
      <c r="C36" s="416" t="s">
        <v>114</v>
      </c>
      <c r="D36" s="634" t="s">
        <v>7</v>
      </c>
      <c r="E36" s="635" t="s">
        <v>1197</v>
      </c>
      <c r="F36" s="636"/>
      <c r="G36" s="637">
        <v>46.73</v>
      </c>
      <c r="H36" s="638"/>
      <c r="I36" s="639"/>
      <c r="J36" s="316"/>
      <c r="K36" s="317"/>
      <c r="L36" s="316"/>
      <c r="M36" s="317"/>
      <c r="N36" s="316"/>
      <c r="O36" s="317"/>
      <c r="P36" s="316"/>
      <c r="Q36" s="317"/>
      <c r="R36" s="316"/>
      <c r="S36" s="317"/>
      <c r="T36" s="316"/>
      <c r="U36" s="317"/>
      <c r="V36" s="316"/>
      <c r="W36" s="317"/>
      <c r="X36" s="316"/>
      <c r="Y36" s="317"/>
      <c r="Z36" s="316"/>
      <c r="AA36" s="317"/>
      <c r="AB36" s="316"/>
      <c r="AC36" s="317"/>
      <c r="AD36" s="316"/>
      <c r="AE36" s="317"/>
      <c r="AF36" s="316"/>
      <c r="AG36" s="317"/>
      <c r="AH36" s="1609"/>
      <c r="AI36" s="1610"/>
      <c r="AJ36" s="316"/>
      <c r="AK36" s="317"/>
      <c r="AL36" s="1609"/>
      <c r="AM36" s="1610"/>
      <c r="AN36" s="1609"/>
      <c r="AO36" s="1610"/>
      <c r="AP36" s="1905"/>
      <c r="AQ36" s="1906"/>
      <c r="AR36" s="316"/>
      <c r="AS36" s="317"/>
      <c r="AT36" s="316"/>
      <c r="AU36" s="317"/>
      <c r="AV36" s="528"/>
      <c r="GA36" s="139"/>
      <c r="GB36" s="140"/>
      <c r="GC36" s="141"/>
      <c r="GD36" s="141"/>
      <c r="GE36" s="141"/>
      <c r="GF36" s="141"/>
      <c r="GG36" s="141"/>
      <c r="GH36" s="141"/>
      <c r="GI36" s="142"/>
      <c r="HI36" s="143" t="s">
        <v>114</v>
      </c>
      <c r="HJ36" s="143" t="s">
        <v>46</v>
      </c>
      <c r="HK36" s="10" t="s">
        <v>46</v>
      </c>
      <c r="HL36" s="10" t="s">
        <v>23</v>
      </c>
      <c r="HM36" s="10" t="s">
        <v>44</v>
      </c>
      <c r="HN36" s="143" t="s">
        <v>103</v>
      </c>
    </row>
    <row r="37" spans="1:236" s="10" customFormat="1" ht="30" customHeight="1" x14ac:dyDescent="0.2">
      <c r="A37" s="137"/>
      <c r="B37" s="633"/>
      <c r="C37" s="416" t="s">
        <v>114</v>
      </c>
      <c r="D37" s="634" t="s">
        <v>7</v>
      </c>
      <c r="E37" s="635" t="s">
        <v>1198</v>
      </c>
      <c r="F37" s="636"/>
      <c r="G37" s="637">
        <v>41.12</v>
      </c>
      <c r="H37" s="638"/>
      <c r="I37" s="639"/>
      <c r="J37" s="316"/>
      <c r="K37" s="317"/>
      <c r="L37" s="316"/>
      <c r="M37" s="317"/>
      <c r="N37" s="316"/>
      <c r="O37" s="317"/>
      <c r="P37" s="316"/>
      <c r="Q37" s="317"/>
      <c r="R37" s="316"/>
      <c r="S37" s="317"/>
      <c r="T37" s="316"/>
      <c r="U37" s="317"/>
      <c r="V37" s="316"/>
      <c r="W37" s="317"/>
      <c r="X37" s="316"/>
      <c r="Y37" s="317"/>
      <c r="Z37" s="316"/>
      <c r="AA37" s="317"/>
      <c r="AB37" s="316"/>
      <c r="AC37" s="317"/>
      <c r="AD37" s="316"/>
      <c r="AE37" s="317"/>
      <c r="AF37" s="316"/>
      <c r="AG37" s="317"/>
      <c r="AH37" s="1609"/>
      <c r="AI37" s="1610"/>
      <c r="AJ37" s="316"/>
      <c r="AK37" s="317"/>
      <c r="AL37" s="1609"/>
      <c r="AM37" s="1610"/>
      <c r="AN37" s="1609"/>
      <c r="AO37" s="1610"/>
      <c r="AP37" s="1905"/>
      <c r="AQ37" s="1906"/>
      <c r="AR37" s="316"/>
      <c r="AS37" s="317"/>
      <c r="AT37" s="316"/>
      <c r="AU37" s="317"/>
      <c r="AV37" s="528"/>
      <c r="GA37" s="139"/>
      <c r="GB37" s="140"/>
      <c r="GC37" s="141"/>
      <c r="GD37" s="141"/>
      <c r="GE37" s="141"/>
      <c r="GF37" s="141"/>
      <c r="GG37" s="141"/>
      <c r="GH37" s="141"/>
      <c r="GI37" s="142"/>
      <c r="HI37" s="143" t="s">
        <v>114</v>
      </c>
      <c r="HJ37" s="143" t="s">
        <v>46</v>
      </c>
      <c r="HK37" s="10" t="s">
        <v>46</v>
      </c>
      <c r="HL37" s="10" t="s">
        <v>23</v>
      </c>
      <c r="HM37" s="10" t="s">
        <v>44</v>
      </c>
      <c r="HN37" s="143" t="s">
        <v>103</v>
      </c>
    </row>
    <row r="38" spans="1:236" s="12" customFormat="1" ht="30" customHeight="1" x14ac:dyDescent="0.2">
      <c r="A38" s="151"/>
      <c r="B38" s="640"/>
      <c r="C38" s="416" t="s">
        <v>114</v>
      </c>
      <c r="D38" s="641" t="s">
        <v>7</v>
      </c>
      <c r="E38" s="642" t="s">
        <v>132</v>
      </c>
      <c r="F38" s="643"/>
      <c r="G38" s="644">
        <v>87.85</v>
      </c>
      <c r="H38" s="645"/>
      <c r="I38" s="646"/>
      <c r="J38" s="322"/>
      <c r="K38" s="323"/>
      <c r="L38" s="322"/>
      <c r="M38" s="323"/>
      <c r="N38" s="322"/>
      <c r="O38" s="323"/>
      <c r="P38" s="322"/>
      <c r="Q38" s="323"/>
      <c r="R38" s="322"/>
      <c r="S38" s="323"/>
      <c r="T38" s="322"/>
      <c r="U38" s="323"/>
      <c r="V38" s="322"/>
      <c r="W38" s="323"/>
      <c r="X38" s="322"/>
      <c r="Y38" s="323"/>
      <c r="Z38" s="322"/>
      <c r="AA38" s="323"/>
      <c r="AB38" s="322"/>
      <c r="AC38" s="323"/>
      <c r="AD38" s="322"/>
      <c r="AE38" s="323"/>
      <c r="AF38" s="322"/>
      <c r="AG38" s="323"/>
      <c r="AH38" s="1613"/>
      <c r="AI38" s="1614"/>
      <c r="AJ38" s="322"/>
      <c r="AK38" s="323"/>
      <c r="AL38" s="1613"/>
      <c r="AM38" s="1614"/>
      <c r="AN38" s="1613"/>
      <c r="AO38" s="1614"/>
      <c r="AP38" s="1911"/>
      <c r="AQ38" s="1912"/>
      <c r="AR38" s="322"/>
      <c r="AS38" s="323"/>
      <c r="AT38" s="322"/>
      <c r="AU38" s="323"/>
      <c r="AV38" s="529"/>
      <c r="GA38" s="153"/>
      <c r="GB38" s="154"/>
      <c r="GC38" s="155"/>
      <c r="GD38" s="155"/>
      <c r="GE38" s="155"/>
      <c r="GF38" s="155"/>
      <c r="GG38" s="155"/>
      <c r="GH38" s="155"/>
      <c r="GI38" s="156"/>
      <c r="HI38" s="157" t="s">
        <v>114</v>
      </c>
      <c r="HJ38" s="157" t="s">
        <v>46</v>
      </c>
      <c r="HK38" s="12" t="s">
        <v>110</v>
      </c>
      <c r="HL38" s="12" t="s">
        <v>23</v>
      </c>
      <c r="HM38" s="12" t="s">
        <v>45</v>
      </c>
      <c r="HN38" s="157" t="s">
        <v>103</v>
      </c>
    </row>
    <row r="39" spans="1:236" s="3" customFormat="1" ht="30" customHeight="1" x14ac:dyDescent="0.2">
      <c r="A39" s="43"/>
      <c r="B39" s="550" t="s">
        <v>142</v>
      </c>
      <c r="C39" s="558" t="s">
        <v>105</v>
      </c>
      <c r="D39" s="559" t="s">
        <v>160</v>
      </c>
      <c r="E39" s="560" t="s">
        <v>161</v>
      </c>
      <c r="F39" s="561" t="s">
        <v>162</v>
      </c>
      <c r="G39" s="562">
        <v>20</v>
      </c>
      <c r="H39" s="563">
        <v>77.3</v>
      </c>
      <c r="I39" s="564">
        <f>ROUND(H39*G39,2)</f>
        <v>1546</v>
      </c>
      <c r="J39" s="609"/>
      <c r="K39" s="610">
        <f>ROUND(J39*$H39,2)</f>
        <v>0</v>
      </c>
      <c r="L39" s="609"/>
      <c r="M39" s="610">
        <f>ROUND(L39*$H39,2)</f>
        <v>0</v>
      </c>
      <c r="N39" s="609">
        <v>6</v>
      </c>
      <c r="O39" s="610">
        <f>ROUND(N39*$H39,2)</f>
        <v>463.8</v>
      </c>
      <c r="P39" s="609">
        <v>10</v>
      </c>
      <c r="Q39" s="610">
        <f>ROUND(P39*$H39,2)</f>
        <v>773</v>
      </c>
      <c r="R39" s="609"/>
      <c r="S39" s="610">
        <f>ROUND(R39*$H39,2)</f>
        <v>0</v>
      </c>
      <c r="T39" s="609"/>
      <c r="U39" s="610">
        <f>ROUND(T39*$H39,2)</f>
        <v>0</v>
      </c>
      <c r="V39" s="609"/>
      <c r="W39" s="610">
        <f>ROUND(V39*$H39,2)</f>
        <v>0</v>
      </c>
      <c r="X39" s="609"/>
      <c r="Y39" s="610">
        <f>ROUND(X39*$H39,2)</f>
        <v>0</v>
      </c>
      <c r="Z39" s="609"/>
      <c r="AA39" s="610">
        <f>ROUND(Z39*$H39,2)</f>
        <v>0</v>
      </c>
      <c r="AB39" s="609"/>
      <c r="AC39" s="610">
        <f>ROUND(AB39*$H39,2)</f>
        <v>0</v>
      </c>
      <c r="AD39" s="609"/>
      <c r="AE39" s="610">
        <f>ROUND(AD39*$H39,2)</f>
        <v>0</v>
      </c>
      <c r="AF39" s="609"/>
      <c r="AG39" s="610">
        <f>ROUND(AF39*$H39,2)</f>
        <v>0</v>
      </c>
      <c r="AH39" s="2103">
        <v>2</v>
      </c>
      <c r="AI39" s="2104">
        <f>ROUND(AH39*$H39,2)</f>
        <v>154.6</v>
      </c>
      <c r="AJ39" s="609"/>
      <c r="AK39" s="610">
        <f>ROUND(AJ39*$H39,2)</f>
        <v>0</v>
      </c>
      <c r="AL39" s="2103"/>
      <c r="AM39" s="2104">
        <f>ROUND(AL39*$H39,2)</f>
        <v>0</v>
      </c>
      <c r="AN39" s="2103"/>
      <c r="AO39" s="2104">
        <f>ROUND(AN39*$H39,2)</f>
        <v>0</v>
      </c>
      <c r="AP39" s="1940"/>
      <c r="AQ39" s="1941">
        <f>ROUND(AP39*$H39,2)</f>
        <v>0</v>
      </c>
      <c r="AR39" s="609">
        <f>AP39+AN39+AL39+AJ39+AH39+AF39+AD39+AB39+Z39+X39+V39+T39+R39+P39+N39+L39+J39</f>
        <v>18</v>
      </c>
      <c r="AS39" s="610">
        <f>ROUND(AR39*H39,2)</f>
        <v>1391.4</v>
      </c>
      <c r="AT39" s="609">
        <f>G39-AR39</f>
        <v>2</v>
      </c>
      <c r="AU39" s="610">
        <f>ROUND(AT39*H39,2)</f>
        <v>154.6</v>
      </c>
      <c r="AV39" s="820">
        <f>AU39/I39</f>
        <v>9.9999999999999992E-2</v>
      </c>
      <c r="GA39" s="44"/>
      <c r="GB39" s="586" t="s">
        <v>7</v>
      </c>
      <c r="GC39" s="587" t="s">
        <v>31</v>
      </c>
      <c r="GD39" s="196"/>
      <c r="GE39" s="45">
        <f>GD39*G39</f>
        <v>0</v>
      </c>
      <c r="GF39" s="45">
        <v>0</v>
      </c>
      <c r="GG39" s="45">
        <f>GF39*G39</f>
        <v>0</v>
      </c>
      <c r="GH39" s="45">
        <v>0</v>
      </c>
      <c r="GI39" s="588">
        <f>GH39*G39</f>
        <v>0</v>
      </c>
      <c r="HG39" s="46" t="s">
        <v>110</v>
      </c>
      <c r="HI39" s="46" t="s">
        <v>105</v>
      </c>
      <c r="HJ39" s="46" t="s">
        <v>46</v>
      </c>
      <c r="HN39" s="46" t="s">
        <v>103</v>
      </c>
      <c r="HT39" s="589">
        <f>IF(GC39="základní",I39,0)</f>
        <v>1546</v>
      </c>
      <c r="HU39" s="589">
        <f>IF(GC39="snížená",I39,0)</f>
        <v>0</v>
      </c>
      <c r="HV39" s="589">
        <f>IF(GC39="zákl. přenesená",I39,0)</f>
        <v>0</v>
      </c>
      <c r="HW39" s="589">
        <f>IF(GC39="sníž. přenesená",I39,0)</f>
        <v>0</v>
      </c>
      <c r="HX39" s="589">
        <f>IF(GC39="nulová",I39,0)</f>
        <v>0</v>
      </c>
      <c r="HY39" s="46" t="s">
        <v>45</v>
      </c>
      <c r="HZ39" s="589">
        <f>ROUND(H39*G39,2)</f>
        <v>1546</v>
      </c>
      <c r="IA39" s="46" t="s">
        <v>110</v>
      </c>
      <c r="IB39" s="46" t="s">
        <v>1199</v>
      </c>
    </row>
    <row r="40" spans="1:236" s="1" customFormat="1" ht="30" customHeight="1" x14ac:dyDescent="0.2">
      <c r="A40" s="23"/>
      <c r="B40" s="625"/>
      <c r="C40" s="416" t="s">
        <v>112</v>
      </c>
      <c r="D40" s="196"/>
      <c r="E40" s="626" t="s">
        <v>164</v>
      </c>
      <c r="F40" s="196"/>
      <c r="G40" s="196"/>
      <c r="H40" s="197"/>
      <c r="I40" s="498"/>
      <c r="J40" s="542"/>
      <c r="K40" s="543"/>
      <c r="L40" s="542"/>
      <c r="M40" s="543"/>
      <c r="N40" s="542"/>
      <c r="O40" s="543"/>
      <c r="P40" s="542"/>
      <c r="Q40" s="543"/>
      <c r="R40" s="542"/>
      <c r="S40" s="543"/>
      <c r="T40" s="542"/>
      <c r="U40" s="543"/>
      <c r="V40" s="542"/>
      <c r="W40" s="543"/>
      <c r="X40" s="542"/>
      <c r="Y40" s="543"/>
      <c r="Z40" s="542"/>
      <c r="AA40" s="543"/>
      <c r="AB40" s="542"/>
      <c r="AC40" s="543"/>
      <c r="AD40" s="542"/>
      <c r="AE40" s="543"/>
      <c r="AF40" s="542"/>
      <c r="AG40" s="543"/>
      <c r="AH40" s="1605"/>
      <c r="AI40" s="1606"/>
      <c r="AJ40" s="542"/>
      <c r="AK40" s="543"/>
      <c r="AL40" s="1605"/>
      <c r="AM40" s="1606"/>
      <c r="AN40" s="1605"/>
      <c r="AO40" s="1606"/>
      <c r="AP40" s="1901"/>
      <c r="AQ40" s="1902"/>
      <c r="AR40" s="542"/>
      <c r="AS40" s="543"/>
      <c r="AT40" s="542"/>
      <c r="AU40" s="543"/>
      <c r="AV40" s="539"/>
      <c r="GA40" s="25"/>
      <c r="GB40" s="128"/>
      <c r="GC40" s="129"/>
      <c r="GD40" s="33"/>
      <c r="GE40" s="33"/>
      <c r="GF40" s="33"/>
      <c r="GG40" s="33"/>
      <c r="GH40" s="33"/>
      <c r="GI40" s="34"/>
      <c r="GJ40" s="22"/>
      <c r="GK40" s="22"/>
      <c r="GL40" s="22"/>
      <c r="GM40" s="22"/>
      <c r="GN40" s="22"/>
      <c r="GO40" s="22"/>
      <c r="GP40" s="22"/>
      <c r="GQ40" s="22"/>
      <c r="GR40" s="22"/>
      <c r="GS40" s="22"/>
      <c r="GT40" s="22"/>
      <c r="HI40" s="13" t="s">
        <v>112</v>
      </c>
      <c r="HJ40" s="13" t="s">
        <v>46</v>
      </c>
    </row>
    <row r="41" spans="1:236" s="10" customFormat="1" ht="30" customHeight="1" x14ac:dyDescent="0.2">
      <c r="A41" s="137"/>
      <c r="B41" s="633"/>
      <c r="C41" s="416" t="s">
        <v>114</v>
      </c>
      <c r="D41" s="634" t="s">
        <v>7</v>
      </c>
      <c r="E41" s="635" t="s">
        <v>896</v>
      </c>
      <c r="F41" s="636"/>
      <c r="G41" s="637">
        <v>20</v>
      </c>
      <c r="H41" s="638"/>
      <c r="I41" s="639"/>
      <c r="J41" s="316"/>
      <c r="K41" s="317"/>
      <c r="L41" s="316"/>
      <c r="M41" s="317"/>
      <c r="N41" s="316"/>
      <c r="O41" s="317"/>
      <c r="P41" s="316"/>
      <c r="Q41" s="317"/>
      <c r="R41" s="316"/>
      <c r="S41" s="317"/>
      <c r="T41" s="316"/>
      <c r="U41" s="317"/>
      <c r="V41" s="316"/>
      <c r="W41" s="317"/>
      <c r="X41" s="316"/>
      <c r="Y41" s="317"/>
      <c r="Z41" s="316"/>
      <c r="AA41" s="317"/>
      <c r="AB41" s="316"/>
      <c r="AC41" s="317"/>
      <c r="AD41" s="316"/>
      <c r="AE41" s="317"/>
      <c r="AF41" s="316"/>
      <c r="AG41" s="317"/>
      <c r="AH41" s="1609"/>
      <c r="AI41" s="1610"/>
      <c r="AJ41" s="316"/>
      <c r="AK41" s="317"/>
      <c r="AL41" s="1609"/>
      <c r="AM41" s="1610"/>
      <c r="AN41" s="1609"/>
      <c r="AO41" s="1610"/>
      <c r="AP41" s="1905"/>
      <c r="AQ41" s="1906"/>
      <c r="AR41" s="316"/>
      <c r="AS41" s="317"/>
      <c r="AT41" s="316"/>
      <c r="AU41" s="317"/>
      <c r="AV41" s="528"/>
      <c r="GA41" s="139"/>
      <c r="GB41" s="140"/>
      <c r="GC41" s="141"/>
      <c r="GD41" s="141"/>
      <c r="GE41" s="141"/>
      <c r="GF41" s="141"/>
      <c r="GG41" s="141"/>
      <c r="GH41" s="141"/>
      <c r="GI41" s="142"/>
      <c r="HI41" s="143" t="s">
        <v>114</v>
      </c>
      <c r="HJ41" s="143" t="s">
        <v>46</v>
      </c>
      <c r="HK41" s="10" t="s">
        <v>46</v>
      </c>
      <c r="HL41" s="10" t="s">
        <v>23</v>
      </c>
      <c r="HM41" s="10" t="s">
        <v>45</v>
      </c>
      <c r="HN41" s="143" t="s">
        <v>103</v>
      </c>
    </row>
    <row r="42" spans="1:236" s="3" customFormat="1" ht="30" customHeight="1" x14ac:dyDescent="0.2">
      <c r="A42" s="43"/>
      <c r="B42" s="550" t="s">
        <v>150</v>
      </c>
      <c r="C42" s="558" t="s">
        <v>105</v>
      </c>
      <c r="D42" s="559" t="s">
        <v>167</v>
      </c>
      <c r="E42" s="560" t="s">
        <v>168</v>
      </c>
      <c r="F42" s="561" t="s">
        <v>169</v>
      </c>
      <c r="G42" s="562">
        <v>10</v>
      </c>
      <c r="H42" s="563">
        <v>150</v>
      </c>
      <c r="I42" s="564">
        <f>ROUND(H42*G42,2)</f>
        <v>1500</v>
      </c>
      <c r="J42" s="609"/>
      <c r="K42" s="610">
        <f>ROUND(J42*$H42,2)</f>
        <v>0</v>
      </c>
      <c r="L42" s="609"/>
      <c r="M42" s="610">
        <f>ROUND(L42*$H42,2)</f>
        <v>0</v>
      </c>
      <c r="N42" s="609">
        <v>3</v>
      </c>
      <c r="O42" s="610">
        <f>ROUND(N42*$H42,2)</f>
        <v>450</v>
      </c>
      <c r="P42" s="609">
        <v>5</v>
      </c>
      <c r="Q42" s="610">
        <f>ROUND(P42*$H42,2)</f>
        <v>750</v>
      </c>
      <c r="R42" s="609"/>
      <c r="S42" s="610">
        <f>ROUND(R42*$H42,2)</f>
        <v>0</v>
      </c>
      <c r="T42" s="609"/>
      <c r="U42" s="610">
        <f>ROUND(T42*$H42,2)</f>
        <v>0</v>
      </c>
      <c r="V42" s="609"/>
      <c r="W42" s="610">
        <f>ROUND(V42*$H42,2)</f>
        <v>0</v>
      </c>
      <c r="X42" s="609"/>
      <c r="Y42" s="610">
        <f>ROUND(X42*$H42,2)</f>
        <v>0</v>
      </c>
      <c r="Z42" s="609"/>
      <c r="AA42" s="610">
        <f>ROUND(Z42*$H42,2)</f>
        <v>0</v>
      </c>
      <c r="AB42" s="609"/>
      <c r="AC42" s="610">
        <f>ROUND(AB42*$H42,2)</f>
        <v>0</v>
      </c>
      <c r="AD42" s="609"/>
      <c r="AE42" s="610">
        <f>ROUND(AD42*$H42,2)</f>
        <v>0</v>
      </c>
      <c r="AF42" s="609"/>
      <c r="AG42" s="610">
        <f>ROUND(AF42*$H42,2)</f>
        <v>0</v>
      </c>
      <c r="AH42" s="2103">
        <v>1</v>
      </c>
      <c r="AI42" s="2104">
        <f>ROUND(AH42*$H42,2)</f>
        <v>150</v>
      </c>
      <c r="AJ42" s="609"/>
      <c r="AK42" s="610">
        <f>ROUND(AJ42*$H42,2)</f>
        <v>0</v>
      </c>
      <c r="AL42" s="2103"/>
      <c r="AM42" s="2104">
        <f>ROUND(AL42*$H42,2)</f>
        <v>0</v>
      </c>
      <c r="AN42" s="2103"/>
      <c r="AO42" s="2104">
        <f>ROUND(AN42*$H42,2)</f>
        <v>0</v>
      </c>
      <c r="AP42" s="1940"/>
      <c r="AQ42" s="1941">
        <f>ROUND(AP42*$H42,2)</f>
        <v>0</v>
      </c>
      <c r="AR42" s="609">
        <f>AP42+AN42+AL42+AJ42+AH42+AF42+AD42+AB42+Z42+X42+V42+T42+R42+P42+N42+L42+J42</f>
        <v>9</v>
      </c>
      <c r="AS42" s="610">
        <f>ROUND(AR42*H42,2)</f>
        <v>1350</v>
      </c>
      <c r="AT42" s="609">
        <f>G42-AR42</f>
        <v>1</v>
      </c>
      <c r="AU42" s="610">
        <f>ROUND(AT42*H42,2)</f>
        <v>150</v>
      </c>
      <c r="AV42" s="820">
        <f>AU42/I42</f>
        <v>0.1</v>
      </c>
      <c r="GA42" s="44"/>
      <c r="GB42" s="586" t="s">
        <v>7</v>
      </c>
      <c r="GC42" s="587" t="s">
        <v>31</v>
      </c>
      <c r="GD42" s="196"/>
      <c r="GE42" s="45">
        <f>GD42*G42</f>
        <v>0</v>
      </c>
      <c r="GF42" s="45">
        <v>0</v>
      </c>
      <c r="GG42" s="45">
        <f>GF42*G42</f>
        <v>0</v>
      </c>
      <c r="GH42" s="45">
        <v>0</v>
      </c>
      <c r="GI42" s="588">
        <f>GH42*G42</f>
        <v>0</v>
      </c>
      <c r="HG42" s="46" t="s">
        <v>110</v>
      </c>
      <c r="HI42" s="46" t="s">
        <v>105</v>
      </c>
      <c r="HJ42" s="46" t="s">
        <v>46</v>
      </c>
      <c r="HN42" s="46" t="s">
        <v>103</v>
      </c>
      <c r="HT42" s="589">
        <f>IF(GC42="základní",I42,0)</f>
        <v>1500</v>
      </c>
      <c r="HU42" s="589">
        <f>IF(GC42="snížená",I42,0)</f>
        <v>0</v>
      </c>
      <c r="HV42" s="589">
        <f>IF(GC42="zákl. přenesená",I42,0)</f>
        <v>0</v>
      </c>
      <c r="HW42" s="589">
        <f>IF(GC42="sníž. přenesená",I42,0)</f>
        <v>0</v>
      </c>
      <c r="HX42" s="589">
        <f>IF(GC42="nulová",I42,0)</f>
        <v>0</v>
      </c>
      <c r="HY42" s="46" t="s">
        <v>45</v>
      </c>
      <c r="HZ42" s="589">
        <f>ROUND(H42*G42,2)</f>
        <v>1500</v>
      </c>
      <c r="IA42" s="46" t="s">
        <v>110</v>
      </c>
      <c r="IB42" s="46" t="s">
        <v>1200</v>
      </c>
    </row>
    <row r="43" spans="1:236" s="1" customFormat="1" ht="30" customHeight="1" x14ac:dyDescent="0.2">
      <c r="A43" s="23"/>
      <c r="B43" s="625"/>
      <c r="C43" s="416" t="s">
        <v>112</v>
      </c>
      <c r="D43" s="196"/>
      <c r="E43" s="626" t="s">
        <v>171</v>
      </c>
      <c r="F43" s="196"/>
      <c r="G43" s="196"/>
      <c r="H43" s="197"/>
      <c r="I43" s="498"/>
      <c r="J43" s="542"/>
      <c r="K43" s="543"/>
      <c r="L43" s="542"/>
      <c r="M43" s="543"/>
      <c r="N43" s="542"/>
      <c r="O43" s="543"/>
      <c r="P43" s="542"/>
      <c r="Q43" s="543"/>
      <c r="R43" s="542"/>
      <c r="S43" s="543"/>
      <c r="T43" s="542"/>
      <c r="U43" s="543"/>
      <c r="V43" s="542"/>
      <c r="W43" s="543"/>
      <c r="X43" s="542"/>
      <c r="Y43" s="543"/>
      <c r="Z43" s="542"/>
      <c r="AA43" s="543"/>
      <c r="AB43" s="542"/>
      <c r="AC43" s="543"/>
      <c r="AD43" s="542"/>
      <c r="AE43" s="543"/>
      <c r="AF43" s="542"/>
      <c r="AG43" s="543"/>
      <c r="AH43" s="1605"/>
      <c r="AI43" s="1606"/>
      <c r="AJ43" s="542"/>
      <c r="AK43" s="543"/>
      <c r="AL43" s="1605"/>
      <c r="AM43" s="1606"/>
      <c r="AN43" s="1605"/>
      <c r="AO43" s="1606"/>
      <c r="AP43" s="1901"/>
      <c r="AQ43" s="1902"/>
      <c r="AR43" s="542"/>
      <c r="AS43" s="543"/>
      <c r="AT43" s="542"/>
      <c r="AU43" s="543"/>
      <c r="AV43" s="539"/>
      <c r="GA43" s="25"/>
      <c r="GB43" s="128"/>
      <c r="GC43" s="129"/>
      <c r="GD43" s="33"/>
      <c r="GE43" s="33"/>
      <c r="GF43" s="33"/>
      <c r="GG43" s="33"/>
      <c r="GH43" s="33"/>
      <c r="GI43" s="34"/>
      <c r="GJ43" s="22"/>
      <c r="GK43" s="22"/>
      <c r="GL43" s="22"/>
      <c r="GM43" s="22"/>
      <c r="GN43" s="22"/>
      <c r="GO43" s="22"/>
      <c r="GP43" s="22"/>
      <c r="GQ43" s="22"/>
      <c r="GR43" s="22"/>
      <c r="GS43" s="22"/>
      <c r="GT43" s="22"/>
      <c r="HI43" s="13" t="s">
        <v>112</v>
      </c>
      <c r="HJ43" s="13" t="s">
        <v>46</v>
      </c>
    </row>
    <row r="44" spans="1:236" s="10" customFormat="1" ht="30" customHeight="1" x14ac:dyDescent="0.2">
      <c r="A44" s="137"/>
      <c r="B44" s="633"/>
      <c r="C44" s="416" t="s">
        <v>114</v>
      </c>
      <c r="D44" s="634" t="s">
        <v>7</v>
      </c>
      <c r="E44" s="635" t="s">
        <v>898</v>
      </c>
      <c r="F44" s="636"/>
      <c r="G44" s="637">
        <v>10</v>
      </c>
      <c r="H44" s="638"/>
      <c r="I44" s="639"/>
      <c r="J44" s="316"/>
      <c r="K44" s="317"/>
      <c r="L44" s="316"/>
      <c r="M44" s="317"/>
      <c r="N44" s="316"/>
      <c r="O44" s="317"/>
      <c r="P44" s="316"/>
      <c r="Q44" s="317"/>
      <c r="R44" s="316"/>
      <c r="S44" s="317"/>
      <c r="T44" s="316"/>
      <c r="U44" s="317"/>
      <c r="V44" s="316"/>
      <c r="W44" s="317"/>
      <c r="X44" s="316"/>
      <c r="Y44" s="317"/>
      <c r="Z44" s="316"/>
      <c r="AA44" s="317"/>
      <c r="AB44" s="316"/>
      <c r="AC44" s="317"/>
      <c r="AD44" s="316"/>
      <c r="AE44" s="317"/>
      <c r="AF44" s="316"/>
      <c r="AG44" s="317"/>
      <c r="AH44" s="1609"/>
      <c r="AI44" s="1610"/>
      <c r="AJ44" s="316"/>
      <c r="AK44" s="317"/>
      <c r="AL44" s="1609"/>
      <c r="AM44" s="1610"/>
      <c r="AN44" s="1609"/>
      <c r="AO44" s="1610"/>
      <c r="AP44" s="1905"/>
      <c r="AQ44" s="1906"/>
      <c r="AR44" s="316"/>
      <c r="AS44" s="317"/>
      <c r="AT44" s="316"/>
      <c r="AU44" s="317"/>
      <c r="AV44" s="528"/>
      <c r="GA44" s="139"/>
      <c r="GB44" s="140"/>
      <c r="GC44" s="141"/>
      <c r="GD44" s="141"/>
      <c r="GE44" s="141"/>
      <c r="GF44" s="141"/>
      <c r="GG44" s="141"/>
      <c r="GH44" s="141"/>
      <c r="GI44" s="142"/>
      <c r="HI44" s="143" t="s">
        <v>114</v>
      </c>
      <c r="HJ44" s="143" t="s">
        <v>46</v>
      </c>
      <c r="HK44" s="10" t="s">
        <v>46</v>
      </c>
      <c r="HL44" s="10" t="s">
        <v>23</v>
      </c>
      <c r="HM44" s="10" t="s">
        <v>45</v>
      </c>
      <c r="HN44" s="143" t="s">
        <v>103</v>
      </c>
    </row>
    <row r="45" spans="1:236" s="3" customFormat="1" ht="51" customHeight="1" x14ac:dyDescent="0.2">
      <c r="A45" s="43"/>
      <c r="B45" s="550" t="s">
        <v>159</v>
      </c>
      <c r="C45" s="558" t="s">
        <v>105</v>
      </c>
      <c r="D45" s="559" t="s">
        <v>174</v>
      </c>
      <c r="E45" s="560" t="s">
        <v>175</v>
      </c>
      <c r="F45" s="561" t="s">
        <v>153</v>
      </c>
      <c r="G45" s="562">
        <v>5.3</v>
      </c>
      <c r="H45" s="563">
        <v>385.8</v>
      </c>
      <c r="I45" s="564">
        <f>ROUND(H45*G45,2)</f>
        <v>2044.74</v>
      </c>
      <c r="J45" s="609"/>
      <c r="K45" s="610">
        <f>ROUND(J45*$H45,2)</f>
        <v>0</v>
      </c>
      <c r="L45" s="609"/>
      <c r="M45" s="610">
        <f>ROUND(L45*$H45,2)</f>
        <v>0</v>
      </c>
      <c r="N45" s="609">
        <v>2</v>
      </c>
      <c r="O45" s="610">
        <f>ROUND(N45*$H45,2)</f>
        <v>771.6</v>
      </c>
      <c r="P45" s="609">
        <v>1</v>
      </c>
      <c r="Q45" s="610">
        <f>ROUND(P45*$H45,2)</f>
        <v>385.8</v>
      </c>
      <c r="R45" s="609"/>
      <c r="S45" s="610">
        <f>ROUND(R45*$H45,2)</f>
        <v>0</v>
      </c>
      <c r="T45" s="609"/>
      <c r="U45" s="610">
        <f>ROUND(T45*$H45,2)</f>
        <v>0</v>
      </c>
      <c r="V45" s="609"/>
      <c r="W45" s="610">
        <f>ROUND(V45*$H45,2)</f>
        <v>0</v>
      </c>
      <c r="X45" s="609"/>
      <c r="Y45" s="610">
        <f>ROUND(X45*$H45,2)</f>
        <v>0</v>
      </c>
      <c r="Z45" s="609"/>
      <c r="AA45" s="610">
        <f>ROUND(Z45*$H45,2)</f>
        <v>0</v>
      </c>
      <c r="AB45" s="609"/>
      <c r="AC45" s="610">
        <f>ROUND(AB45*$H45,2)</f>
        <v>0</v>
      </c>
      <c r="AD45" s="609"/>
      <c r="AE45" s="610">
        <f>ROUND(AD45*$H45,2)</f>
        <v>0</v>
      </c>
      <c r="AF45" s="609"/>
      <c r="AG45" s="610">
        <f>ROUND(AF45*$H45,2)</f>
        <v>0</v>
      </c>
      <c r="AH45" s="2103">
        <v>1</v>
      </c>
      <c r="AI45" s="2104">
        <f>ROUND(AH45*$H45,2)</f>
        <v>385.8</v>
      </c>
      <c r="AJ45" s="609"/>
      <c r="AK45" s="610">
        <f>ROUND(AJ45*$H45,2)</f>
        <v>0</v>
      </c>
      <c r="AL45" s="2103"/>
      <c r="AM45" s="2104">
        <f>ROUND(AL45*$H45,2)</f>
        <v>0</v>
      </c>
      <c r="AN45" s="2103"/>
      <c r="AO45" s="2104">
        <f>ROUND(AN45*$H45,2)</f>
        <v>0</v>
      </c>
      <c r="AP45" s="1940"/>
      <c r="AQ45" s="1941">
        <f>ROUND(AP45*$H45,2)</f>
        <v>0</v>
      </c>
      <c r="AR45" s="609">
        <f>AP45+AN45+AL45+AJ45+AH45+AF45+AD45+AB45+Z45+X45+V45+T45+R45+P45+N45+L45+J45</f>
        <v>4</v>
      </c>
      <c r="AS45" s="610">
        <f>ROUND(AR45*H45,2)</f>
        <v>1543.2</v>
      </c>
      <c r="AT45" s="609">
        <f>G45-AR45</f>
        <v>1.2999999999999998</v>
      </c>
      <c r="AU45" s="610">
        <f>ROUND(AT45*H45,2)</f>
        <v>501.54</v>
      </c>
      <c r="AV45" s="820">
        <f>AU45/I45</f>
        <v>0.24528301886792453</v>
      </c>
      <c r="GA45" s="44"/>
      <c r="GB45" s="586" t="s">
        <v>7</v>
      </c>
      <c r="GC45" s="587" t="s">
        <v>31</v>
      </c>
      <c r="GD45" s="196"/>
      <c r="GE45" s="45">
        <f>GD45*G45</f>
        <v>0</v>
      </c>
      <c r="GF45" s="45">
        <v>8.6800000000000002E-3</v>
      </c>
      <c r="GG45" s="45">
        <f>GF45*G45</f>
        <v>4.6003999999999996E-2</v>
      </c>
      <c r="GH45" s="45">
        <v>0</v>
      </c>
      <c r="GI45" s="588">
        <f>GH45*G45</f>
        <v>0</v>
      </c>
      <c r="HG45" s="46" t="s">
        <v>110</v>
      </c>
      <c r="HI45" s="46" t="s">
        <v>105</v>
      </c>
      <c r="HJ45" s="46" t="s">
        <v>46</v>
      </c>
      <c r="HN45" s="46" t="s">
        <v>103</v>
      </c>
      <c r="HT45" s="589">
        <f>IF(GC45="základní",I45,0)</f>
        <v>2044.74</v>
      </c>
      <c r="HU45" s="589">
        <f>IF(GC45="snížená",I45,0)</f>
        <v>0</v>
      </c>
      <c r="HV45" s="589">
        <f>IF(GC45="zákl. přenesená",I45,0)</f>
        <v>0</v>
      </c>
      <c r="HW45" s="589">
        <f>IF(GC45="sníž. přenesená",I45,0)</f>
        <v>0</v>
      </c>
      <c r="HX45" s="589">
        <f>IF(GC45="nulová",I45,0)</f>
        <v>0</v>
      </c>
      <c r="HY45" s="46" t="s">
        <v>45</v>
      </c>
      <c r="HZ45" s="589">
        <f>ROUND(H45*G45,2)</f>
        <v>2044.74</v>
      </c>
      <c r="IA45" s="46" t="s">
        <v>110</v>
      </c>
      <c r="IB45" s="46" t="s">
        <v>1201</v>
      </c>
    </row>
    <row r="46" spans="1:236" s="1" customFormat="1" ht="30" customHeight="1" x14ac:dyDescent="0.2">
      <c r="A46" s="23"/>
      <c r="B46" s="625"/>
      <c r="C46" s="416" t="s">
        <v>112</v>
      </c>
      <c r="D46" s="196"/>
      <c r="E46" s="626" t="s">
        <v>177</v>
      </c>
      <c r="F46" s="196"/>
      <c r="G46" s="196"/>
      <c r="H46" s="197"/>
      <c r="I46" s="498"/>
      <c r="J46" s="542"/>
      <c r="K46" s="543"/>
      <c r="L46" s="542"/>
      <c r="M46" s="543"/>
      <c r="N46" s="542"/>
      <c r="O46" s="543"/>
      <c r="P46" s="542"/>
      <c r="Q46" s="543"/>
      <c r="R46" s="542"/>
      <c r="S46" s="543"/>
      <c r="T46" s="542"/>
      <c r="U46" s="543"/>
      <c r="V46" s="542"/>
      <c r="W46" s="543"/>
      <c r="X46" s="542"/>
      <c r="Y46" s="543"/>
      <c r="Z46" s="542"/>
      <c r="AA46" s="543"/>
      <c r="AB46" s="542"/>
      <c r="AC46" s="543"/>
      <c r="AD46" s="542"/>
      <c r="AE46" s="543"/>
      <c r="AF46" s="542"/>
      <c r="AG46" s="543"/>
      <c r="AH46" s="1605"/>
      <c r="AI46" s="1606"/>
      <c r="AJ46" s="542"/>
      <c r="AK46" s="543"/>
      <c r="AL46" s="1605"/>
      <c r="AM46" s="1606"/>
      <c r="AN46" s="1605"/>
      <c r="AO46" s="1606"/>
      <c r="AP46" s="1901"/>
      <c r="AQ46" s="1902"/>
      <c r="AR46" s="542"/>
      <c r="AS46" s="543"/>
      <c r="AT46" s="542"/>
      <c r="AU46" s="543"/>
      <c r="AV46" s="539"/>
      <c r="GA46" s="25"/>
      <c r="GB46" s="128"/>
      <c r="GC46" s="129"/>
      <c r="GD46" s="33"/>
      <c r="GE46" s="33"/>
      <c r="GF46" s="33"/>
      <c r="GG46" s="33"/>
      <c r="GH46" s="33"/>
      <c r="GI46" s="34"/>
      <c r="GJ46" s="22"/>
      <c r="GK46" s="22"/>
      <c r="GL46" s="22"/>
      <c r="GM46" s="22"/>
      <c r="GN46" s="22"/>
      <c r="GO46" s="22"/>
      <c r="GP46" s="22"/>
      <c r="GQ46" s="22"/>
      <c r="GR46" s="22"/>
      <c r="GS46" s="22"/>
      <c r="GT46" s="22"/>
      <c r="HI46" s="13" t="s">
        <v>112</v>
      </c>
      <c r="HJ46" s="13" t="s">
        <v>46</v>
      </c>
    </row>
    <row r="47" spans="1:236" s="9" customFormat="1" ht="30" customHeight="1" x14ac:dyDescent="0.2">
      <c r="A47" s="130"/>
      <c r="B47" s="627"/>
      <c r="C47" s="416" t="s">
        <v>114</v>
      </c>
      <c r="D47" s="628" t="s">
        <v>7</v>
      </c>
      <c r="E47" s="629" t="s">
        <v>900</v>
      </c>
      <c r="F47" s="630"/>
      <c r="G47" s="628" t="s">
        <v>7</v>
      </c>
      <c r="H47" s="631"/>
      <c r="I47" s="632"/>
      <c r="J47" s="314"/>
      <c r="K47" s="315"/>
      <c r="L47" s="314"/>
      <c r="M47" s="315"/>
      <c r="N47" s="314"/>
      <c r="O47" s="315"/>
      <c r="P47" s="314"/>
      <c r="Q47" s="315"/>
      <c r="R47" s="314"/>
      <c r="S47" s="315"/>
      <c r="T47" s="314"/>
      <c r="U47" s="315"/>
      <c r="V47" s="314"/>
      <c r="W47" s="315"/>
      <c r="X47" s="314"/>
      <c r="Y47" s="315"/>
      <c r="Z47" s="314"/>
      <c r="AA47" s="315"/>
      <c r="AB47" s="314"/>
      <c r="AC47" s="315"/>
      <c r="AD47" s="314"/>
      <c r="AE47" s="315"/>
      <c r="AF47" s="314"/>
      <c r="AG47" s="315"/>
      <c r="AH47" s="1607"/>
      <c r="AI47" s="1608"/>
      <c r="AJ47" s="314"/>
      <c r="AK47" s="315"/>
      <c r="AL47" s="1607"/>
      <c r="AM47" s="1608"/>
      <c r="AN47" s="1607"/>
      <c r="AO47" s="1608"/>
      <c r="AP47" s="1903"/>
      <c r="AQ47" s="1904"/>
      <c r="AR47" s="314"/>
      <c r="AS47" s="315"/>
      <c r="AT47" s="314"/>
      <c r="AU47" s="315"/>
      <c r="AV47" s="527"/>
      <c r="GA47" s="132"/>
      <c r="GB47" s="133"/>
      <c r="GC47" s="134"/>
      <c r="GD47" s="134"/>
      <c r="GE47" s="134"/>
      <c r="GF47" s="134"/>
      <c r="GG47" s="134"/>
      <c r="GH47" s="134"/>
      <c r="GI47" s="135"/>
      <c r="HI47" s="136" t="s">
        <v>114</v>
      </c>
      <c r="HJ47" s="136" t="s">
        <v>46</v>
      </c>
      <c r="HK47" s="9" t="s">
        <v>45</v>
      </c>
      <c r="HL47" s="9" t="s">
        <v>23</v>
      </c>
      <c r="HM47" s="9" t="s">
        <v>44</v>
      </c>
      <c r="HN47" s="136" t="s">
        <v>103</v>
      </c>
    </row>
    <row r="48" spans="1:236" s="10" customFormat="1" ht="30" customHeight="1" x14ac:dyDescent="0.2">
      <c r="A48" s="137"/>
      <c r="B48" s="633"/>
      <c r="C48" s="416" t="s">
        <v>114</v>
      </c>
      <c r="D48" s="634" t="s">
        <v>7</v>
      </c>
      <c r="E48" s="635" t="s">
        <v>1202</v>
      </c>
      <c r="F48" s="636"/>
      <c r="G48" s="637">
        <v>5.3</v>
      </c>
      <c r="H48" s="638"/>
      <c r="I48" s="639"/>
      <c r="J48" s="316"/>
      <c r="K48" s="317"/>
      <c r="L48" s="316"/>
      <c r="M48" s="317"/>
      <c r="N48" s="316"/>
      <c r="O48" s="317"/>
      <c r="P48" s="316"/>
      <c r="Q48" s="317"/>
      <c r="R48" s="316"/>
      <c r="S48" s="317"/>
      <c r="T48" s="316"/>
      <c r="U48" s="317"/>
      <c r="V48" s="316"/>
      <c r="W48" s="317"/>
      <c r="X48" s="316"/>
      <c r="Y48" s="317"/>
      <c r="Z48" s="316"/>
      <c r="AA48" s="317"/>
      <c r="AB48" s="316"/>
      <c r="AC48" s="317"/>
      <c r="AD48" s="316"/>
      <c r="AE48" s="317"/>
      <c r="AF48" s="316"/>
      <c r="AG48" s="317"/>
      <c r="AH48" s="1609"/>
      <c r="AI48" s="1610"/>
      <c r="AJ48" s="316"/>
      <c r="AK48" s="317"/>
      <c r="AL48" s="1609"/>
      <c r="AM48" s="1610"/>
      <c r="AN48" s="1609"/>
      <c r="AO48" s="1610"/>
      <c r="AP48" s="1905"/>
      <c r="AQ48" s="1906"/>
      <c r="AR48" s="316"/>
      <c r="AS48" s="317"/>
      <c r="AT48" s="316"/>
      <c r="AU48" s="317"/>
      <c r="AV48" s="528"/>
      <c r="GA48" s="139"/>
      <c r="GB48" s="140"/>
      <c r="GC48" s="141"/>
      <c r="GD48" s="141"/>
      <c r="GE48" s="141"/>
      <c r="GF48" s="141"/>
      <c r="GG48" s="141"/>
      <c r="GH48" s="141"/>
      <c r="GI48" s="142"/>
      <c r="HI48" s="143" t="s">
        <v>114</v>
      </c>
      <c r="HJ48" s="143" t="s">
        <v>46</v>
      </c>
      <c r="HK48" s="10" t="s">
        <v>46</v>
      </c>
      <c r="HL48" s="10" t="s">
        <v>23</v>
      </c>
      <c r="HM48" s="10" t="s">
        <v>45</v>
      </c>
      <c r="HN48" s="143" t="s">
        <v>103</v>
      </c>
    </row>
    <row r="49" spans="1:236" s="3" customFormat="1" ht="30" customHeight="1" x14ac:dyDescent="0.2">
      <c r="A49" s="43"/>
      <c r="B49" s="550" t="s">
        <v>166</v>
      </c>
      <c r="C49" s="558" t="s">
        <v>105</v>
      </c>
      <c r="D49" s="559" t="s">
        <v>192</v>
      </c>
      <c r="E49" s="560" t="s">
        <v>193</v>
      </c>
      <c r="F49" s="561" t="s">
        <v>194</v>
      </c>
      <c r="G49" s="562">
        <v>8.52</v>
      </c>
      <c r="H49" s="563">
        <v>599</v>
      </c>
      <c r="I49" s="564">
        <f>ROUND(H49*G49,2)</f>
        <v>5103.4799999999996</v>
      </c>
      <c r="J49" s="609"/>
      <c r="K49" s="610">
        <f>ROUND(J49*$H49,2)</f>
        <v>0</v>
      </c>
      <c r="L49" s="609"/>
      <c r="M49" s="610">
        <f>ROUND(L49*$H49,2)</f>
        <v>0</v>
      </c>
      <c r="N49" s="609">
        <v>2</v>
      </c>
      <c r="O49" s="610">
        <f>ROUND(N49*$H49,2)</f>
        <v>1198</v>
      </c>
      <c r="P49" s="609">
        <v>1.1000000000000001</v>
      </c>
      <c r="Q49" s="610">
        <f>ROUND(P49*$H49,2)</f>
        <v>658.9</v>
      </c>
      <c r="R49" s="609"/>
      <c r="S49" s="610">
        <f>ROUND(R49*$H49,2)</f>
        <v>0</v>
      </c>
      <c r="T49" s="609"/>
      <c r="U49" s="610">
        <f>ROUND(T49*$H49,2)</f>
        <v>0</v>
      </c>
      <c r="V49" s="609"/>
      <c r="W49" s="610">
        <f>ROUND(V49*$H49,2)</f>
        <v>0</v>
      </c>
      <c r="X49" s="609"/>
      <c r="Y49" s="610">
        <f>ROUND(X49*$H49,2)</f>
        <v>0</v>
      </c>
      <c r="Z49" s="609"/>
      <c r="AA49" s="610">
        <f>ROUND(Z49*$H49,2)</f>
        <v>0</v>
      </c>
      <c r="AB49" s="609"/>
      <c r="AC49" s="610">
        <f>ROUND(AB49*$H49,2)</f>
        <v>0</v>
      </c>
      <c r="AD49" s="609"/>
      <c r="AE49" s="610">
        <f>ROUND(AD49*$H49,2)</f>
        <v>0</v>
      </c>
      <c r="AF49" s="609"/>
      <c r="AG49" s="610">
        <f>ROUND(AF49*$H49,2)</f>
        <v>0</v>
      </c>
      <c r="AH49" s="2103">
        <v>3.5</v>
      </c>
      <c r="AI49" s="2104">
        <f>ROUND(AH49*$H49,2)</f>
        <v>2096.5</v>
      </c>
      <c r="AJ49" s="609"/>
      <c r="AK49" s="610">
        <f>ROUND(AJ49*$H49,2)</f>
        <v>0</v>
      </c>
      <c r="AL49" s="2103"/>
      <c r="AM49" s="2104">
        <f>ROUND(AL49*$H49,2)</f>
        <v>0</v>
      </c>
      <c r="AN49" s="2103"/>
      <c r="AO49" s="2104">
        <f>ROUND(AN49*$H49,2)</f>
        <v>0</v>
      </c>
      <c r="AP49" s="1940"/>
      <c r="AQ49" s="1941">
        <f>ROUND(AP49*$H49,2)</f>
        <v>0</v>
      </c>
      <c r="AR49" s="609">
        <f>AP49+AN49+AL49+AJ49+AH49+AF49+AD49+AB49+Z49+X49+V49+T49+R49+P49+N49+L49+J49</f>
        <v>6.6</v>
      </c>
      <c r="AS49" s="610">
        <f>ROUND(AR49*H49,2)</f>
        <v>3953.4</v>
      </c>
      <c r="AT49" s="609">
        <f>G49-AR49</f>
        <v>1.92</v>
      </c>
      <c r="AU49" s="610">
        <f>ROUND(AT49*H49,2)</f>
        <v>1150.08</v>
      </c>
      <c r="AV49" s="820">
        <f>AU49/I49</f>
        <v>0.22535211267605634</v>
      </c>
      <c r="GA49" s="44"/>
      <c r="GB49" s="586" t="s">
        <v>7</v>
      </c>
      <c r="GC49" s="587" t="s">
        <v>31</v>
      </c>
      <c r="GD49" s="196"/>
      <c r="GE49" s="45">
        <f>GD49*G49</f>
        <v>0</v>
      </c>
      <c r="GF49" s="45">
        <v>0</v>
      </c>
      <c r="GG49" s="45">
        <f>GF49*G49</f>
        <v>0</v>
      </c>
      <c r="GH49" s="45">
        <v>0</v>
      </c>
      <c r="GI49" s="588">
        <f>GH49*G49</f>
        <v>0</v>
      </c>
      <c r="HG49" s="46" t="s">
        <v>110</v>
      </c>
      <c r="HI49" s="46" t="s">
        <v>105</v>
      </c>
      <c r="HJ49" s="46" t="s">
        <v>46</v>
      </c>
      <c r="HN49" s="46" t="s">
        <v>103</v>
      </c>
      <c r="HT49" s="589">
        <f>IF(GC49="základní",I49,0)</f>
        <v>5103.4799999999996</v>
      </c>
      <c r="HU49" s="589">
        <f>IF(GC49="snížená",I49,0)</f>
        <v>0</v>
      </c>
      <c r="HV49" s="589">
        <f>IF(GC49="zákl. přenesená",I49,0)</f>
        <v>0</v>
      </c>
      <c r="HW49" s="589">
        <f>IF(GC49="sníž. přenesená",I49,0)</f>
        <v>0</v>
      </c>
      <c r="HX49" s="589">
        <f>IF(GC49="nulová",I49,0)</f>
        <v>0</v>
      </c>
      <c r="HY49" s="46" t="s">
        <v>45</v>
      </c>
      <c r="HZ49" s="589">
        <f>ROUND(H49*G49,2)</f>
        <v>5103.4799999999996</v>
      </c>
      <c r="IA49" s="46" t="s">
        <v>110</v>
      </c>
      <c r="IB49" s="46" t="s">
        <v>1203</v>
      </c>
    </row>
    <row r="50" spans="1:236" s="1" customFormat="1" ht="30" customHeight="1" x14ac:dyDescent="0.2">
      <c r="A50" s="23"/>
      <c r="B50" s="625"/>
      <c r="C50" s="416" t="s">
        <v>112</v>
      </c>
      <c r="D50" s="196"/>
      <c r="E50" s="626" t="s">
        <v>196</v>
      </c>
      <c r="F50" s="196"/>
      <c r="G50" s="196"/>
      <c r="H50" s="197"/>
      <c r="I50" s="498"/>
      <c r="J50" s="542"/>
      <c r="K50" s="543"/>
      <c r="L50" s="542"/>
      <c r="M50" s="543"/>
      <c r="N50" s="542"/>
      <c r="O50" s="543"/>
      <c r="P50" s="542"/>
      <c r="Q50" s="543"/>
      <c r="R50" s="542"/>
      <c r="S50" s="543"/>
      <c r="T50" s="542"/>
      <c r="U50" s="543"/>
      <c r="V50" s="542"/>
      <c r="W50" s="543"/>
      <c r="X50" s="542"/>
      <c r="Y50" s="543"/>
      <c r="Z50" s="542"/>
      <c r="AA50" s="543"/>
      <c r="AB50" s="542"/>
      <c r="AC50" s="543"/>
      <c r="AD50" s="542"/>
      <c r="AE50" s="543"/>
      <c r="AF50" s="542"/>
      <c r="AG50" s="543"/>
      <c r="AH50" s="1605"/>
      <c r="AI50" s="1606"/>
      <c r="AJ50" s="542"/>
      <c r="AK50" s="543"/>
      <c r="AL50" s="1605"/>
      <c r="AM50" s="1606"/>
      <c r="AN50" s="1605"/>
      <c r="AO50" s="1606"/>
      <c r="AP50" s="1901"/>
      <c r="AQ50" s="1902"/>
      <c r="AR50" s="542"/>
      <c r="AS50" s="543"/>
      <c r="AT50" s="542"/>
      <c r="AU50" s="543"/>
      <c r="AV50" s="539"/>
      <c r="GA50" s="25"/>
      <c r="GB50" s="128"/>
      <c r="GC50" s="129"/>
      <c r="GD50" s="33"/>
      <c r="GE50" s="33"/>
      <c r="GF50" s="33"/>
      <c r="GG50" s="33"/>
      <c r="GH50" s="33"/>
      <c r="GI50" s="34"/>
      <c r="GJ50" s="22"/>
      <c r="GK50" s="22"/>
      <c r="GL50" s="22"/>
      <c r="GM50" s="22"/>
      <c r="GN50" s="22"/>
      <c r="GO50" s="22"/>
      <c r="GP50" s="22"/>
      <c r="GQ50" s="22"/>
      <c r="GR50" s="22"/>
      <c r="GS50" s="22"/>
      <c r="GT50" s="22"/>
      <c r="HI50" s="13" t="s">
        <v>112</v>
      </c>
      <c r="HJ50" s="13" t="s">
        <v>46</v>
      </c>
    </row>
    <row r="51" spans="1:236" s="10" customFormat="1" ht="30" customHeight="1" x14ac:dyDescent="0.2">
      <c r="A51" s="137"/>
      <c r="B51" s="633"/>
      <c r="C51" s="416" t="s">
        <v>114</v>
      </c>
      <c r="D51" s="634" t="s">
        <v>7</v>
      </c>
      <c r="E51" s="635" t="s">
        <v>1204</v>
      </c>
      <c r="F51" s="636"/>
      <c r="G51" s="637">
        <v>8.52</v>
      </c>
      <c r="H51" s="638"/>
      <c r="I51" s="639"/>
      <c r="J51" s="316"/>
      <c r="K51" s="317"/>
      <c r="L51" s="316"/>
      <c r="M51" s="317"/>
      <c r="N51" s="316"/>
      <c r="O51" s="317"/>
      <c r="P51" s="316"/>
      <c r="Q51" s="317"/>
      <c r="R51" s="316"/>
      <c r="S51" s="317"/>
      <c r="T51" s="316"/>
      <c r="U51" s="317"/>
      <c r="V51" s="316"/>
      <c r="W51" s="317"/>
      <c r="X51" s="316"/>
      <c r="Y51" s="317"/>
      <c r="Z51" s="316"/>
      <c r="AA51" s="317"/>
      <c r="AB51" s="316"/>
      <c r="AC51" s="317"/>
      <c r="AD51" s="316"/>
      <c r="AE51" s="317"/>
      <c r="AF51" s="316"/>
      <c r="AG51" s="317"/>
      <c r="AH51" s="1609"/>
      <c r="AI51" s="1610"/>
      <c r="AJ51" s="316"/>
      <c r="AK51" s="317"/>
      <c r="AL51" s="1609"/>
      <c r="AM51" s="1610"/>
      <c r="AN51" s="1609"/>
      <c r="AO51" s="1610"/>
      <c r="AP51" s="1905"/>
      <c r="AQ51" s="1906"/>
      <c r="AR51" s="316"/>
      <c r="AS51" s="317"/>
      <c r="AT51" s="316"/>
      <c r="AU51" s="317"/>
      <c r="AV51" s="528"/>
      <c r="GA51" s="139"/>
      <c r="GB51" s="140"/>
      <c r="GC51" s="141"/>
      <c r="GD51" s="141"/>
      <c r="GE51" s="141"/>
      <c r="GF51" s="141"/>
      <c r="GG51" s="141"/>
      <c r="GH51" s="141"/>
      <c r="GI51" s="142"/>
      <c r="HI51" s="143" t="s">
        <v>114</v>
      </c>
      <c r="HJ51" s="143" t="s">
        <v>46</v>
      </c>
      <c r="HK51" s="10" t="s">
        <v>46</v>
      </c>
      <c r="HL51" s="10" t="s">
        <v>23</v>
      </c>
      <c r="HM51" s="10" t="s">
        <v>45</v>
      </c>
      <c r="HN51" s="143" t="s">
        <v>103</v>
      </c>
    </row>
    <row r="52" spans="1:236" s="3" customFormat="1" ht="30" customHeight="1" x14ac:dyDescent="0.2">
      <c r="A52" s="43"/>
      <c r="B52" s="550" t="s">
        <v>173</v>
      </c>
      <c r="C52" s="558" t="s">
        <v>105</v>
      </c>
      <c r="D52" s="559" t="s">
        <v>200</v>
      </c>
      <c r="E52" s="560" t="s">
        <v>201</v>
      </c>
      <c r="F52" s="561" t="s">
        <v>194</v>
      </c>
      <c r="G52" s="562">
        <v>10.43</v>
      </c>
      <c r="H52" s="563">
        <v>58.4</v>
      </c>
      <c r="I52" s="564">
        <f>ROUND(H52*G52,2)</f>
        <v>609.11</v>
      </c>
      <c r="J52" s="609"/>
      <c r="K52" s="610">
        <f>ROUND(J52*$H52,2)</f>
        <v>0</v>
      </c>
      <c r="L52" s="609"/>
      <c r="M52" s="610">
        <f>ROUND(L52*$H52,2)</f>
        <v>0</v>
      </c>
      <c r="N52" s="609"/>
      <c r="O52" s="610">
        <f>ROUND(N52*$H52,2)</f>
        <v>0</v>
      </c>
      <c r="P52" s="609">
        <v>1</v>
      </c>
      <c r="Q52" s="610">
        <f>ROUND(P52*$H52,2)</f>
        <v>58.4</v>
      </c>
      <c r="R52" s="609"/>
      <c r="S52" s="610">
        <f>ROUND(R52*$H52,2)</f>
        <v>0</v>
      </c>
      <c r="T52" s="609"/>
      <c r="U52" s="610">
        <f>ROUND(T52*$H52,2)</f>
        <v>0</v>
      </c>
      <c r="V52" s="609"/>
      <c r="W52" s="610">
        <f>ROUND(V52*$H52,2)</f>
        <v>0</v>
      </c>
      <c r="X52" s="609"/>
      <c r="Y52" s="610">
        <f>ROUND(X52*$H52,2)</f>
        <v>0</v>
      </c>
      <c r="Z52" s="609"/>
      <c r="AA52" s="610">
        <f>ROUND(Z52*$H52,2)</f>
        <v>0</v>
      </c>
      <c r="AB52" s="609"/>
      <c r="AC52" s="610">
        <f>ROUND(AB52*$H52,2)</f>
        <v>0</v>
      </c>
      <c r="AD52" s="609"/>
      <c r="AE52" s="610">
        <f>ROUND(AD52*$H52,2)</f>
        <v>0</v>
      </c>
      <c r="AF52" s="609"/>
      <c r="AG52" s="610">
        <f>ROUND(AF52*$H52,2)</f>
        <v>0</v>
      </c>
      <c r="AH52" s="2103">
        <v>6.9</v>
      </c>
      <c r="AI52" s="2104">
        <f>ROUND(AH52*$H52,2)</f>
        <v>402.96</v>
      </c>
      <c r="AJ52" s="609"/>
      <c r="AK52" s="610">
        <f>ROUND(AJ52*$H52,2)</f>
        <v>0</v>
      </c>
      <c r="AL52" s="2103"/>
      <c r="AM52" s="2104">
        <f>ROUND(AL52*$H52,2)</f>
        <v>0</v>
      </c>
      <c r="AN52" s="2103"/>
      <c r="AO52" s="2104">
        <f>ROUND(AN52*$H52,2)</f>
        <v>0</v>
      </c>
      <c r="AP52" s="1940"/>
      <c r="AQ52" s="1941">
        <f>ROUND(AP52*$H52,2)</f>
        <v>0</v>
      </c>
      <c r="AR52" s="609">
        <f>AP52+AN52+AL52+AJ52+AH52+AF52+AD52+AB52+Z52+X52+V52+T52+R52+P52+N52+L52+J52</f>
        <v>7.9</v>
      </c>
      <c r="AS52" s="610">
        <f>ROUND(AR52*H52,2)</f>
        <v>461.36</v>
      </c>
      <c r="AT52" s="609">
        <f>G52-AR52</f>
        <v>2.5299999999999994</v>
      </c>
      <c r="AU52" s="610">
        <f>ROUND(AT52*H52,2)</f>
        <v>147.75</v>
      </c>
      <c r="AV52" s="820">
        <f>AU52/I52</f>
        <v>0.24256702401865016</v>
      </c>
      <c r="GA52" s="44"/>
      <c r="GB52" s="586" t="s">
        <v>7</v>
      </c>
      <c r="GC52" s="587" t="s">
        <v>31</v>
      </c>
      <c r="GD52" s="196"/>
      <c r="GE52" s="45">
        <f>GD52*G52</f>
        <v>0</v>
      </c>
      <c r="GF52" s="45">
        <v>0</v>
      </c>
      <c r="GG52" s="45">
        <f>GF52*G52</f>
        <v>0</v>
      </c>
      <c r="GH52" s="45">
        <v>0</v>
      </c>
      <c r="GI52" s="588">
        <f>GH52*G52</f>
        <v>0</v>
      </c>
      <c r="HG52" s="46" t="s">
        <v>110</v>
      </c>
      <c r="HI52" s="46" t="s">
        <v>105</v>
      </c>
      <c r="HJ52" s="46" t="s">
        <v>46</v>
      </c>
      <c r="HN52" s="46" t="s">
        <v>103</v>
      </c>
      <c r="HT52" s="589">
        <f>IF(GC52="základní",I52,0)</f>
        <v>609.11</v>
      </c>
      <c r="HU52" s="589">
        <f>IF(GC52="snížená",I52,0)</f>
        <v>0</v>
      </c>
      <c r="HV52" s="589">
        <f>IF(GC52="zákl. přenesená",I52,0)</f>
        <v>0</v>
      </c>
      <c r="HW52" s="589">
        <f>IF(GC52="sníž. přenesená",I52,0)</f>
        <v>0</v>
      </c>
      <c r="HX52" s="589">
        <f>IF(GC52="nulová",I52,0)</f>
        <v>0</v>
      </c>
      <c r="HY52" s="46" t="s">
        <v>45</v>
      </c>
      <c r="HZ52" s="589">
        <f>ROUND(H52*G52,2)</f>
        <v>609.11</v>
      </c>
      <c r="IA52" s="46" t="s">
        <v>110</v>
      </c>
      <c r="IB52" s="46" t="s">
        <v>1205</v>
      </c>
    </row>
    <row r="53" spans="1:236" s="1" customFormat="1" ht="30" customHeight="1" x14ac:dyDescent="0.2">
      <c r="A53" s="23"/>
      <c r="B53" s="625"/>
      <c r="C53" s="416" t="s">
        <v>112</v>
      </c>
      <c r="D53" s="196"/>
      <c r="E53" s="626" t="s">
        <v>203</v>
      </c>
      <c r="F53" s="196"/>
      <c r="G53" s="196"/>
      <c r="H53" s="197"/>
      <c r="I53" s="498"/>
      <c r="J53" s="542"/>
      <c r="K53" s="543"/>
      <c r="L53" s="542"/>
      <c r="M53" s="543"/>
      <c r="N53" s="542"/>
      <c r="O53" s="543"/>
      <c r="P53" s="542"/>
      <c r="Q53" s="543"/>
      <c r="R53" s="542"/>
      <c r="S53" s="543"/>
      <c r="T53" s="542"/>
      <c r="U53" s="543"/>
      <c r="V53" s="542"/>
      <c r="W53" s="543"/>
      <c r="X53" s="542"/>
      <c r="Y53" s="543"/>
      <c r="Z53" s="542"/>
      <c r="AA53" s="543"/>
      <c r="AB53" s="542"/>
      <c r="AC53" s="543"/>
      <c r="AD53" s="542"/>
      <c r="AE53" s="543"/>
      <c r="AF53" s="542"/>
      <c r="AG53" s="543"/>
      <c r="AH53" s="1605"/>
      <c r="AI53" s="1606"/>
      <c r="AJ53" s="542"/>
      <c r="AK53" s="543"/>
      <c r="AL53" s="1605"/>
      <c r="AM53" s="1606"/>
      <c r="AN53" s="1605"/>
      <c r="AO53" s="1606"/>
      <c r="AP53" s="1901"/>
      <c r="AQ53" s="1902"/>
      <c r="AR53" s="542"/>
      <c r="AS53" s="543"/>
      <c r="AT53" s="542"/>
      <c r="AU53" s="543"/>
      <c r="AV53" s="539"/>
      <c r="GA53" s="25"/>
      <c r="GB53" s="128"/>
      <c r="GC53" s="129"/>
      <c r="GD53" s="33"/>
      <c r="GE53" s="33"/>
      <c r="GF53" s="33"/>
      <c r="GG53" s="33"/>
      <c r="GH53" s="33"/>
      <c r="GI53" s="34"/>
      <c r="GJ53" s="22"/>
      <c r="GK53" s="22"/>
      <c r="GL53" s="22"/>
      <c r="GM53" s="22"/>
      <c r="GN53" s="22"/>
      <c r="GO53" s="22"/>
      <c r="GP53" s="22"/>
      <c r="GQ53" s="22"/>
      <c r="GR53" s="22"/>
      <c r="GS53" s="22"/>
      <c r="GT53" s="22"/>
      <c r="HI53" s="13" t="s">
        <v>112</v>
      </c>
      <c r="HJ53" s="13" t="s">
        <v>46</v>
      </c>
    </row>
    <row r="54" spans="1:236" s="9" customFormat="1" ht="30" customHeight="1" x14ac:dyDescent="0.2">
      <c r="A54" s="130"/>
      <c r="B54" s="627"/>
      <c r="C54" s="416" t="s">
        <v>114</v>
      </c>
      <c r="D54" s="628" t="s">
        <v>7</v>
      </c>
      <c r="E54" s="629" t="s">
        <v>1206</v>
      </c>
      <c r="F54" s="630"/>
      <c r="G54" s="628" t="s">
        <v>7</v>
      </c>
      <c r="H54" s="631"/>
      <c r="I54" s="632"/>
      <c r="J54" s="314"/>
      <c r="K54" s="315"/>
      <c r="L54" s="314"/>
      <c r="M54" s="315"/>
      <c r="N54" s="314"/>
      <c r="O54" s="315"/>
      <c r="P54" s="314"/>
      <c r="Q54" s="315"/>
      <c r="R54" s="314"/>
      <c r="S54" s="315"/>
      <c r="T54" s="314"/>
      <c r="U54" s="315"/>
      <c r="V54" s="314"/>
      <c r="W54" s="315"/>
      <c r="X54" s="314"/>
      <c r="Y54" s="315"/>
      <c r="Z54" s="314"/>
      <c r="AA54" s="315"/>
      <c r="AB54" s="314"/>
      <c r="AC54" s="315"/>
      <c r="AD54" s="314"/>
      <c r="AE54" s="315"/>
      <c r="AF54" s="314"/>
      <c r="AG54" s="315"/>
      <c r="AH54" s="1607"/>
      <c r="AI54" s="1608"/>
      <c r="AJ54" s="314"/>
      <c r="AK54" s="315"/>
      <c r="AL54" s="1607"/>
      <c r="AM54" s="1608"/>
      <c r="AN54" s="1607"/>
      <c r="AO54" s="1608"/>
      <c r="AP54" s="1903"/>
      <c r="AQ54" s="1904"/>
      <c r="AR54" s="314"/>
      <c r="AS54" s="315"/>
      <c r="AT54" s="314"/>
      <c r="AU54" s="315"/>
      <c r="AV54" s="527"/>
      <c r="GA54" s="132"/>
      <c r="GB54" s="133"/>
      <c r="GC54" s="134"/>
      <c r="GD54" s="134"/>
      <c r="GE54" s="134"/>
      <c r="GF54" s="134"/>
      <c r="GG54" s="134"/>
      <c r="GH54" s="134"/>
      <c r="GI54" s="135"/>
      <c r="HI54" s="136" t="s">
        <v>114</v>
      </c>
      <c r="HJ54" s="136" t="s">
        <v>46</v>
      </c>
      <c r="HK54" s="9" t="s">
        <v>45</v>
      </c>
      <c r="HL54" s="9" t="s">
        <v>23</v>
      </c>
      <c r="HM54" s="9" t="s">
        <v>44</v>
      </c>
      <c r="HN54" s="136" t="s">
        <v>103</v>
      </c>
    </row>
    <row r="55" spans="1:236" s="10" customFormat="1" ht="30" customHeight="1" x14ac:dyDescent="0.2">
      <c r="A55" s="137"/>
      <c r="B55" s="633"/>
      <c r="C55" s="416" t="s">
        <v>114</v>
      </c>
      <c r="D55" s="634" t="s">
        <v>7</v>
      </c>
      <c r="E55" s="635" t="s">
        <v>1207</v>
      </c>
      <c r="F55" s="636"/>
      <c r="G55" s="637">
        <v>10.43</v>
      </c>
      <c r="H55" s="638"/>
      <c r="I55" s="639"/>
      <c r="J55" s="316"/>
      <c r="K55" s="317"/>
      <c r="L55" s="316"/>
      <c r="M55" s="317"/>
      <c r="N55" s="316"/>
      <c r="O55" s="317"/>
      <c r="P55" s="316"/>
      <c r="Q55" s="317"/>
      <c r="R55" s="316"/>
      <c r="S55" s="317"/>
      <c r="T55" s="316"/>
      <c r="U55" s="317"/>
      <c r="V55" s="316"/>
      <c r="W55" s="317"/>
      <c r="X55" s="316"/>
      <c r="Y55" s="317"/>
      <c r="Z55" s="316"/>
      <c r="AA55" s="317"/>
      <c r="AB55" s="316"/>
      <c r="AC55" s="317"/>
      <c r="AD55" s="316"/>
      <c r="AE55" s="317"/>
      <c r="AF55" s="316"/>
      <c r="AG55" s="317"/>
      <c r="AH55" s="1609"/>
      <c r="AI55" s="1610"/>
      <c r="AJ55" s="316"/>
      <c r="AK55" s="317"/>
      <c r="AL55" s="1609"/>
      <c r="AM55" s="1610"/>
      <c r="AN55" s="1609"/>
      <c r="AO55" s="1610"/>
      <c r="AP55" s="1905"/>
      <c r="AQ55" s="1906"/>
      <c r="AR55" s="316"/>
      <c r="AS55" s="317"/>
      <c r="AT55" s="316"/>
      <c r="AU55" s="317"/>
      <c r="AV55" s="528"/>
      <c r="GA55" s="139"/>
      <c r="GB55" s="140"/>
      <c r="GC55" s="141"/>
      <c r="GD55" s="141"/>
      <c r="GE55" s="141"/>
      <c r="GF55" s="141"/>
      <c r="GG55" s="141"/>
      <c r="GH55" s="141"/>
      <c r="GI55" s="142"/>
      <c r="HI55" s="143" t="s">
        <v>114</v>
      </c>
      <c r="HJ55" s="143" t="s">
        <v>46</v>
      </c>
      <c r="HK55" s="10" t="s">
        <v>46</v>
      </c>
      <c r="HL55" s="10" t="s">
        <v>23</v>
      </c>
      <c r="HM55" s="10" t="s">
        <v>45</v>
      </c>
      <c r="HN55" s="143" t="s">
        <v>103</v>
      </c>
    </row>
    <row r="56" spans="1:236" s="3" customFormat="1" ht="30" customHeight="1" x14ac:dyDescent="0.2">
      <c r="A56" s="43"/>
      <c r="B56" s="550" t="s">
        <v>181</v>
      </c>
      <c r="C56" s="558" t="s">
        <v>105</v>
      </c>
      <c r="D56" s="559" t="s">
        <v>207</v>
      </c>
      <c r="E56" s="560" t="s">
        <v>208</v>
      </c>
      <c r="F56" s="561" t="s">
        <v>194</v>
      </c>
      <c r="G56" s="562">
        <v>201.41</v>
      </c>
      <c r="H56" s="563">
        <v>155</v>
      </c>
      <c r="I56" s="564">
        <f>ROUND(H56*G56,2)</f>
        <v>31218.55</v>
      </c>
      <c r="J56" s="609"/>
      <c r="K56" s="610">
        <f>ROUND(J56*$H56,2)</f>
        <v>0</v>
      </c>
      <c r="L56" s="609"/>
      <c r="M56" s="610">
        <f>ROUND(L56*$H56,2)</f>
        <v>0</v>
      </c>
      <c r="N56" s="609">
        <v>60</v>
      </c>
      <c r="O56" s="610">
        <f>ROUND(N56*$H56,2)</f>
        <v>9300</v>
      </c>
      <c r="P56" s="609">
        <v>15.8</v>
      </c>
      <c r="Q56" s="610">
        <f>ROUND(P56*$H56,2)</f>
        <v>2449</v>
      </c>
      <c r="R56" s="609"/>
      <c r="S56" s="610">
        <f>ROUND(R56*$H56,2)</f>
        <v>0</v>
      </c>
      <c r="T56" s="609"/>
      <c r="U56" s="610">
        <f>ROUND(T56*$H56,2)</f>
        <v>0</v>
      </c>
      <c r="V56" s="609"/>
      <c r="W56" s="610">
        <f>ROUND(V56*$H56,2)</f>
        <v>0</v>
      </c>
      <c r="X56" s="609"/>
      <c r="Y56" s="610">
        <f>ROUND(X56*$H56,2)</f>
        <v>0</v>
      </c>
      <c r="Z56" s="609"/>
      <c r="AA56" s="610">
        <f>ROUND(Z56*$H56,2)</f>
        <v>0</v>
      </c>
      <c r="AB56" s="609"/>
      <c r="AC56" s="610">
        <f>ROUND(AB56*$H56,2)</f>
        <v>0</v>
      </c>
      <c r="AD56" s="609"/>
      <c r="AE56" s="610">
        <f>ROUND(AD56*$H56,2)</f>
        <v>0</v>
      </c>
      <c r="AF56" s="609"/>
      <c r="AG56" s="610">
        <f>ROUND(AF56*$H56,2)</f>
        <v>0</v>
      </c>
      <c r="AH56" s="2103">
        <v>85</v>
      </c>
      <c r="AI56" s="2104">
        <f>ROUND(AH56*$H56,2)</f>
        <v>13175</v>
      </c>
      <c r="AJ56" s="609"/>
      <c r="AK56" s="610">
        <f>ROUND(AJ56*$H56,2)</f>
        <v>0</v>
      </c>
      <c r="AL56" s="2103"/>
      <c r="AM56" s="2104">
        <f>ROUND(AL56*$H56,2)</f>
        <v>0</v>
      </c>
      <c r="AN56" s="2103"/>
      <c r="AO56" s="2104">
        <f>ROUND(AN56*$H56,2)</f>
        <v>0</v>
      </c>
      <c r="AP56" s="1940"/>
      <c r="AQ56" s="1941">
        <f>ROUND(AP56*$H56,2)</f>
        <v>0</v>
      </c>
      <c r="AR56" s="609">
        <f>AP56+AN56+AL56+AJ56+AH56+AF56+AD56+AB56+Z56+X56+V56+T56+R56+P56+N56+L56+J56</f>
        <v>160.80000000000001</v>
      </c>
      <c r="AS56" s="610">
        <f>ROUND(AR56*H56,2)</f>
        <v>24924</v>
      </c>
      <c r="AT56" s="609">
        <f>G56-AR56</f>
        <v>40.609999999999985</v>
      </c>
      <c r="AU56" s="610">
        <f>ROUND(AT56*H56,2)</f>
        <v>6294.55</v>
      </c>
      <c r="AV56" s="820">
        <f>AU56/I56</f>
        <v>0.20162851894146269</v>
      </c>
      <c r="GA56" s="44"/>
      <c r="GB56" s="586" t="s">
        <v>7</v>
      </c>
      <c r="GC56" s="587" t="s">
        <v>31</v>
      </c>
      <c r="GD56" s="196"/>
      <c r="GE56" s="45">
        <f>GD56*G56</f>
        <v>0</v>
      </c>
      <c r="GF56" s="45">
        <v>0</v>
      </c>
      <c r="GG56" s="45">
        <f>GF56*G56</f>
        <v>0</v>
      </c>
      <c r="GH56" s="45">
        <v>0</v>
      </c>
      <c r="GI56" s="588">
        <f>GH56*G56</f>
        <v>0</v>
      </c>
      <c r="HG56" s="46" t="s">
        <v>110</v>
      </c>
      <c r="HI56" s="46" t="s">
        <v>105</v>
      </c>
      <c r="HJ56" s="46" t="s">
        <v>46</v>
      </c>
      <c r="HN56" s="46" t="s">
        <v>103</v>
      </c>
      <c r="HT56" s="589">
        <f>IF(GC56="základní",I56,0)</f>
        <v>31218.55</v>
      </c>
      <c r="HU56" s="589">
        <f>IF(GC56="snížená",I56,0)</f>
        <v>0</v>
      </c>
      <c r="HV56" s="589">
        <f>IF(GC56="zákl. přenesená",I56,0)</f>
        <v>0</v>
      </c>
      <c r="HW56" s="589">
        <f>IF(GC56="sníž. přenesená",I56,0)</f>
        <v>0</v>
      </c>
      <c r="HX56" s="589">
        <f>IF(GC56="nulová",I56,0)</f>
        <v>0</v>
      </c>
      <c r="HY56" s="46" t="s">
        <v>45</v>
      </c>
      <c r="HZ56" s="589">
        <f>ROUND(H56*G56,2)</f>
        <v>31218.55</v>
      </c>
      <c r="IA56" s="46" t="s">
        <v>110</v>
      </c>
      <c r="IB56" s="46" t="s">
        <v>1208</v>
      </c>
    </row>
    <row r="57" spans="1:236" s="1" customFormat="1" ht="30" customHeight="1" x14ac:dyDescent="0.2">
      <c r="A57" s="23"/>
      <c r="B57" s="625"/>
      <c r="C57" s="416" t="s">
        <v>112</v>
      </c>
      <c r="D57" s="196"/>
      <c r="E57" s="626" t="s">
        <v>210</v>
      </c>
      <c r="F57" s="196"/>
      <c r="G57" s="196"/>
      <c r="H57" s="197"/>
      <c r="I57" s="498"/>
      <c r="J57" s="542"/>
      <c r="K57" s="543"/>
      <c r="L57" s="542"/>
      <c r="M57" s="543"/>
      <c r="N57" s="542"/>
      <c r="O57" s="543"/>
      <c r="P57" s="542"/>
      <c r="Q57" s="543"/>
      <c r="R57" s="542"/>
      <c r="S57" s="543"/>
      <c r="T57" s="542"/>
      <c r="U57" s="543"/>
      <c r="V57" s="542"/>
      <c r="W57" s="543"/>
      <c r="X57" s="542"/>
      <c r="Y57" s="543"/>
      <c r="Z57" s="542"/>
      <c r="AA57" s="543"/>
      <c r="AB57" s="542"/>
      <c r="AC57" s="543"/>
      <c r="AD57" s="542"/>
      <c r="AE57" s="543"/>
      <c r="AF57" s="542"/>
      <c r="AG57" s="543"/>
      <c r="AH57" s="1605"/>
      <c r="AI57" s="1606"/>
      <c r="AJ57" s="542"/>
      <c r="AK57" s="543"/>
      <c r="AL57" s="1605"/>
      <c r="AM57" s="1606"/>
      <c r="AN57" s="1605"/>
      <c r="AO57" s="1606"/>
      <c r="AP57" s="1901"/>
      <c r="AQ57" s="1902"/>
      <c r="AR57" s="542"/>
      <c r="AS57" s="543"/>
      <c r="AT57" s="542"/>
      <c r="AU57" s="543"/>
      <c r="AV57" s="539"/>
      <c r="GA57" s="25"/>
      <c r="GB57" s="128"/>
      <c r="GC57" s="129"/>
      <c r="GD57" s="33"/>
      <c r="GE57" s="33"/>
      <c r="GF57" s="33"/>
      <c r="GG57" s="33"/>
      <c r="GH57" s="33"/>
      <c r="GI57" s="34"/>
      <c r="GJ57" s="22"/>
      <c r="GK57" s="22"/>
      <c r="GL57" s="22"/>
      <c r="GM57" s="22"/>
      <c r="GN57" s="22"/>
      <c r="GO57" s="22"/>
      <c r="GP57" s="22"/>
      <c r="GQ57" s="22"/>
      <c r="GR57" s="22"/>
      <c r="GS57" s="22"/>
      <c r="GT57" s="22"/>
      <c r="HI57" s="13" t="s">
        <v>112</v>
      </c>
      <c r="HJ57" s="13" t="s">
        <v>46</v>
      </c>
    </row>
    <row r="58" spans="1:236" s="9" customFormat="1" ht="30" customHeight="1" x14ac:dyDescent="0.2">
      <c r="A58" s="130"/>
      <c r="B58" s="627"/>
      <c r="C58" s="416" t="s">
        <v>114</v>
      </c>
      <c r="D58" s="628" t="s">
        <v>7</v>
      </c>
      <c r="E58" s="629" t="s">
        <v>1209</v>
      </c>
      <c r="F58" s="630"/>
      <c r="G58" s="628" t="s">
        <v>7</v>
      </c>
      <c r="H58" s="631"/>
      <c r="I58" s="632"/>
      <c r="J58" s="314"/>
      <c r="K58" s="315"/>
      <c r="L58" s="314"/>
      <c r="M58" s="315"/>
      <c r="N58" s="314"/>
      <c r="O58" s="315"/>
      <c r="P58" s="314"/>
      <c r="Q58" s="315"/>
      <c r="R58" s="314"/>
      <c r="S58" s="315"/>
      <c r="T58" s="314"/>
      <c r="U58" s="315"/>
      <c r="V58" s="314"/>
      <c r="W58" s="315"/>
      <c r="X58" s="314"/>
      <c r="Y58" s="315"/>
      <c r="Z58" s="314"/>
      <c r="AA58" s="315"/>
      <c r="AB58" s="314"/>
      <c r="AC58" s="315"/>
      <c r="AD58" s="314"/>
      <c r="AE58" s="315"/>
      <c r="AF58" s="314"/>
      <c r="AG58" s="315"/>
      <c r="AH58" s="1607"/>
      <c r="AI58" s="1608"/>
      <c r="AJ58" s="314"/>
      <c r="AK58" s="315"/>
      <c r="AL58" s="1607"/>
      <c r="AM58" s="1608"/>
      <c r="AN58" s="1607"/>
      <c r="AO58" s="1608"/>
      <c r="AP58" s="1903"/>
      <c r="AQ58" s="1904"/>
      <c r="AR58" s="314"/>
      <c r="AS58" s="315"/>
      <c r="AT58" s="314"/>
      <c r="AU58" s="315"/>
      <c r="AV58" s="527"/>
      <c r="GA58" s="132"/>
      <c r="GB58" s="133"/>
      <c r="GC58" s="134"/>
      <c r="GD58" s="134"/>
      <c r="GE58" s="134"/>
      <c r="GF58" s="134"/>
      <c r="GG58" s="134"/>
      <c r="GH58" s="134"/>
      <c r="GI58" s="135"/>
      <c r="HI58" s="136" t="s">
        <v>114</v>
      </c>
      <c r="HJ58" s="136" t="s">
        <v>46</v>
      </c>
      <c r="HK58" s="9" t="s">
        <v>45</v>
      </c>
      <c r="HL58" s="9" t="s">
        <v>23</v>
      </c>
      <c r="HM58" s="9" t="s">
        <v>44</v>
      </c>
      <c r="HN58" s="136" t="s">
        <v>103</v>
      </c>
    </row>
    <row r="59" spans="1:236" s="10" customFormat="1" ht="30" customHeight="1" x14ac:dyDescent="0.2">
      <c r="A59" s="137"/>
      <c r="B59" s="633"/>
      <c r="C59" s="416" t="s">
        <v>114</v>
      </c>
      <c r="D59" s="634" t="s">
        <v>7</v>
      </c>
      <c r="E59" s="635" t="s">
        <v>1210</v>
      </c>
      <c r="F59" s="636"/>
      <c r="G59" s="637">
        <v>226.22</v>
      </c>
      <c r="H59" s="638"/>
      <c r="I59" s="639"/>
      <c r="J59" s="316"/>
      <c r="K59" s="317"/>
      <c r="L59" s="316"/>
      <c r="M59" s="317"/>
      <c r="N59" s="316"/>
      <c r="O59" s="317"/>
      <c r="P59" s="316"/>
      <c r="Q59" s="317"/>
      <c r="R59" s="316"/>
      <c r="S59" s="317"/>
      <c r="T59" s="316"/>
      <c r="U59" s="317"/>
      <c r="V59" s="316"/>
      <c r="W59" s="317"/>
      <c r="X59" s="316"/>
      <c r="Y59" s="317"/>
      <c r="Z59" s="316"/>
      <c r="AA59" s="317"/>
      <c r="AB59" s="316"/>
      <c r="AC59" s="317"/>
      <c r="AD59" s="316"/>
      <c r="AE59" s="317"/>
      <c r="AF59" s="316"/>
      <c r="AG59" s="317"/>
      <c r="AH59" s="1609"/>
      <c r="AI59" s="1610"/>
      <c r="AJ59" s="316"/>
      <c r="AK59" s="317"/>
      <c r="AL59" s="1609"/>
      <c r="AM59" s="1610"/>
      <c r="AN59" s="1609"/>
      <c r="AO59" s="1610"/>
      <c r="AP59" s="1905"/>
      <c r="AQ59" s="1906"/>
      <c r="AR59" s="316"/>
      <c r="AS59" s="317"/>
      <c r="AT59" s="316"/>
      <c r="AU59" s="317"/>
      <c r="AV59" s="528"/>
      <c r="GA59" s="139"/>
      <c r="GB59" s="140"/>
      <c r="GC59" s="141"/>
      <c r="GD59" s="141"/>
      <c r="GE59" s="141"/>
      <c r="GF59" s="141"/>
      <c r="GG59" s="141"/>
      <c r="GH59" s="141"/>
      <c r="GI59" s="142"/>
      <c r="HI59" s="143" t="s">
        <v>114</v>
      </c>
      <c r="HJ59" s="143" t="s">
        <v>46</v>
      </c>
      <c r="HK59" s="10" t="s">
        <v>46</v>
      </c>
      <c r="HL59" s="10" t="s">
        <v>23</v>
      </c>
      <c r="HM59" s="10" t="s">
        <v>44</v>
      </c>
      <c r="HN59" s="143" t="s">
        <v>103</v>
      </c>
    </row>
    <row r="60" spans="1:236" s="9" customFormat="1" ht="30" customHeight="1" x14ac:dyDescent="0.2">
      <c r="A60" s="130"/>
      <c r="B60" s="627"/>
      <c r="C60" s="416" t="s">
        <v>114</v>
      </c>
      <c r="D60" s="628" t="s">
        <v>7</v>
      </c>
      <c r="E60" s="629" t="s">
        <v>215</v>
      </c>
      <c r="F60" s="630"/>
      <c r="G60" s="628" t="s">
        <v>7</v>
      </c>
      <c r="H60" s="631"/>
      <c r="I60" s="632"/>
      <c r="J60" s="314"/>
      <c r="K60" s="315"/>
      <c r="L60" s="314"/>
      <c r="M60" s="315"/>
      <c r="N60" s="314"/>
      <c r="O60" s="315"/>
      <c r="P60" s="314"/>
      <c r="Q60" s="315"/>
      <c r="R60" s="314"/>
      <c r="S60" s="315"/>
      <c r="T60" s="314"/>
      <c r="U60" s="315"/>
      <c r="V60" s="314"/>
      <c r="W60" s="315"/>
      <c r="X60" s="314"/>
      <c r="Y60" s="315"/>
      <c r="Z60" s="314"/>
      <c r="AA60" s="315"/>
      <c r="AB60" s="314"/>
      <c r="AC60" s="315"/>
      <c r="AD60" s="314"/>
      <c r="AE60" s="315"/>
      <c r="AF60" s="314"/>
      <c r="AG60" s="315"/>
      <c r="AH60" s="1607"/>
      <c r="AI60" s="1608"/>
      <c r="AJ60" s="314"/>
      <c r="AK60" s="315"/>
      <c r="AL60" s="1607"/>
      <c r="AM60" s="1608"/>
      <c r="AN60" s="1607"/>
      <c r="AO60" s="1608"/>
      <c r="AP60" s="1903"/>
      <c r="AQ60" s="1904"/>
      <c r="AR60" s="314"/>
      <c r="AS60" s="315"/>
      <c r="AT60" s="314"/>
      <c r="AU60" s="315"/>
      <c r="AV60" s="527"/>
      <c r="GA60" s="132"/>
      <c r="GB60" s="133"/>
      <c r="GC60" s="134"/>
      <c r="GD60" s="134"/>
      <c r="GE60" s="134"/>
      <c r="GF60" s="134"/>
      <c r="GG60" s="134"/>
      <c r="GH60" s="134"/>
      <c r="GI60" s="135"/>
      <c r="HI60" s="136" t="s">
        <v>114</v>
      </c>
      <c r="HJ60" s="136" t="s">
        <v>46</v>
      </c>
      <c r="HK60" s="9" t="s">
        <v>45</v>
      </c>
      <c r="HL60" s="9" t="s">
        <v>23</v>
      </c>
      <c r="HM60" s="9" t="s">
        <v>44</v>
      </c>
      <c r="HN60" s="136" t="s">
        <v>103</v>
      </c>
    </row>
    <row r="61" spans="1:236" s="10" customFormat="1" ht="30" customHeight="1" x14ac:dyDescent="0.2">
      <c r="A61" s="137"/>
      <c r="B61" s="633"/>
      <c r="C61" s="416" t="s">
        <v>114</v>
      </c>
      <c r="D61" s="634" t="s">
        <v>7</v>
      </c>
      <c r="E61" s="635" t="s">
        <v>1211</v>
      </c>
      <c r="F61" s="636"/>
      <c r="G61" s="637">
        <v>42</v>
      </c>
      <c r="H61" s="638"/>
      <c r="I61" s="639"/>
      <c r="J61" s="316"/>
      <c r="K61" s="317"/>
      <c r="L61" s="316"/>
      <c r="M61" s="317"/>
      <c r="N61" s="316"/>
      <c r="O61" s="317"/>
      <c r="P61" s="316"/>
      <c r="Q61" s="317"/>
      <c r="R61" s="316"/>
      <c r="S61" s="317"/>
      <c r="T61" s="316"/>
      <c r="U61" s="317"/>
      <c r="V61" s="316"/>
      <c r="W61" s="317"/>
      <c r="X61" s="316"/>
      <c r="Y61" s="317"/>
      <c r="Z61" s="316"/>
      <c r="AA61" s="317"/>
      <c r="AB61" s="316"/>
      <c r="AC61" s="317"/>
      <c r="AD61" s="316"/>
      <c r="AE61" s="317"/>
      <c r="AF61" s="316"/>
      <c r="AG61" s="317"/>
      <c r="AH61" s="1609"/>
      <c r="AI61" s="1610"/>
      <c r="AJ61" s="316"/>
      <c r="AK61" s="317"/>
      <c r="AL61" s="1609"/>
      <c r="AM61" s="1610"/>
      <c r="AN61" s="1609"/>
      <c r="AO61" s="1610"/>
      <c r="AP61" s="1905"/>
      <c r="AQ61" s="1906"/>
      <c r="AR61" s="316"/>
      <c r="AS61" s="317"/>
      <c r="AT61" s="316"/>
      <c r="AU61" s="317"/>
      <c r="AV61" s="528"/>
      <c r="GA61" s="139"/>
      <c r="GB61" s="140"/>
      <c r="GC61" s="141"/>
      <c r="GD61" s="141"/>
      <c r="GE61" s="141"/>
      <c r="GF61" s="141"/>
      <c r="GG61" s="141"/>
      <c r="GH61" s="141"/>
      <c r="GI61" s="142"/>
      <c r="HI61" s="143" t="s">
        <v>114</v>
      </c>
      <c r="HJ61" s="143" t="s">
        <v>46</v>
      </c>
      <c r="HK61" s="10" t="s">
        <v>46</v>
      </c>
      <c r="HL61" s="10" t="s">
        <v>23</v>
      </c>
      <c r="HM61" s="10" t="s">
        <v>44</v>
      </c>
      <c r="HN61" s="143" t="s">
        <v>103</v>
      </c>
    </row>
    <row r="62" spans="1:236" s="9" customFormat="1" ht="30" customHeight="1" x14ac:dyDescent="0.2">
      <c r="A62" s="130"/>
      <c r="B62" s="627"/>
      <c r="C62" s="416" t="s">
        <v>114</v>
      </c>
      <c r="D62" s="628" t="s">
        <v>7</v>
      </c>
      <c r="E62" s="629" t="s">
        <v>1212</v>
      </c>
      <c r="F62" s="630"/>
      <c r="G62" s="628" t="s">
        <v>7</v>
      </c>
      <c r="H62" s="631"/>
      <c r="I62" s="632"/>
      <c r="J62" s="314"/>
      <c r="K62" s="315"/>
      <c r="L62" s="314"/>
      <c r="M62" s="315"/>
      <c r="N62" s="314"/>
      <c r="O62" s="315"/>
      <c r="P62" s="314"/>
      <c r="Q62" s="315"/>
      <c r="R62" s="314"/>
      <c r="S62" s="315"/>
      <c r="T62" s="314"/>
      <c r="U62" s="315"/>
      <c r="V62" s="314"/>
      <c r="W62" s="315"/>
      <c r="X62" s="314"/>
      <c r="Y62" s="315"/>
      <c r="Z62" s="314"/>
      <c r="AA62" s="315"/>
      <c r="AB62" s="314"/>
      <c r="AC62" s="315"/>
      <c r="AD62" s="314"/>
      <c r="AE62" s="315"/>
      <c r="AF62" s="314"/>
      <c r="AG62" s="315"/>
      <c r="AH62" s="1607"/>
      <c r="AI62" s="1608"/>
      <c r="AJ62" s="314"/>
      <c r="AK62" s="315"/>
      <c r="AL62" s="1607"/>
      <c r="AM62" s="1608"/>
      <c r="AN62" s="1607"/>
      <c r="AO62" s="1608"/>
      <c r="AP62" s="1903"/>
      <c r="AQ62" s="1904"/>
      <c r="AR62" s="314"/>
      <c r="AS62" s="315"/>
      <c r="AT62" s="314"/>
      <c r="AU62" s="315"/>
      <c r="AV62" s="527"/>
      <c r="GA62" s="132"/>
      <c r="GB62" s="133"/>
      <c r="GC62" s="134"/>
      <c r="GD62" s="134"/>
      <c r="GE62" s="134"/>
      <c r="GF62" s="134"/>
      <c r="GG62" s="134"/>
      <c r="GH62" s="134"/>
      <c r="GI62" s="135"/>
      <c r="HI62" s="136" t="s">
        <v>114</v>
      </c>
      <c r="HJ62" s="136" t="s">
        <v>46</v>
      </c>
      <c r="HK62" s="9" t="s">
        <v>45</v>
      </c>
      <c r="HL62" s="9" t="s">
        <v>23</v>
      </c>
      <c r="HM62" s="9" t="s">
        <v>44</v>
      </c>
      <c r="HN62" s="136" t="s">
        <v>103</v>
      </c>
    </row>
    <row r="63" spans="1:236" s="10" customFormat="1" ht="30" customHeight="1" x14ac:dyDescent="0.2">
      <c r="A63" s="137"/>
      <c r="B63" s="633"/>
      <c r="C63" s="416" t="s">
        <v>114</v>
      </c>
      <c r="D63" s="634" t="s">
        <v>7</v>
      </c>
      <c r="E63" s="635" t="s">
        <v>1213</v>
      </c>
      <c r="F63" s="636"/>
      <c r="G63" s="637">
        <v>26.75</v>
      </c>
      <c r="H63" s="638"/>
      <c r="I63" s="639"/>
      <c r="J63" s="316"/>
      <c r="K63" s="317"/>
      <c r="L63" s="316"/>
      <c r="M63" s="317"/>
      <c r="N63" s="316"/>
      <c r="O63" s="317"/>
      <c r="P63" s="316"/>
      <c r="Q63" s="317"/>
      <c r="R63" s="316"/>
      <c r="S63" s="317"/>
      <c r="T63" s="316"/>
      <c r="U63" s="317"/>
      <c r="V63" s="316"/>
      <c r="W63" s="317"/>
      <c r="X63" s="316"/>
      <c r="Y63" s="317"/>
      <c r="Z63" s="316"/>
      <c r="AA63" s="317"/>
      <c r="AB63" s="316"/>
      <c r="AC63" s="317"/>
      <c r="AD63" s="316"/>
      <c r="AE63" s="317"/>
      <c r="AF63" s="316"/>
      <c r="AG63" s="317"/>
      <c r="AH63" s="1609"/>
      <c r="AI63" s="1610"/>
      <c r="AJ63" s="316"/>
      <c r="AK63" s="317"/>
      <c r="AL63" s="1609"/>
      <c r="AM63" s="1610"/>
      <c r="AN63" s="1609"/>
      <c r="AO63" s="1610"/>
      <c r="AP63" s="1905"/>
      <c r="AQ63" s="1906"/>
      <c r="AR63" s="316"/>
      <c r="AS63" s="317"/>
      <c r="AT63" s="316"/>
      <c r="AU63" s="317"/>
      <c r="AV63" s="528"/>
      <c r="GA63" s="139"/>
      <c r="GB63" s="140"/>
      <c r="GC63" s="141"/>
      <c r="GD63" s="141"/>
      <c r="GE63" s="141"/>
      <c r="GF63" s="141"/>
      <c r="GG63" s="141"/>
      <c r="GH63" s="141"/>
      <c r="GI63" s="142"/>
      <c r="HI63" s="143" t="s">
        <v>114</v>
      </c>
      <c r="HJ63" s="143" t="s">
        <v>46</v>
      </c>
      <c r="HK63" s="10" t="s">
        <v>46</v>
      </c>
      <c r="HL63" s="10" t="s">
        <v>23</v>
      </c>
      <c r="HM63" s="10" t="s">
        <v>44</v>
      </c>
      <c r="HN63" s="143" t="s">
        <v>103</v>
      </c>
    </row>
    <row r="64" spans="1:236" s="10" customFormat="1" ht="30" customHeight="1" x14ac:dyDescent="0.2">
      <c r="A64" s="137"/>
      <c r="B64" s="633"/>
      <c r="C64" s="416" t="s">
        <v>114</v>
      </c>
      <c r="D64" s="634" t="s">
        <v>7</v>
      </c>
      <c r="E64" s="635" t="s">
        <v>1214</v>
      </c>
      <c r="F64" s="636"/>
      <c r="G64" s="637">
        <v>144.24</v>
      </c>
      <c r="H64" s="638"/>
      <c r="I64" s="639"/>
      <c r="J64" s="316"/>
      <c r="K64" s="317"/>
      <c r="L64" s="316"/>
      <c r="M64" s="317"/>
      <c r="N64" s="316"/>
      <c r="O64" s="317"/>
      <c r="P64" s="316"/>
      <c r="Q64" s="317"/>
      <c r="R64" s="316"/>
      <c r="S64" s="317"/>
      <c r="T64" s="316"/>
      <c r="U64" s="317"/>
      <c r="V64" s="316"/>
      <c r="W64" s="317"/>
      <c r="X64" s="316"/>
      <c r="Y64" s="317"/>
      <c r="Z64" s="316"/>
      <c r="AA64" s="317"/>
      <c r="AB64" s="316"/>
      <c r="AC64" s="317"/>
      <c r="AD64" s="316"/>
      <c r="AE64" s="317"/>
      <c r="AF64" s="316"/>
      <c r="AG64" s="317"/>
      <c r="AH64" s="1609"/>
      <c r="AI64" s="1610"/>
      <c r="AJ64" s="316"/>
      <c r="AK64" s="317"/>
      <c r="AL64" s="1609"/>
      <c r="AM64" s="1610"/>
      <c r="AN64" s="1609"/>
      <c r="AO64" s="1610"/>
      <c r="AP64" s="1905"/>
      <c r="AQ64" s="1906"/>
      <c r="AR64" s="316"/>
      <c r="AS64" s="317"/>
      <c r="AT64" s="316"/>
      <c r="AU64" s="317"/>
      <c r="AV64" s="528"/>
      <c r="GA64" s="139"/>
      <c r="GB64" s="140"/>
      <c r="GC64" s="141"/>
      <c r="GD64" s="141"/>
      <c r="GE64" s="141"/>
      <c r="GF64" s="141"/>
      <c r="GG64" s="141"/>
      <c r="GH64" s="141"/>
      <c r="GI64" s="142"/>
      <c r="HI64" s="143" t="s">
        <v>114</v>
      </c>
      <c r="HJ64" s="143" t="s">
        <v>46</v>
      </c>
      <c r="HK64" s="10" t="s">
        <v>46</v>
      </c>
      <c r="HL64" s="10" t="s">
        <v>23</v>
      </c>
      <c r="HM64" s="10" t="s">
        <v>44</v>
      </c>
      <c r="HN64" s="143" t="s">
        <v>103</v>
      </c>
    </row>
    <row r="65" spans="1:236" s="11" customFormat="1" ht="30" customHeight="1" x14ac:dyDescent="0.2">
      <c r="A65" s="144"/>
      <c r="B65" s="647"/>
      <c r="C65" s="416" t="s">
        <v>114</v>
      </c>
      <c r="D65" s="648" t="s">
        <v>7</v>
      </c>
      <c r="E65" s="649" t="s">
        <v>125</v>
      </c>
      <c r="F65" s="650"/>
      <c r="G65" s="651">
        <v>439.21000000000004</v>
      </c>
      <c r="H65" s="652"/>
      <c r="I65" s="653"/>
      <c r="J65" s="320"/>
      <c r="K65" s="321"/>
      <c r="L65" s="320"/>
      <c r="M65" s="321"/>
      <c r="N65" s="320"/>
      <c r="O65" s="321"/>
      <c r="P65" s="320"/>
      <c r="Q65" s="321"/>
      <c r="R65" s="320"/>
      <c r="S65" s="321"/>
      <c r="T65" s="320"/>
      <c r="U65" s="321"/>
      <c r="V65" s="320"/>
      <c r="W65" s="321"/>
      <c r="X65" s="320"/>
      <c r="Y65" s="321"/>
      <c r="Z65" s="320"/>
      <c r="AA65" s="321"/>
      <c r="AB65" s="320"/>
      <c r="AC65" s="321"/>
      <c r="AD65" s="320"/>
      <c r="AE65" s="321"/>
      <c r="AF65" s="320"/>
      <c r="AG65" s="321"/>
      <c r="AH65" s="1611"/>
      <c r="AI65" s="1612"/>
      <c r="AJ65" s="320"/>
      <c r="AK65" s="321"/>
      <c r="AL65" s="1611"/>
      <c r="AM65" s="1612"/>
      <c r="AN65" s="1611"/>
      <c r="AO65" s="1612"/>
      <c r="AP65" s="1909"/>
      <c r="AQ65" s="1910"/>
      <c r="AR65" s="320"/>
      <c r="AS65" s="321"/>
      <c r="AT65" s="320"/>
      <c r="AU65" s="321"/>
      <c r="AV65" s="531"/>
      <c r="GA65" s="146"/>
      <c r="GB65" s="147"/>
      <c r="GC65" s="148"/>
      <c r="GD65" s="148"/>
      <c r="GE65" s="148"/>
      <c r="GF65" s="148"/>
      <c r="GG65" s="148"/>
      <c r="GH65" s="148"/>
      <c r="GI65" s="149"/>
      <c r="HI65" s="150" t="s">
        <v>114</v>
      </c>
      <c r="HJ65" s="150" t="s">
        <v>46</v>
      </c>
      <c r="HK65" s="11" t="s">
        <v>126</v>
      </c>
      <c r="HL65" s="11" t="s">
        <v>23</v>
      </c>
      <c r="HM65" s="11" t="s">
        <v>44</v>
      </c>
      <c r="HN65" s="150" t="s">
        <v>103</v>
      </c>
    </row>
    <row r="66" spans="1:236" s="10" customFormat="1" ht="30" customHeight="1" x14ac:dyDescent="0.2">
      <c r="A66" s="137"/>
      <c r="B66" s="633"/>
      <c r="C66" s="416" t="s">
        <v>114</v>
      </c>
      <c r="D66" s="634" t="s">
        <v>7</v>
      </c>
      <c r="E66" s="635" t="s">
        <v>1215</v>
      </c>
      <c r="F66" s="636"/>
      <c r="G66" s="637">
        <v>-23.74</v>
      </c>
      <c r="H66" s="638"/>
      <c r="I66" s="639"/>
      <c r="J66" s="316"/>
      <c r="K66" s="317"/>
      <c r="L66" s="316"/>
      <c r="M66" s="317"/>
      <c r="N66" s="316"/>
      <c r="O66" s="317"/>
      <c r="P66" s="316"/>
      <c r="Q66" s="317"/>
      <c r="R66" s="316"/>
      <c r="S66" s="317"/>
      <c r="T66" s="316"/>
      <c r="U66" s="317"/>
      <c r="V66" s="316"/>
      <c r="W66" s="317"/>
      <c r="X66" s="316"/>
      <c r="Y66" s="317"/>
      <c r="Z66" s="316"/>
      <c r="AA66" s="317"/>
      <c r="AB66" s="316"/>
      <c r="AC66" s="317"/>
      <c r="AD66" s="316"/>
      <c r="AE66" s="317"/>
      <c r="AF66" s="316"/>
      <c r="AG66" s="317"/>
      <c r="AH66" s="1609"/>
      <c r="AI66" s="1610"/>
      <c r="AJ66" s="316"/>
      <c r="AK66" s="317"/>
      <c r="AL66" s="1609"/>
      <c r="AM66" s="1610"/>
      <c r="AN66" s="1609"/>
      <c r="AO66" s="1610"/>
      <c r="AP66" s="1905"/>
      <c r="AQ66" s="1906"/>
      <c r="AR66" s="316"/>
      <c r="AS66" s="317"/>
      <c r="AT66" s="316"/>
      <c r="AU66" s="317"/>
      <c r="AV66" s="528"/>
      <c r="GA66" s="139"/>
      <c r="GB66" s="140"/>
      <c r="GC66" s="141"/>
      <c r="GD66" s="141"/>
      <c r="GE66" s="141"/>
      <c r="GF66" s="141"/>
      <c r="GG66" s="141"/>
      <c r="GH66" s="141"/>
      <c r="GI66" s="142"/>
      <c r="HI66" s="143" t="s">
        <v>114</v>
      </c>
      <c r="HJ66" s="143" t="s">
        <v>46</v>
      </c>
      <c r="HK66" s="10" t="s">
        <v>46</v>
      </c>
      <c r="HL66" s="10" t="s">
        <v>23</v>
      </c>
      <c r="HM66" s="10" t="s">
        <v>44</v>
      </c>
      <c r="HN66" s="143" t="s">
        <v>103</v>
      </c>
    </row>
    <row r="67" spans="1:236" s="10" customFormat="1" ht="30" customHeight="1" x14ac:dyDescent="0.2">
      <c r="A67" s="137"/>
      <c r="B67" s="633"/>
      <c r="C67" s="416" t="s">
        <v>114</v>
      </c>
      <c r="D67" s="634" t="s">
        <v>7</v>
      </c>
      <c r="E67" s="635" t="s">
        <v>1216</v>
      </c>
      <c r="F67" s="636"/>
      <c r="G67" s="637">
        <v>-6.15</v>
      </c>
      <c r="H67" s="638"/>
      <c r="I67" s="639"/>
      <c r="J67" s="316"/>
      <c r="K67" s="317"/>
      <c r="L67" s="316"/>
      <c r="M67" s="317"/>
      <c r="N67" s="316"/>
      <c r="O67" s="317"/>
      <c r="P67" s="316"/>
      <c r="Q67" s="317"/>
      <c r="R67" s="316"/>
      <c r="S67" s="317"/>
      <c r="T67" s="316"/>
      <c r="U67" s="317"/>
      <c r="V67" s="316"/>
      <c r="W67" s="317"/>
      <c r="X67" s="316"/>
      <c r="Y67" s="317"/>
      <c r="Z67" s="316"/>
      <c r="AA67" s="317"/>
      <c r="AB67" s="316"/>
      <c r="AC67" s="317"/>
      <c r="AD67" s="316"/>
      <c r="AE67" s="317"/>
      <c r="AF67" s="316"/>
      <c r="AG67" s="317"/>
      <c r="AH67" s="1609"/>
      <c r="AI67" s="1610"/>
      <c r="AJ67" s="316"/>
      <c r="AK67" s="317"/>
      <c r="AL67" s="1609"/>
      <c r="AM67" s="1610"/>
      <c r="AN67" s="1609"/>
      <c r="AO67" s="1610"/>
      <c r="AP67" s="1905"/>
      <c r="AQ67" s="1906"/>
      <c r="AR67" s="316"/>
      <c r="AS67" s="317"/>
      <c r="AT67" s="316"/>
      <c r="AU67" s="317"/>
      <c r="AV67" s="528"/>
      <c r="GA67" s="139"/>
      <c r="GB67" s="140"/>
      <c r="GC67" s="141"/>
      <c r="GD67" s="141"/>
      <c r="GE67" s="141"/>
      <c r="GF67" s="141"/>
      <c r="GG67" s="141"/>
      <c r="GH67" s="141"/>
      <c r="GI67" s="142"/>
      <c r="HI67" s="143" t="s">
        <v>114</v>
      </c>
      <c r="HJ67" s="143" t="s">
        <v>46</v>
      </c>
      <c r="HK67" s="10" t="s">
        <v>46</v>
      </c>
      <c r="HL67" s="10" t="s">
        <v>23</v>
      </c>
      <c r="HM67" s="10" t="s">
        <v>44</v>
      </c>
      <c r="HN67" s="143" t="s">
        <v>103</v>
      </c>
    </row>
    <row r="68" spans="1:236" s="10" customFormat="1" ht="30" customHeight="1" x14ac:dyDescent="0.2">
      <c r="A68" s="137"/>
      <c r="B68" s="633"/>
      <c r="C68" s="416" t="s">
        <v>114</v>
      </c>
      <c r="D68" s="634" t="s">
        <v>7</v>
      </c>
      <c r="E68" s="635" t="s">
        <v>1217</v>
      </c>
      <c r="F68" s="636"/>
      <c r="G68" s="637">
        <v>-6.51</v>
      </c>
      <c r="H68" s="638"/>
      <c r="I68" s="639"/>
      <c r="J68" s="316"/>
      <c r="K68" s="317"/>
      <c r="L68" s="316"/>
      <c r="M68" s="317"/>
      <c r="N68" s="316"/>
      <c r="O68" s="317"/>
      <c r="P68" s="316"/>
      <c r="Q68" s="317"/>
      <c r="R68" s="316"/>
      <c r="S68" s="317"/>
      <c r="T68" s="316"/>
      <c r="U68" s="317"/>
      <c r="V68" s="316"/>
      <c r="W68" s="317"/>
      <c r="X68" s="316"/>
      <c r="Y68" s="317"/>
      <c r="Z68" s="316"/>
      <c r="AA68" s="317"/>
      <c r="AB68" s="316"/>
      <c r="AC68" s="317"/>
      <c r="AD68" s="316"/>
      <c r="AE68" s="317"/>
      <c r="AF68" s="316"/>
      <c r="AG68" s="317"/>
      <c r="AH68" s="1609"/>
      <c r="AI68" s="1610"/>
      <c r="AJ68" s="316"/>
      <c r="AK68" s="317"/>
      <c r="AL68" s="1609"/>
      <c r="AM68" s="1610"/>
      <c r="AN68" s="1609"/>
      <c r="AO68" s="1610"/>
      <c r="AP68" s="1905"/>
      <c r="AQ68" s="1906"/>
      <c r="AR68" s="316"/>
      <c r="AS68" s="317"/>
      <c r="AT68" s="316"/>
      <c r="AU68" s="317"/>
      <c r="AV68" s="528"/>
      <c r="GA68" s="139"/>
      <c r="GB68" s="140"/>
      <c r="GC68" s="141"/>
      <c r="GD68" s="141"/>
      <c r="GE68" s="141"/>
      <c r="GF68" s="141"/>
      <c r="GG68" s="141"/>
      <c r="GH68" s="141"/>
      <c r="GI68" s="142"/>
      <c r="HI68" s="143" t="s">
        <v>114</v>
      </c>
      <c r="HJ68" s="143" t="s">
        <v>46</v>
      </c>
      <c r="HK68" s="10" t="s">
        <v>46</v>
      </c>
      <c r="HL68" s="10" t="s">
        <v>23</v>
      </c>
      <c r="HM68" s="10" t="s">
        <v>44</v>
      </c>
      <c r="HN68" s="143" t="s">
        <v>103</v>
      </c>
    </row>
    <row r="69" spans="1:236" s="11" customFormat="1" ht="30" customHeight="1" x14ac:dyDescent="0.2">
      <c r="A69" s="144"/>
      <c r="B69" s="647"/>
      <c r="C69" s="416" t="s">
        <v>114</v>
      </c>
      <c r="D69" s="648" t="s">
        <v>7</v>
      </c>
      <c r="E69" s="649" t="s">
        <v>125</v>
      </c>
      <c r="F69" s="650"/>
      <c r="G69" s="651">
        <v>-36.4</v>
      </c>
      <c r="H69" s="652"/>
      <c r="I69" s="653"/>
      <c r="J69" s="320"/>
      <c r="K69" s="321"/>
      <c r="L69" s="320"/>
      <c r="M69" s="321"/>
      <c r="N69" s="320"/>
      <c r="O69" s="321"/>
      <c r="P69" s="320"/>
      <c r="Q69" s="321"/>
      <c r="R69" s="320"/>
      <c r="S69" s="321"/>
      <c r="T69" s="320"/>
      <c r="U69" s="321"/>
      <c r="V69" s="320"/>
      <c r="W69" s="321"/>
      <c r="X69" s="320"/>
      <c r="Y69" s="321"/>
      <c r="Z69" s="320"/>
      <c r="AA69" s="321"/>
      <c r="AB69" s="320"/>
      <c r="AC69" s="321"/>
      <c r="AD69" s="320"/>
      <c r="AE69" s="321"/>
      <c r="AF69" s="320"/>
      <c r="AG69" s="321"/>
      <c r="AH69" s="1611"/>
      <c r="AI69" s="1612"/>
      <c r="AJ69" s="320"/>
      <c r="AK69" s="321"/>
      <c r="AL69" s="1611"/>
      <c r="AM69" s="1612"/>
      <c r="AN69" s="1611"/>
      <c r="AO69" s="1612"/>
      <c r="AP69" s="1909"/>
      <c r="AQ69" s="1910"/>
      <c r="AR69" s="320"/>
      <c r="AS69" s="321"/>
      <c r="AT69" s="320"/>
      <c r="AU69" s="321"/>
      <c r="AV69" s="531"/>
      <c r="GA69" s="146"/>
      <c r="GB69" s="147"/>
      <c r="GC69" s="148"/>
      <c r="GD69" s="148"/>
      <c r="GE69" s="148"/>
      <c r="GF69" s="148"/>
      <c r="GG69" s="148"/>
      <c r="GH69" s="148"/>
      <c r="GI69" s="149"/>
      <c r="HI69" s="150" t="s">
        <v>114</v>
      </c>
      <c r="HJ69" s="150" t="s">
        <v>46</v>
      </c>
      <c r="HK69" s="11" t="s">
        <v>126</v>
      </c>
      <c r="HL69" s="11" t="s">
        <v>23</v>
      </c>
      <c r="HM69" s="11" t="s">
        <v>44</v>
      </c>
      <c r="HN69" s="150" t="s">
        <v>103</v>
      </c>
    </row>
    <row r="70" spans="1:236" s="12" customFormat="1" ht="30" customHeight="1" x14ac:dyDescent="0.2">
      <c r="A70" s="151"/>
      <c r="B70" s="640"/>
      <c r="C70" s="416" t="s">
        <v>114</v>
      </c>
      <c r="D70" s="641" t="s">
        <v>7</v>
      </c>
      <c r="E70" s="642" t="s">
        <v>132</v>
      </c>
      <c r="F70" s="643"/>
      <c r="G70" s="644">
        <v>402.81000000000006</v>
      </c>
      <c r="H70" s="645"/>
      <c r="I70" s="646"/>
      <c r="J70" s="322"/>
      <c r="K70" s="323"/>
      <c r="L70" s="322"/>
      <c r="M70" s="323"/>
      <c r="N70" s="322"/>
      <c r="O70" s="323"/>
      <c r="P70" s="322"/>
      <c r="Q70" s="323"/>
      <c r="R70" s="322"/>
      <c r="S70" s="323"/>
      <c r="T70" s="322"/>
      <c r="U70" s="323"/>
      <c r="V70" s="322"/>
      <c r="W70" s="323"/>
      <c r="X70" s="322"/>
      <c r="Y70" s="323"/>
      <c r="Z70" s="322"/>
      <c r="AA70" s="323"/>
      <c r="AB70" s="322"/>
      <c r="AC70" s="323"/>
      <c r="AD70" s="322"/>
      <c r="AE70" s="323"/>
      <c r="AF70" s="322"/>
      <c r="AG70" s="323"/>
      <c r="AH70" s="1613"/>
      <c r="AI70" s="1614"/>
      <c r="AJ70" s="322"/>
      <c r="AK70" s="323"/>
      <c r="AL70" s="1613"/>
      <c r="AM70" s="1614"/>
      <c r="AN70" s="1613"/>
      <c r="AO70" s="1614"/>
      <c r="AP70" s="1911"/>
      <c r="AQ70" s="1912"/>
      <c r="AR70" s="322"/>
      <c r="AS70" s="323"/>
      <c r="AT70" s="322"/>
      <c r="AU70" s="323"/>
      <c r="AV70" s="529"/>
      <c r="GA70" s="153"/>
      <c r="GB70" s="154"/>
      <c r="GC70" s="155"/>
      <c r="GD70" s="155"/>
      <c r="GE70" s="155"/>
      <c r="GF70" s="155"/>
      <c r="GG70" s="155"/>
      <c r="GH70" s="155"/>
      <c r="GI70" s="156"/>
      <c r="HI70" s="157" t="s">
        <v>114</v>
      </c>
      <c r="HJ70" s="157" t="s">
        <v>46</v>
      </c>
      <c r="HK70" s="12" t="s">
        <v>110</v>
      </c>
      <c r="HL70" s="12" t="s">
        <v>23</v>
      </c>
      <c r="HM70" s="12" t="s">
        <v>44</v>
      </c>
      <c r="HN70" s="157" t="s">
        <v>103</v>
      </c>
    </row>
    <row r="71" spans="1:236" s="9" customFormat="1" ht="30" customHeight="1" x14ac:dyDescent="0.2">
      <c r="A71" s="130"/>
      <c r="B71" s="627"/>
      <c r="C71" s="416" t="s">
        <v>114</v>
      </c>
      <c r="D71" s="628" t="s">
        <v>7</v>
      </c>
      <c r="E71" s="629" t="s">
        <v>225</v>
      </c>
      <c r="F71" s="630"/>
      <c r="G71" s="628" t="s">
        <v>7</v>
      </c>
      <c r="H71" s="631"/>
      <c r="I71" s="632"/>
      <c r="J71" s="314"/>
      <c r="K71" s="315"/>
      <c r="L71" s="314"/>
      <c r="M71" s="315"/>
      <c r="N71" s="314"/>
      <c r="O71" s="315"/>
      <c r="P71" s="314"/>
      <c r="Q71" s="315"/>
      <c r="R71" s="314"/>
      <c r="S71" s="315"/>
      <c r="T71" s="314"/>
      <c r="U71" s="315"/>
      <c r="V71" s="314"/>
      <c r="W71" s="315"/>
      <c r="X71" s="314"/>
      <c r="Y71" s="315"/>
      <c r="Z71" s="314"/>
      <c r="AA71" s="315"/>
      <c r="AB71" s="314"/>
      <c r="AC71" s="315"/>
      <c r="AD71" s="314"/>
      <c r="AE71" s="315"/>
      <c r="AF71" s="314"/>
      <c r="AG71" s="315"/>
      <c r="AH71" s="1607"/>
      <c r="AI71" s="1608"/>
      <c r="AJ71" s="314"/>
      <c r="AK71" s="315"/>
      <c r="AL71" s="1607"/>
      <c r="AM71" s="1608"/>
      <c r="AN71" s="1607"/>
      <c r="AO71" s="1608"/>
      <c r="AP71" s="1903"/>
      <c r="AQ71" s="1904"/>
      <c r="AR71" s="314"/>
      <c r="AS71" s="315"/>
      <c r="AT71" s="314"/>
      <c r="AU71" s="315"/>
      <c r="AV71" s="527"/>
      <c r="GA71" s="132"/>
      <c r="GB71" s="133"/>
      <c r="GC71" s="134"/>
      <c r="GD71" s="134"/>
      <c r="GE71" s="134"/>
      <c r="GF71" s="134"/>
      <c r="GG71" s="134"/>
      <c r="GH71" s="134"/>
      <c r="GI71" s="135"/>
      <c r="HI71" s="136" t="s">
        <v>114</v>
      </c>
      <c r="HJ71" s="136" t="s">
        <v>46</v>
      </c>
      <c r="HK71" s="9" t="s">
        <v>45</v>
      </c>
      <c r="HL71" s="9" t="s">
        <v>23</v>
      </c>
      <c r="HM71" s="9" t="s">
        <v>44</v>
      </c>
      <c r="HN71" s="136" t="s">
        <v>103</v>
      </c>
    </row>
    <row r="72" spans="1:236" s="9" customFormat="1" ht="30" customHeight="1" x14ac:dyDescent="0.2">
      <c r="A72" s="130"/>
      <c r="B72" s="627"/>
      <c r="C72" s="416" t="s">
        <v>114</v>
      </c>
      <c r="D72" s="628" t="s">
        <v>7</v>
      </c>
      <c r="E72" s="629" t="s">
        <v>226</v>
      </c>
      <c r="F72" s="630"/>
      <c r="G72" s="628" t="s">
        <v>7</v>
      </c>
      <c r="H72" s="631"/>
      <c r="I72" s="632"/>
      <c r="J72" s="314"/>
      <c r="K72" s="315"/>
      <c r="L72" s="314"/>
      <c r="M72" s="315"/>
      <c r="N72" s="314"/>
      <c r="O72" s="315"/>
      <c r="P72" s="314"/>
      <c r="Q72" s="315"/>
      <c r="R72" s="314"/>
      <c r="S72" s="315"/>
      <c r="T72" s="314"/>
      <c r="U72" s="315"/>
      <c r="V72" s="314"/>
      <c r="W72" s="315"/>
      <c r="X72" s="314"/>
      <c r="Y72" s="315"/>
      <c r="Z72" s="314"/>
      <c r="AA72" s="315"/>
      <c r="AB72" s="314"/>
      <c r="AC72" s="315"/>
      <c r="AD72" s="314"/>
      <c r="AE72" s="315"/>
      <c r="AF72" s="314"/>
      <c r="AG72" s="315"/>
      <c r="AH72" s="1607"/>
      <c r="AI72" s="1608"/>
      <c r="AJ72" s="314"/>
      <c r="AK72" s="315"/>
      <c r="AL72" s="1607"/>
      <c r="AM72" s="1608"/>
      <c r="AN72" s="1607"/>
      <c r="AO72" s="1608"/>
      <c r="AP72" s="1903"/>
      <c r="AQ72" s="1904"/>
      <c r="AR72" s="314"/>
      <c r="AS72" s="315"/>
      <c r="AT72" s="314"/>
      <c r="AU72" s="315"/>
      <c r="AV72" s="527"/>
      <c r="GA72" s="132"/>
      <c r="GB72" s="133"/>
      <c r="GC72" s="134"/>
      <c r="GD72" s="134"/>
      <c r="GE72" s="134"/>
      <c r="GF72" s="134"/>
      <c r="GG72" s="134"/>
      <c r="GH72" s="134"/>
      <c r="GI72" s="135"/>
      <c r="HI72" s="136" t="s">
        <v>114</v>
      </c>
      <c r="HJ72" s="136" t="s">
        <v>46</v>
      </c>
      <c r="HK72" s="9" t="s">
        <v>45</v>
      </c>
      <c r="HL72" s="9" t="s">
        <v>23</v>
      </c>
      <c r="HM72" s="9" t="s">
        <v>44</v>
      </c>
      <c r="HN72" s="136" t="s">
        <v>103</v>
      </c>
    </row>
    <row r="73" spans="1:236" s="10" customFormat="1" ht="30" customHeight="1" x14ac:dyDescent="0.2">
      <c r="A73" s="137"/>
      <c r="B73" s="633"/>
      <c r="C73" s="416" t="s">
        <v>114</v>
      </c>
      <c r="D73" s="634" t="s">
        <v>7</v>
      </c>
      <c r="E73" s="635" t="s">
        <v>1218</v>
      </c>
      <c r="F73" s="636"/>
      <c r="G73" s="637">
        <v>201.41</v>
      </c>
      <c r="H73" s="638"/>
      <c r="I73" s="639"/>
      <c r="J73" s="316"/>
      <c r="K73" s="317"/>
      <c r="L73" s="316"/>
      <c r="M73" s="317"/>
      <c r="N73" s="316"/>
      <c r="O73" s="317"/>
      <c r="P73" s="316"/>
      <c r="Q73" s="317"/>
      <c r="R73" s="316"/>
      <c r="S73" s="317"/>
      <c r="T73" s="316"/>
      <c r="U73" s="317"/>
      <c r="V73" s="316"/>
      <c r="W73" s="317"/>
      <c r="X73" s="316"/>
      <c r="Y73" s="317"/>
      <c r="Z73" s="316"/>
      <c r="AA73" s="317"/>
      <c r="AB73" s="316"/>
      <c r="AC73" s="317"/>
      <c r="AD73" s="316"/>
      <c r="AE73" s="317"/>
      <c r="AF73" s="316"/>
      <c r="AG73" s="317"/>
      <c r="AH73" s="1609"/>
      <c r="AI73" s="1610"/>
      <c r="AJ73" s="316"/>
      <c r="AK73" s="317"/>
      <c r="AL73" s="1609"/>
      <c r="AM73" s="1610"/>
      <c r="AN73" s="1609"/>
      <c r="AO73" s="1610"/>
      <c r="AP73" s="1905"/>
      <c r="AQ73" s="1906"/>
      <c r="AR73" s="316"/>
      <c r="AS73" s="317"/>
      <c r="AT73" s="316"/>
      <c r="AU73" s="317"/>
      <c r="AV73" s="528"/>
      <c r="GA73" s="139"/>
      <c r="GB73" s="140"/>
      <c r="GC73" s="141"/>
      <c r="GD73" s="141"/>
      <c r="GE73" s="141"/>
      <c r="GF73" s="141"/>
      <c r="GG73" s="141"/>
      <c r="GH73" s="141"/>
      <c r="GI73" s="142"/>
      <c r="HI73" s="143" t="s">
        <v>114</v>
      </c>
      <c r="HJ73" s="143" t="s">
        <v>46</v>
      </c>
      <c r="HK73" s="10" t="s">
        <v>46</v>
      </c>
      <c r="HL73" s="10" t="s">
        <v>23</v>
      </c>
      <c r="HM73" s="10" t="s">
        <v>45</v>
      </c>
      <c r="HN73" s="143" t="s">
        <v>103</v>
      </c>
    </row>
    <row r="74" spans="1:236" s="3" customFormat="1" ht="30" customHeight="1" x14ac:dyDescent="0.2">
      <c r="A74" s="43"/>
      <c r="B74" s="550" t="s">
        <v>186</v>
      </c>
      <c r="C74" s="558" t="s">
        <v>105</v>
      </c>
      <c r="D74" s="559" t="s">
        <v>759</v>
      </c>
      <c r="E74" s="560" t="s">
        <v>760</v>
      </c>
      <c r="F74" s="561" t="s">
        <v>194</v>
      </c>
      <c r="G74" s="562">
        <v>201.41</v>
      </c>
      <c r="H74" s="563">
        <v>296.2</v>
      </c>
      <c r="I74" s="564">
        <f>ROUND(H74*G74,2)</f>
        <v>59657.64</v>
      </c>
      <c r="J74" s="609"/>
      <c r="K74" s="610">
        <f>ROUND(J74*$H74,2)</f>
        <v>0</v>
      </c>
      <c r="L74" s="609"/>
      <c r="M74" s="610">
        <f>ROUND(L74*$H74,2)</f>
        <v>0</v>
      </c>
      <c r="N74" s="609">
        <v>60</v>
      </c>
      <c r="O74" s="610">
        <f>ROUND(N74*$H74,2)</f>
        <v>17772</v>
      </c>
      <c r="P74" s="609">
        <v>15.8</v>
      </c>
      <c r="Q74" s="610">
        <f>ROUND(P74*$H74,2)</f>
        <v>4679.96</v>
      </c>
      <c r="R74" s="609"/>
      <c r="S74" s="610">
        <f>ROUND(R74*$H74,2)</f>
        <v>0</v>
      </c>
      <c r="T74" s="609"/>
      <c r="U74" s="610">
        <f>ROUND(T74*$H74,2)</f>
        <v>0</v>
      </c>
      <c r="V74" s="609"/>
      <c r="W74" s="610">
        <f>ROUND(V74*$H74,2)</f>
        <v>0</v>
      </c>
      <c r="X74" s="609"/>
      <c r="Y74" s="610">
        <f>ROUND(X74*$H74,2)</f>
        <v>0</v>
      </c>
      <c r="Z74" s="609"/>
      <c r="AA74" s="610">
        <f>ROUND(Z74*$H74,2)</f>
        <v>0</v>
      </c>
      <c r="AB74" s="609"/>
      <c r="AC74" s="610">
        <f>ROUND(AB74*$H74,2)</f>
        <v>0</v>
      </c>
      <c r="AD74" s="609"/>
      <c r="AE74" s="610">
        <f>ROUND(AD74*$H74,2)</f>
        <v>0</v>
      </c>
      <c r="AF74" s="609"/>
      <c r="AG74" s="610">
        <f>ROUND(AF74*$H74,2)</f>
        <v>0</v>
      </c>
      <c r="AH74" s="2103">
        <v>75</v>
      </c>
      <c r="AI74" s="2104">
        <f>ROUND(AH74*$H74,2)</f>
        <v>22215</v>
      </c>
      <c r="AJ74" s="609"/>
      <c r="AK74" s="610">
        <f>ROUND(AJ74*$H74,2)</f>
        <v>0</v>
      </c>
      <c r="AL74" s="2103"/>
      <c r="AM74" s="2104">
        <f>ROUND(AL74*$H74,2)</f>
        <v>0</v>
      </c>
      <c r="AN74" s="2103"/>
      <c r="AO74" s="2104">
        <f>ROUND(AN74*$H74,2)</f>
        <v>0</v>
      </c>
      <c r="AP74" s="1940"/>
      <c r="AQ74" s="1941">
        <f>ROUND(AP74*$H74,2)</f>
        <v>0</v>
      </c>
      <c r="AR74" s="609">
        <f>AP74+AN74+AL74+AJ74+AH74+AF74+AD74+AB74+Z74+X74+V74+T74+R74+P74+N74+L74+J74</f>
        <v>150.80000000000001</v>
      </c>
      <c r="AS74" s="610">
        <f>ROUND(AR74*H74,2)</f>
        <v>44666.96</v>
      </c>
      <c r="AT74" s="609">
        <f>G74-AR74</f>
        <v>50.609999999999985</v>
      </c>
      <c r="AU74" s="610">
        <f>ROUND(AT74*H74,2)</f>
        <v>14990.68</v>
      </c>
      <c r="AV74" s="820">
        <f>AU74/I74</f>
        <v>0.2512784615683758</v>
      </c>
      <c r="GA74" s="44"/>
      <c r="GB74" s="586" t="s">
        <v>7</v>
      </c>
      <c r="GC74" s="587" t="s">
        <v>31</v>
      </c>
      <c r="GD74" s="196"/>
      <c r="GE74" s="45">
        <f>GD74*G74</f>
        <v>0</v>
      </c>
      <c r="GF74" s="45">
        <v>0</v>
      </c>
      <c r="GG74" s="45">
        <f>GF74*G74</f>
        <v>0</v>
      </c>
      <c r="GH74" s="45">
        <v>0</v>
      </c>
      <c r="GI74" s="588">
        <f>GH74*G74</f>
        <v>0</v>
      </c>
      <c r="HG74" s="46" t="s">
        <v>110</v>
      </c>
      <c r="HI74" s="46" t="s">
        <v>105</v>
      </c>
      <c r="HJ74" s="46" t="s">
        <v>46</v>
      </c>
      <c r="HN74" s="46" t="s">
        <v>103</v>
      </c>
      <c r="HT74" s="589">
        <f>IF(GC74="základní",I74,0)</f>
        <v>59657.64</v>
      </c>
      <c r="HU74" s="589">
        <f>IF(GC74="snížená",I74,0)</f>
        <v>0</v>
      </c>
      <c r="HV74" s="589">
        <f>IF(GC74="zákl. přenesená",I74,0)</f>
        <v>0</v>
      </c>
      <c r="HW74" s="589">
        <f>IF(GC74="sníž. přenesená",I74,0)</f>
        <v>0</v>
      </c>
      <c r="HX74" s="589">
        <f>IF(GC74="nulová",I74,0)</f>
        <v>0</v>
      </c>
      <c r="HY74" s="46" t="s">
        <v>45</v>
      </c>
      <c r="HZ74" s="589">
        <f>ROUND(H74*G74,2)</f>
        <v>59657.64</v>
      </c>
      <c r="IA74" s="46" t="s">
        <v>110</v>
      </c>
      <c r="IB74" s="46" t="s">
        <v>1219</v>
      </c>
    </row>
    <row r="75" spans="1:236" s="1" customFormat="1" ht="30" customHeight="1" x14ac:dyDescent="0.2">
      <c r="A75" s="23"/>
      <c r="B75" s="625"/>
      <c r="C75" s="416" t="s">
        <v>112</v>
      </c>
      <c r="D75" s="196"/>
      <c r="E75" s="626" t="s">
        <v>210</v>
      </c>
      <c r="F75" s="196"/>
      <c r="G75" s="196"/>
      <c r="H75" s="197"/>
      <c r="I75" s="498"/>
      <c r="J75" s="542"/>
      <c r="K75" s="543"/>
      <c r="L75" s="542"/>
      <c r="M75" s="543"/>
      <c r="N75" s="542"/>
      <c r="O75" s="543"/>
      <c r="P75" s="542"/>
      <c r="Q75" s="543"/>
      <c r="R75" s="542"/>
      <c r="S75" s="543"/>
      <c r="T75" s="542"/>
      <c r="U75" s="543"/>
      <c r="V75" s="542"/>
      <c r="W75" s="543"/>
      <c r="X75" s="542"/>
      <c r="Y75" s="543"/>
      <c r="Z75" s="542"/>
      <c r="AA75" s="543"/>
      <c r="AB75" s="542"/>
      <c r="AC75" s="543"/>
      <c r="AD75" s="542"/>
      <c r="AE75" s="543"/>
      <c r="AF75" s="542"/>
      <c r="AG75" s="543"/>
      <c r="AH75" s="1605"/>
      <c r="AI75" s="1606"/>
      <c r="AJ75" s="542"/>
      <c r="AK75" s="543"/>
      <c r="AL75" s="1605"/>
      <c r="AM75" s="1606"/>
      <c r="AN75" s="1605"/>
      <c r="AO75" s="1606"/>
      <c r="AP75" s="1901"/>
      <c r="AQ75" s="1902"/>
      <c r="AR75" s="542"/>
      <c r="AS75" s="543"/>
      <c r="AT75" s="542"/>
      <c r="AU75" s="543"/>
      <c r="AV75" s="539"/>
      <c r="GA75" s="25"/>
      <c r="GB75" s="128"/>
      <c r="GC75" s="129"/>
      <c r="GD75" s="33"/>
      <c r="GE75" s="33"/>
      <c r="GF75" s="33"/>
      <c r="GG75" s="33"/>
      <c r="GH75" s="33"/>
      <c r="GI75" s="34"/>
      <c r="GJ75" s="22"/>
      <c r="GK75" s="22"/>
      <c r="GL75" s="22"/>
      <c r="GM75" s="22"/>
      <c r="GN75" s="22"/>
      <c r="GO75" s="22"/>
      <c r="GP75" s="22"/>
      <c r="GQ75" s="22"/>
      <c r="GR75" s="22"/>
      <c r="GS75" s="22"/>
      <c r="GT75" s="22"/>
      <c r="HI75" s="13" t="s">
        <v>112</v>
      </c>
      <c r="HJ75" s="13" t="s">
        <v>46</v>
      </c>
    </row>
    <row r="76" spans="1:236" s="9" customFormat="1" ht="30" customHeight="1" x14ac:dyDescent="0.2">
      <c r="A76" s="130"/>
      <c r="B76" s="627"/>
      <c r="C76" s="416" t="s">
        <v>114</v>
      </c>
      <c r="D76" s="628" t="s">
        <v>7</v>
      </c>
      <c r="E76" s="629" t="s">
        <v>762</v>
      </c>
      <c r="F76" s="630"/>
      <c r="G76" s="628" t="s">
        <v>7</v>
      </c>
      <c r="H76" s="631"/>
      <c r="I76" s="632"/>
      <c r="J76" s="314"/>
      <c r="K76" s="315"/>
      <c r="L76" s="314"/>
      <c r="M76" s="315"/>
      <c r="N76" s="314"/>
      <c r="O76" s="315"/>
      <c r="P76" s="314"/>
      <c r="Q76" s="315"/>
      <c r="R76" s="314"/>
      <c r="S76" s="315"/>
      <c r="T76" s="314"/>
      <c r="U76" s="315"/>
      <c r="V76" s="314"/>
      <c r="W76" s="315"/>
      <c r="X76" s="314"/>
      <c r="Y76" s="315"/>
      <c r="Z76" s="314"/>
      <c r="AA76" s="315"/>
      <c r="AB76" s="314"/>
      <c r="AC76" s="315"/>
      <c r="AD76" s="314"/>
      <c r="AE76" s="315"/>
      <c r="AF76" s="314"/>
      <c r="AG76" s="315"/>
      <c r="AH76" s="1607"/>
      <c r="AI76" s="1608"/>
      <c r="AJ76" s="314"/>
      <c r="AK76" s="315"/>
      <c r="AL76" s="1607"/>
      <c r="AM76" s="1608"/>
      <c r="AN76" s="1607"/>
      <c r="AO76" s="1608"/>
      <c r="AP76" s="1903"/>
      <c r="AQ76" s="1904"/>
      <c r="AR76" s="314"/>
      <c r="AS76" s="315"/>
      <c r="AT76" s="314"/>
      <c r="AU76" s="315"/>
      <c r="AV76" s="527"/>
      <c r="GA76" s="132"/>
      <c r="GB76" s="133"/>
      <c r="GC76" s="134"/>
      <c r="GD76" s="134"/>
      <c r="GE76" s="134"/>
      <c r="GF76" s="134"/>
      <c r="GG76" s="134"/>
      <c r="GH76" s="134"/>
      <c r="GI76" s="135"/>
      <c r="HI76" s="136" t="s">
        <v>114</v>
      </c>
      <c r="HJ76" s="136" t="s">
        <v>46</v>
      </c>
      <c r="HK76" s="9" t="s">
        <v>45</v>
      </c>
      <c r="HL76" s="9" t="s">
        <v>23</v>
      </c>
      <c r="HM76" s="9" t="s">
        <v>44</v>
      </c>
      <c r="HN76" s="136" t="s">
        <v>103</v>
      </c>
    </row>
    <row r="77" spans="1:236" s="9" customFormat="1" ht="30" customHeight="1" x14ac:dyDescent="0.2">
      <c r="A77" s="130"/>
      <c r="B77" s="627"/>
      <c r="C77" s="416" t="s">
        <v>114</v>
      </c>
      <c r="D77" s="628" t="s">
        <v>7</v>
      </c>
      <c r="E77" s="629" t="s">
        <v>226</v>
      </c>
      <c r="F77" s="630"/>
      <c r="G77" s="628" t="s">
        <v>7</v>
      </c>
      <c r="H77" s="631"/>
      <c r="I77" s="632"/>
      <c r="J77" s="314"/>
      <c r="K77" s="315"/>
      <c r="L77" s="314"/>
      <c r="M77" s="315"/>
      <c r="N77" s="314"/>
      <c r="O77" s="315"/>
      <c r="P77" s="314"/>
      <c r="Q77" s="315"/>
      <c r="R77" s="314"/>
      <c r="S77" s="315"/>
      <c r="T77" s="314"/>
      <c r="U77" s="315"/>
      <c r="V77" s="314"/>
      <c r="W77" s="315"/>
      <c r="X77" s="314"/>
      <c r="Y77" s="315"/>
      <c r="Z77" s="314"/>
      <c r="AA77" s="315"/>
      <c r="AB77" s="314"/>
      <c r="AC77" s="315"/>
      <c r="AD77" s="314"/>
      <c r="AE77" s="315"/>
      <c r="AF77" s="314"/>
      <c r="AG77" s="315"/>
      <c r="AH77" s="1607"/>
      <c r="AI77" s="1608"/>
      <c r="AJ77" s="314"/>
      <c r="AK77" s="315"/>
      <c r="AL77" s="1607"/>
      <c r="AM77" s="1608"/>
      <c r="AN77" s="1607"/>
      <c r="AO77" s="1608"/>
      <c r="AP77" s="1903"/>
      <c r="AQ77" s="1904"/>
      <c r="AR77" s="314"/>
      <c r="AS77" s="315"/>
      <c r="AT77" s="314"/>
      <c r="AU77" s="315"/>
      <c r="AV77" s="527"/>
      <c r="GA77" s="132"/>
      <c r="GB77" s="133"/>
      <c r="GC77" s="134"/>
      <c r="GD77" s="134"/>
      <c r="GE77" s="134"/>
      <c r="GF77" s="134"/>
      <c r="GG77" s="134"/>
      <c r="GH77" s="134"/>
      <c r="GI77" s="135"/>
      <c r="HI77" s="136" t="s">
        <v>114</v>
      </c>
      <c r="HJ77" s="136" t="s">
        <v>46</v>
      </c>
      <c r="HK77" s="9" t="s">
        <v>45</v>
      </c>
      <c r="HL77" s="9" t="s">
        <v>23</v>
      </c>
      <c r="HM77" s="9" t="s">
        <v>44</v>
      </c>
      <c r="HN77" s="136" t="s">
        <v>103</v>
      </c>
    </row>
    <row r="78" spans="1:236" s="10" customFormat="1" ht="30" customHeight="1" x14ac:dyDescent="0.2">
      <c r="A78" s="137"/>
      <c r="B78" s="633"/>
      <c r="C78" s="416" t="s">
        <v>114</v>
      </c>
      <c r="D78" s="634" t="s">
        <v>7</v>
      </c>
      <c r="E78" s="635" t="s">
        <v>1218</v>
      </c>
      <c r="F78" s="636"/>
      <c r="G78" s="637">
        <v>201.41</v>
      </c>
      <c r="H78" s="638"/>
      <c r="I78" s="639"/>
      <c r="J78" s="316"/>
      <c r="K78" s="317"/>
      <c r="L78" s="316"/>
      <c r="M78" s="317"/>
      <c r="N78" s="316"/>
      <c r="O78" s="317"/>
      <c r="P78" s="316"/>
      <c r="Q78" s="317"/>
      <c r="R78" s="316"/>
      <c r="S78" s="317"/>
      <c r="T78" s="316"/>
      <c r="U78" s="317"/>
      <c r="V78" s="316"/>
      <c r="W78" s="317"/>
      <c r="X78" s="316"/>
      <c r="Y78" s="317"/>
      <c r="Z78" s="316"/>
      <c r="AA78" s="317"/>
      <c r="AB78" s="316"/>
      <c r="AC78" s="317"/>
      <c r="AD78" s="316"/>
      <c r="AE78" s="317"/>
      <c r="AF78" s="316"/>
      <c r="AG78" s="317"/>
      <c r="AH78" s="1609"/>
      <c r="AI78" s="1610"/>
      <c r="AJ78" s="316"/>
      <c r="AK78" s="317"/>
      <c r="AL78" s="1609"/>
      <c r="AM78" s="1610"/>
      <c r="AN78" s="1609"/>
      <c r="AO78" s="1610"/>
      <c r="AP78" s="1905"/>
      <c r="AQ78" s="1906"/>
      <c r="AR78" s="316"/>
      <c r="AS78" s="317"/>
      <c r="AT78" s="316"/>
      <c r="AU78" s="317"/>
      <c r="AV78" s="528"/>
      <c r="GA78" s="139"/>
      <c r="GB78" s="140"/>
      <c r="GC78" s="141"/>
      <c r="GD78" s="141"/>
      <c r="GE78" s="141"/>
      <c r="GF78" s="141"/>
      <c r="GG78" s="141"/>
      <c r="GH78" s="141"/>
      <c r="GI78" s="142"/>
      <c r="HI78" s="143" t="s">
        <v>114</v>
      </c>
      <c r="HJ78" s="143" t="s">
        <v>46</v>
      </c>
      <c r="HK78" s="10" t="s">
        <v>46</v>
      </c>
      <c r="HL78" s="10" t="s">
        <v>23</v>
      </c>
      <c r="HM78" s="10" t="s">
        <v>45</v>
      </c>
      <c r="HN78" s="143" t="s">
        <v>103</v>
      </c>
    </row>
    <row r="79" spans="1:236" s="3" customFormat="1" ht="30" customHeight="1" x14ac:dyDescent="0.2">
      <c r="A79" s="43"/>
      <c r="B79" s="550" t="s">
        <v>191</v>
      </c>
      <c r="C79" s="558" t="s">
        <v>105</v>
      </c>
      <c r="D79" s="559" t="s">
        <v>232</v>
      </c>
      <c r="E79" s="560" t="s">
        <v>233</v>
      </c>
      <c r="F79" s="561" t="s">
        <v>153</v>
      </c>
      <c r="G79" s="562">
        <v>9</v>
      </c>
      <c r="H79" s="563">
        <v>8125</v>
      </c>
      <c r="I79" s="564">
        <f>ROUND(H79*G79,2)</f>
        <v>73125</v>
      </c>
      <c r="J79" s="609"/>
      <c r="K79" s="610">
        <f>ROUND(J79*$H79,2)</f>
        <v>0</v>
      </c>
      <c r="L79" s="609"/>
      <c r="M79" s="610">
        <f>ROUND(L79*$H79,2)</f>
        <v>0</v>
      </c>
      <c r="N79" s="609">
        <v>6</v>
      </c>
      <c r="O79" s="610">
        <f>ROUND(N79*$H79,2)</f>
        <v>48750</v>
      </c>
      <c r="P79" s="609">
        <v>3</v>
      </c>
      <c r="Q79" s="610">
        <f>ROUND(P79*$H79,2)</f>
        <v>24375</v>
      </c>
      <c r="R79" s="609"/>
      <c r="S79" s="610">
        <f>ROUND(R79*$H79,2)</f>
        <v>0</v>
      </c>
      <c r="T79" s="609"/>
      <c r="U79" s="610">
        <f>ROUND(T79*$H79,2)</f>
        <v>0</v>
      </c>
      <c r="V79" s="609"/>
      <c r="W79" s="610">
        <f>ROUND(V79*$H79,2)</f>
        <v>0</v>
      </c>
      <c r="X79" s="609"/>
      <c r="Y79" s="610">
        <f>ROUND(X79*$H79,2)</f>
        <v>0</v>
      </c>
      <c r="Z79" s="609"/>
      <c r="AA79" s="610">
        <f>ROUND(Z79*$H79,2)</f>
        <v>0</v>
      </c>
      <c r="AB79" s="609"/>
      <c r="AC79" s="610">
        <f>ROUND(AB79*$H79,2)</f>
        <v>0</v>
      </c>
      <c r="AD79" s="609"/>
      <c r="AE79" s="610">
        <f>ROUND(AD79*$H79,2)</f>
        <v>0</v>
      </c>
      <c r="AF79" s="609"/>
      <c r="AG79" s="610">
        <f>ROUND(AF79*$H79,2)</f>
        <v>0</v>
      </c>
      <c r="AH79" s="2103"/>
      <c r="AI79" s="2104">
        <f>ROUND(AH79*$H79,2)</f>
        <v>0</v>
      </c>
      <c r="AJ79" s="609"/>
      <c r="AK79" s="610">
        <f>ROUND(AJ79*$H79,2)</f>
        <v>0</v>
      </c>
      <c r="AL79" s="2103"/>
      <c r="AM79" s="2104">
        <f>ROUND(AL79*$H79,2)</f>
        <v>0</v>
      </c>
      <c r="AN79" s="2103"/>
      <c r="AO79" s="2104">
        <f>ROUND(AN79*$H79,2)</f>
        <v>0</v>
      </c>
      <c r="AP79" s="1940"/>
      <c r="AQ79" s="1941">
        <f>ROUND(AP79*$H79,2)</f>
        <v>0</v>
      </c>
      <c r="AR79" s="609">
        <f>AP79+AN79+AL79+AJ79+AH79+AF79+AD79+AB79+Z79+X79+V79+T79+R79+P79+N79+L79+J79</f>
        <v>9</v>
      </c>
      <c r="AS79" s="610">
        <f>ROUND(AR79*H79,2)</f>
        <v>73125</v>
      </c>
      <c r="AT79" s="609">
        <f>G79-AR79</f>
        <v>0</v>
      </c>
      <c r="AU79" s="610">
        <f>ROUND(AT79*H79,2)</f>
        <v>0</v>
      </c>
      <c r="AV79" s="820">
        <f>AU79/I79</f>
        <v>0</v>
      </c>
      <c r="GA79" s="44"/>
      <c r="GB79" s="586" t="s">
        <v>7</v>
      </c>
      <c r="GC79" s="587" t="s">
        <v>31</v>
      </c>
      <c r="GD79" s="196"/>
      <c r="GE79" s="45">
        <f>GD79*G79</f>
        <v>0</v>
      </c>
      <c r="GF79" s="45">
        <v>0</v>
      </c>
      <c r="GG79" s="45">
        <f>GF79*G79</f>
        <v>0</v>
      </c>
      <c r="GH79" s="45">
        <v>0</v>
      </c>
      <c r="GI79" s="588">
        <f>GH79*G79</f>
        <v>0</v>
      </c>
      <c r="HG79" s="46" t="s">
        <v>110</v>
      </c>
      <c r="HI79" s="46" t="s">
        <v>105</v>
      </c>
      <c r="HJ79" s="46" t="s">
        <v>46</v>
      </c>
      <c r="HN79" s="46" t="s">
        <v>103</v>
      </c>
      <c r="HT79" s="589">
        <f>IF(GC79="základní",I79,0)</f>
        <v>73125</v>
      </c>
      <c r="HU79" s="589">
        <f>IF(GC79="snížená",I79,0)</f>
        <v>0</v>
      </c>
      <c r="HV79" s="589">
        <f>IF(GC79="zákl. přenesená",I79,0)</f>
        <v>0</v>
      </c>
      <c r="HW79" s="589">
        <f>IF(GC79="sníž. přenesená",I79,0)</f>
        <v>0</v>
      </c>
      <c r="HX79" s="589">
        <f>IF(GC79="nulová",I79,0)</f>
        <v>0</v>
      </c>
      <c r="HY79" s="46" t="s">
        <v>45</v>
      </c>
      <c r="HZ79" s="589">
        <f>ROUND(H79*G79,2)</f>
        <v>73125</v>
      </c>
      <c r="IA79" s="46" t="s">
        <v>110</v>
      </c>
      <c r="IB79" s="46" t="s">
        <v>1220</v>
      </c>
    </row>
    <row r="80" spans="1:236" s="1" customFormat="1" ht="30" customHeight="1" x14ac:dyDescent="0.2">
      <c r="A80" s="23"/>
      <c r="B80" s="625"/>
      <c r="C80" s="416" t="s">
        <v>112</v>
      </c>
      <c r="D80" s="196"/>
      <c r="E80" s="626" t="s">
        <v>235</v>
      </c>
      <c r="F80" s="196"/>
      <c r="G80" s="196"/>
      <c r="H80" s="197"/>
      <c r="I80" s="498"/>
      <c r="J80" s="542"/>
      <c r="K80" s="543"/>
      <c r="L80" s="542"/>
      <c r="M80" s="543"/>
      <c r="N80" s="542"/>
      <c r="O80" s="543"/>
      <c r="P80" s="542"/>
      <c r="Q80" s="543"/>
      <c r="R80" s="542"/>
      <c r="S80" s="543"/>
      <c r="T80" s="542"/>
      <c r="U80" s="543"/>
      <c r="V80" s="542"/>
      <c r="W80" s="543"/>
      <c r="X80" s="542"/>
      <c r="Y80" s="543"/>
      <c r="Z80" s="542"/>
      <c r="AA80" s="543"/>
      <c r="AB80" s="542"/>
      <c r="AC80" s="543"/>
      <c r="AD80" s="542"/>
      <c r="AE80" s="543"/>
      <c r="AF80" s="542"/>
      <c r="AG80" s="543"/>
      <c r="AH80" s="1605"/>
      <c r="AI80" s="1606"/>
      <c r="AJ80" s="542"/>
      <c r="AK80" s="543"/>
      <c r="AL80" s="1605"/>
      <c r="AM80" s="1606"/>
      <c r="AN80" s="1605"/>
      <c r="AO80" s="1606"/>
      <c r="AP80" s="1901"/>
      <c r="AQ80" s="1902"/>
      <c r="AR80" s="542"/>
      <c r="AS80" s="543"/>
      <c r="AT80" s="542"/>
      <c r="AU80" s="543"/>
      <c r="AV80" s="539"/>
      <c r="GA80" s="25"/>
      <c r="GB80" s="128"/>
      <c r="GC80" s="129"/>
      <c r="GD80" s="33"/>
      <c r="GE80" s="33"/>
      <c r="GF80" s="33"/>
      <c r="GG80" s="33"/>
      <c r="GH80" s="33"/>
      <c r="GI80" s="34"/>
      <c r="GJ80" s="22"/>
      <c r="GK80" s="22"/>
      <c r="GL80" s="22"/>
      <c r="GM80" s="22"/>
      <c r="GN80" s="22"/>
      <c r="GO80" s="22"/>
      <c r="GP80" s="22"/>
      <c r="GQ80" s="22"/>
      <c r="GR80" s="22"/>
      <c r="GS80" s="22"/>
      <c r="GT80" s="22"/>
      <c r="HI80" s="13" t="s">
        <v>112</v>
      </c>
      <c r="HJ80" s="13" t="s">
        <v>46</v>
      </c>
    </row>
    <row r="81" spans="1:236" s="10" customFormat="1" ht="30" customHeight="1" x14ac:dyDescent="0.2">
      <c r="A81" s="137"/>
      <c r="B81" s="633"/>
      <c r="C81" s="416" t="s">
        <v>114</v>
      </c>
      <c r="D81" s="634" t="s">
        <v>7</v>
      </c>
      <c r="E81" s="635" t="s">
        <v>1221</v>
      </c>
      <c r="F81" s="636"/>
      <c r="G81" s="637">
        <v>9</v>
      </c>
      <c r="H81" s="638"/>
      <c r="I81" s="639"/>
      <c r="J81" s="316"/>
      <c r="K81" s="317"/>
      <c r="L81" s="316"/>
      <c r="M81" s="317"/>
      <c r="N81" s="316"/>
      <c r="O81" s="317"/>
      <c r="P81" s="316"/>
      <c r="Q81" s="317"/>
      <c r="R81" s="316"/>
      <c r="S81" s="317"/>
      <c r="T81" s="316"/>
      <c r="U81" s="317"/>
      <c r="V81" s="316"/>
      <c r="W81" s="317"/>
      <c r="X81" s="316"/>
      <c r="Y81" s="317"/>
      <c r="Z81" s="316"/>
      <c r="AA81" s="317"/>
      <c r="AB81" s="316"/>
      <c r="AC81" s="317"/>
      <c r="AD81" s="316"/>
      <c r="AE81" s="317"/>
      <c r="AF81" s="316"/>
      <c r="AG81" s="317"/>
      <c r="AH81" s="1609"/>
      <c r="AI81" s="1610"/>
      <c r="AJ81" s="316"/>
      <c r="AK81" s="317"/>
      <c r="AL81" s="1609"/>
      <c r="AM81" s="1610"/>
      <c r="AN81" s="1609"/>
      <c r="AO81" s="1610"/>
      <c r="AP81" s="1905"/>
      <c r="AQ81" s="1906"/>
      <c r="AR81" s="316"/>
      <c r="AS81" s="317"/>
      <c r="AT81" s="316"/>
      <c r="AU81" s="317"/>
      <c r="AV81" s="528"/>
      <c r="GA81" s="139"/>
      <c r="GB81" s="140"/>
      <c r="GC81" s="141"/>
      <c r="GD81" s="141"/>
      <c r="GE81" s="141"/>
      <c r="GF81" s="141"/>
      <c r="GG81" s="141"/>
      <c r="GH81" s="141"/>
      <c r="GI81" s="142"/>
      <c r="HI81" s="143" t="s">
        <v>114</v>
      </c>
      <c r="HJ81" s="143" t="s">
        <v>46</v>
      </c>
      <c r="HK81" s="10" t="s">
        <v>46</v>
      </c>
      <c r="HL81" s="10" t="s">
        <v>23</v>
      </c>
      <c r="HM81" s="10" t="s">
        <v>45</v>
      </c>
      <c r="HN81" s="143" t="s">
        <v>103</v>
      </c>
    </row>
    <row r="82" spans="1:236" s="3" customFormat="1" ht="30" customHeight="1" x14ac:dyDescent="0.2">
      <c r="A82" s="43"/>
      <c r="B82" s="565" t="s">
        <v>199</v>
      </c>
      <c r="C82" s="566" t="s">
        <v>238</v>
      </c>
      <c r="D82" s="567" t="s">
        <v>239</v>
      </c>
      <c r="E82" s="568" t="s">
        <v>240</v>
      </c>
      <c r="F82" s="569" t="s">
        <v>153</v>
      </c>
      <c r="G82" s="570">
        <v>9.4499999999999993</v>
      </c>
      <c r="H82" s="571">
        <v>6500</v>
      </c>
      <c r="I82" s="572">
        <f>ROUND(H82*G82,2)</f>
        <v>61425</v>
      </c>
      <c r="J82" s="609"/>
      <c r="K82" s="610">
        <f>ROUND(J82*$H82,2)</f>
        <v>0</v>
      </c>
      <c r="L82" s="609"/>
      <c r="M82" s="610">
        <f>ROUND(L82*$H82,2)</f>
        <v>0</v>
      </c>
      <c r="N82" s="609">
        <v>9.4499999999999993</v>
      </c>
      <c r="O82" s="610">
        <f>ROUND(N82*$H82,2)</f>
        <v>61425</v>
      </c>
      <c r="P82" s="609"/>
      <c r="Q82" s="610">
        <f>ROUND(P82*$H82,2)</f>
        <v>0</v>
      </c>
      <c r="R82" s="609"/>
      <c r="S82" s="610">
        <f>ROUND(R82*$H82,2)</f>
        <v>0</v>
      </c>
      <c r="T82" s="609"/>
      <c r="U82" s="610">
        <f>ROUND(T82*$H82,2)</f>
        <v>0</v>
      </c>
      <c r="V82" s="609"/>
      <c r="W82" s="610">
        <f>ROUND(V82*$H82,2)</f>
        <v>0</v>
      </c>
      <c r="X82" s="609"/>
      <c r="Y82" s="610">
        <f>ROUND(X82*$H82,2)</f>
        <v>0</v>
      </c>
      <c r="Z82" s="609"/>
      <c r="AA82" s="610">
        <f>ROUND(Z82*$H82,2)</f>
        <v>0</v>
      </c>
      <c r="AB82" s="609"/>
      <c r="AC82" s="610">
        <f>ROUND(AB82*$H82,2)</f>
        <v>0</v>
      </c>
      <c r="AD82" s="609"/>
      <c r="AE82" s="610">
        <f>ROUND(AD82*$H82,2)</f>
        <v>0</v>
      </c>
      <c r="AF82" s="609"/>
      <c r="AG82" s="610">
        <f>ROUND(AF82*$H82,2)</f>
        <v>0</v>
      </c>
      <c r="AH82" s="2103"/>
      <c r="AI82" s="2104">
        <f>ROUND(AH82*$H82,2)</f>
        <v>0</v>
      </c>
      <c r="AJ82" s="609"/>
      <c r="AK82" s="610">
        <f>ROUND(AJ82*$H82,2)</f>
        <v>0</v>
      </c>
      <c r="AL82" s="2103"/>
      <c r="AM82" s="2104">
        <f>ROUND(AL82*$H82,2)</f>
        <v>0</v>
      </c>
      <c r="AN82" s="2103"/>
      <c r="AO82" s="2104">
        <f>ROUND(AN82*$H82,2)</f>
        <v>0</v>
      </c>
      <c r="AP82" s="1940"/>
      <c r="AQ82" s="1941">
        <f>ROUND(AP82*$H82,2)</f>
        <v>0</v>
      </c>
      <c r="AR82" s="609">
        <f>AP82+AN82+AL82+AJ82+AH82+AF82+AD82+AB82+Z82+X82+V82+T82+R82+P82+N82+L82+J82</f>
        <v>9.4499999999999993</v>
      </c>
      <c r="AS82" s="610">
        <f>ROUND(AR82*H82,2)</f>
        <v>61425</v>
      </c>
      <c r="AT82" s="609">
        <f>G82-AR82</f>
        <v>0</v>
      </c>
      <c r="AU82" s="610">
        <f>ROUND(AT82*H82,2)</f>
        <v>0</v>
      </c>
      <c r="AV82" s="820">
        <f>AU82/I82</f>
        <v>0</v>
      </c>
      <c r="GA82" s="590"/>
      <c r="GB82" s="591" t="s">
        <v>7</v>
      </c>
      <c r="GC82" s="592" t="s">
        <v>31</v>
      </c>
      <c r="GD82" s="196"/>
      <c r="GE82" s="45">
        <f>GD82*G82</f>
        <v>0</v>
      </c>
      <c r="GF82" s="45">
        <v>0.184</v>
      </c>
      <c r="GG82" s="45">
        <f>GF82*G82</f>
        <v>1.7387999999999999</v>
      </c>
      <c r="GH82" s="45">
        <v>0</v>
      </c>
      <c r="GI82" s="588">
        <f>GH82*G82</f>
        <v>0</v>
      </c>
      <c r="HG82" s="46" t="s">
        <v>166</v>
      </c>
      <c r="HI82" s="46" t="s">
        <v>238</v>
      </c>
      <c r="HJ82" s="46" t="s">
        <v>46</v>
      </c>
      <c r="HN82" s="46" t="s">
        <v>103</v>
      </c>
      <c r="HT82" s="589">
        <f>IF(GC82="základní",I82,0)</f>
        <v>61425</v>
      </c>
      <c r="HU82" s="589">
        <f>IF(GC82="snížená",I82,0)</f>
        <v>0</v>
      </c>
      <c r="HV82" s="589">
        <f>IF(GC82="zákl. přenesená",I82,0)</f>
        <v>0</v>
      </c>
      <c r="HW82" s="589">
        <f>IF(GC82="sníž. přenesená",I82,0)</f>
        <v>0</v>
      </c>
      <c r="HX82" s="589">
        <f>IF(GC82="nulová",I82,0)</f>
        <v>0</v>
      </c>
      <c r="HY82" s="46" t="s">
        <v>45</v>
      </c>
      <c r="HZ82" s="589">
        <f>ROUND(H82*G82,2)</f>
        <v>61425</v>
      </c>
      <c r="IA82" s="46" t="s">
        <v>110</v>
      </c>
      <c r="IB82" s="46" t="s">
        <v>1222</v>
      </c>
    </row>
    <row r="83" spans="1:236" s="10" customFormat="1" ht="30" customHeight="1" x14ac:dyDescent="0.2">
      <c r="A83" s="137"/>
      <c r="B83" s="633"/>
      <c r="C83" s="416" t="s">
        <v>114</v>
      </c>
      <c r="D83" s="634" t="s">
        <v>7</v>
      </c>
      <c r="E83" s="635" t="s">
        <v>1061</v>
      </c>
      <c r="F83" s="636"/>
      <c r="G83" s="637">
        <v>9.4499999999999993</v>
      </c>
      <c r="H83" s="638"/>
      <c r="I83" s="639"/>
      <c r="J83" s="316"/>
      <c r="K83" s="317"/>
      <c r="L83" s="316"/>
      <c r="M83" s="317"/>
      <c r="N83" s="316"/>
      <c r="O83" s="317"/>
      <c r="P83" s="316"/>
      <c r="Q83" s="317"/>
      <c r="R83" s="316"/>
      <c r="S83" s="317"/>
      <c r="T83" s="316"/>
      <c r="U83" s="317"/>
      <c r="V83" s="316"/>
      <c r="W83" s="317"/>
      <c r="X83" s="316"/>
      <c r="Y83" s="317"/>
      <c r="Z83" s="316"/>
      <c r="AA83" s="317"/>
      <c r="AB83" s="316"/>
      <c r="AC83" s="317"/>
      <c r="AD83" s="316"/>
      <c r="AE83" s="317"/>
      <c r="AF83" s="316"/>
      <c r="AG83" s="317"/>
      <c r="AH83" s="1609"/>
      <c r="AI83" s="1610"/>
      <c r="AJ83" s="316"/>
      <c r="AK83" s="317"/>
      <c r="AL83" s="1609"/>
      <c r="AM83" s="1610"/>
      <c r="AN83" s="1609"/>
      <c r="AO83" s="1610"/>
      <c r="AP83" s="1905"/>
      <c r="AQ83" s="1906"/>
      <c r="AR83" s="316"/>
      <c r="AS83" s="317"/>
      <c r="AT83" s="316"/>
      <c r="AU83" s="317"/>
      <c r="AV83" s="528"/>
      <c r="GA83" s="139"/>
      <c r="GB83" s="140"/>
      <c r="GC83" s="141"/>
      <c r="GD83" s="141"/>
      <c r="GE83" s="141"/>
      <c r="GF83" s="141"/>
      <c r="GG83" s="141"/>
      <c r="GH83" s="141"/>
      <c r="GI83" s="142"/>
      <c r="HI83" s="143" t="s">
        <v>114</v>
      </c>
      <c r="HJ83" s="143" t="s">
        <v>46</v>
      </c>
      <c r="HK83" s="10" t="s">
        <v>46</v>
      </c>
      <c r="HL83" s="10" t="s">
        <v>23</v>
      </c>
      <c r="HM83" s="10" t="s">
        <v>45</v>
      </c>
      <c r="HN83" s="143" t="s">
        <v>103</v>
      </c>
    </row>
    <row r="84" spans="1:236" s="3" customFormat="1" ht="30" customHeight="1" x14ac:dyDescent="0.2">
      <c r="A84" s="43"/>
      <c r="B84" s="550" t="s">
        <v>206</v>
      </c>
      <c r="C84" s="558" t="s">
        <v>105</v>
      </c>
      <c r="D84" s="559" t="s">
        <v>244</v>
      </c>
      <c r="E84" s="560" t="s">
        <v>245</v>
      </c>
      <c r="F84" s="561" t="s">
        <v>108</v>
      </c>
      <c r="G84" s="562">
        <v>740.92</v>
      </c>
      <c r="H84" s="563">
        <v>114.7</v>
      </c>
      <c r="I84" s="564">
        <f>ROUND(H84*G84,2)</f>
        <v>84983.52</v>
      </c>
      <c r="J84" s="609"/>
      <c r="K84" s="610">
        <f>ROUND(J84*$H84,2)</f>
        <v>0</v>
      </c>
      <c r="L84" s="609"/>
      <c r="M84" s="610">
        <f>ROUND(L84*$H84,2)</f>
        <v>0</v>
      </c>
      <c r="N84" s="609">
        <v>200</v>
      </c>
      <c r="O84" s="610">
        <f>ROUND(N84*$H84,2)</f>
        <v>22940</v>
      </c>
      <c r="P84" s="609">
        <v>68.7</v>
      </c>
      <c r="Q84" s="610">
        <f>ROUND(P84*$H84,2)</f>
        <v>7879.89</v>
      </c>
      <c r="R84" s="609"/>
      <c r="S84" s="610">
        <f>ROUND(R84*$H84,2)</f>
        <v>0</v>
      </c>
      <c r="T84" s="609"/>
      <c r="U84" s="610">
        <f>ROUND(T84*$H84,2)</f>
        <v>0</v>
      </c>
      <c r="V84" s="609"/>
      <c r="W84" s="610">
        <f>ROUND(V84*$H84,2)</f>
        <v>0</v>
      </c>
      <c r="X84" s="609"/>
      <c r="Y84" s="610">
        <f>ROUND(X84*$H84,2)</f>
        <v>0</v>
      </c>
      <c r="Z84" s="609"/>
      <c r="AA84" s="610">
        <f>ROUND(Z84*$H84,2)</f>
        <v>0</v>
      </c>
      <c r="AB84" s="609"/>
      <c r="AC84" s="610">
        <f>ROUND(AB84*$H84,2)</f>
        <v>0</v>
      </c>
      <c r="AD84" s="609"/>
      <c r="AE84" s="610">
        <f>ROUND(AD84*$H84,2)</f>
        <v>0</v>
      </c>
      <c r="AF84" s="609"/>
      <c r="AG84" s="610">
        <f>ROUND(AF84*$H84,2)</f>
        <v>0</v>
      </c>
      <c r="AH84" s="2103">
        <v>325</v>
      </c>
      <c r="AI84" s="2104">
        <f>ROUND(AH84*$H84,2)</f>
        <v>37277.5</v>
      </c>
      <c r="AJ84" s="609"/>
      <c r="AK84" s="610">
        <f>ROUND(AJ84*$H84,2)</f>
        <v>0</v>
      </c>
      <c r="AL84" s="2103"/>
      <c r="AM84" s="2104">
        <f>ROUND(AL84*$H84,2)</f>
        <v>0</v>
      </c>
      <c r="AN84" s="2103"/>
      <c r="AO84" s="2104">
        <f>ROUND(AN84*$H84,2)</f>
        <v>0</v>
      </c>
      <c r="AP84" s="1940"/>
      <c r="AQ84" s="1941">
        <f>ROUND(AP84*$H84,2)</f>
        <v>0</v>
      </c>
      <c r="AR84" s="609">
        <f>AP84+AN84+AL84+AJ84+AH84+AF84+AD84+AB84+Z84+X84+V84+T84+R84+P84+N84+L84+J84</f>
        <v>593.70000000000005</v>
      </c>
      <c r="AS84" s="610">
        <f>ROUND(AR84*H84,2)</f>
        <v>68097.39</v>
      </c>
      <c r="AT84" s="609">
        <f>G84-AR84</f>
        <v>147.21999999999991</v>
      </c>
      <c r="AU84" s="610">
        <f>ROUND(AT84*H84,2)</f>
        <v>16886.13</v>
      </c>
      <c r="AV84" s="820">
        <f>AU84/I84</f>
        <v>0.19869887714700452</v>
      </c>
      <c r="GA84" s="44"/>
      <c r="GB84" s="586" t="s">
        <v>7</v>
      </c>
      <c r="GC84" s="587" t="s">
        <v>31</v>
      </c>
      <c r="GD84" s="196"/>
      <c r="GE84" s="45">
        <f>GD84*G84</f>
        <v>0</v>
      </c>
      <c r="GF84" s="45">
        <v>8.4999999999999995E-4</v>
      </c>
      <c r="GG84" s="45">
        <f>GF84*G84</f>
        <v>0.62978199999999995</v>
      </c>
      <c r="GH84" s="45">
        <v>0</v>
      </c>
      <c r="GI84" s="588">
        <f>GH84*G84</f>
        <v>0</v>
      </c>
      <c r="HG84" s="46" t="s">
        <v>110</v>
      </c>
      <c r="HI84" s="46" t="s">
        <v>105</v>
      </c>
      <c r="HJ84" s="46" t="s">
        <v>46</v>
      </c>
      <c r="HN84" s="46" t="s">
        <v>103</v>
      </c>
      <c r="HT84" s="589">
        <f>IF(GC84="základní",I84,0)</f>
        <v>84983.52</v>
      </c>
      <c r="HU84" s="589">
        <f>IF(GC84="snížená",I84,0)</f>
        <v>0</v>
      </c>
      <c r="HV84" s="589">
        <f>IF(GC84="zákl. přenesená",I84,0)</f>
        <v>0</v>
      </c>
      <c r="HW84" s="589">
        <f>IF(GC84="sníž. přenesená",I84,0)</f>
        <v>0</v>
      </c>
      <c r="HX84" s="589">
        <f>IF(GC84="nulová",I84,0)</f>
        <v>0</v>
      </c>
      <c r="HY84" s="46" t="s">
        <v>45</v>
      </c>
      <c r="HZ84" s="589">
        <f>ROUND(H84*G84,2)</f>
        <v>84983.52</v>
      </c>
      <c r="IA84" s="46" t="s">
        <v>110</v>
      </c>
      <c r="IB84" s="46" t="s">
        <v>1223</v>
      </c>
    </row>
    <row r="85" spans="1:236" s="1" customFormat="1" ht="30" customHeight="1" x14ac:dyDescent="0.2">
      <c r="A85" s="23"/>
      <c r="B85" s="625"/>
      <c r="C85" s="416" t="s">
        <v>112</v>
      </c>
      <c r="D85" s="196"/>
      <c r="E85" s="626" t="s">
        <v>247</v>
      </c>
      <c r="F85" s="196"/>
      <c r="G85" s="196"/>
      <c r="H85" s="197"/>
      <c r="I85" s="498"/>
      <c r="J85" s="542"/>
      <c r="K85" s="543"/>
      <c r="L85" s="542"/>
      <c r="M85" s="543"/>
      <c r="N85" s="542"/>
      <c r="O85" s="543"/>
      <c r="P85" s="542"/>
      <c r="Q85" s="543"/>
      <c r="R85" s="542"/>
      <c r="S85" s="543"/>
      <c r="T85" s="542"/>
      <c r="U85" s="543"/>
      <c r="V85" s="542"/>
      <c r="W85" s="543"/>
      <c r="X85" s="542"/>
      <c r="Y85" s="543"/>
      <c r="Z85" s="542"/>
      <c r="AA85" s="543"/>
      <c r="AB85" s="542"/>
      <c r="AC85" s="543"/>
      <c r="AD85" s="542"/>
      <c r="AE85" s="543"/>
      <c r="AF85" s="542"/>
      <c r="AG85" s="543"/>
      <c r="AH85" s="1605"/>
      <c r="AI85" s="1606"/>
      <c r="AJ85" s="542"/>
      <c r="AK85" s="543"/>
      <c r="AL85" s="1605"/>
      <c r="AM85" s="1606"/>
      <c r="AN85" s="1605"/>
      <c r="AO85" s="1606"/>
      <c r="AP85" s="1901"/>
      <c r="AQ85" s="1902"/>
      <c r="AR85" s="542"/>
      <c r="AS85" s="543"/>
      <c r="AT85" s="542"/>
      <c r="AU85" s="543"/>
      <c r="AV85" s="539"/>
      <c r="GA85" s="25"/>
      <c r="GB85" s="128"/>
      <c r="GC85" s="129"/>
      <c r="GD85" s="33"/>
      <c r="GE85" s="33"/>
      <c r="GF85" s="33"/>
      <c r="GG85" s="33"/>
      <c r="GH85" s="33"/>
      <c r="GI85" s="34"/>
      <c r="GJ85" s="22"/>
      <c r="GK85" s="22"/>
      <c r="GL85" s="22"/>
      <c r="GM85" s="22"/>
      <c r="GN85" s="22"/>
      <c r="GO85" s="22"/>
      <c r="GP85" s="22"/>
      <c r="GQ85" s="22"/>
      <c r="GR85" s="22"/>
      <c r="GS85" s="22"/>
      <c r="GT85" s="22"/>
      <c r="HI85" s="13" t="s">
        <v>112</v>
      </c>
      <c r="HJ85" s="13" t="s">
        <v>46</v>
      </c>
    </row>
    <row r="86" spans="1:236" s="9" customFormat="1" ht="30" customHeight="1" x14ac:dyDescent="0.2">
      <c r="A86" s="130"/>
      <c r="B86" s="627"/>
      <c r="C86" s="416" t="s">
        <v>114</v>
      </c>
      <c r="D86" s="628" t="s">
        <v>7</v>
      </c>
      <c r="E86" s="629" t="s">
        <v>1224</v>
      </c>
      <c r="F86" s="630"/>
      <c r="G86" s="628" t="s">
        <v>7</v>
      </c>
      <c r="H86" s="631"/>
      <c r="I86" s="632"/>
      <c r="J86" s="314"/>
      <c r="K86" s="315"/>
      <c r="L86" s="314"/>
      <c r="M86" s="315"/>
      <c r="N86" s="314"/>
      <c r="O86" s="315"/>
      <c r="P86" s="314"/>
      <c r="Q86" s="315"/>
      <c r="R86" s="314"/>
      <c r="S86" s="315"/>
      <c r="T86" s="314"/>
      <c r="U86" s="315"/>
      <c r="V86" s="314"/>
      <c r="W86" s="315"/>
      <c r="X86" s="314"/>
      <c r="Y86" s="315"/>
      <c r="Z86" s="314"/>
      <c r="AA86" s="315"/>
      <c r="AB86" s="314"/>
      <c r="AC86" s="315"/>
      <c r="AD86" s="314"/>
      <c r="AE86" s="315"/>
      <c r="AF86" s="314"/>
      <c r="AG86" s="315"/>
      <c r="AH86" s="1607"/>
      <c r="AI86" s="1608"/>
      <c r="AJ86" s="314"/>
      <c r="AK86" s="315"/>
      <c r="AL86" s="1607"/>
      <c r="AM86" s="1608"/>
      <c r="AN86" s="1607"/>
      <c r="AO86" s="1608"/>
      <c r="AP86" s="1903"/>
      <c r="AQ86" s="1904"/>
      <c r="AR86" s="314"/>
      <c r="AS86" s="315"/>
      <c r="AT86" s="314"/>
      <c r="AU86" s="315"/>
      <c r="AV86" s="527"/>
      <c r="GA86" s="132"/>
      <c r="GB86" s="133"/>
      <c r="GC86" s="134"/>
      <c r="GD86" s="134"/>
      <c r="GE86" s="134"/>
      <c r="GF86" s="134"/>
      <c r="GG86" s="134"/>
      <c r="GH86" s="134"/>
      <c r="GI86" s="135"/>
      <c r="HI86" s="136" t="s">
        <v>114</v>
      </c>
      <c r="HJ86" s="136" t="s">
        <v>46</v>
      </c>
      <c r="HK86" s="9" t="s">
        <v>45</v>
      </c>
      <c r="HL86" s="9" t="s">
        <v>23</v>
      </c>
      <c r="HM86" s="9" t="s">
        <v>44</v>
      </c>
      <c r="HN86" s="136" t="s">
        <v>103</v>
      </c>
    </row>
    <row r="87" spans="1:236" s="10" customFormat="1" ht="30" customHeight="1" x14ac:dyDescent="0.2">
      <c r="A87" s="137"/>
      <c r="B87" s="633"/>
      <c r="C87" s="416" t="s">
        <v>114</v>
      </c>
      <c r="D87" s="634" t="s">
        <v>7</v>
      </c>
      <c r="E87" s="635" t="s">
        <v>1225</v>
      </c>
      <c r="F87" s="636"/>
      <c r="G87" s="637">
        <v>740.92</v>
      </c>
      <c r="H87" s="638"/>
      <c r="I87" s="639"/>
      <c r="J87" s="316"/>
      <c r="K87" s="317"/>
      <c r="L87" s="316"/>
      <c r="M87" s="317"/>
      <c r="N87" s="316"/>
      <c r="O87" s="317"/>
      <c r="P87" s="316"/>
      <c r="Q87" s="317"/>
      <c r="R87" s="316"/>
      <c r="S87" s="317"/>
      <c r="T87" s="316"/>
      <c r="U87" s="317"/>
      <c r="V87" s="316"/>
      <c r="W87" s="317"/>
      <c r="X87" s="316"/>
      <c r="Y87" s="317"/>
      <c r="Z87" s="316"/>
      <c r="AA87" s="317"/>
      <c r="AB87" s="316"/>
      <c r="AC87" s="317"/>
      <c r="AD87" s="316"/>
      <c r="AE87" s="317"/>
      <c r="AF87" s="316"/>
      <c r="AG87" s="317"/>
      <c r="AH87" s="1609"/>
      <c r="AI87" s="1610"/>
      <c r="AJ87" s="316"/>
      <c r="AK87" s="317"/>
      <c r="AL87" s="1609"/>
      <c r="AM87" s="1610"/>
      <c r="AN87" s="1609"/>
      <c r="AO87" s="1610"/>
      <c r="AP87" s="1905"/>
      <c r="AQ87" s="1906"/>
      <c r="AR87" s="316"/>
      <c r="AS87" s="317"/>
      <c r="AT87" s="316"/>
      <c r="AU87" s="317"/>
      <c r="AV87" s="528"/>
      <c r="GA87" s="139"/>
      <c r="GB87" s="140"/>
      <c r="GC87" s="141"/>
      <c r="GD87" s="141"/>
      <c r="GE87" s="141"/>
      <c r="GF87" s="141"/>
      <c r="GG87" s="141"/>
      <c r="GH87" s="141"/>
      <c r="GI87" s="142"/>
      <c r="HI87" s="143" t="s">
        <v>114</v>
      </c>
      <c r="HJ87" s="143" t="s">
        <v>46</v>
      </c>
      <c r="HK87" s="10" t="s">
        <v>46</v>
      </c>
      <c r="HL87" s="10" t="s">
        <v>23</v>
      </c>
      <c r="HM87" s="10" t="s">
        <v>45</v>
      </c>
      <c r="HN87" s="143" t="s">
        <v>103</v>
      </c>
    </row>
    <row r="88" spans="1:236" s="3" customFormat="1" ht="30" customHeight="1" x14ac:dyDescent="0.2">
      <c r="A88" s="43"/>
      <c r="B88" s="550" t="s">
        <v>2</v>
      </c>
      <c r="C88" s="558" t="s">
        <v>105</v>
      </c>
      <c r="D88" s="559" t="s">
        <v>250</v>
      </c>
      <c r="E88" s="560" t="s">
        <v>251</v>
      </c>
      <c r="F88" s="561" t="s">
        <v>108</v>
      </c>
      <c r="G88" s="562">
        <v>740.92</v>
      </c>
      <c r="H88" s="563">
        <v>90</v>
      </c>
      <c r="I88" s="564">
        <f>ROUND(H88*G88,2)</f>
        <v>66682.8</v>
      </c>
      <c r="J88" s="609"/>
      <c r="K88" s="610">
        <f>ROUND(J88*$H88,2)</f>
        <v>0</v>
      </c>
      <c r="L88" s="609"/>
      <c r="M88" s="610">
        <f>ROUND(L88*$H88,2)</f>
        <v>0</v>
      </c>
      <c r="N88" s="609">
        <v>200</v>
      </c>
      <c r="O88" s="610">
        <f>ROUND(N88*$H88,2)</f>
        <v>18000</v>
      </c>
      <c r="P88" s="609">
        <v>68.7</v>
      </c>
      <c r="Q88" s="610">
        <f>ROUND(P88*$H88,2)</f>
        <v>6183</v>
      </c>
      <c r="R88" s="609"/>
      <c r="S88" s="610">
        <f>ROUND(R88*$H88,2)</f>
        <v>0</v>
      </c>
      <c r="T88" s="609"/>
      <c r="U88" s="610">
        <f>ROUND(T88*$H88,2)</f>
        <v>0</v>
      </c>
      <c r="V88" s="609"/>
      <c r="W88" s="610">
        <f>ROUND(V88*$H88,2)</f>
        <v>0</v>
      </c>
      <c r="X88" s="609"/>
      <c r="Y88" s="610">
        <f>ROUND(X88*$H88,2)</f>
        <v>0</v>
      </c>
      <c r="Z88" s="609"/>
      <c r="AA88" s="610">
        <f>ROUND(Z88*$H88,2)</f>
        <v>0</v>
      </c>
      <c r="AB88" s="609"/>
      <c r="AC88" s="610">
        <f>ROUND(AB88*$H88,2)</f>
        <v>0</v>
      </c>
      <c r="AD88" s="609"/>
      <c r="AE88" s="610">
        <f>ROUND(AD88*$H88,2)</f>
        <v>0</v>
      </c>
      <c r="AF88" s="609"/>
      <c r="AG88" s="610">
        <f>ROUND(AF88*$H88,2)</f>
        <v>0</v>
      </c>
      <c r="AH88" s="2103">
        <v>325</v>
      </c>
      <c r="AI88" s="2104">
        <f>ROUND(AH88*$H88,2)</f>
        <v>29250</v>
      </c>
      <c r="AJ88" s="609"/>
      <c r="AK88" s="610">
        <f>ROUND(AJ88*$H88,2)</f>
        <v>0</v>
      </c>
      <c r="AL88" s="2103"/>
      <c r="AM88" s="2104">
        <f>ROUND(AL88*$H88,2)</f>
        <v>0</v>
      </c>
      <c r="AN88" s="2103"/>
      <c r="AO88" s="2104">
        <f>ROUND(AN88*$H88,2)</f>
        <v>0</v>
      </c>
      <c r="AP88" s="1940"/>
      <c r="AQ88" s="1941">
        <f>ROUND(AP88*$H88,2)</f>
        <v>0</v>
      </c>
      <c r="AR88" s="609">
        <f>AP88+AN88+AL88+AJ88+AH88+AF88+AD88+AB88+Z88+X88+V88+T88+R88+P88+N88+L88+J88</f>
        <v>593.70000000000005</v>
      </c>
      <c r="AS88" s="610">
        <f>ROUND(AR88*H88,2)</f>
        <v>53433</v>
      </c>
      <c r="AT88" s="609">
        <f>G88-AR88</f>
        <v>147.21999999999991</v>
      </c>
      <c r="AU88" s="610">
        <f>ROUND(AT88*H88,2)</f>
        <v>13249.8</v>
      </c>
      <c r="AV88" s="820">
        <f>AU88/I88</f>
        <v>0.19869891486260324</v>
      </c>
      <c r="GA88" s="44"/>
      <c r="GB88" s="586" t="s">
        <v>7</v>
      </c>
      <c r="GC88" s="587" t="s">
        <v>31</v>
      </c>
      <c r="GD88" s="196"/>
      <c r="GE88" s="45">
        <f>GD88*G88</f>
        <v>0</v>
      </c>
      <c r="GF88" s="45">
        <v>0</v>
      </c>
      <c r="GG88" s="45">
        <f>GF88*G88</f>
        <v>0</v>
      </c>
      <c r="GH88" s="45">
        <v>0</v>
      </c>
      <c r="GI88" s="588">
        <f>GH88*G88</f>
        <v>0</v>
      </c>
      <c r="HG88" s="46" t="s">
        <v>110</v>
      </c>
      <c r="HI88" s="46" t="s">
        <v>105</v>
      </c>
      <c r="HJ88" s="46" t="s">
        <v>46</v>
      </c>
      <c r="HN88" s="46" t="s">
        <v>103</v>
      </c>
      <c r="HT88" s="589">
        <f>IF(GC88="základní",I88,0)</f>
        <v>66682.8</v>
      </c>
      <c r="HU88" s="589">
        <f>IF(GC88="snížená",I88,0)</f>
        <v>0</v>
      </c>
      <c r="HV88" s="589">
        <f>IF(GC88="zákl. přenesená",I88,0)</f>
        <v>0</v>
      </c>
      <c r="HW88" s="589">
        <f>IF(GC88="sníž. přenesená",I88,0)</f>
        <v>0</v>
      </c>
      <c r="HX88" s="589">
        <f>IF(GC88="nulová",I88,0)</f>
        <v>0</v>
      </c>
      <c r="HY88" s="46" t="s">
        <v>45</v>
      </c>
      <c r="HZ88" s="589">
        <f>ROUND(H88*G88,2)</f>
        <v>66682.8</v>
      </c>
      <c r="IA88" s="46" t="s">
        <v>110</v>
      </c>
      <c r="IB88" s="46" t="s">
        <v>1226</v>
      </c>
    </row>
    <row r="89" spans="1:236" s="10" customFormat="1" ht="30" customHeight="1" x14ac:dyDescent="0.2">
      <c r="A89" s="137"/>
      <c r="B89" s="633"/>
      <c r="C89" s="416" t="s">
        <v>114</v>
      </c>
      <c r="D89" s="634" t="s">
        <v>7</v>
      </c>
      <c r="E89" s="635" t="s">
        <v>1227</v>
      </c>
      <c r="F89" s="636"/>
      <c r="G89" s="637">
        <v>740.92</v>
      </c>
      <c r="H89" s="638"/>
      <c r="I89" s="639"/>
      <c r="J89" s="316"/>
      <c r="K89" s="317"/>
      <c r="L89" s="316"/>
      <c r="M89" s="317"/>
      <c r="N89" s="316"/>
      <c r="O89" s="317"/>
      <c r="P89" s="316"/>
      <c r="Q89" s="317"/>
      <c r="R89" s="316"/>
      <c r="S89" s="317"/>
      <c r="T89" s="316"/>
      <c r="U89" s="317"/>
      <c r="V89" s="316"/>
      <c r="W89" s="317"/>
      <c r="X89" s="316"/>
      <c r="Y89" s="317"/>
      <c r="Z89" s="316"/>
      <c r="AA89" s="317"/>
      <c r="AB89" s="316"/>
      <c r="AC89" s="317"/>
      <c r="AD89" s="316"/>
      <c r="AE89" s="317"/>
      <c r="AF89" s="316"/>
      <c r="AG89" s="317"/>
      <c r="AH89" s="1609"/>
      <c r="AI89" s="1610"/>
      <c r="AJ89" s="316"/>
      <c r="AK89" s="317"/>
      <c r="AL89" s="1609"/>
      <c r="AM89" s="1610"/>
      <c r="AN89" s="1609"/>
      <c r="AO89" s="1610"/>
      <c r="AP89" s="1905"/>
      <c r="AQ89" s="1906"/>
      <c r="AR89" s="316"/>
      <c r="AS89" s="317"/>
      <c r="AT89" s="316"/>
      <c r="AU89" s="317"/>
      <c r="AV89" s="528"/>
      <c r="GA89" s="139"/>
      <c r="GB89" s="140"/>
      <c r="GC89" s="141"/>
      <c r="GD89" s="141"/>
      <c r="GE89" s="141"/>
      <c r="GF89" s="141"/>
      <c r="GG89" s="141"/>
      <c r="GH89" s="141"/>
      <c r="GI89" s="142"/>
      <c r="HI89" s="143" t="s">
        <v>114</v>
      </c>
      <c r="HJ89" s="143" t="s">
        <v>46</v>
      </c>
      <c r="HK89" s="10" t="s">
        <v>46</v>
      </c>
      <c r="HL89" s="10" t="s">
        <v>23</v>
      </c>
      <c r="HM89" s="10" t="s">
        <v>45</v>
      </c>
      <c r="HN89" s="143" t="s">
        <v>103</v>
      </c>
    </row>
    <row r="90" spans="1:236" s="3" customFormat="1" ht="30" customHeight="1" x14ac:dyDescent="0.2">
      <c r="A90" s="43"/>
      <c r="B90" s="550" t="s">
        <v>231</v>
      </c>
      <c r="C90" s="558" t="s">
        <v>105</v>
      </c>
      <c r="D90" s="559" t="s">
        <v>255</v>
      </c>
      <c r="E90" s="560" t="s">
        <v>256</v>
      </c>
      <c r="F90" s="561" t="s">
        <v>194</v>
      </c>
      <c r="G90" s="562">
        <v>221.55</v>
      </c>
      <c r="H90" s="563">
        <v>129.4</v>
      </c>
      <c r="I90" s="564">
        <f>ROUND(H90*G90,2)</f>
        <v>28668.57</v>
      </c>
      <c r="J90" s="609"/>
      <c r="K90" s="610">
        <f>ROUND(J90*$H90,2)</f>
        <v>0</v>
      </c>
      <c r="L90" s="609"/>
      <c r="M90" s="610">
        <f>ROUND(L90*$H90,2)</f>
        <v>0</v>
      </c>
      <c r="N90" s="609">
        <v>60</v>
      </c>
      <c r="O90" s="610">
        <f>ROUND(N90*$H90,2)</f>
        <v>7764</v>
      </c>
      <c r="P90" s="609">
        <v>23.38</v>
      </c>
      <c r="Q90" s="610">
        <f>ROUND(P90*$H90,2)</f>
        <v>3025.37</v>
      </c>
      <c r="R90" s="609"/>
      <c r="S90" s="610">
        <f>ROUND(R90*$H90,2)</f>
        <v>0</v>
      </c>
      <c r="T90" s="609"/>
      <c r="U90" s="610">
        <f>ROUND(T90*$H90,2)</f>
        <v>0</v>
      </c>
      <c r="V90" s="609"/>
      <c r="W90" s="610">
        <f>ROUND(V90*$H90,2)</f>
        <v>0</v>
      </c>
      <c r="X90" s="609"/>
      <c r="Y90" s="610">
        <f>ROUND(X90*$H90,2)</f>
        <v>0</v>
      </c>
      <c r="Z90" s="609"/>
      <c r="AA90" s="610">
        <f>ROUND(Z90*$H90,2)</f>
        <v>0</v>
      </c>
      <c r="AB90" s="609"/>
      <c r="AC90" s="610">
        <f>ROUND(AB90*$H90,2)</f>
        <v>0</v>
      </c>
      <c r="AD90" s="609"/>
      <c r="AE90" s="610">
        <f>ROUND(AD90*$H90,2)</f>
        <v>0</v>
      </c>
      <c r="AF90" s="609"/>
      <c r="AG90" s="610">
        <f>ROUND(AF90*$H90,2)</f>
        <v>0</v>
      </c>
      <c r="AH90" s="2103">
        <v>47</v>
      </c>
      <c r="AI90" s="2104">
        <f>ROUND(AH90*$H90,2)</f>
        <v>6081.8</v>
      </c>
      <c r="AJ90" s="609"/>
      <c r="AK90" s="610">
        <f>ROUND(AJ90*$H90,2)</f>
        <v>0</v>
      </c>
      <c r="AL90" s="2103"/>
      <c r="AM90" s="2104">
        <f>ROUND(AL90*$H90,2)</f>
        <v>0</v>
      </c>
      <c r="AN90" s="2103"/>
      <c r="AO90" s="2104">
        <f>ROUND(AN90*$H90,2)</f>
        <v>0</v>
      </c>
      <c r="AP90" s="1940"/>
      <c r="AQ90" s="1941">
        <f>ROUND(AP90*$H90,2)</f>
        <v>0</v>
      </c>
      <c r="AR90" s="609">
        <f>AP90+AN90+AL90+AJ90+AH90+AF90+AD90+AB90+Z90+X90+V90+T90+R90+P90+N90+L90+J90</f>
        <v>130.38</v>
      </c>
      <c r="AS90" s="610">
        <f>ROUND(AR90*H90,2)</f>
        <v>16871.169999999998</v>
      </c>
      <c r="AT90" s="609">
        <f>G90-AR90</f>
        <v>91.170000000000016</v>
      </c>
      <c r="AU90" s="610">
        <f>ROUND(AT90*H90,2)</f>
        <v>11797.4</v>
      </c>
      <c r="AV90" s="820">
        <f>AU90/I90</f>
        <v>0.41150988695983093</v>
      </c>
      <c r="GA90" s="44"/>
      <c r="GB90" s="586" t="s">
        <v>7</v>
      </c>
      <c r="GC90" s="587" t="s">
        <v>31</v>
      </c>
      <c r="GD90" s="196"/>
      <c r="GE90" s="45">
        <f>GD90*G90</f>
        <v>0</v>
      </c>
      <c r="GF90" s="45">
        <v>0</v>
      </c>
      <c r="GG90" s="45">
        <f>GF90*G90</f>
        <v>0</v>
      </c>
      <c r="GH90" s="45">
        <v>0</v>
      </c>
      <c r="GI90" s="588">
        <f>GH90*G90</f>
        <v>0</v>
      </c>
      <c r="HG90" s="46" t="s">
        <v>110</v>
      </c>
      <c r="HI90" s="46" t="s">
        <v>105</v>
      </c>
      <c r="HJ90" s="46" t="s">
        <v>46</v>
      </c>
      <c r="HN90" s="46" t="s">
        <v>103</v>
      </c>
      <c r="HT90" s="589">
        <f>IF(GC90="základní",I90,0)</f>
        <v>28668.57</v>
      </c>
      <c r="HU90" s="589">
        <f>IF(GC90="snížená",I90,0)</f>
        <v>0</v>
      </c>
      <c r="HV90" s="589">
        <f>IF(GC90="zákl. přenesená",I90,0)</f>
        <v>0</v>
      </c>
      <c r="HW90" s="589">
        <f>IF(GC90="sníž. přenesená",I90,0)</f>
        <v>0</v>
      </c>
      <c r="HX90" s="589">
        <f>IF(GC90="nulová",I90,0)</f>
        <v>0</v>
      </c>
      <c r="HY90" s="46" t="s">
        <v>45</v>
      </c>
      <c r="HZ90" s="589">
        <f>ROUND(H90*G90,2)</f>
        <v>28668.57</v>
      </c>
      <c r="IA90" s="46" t="s">
        <v>110</v>
      </c>
      <c r="IB90" s="46" t="s">
        <v>1228</v>
      </c>
    </row>
    <row r="91" spans="1:236" s="1" customFormat="1" ht="30" customHeight="1" x14ac:dyDescent="0.2">
      <c r="A91" s="23"/>
      <c r="B91" s="625"/>
      <c r="C91" s="416" t="s">
        <v>112</v>
      </c>
      <c r="D91" s="196"/>
      <c r="E91" s="626" t="s">
        <v>258</v>
      </c>
      <c r="F91" s="196"/>
      <c r="G91" s="196"/>
      <c r="H91" s="197"/>
      <c r="I91" s="498"/>
      <c r="J91" s="542"/>
      <c r="K91" s="543"/>
      <c r="L91" s="542"/>
      <c r="M91" s="543"/>
      <c r="N91" s="542"/>
      <c r="O91" s="543"/>
      <c r="P91" s="542"/>
      <c r="Q91" s="543"/>
      <c r="R91" s="542"/>
      <c r="S91" s="543"/>
      <c r="T91" s="542"/>
      <c r="U91" s="543"/>
      <c r="V91" s="542"/>
      <c r="W91" s="543"/>
      <c r="X91" s="542"/>
      <c r="Y91" s="543"/>
      <c r="Z91" s="542"/>
      <c r="AA91" s="543"/>
      <c r="AB91" s="542"/>
      <c r="AC91" s="543"/>
      <c r="AD91" s="542"/>
      <c r="AE91" s="543"/>
      <c r="AF91" s="542"/>
      <c r="AG91" s="543"/>
      <c r="AH91" s="1605"/>
      <c r="AI91" s="1606"/>
      <c r="AJ91" s="542"/>
      <c r="AK91" s="543"/>
      <c r="AL91" s="1605"/>
      <c r="AM91" s="1606"/>
      <c r="AN91" s="1605"/>
      <c r="AO91" s="1606"/>
      <c r="AP91" s="1901"/>
      <c r="AQ91" s="1902"/>
      <c r="AR91" s="542"/>
      <c r="AS91" s="543"/>
      <c r="AT91" s="542"/>
      <c r="AU91" s="543"/>
      <c r="AV91" s="539"/>
      <c r="GA91" s="25"/>
      <c r="GB91" s="128"/>
      <c r="GC91" s="129"/>
      <c r="GD91" s="33"/>
      <c r="GE91" s="33"/>
      <c r="GF91" s="33"/>
      <c r="GG91" s="33"/>
      <c r="GH91" s="33"/>
      <c r="GI91" s="34"/>
      <c r="GJ91" s="22"/>
      <c r="GK91" s="22"/>
      <c r="GL91" s="22"/>
      <c r="GM91" s="22"/>
      <c r="GN91" s="22"/>
      <c r="GO91" s="22"/>
      <c r="GP91" s="22"/>
      <c r="GQ91" s="22"/>
      <c r="GR91" s="22"/>
      <c r="GS91" s="22"/>
      <c r="GT91" s="22"/>
      <c r="HI91" s="13" t="s">
        <v>112</v>
      </c>
      <c r="HJ91" s="13" t="s">
        <v>46</v>
      </c>
    </row>
    <row r="92" spans="1:236" s="10" customFormat="1" ht="30" customHeight="1" x14ac:dyDescent="0.2">
      <c r="A92" s="137"/>
      <c r="B92" s="633"/>
      <c r="C92" s="416" t="s">
        <v>114</v>
      </c>
      <c r="D92" s="634" t="s">
        <v>7</v>
      </c>
      <c r="E92" s="635" t="s">
        <v>1229</v>
      </c>
      <c r="F92" s="636"/>
      <c r="G92" s="637">
        <v>221.55</v>
      </c>
      <c r="H92" s="638"/>
      <c r="I92" s="639"/>
      <c r="J92" s="316"/>
      <c r="K92" s="317"/>
      <c r="L92" s="316"/>
      <c r="M92" s="317"/>
      <c r="N92" s="316"/>
      <c r="O92" s="317"/>
      <c r="P92" s="316"/>
      <c r="Q92" s="317"/>
      <c r="R92" s="316"/>
      <c r="S92" s="317"/>
      <c r="T92" s="316"/>
      <c r="U92" s="317"/>
      <c r="V92" s="316"/>
      <c r="W92" s="317"/>
      <c r="X92" s="316"/>
      <c r="Y92" s="317"/>
      <c r="Z92" s="316"/>
      <c r="AA92" s="317"/>
      <c r="AB92" s="316"/>
      <c r="AC92" s="317"/>
      <c r="AD92" s="316"/>
      <c r="AE92" s="317"/>
      <c r="AF92" s="316"/>
      <c r="AG92" s="317"/>
      <c r="AH92" s="1609"/>
      <c r="AI92" s="1610"/>
      <c r="AJ92" s="316"/>
      <c r="AK92" s="317"/>
      <c r="AL92" s="1609"/>
      <c r="AM92" s="1610"/>
      <c r="AN92" s="1609"/>
      <c r="AO92" s="1610"/>
      <c r="AP92" s="1905"/>
      <c r="AQ92" s="1906"/>
      <c r="AR92" s="316"/>
      <c r="AS92" s="317"/>
      <c r="AT92" s="316"/>
      <c r="AU92" s="317"/>
      <c r="AV92" s="528"/>
      <c r="GA92" s="139"/>
      <c r="GB92" s="140"/>
      <c r="GC92" s="141"/>
      <c r="GD92" s="141"/>
      <c r="GE92" s="141"/>
      <c r="GF92" s="141"/>
      <c r="GG92" s="141"/>
      <c r="GH92" s="141"/>
      <c r="GI92" s="142"/>
      <c r="HI92" s="143" t="s">
        <v>114</v>
      </c>
      <c r="HJ92" s="143" t="s">
        <v>46</v>
      </c>
      <c r="HK92" s="10" t="s">
        <v>46</v>
      </c>
      <c r="HL92" s="10" t="s">
        <v>23</v>
      </c>
      <c r="HM92" s="10" t="s">
        <v>45</v>
      </c>
      <c r="HN92" s="143" t="s">
        <v>103</v>
      </c>
    </row>
    <row r="93" spans="1:236" s="3" customFormat="1" ht="30" customHeight="1" x14ac:dyDescent="0.2">
      <c r="A93" s="43"/>
      <c r="B93" s="550" t="s">
        <v>237</v>
      </c>
      <c r="C93" s="558" t="s">
        <v>105</v>
      </c>
      <c r="D93" s="559" t="s">
        <v>260</v>
      </c>
      <c r="E93" s="560" t="s">
        <v>261</v>
      </c>
      <c r="F93" s="561" t="s">
        <v>194</v>
      </c>
      <c r="G93" s="562">
        <v>701.36</v>
      </c>
      <c r="H93" s="563">
        <v>100.3</v>
      </c>
      <c r="I93" s="564">
        <f>ROUND(H93*G93,2)</f>
        <v>70346.41</v>
      </c>
      <c r="J93" s="609"/>
      <c r="K93" s="610">
        <f>ROUND(J93*$H93,2)</f>
        <v>0</v>
      </c>
      <c r="L93" s="609"/>
      <c r="M93" s="610">
        <f>ROUND(L93*$H93,2)</f>
        <v>0</v>
      </c>
      <c r="N93" s="609">
        <v>180</v>
      </c>
      <c r="O93" s="610">
        <f>ROUND(N93*$H93,2)</f>
        <v>18054</v>
      </c>
      <c r="P93" s="609"/>
      <c r="Q93" s="610">
        <f>ROUND(P93*$H93,2)</f>
        <v>0</v>
      </c>
      <c r="R93" s="609"/>
      <c r="S93" s="610">
        <f>ROUND(R93*$H93,2)</f>
        <v>0</v>
      </c>
      <c r="T93" s="609"/>
      <c r="U93" s="610">
        <f>ROUND(T93*$H93,2)</f>
        <v>0</v>
      </c>
      <c r="V93" s="609"/>
      <c r="W93" s="610">
        <f>ROUND(V93*$H93,2)</f>
        <v>0</v>
      </c>
      <c r="X93" s="609"/>
      <c r="Y93" s="610">
        <f>ROUND(X93*$H93,2)</f>
        <v>0</v>
      </c>
      <c r="Z93" s="609"/>
      <c r="AA93" s="610">
        <f>ROUND(Z93*$H93,2)</f>
        <v>0</v>
      </c>
      <c r="AB93" s="609"/>
      <c r="AC93" s="610">
        <f>ROUND(AB93*$H93,2)</f>
        <v>0</v>
      </c>
      <c r="AD93" s="609"/>
      <c r="AE93" s="610">
        <f>ROUND(AD93*$H93,2)</f>
        <v>0</v>
      </c>
      <c r="AF93" s="609"/>
      <c r="AG93" s="610">
        <f>ROUND(AF93*$H93,2)</f>
        <v>0</v>
      </c>
      <c r="AH93" s="2103">
        <v>375</v>
      </c>
      <c r="AI93" s="2104">
        <f>ROUND(AH93*$H93,2)</f>
        <v>37612.5</v>
      </c>
      <c r="AJ93" s="609"/>
      <c r="AK93" s="610">
        <f>ROUND(AJ93*$H93,2)</f>
        <v>0</v>
      </c>
      <c r="AL93" s="2103"/>
      <c r="AM93" s="2104">
        <f>ROUND(AL93*$H93,2)</f>
        <v>0</v>
      </c>
      <c r="AN93" s="2103"/>
      <c r="AO93" s="2104">
        <f>ROUND(AN93*$H93,2)</f>
        <v>0</v>
      </c>
      <c r="AP93" s="1940"/>
      <c r="AQ93" s="1941">
        <f>ROUND(AP93*$H93,2)</f>
        <v>0</v>
      </c>
      <c r="AR93" s="609">
        <f>AP93+AN93+AL93+AJ93+AH93+AF93+AD93+AB93+Z93+X93+V93+T93+R93+P93+N93+L93+J93</f>
        <v>555</v>
      </c>
      <c r="AS93" s="610">
        <f>ROUND(AR93*H93,2)</f>
        <v>55666.5</v>
      </c>
      <c r="AT93" s="609">
        <f>G93-AR93</f>
        <v>146.36000000000001</v>
      </c>
      <c r="AU93" s="610">
        <f>ROUND(AT93*H93,2)</f>
        <v>14679.91</v>
      </c>
      <c r="AV93" s="820">
        <f>AU93/I93</f>
        <v>0.20868030081421354</v>
      </c>
      <c r="GA93" s="44"/>
      <c r="GB93" s="586" t="s">
        <v>7</v>
      </c>
      <c r="GC93" s="587" t="s">
        <v>31</v>
      </c>
      <c r="GD93" s="196"/>
      <c r="GE93" s="45">
        <f>GD93*G93</f>
        <v>0</v>
      </c>
      <c r="GF93" s="45">
        <v>0</v>
      </c>
      <c r="GG93" s="45">
        <f>GF93*G93</f>
        <v>0</v>
      </c>
      <c r="GH93" s="45">
        <v>0</v>
      </c>
      <c r="GI93" s="588">
        <f>GH93*G93</f>
        <v>0</v>
      </c>
      <c r="HG93" s="46" t="s">
        <v>110</v>
      </c>
      <c r="HI93" s="46" t="s">
        <v>105</v>
      </c>
      <c r="HJ93" s="46" t="s">
        <v>46</v>
      </c>
      <c r="HN93" s="46" t="s">
        <v>103</v>
      </c>
      <c r="HT93" s="589">
        <f>IF(GC93="základní",I93,0)</f>
        <v>70346.41</v>
      </c>
      <c r="HU93" s="589">
        <f>IF(GC93="snížená",I93,0)</f>
        <v>0</v>
      </c>
      <c r="HV93" s="589">
        <f>IF(GC93="zákl. přenesená",I93,0)</f>
        <v>0</v>
      </c>
      <c r="HW93" s="589">
        <f>IF(GC93="sníž. přenesená",I93,0)</f>
        <v>0</v>
      </c>
      <c r="HX93" s="589">
        <f>IF(GC93="nulová",I93,0)</f>
        <v>0</v>
      </c>
      <c r="HY93" s="46" t="s">
        <v>45</v>
      </c>
      <c r="HZ93" s="589">
        <f>ROUND(H93*G93,2)</f>
        <v>70346.41</v>
      </c>
      <c r="IA93" s="46" t="s">
        <v>110</v>
      </c>
      <c r="IB93" s="46" t="s">
        <v>1230</v>
      </c>
    </row>
    <row r="94" spans="1:236" s="1" customFormat="1" ht="30" customHeight="1" x14ac:dyDescent="0.2">
      <c r="A94" s="23"/>
      <c r="B94" s="625"/>
      <c r="C94" s="416" t="s">
        <v>112</v>
      </c>
      <c r="D94" s="196"/>
      <c r="E94" s="626" t="s">
        <v>263</v>
      </c>
      <c r="F94" s="196"/>
      <c r="G94" s="196"/>
      <c r="H94" s="197"/>
      <c r="I94" s="498"/>
      <c r="J94" s="542"/>
      <c r="K94" s="543"/>
      <c r="L94" s="542"/>
      <c r="M94" s="543"/>
      <c r="N94" s="542"/>
      <c r="O94" s="543"/>
      <c r="P94" s="542"/>
      <c r="Q94" s="543"/>
      <c r="R94" s="542"/>
      <c r="S94" s="543"/>
      <c r="T94" s="542"/>
      <c r="U94" s="543"/>
      <c r="V94" s="542"/>
      <c r="W94" s="543"/>
      <c r="X94" s="542"/>
      <c r="Y94" s="543"/>
      <c r="Z94" s="542"/>
      <c r="AA94" s="543"/>
      <c r="AB94" s="542"/>
      <c r="AC94" s="543"/>
      <c r="AD94" s="542"/>
      <c r="AE94" s="543"/>
      <c r="AF94" s="542"/>
      <c r="AG94" s="543"/>
      <c r="AH94" s="1605"/>
      <c r="AI94" s="1606"/>
      <c r="AJ94" s="542"/>
      <c r="AK94" s="543"/>
      <c r="AL94" s="1605"/>
      <c r="AM94" s="1606"/>
      <c r="AN94" s="1605"/>
      <c r="AO94" s="1606"/>
      <c r="AP94" s="1901"/>
      <c r="AQ94" s="1902"/>
      <c r="AR94" s="542"/>
      <c r="AS94" s="543"/>
      <c r="AT94" s="542"/>
      <c r="AU94" s="543"/>
      <c r="AV94" s="539"/>
      <c r="GA94" s="25"/>
      <c r="GB94" s="128"/>
      <c r="GC94" s="129"/>
      <c r="GD94" s="33"/>
      <c r="GE94" s="33"/>
      <c r="GF94" s="33"/>
      <c r="GG94" s="33"/>
      <c r="GH94" s="33"/>
      <c r="GI94" s="34"/>
      <c r="GJ94" s="22"/>
      <c r="GK94" s="22"/>
      <c r="GL94" s="22"/>
      <c r="GM94" s="22"/>
      <c r="GN94" s="22"/>
      <c r="GO94" s="22"/>
      <c r="GP94" s="22"/>
      <c r="GQ94" s="22"/>
      <c r="GR94" s="22"/>
      <c r="GS94" s="22"/>
      <c r="GT94" s="22"/>
      <c r="HI94" s="13" t="s">
        <v>112</v>
      </c>
      <c r="HJ94" s="13" t="s">
        <v>46</v>
      </c>
    </row>
    <row r="95" spans="1:236" s="10" customFormat="1" ht="30" customHeight="1" x14ac:dyDescent="0.2">
      <c r="A95" s="137"/>
      <c r="B95" s="633"/>
      <c r="C95" s="416" t="s">
        <v>114</v>
      </c>
      <c r="D95" s="634" t="s">
        <v>7</v>
      </c>
      <c r="E95" s="635" t="s">
        <v>1231</v>
      </c>
      <c r="F95" s="636"/>
      <c r="G95" s="637">
        <v>402.82</v>
      </c>
      <c r="H95" s="638"/>
      <c r="I95" s="639"/>
      <c r="J95" s="316"/>
      <c r="K95" s="317"/>
      <c r="L95" s="316"/>
      <c r="M95" s="317"/>
      <c r="N95" s="316"/>
      <c r="O95" s="317"/>
      <c r="P95" s="316"/>
      <c r="Q95" s="317"/>
      <c r="R95" s="316"/>
      <c r="S95" s="317"/>
      <c r="T95" s="316"/>
      <c r="U95" s="317"/>
      <c r="V95" s="316"/>
      <c r="W95" s="317"/>
      <c r="X95" s="316"/>
      <c r="Y95" s="317"/>
      <c r="Z95" s="316"/>
      <c r="AA95" s="317"/>
      <c r="AB95" s="316"/>
      <c r="AC95" s="317"/>
      <c r="AD95" s="316"/>
      <c r="AE95" s="317"/>
      <c r="AF95" s="316"/>
      <c r="AG95" s="317"/>
      <c r="AH95" s="1609"/>
      <c r="AI95" s="1610"/>
      <c r="AJ95" s="316"/>
      <c r="AK95" s="317"/>
      <c r="AL95" s="1609"/>
      <c r="AM95" s="1610"/>
      <c r="AN95" s="1609"/>
      <c r="AO95" s="1610"/>
      <c r="AP95" s="1905"/>
      <c r="AQ95" s="1906"/>
      <c r="AR95" s="316"/>
      <c r="AS95" s="317"/>
      <c r="AT95" s="316"/>
      <c r="AU95" s="317"/>
      <c r="AV95" s="528"/>
      <c r="GA95" s="139"/>
      <c r="GB95" s="140"/>
      <c r="GC95" s="141"/>
      <c r="GD95" s="141"/>
      <c r="GE95" s="141"/>
      <c r="GF95" s="141"/>
      <c r="GG95" s="141"/>
      <c r="GH95" s="141"/>
      <c r="GI95" s="142"/>
      <c r="HI95" s="143" t="s">
        <v>114</v>
      </c>
      <c r="HJ95" s="143" t="s">
        <v>46</v>
      </c>
      <c r="HK95" s="10" t="s">
        <v>46</v>
      </c>
      <c r="HL95" s="10" t="s">
        <v>23</v>
      </c>
      <c r="HM95" s="10" t="s">
        <v>44</v>
      </c>
      <c r="HN95" s="143" t="s">
        <v>103</v>
      </c>
    </row>
    <row r="96" spans="1:236" s="10" customFormat="1" ht="30" customHeight="1" x14ac:dyDescent="0.2">
      <c r="A96" s="137"/>
      <c r="B96" s="633"/>
      <c r="C96" s="416" t="s">
        <v>114</v>
      </c>
      <c r="D96" s="634" t="s">
        <v>7</v>
      </c>
      <c r="E96" s="635" t="s">
        <v>1232</v>
      </c>
      <c r="F96" s="636"/>
      <c r="G96" s="637">
        <v>298.54000000000002</v>
      </c>
      <c r="H96" s="638"/>
      <c r="I96" s="639"/>
      <c r="J96" s="316"/>
      <c r="K96" s="317"/>
      <c r="L96" s="316"/>
      <c r="M96" s="317"/>
      <c r="N96" s="316"/>
      <c r="O96" s="317"/>
      <c r="P96" s="316"/>
      <c r="Q96" s="317"/>
      <c r="R96" s="316"/>
      <c r="S96" s="317"/>
      <c r="T96" s="316"/>
      <c r="U96" s="317"/>
      <c r="V96" s="316"/>
      <c r="W96" s="317"/>
      <c r="X96" s="316"/>
      <c r="Y96" s="317"/>
      <c r="Z96" s="316"/>
      <c r="AA96" s="317"/>
      <c r="AB96" s="316"/>
      <c r="AC96" s="317"/>
      <c r="AD96" s="316"/>
      <c r="AE96" s="317"/>
      <c r="AF96" s="316"/>
      <c r="AG96" s="317"/>
      <c r="AH96" s="1609"/>
      <c r="AI96" s="1610"/>
      <c r="AJ96" s="316"/>
      <c r="AK96" s="317"/>
      <c r="AL96" s="1609"/>
      <c r="AM96" s="1610"/>
      <c r="AN96" s="1609"/>
      <c r="AO96" s="1610"/>
      <c r="AP96" s="1905"/>
      <c r="AQ96" s="1906"/>
      <c r="AR96" s="316"/>
      <c r="AS96" s="317"/>
      <c r="AT96" s="316"/>
      <c r="AU96" s="317"/>
      <c r="AV96" s="528"/>
      <c r="GA96" s="139"/>
      <c r="GB96" s="140"/>
      <c r="GC96" s="141"/>
      <c r="GD96" s="141"/>
      <c r="GE96" s="141"/>
      <c r="GF96" s="141"/>
      <c r="GG96" s="141"/>
      <c r="GH96" s="141"/>
      <c r="GI96" s="142"/>
      <c r="HI96" s="143" t="s">
        <v>114</v>
      </c>
      <c r="HJ96" s="143" t="s">
        <v>46</v>
      </c>
      <c r="HK96" s="10" t="s">
        <v>46</v>
      </c>
      <c r="HL96" s="10" t="s">
        <v>23</v>
      </c>
      <c r="HM96" s="10" t="s">
        <v>44</v>
      </c>
      <c r="HN96" s="143" t="s">
        <v>103</v>
      </c>
    </row>
    <row r="97" spans="1:236" s="12" customFormat="1" ht="30" customHeight="1" x14ac:dyDescent="0.2">
      <c r="A97" s="151"/>
      <c r="B97" s="640"/>
      <c r="C97" s="416" t="s">
        <v>114</v>
      </c>
      <c r="D97" s="641" t="s">
        <v>7</v>
      </c>
      <c r="E97" s="642" t="s">
        <v>132</v>
      </c>
      <c r="F97" s="643"/>
      <c r="G97" s="644">
        <v>701.36</v>
      </c>
      <c r="H97" s="645"/>
      <c r="I97" s="646"/>
      <c r="J97" s="322"/>
      <c r="K97" s="323"/>
      <c r="L97" s="322"/>
      <c r="M97" s="323"/>
      <c r="N97" s="322"/>
      <c r="O97" s="323"/>
      <c r="P97" s="322"/>
      <c r="Q97" s="323"/>
      <c r="R97" s="322"/>
      <c r="S97" s="323"/>
      <c r="T97" s="322"/>
      <c r="U97" s="323"/>
      <c r="V97" s="322"/>
      <c r="W97" s="323"/>
      <c r="X97" s="322"/>
      <c r="Y97" s="323"/>
      <c r="Z97" s="322"/>
      <c r="AA97" s="323"/>
      <c r="AB97" s="322"/>
      <c r="AC97" s="323"/>
      <c r="AD97" s="322"/>
      <c r="AE97" s="323"/>
      <c r="AF97" s="322"/>
      <c r="AG97" s="323"/>
      <c r="AH97" s="1613"/>
      <c r="AI97" s="1614"/>
      <c r="AJ97" s="322"/>
      <c r="AK97" s="323"/>
      <c r="AL97" s="1613"/>
      <c r="AM97" s="1614"/>
      <c r="AN97" s="1613"/>
      <c r="AO97" s="1614"/>
      <c r="AP97" s="1911"/>
      <c r="AQ97" s="1912"/>
      <c r="AR97" s="322"/>
      <c r="AS97" s="323"/>
      <c r="AT97" s="322"/>
      <c r="AU97" s="323"/>
      <c r="AV97" s="529"/>
      <c r="GA97" s="153"/>
      <c r="GB97" s="154"/>
      <c r="GC97" s="155"/>
      <c r="GD97" s="155"/>
      <c r="GE97" s="155"/>
      <c r="GF97" s="155"/>
      <c r="GG97" s="155"/>
      <c r="GH97" s="155"/>
      <c r="GI97" s="156"/>
      <c r="HI97" s="157" t="s">
        <v>114</v>
      </c>
      <c r="HJ97" s="157" t="s">
        <v>46</v>
      </c>
      <c r="HK97" s="12" t="s">
        <v>110</v>
      </c>
      <c r="HL97" s="12" t="s">
        <v>23</v>
      </c>
      <c r="HM97" s="12" t="s">
        <v>45</v>
      </c>
      <c r="HN97" s="157" t="s">
        <v>103</v>
      </c>
    </row>
    <row r="98" spans="1:236" s="3" customFormat="1" ht="30" customHeight="1" x14ac:dyDescent="0.2">
      <c r="A98" s="43"/>
      <c r="B98" s="550" t="s">
        <v>243</v>
      </c>
      <c r="C98" s="558" t="s">
        <v>105</v>
      </c>
      <c r="D98" s="559" t="s">
        <v>269</v>
      </c>
      <c r="E98" s="560" t="s">
        <v>270</v>
      </c>
      <c r="F98" s="561" t="s">
        <v>194</v>
      </c>
      <c r="G98" s="562">
        <v>298.54000000000002</v>
      </c>
      <c r="H98" s="563">
        <v>63.6</v>
      </c>
      <c r="I98" s="564">
        <f>ROUND(H98*G98,2)</f>
        <v>18987.14</v>
      </c>
      <c r="J98" s="609"/>
      <c r="K98" s="610">
        <f>ROUND(J98*$H98,2)</f>
        <v>0</v>
      </c>
      <c r="L98" s="609"/>
      <c r="M98" s="610">
        <f>ROUND(L98*$H98,2)</f>
        <v>0</v>
      </c>
      <c r="N98" s="609">
        <v>70</v>
      </c>
      <c r="O98" s="610">
        <f>ROUND(N98*$H98,2)</f>
        <v>4452</v>
      </c>
      <c r="P98" s="609">
        <v>42.34</v>
      </c>
      <c r="Q98" s="610">
        <f>ROUND(P98*$H98,2)</f>
        <v>2692.82</v>
      </c>
      <c r="R98" s="609"/>
      <c r="S98" s="610">
        <f>ROUND(R98*$H98,2)</f>
        <v>0</v>
      </c>
      <c r="T98" s="609"/>
      <c r="U98" s="610">
        <f>ROUND(T98*$H98,2)</f>
        <v>0</v>
      </c>
      <c r="V98" s="609"/>
      <c r="W98" s="610">
        <f>ROUND(V98*$H98,2)</f>
        <v>0</v>
      </c>
      <c r="X98" s="609"/>
      <c r="Y98" s="610">
        <f>ROUND(X98*$H98,2)</f>
        <v>0</v>
      </c>
      <c r="Z98" s="609"/>
      <c r="AA98" s="610">
        <f>ROUND(Z98*$H98,2)</f>
        <v>0</v>
      </c>
      <c r="AB98" s="609"/>
      <c r="AC98" s="610">
        <f>ROUND(AB98*$H98,2)</f>
        <v>0</v>
      </c>
      <c r="AD98" s="609"/>
      <c r="AE98" s="610">
        <f>ROUND(AD98*$H98,2)</f>
        <v>0</v>
      </c>
      <c r="AF98" s="609"/>
      <c r="AG98" s="610">
        <f>ROUND(AF98*$H98,2)</f>
        <v>0</v>
      </c>
      <c r="AH98" s="2103">
        <v>95</v>
      </c>
      <c r="AI98" s="2104">
        <f>ROUND(AH98*$H98,2)</f>
        <v>6042</v>
      </c>
      <c r="AJ98" s="609"/>
      <c r="AK98" s="610">
        <f>ROUND(AJ98*$H98,2)</f>
        <v>0</v>
      </c>
      <c r="AL98" s="2103"/>
      <c r="AM98" s="2104">
        <f>ROUND(AL98*$H98,2)</f>
        <v>0</v>
      </c>
      <c r="AN98" s="2103"/>
      <c r="AO98" s="2104">
        <f>ROUND(AN98*$H98,2)</f>
        <v>0</v>
      </c>
      <c r="AP98" s="1940"/>
      <c r="AQ98" s="1941">
        <f>ROUND(AP98*$H98,2)</f>
        <v>0</v>
      </c>
      <c r="AR98" s="609">
        <f>AP98+AN98+AL98+AJ98+AH98+AF98+AD98+AB98+Z98+X98+V98+T98+R98+P98+N98+L98+J98</f>
        <v>207.34</v>
      </c>
      <c r="AS98" s="610">
        <f>ROUND(AR98*H98,2)</f>
        <v>13186.82</v>
      </c>
      <c r="AT98" s="609">
        <f>G98-AR98</f>
        <v>91.200000000000017</v>
      </c>
      <c r="AU98" s="610">
        <f>ROUND(AT98*H98,2)</f>
        <v>5800.32</v>
      </c>
      <c r="AV98" s="820">
        <f>AU98/I98</f>
        <v>0.30548676630603661</v>
      </c>
      <c r="GA98" s="44"/>
      <c r="GB98" s="586" t="s">
        <v>7</v>
      </c>
      <c r="GC98" s="587" t="s">
        <v>31</v>
      </c>
      <c r="GD98" s="196"/>
      <c r="GE98" s="45">
        <f>GD98*G98</f>
        <v>0</v>
      </c>
      <c r="GF98" s="45">
        <v>0</v>
      </c>
      <c r="GG98" s="45">
        <f>GF98*G98</f>
        <v>0</v>
      </c>
      <c r="GH98" s="45">
        <v>0</v>
      </c>
      <c r="GI98" s="588">
        <f>GH98*G98</f>
        <v>0</v>
      </c>
      <c r="HG98" s="46" t="s">
        <v>110</v>
      </c>
      <c r="HI98" s="46" t="s">
        <v>105</v>
      </c>
      <c r="HJ98" s="46" t="s">
        <v>46</v>
      </c>
      <c r="HN98" s="46" t="s">
        <v>103</v>
      </c>
      <c r="HT98" s="589">
        <f>IF(GC98="základní",I98,0)</f>
        <v>18987.14</v>
      </c>
      <c r="HU98" s="589">
        <f>IF(GC98="snížená",I98,0)</f>
        <v>0</v>
      </c>
      <c r="HV98" s="589">
        <f>IF(GC98="zákl. přenesená",I98,0)</f>
        <v>0</v>
      </c>
      <c r="HW98" s="589">
        <f>IF(GC98="sníž. přenesená",I98,0)</f>
        <v>0</v>
      </c>
      <c r="HX98" s="589">
        <f>IF(GC98="nulová",I98,0)</f>
        <v>0</v>
      </c>
      <c r="HY98" s="46" t="s">
        <v>45</v>
      </c>
      <c r="HZ98" s="589">
        <f>ROUND(H98*G98,2)</f>
        <v>18987.14</v>
      </c>
      <c r="IA98" s="46" t="s">
        <v>110</v>
      </c>
      <c r="IB98" s="46" t="s">
        <v>1233</v>
      </c>
    </row>
    <row r="99" spans="1:236" s="1" customFormat="1" ht="30" customHeight="1" x14ac:dyDescent="0.2">
      <c r="A99" s="23"/>
      <c r="B99" s="625"/>
      <c r="C99" s="416" t="s">
        <v>112</v>
      </c>
      <c r="D99" s="196"/>
      <c r="E99" s="626" t="s">
        <v>272</v>
      </c>
      <c r="F99" s="196"/>
      <c r="G99" s="196"/>
      <c r="H99" s="197"/>
      <c r="I99" s="498"/>
      <c r="J99" s="542"/>
      <c r="K99" s="543"/>
      <c r="L99" s="542"/>
      <c r="M99" s="543"/>
      <c r="N99" s="542"/>
      <c r="O99" s="543"/>
      <c r="P99" s="542"/>
      <c r="Q99" s="543"/>
      <c r="R99" s="542"/>
      <c r="S99" s="543"/>
      <c r="T99" s="542"/>
      <c r="U99" s="543"/>
      <c r="V99" s="542"/>
      <c r="W99" s="543"/>
      <c r="X99" s="542"/>
      <c r="Y99" s="543"/>
      <c r="Z99" s="542"/>
      <c r="AA99" s="543"/>
      <c r="AB99" s="542"/>
      <c r="AC99" s="543"/>
      <c r="AD99" s="542"/>
      <c r="AE99" s="543"/>
      <c r="AF99" s="542"/>
      <c r="AG99" s="543"/>
      <c r="AH99" s="1605"/>
      <c r="AI99" s="1606"/>
      <c r="AJ99" s="542"/>
      <c r="AK99" s="543"/>
      <c r="AL99" s="1605"/>
      <c r="AM99" s="1606"/>
      <c r="AN99" s="1605"/>
      <c r="AO99" s="1606"/>
      <c r="AP99" s="1901"/>
      <c r="AQ99" s="1902"/>
      <c r="AR99" s="542"/>
      <c r="AS99" s="543"/>
      <c r="AT99" s="542"/>
      <c r="AU99" s="543"/>
      <c r="AV99" s="539"/>
      <c r="GA99" s="25"/>
      <c r="GB99" s="128"/>
      <c r="GC99" s="129"/>
      <c r="GD99" s="33"/>
      <c r="GE99" s="33"/>
      <c r="GF99" s="33"/>
      <c r="GG99" s="33"/>
      <c r="GH99" s="33"/>
      <c r="GI99" s="34"/>
      <c r="GJ99" s="22"/>
      <c r="GK99" s="22"/>
      <c r="GL99" s="22"/>
      <c r="GM99" s="22"/>
      <c r="GN99" s="22"/>
      <c r="GO99" s="22"/>
      <c r="GP99" s="22"/>
      <c r="GQ99" s="22"/>
      <c r="GR99" s="22"/>
      <c r="GS99" s="22"/>
      <c r="GT99" s="22"/>
      <c r="HI99" s="13" t="s">
        <v>112</v>
      </c>
      <c r="HJ99" s="13" t="s">
        <v>46</v>
      </c>
    </row>
    <row r="100" spans="1:236" s="10" customFormat="1" ht="30" customHeight="1" x14ac:dyDescent="0.2">
      <c r="A100" s="137"/>
      <c r="B100" s="633"/>
      <c r="C100" s="416" t="s">
        <v>114</v>
      </c>
      <c r="D100" s="634" t="s">
        <v>7</v>
      </c>
      <c r="E100" s="635" t="s">
        <v>1234</v>
      </c>
      <c r="F100" s="636"/>
      <c r="G100" s="637">
        <v>298.54000000000002</v>
      </c>
      <c r="H100" s="638"/>
      <c r="I100" s="639"/>
      <c r="J100" s="316"/>
      <c r="K100" s="317"/>
      <c r="L100" s="316"/>
      <c r="M100" s="317"/>
      <c r="N100" s="316"/>
      <c r="O100" s="317"/>
      <c r="P100" s="316"/>
      <c r="Q100" s="317"/>
      <c r="R100" s="316"/>
      <c r="S100" s="317"/>
      <c r="T100" s="316"/>
      <c r="U100" s="317"/>
      <c r="V100" s="316"/>
      <c r="W100" s="317"/>
      <c r="X100" s="316"/>
      <c r="Y100" s="317"/>
      <c r="Z100" s="316"/>
      <c r="AA100" s="317"/>
      <c r="AB100" s="316"/>
      <c r="AC100" s="317"/>
      <c r="AD100" s="316"/>
      <c r="AE100" s="317"/>
      <c r="AF100" s="316"/>
      <c r="AG100" s="317"/>
      <c r="AH100" s="1609"/>
      <c r="AI100" s="1610"/>
      <c r="AJ100" s="316"/>
      <c r="AK100" s="317"/>
      <c r="AL100" s="1609"/>
      <c r="AM100" s="1610"/>
      <c r="AN100" s="1609"/>
      <c r="AO100" s="1610"/>
      <c r="AP100" s="1905"/>
      <c r="AQ100" s="1906"/>
      <c r="AR100" s="316"/>
      <c r="AS100" s="317"/>
      <c r="AT100" s="316"/>
      <c r="AU100" s="317"/>
      <c r="AV100" s="528"/>
      <c r="GA100" s="139"/>
      <c r="GB100" s="140"/>
      <c r="GC100" s="141"/>
      <c r="GD100" s="141"/>
      <c r="GE100" s="141"/>
      <c r="GF100" s="141"/>
      <c r="GG100" s="141"/>
      <c r="GH100" s="141"/>
      <c r="GI100" s="142"/>
      <c r="HI100" s="143" t="s">
        <v>114</v>
      </c>
      <c r="HJ100" s="143" t="s">
        <v>46</v>
      </c>
      <c r="HK100" s="10" t="s">
        <v>46</v>
      </c>
      <c r="HL100" s="10" t="s">
        <v>23</v>
      </c>
      <c r="HM100" s="10" t="s">
        <v>45</v>
      </c>
      <c r="HN100" s="143" t="s">
        <v>103</v>
      </c>
    </row>
    <row r="101" spans="1:236" s="3" customFormat="1" ht="30" customHeight="1" x14ac:dyDescent="0.2">
      <c r="A101" s="43"/>
      <c r="B101" s="550" t="s">
        <v>249</v>
      </c>
      <c r="C101" s="558" t="s">
        <v>105</v>
      </c>
      <c r="D101" s="559" t="s">
        <v>288</v>
      </c>
      <c r="E101" s="560" t="s">
        <v>289</v>
      </c>
      <c r="F101" s="561" t="s">
        <v>194</v>
      </c>
      <c r="G101" s="562">
        <v>298.54000000000002</v>
      </c>
      <c r="H101" s="563">
        <v>123</v>
      </c>
      <c r="I101" s="564">
        <f>ROUND(H101*G101,2)</f>
        <v>36720.42</v>
      </c>
      <c r="J101" s="609"/>
      <c r="K101" s="610">
        <f>ROUND(J101*$H101,2)</f>
        <v>0</v>
      </c>
      <c r="L101" s="609"/>
      <c r="M101" s="610">
        <f>ROUND(L101*$H101,2)</f>
        <v>0</v>
      </c>
      <c r="N101" s="609">
        <v>60</v>
      </c>
      <c r="O101" s="610">
        <f>ROUND(N101*$H101,2)</f>
        <v>7380</v>
      </c>
      <c r="P101" s="609">
        <v>52.34</v>
      </c>
      <c r="Q101" s="610">
        <f>ROUND(P101*$H101,2)</f>
        <v>6437.82</v>
      </c>
      <c r="R101" s="609"/>
      <c r="S101" s="610">
        <f>ROUND(R101*$H101,2)</f>
        <v>0</v>
      </c>
      <c r="T101" s="609"/>
      <c r="U101" s="610">
        <f>ROUND(T101*$H101,2)</f>
        <v>0</v>
      </c>
      <c r="V101" s="609"/>
      <c r="W101" s="610">
        <f>ROUND(V101*$H101,2)</f>
        <v>0</v>
      </c>
      <c r="X101" s="609"/>
      <c r="Y101" s="610">
        <f>ROUND(X101*$H101,2)</f>
        <v>0</v>
      </c>
      <c r="Z101" s="609"/>
      <c r="AA101" s="610">
        <f>ROUND(Z101*$H101,2)</f>
        <v>0</v>
      </c>
      <c r="AB101" s="609"/>
      <c r="AC101" s="610">
        <f>ROUND(AB101*$H101,2)</f>
        <v>0</v>
      </c>
      <c r="AD101" s="609"/>
      <c r="AE101" s="610">
        <f>ROUND(AD101*$H101,2)</f>
        <v>0</v>
      </c>
      <c r="AF101" s="609"/>
      <c r="AG101" s="610">
        <f>ROUND(AF101*$H101,2)</f>
        <v>0</v>
      </c>
      <c r="AH101" s="2103">
        <v>125</v>
      </c>
      <c r="AI101" s="2104">
        <f>ROUND(AH101*$H101,2)</f>
        <v>15375</v>
      </c>
      <c r="AJ101" s="609"/>
      <c r="AK101" s="610">
        <f>ROUND(AJ101*$H101,2)</f>
        <v>0</v>
      </c>
      <c r="AL101" s="2103"/>
      <c r="AM101" s="2104">
        <f>ROUND(AL101*$H101,2)</f>
        <v>0</v>
      </c>
      <c r="AN101" s="2103"/>
      <c r="AO101" s="2104">
        <f>ROUND(AN101*$H101,2)</f>
        <v>0</v>
      </c>
      <c r="AP101" s="1940"/>
      <c r="AQ101" s="1941">
        <f>ROUND(AP101*$H101,2)</f>
        <v>0</v>
      </c>
      <c r="AR101" s="609">
        <f>AP101+AN101+AL101+AJ101+AH101+AF101+AD101+AB101+Z101+X101+V101+T101+R101+P101+N101+L101+J101</f>
        <v>237.34</v>
      </c>
      <c r="AS101" s="610">
        <f>ROUND(AR101*H101,2)</f>
        <v>29192.82</v>
      </c>
      <c r="AT101" s="609">
        <f>G101-AR101</f>
        <v>61.200000000000017</v>
      </c>
      <c r="AU101" s="610">
        <f>ROUND(AT101*H101,2)</f>
        <v>7527.6</v>
      </c>
      <c r="AV101" s="820">
        <f>AU101/I101</f>
        <v>0.20499765525557717</v>
      </c>
      <c r="GA101" s="44"/>
      <c r="GB101" s="586" t="s">
        <v>7</v>
      </c>
      <c r="GC101" s="587" t="s">
        <v>31</v>
      </c>
      <c r="GD101" s="196"/>
      <c r="GE101" s="45">
        <f>GD101*G101</f>
        <v>0</v>
      </c>
      <c r="GF101" s="45">
        <v>0</v>
      </c>
      <c r="GG101" s="45">
        <f>GF101*G101</f>
        <v>0</v>
      </c>
      <c r="GH101" s="45">
        <v>0</v>
      </c>
      <c r="GI101" s="588">
        <f>GH101*G101</f>
        <v>0</v>
      </c>
      <c r="HG101" s="46" t="s">
        <v>110</v>
      </c>
      <c r="HI101" s="46" t="s">
        <v>105</v>
      </c>
      <c r="HJ101" s="46" t="s">
        <v>46</v>
      </c>
      <c r="HN101" s="46" t="s">
        <v>103</v>
      </c>
      <c r="HT101" s="589">
        <f>IF(GC101="základní",I101,0)</f>
        <v>36720.42</v>
      </c>
      <c r="HU101" s="589">
        <f>IF(GC101="snížená",I101,0)</f>
        <v>0</v>
      </c>
      <c r="HV101" s="589">
        <f>IF(GC101="zákl. přenesená",I101,0)</f>
        <v>0</v>
      </c>
      <c r="HW101" s="589">
        <f>IF(GC101="sníž. přenesená",I101,0)</f>
        <v>0</v>
      </c>
      <c r="HX101" s="589">
        <f>IF(GC101="nulová",I101,0)</f>
        <v>0</v>
      </c>
      <c r="HY101" s="46" t="s">
        <v>45</v>
      </c>
      <c r="HZ101" s="589">
        <f>ROUND(H101*G101,2)</f>
        <v>36720.42</v>
      </c>
      <c r="IA101" s="46" t="s">
        <v>110</v>
      </c>
      <c r="IB101" s="46" t="s">
        <v>1235</v>
      </c>
    </row>
    <row r="102" spans="1:236" s="1" customFormat="1" ht="30" customHeight="1" x14ac:dyDescent="0.2">
      <c r="A102" s="23"/>
      <c r="B102" s="625"/>
      <c r="C102" s="416" t="s">
        <v>112</v>
      </c>
      <c r="D102" s="196"/>
      <c r="E102" s="626" t="s">
        <v>291</v>
      </c>
      <c r="F102" s="196"/>
      <c r="G102" s="196"/>
      <c r="H102" s="197"/>
      <c r="I102" s="498"/>
      <c r="J102" s="542"/>
      <c r="K102" s="543"/>
      <c r="L102" s="542"/>
      <c r="M102" s="543"/>
      <c r="N102" s="542"/>
      <c r="O102" s="543"/>
      <c r="P102" s="542"/>
      <c r="Q102" s="543"/>
      <c r="R102" s="542"/>
      <c r="S102" s="543"/>
      <c r="T102" s="542"/>
      <c r="U102" s="543"/>
      <c r="V102" s="542"/>
      <c r="W102" s="543"/>
      <c r="X102" s="542"/>
      <c r="Y102" s="543"/>
      <c r="Z102" s="542"/>
      <c r="AA102" s="543"/>
      <c r="AB102" s="542"/>
      <c r="AC102" s="543"/>
      <c r="AD102" s="542"/>
      <c r="AE102" s="543"/>
      <c r="AF102" s="542"/>
      <c r="AG102" s="543"/>
      <c r="AH102" s="1605"/>
      <c r="AI102" s="1606"/>
      <c r="AJ102" s="542"/>
      <c r="AK102" s="543"/>
      <c r="AL102" s="1605"/>
      <c r="AM102" s="1606"/>
      <c r="AN102" s="1605"/>
      <c r="AO102" s="1606"/>
      <c r="AP102" s="1901"/>
      <c r="AQ102" s="1902"/>
      <c r="AR102" s="542"/>
      <c r="AS102" s="543"/>
      <c r="AT102" s="542"/>
      <c r="AU102" s="543"/>
      <c r="AV102" s="539"/>
      <c r="GA102" s="25"/>
      <c r="GB102" s="128"/>
      <c r="GC102" s="129"/>
      <c r="GD102" s="33"/>
      <c r="GE102" s="33"/>
      <c r="GF102" s="33"/>
      <c r="GG102" s="33"/>
      <c r="GH102" s="33"/>
      <c r="GI102" s="34"/>
      <c r="GJ102" s="22"/>
      <c r="GK102" s="22"/>
      <c r="GL102" s="22"/>
      <c r="GM102" s="22"/>
      <c r="GN102" s="22"/>
      <c r="GO102" s="22"/>
      <c r="GP102" s="22"/>
      <c r="GQ102" s="22"/>
      <c r="GR102" s="22"/>
      <c r="GS102" s="22"/>
      <c r="GT102" s="22"/>
      <c r="HI102" s="13" t="s">
        <v>112</v>
      </c>
      <c r="HJ102" s="13" t="s">
        <v>46</v>
      </c>
    </row>
    <row r="103" spans="1:236" s="10" customFormat="1" ht="30" customHeight="1" x14ac:dyDescent="0.2">
      <c r="A103" s="137"/>
      <c r="B103" s="633"/>
      <c r="C103" s="416" t="s">
        <v>114</v>
      </c>
      <c r="D103" s="634" t="s">
        <v>7</v>
      </c>
      <c r="E103" s="635" t="s">
        <v>1236</v>
      </c>
      <c r="F103" s="636"/>
      <c r="G103" s="637">
        <v>402.81</v>
      </c>
      <c r="H103" s="638"/>
      <c r="I103" s="639"/>
      <c r="J103" s="316"/>
      <c r="K103" s="317"/>
      <c r="L103" s="316"/>
      <c r="M103" s="317"/>
      <c r="N103" s="316"/>
      <c r="O103" s="317"/>
      <c r="P103" s="316"/>
      <c r="Q103" s="317"/>
      <c r="R103" s="316"/>
      <c r="S103" s="317"/>
      <c r="T103" s="316"/>
      <c r="U103" s="317"/>
      <c r="V103" s="316"/>
      <c r="W103" s="317"/>
      <c r="X103" s="316"/>
      <c r="Y103" s="317"/>
      <c r="Z103" s="316"/>
      <c r="AA103" s="317"/>
      <c r="AB103" s="316"/>
      <c r="AC103" s="317"/>
      <c r="AD103" s="316"/>
      <c r="AE103" s="317"/>
      <c r="AF103" s="316"/>
      <c r="AG103" s="317"/>
      <c r="AH103" s="1609"/>
      <c r="AI103" s="1610"/>
      <c r="AJ103" s="316"/>
      <c r="AK103" s="317"/>
      <c r="AL103" s="1609"/>
      <c r="AM103" s="1610"/>
      <c r="AN103" s="1609"/>
      <c r="AO103" s="1610"/>
      <c r="AP103" s="1905"/>
      <c r="AQ103" s="1906"/>
      <c r="AR103" s="316"/>
      <c r="AS103" s="317"/>
      <c r="AT103" s="316"/>
      <c r="AU103" s="317"/>
      <c r="AV103" s="528"/>
      <c r="GA103" s="139"/>
      <c r="GB103" s="140"/>
      <c r="GC103" s="141"/>
      <c r="GD103" s="141"/>
      <c r="GE103" s="141"/>
      <c r="GF103" s="141"/>
      <c r="GG103" s="141"/>
      <c r="GH103" s="141"/>
      <c r="GI103" s="142"/>
      <c r="HI103" s="143" t="s">
        <v>114</v>
      </c>
      <c r="HJ103" s="143" t="s">
        <v>46</v>
      </c>
      <c r="HK103" s="10" t="s">
        <v>46</v>
      </c>
      <c r="HL103" s="10" t="s">
        <v>23</v>
      </c>
      <c r="HM103" s="10" t="s">
        <v>44</v>
      </c>
      <c r="HN103" s="143" t="s">
        <v>103</v>
      </c>
    </row>
    <row r="104" spans="1:236" s="9" customFormat="1" ht="30" customHeight="1" x14ac:dyDescent="0.2">
      <c r="A104" s="130"/>
      <c r="B104" s="627"/>
      <c r="C104" s="416" t="s">
        <v>114</v>
      </c>
      <c r="D104" s="628" t="s">
        <v>7</v>
      </c>
      <c r="E104" s="629" t="s">
        <v>225</v>
      </c>
      <c r="F104" s="630"/>
      <c r="G104" s="628" t="s">
        <v>7</v>
      </c>
      <c r="H104" s="631"/>
      <c r="I104" s="632"/>
      <c r="J104" s="314"/>
      <c r="K104" s="315"/>
      <c r="L104" s="314"/>
      <c r="M104" s="315"/>
      <c r="N104" s="314"/>
      <c r="O104" s="315"/>
      <c r="P104" s="314"/>
      <c r="Q104" s="315"/>
      <c r="R104" s="314"/>
      <c r="S104" s="315"/>
      <c r="T104" s="314"/>
      <c r="U104" s="315"/>
      <c r="V104" s="314"/>
      <c r="W104" s="315"/>
      <c r="X104" s="314"/>
      <c r="Y104" s="315"/>
      <c r="Z104" s="314"/>
      <c r="AA104" s="315"/>
      <c r="AB104" s="314"/>
      <c r="AC104" s="315"/>
      <c r="AD104" s="314"/>
      <c r="AE104" s="315"/>
      <c r="AF104" s="314"/>
      <c r="AG104" s="315"/>
      <c r="AH104" s="1607"/>
      <c r="AI104" s="1608"/>
      <c r="AJ104" s="314"/>
      <c r="AK104" s="315"/>
      <c r="AL104" s="1607"/>
      <c r="AM104" s="1608"/>
      <c r="AN104" s="1607"/>
      <c r="AO104" s="1608"/>
      <c r="AP104" s="1903"/>
      <c r="AQ104" s="1904"/>
      <c r="AR104" s="314"/>
      <c r="AS104" s="315"/>
      <c r="AT104" s="314"/>
      <c r="AU104" s="315"/>
      <c r="AV104" s="527"/>
      <c r="GA104" s="132"/>
      <c r="GB104" s="133"/>
      <c r="GC104" s="134"/>
      <c r="GD104" s="134"/>
      <c r="GE104" s="134"/>
      <c r="GF104" s="134"/>
      <c r="GG104" s="134"/>
      <c r="GH104" s="134"/>
      <c r="GI104" s="135"/>
      <c r="HI104" s="136" t="s">
        <v>114</v>
      </c>
      <c r="HJ104" s="136" t="s">
        <v>46</v>
      </c>
      <c r="HK104" s="9" t="s">
        <v>45</v>
      </c>
      <c r="HL104" s="9" t="s">
        <v>23</v>
      </c>
      <c r="HM104" s="9" t="s">
        <v>44</v>
      </c>
      <c r="HN104" s="136" t="s">
        <v>103</v>
      </c>
    </row>
    <row r="105" spans="1:236" s="10" customFormat="1" ht="30" customHeight="1" x14ac:dyDescent="0.2">
      <c r="A105" s="137"/>
      <c r="B105" s="633"/>
      <c r="C105" s="416" t="s">
        <v>114</v>
      </c>
      <c r="D105" s="634" t="s">
        <v>7</v>
      </c>
      <c r="E105" s="635" t="s">
        <v>1237</v>
      </c>
      <c r="F105" s="636"/>
      <c r="G105" s="637">
        <v>-73.86</v>
      </c>
      <c r="H105" s="638"/>
      <c r="I105" s="639"/>
      <c r="J105" s="316"/>
      <c r="K105" s="317"/>
      <c r="L105" s="316"/>
      <c r="M105" s="317"/>
      <c r="N105" s="316"/>
      <c r="O105" s="317"/>
      <c r="P105" s="316"/>
      <c r="Q105" s="317"/>
      <c r="R105" s="316"/>
      <c r="S105" s="317"/>
      <c r="T105" s="316"/>
      <c r="U105" s="317"/>
      <c r="V105" s="316"/>
      <c r="W105" s="317"/>
      <c r="X105" s="316"/>
      <c r="Y105" s="317"/>
      <c r="Z105" s="316"/>
      <c r="AA105" s="317"/>
      <c r="AB105" s="316"/>
      <c r="AC105" s="317"/>
      <c r="AD105" s="316"/>
      <c r="AE105" s="317"/>
      <c r="AF105" s="316"/>
      <c r="AG105" s="317"/>
      <c r="AH105" s="1609"/>
      <c r="AI105" s="1610"/>
      <c r="AJ105" s="316"/>
      <c r="AK105" s="317"/>
      <c r="AL105" s="1609"/>
      <c r="AM105" s="1610"/>
      <c r="AN105" s="1609"/>
      <c r="AO105" s="1610"/>
      <c r="AP105" s="1905"/>
      <c r="AQ105" s="1906"/>
      <c r="AR105" s="316"/>
      <c r="AS105" s="317"/>
      <c r="AT105" s="316"/>
      <c r="AU105" s="317"/>
      <c r="AV105" s="528"/>
      <c r="GA105" s="139"/>
      <c r="GB105" s="140"/>
      <c r="GC105" s="141"/>
      <c r="GD105" s="141"/>
      <c r="GE105" s="141"/>
      <c r="GF105" s="141"/>
      <c r="GG105" s="141"/>
      <c r="GH105" s="141"/>
      <c r="GI105" s="142"/>
      <c r="HI105" s="143" t="s">
        <v>114</v>
      </c>
      <c r="HJ105" s="143" t="s">
        <v>46</v>
      </c>
      <c r="HK105" s="10" t="s">
        <v>46</v>
      </c>
      <c r="HL105" s="10" t="s">
        <v>23</v>
      </c>
      <c r="HM105" s="10" t="s">
        <v>44</v>
      </c>
      <c r="HN105" s="143" t="s">
        <v>103</v>
      </c>
    </row>
    <row r="106" spans="1:236" s="10" customFormat="1" ht="30" customHeight="1" x14ac:dyDescent="0.2">
      <c r="A106" s="137"/>
      <c r="B106" s="633"/>
      <c r="C106" s="416" t="s">
        <v>114</v>
      </c>
      <c r="D106" s="634" t="s">
        <v>7</v>
      </c>
      <c r="E106" s="635" t="s">
        <v>1238</v>
      </c>
      <c r="F106" s="636"/>
      <c r="G106" s="637">
        <v>-19.91</v>
      </c>
      <c r="H106" s="638"/>
      <c r="I106" s="639"/>
      <c r="J106" s="316"/>
      <c r="K106" s="317"/>
      <c r="L106" s="316"/>
      <c r="M106" s="317"/>
      <c r="N106" s="316"/>
      <c r="O106" s="317"/>
      <c r="P106" s="316"/>
      <c r="Q106" s="317"/>
      <c r="R106" s="316"/>
      <c r="S106" s="317"/>
      <c r="T106" s="316"/>
      <c r="U106" s="317"/>
      <c r="V106" s="316"/>
      <c r="W106" s="317"/>
      <c r="X106" s="316"/>
      <c r="Y106" s="317"/>
      <c r="Z106" s="316"/>
      <c r="AA106" s="317"/>
      <c r="AB106" s="316"/>
      <c r="AC106" s="317"/>
      <c r="AD106" s="316"/>
      <c r="AE106" s="317"/>
      <c r="AF106" s="316"/>
      <c r="AG106" s="317"/>
      <c r="AH106" s="1609"/>
      <c r="AI106" s="1610"/>
      <c r="AJ106" s="316"/>
      <c r="AK106" s="317"/>
      <c r="AL106" s="1609"/>
      <c r="AM106" s="1610"/>
      <c r="AN106" s="1609"/>
      <c r="AO106" s="1610"/>
      <c r="AP106" s="1905"/>
      <c r="AQ106" s="1906"/>
      <c r="AR106" s="316"/>
      <c r="AS106" s="317"/>
      <c r="AT106" s="316"/>
      <c r="AU106" s="317"/>
      <c r="AV106" s="528"/>
      <c r="GA106" s="139"/>
      <c r="GB106" s="140"/>
      <c r="GC106" s="141"/>
      <c r="GD106" s="141"/>
      <c r="GE106" s="141"/>
      <c r="GF106" s="141"/>
      <c r="GG106" s="141"/>
      <c r="GH106" s="141"/>
      <c r="GI106" s="142"/>
      <c r="HI106" s="143" t="s">
        <v>114</v>
      </c>
      <c r="HJ106" s="143" t="s">
        <v>46</v>
      </c>
      <c r="HK106" s="10" t="s">
        <v>46</v>
      </c>
      <c r="HL106" s="10" t="s">
        <v>23</v>
      </c>
      <c r="HM106" s="10" t="s">
        <v>44</v>
      </c>
      <c r="HN106" s="143" t="s">
        <v>103</v>
      </c>
    </row>
    <row r="107" spans="1:236" s="10" customFormat="1" ht="30" customHeight="1" x14ac:dyDescent="0.2">
      <c r="A107" s="137"/>
      <c r="B107" s="633"/>
      <c r="C107" s="416" t="s">
        <v>114</v>
      </c>
      <c r="D107" s="634" t="s">
        <v>7</v>
      </c>
      <c r="E107" s="635" t="s">
        <v>1239</v>
      </c>
      <c r="F107" s="636"/>
      <c r="G107" s="637">
        <v>-0.9</v>
      </c>
      <c r="H107" s="638"/>
      <c r="I107" s="639"/>
      <c r="J107" s="316"/>
      <c r="K107" s="317"/>
      <c r="L107" s="316"/>
      <c r="M107" s="317"/>
      <c r="N107" s="316"/>
      <c r="O107" s="317"/>
      <c r="P107" s="316"/>
      <c r="Q107" s="317"/>
      <c r="R107" s="316"/>
      <c r="S107" s="317"/>
      <c r="T107" s="316"/>
      <c r="U107" s="317"/>
      <c r="V107" s="316"/>
      <c r="W107" s="317"/>
      <c r="X107" s="316"/>
      <c r="Y107" s="317"/>
      <c r="Z107" s="316"/>
      <c r="AA107" s="317"/>
      <c r="AB107" s="316"/>
      <c r="AC107" s="317"/>
      <c r="AD107" s="316"/>
      <c r="AE107" s="317"/>
      <c r="AF107" s="316"/>
      <c r="AG107" s="317"/>
      <c r="AH107" s="1609"/>
      <c r="AI107" s="1610"/>
      <c r="AJ107" s="316"/>
      <c r="AK107" s="317"/>
      <c r="AL107" s="1609"/>
      <c r="AM107" s="1610"/>
      <c r="AN107" s="1609"/>
      <c r="AO107" s="1610"/>
      <c r="AP107" s="1905"/>
      <c r="AQ107" s="1906"/>
      <c r="AR107" s="316"/>
      <c r="AS107" s="317"/>
      <c r="AT107" s="316"/>
      <c r="AU107" s="317"/>
      <c r="AV107" s="528"/>
      <c r="GA107" s="139"/>
      <c r="GB107" s="140"/>
      <c r="GC107" s="141"/>
      <c r="GD107" s="141"/>
      <c r="GE107" s="141"/>
      <c r="GF107" s="141"/>
      <c r="GG107" s="141"/>
      <c r="GH107" s="141"/>
      <c r="GI107" s="142"/>
      <c r="HI107" s="143" t="s">
        <v>114</v>
      </c>
      <c r="HJ107" s="143" t="s">
        <v>46</v>
      </c>
      <c r="HK107" s="10" t="s">
        <v>46</v>
      </c>
      <c r="HL107" s="10" t="s">
        <v>23</v>
      </c>
      <c r="HM107" s="10" t="s">
        <v>44</v>
      </c>
      <c r="HN107" s="143" t="s">
        <v>103</v>
      </c>
    </row>
    <row r="108" spans="1:236" s="10" customFormat="1" ht="30" customHeight="1" x14ac:dyDescent="0.2">
      <c r="A108" s="137"/>
      <c r="B108" s="633"/>
      <c r="C108" s="416" t="s">
        <v>114</v>
      </c>
      <c r="D108" s="634" t="s">
        <v>7</v>
      </c>
      <c r="E108" s="635" t="s">
        <v>1240</v>
      </c>
      <c r="F108" s="636"/>
      <c r="G108" s="637">
        <v>-9.6</v>
      </c>
      <c r="H108" s="638"/>
      <c r="I108" s="639"/>
      <c r="J108" s="316"/>
      <c r="K108" s="317"/>
      <c r="L108" s="316"/>
      <c r="M108" s="317"/>
      <c r="N108" s="316"/>
      <c r="O108" s="317"/>
      <c r="P108" s="316"/>
      <c r="Q108" s="317"/>
      <c r="R108" s="316"/>
      <c r="S108" s="317"/>
      <c r="T108" s="316"/>
      <c r="U108" s="317"/>
      <c r="V108" s="316"/>
      <c r="W108" s="317"/>
      <c r="X108" s="316"/>
      <c r="Y108" s="317"/>
      <c r="Z108" s="316"/>
      <c r="AA108" s="317"/>
      <c r="AB108" s="316"/>
      <c r="AC108" s="317"/>
      <c r="AD108" s="316"/>
      <c r="AE108" s="317"/>
      <c r="AF108" s="316"/>
      <c r="AG108" s="317"/>
      <c r="AH108" s="1609"/>
      <c r="AI108" s="1610"/>
      <c r="AJ108" s="316"/>
      <c r="AK108" s="317"/>
      <c r="AL108" s="1609"/>
      <c r="AM108" s="1610"/>
      <c r="AN108" s="1609"/>
      <c r="AO108" s="1610"/>
      <c r="AP108" s="1905"/>
      <c r="AQ108" s="1906"/>
      <c r="AR108" s="316"/>
      <c r="AS108" s="317"/>
      <c r="AT108" s="316"/>
      <c r="AU108" s="317"/>
      <c r="AV108" s="528"/>
      <c r="GA108" s="139"/>
      <c r="GB108" s="140"/>
      <c r="GC108" s="141"/>
      <c r="GD108" s="141"/>
      <c r="GE108" s="141"/>
      <c r="GF108" s="141"/>
      <c r="GG108" s="141"/>
      <c r="GH108" s="141"/>
      <c r="GI108" s="142"/>
      <c r="HI108" s="143" t="s">
        <v>114</v>
      </c>
      <c r="HJ108" s="143" t="s">
        <v>46</v>
      </c>
      <c r="HK108" s="10" t="s">
        <v>46</v>
      </c>
      <c r="HL108" s="10" t="s">
        <v>23</v>
      </c>
      <c r="HM108" s="10" t="s">
        <v>44</v>
      </c>
      <c r="HN108" s="143" t="s">
        <v>103</v>
      </c>
    </row>
    <row r="109" spans="1:236" s="12" customFormat="1" ht="30" customHeight="1" x14ac:dyDescent="0.2">
      <c r="A109" s="151"/>
      <c r="B109" s="640"/>
      <c r="C109" s="416" t="s">
        <v>114</v>
      </c>
      <c r="D109" s="641" t="s">
        <v>7</v>
      </c>
      <c r="E109" s="642" t="s">
        <v>132</v>
      </c>
      <c r="F109" s="643"/>
      <c r="G109" s="644">
        <v>298.53999999999996</v>
      </c>
      <c r="H109" s="645"/>
      <c r="I109" s="646"/>
      <c r="J109" s="322"/>
      <c r="K109" s="323"/>
      <c r="L109" s="322"/>
      <c r="M109" s="323"/>
      <c r="N109" s="322"/>
      <c r="O109" s="323"/>
      <c r="P109" s="322"/>
      <c r="Q109" s="323"/>
      <c r="R109" s="322"/>
      <c r="S109" s="323"/>
      <c r="T109" s="322"/>
      <c r="U109" s="323"/>
      <c r="V109" s="322"/>
      <c r="W109" s="323"/>
      <c r="X109" s="322"/>
      <c r="Y109" s="323"/>
      <c r="Z109" s="322"/>
      <c r="AA109" s="323"/>
      <c r="AB109" s="322"/>
      <c r="AC109" s="323"/>
      <c r="AD109" s="322"/>
      <c r="AE109" s="323"/>
      <c r="AF109" s="322"/>
      <c r="AG109" s="323"/>
      <c r="AH109" s="1613"/>
      <c r="AI109" s="1614"/>
      <c r="AJ109" s="322"/>
      <c r="AK109" s="323"/>
      <c r="AL109" s="1613"/>
      <c r="AM109" s="1614"/>
      <c r="AN109" s="1613"/>
      <c r="AO109" s="1614"/>
      <c r="AP109" s="1911"/>
      <c r="AQ109" s="1912"/>
      <c r="AR109" s="322"/>
      <c r="AS109" s="323"/>
      <c r="AT109" s="322"/>
      <c r="AU109" s="323"/>
      <c r="AV109" s="529"/>
      <c r="GA109" s="153"/>
      <c r="GB109" s="154"/>
      <c r="GC109" s="155"/>
      <c r="GD109" s="155"/>
      <c r="GE109" s="155"/>
      <c r="GF109" s="155"/>
      <c r="GG109" s="155"/>
      <c r="GH109" s="155"/>
      <c r="GI109" s="156"/>
      <c r="HI109" s="157" t="s">
        <v>114</v>
      </c>
      <c r="HJ109" s="157" t="s">
        <v>46</v>
      </c>
      <c r="HK109" s="12" t="s">
        <v>110</v>
      </c>
      <c r="HL109" s="12" t="s">
        <v>23</v>
      </c>
      <c r="HM109" s="12" t="s">
        <v>45</v>
      </c>
      <c r="HN109" s="157" t="s">
        <v>103</v>
      </c>
    </row>
    <row r="110" spans="1:236" s="9" customFormat="1" ht="30" customHeight="1" x14ac:dyDescent="0.2">
      <c r="A110" s="130"/>
      <c r="B110" s="627"/>
      <c r="C110" s="416" t="s">
        <v>114</v>
      </c>
      <c r="D110" s="628" t="s">
        <v>7</v>
      </c>
      <c r="E110" s="629" t="s">
        <v>225</v>
      </c>
      <c r="F110" s="630"/>
      <c r="G110" s="628" t="s">
        <v>7</v>
      </c>
      <c r="H110" s="631"/>
      <c r="I110" s="632"/>
      <c r="J110" s="314"/>
      <c r="K110" s="315"/>
      <c r="L110" s="314"/>
      <c r="M110" s="315"/>
      <c r="N110" s="314"/>
      <c r="O110" s="315"/>
      <c r="P110" s="314"/>
      <c r="Q110" s="315"/>
      <c r="R110" s="314"/>
      <c r="S110" s="315"/>
      <c r="T110" s="314"/>
      <c r="U110" s="315"/>
      <c r="V110" s="314"/>
      <c r="W110" s="315"/>
      <c r="X110" s="314"/>
      <c r="Y110" s="315"/>
      <c r="Z110" s="314"/>
      <c r="AA110" s="315"/>
      <c r="AB110" s="314"/>
      <c r="AC110" s="315"/>
      <c r="AD110" s="314"/>
      <c r="AE110" s="315"/>
      <c r="AF110" s="314"/>
      <c r="AG110" s="315"/>
      <c r="AH110" s="1607"/>
      <c r="AI110" s="1608"/>
      <c r="AJ110" s="314"/>
      <c r="AK110" s="315"/>
      <c r="AL110" s="1607"/>
      <c r="AM110" s="1608"/>
      <c r="AN110" s="1607"/>
      <c r="AO110" s="1608"/>
      <c r="AP110" s="1903"/>
      <c r="AQ110" s="1904"/>
      <c r="AR110" s="314"/>
      <c r="AS110" s="315"/>
      <c r="AT110" s="314"/>
      <c r="AU110" s="315"/>
      <c r="AV110" s="527"/>
      <c r="GA110" s="132"/>
      <c r="GB110" s="133"/>
      <c r="GC110" s="134"/>
      <c r="GD110" s="134"/>
      <c r="GE110" s="134"/>
      <c r="GF110" s="134"/>
      <c r="GG110" s="134"/>
      <c r="GH110" s="134"/>
      <c r="GI110" s="135"/>
      <c r="HI110" s="136" t="s">
        <v>114</v>
      </c>
      <c r="HJ110" s="136" t="s">
        <v>46</v>
      </c>
      <c r="HK110" s="9" t="s">
        <v>45</v>
      </c>
      <c r="HL110" s="9" t="s">
        <v>23</v>
      </c>
      <c r="HM110" s="9" t="s">
        <v>44</v>
      </c>
      <c r="HN110" s="136" t="s">
        <v>103</v>
      </c>
    </row>
    <row r="111" spans="1:236" s="9" customFormat="1" ht="30" customHeight="1" x14ac:dyDescent="0.2">
      <c r="A111" s="130"/>
      <c r="B111" s="627"/>
      <c r="C111" s="416" t="s">
        <v>114</v>
      </c>
      <c r="D111" s="628" t="s">
        <v>7</v>
      </c>
      <c r="E111" s="629" t="s">
        <v>1241</v>
      </c>
      <c r="F111" s="630"/>
      <c r="G111" s="628" t="s">
        <v>7</v>
      </c>
      <c r="H111" s="631"/>
      <c r="I111" s="632"/>
      <c r="J111" s="314"/>
      <c r="K111" s="315"/>
      <c r="L111" s="314"/>
      <c r="M111" s="315"/>
      <c r="N111" s="314"/>
      <c r="O111" s="315"/>
      <c r="P111" s="314"/>
      <c r="Q111" s="315"/>
      <c r="R111" s="314"/>
      <c r="S111" s="315"/>
      <c r="T111" s="314"/>
      <c r="U111" s="315"/>
      <c r="V111" s="314"/>
      <c r="W111" s="315"/>
      <c r="X111" s="314"/>
      <c r="Y111" s="315"/>
      <c r="Z111" s="314"/>
      <c r="AA111" s="315"/>
      <c r="AB111" s="314"/>
      <c r="AC111" s="315"/>
      <c r="AD111" s="314"/>
      <c r="AE111" s="315"/>
      <c r="AF111" s="314"/>
      <c r="AG111" s="315"/>
      <c r="AH111" s="1607"/>
      <c r="AI111" s="1608"/>
      <c r="AJ111" s="314"/>
      <c r="AK111" s="315"/>
      <c r="AL111" s="1607"/>
      <c r="AM111" s="1608"/>
      <c r="AN111" s="1607"/>
      <c r="AO111" s="1608"/>
      <c r="AP111" s="1903"/>
      <c r="AQ111" s="1904"/>
      <c r="AR111" s="314"/>
      <c r="AS111" s="315"/>
      <c r="AT111" s="314"/>
      <c r="AU111" s="315"/>
      <c r="AV111" s="527"/>
      <c r="GA111" s="132"/>
      <c r="GB111" s="133"/>
      <c r="GC111" s="134"/>
      <c r="GD111" s="134"/>
      <c r="GE111" s="134"/>
      <c r="GF111" s="134"/>
      <c r="GG111" s="134"/>
      <c r="GH111" s="134"/>
      <c r="GI111" s="135"/>
      <c r="HI111" s="136" t="s">
        <v>114</v>
      </c>
      <c r="HJ111" s="136" t="s">
        <v>46</v>
      </c>
      <c r="HK111" s="9" t="s">
        <v>45</v>
      </c>
      <c r="HL111" s="9" t="s">
        <v>23</v>
      </c>
      <c r="HM111" s="9" t="s">
        <v>44</v>
      </c>
      <c r="HN111" s="136" t="s">
        <v>103</v>
      </c>
    </row>
    <row r="112" spans="1:236" s="3" customFormat="1" ht="30" customHeight="1" x14ac:dyDescent="0.2">
      <c r="A112" s="43"/>
      <c r="B112" s="550" t="s">
        <v>254</v>
      </c>
      <c r="C112" s="558" t="s">
        <v>105</v>
      </c>
      <c r="D112" s="559" t="s">
        <v>308</v>
      </c>
      <c r="E112" s="560" t="s">
        <v>309</v>
      </c>
      <c r="F112" s="561" t="s">
        <v>194</v>
      </c>
      <c r="G112" s="562">
        <v>69.2</v>
      </c>
      <c r="H112" s="563">
        <v>595.1</v>
      </c>
      <c r="I112" s="564">
        <f>ROUND(H112*G112,2)</f>
        <v>41180.92</v>
      </c>
      <c r="J112" s="609"/>
      <c r="K112" s="610">
        <f>ROUND(J112*$H112,2)</f>
        <v>0</v>
      </c>
      <c r="L112" s="609"/>
      <c r="M112" s="610">
        <f>ROUND(L112*$H112,2)</f>
        <v>0</v>
      </c>
      <c r="N112" s="609">
        <v>20</v>
      </c>
      <c r="O112" s="610">
        <f>ROUND(N112*$H112,2)</f>
        <v>11902</v>
      </c>
      <c r="P112" s="609">
        <v>6.04</v>
      </c>
      <c r="Q112" s="610">
        <f>ROUND(P112*$H112,2)</f>
        <v>3594.4</v>
      </c>
      <c r="R112" s="609"/>
      <c r="S112" s="610">
        <f>ROUND(R112*$H112,2)</f>
        <v>0</v>
      </c>
      <c r="T112" s="609"/>
      <c r="U112" s="610">
        <f>ROUND(T112*$H112,2)</f>
        <v>0</v>
      </c>
      <c r="V112" s="609"/>
      <c r="W112" s="610">
        <f>ROUND(V112*$H112,2)</f>
        <v>0</v>
      </c>
      <c r="X112" s="609"/>
      <c r="Y112" s="610">
        <f>ROUND(X112*$H112,2)</f>
        <v>0</v>
      </c>
      <c r="Z112" s="609"/>
      <c r="AA112" s="610">
        <f>ROUND(Z112*$H112,2)</f>
        <v>0</v>
      </c>
      <c r="AB112" s="609"/>
      <c r="AC112" s="610">
        <f>ROUND(AB112*$H112,2)</f>
        <v>0</v>
      </c>
      <c r="AD112" s="609"/>
      <c r="AE112" s="610">
        <f>ROUND(AD112*$H112,2)</f>
        <v>0</v>
      </c>
      <c r="AF112" s="609"/>
      <c r="AG112" s="610">
        <f>ROUND(AF112*$H112,2)</f>
        <v>0</v>
      </c>
      <c r="AH112" s="2103">
        <v>29</v>
      </c>
      <c r="AI112" s="2104">
        <f>ROUND(AH112*$H112,2)</f>
        <v>17257.900000000001</v>
      </c>
      <c r="AJ112" s="609"/>
      <c r="AK112" s="610">
        <f>ROUND(AJ112*$H112,2)</f>
        <v>0</v>
      </c>
      <c r="AL112" s="2103"/>
      <c r="AM112" s="2104">
        <f>ROUND(AL112*$H112,2)</f>
        <v>0</v>
      </c>
      <c r="AN112" s="2103"/>
      <c r="AO112" s="2104">
        <f>ROUND(AN112*$H112,2)</f>
        <v>0</v>
      </c>
      <c r="AP112" s="1940"/>
      <c r="AQ112" s="1941">
        <f>ROUND(AP112*$H112,2)</f>
        <v>0</v>
      </c>
      <c r="AR112" s="609">
        <f>AP112+AN112+AL112+AJ112+AH112+AF112+AD112+AB112+Z112+X112+V112+T112+R112+P112+N112+L112+J112</f>
        <v>55.04</v>
      </c>
      <c r="AS112" s="610">
        <f>ROUND(AR112*H112,2)</f>
        <v>32754.3</v>
      </c>
      <c r="AT112" s="609">
        <f>G112-AR112</f>
        <v>14.160000000000004</v>
      </c>
      <c r="AU112" s="610">
        <f>ROUND(AT112*H112,2)</f>
        <v>8426.6200000000008</v>
      </c>
      <c r="AV112" s="820">
        <f>AU112/I112</f>
        <v>0.20462437458900873</v>
      </c>
      <c r="GA112" s="44"/>
      <c r="GB112" s="586" t="s">
        <v>7</v>
      </c>
      <c r="GC112" s="587" t="s">
        <v>31</v>
      </c>
      <c r="GD112" s="196"/>
      <c r="GE112" s="45">
        <f>GD112*G112</f>
        <v>0</v>
      </c>
      <c r="GF112" s="45">
        <v>0</v>
      </c>
      <c r="GG112" s="45">
        <f>GF112*G112</f>
        <v>0</v>
      </c>
      <c r="GH112" s="45">
        <v>0</v>
      </c>
      <c r="GI112" s="588">
        <f>GH112*G112</f>
        <v>0</v>
      </c>
      <c r="HG112" s="46" t="s">
        <v>110</v>
      </c>
      <c r="HI112" s="46" t="s">
        <v>105</v>
      </c>
      <c r="HJ112" s="46" t="s">
        <v>46</v>
      </c>
      <c r="HN112" s="46" t="s">
        <v>103</v>
      </c>
      <c r="HT112" s="589">
        <f>IF(GC112="základní",I112,0)</f>
        <v>41180.92</v>
      </c>
      <c r="HU112" s="589">
        <f>IF(GC112="snížená",I112,0)</f>
        <v>0</v>
      </c>
      <c r="HV112" s="589">
        <f>IF(GC112="zákl. přenesená",I112,0)</f>
        <v>0</v>
      </c>
      <c r="HW112" s="589">
        <f>IF(GC112="sníž. přenesená",I112,0)</f>
        <v>0</v>
      </c>
      <c r="HX112" s="589">
        <f>IF(GC112="nulová",I112,0)</f>
        <v>0</v>
      </c>
      <c r="HY112" s="46" t="s">
        <v>45</v>
      </c>
      <c r="HZ112" s="589">
        <f>ROUND(H112*G112,2)</f>
        <v>41180.92</v>
      </c>
      <c r="IA112" s="46" t="s">
        <v>110</v>
      </c>
      <c r="IB112" s="46" t="s">
        <v>1242</v>
      </c>
    </row>
    <row r="113" spans="1:236" s="1" customFormat="1" ht="30" customHeight="1" x14ac:dyDescent="0.2">
      <c r="A113" s="23"/>
      <c r="B113" s="625"/>
      <c r="C113" s="416" t="s">
        <v>112</v>
      </c>
      <c r="D113" s="196"/>
      <c r="E113" s="626" t="s">
        <v>311</v>
      </c>
      <c r="F113" s="196"/>
      <c r="G113" s="196"/>
      <c r="H113" s="197"/>
      <c r="I113" s="498"/>
      <c r="J113" s="542"/>
      <c r="K113" s="543"/>
      <c r="L113" s="542"/>
      <c r="M113" s="543"/>
      <c r="N113" s="542"/>
      <c r="O113" s="543"/>
      <c r="P113" s="542"/>
      <c r="Q113" s="543"/>
      <c r="R113" s="542"/>
      <c r="S113" s="543"/>
      <c r="T113" s="542"/>
      <c r="U113" s="543"/>
      <c r="V113" s="542"/>
      <c r="W113" s="543"/>
      <c r="X113" s="542"/>
      <c r="Y113" s="543"/>
      <c r="Z113" s="542"/>
      <c r="AA113" s="543"/>
      <c r="AB113" s="542"/>
      <c r="AC113" s="543"/>
      <c r="AD113" s="542"/>
      <c r="AE113" s="543"/>
      <c r="AF113" s="542"/>
      <c r="AG113" s="543"/>
      <c r="AH113" s="1605"/>
      <c r="AI113" s="1606"/>
      <c r="AJ113" s="542"/>
      <c r="AK113" s="543"/>
      <c r="AL113" s="1605"/>
      <c r="AM113" s="1606"/>
      <c r="AN113" s="1605"/>
      <c r="AO113" s="1606"/>
      <c r="AP113" s="1901"/>
      <c r="AQ113" s="1902"/>
      <c r="AR113" s="542"/>
      <c r="AS113" s="543"/>
      <c r="AT113" s="542"/>
      <c r="AU113" s="543"/>
      <c r="AV113" s="539"/>
      <c r="GA113" s="25"/>
      <c r="GB113" s="128"/>
      <c r="GC113" s="129"/>
      <c r="GD113" s="33"/>
      <c r="GE113" s="33"/>
      <c r="GF113" s="33"/>
      <c r="GG113" s="33"/>
      <c r="GH113" s="33"/>
      <c r="GI113" s="34"/>
      <c r="GJ113" s="22"/>
      <c r="GK113" s="22"/>
      <c r="GL113" s="22"/>
      <c r="GM113" s="22"/>
      <c r="GN113" s="22"/>
      <c r="GO113" s="22"/>
      <c r="GP113" s="22"/>
      <c r="GQ113" s="22"/>
      <c r="GR113" s="22"/>
      <c r="GS113" s="22"/>
      <c r="GT113" s="22"/>
      <c r="HI113" s="13" t="s">
        <v>112</v>
      </c>
      <c r="HJ113" s="13" t="s">
        <v>46</v>
      </c>
    </row>
    <row r="114" spans="1:236" s="10" customFormat="1" ht="30" customHeight="1" x14ac:dyDescent="0.2">
      <c r="A114" s="137"/>
      <c r="B114" s="633"/>
      <c r="C114" s="416" t="s">
        <v>114</v>
      </c>
      <c r="D114" s="634" t="s">
        <v>7</v>
      </c>
      <c r="E114" s="635" t="s">
        <v>1243</v>
      </c>
      <c r="F114" s="636"/>
      <c r="G114" s="637">
        <v>55.83</v>
      </c>
      <c r="H114" s="638"/>
      <c r="I114" s="639"/>
      <c r="J114" s="316"/>
      <c r="K114" s="317"/>
      <c r="L114" s="316"/>
      <c r="M114" s="317"/>
      <c r="N114" s="316"/>
      <c r="O114" s="317"/>
      <c r="P114" s="316"/>
      <c r="Q114" s="317"/>
      <c r="R114" s="316"/>
      <c r="S114" s="317"/>
      <c r="T114" s="316"/>
      <c r="U114" s="317"/>
      <c r="V114" s="316"/>
      <c r="W114" s="317"/>
      <c r="X114" s="316"/>
      <c r="Y114" s="317"/>
      <c r="Z114" s="316"/>
      <c r="AA114" s="317"/>
      <c r="AB114" s="316"/>
      <c r="AC114" s="317"/>
      <c r="AD114" s="316"/>
      <c r="AE114" s="317"/>
      <c r="AF114" s="316"/>
      <c r="AG114" s="317"/>
      <c r="AH114" s="1609"/>
      <c r="AI114" s="1610"/>
      <c r="AJ114" s="316"/>
      <c r="AK114" s="317"/>
      <c r="AL114" s="1609"/>
      <c r="AM114" s="1610"/>
      <c r="AN114" s="1609"/>
      <c r="AO114" s="1610"/>
      <c r="AP114" s="1905"/>
      <c r="AQ114" s="1906"/>
      <c r="AR114" s="316"/>
      <c r="AS114" s="317"/>
      <c r="AT114" s="316"/>
      <c r="AU114" s="317"/>
      <c r="AV114" s="528"/>
      <c r="GA114" s="139"/>
      <c r="GB114" s="140"/>
      <c r="GC114" s="141"/>
      <c r="GD114" s="141"/>
      <c r="GE114" s="141"/>
      <c r="GF114" s="141"/>
      <c r="GG114" s="141"/>
      <c r="GH114" s="141"/>
      <c r="GI114" s="142"/>
      <c r="HI114" s="143" t="s">
        <v>114</v>
      </c>
      <c r="HJ114" s="143" t="s">
        <v>46</v>
      </c>
      <c r="HK114" s="10" t="s">
        <v>46</v>
      </c>
      <c r="HL114" s="10" t="s">
        <v>23</v>
      </c>
      <c r="HM114" s="10" t="s">
        <v>44</v>
      </c>
      <c r="HN114" s="143" t="s">
        <v>103</v>
      </c>
    </row>
    <row r="115" spans="1:236" s="10" customFormat="1" ht="30" customHeight="1" x14ac:dyDescent="0.2">
      <c r="A115" s="137"/>
      <c r="B115" s="633"/>
      <c r="C115" s="416" t="s">
        <v>114</v>
      </c>
      <c r="D115" s="634" t="s">
        <v>7</v>
      </c>
      <c r="E115" s="635" t="s">
        <v>1244</v>
      </c>
      <c r="F115" s="636"/>
      <c r="G115" s="637">
        <v>18.03</v>
      </c>
      <c r="H115" s="638"/>
      <c r="I115" s="639"/>
      <c r="J115" s="316"/>
      <c r="K115" s="317"/>
      <c r="L115" s="316"/>
      <c r="M115" s="317"/>
      <c r="N115" s="316"/>
      <c r="O115" s="317"/>
      <c r="P115" s="316"/>
      <c r="Q115" s="317"/>
      <c r="R115" s="316"/>
      <c r="S115" s="317"/>
      <c r="T115" s="316"/>
      <c r="U115" s="317"/>
      <c r="V115" s="316"/>
      <c r="W115" s="317"/>
      <c r="X115" s="316"/>
      <c r="Y115" s="317"/>
      <c r="Z115" s="316"/>
      <c r="AA115" s="317"/>
      <c r="AB115" s="316"/>
      <c r="AC115" s="317"/>
      <c r="AD115" s="316"/>
      <c r="AE115" s="317"/>
      <c r="AF115" s="316"/>
      <c r="AG115" s="317"/>
      <c r="AH115" s="1609"/>
      <c r="AI115" s="1610"/>
      <c r="AJ115" s="316"/>
      <c r="AK115" s="317"/>
      <c r="AL115" s="1609"/>
      <c r="AM115" s="1610"/>
      <c r="AN115" s="1609"/>
      <c r="AO115" s="1610"/>
      <c r="AP115" s="1905"/>
      <c r="AQ115" s="1906"/>
      <c r="AR115" s="316"/>
      <c r="AS115" s="317"/>
      <c r="AT115" s="316"/>
      <c r="AU115" s="317"/>
      <c r="AV115" s="528"/>
      <c r="GA115" s="139"/>
      <c r="GB115" s="140"/>
      <c r="GC115" s="141"/>
      <c r="GD115" s="141"/>
      <c r="GE115" s="141"/>
      <c r="GF115" s="141"/>
      <c r="GG115" s="141"/>
      <c r="GH115" s="141"/>
      <c r="GI115" s="142"/>
      <c r="HI115" s="143" t="s">
        <v>114</v>
      </c>
      <c r="HJ115" s="143" t="s">
        <v>46</v>
      </c>
      <c r="HK115" s="10" t="s">
        <v>46</v>
      </c>
      <c r="HL115" s="10" t="s">
        <v>23</v>
      </c>
      <c r="HM115" s="10" t="s">
        <v>44</v>
      </c>
      <c r="HN115" s="143" t="s">
        <v>103</v>
      </c>
    </row>
    <row r="116" spans="1:236" s="11" customFormat="1" ht="30" customHeight="1" x14ac:dyDescent="0.2">
      <c r="A116" s="144"/>
      <c r="B116" s="647"/>
      <c r="C116" s="416" t="s">
        <v>114</v>
      </c>
      <c r="D116" s="648" t="s">
        <v>7</v>
      </c>
      <c r="E116" s="649" t="s">
        <v>125</v>
      </c>
      <c r="F116" s="650"/>
      <c r="G116" s="651">
        <v>73.86</v>
      </c>
      <c r="H116" s="652"/>
      <c r="I116" s="653"/>
      <c r="J116" s="320"/>
      <c r="K116" s="321"/>
      <c r="L116" s="320"/>
      <c r="M116" s="321"/>
      <c r="N116" s="320"/>
      <c r="O116" s="321"/>
      <c r="P116" s="320"/>
      <c r="Q116" s="321"/>
      <c r="R116" s="320"/>
      <c r="S116" s="321"/>
      <c r="T116" s="320"/>
      <c r="U116" s="321"/>
      <c r="V116" s="320"/>
      <c r="W116" s="321"/>
      <c r="X116" s="320"/>
      <c r="Y116" s="321"/>
      <c r="Z116" s="320"/>
      <c r="AA116" s="321"/>
      <c r="AB116" s="320"/>
      <c r="AC116" s="321"/>
      <c r="AD116" s="320"/>
      <c r="AE116" s="321"/>
      <c r="AF116" s="320"/>
      <c r="AG116" s="321"/>
      <c r="AH116" s="1611"/>
      <c r="AI116" s="1612"/>
      <c r="AJ116" s="320"/>
      <c r="AK116" s="321"/>
      <c r="AL116" s="1611"/>
      <c r="AM116" s="1612"/>
      <c r="AN116" s="1611"/>
      <c r="AO116" s="1612"/>
      <c r="AP116" s="1909"/>
      <c r="AQ116" s="1910"/>
      <c r="AR116" s="320"/>
      <c r="AS116" s="321"/>
      <c r="AT116" s="320"/>
      <c r="AU116" s="321"/>
      <c r="AV116" s="531"/>
      <c r="GA116" s="146"/>
      <c r="GB116" s="147"/>
      <c r="GC116" s="148"/>
      <c r="GD116" s="148"/>
      <c r="GE116" s="148"/>
      <c r="GF116" s="148"/>
      <c r="GG116" s="148"/>
      <c r="GH116" s="148"/>
      <c r="GI116" s="149"/>
      <c r="HI116" s="150" t="s">
        <v>114</v>
      </c>
      <c r="HJ116" s="150" t="s">
        <v>46</v>
      </c>
      <c r="HK116" s="11" t="s">
        <v>126</v>
      </c>
      <c r="HL116" s="11" t="s">
        <v>23</v>
      </c>
      <c r="HM116" s="11" t="s">
        <v>44</v>
      </c>
      <c r="HN116" s="150" t="s">
        <v>103</v>
      </c>
    </row>
    <row r="117" spans="1:236" s="10" customFormat="1" ht="30" customHeight="1" x14ac:dyDescent="0.2">
      <c r="A117" s="137"/>
      <c r="B117" s="633"/>
      <c r="C117" s="416" t="s">
        <v>114</v>
      </c>
      <c r="D117" s="634" t="s">
        <v>7</v>
      </c>
      <c r="E117" s="635" t="s">
        <v>1245</v>
      </c>
      <c r="F117" s="636"/>
      <c r="G117" s="637">
        <v>-4.66</v>
      </c>
      <c r="H117" s="638"/>
      <c r="I117" s="639"/>
      <c r="J117" s="316"/>
      <c r="K117" s="317"/>
      <c r="L117" s="316"/>
      <c r="M117" s="317"/>
      <c r="N117" s="316"/>
      <c r="O117" s="317"/>
      <c r="P117" s="316"/>
      <c r="Q117" s="317"/>
      <c r="R117" s="316"/>
      <c r="S117" s="317"/>
      <c r="T117" s="316"/>
      <c r="U117" s="317"/>
      <c r="V117" s="316"/>
      <c r="W117" s="317"/>
      <c r="X117" s="316"/>
      <c r="Y117" s="317"/>
      <c r="Z117" s="316"/>
      <c r="AA117" s="317"/>
      <c r="AB117" s="316"/>
      <c r="AC117" s="317"/>
      <c r="AD117" s="316"/>
      <c r="AE117" s="317"/>
      <c r="AF117" s="316"/>
      <c r="AG117" s="317"/>
      <c r="AH117" s="1609"/>
      <c r="AI117" s="1610"/>
      <c r="AJ117" s="316"/>
      <c r="AK117" s="317"/>
      <c r="AL117" s="1609"/>
      <c r="AM117" s="1610"/>
      <c r="AN117" s="1609"/>
      <c r="AO117" s="1610"/>
      <c r="AP117" s="1905"/>
      <c r="AQ117" s="1906"/>
      <c r="AR117" s="316"/>
      <c r="AS117" s="317"/>
      <c r="AT117" s="316"/>
      <c r="AU117" s="317"/>
      <c r="AV117" s="528"/>
      <c r="GA117" s="139"/>
      <c r="GB117" s="140"/>
      <c r="GC117" s="141"/>
      <c r="GD117" s="141"/>
      <c r="GE117" s="141"/>
      <c r="GF117" s="141"/>
      <c r="GG117" s="141"/>
      <c r="GH117" s="141"/>
      <c r="GI117" s="142"/>
      <c r="HI117" s="143" t="s">
        <v>114</v>
      </c>
      <c r="HJ117" s="143" t="s">
        <v>46</v>
      </c>
      <c r="HK117" s="10" t="s">
        <v>46</v>
      </c>
      <c r="HL117" s="10" t="s">
        <v>23</v>
      </c>
      <c r="HM117" s="10" t="s">
        <v>44</v>
      </c>
      <c r="HN117" s="143" t="s">
        <v>103</v>
      </c>
    </row>
    <row r="118" spans="1:236" s="12" customFormat="1" ht="30" customHeight="1" x14ac:dyDescent="0.2">
      <c r="A118" s="151"/>
      <c r="B118" s="640"/>
      <c r="C118" s="416" t="s">
        <v>114</v>
      </c>
      <c r="D118" s="641" t="s">
        <v>7</v>
      </c>
      <c r="E118" s="642" t="s">
        <v>132</v>
      </c>
      <c r="F118" s="643"/>
      <c r="G118" s="644">
        <v>69.2</v>
      </c>
      <c r="H118" s="645"/>
      <c r="I118" s="646"/>
      <c r="J118" s="322"/>
      <c r="K118" s="323"/>
      <c r="L118" s="322"/>
      <c r="M118" s="323"/>
      <c r="N118" s="322"/>
      <c r="O118" s="323"/>
      <c r="P118" s="322"/>
      <c r="Q118" s="323"/>
      <c r="R118" s="322"/>
      <c r="S118" s="323"/>
      <c r="T118" s="322"/>
      <c r="U118" s="323"/>
      <c r="V118" s="322"/>
      <c r="W118" s="323"/>
      <c r="X118" s="322"/>
      <c r="Y118" s="323"/>
      <c r="Z118" s="322"/>
      <c r="AA118" s="323"/>
      <c r="AB118" s="322"/>
      <c r="AC118" s="323"/>
      <c r="AD118" s="322"/>
      <c r="AE118" s="323"/>
      <c r="AF118" s="322"/>
      <c r="AG118" s="323"/>
      <c r="AH118" s="1613"/>
      <c r="AI118" s="1614"/>
      <c r="AJ118" s="322"/>
      <c r="AK118" s="323"/>
      <c r="AL118" s="1613"/>
      <c r="AM118" s="1614"/>
      <c r="AN118" s="1613"/>
      <c r="AO118" s="1614"/>
      <c r="AP118" s="1911"/>
      <c r="AQ118" s="1912"/>
      <c r="AR118" s="322"/>
      <c r="AS118" s="323"/>
      <c r="AT118" s="322"/>
      <c r="AU118" s="323"/>
      <c r="AV118" s="529"/>
      <c r="GA118" s="153"/>
      <c r="GB118" s="154"/>
      <c r="GC118" s="155"/>
      <c r="GD118" s="155"/>
      <c r="GE118" s="155"/>
      <c r="GF118" s="155"/>
      <c r="GG118" s="155"/>
      <c r="GH118" s="155"/>
      <c r="GI118" s="156"/>
      <c r="HI118" s="157" t="s">
        <v>114</v>
      </c>
      <c r="HJ118" s="157" t="s">
        <v>46</v>
      </c>
      <c r="HK118" s="12" t="s">
        <v>110</v>
      </c>
      <c r="HL118" s="12" t="s">
        <v>23</v>
      </c>
      <c r="HM118" s="12" t="s">
        <v>45</v>
      </c>
      <c r="HN118" s="157" t="s">
        <v>103</v>
      </c>
    </row>
    <row r="119" spans="1:236" s="3" customFormat="1" ht="30" customHeight="1" x14ac:dyDescent="0.2">
      <c r="A119" s="43"/>
      <c r="B119" s="565" t="s">
        <v>1</v>
      </c>
      <c r="C119" s="566" t="s">
        <v>238</v>
      </c>
      <c r="D119" s="567" t="s">
        <v>316</v>
      </c>
      <c r="E119" s="568" t="s">
        <v>317</v>
      </c>
      <c r="F119" s="569" t="s">
        <v>283</v>
      </c>
      <c r="G119" s="570">
        <v>124.56</v>
      </c>
      <c r="H119" s="571">
        <v>123.8</v>
      </c>
      <c r="I119" s="572">
        <f>ROUND(H119*G119,2)</f>
        <v>15420.53</v>
      </c>
      <c r="J119" s="609"/>
      <c r="K119" s="610">
        <f>ROUND(J119*$H119,2)</f>
        <v>0</v>
      </c>
      <c r="L119" s="609"/>
      <c r="M119" s="610">
        <f>ROUND(L119*$H119,2)</f>
        <v>0</v>
      </c>
      <c r="N119" s="609">
        <v>35</v>
      </c>
      <c r="O119" s="610">
        <f>ROUND(N119*$H119,2)</f>
        <v>4333</v>
      </c>
      <c r="P119" s="609">
        <v>11.87</v>
      </c>
      <c r="Q119" s="610">
        <f>ROUND(P119*$H119,2)</f>
        <v>1469.51</v>
      </c>
      <c r="R119" s="609"/>
      <c r="S119" s="610">
        <f>ROUND(R119*$H119,2)</f>
        <v>0</v>
      </c>
      <c r="T119" s="609"/>
      <c r="U119" s="610">
        <f>ROUND(T119*$H119,2)</f>
        <v>0</v>
      </c>
      <c r="V119" s="609"/>
      <c r="W119" s="610">
        <f>ROUND(V119*$H119,2)</f>
        <v>0</v>
      </c>
      <c r="X119" s="609"/>
      <c r="Y119" s="610">
        <f>ROUND(X119*$H119,2)</f>
        <v>0</v>
      </c>
      <c r="Z119" s="609"/>
      <c r="AA119" s="610">
        <f>ROUND(Z119*$H119,2)</f>
        <v>0</v>
      </c>
      <c r="AB119" s="609"/>
      <c r="AC119" s="610">
        <f>ROUND(AB119*$H119,2)</f>
        <v>0</v>
      </c>
      <c r="AD119" s="609"/>
      <c r="AE119" s="610">
        <f>ROUND(AD119*$H119,2)</f>
        <v>0</v>
      </c>
      <c r="AF119" s="609"/>
      <c r="AG119" s="610">
        <f>ROUND(AF119*$H119,2)</f>
        <v>0</v>
      </c>
      <c r="AH119" s="2103">
        <v>52</v>
      </c>
      <c r="AI119" s="2104">
        <f>ROUND(AH119*$H119,2)</f>
        <v>6437.6</v>
      </c>
      <c r="AJ119" s="609"/>
      <c r="AK119" s="610">
        <f>ROUND(AJ119*$H119,2)</f>
        <v>0</v>
      </c>
      <c r="AL119" s="2103"/>
      <c r="AM119" s="2104">
        <f>ROUND(AL119*$H119,2)</f>
        <v>0</v>
      </c>
      <c r="AN119" s="2103"/>
      <c r="AO119" s="2104">
        <f>ROUND(AN119*$H119,2)</f>
        <v>0</v>
      </c>
      <c r="AP119" s="1940"/>
      <c r="AQ119" s="1941">
        <f>ROUND(AP119*$H119,2)</f>
        <v>0</v>
      </c>
      <c r="AR119" s="609">
        <f>AP119+AN119+AL119+AJ119+AH119+AF119+AD119+AB119+Z119+X119+V119+T119+R119+P119+N119+L119+J119</f>
        <v>98.87</v>
      </c>
      <c r="AS119" s="610">
        <f>ROUND(AR119*H119,2)</f>
        <v>12240.11</v>
      </c>
      <c r="AT119" s="609">
        <f>G119-AR119</f>
        <v>25.689999999999998</v>
      </c>
      <c r="AU119" s="610">
        <f>ROUND(AT119*H119,2)</f>
        <v>3180.42</v>
      </c>
      <c r="AV119" s="820">
        <f>AU119/I119</f>
        <v>0.20624582942350231</v>
      </c>
      <c r="GA119" s="590"/>
      <c r="GB119" s="591" t="s">
        <v>7</v>
      </c>
      <c r="GC119" s="592" t="s">
        <v>31</v>
      </c>
      <c r="GD119" s="196"/>
      <c r="GE119" s="45">
        <f>GD119*G119</f>
        <v>0</v>
      </c>
      <c r="GF119" s="45">
        <v>1</v>
      </c>
      <c r="GG119" s="45">
        <f>GF119*G119</f>
        <v>124.56</v>
      </c>
      <c r="GH119" s="45">
        <v>0</v>
      </c>
      <c r="GI119" s="588">
        <f>GH119*G119</f>
        <v>0</v>
      </c>
      <c r="HG119" s="46" t="s">
        <v>166</v>
      </c>
      <c r="HI119" s="46" t="s">
        <v>238</v>
      </c>
      <c r="HJ119" s="46" t="s">
        <v>46</v>
      </c>
      <c r="HN119" s="46" t="s">
        <v>103</v>
      </c>
      <c r="HT119" s="589">
        <f>IF(GC119="základní",I119,0)</f>
        <v>15420.53</v>
      </c>
      <c r="HU119" s="589">
        <f>IF(GC119="snížená",I119,0)</f>
        <v>0</v>
      </c>
      <c r="HV119" s="589">
        <f>IF(GC119="zákl. přenesená",I119,0)</f>
        <v>0</v>
      </c>
      <c r="HW119" s="589">
        <f>IF(GC119="sníž. přenesená",I119,0)</f>
        <v>0</v>
      </c>
      <c r="HX119" s="589">
        <f>IF(GC119="nulová",I119,0)</f>
        <v>0</v>
      </c>
      <c r="HY119" s="46" t="s">
        <v>45</v>
      </c>
      <c r="HZ119" s="589">
        <f>ROUND(H119*G119,2)</f>
        <v>15420.53</v>
      </c>
      <c r="IA119" s="46" t="s">
        <v>110</v>
      </c>
      <c r="IB119" s="46" t="s">
        <v>1246</v>
      </c>
    </row>
    <row r="120" spans="1:236" s="10" customFormat="1" ht="30" customHeight="1" x14ac:dyDescent="0.2">
      <c r="A120" s="137"/>
      <c r="B120" s="633"/>
      <c r="C120" s="416" t="s">
        <v>114</v>
      </c>
      <c r="D120" s="634" t="s">
        <v>7</v>
      </c>
      <c r="E120" s="635" t="s">
        <v>1247</v>
      </c>
      <c r="F120" s="636"/>
      <c r="G120" s="637">
        <v>124.56</v>
      </c>
      <c r="H120" s="638"/>
      <c r="I120" s="639"/>
      <c r="J120" s="316"/>
      <c r="K120" s="317"/>
      <c r="L120" s="316"/>
      <c r="M120" s="317"/>
      <c r="N120" s="316"/>
      <c r="O120" s="317"/>
      <c r="P120" s="316"/>
      <c r="Q120" s="317"/>
      <c r="R120" s="316"/>
      <c r="S120" s="317"/>
      <c r="T120" s="316"/>
      <c r="U120" s="317"/>
      <c r="V120" s="316"/>
      <c r="W120" s="317"/>
      <c r="X120" s="316"/>
      <c r="Y120" s="317"/>
      <c r="Z120" s="316"/>
      <c r="AA120" s="317"/>
      <c r="AB120" s="316"/>
      <c r="AC120" s="317"/>
      <c r="AD120" s="316"/>
      <c r="AE120" s="317"/>
      <c r="AF120" s="316"/>
      <c r="AG120" s="317"/>
      <c r="AH120" s="1609"/>
      <c r="AI120" s="1610"/>
      <c r="AJ120" s="316"/>
      <c r="AK120" s="317"/>
      <c r="AL120" s="1609"/>
      <c r="AM120" s="1610"/>
      <c r="AN120" s="1609"/>
      <c r="AO120" s="1610"/>
      <c r="AP120" s="1905"/>
      <c r="AQ120" s="1906"/>
      <c r="AR120" s="316"/>
      <c r="AS120" s="317"/>
      <c r="AT120" s="316"/>
      <c r="AU120" s="317"/>
      <c r="AV120" s="528"/>
      <c r="GA120" s="139"/>
      <c r="GB120" s="140"/>
      <c r="GC120" s="141"/>
      <c r="GD120" s="141"/>
      <c r="GE120" s="141"/>
      <c r="GF120" s="141"/>
      <c r="GG120" s="141"/>
      <c r="GH120" s="141"/>
      <c r="GI120" s="142"/>
      <c r="HI120" s="143" t="s">
        <v>114</v>
      </c>
      <c r="HJ120" s="143" t="s">
        <v>46</v>
      </c>
      <c r="HK120" s="10" t="s">
        <v>46</v>
      </c>
      <c r="HL120" s="10" t="s">
        <v>23</v>
      </c>
      <c r="HM120" s="10" t="s">
        <v>45</v>
      </c>
      <c r="HN120" s="143" t="s">
        <v>103</v>
      </c>
    </row>
    <row r="121" spans="1:236" s="3" customFormat="1" ht="30" customHeight="1" x14ac:dyDescent="0.2">
      <c r="A121" s="43"/>
      <c r="B121" s="550" t="s">
        <v>268</v>
      </c>
      <c r="C121" s="558" t="s">
        <v>105</v>
      </c>
      <c r="D121" s="559" t="s">
        <v>321</v>
      </c>
      <c r="E121" s="560" t="s">
        <v>322</v>
      </c>
      <c r="F121" s="561" t="s">
        <v>108</v>
      </c>
      <c r="G121" s="562">
        <v>69.53</v>
      </c>
      <c r="H121" s="563">
        <v>48.8</v>
      </c>
      <c r="I121" s="564">
        <f>ROUND(H121*G121,2)</f>
        <v>3393.06</v>
      </c>
      <c r="J121" s="609"/>
      <c r="K121" s="610">
        <f>ROUND(J121*$H121,2)</f>
        <v>0</v>
      </c>
      <c r="L121" s="609"/>
      <c r="M121" s="610">
        <f>ROUND(L121*$H121,2)</f>
        <v>0</v>
      </c>
      <c r="N121" s="609"/>
      <c r="O121" s="610">
        <f>ROUND(N121*$H121,2)</f>
        <v>0</v>
      </c>
      <c r="P121" s="609"/>
      <c r="Q121" s="610">
        <f>ROUND(P121*$H121,2)</f>
        <v>0</v>
      </c>
      <c r="R121" s="609"/>
      <c r="S121" s="610">
        <f>ROUND(R121*$H121,2)</f>
        <v>0</v>
      </c>
      <c r="T121" s="609"/>
      <c r="U121" s="610">
        <f>ROUND(T121*$H121,2)</f>
        <v>0</v>
      </c>
      <c r="V121" s="609"/>
      <c r="W121" s="610">
        <f>ROUND(V121*$H121,2)</f>
        <v>0</v>
      </c>
      <c r="X121" s="609"/>
      <c r="Y121" s="610">
        <f>ROUND(X121*$H121,2)</f>
        <v>0</v>
      </c>
      <c r="Z121" s="609"/>
      <c r="AA121" s="610">
        <f>ROUND(Z121*$H121,2)</f>
        <v>0</v>
      </c>
      <c r="AB121" s="609"/>
      <c r="AC121" s="610">
        <f>ROUND(AB121*$H121,2)</f>
        <v>0</v>
      </c>
      <c r="AD121" s="609"/>
      <c r="AE121" s="610">
        <f>ROUND(AD121*$H121,2)</f>
        <v>0</v>
      </c>
      <c r="AF121" s="609"/>
      <c r="AG121" s="610">
        <f>ROUND(AF121*$H121,2)</f>
        <v>0</v>
      </c>
      <c r="AH121" s="2103"/>
      <c r="AI121" s="2104">
        <f>ROUND(AH121*$H121,2)</f>
        <v>0</v>
      </c>
      <c r="AJ121" s="609"/>
      <c r="AK121" s="610">
        <f>ROUND(AJ121*$H121,2)</f>
        <v>0</v>
      </c>
      <c r="AL121" s="2103"/>
      <c r="AM121" s="2104">
        <f>ROUND(AL121*$H121,2)</f>
        <v>0</v>
      </c>
      <c r="AN121" s="2103"/>
      <c r="AO121" s="2104">
        <f>ROUND(AN121*$H121,2)</f>
        <v>0</v>
      </c>
      <c r="AP121" s="1940"/>
      <c r="AQ121" s="1941">
        <f>ROUND(AP121*$H121,2)</f>
        <v>0</v>
      </c>
      <c r="AR121" s="609">
        <f>AP121+AN121+AL121+AJ121+AH121+AF121+AD121+AB121+Z121+X121+V121+T121+R121+P121+N121+L121+J121</f>
        <v>0</v>
      </c>
      <c r="AS121" s="610">
        <f>ROUND(AR121*H121,2)</f>
        <v>0</v>
      </c>
      <c r="AT121" s="609">
        <f>G121-AR121</f>
        <v>69.53</v>
      </c>
      <c r="AU121" s="610">
        <f>ROUND(AT121*H121,2)</f>
        <v>3393.06</v>
      </c>
      <c r="AV121" s="820">
        <f>AU121/I121</f>
        <v>1</v>
      </c>
      <c r="GA121" s="44"/>
      <c r="GB121" s="586" t="s">
        <v>7</v>
      </c>
      <c r="GC121" s="587" t="s">
        <v>31</v>
      </c>
      <c r="GD121" s="196"/>
      <c r="GE121" s="45">
        <f>GD121*G121</f>
        <v>0</v>
      </c>
      <c r="GF121" s="45">
        <v>0</v>
      </c>
      <c r="GG121" s="45">
        <f>GF121*G121</f>
        <v>0</v>
      </c>
      <c r="GH121" s="45">
        <v>0</v>
      </c>
      <c r="GI121" s="588">
        <f>GH121*G121</f>
        <v>0</v>
      </c>
      <c r="HG121" s="46" t="s">
        <v>110</v>
      </c>
      <c r="HI121" s="46" t="s">
        <v>105</v>
      </c>
      <c r="HJ121" s="46" t="s">
        <v>46</v>
      </c>
      <c r="HN121" s="46" t="s">
        <v>103</v>
      </c>
      <c r="HT121" s="589">
        <f>IF(GC121="základní",I121,0)</f>
        <v>3393.06</v>
      </c>
      <c r="HU121" s="589">
        <f>IF(GC121="snížená",I121,0)</f>
        <v>0</v>
      </c>
      <c r="HV121" s="589">
        <f>IF(GC121="zákl. přenesená",I121,0)</f>
        <v>0</v>
      </c>
      <c r="HW121" s="589">
        <f>IF(GC121="sníž. přenesená",I121,0)</f>
        <v>0</v>
      </c>
      <c r="HX121" s="589">
        <f>IF(GC121="nulová",I121,0)</f>
        <v>0</v>
      </c>
      <c r="HY121" s="46" t="s">
        <v>45</v>
      </c>
      <c r="HZ121" s="589">
        <f>ROUND(H121*G121,2)</f>
        <v>3393.06</v>
      </c>
      <c r="IA121" s="46" t="s">
        <v>110</v>
      </c>
      <c r="IB121" s="46" t="s">
        <v>1248</v>
      </c>
    </row>
    <row r="122" spans="1:236" s="1" customFormat="1" ht="30" customHeight="1" x14ac:dyDescent="0.2">
      <c r="A122" s="23"/>
      <c r="B122" s="625"/>
      <c r="C122" s="416" t="s">
        <v>112</v>
      </c>
      <c r="D122" s="196"/>
      <c r="E122" s="626" t="s">
        <v>324</v>
      </c>
      <c r="F122" s="196"/>
      <c r="G122" s="196"/>
      <c r="H122" s="197"/>
      <c r="I122" s="498"/>
      <c r="J122" s="542"/>
      <c r="K122" s="543"/>
      <c r="L122" s="542"/>
      <c r="M122" s="543"/>
      <c r="N122" s="542"/>
      <c r="O122" s="543"/>
      <c r="P122" s="542"/>
      <c r="Q122" s="543"/>
      <c r="R122" s="542"/>
      <c r="S122" s="543"/>
      <c r="T122" s="542"/>
      <c r="U122" s="543"/>
      <c r="V122" s="542"/>
      <c r="W122" s="543"/>
      <c r="X122" s="542"/>
      <c r="Y122" s="543"/>
      <c r="Z122" s="542"/>
      <c r="AA122" s="543"/>
      <c r="AB122" s="542"/>
      <c r="AC122" s="543"/>
      <c r="AD122" s="542"/>
      <c r="AE122" s="543"/>
      <c r="AF122" s="542"/>
      <c r="AG122" s="543"/>
      <c r="AH122" s="1605"/>
      <c r="AI122" s="1606"/>
      <c r="AJ122" s="542"/>
      <c r="AK122" s="543"/>
      <c r="AL122" s="1605"/>
      <c r="AM122" s="1606"/>
      <c r="AN122" s="1605"/>
      <c r="AO122" s="1606"/>
      <c r="AP122" s="1901"/>
      <c r="AQ122" s="1902"/>
      <c r="AR122" s="542"/>
      <c r="AS122" s="543"/>
      <c r="AT122" s="542"/>
      <c r="AU122" s="543"/>
      <c r="AV122" s="539"/>
      <c r="GA122" s="25"/>
      <c r="GB122" s="128"/>
      <c r="GC122" s="129"/>
      <c r="GD122" s="33"/>
      <c r="GE122" s="33"/>
      <c r="GF122" s="33"/>
      <c r="GG122" s="33"/>
      <c r="GH122" s="33"/>
      <c r="GI122" s="34"/>
      <c r="GJ122" s="22"/>
      <c r="GK122" s="22"/>
      <c r="GL122" s="22"/>
      <c r="GM122" s="22"/>
      <c r="GN122" s="22"/>
      <c r="GO122" s="22"/>
      <c r="GP122" s="22"/>
      <c r="GQ122" s="22"/>
      <c r="GR122" s="22"/>
      <c r="GS122" s="22"/>
      <c r="GT122" s="22"/>
      <c r="HI122" s="13" t="s">
        <v>112</v>
      </c>
      <c r="HJ122" s="13" t="s">
        <v>46</v>
      </c>
    </row>
    <row r="123" spans="1:236" s="10" customFormat="1" ht="30" customHeight="1" x14ac:dyDescent="0.2">
      <c r="A123" s="137"/>
      <c r="B123" s="633"/>
      <c r="C123" s="416" t="s">
        <v>114</v>
      </c>
      <c r="D123" s="634" t="s">
        <v>7</v>
      </c>
      <c r="E123" s="635" t="s">
        <v>1249</v>
      </c>
      <c r="F123" s="636"/>
      <c r="G123" s="637">
        <v>69.53</v>
      </c>
      <c r="H123" s="638"/>
      <c r="I123" s="639"/>
      <c r="J123" s="316"/>
      <c r="K123" s="317"/>
      <c r="L123" s="316"/>
      <c r="M123" s="317"/>
      <c r="N123" s="316"/>
      <c r="O123" s="317"/>
      <c r="P123" s="316"/>
      <c r="Q123" s="317"/>
      <c r="R123" s="316"/>
      <c r="S123" s="317"/>
      <c r="T123" s="316"/>
      <c r="U123" s="317"/>
      <c r="V123" s="316"/>
      <c r="W123" s="317"/>
      <c r="X123" s="316"/>
      <c r="Y123" s="317"/>
      <c r="Z123" s="316"/>
      <c r="AA123" s="317"/>
      <c r="AB123" s="316"/>
      <c r="AC123" s="317"/>
      <c r="AD123" s="316"/>
      <c r="AE123" s="317"/>
      <c r="AF123" s="316"/>
      <c r="AG123" s="317"/>
      <c r="AH123" s="1609"/>
      <c r="AI123" s="1610"/>
      <c r="AJ123" s="316"/>
      <c r="AK123" s="317"/>
      <c r="AL123" s="1609"/>
      <c r="AM123" s="1610"/>
      <c r="AN123" s="1609"/>
      <c r="AO123" s="1610"/>
      <c r="AP123" s="1905"/>
      <c r="AQ123" s="1906"/>
      <c r="AR123" s="316"/>
      <c r="AS123" s="317"/>
      <c r="AT123" s="316"/>
      <c r="AU123" s="317"/>
      <c r="AV123" s="528"/>
      <c r="GA123" s="139"/>
      <c r="GB123" s="140"/>
      <c r="GC123" s="141"/>
      <c r="GD123" s="141"/>
      <c r="GE123" s="141"/>
      <c r="GF123" s="141"/>
      <c r="GG123" s="141"/>
      <c r="GH123" s="141"/>
      <c r="GI123" s="142"/>
      <c r="HI123" s="143" t="s">
        <v>114</v>
      </c>
      <c r="HJ123" s="143" t="s">
        <v>46</v>
      </c>
      <c r="HK123" s="10" t="s">
        <v>46</v>
      </c>
      <c r="HL123" s="10" t="s">
        <v>23</v>
      </c>
      <c r="HM123" s="10" t="s">
        <v>45</v>
      </c>
      <c r="HN123" s="143" t="s">
        <v>103</v>
      </c>
    </row>
    <row r="124" spans="1:236" s="3" customFormat="1" ht="30" customHeight="1" x14ac:dyDescent="0.2">
      <c r="A124" s="43"/>
      <c r="B124" s="550" t="s">
        <v>274</v>
      </c>
      <c r="C124" s="558" t="s">
        <v>105</v>
      </c>
      <c r="D124" s="559" t="s">
        <v>327</v>
      </c>
      <c r="E124" s="560" t="s">
        <v>328</v>
      </c>
      <c r="F124" s="561" t="s">
        <v>108</v>
      </c>
      <c r="G124" s="562">
        <v>69.53</v>
      </c>
      <c r="H124" s="563">
        <v>23.3</v>
      </c>
      <c r="I124" s="564">
        <f>ROUND(H124*G124,2)</f>
        <v>1620.05</v>
      </c>
      <c r="J124" s="609"/>
      <c r="K124" s="610">
        <f>ROUND(J124*$H124,2)</f>
        <v>0</v>
      </c>
      <c r="L124" s="609"/>
      <c r="M124" s="610">
        <f>ROUND(L124*$H124,2)</f>
        <v>0</v>
      </c>
      <c r="N124" s="609"/>
      <c r="O124" s="610">
        <f>ROUND(N124*$H124,2)</f>
        <v>0</v>
      </c>
      <c r="P124" s="609"/>
      <c r="Q124" s="610">
        <f>ROUND(P124*$H124,2)</f>
        <v>0</v>
      </c>
      <c r="R124" s="609"/>
      <c r="S124" s="610">
        <f>ROUND(R124*$H124,2)</f>
        <v>0</v>
      </c>
      <c r="T124" s="609"/>
      <c r="U124" s="610">
        <f>ROUND(T124*$H124,2)</f>
        <v>0</v>
      </c>
      <c r="V124" s="609"/>
      <c r="W124" s="610">
        <f>ROUND(V124*$H124,2)</f>
        <v>0</v>
      </c>
      <c r="X124" s="609"/>
      <c r="Y124" s="610">
        <f>ROUND(X124*$H124,2)</f>
        <v>0</v>
      </c>
      <c r="Z124" s="609"/>
      <c r="AA124" s="610">
        <f>ROUND(Z124*$H124,2)</f>
        <v>0</v>
      </c>
      <c r="AB124" s="609"/>
      <c r="AC124" s="610">
        <f>ROUND(AB124*$H124,2)</f>
        <v>0</v>
      </c>
      <c r="AD124" s="609"/>
      <c r="AE124" s="610">
        <f>ROUND(AD124*$H124,2)</f>
        <v>0</v>
      </c>
      <c r="AF124" s="609"/>
      <c r="AG124" s="610">
        <f>ROUND(AF124*$H124,2)</f>
        <v>0</v>
      </c>
      <c r="AH124" s="2103"/>
      <c r="AI124" s="2104">
        <f>ROUND(AH124*$H124,2)</f>
        <v>0</v>
      </c>
      <c r="AJ124" s="609"/>
      <c r="AK124" s="610">
        <f>ROUND(AJ124*$H124,2)</f>
        <v>0</v>
      </c>
      <c r="AL124" s="2103"/>
      <c r="AM124" s="2104">
        <f>ROUND(AL124*$H124,2)</f>
        <v>0</v>
      </c>
      <c r="AN124" s="2103"/>
      <c r="AO124" s="2104">
        <f>ROUND(AN124*$H124,2)</f>
        <v>0</v>
      </c>
      <c r="AP124" s="1940"/>
      <c r="AQ124" s="1941">
        <f>ROUND(AP124*$H124,2)</f>
        <v>0</v>
      </c>
      <c r="AR124" s="609">
        <f>AP124+AN124+AL124+AJ124+AH124+AF124+AD124+AB124+Z124+X124+V124+T124+R124+P124+N124+L124+J124</f>
        <v>0</v>
      </c>
      <c r="AS124" s="610">
        <f>ROUND(AR124*H124,2)</f>
        <v>0</v>
      </c>
      <c r="AT124" s="609">
        <f>G124-AR124</f>
        <v>69.53</v>
      </c>
      <c r="AU124" s="610">
        <f>ROUND(AT124*H124,2)</f>
        <v>1620.05</v>
      </c>
      <c r="AV124" s="820">
        <f>AU124/I124</f>
        <v>1</v>
      </c>
      <c r="GA124" s="44"/>
      <c r="GB124" s="586" t="s">
        <v>7</v>
      </c>
      <c r="GC124" s="587" t="s">
        <v>31</v>
      </c>
      <c r="GD124" s="196"/>
      <c r="GE124" s="45">
        <f>GD124*G124</f>
        <v>0</v>
      </c>
      <c r="GF124" s="45">
        <v>0</v>
      </c>
      <c r="GG124" s="45">
        <f>GF124*G124</f>
        <v>0</v>
      </c>
      <c r="GH124" s="45">
        <v>0</v>
      </c>
      <c r="GI124" s="588">
        <f>GH124*G124</f>
        <v>0</v>
      </c>
      <c r="HG124" s="46" t="s">
        <v>110</v>
      </c>
      <c r="HI124" s="46" t="s">
        <v>105</v>
      </c>
      <c r="HJ124" s="46" t="s">
        <v>46</v>
      </c>
      <c r="HN124" s="46" t="s">
        <v>103</v>
      </c>
      <c r="HT124" s="589">
        <f>IF(GC124="základní",I124,0)</f>
        <v>1620.05</v>
      </c>
      <c r="HU124" s="589">
        <f>IF(GC124="snížená",I124,0)</f>
        <v>0</v>
      </c>
      <c r="HV124" s="589">
        <f>IF(GC124="zákl. přenesená",I124,0)</f>
        <v>0</v>
      </c>
      <c r="HW124" s="589">
        <f>IF(GC124="sníž. přenesená",I124,0)</f>
        <v>0</v>
      </c>
      <c r="HX124" s="589">
        <f>IF(GC124="nulová",I124,0)</f>
        <v>0</v>
      </c>
      <c r="HY124" s="46" t="s">
        <v>45</v>
      </c>
      <c r="HZ124" s="589">
        <f>ROUND(H124*G124,2)</f>
        <v>1620.05</v>
      </c>
      <c r="IA124" s="46" t="s">
        <v>110</v>
      </c>
      <c r="IB124" s="46" t="s">
        <v>1250</v>
      </c>
    </row>
    <row r="125" spans="1:236" s="1" customFormat="1" ht="30" customHeight="1" x14ac:dyDescent="0.2">
      <c r="A125" s="23"/>
      <c r="B125" s="625"/>
      <c r="C125" s="416" t="s">
        <v>112</v>
      </c>
      <c r="D125" s="196"/>
      <c r="E125" s="626" t="s">
        <v>330</v>
      </c>
      <c r="F125" s="196"/>
      <c r="G125" s="196"/>
      <c r="H125" s="197"/>
      <c r="I125" s="498"/>
      <c r="J125" s="542"/>
      <c r="K125" s="543"/>
      <c r="L125" s="542"/>
      <c r="M125" s="543"/>
      <c r="N125" s="542"/>
      <c r="O125" s="543"/>
      <c r="P125" s="542"/>
      <c r="Q125" s="543"/>
      <c r="R125" s="542"/>
      <c r="S125" s="543"/>
      <c r="T125" s="542"/>
      <c r="U125" s="543"/>
      <c r="V125" s="542"/>
      <c r="W125" s="543"/>
      <c r="X125" s="542"/>
      <c r="Y125" s="543"/>
      <c r="Z125" s="542"/>
      <c r="AA125" s="543"/>
      <c r="AB125" s="542"/>
      <c r="AC125" s="543"/>
      <c r="AD125" s="542"/>
      <c r="AE125" s="543"/>
      <c r="AF125" s="542"/>
      <c r="AG125" s="543"/>
      <c r="AH125" s="1605"/>
      <c r="AI125" s="1606"/>
      <c r="AJ125" s="542"/>
      <c r="AK125" s="543"/>
      <c r="AL125" s="1605"/>
      <c r="AM125" s="1606"/>
      <c r="AN125" s="1605"/>
      <c r="AO125" s="1606"/>
      <c r="AP125" s="1901"/>
      <c r="AQ125" s="1902"/>
      <c r="AR125" s="542"/>
      <c r="AS125" s="543"/>
      <c r="AT125" s="542"/>
      <c r="AU125" s="543"/>
      <c r="AV125" s="539"/>
      <c r="GA125" s="25"/>
      <c r="GB125" s="128"/>
      <c r="GC125" s="129"/>
      <c r="GD125" s="33"/>
      <c r="GE125" s="33"/>
      <c r="GF125" s="33"/>
      <c r="GG125" s="33"/>
      <c r="GH125" s="33"/>
      <c r="GI125" s="34"/>
      <c r="GJ125" s="22"/>
      <c r="GK125" s="22"/>
      <c r="GL125" s="22"/>
      <c r="GM125" s="22"/>
      <c r="GN125" s="22"/>
      <c r="GO125" s="22"/>
      <c r="GP125" s="22"/>
      <c r="GQ125" s="22"/>
      <c r="GR125" s="22"/>
      <c r="GS125" s="22"/>
      <c r="GT125" s="22"/>
      <c r="HI125" s="13" t="s">
        <v>112</v>
      </c>
      <c r="HJ125" s="13" t="s">
        <v>46</v>
      </c>
    </row>
    <row r="126" spans="1:236" s="10" customFormat="1" ht="30" customHeight="1" x14ac:dyDescent="0.2">
      <c r="A126" s="137"/>
      <c r="B126" s="633"/>
      <c r="C126" s="416" t="s">
        <v>114</v>
      </c>
      <c r="D126" s="634" t="s">
        <v>7</v>
      </c>
      <c r="E126" s="635" t="s">
        <v>1251</v>
      </c>
      <c r="F126" s="636"/>
      <c r="G126" s="637">
        <v>69.53</v>
      </c>
      <c r="H126" s="638"/>
      <c r="I126" s="639"/>
      <c r="J126" s="316"/>
      <c r="K126" s="317"/>
      <c r="L126" s="316"/>
      <c r="M126" s="317"/>
      <c r="N126" s="316"/>
      <c r="O126" s="317"/>
      <c r="P126" s="316"/>
      <c r="Q126" s="317"/>
      <c r="R126" s="316"/>
      <c r="S126" s="317"/>
      <c r="T126" s="316"/>
      <c r="U126" s="317"/>
      <c r="V126" s="316"/>
      <c r="W126" s="317"/>
      <c r="X126" s="316"/>
      <c r="Y126" s="317"/>
      <c r="Z126" s="316"/>
      <c r="AA126" s="317"/>
      <c r="AB126" s="316"/>
      <c r="AC126" s="317"/>
      <c r="AD126" s="316"/>
      <c r="AE126" s="317"/>
      <c r="AF126" s="316"/>
      <c r="AG126" s="317"/>
      <c r="AH126" s="1609"/>
      <c r="AI126" s="1610"/>
      <c r="AJ126" s="316"/>
      <c r="AK126" s="317"/>
      <c r="AL126" s="1609"/>
      <c r="AM126" s="1610"/>
      <c r="AN126" s="1609"/>
      <c r="AO126" s="1610"/>
      <c r="AP126" s="1905"/>
      <c r="AQ126" s="1906"/>
      <c r="AR126" s="316"/>
      <c r="AS126" s="317"/>
      <c r="AT126" s="316"/>
      <c r="AU126" s="317"/>
      <c r="AV126" s="528"/>
      <c r="GA126" s="139"/>
      <c r="GB126" s="140"/>
      <c r="GC126" s="141"/>
      <c r="GD126" s="141"/>
      <c r="GE126" s="141"/>
      <c r="GF126" s="141"/>
      <c r="GG126" s="141"/>
      <c r="GH126" s="141"/>
      <c r="GI126" s="142"/>
      <c r="HI126" s="143" t="s">
        <v>114</v>
      </c>
      <c r="HJ126" s="143" t="s">
        <v>46</v>
      </c>
      <c r="HK126" s="10" t="s">
        <v>46</v>
      </c>
      <c r="HL126" s="10" t="s">
        <v>23</v>
      </c>
      <c r="HM126" s="10" t="s">
        <v>45</v>
      </c>
      <c r="HN126" s="143" t="s">
        <v>103</v>
      </c>
    </row>
    <row r="127" spans="1:236" s="3" customFormat="1" ht="30" customHeight="1" x14ac:dyDescent="0.2">
      <c r="A127" s="43"/>
      <c r="B127" s="565" t="s">
        <v>280</v>
      </c>
      <c r="C127" s="566" t="s">
        <v>238</v>
      </c>
      <c r="D127" s="567" t="s">
        <v>333</v>
      </c>
      <c r="E127" s="568" t="s">
        <v>334</v>
      </c>
      <c r="F127" s="569" t="s">
        <v>335</v>
      </c>
      <c r="G127" s="570">
        <v>1.74</v>
      </c>
      <c r="H127" s="571">
        <v>115</v>
      </c>
      <c r="I127" s="572">
        <f>ROUND(H127*G127,2)</f>
        <v>200.1</v>
      </c>
      <c r="J127" s="609"/>
      <c r="K127" s="610">
        <f>ROUND(J127*$H127,2)</f>
        <v>0</v>
      </c>
      <c r="L127" s="609"/>
      <c r="M127" s="610">
        <f>ROUND(L127*$H127,2)</f>
        <v>0</v>
      </c>
      <c r="N127" s="609"/>
      <c r="O127" s="610">
        <f>ROUND(N127*$H127,2)</f>
        <v>0</v>
      </c>
      <c r="P127" s="609"/>
      <c r="Q127" s="610">
        <f>ROUND(P127*$H127,2)</f>
        <v>0</v>
      </c>
      <c r="R127" s="609"/>
      <c r="S127" s="610">
        <f>ROUND(R127*$H127,2)</f>
        <v>0</v>
      </c>
      <c r="T127" s="609"/>
      <c r="U127" s="610">
        <f>ROUND(T127*$H127,2)</f>
        <v>0</v>
      </c>
      <c r="V127" s="609"/>
      <c r="W127" s="610">
        <f>ROUND(V127*$H127,2)</f>
        <v>0</v>
      </c>
      <c r="X127" s="609"/>
      <c r="Y127" s="610">
        <f>ROUND(X127*$H127,2)</f>
        <v>0</v>
      </c>
      <c r="Z127" s="609"/>
      <c r="AA127" s="610">
        <f>ROUND(Z127*$H127,2)</f>
        <v>0</v>
      </c>
      <c r="AB127" s="609"/>
      <c r="AC127" s="610">
        <f>ROUND(AB127*$H127,2)</f>
        <v>0</v>
      </c>
      <c r="AD127" s="609"/>
      <c r="AE127" s="610">
        <f>ROUND(AD127*$H127,2)</f>
        <v>0</v>
      </c>
      <c r="AF127" s="609"/>
      <c r="AG127" s="610">
        <f>ROUND(AF127*$H127,2)</f>
        <v>0</v>
      </c>
      <c r="AH127" s="2103"/>
      <c r="AI127" s="2104">
        <f>ROUND(AH127*$H127,2)</f>
        <v>0</v>
      </c>
      <c r="AJ127" s="609"/>
      <c r="AK127" s="610">
        <f>ROUND(AJ127*$H127,2)</f>
        <v>0</v>
      </c>
      <c r="AL127" s="2103"/>
      <c r="AM127" s="2104">
        <f>ROUND(AL127*$H127,2)</f>
        <v>0</v>
      </c>
      <c r="AN127" s="2103"/>
      <c r="AO127" s="2104">
        <f>ROUND(AN127*$H127,2)</f>
        <v>0</v>
      </c>
      <c r="AP127" s="1940"/>
      <c r="AQ127" s="1941">
        <f>ROUND(AP127*$H127,2)</f>
        <v>0</v>
      </c>
      <c r="AR127" s="609">
        <f>AP127+AN127+AL127+AJ127+AH127+AF127+AD127+AB127+Z127+X127+V127+T127+R127+P127+N127+L127+J127</f>
        <v>0</v>
      </c>
      <c r="AS127" s="610">
        <f>ROUND(AR127*H127,2)</f>
        <v>0</v>
      </c>
      <c r="AT127" s="609">
        <f>G127-AR127</f>
        <v>1.74</v>
      </c>
      <c r="AU127" s="610">
        <f>ROUND(AT127*H127,2)</f>
        <v>200.1</v>
      </c>
      <c r="AV127" s="820">
        <f>AU127/I127</f>
        <v>1</v>
      </c>
      <c r="GA127" s="590"/>
      <c r="GB127" s="591" t="s">
        <v>7</v>
      </c>
      <c r="GC127" s="592" t="s">
        <v>31</v>
      </c>
      <c r="GD127" s="196"/>
      <c r="GE127" s="45">
        <f>GD127*G127</f>
        <v>0</v>
      </c>
      <c r="GF127" s="45">
        <v>1E-3</v>
      </c>
      <c r="GG127" s="45">
        <f>GF127*G127</f>
        <v>1.74E-3</v>
      </c>
      <c r="GH127" s="45">
        <v>0</v>
      </c>
      <c r="GI127" s="588">
        <f>GH127*G127</f>
        <v>0</v>
      </c>
      <c r="HG127" s="46" t="s">
        <v>166</v>
      </c>
      <c r="HI127" s="46" t="s">
        <v>238</v>
      </c>
      <c r="HJ127" s="46" t="s">
        <v>46</v>
      </c>
      <c r="HN127" s="46" t="s">
        <v>103</v>
      </c>
      <c r="HT127" s="589">
        <f>IF(GC127="základní",I127,0)</f>
        <v>200.1</v>
      </c>
      <c r="HU127" s="589">
        <f>IF(GC127="snížená",I127,0)</f>
        <v>0</v>
      </c>
      <c r="HV127" s="589">
        <f>IF(GC127="zákl. přenesená",I127,0)</f>
        <v>0</v>
      </c>
      <c r="HW127" s="589">
        <f>IF(GC127="sníž. přenesená",I127,0)</f>
        <v>0</v>
      </c>
      <c r="HX127" s="589">
        <f>IF(GC127="nulová",I127,0)</f>
        <v>0</v>
      </c>
      <c r="HY127" s="46" t="s">
        <v>45</v>
      </c>
      <c r="HZ127" s="589">
        <f>ROUND(H127*G127,2)</f>
        <v>200.1</v>
      </c>
      <c r="IA127" s="46" t="s">
        <v>110</v>
      </c>
      <c r="IB127" s="46" t="s">
        <v>1252</v>
      </c>
    </row>
    <row r="128" spans="1:236" s="10" customFormat="1" ht="30" customHeight="1" x14ac:dyDescent="0.2">
      <c r="A128" s="137"/>
      <c r="B128" s="633"/>
      <c r="C128" s="416" t="s">
        <v>114</v>
      </c>
      <c r="D128" s="634" t="s">
        <v>7</v>
      </c>
      <c r="E128" s="635" t="s">
        <v>1253</v>
      </c>
      <c r="F128" s="636"/>
      <c r="G128" s="637">
        <v>1.74</v>
      </c>
      <c r="H128" s="638"/>
      <c r="I128" s="639"/>
      <c r="J128" s="316"/>
      <c r="K128" s="317"/>
      <c r="L128" s="316"/>
      <c r="M128" s="317"/>
      <c r="N128" s="316"/>
      <c r="O128" s="317"/>
      <c r="P128" s="316"/>
      <c r="Q128" s="317"/>
      <c r="R128" s="316"/>
      <c r="S128" s="317"/>
      <c r="T128" s="316"/>
      <c r="U128" s="317"/>
      <c r="V128" s="316"/>
      <c r="W128" s="317"/>
      <c r="X128" s="316"/>
      <c r="Y128" s="317"/>
      <c r="Z128" s="316"/>
      <c r="AA128" s="317"/>
      <c r="AB128" s="316"/>
      <c r="AC128" s="317"/>
      <c r="AD128" s="316"/>
      <c r="AE128" s="317"/>
      <c r="AF128" s="316"/>
      <c r="AG128" s="317"/>
      <c r="AH128" s="1609"/>
      <c r="AI128" s="1610"/>
      <c r="AJ128" s="316"/>
      <c r="AK128" s="317"/>
      <c r="AL128" s="1609"/>
      <c r="AM128" s="1610"/>
      <c r="AN128" s="1609"/>
      <c r="AO128" s="1610"/>
      <c r="AP128" s="1905"/>
      <c r="AQ128" s="1906"/>
      <c r="AR128" s="316"/>
      <c r="AS128" s="317"/>
      <c r="AT128" s="316"/>
      <c r="AU128" s="317"/>
      <c r="AV128" s="528"/>
      <c r="GA128" s="139"/>
      <c r="GB128" s="140"/>
      <c r="GC128" s="141"/>
      <c r="GD128" s="141"/>
      <c r="GE128" s="141"/>
      <c r="GF128" s="141"/>
      <c r="GG128" s="141"/>
      <c r="GH128" s="141"/>
      <c r="GI128" s="142"/>
      <c r="HI128" s="143" t="s">
        <v>114</v>
      </c>
      <c r="HJ128" s="143" t="s">
        <v>46</v>
      </c>
      <c r="HK128" s="10" t="s">
        <v>46</v>
      </c>
      <c r="HL128" s="10" t="s">
        <v>23</v>
      </c>
      <c r="HM128" s="10" t="s">
        <v>44</v>
      </c>
      <c r="HN128" s="143" t="s">
        <v>103</v>
      </c>
    </row>
    <row r="129" spans="1:236" s="3" customFormat="1" ht="30" customHeight="1" x14ac:dyDescent="0.2">
      <c r="A129" s="43"/>
      <c r="B129" s="550" t="s">
        <v>287</v>
      </c>
      <c r="C129" s="558" t="s">
        <v>105</v>
      </c>
      <c r="D129" s="559" t="s">
        <v>344</v>
      </c>
      <c r="E129" s="560" t="s">
        <v>345</v>
      </c>
      <c r="F129" s="561" t="s">
        <v>346</v>
      </c>
      <c r="G129" s="562">
        <v>1</v>
      </c>
      <c r="H129" s="563">
        <v>10000</v>
      </c>
      <c r="I129" s="564">
        <f>ROUND(H129*G129,2)</f>
        <v>10000</v>
      </c>
      <c r="J129" s="609"/>
      <c r="K129" s="610">
        <f>ROUND(J129*$H129,2)</f>
        <v>0</v>
      </c>
      <c r="L129" s="609"/>
      <c r="M129" s="610">
        <f>ROUND(L129*$H129,2)</f>
        <v>0</v>
      </c>
      <c r="N129" s="609">
        <v>1</v>
      </c>
      <c r="O129" s="610">
        <f>ROUND(N129*$H129,2)</f>
        <v>10000</v>
      </c>
      <c r="P129" s="609"/>
      <c r="Q129" s="610">
        <f>ROUND(P129*$H129,2)</f>
        <v>0</v>
      </c>
      <c r="R129" s="609"/>
      <c r="S129" s="610">
        <f>ROUND(R129*$H129,2)</f>
        <v>0</v>
      </c>
      <c r="T129" s="609"/>
      <c r="U129" s="610">
        <f>ROUND(T129*$H129,2)</f>
        <v>0</v>
      </c>
      <c r="V129" s="609"/>
      <c r="W129" s="610">
        <f>ROUND(V129*$H129,2)</f>
        <v>0</v>
      </c>
      <c r="X129" s="609"/>
      <c r="Y129" s="610">
        <f>ROUND(X129*$H129,2)</f>
        <v>0</v>
      </c>
      <c r="Z129" s="609"/>
      <c r="AA129" s="610">
        <f>ROUND(Z129*$H129,2)</f>
        <v>0</v>
      </c>
      <c r="AB129" s="609"/>
      <c r="AC129" s="610">
        <f>ROUND(AB129*$H129,2)</f>
        <v>0</v>
      </c>
      <c r="AD129" s="609"/>
      <c r="AE129" s="610">
        <f>ROUND(AD129*$H129,2)</f>
        <v>0</v>
      </c>
      <c r="AF129" s="609"/>
      <c r="AG129" s="610">
        <f>ROUND(AF129*$H129,2)</f>
        <v>0</v>
      </c>
      <c r="AH129" s="2103"/>
      <c r="AI129" s="2104">
        <f>ROUND(AH129*$H129,2)</f>
        <v>0</v>
      </c>
      <c r="AJ129" s="609"/>
      <c r="AK129" s="610">
        <f>ROUND(AJ129*$H129,2)</f>
        <v>0</v>
      </c>
      <c r="AL129" s="2103"/>
      <c r="AM129" s="2104">
        <f>ROUND(AL129*$H129,2)</f>
        <v>0</v>
      </c>
      <c r="AN129" s="2103"/>
      <c r="AO129" s="2104">
        <f>ROUND(AN129*$H129,2)</f>
        <v>0</v>
      </c>
      <c r="AP129" s="1940"/>
      <c r="AQ129" s="1941">
        <f>ROUND(AP129*$H129,2)</f>
        <v>0</v>
      </c>
      <c r="AR129" s="609">
        <f>AP129+AN129+AL129+AJ129+AH129+AF129+AD129+AB129+Z129+X129+V129+T129+R129+P129+N129+L129+J129</f>
        <v>1</v>
      </c>
      <c r="AS129" s="610">
        <f>ROUND(AR129*H129,2)</f>
        <v>10000</v>
      </c>
      <c r="AT129" s="609">
        <f>G129-AR129</f>
        <v>0</v>
      </c>
      <c r="AU129" s="610">
        <f>ROUND(AT129*H129,2)</f>
        <v>0</v>
      </c>
      <c r="AV129" s="820">
        <f>AU129/I129</f>
        <v>0</v>
      </c>
      <c r="GA129" s="44"/>
      <c r="GB129" s="586" t="s">
        <v>7</v>
      </c>
      <c r="GC129" s="587" t="s">
        <v>31</v>
      </c>
      <c r="GD129" s="196"/>
      <c r="GE129" s="45">
        <f>GD129*G129</f>
        <v>0</v>
      </c>
      <c r="GF129" s="45">
        <v>0</v>
      </c>
      <c r="GG129" s="45">
        <f>GF129*G129</f>
        <v>0</v>
      </c>
      <c r="GH129" s="45">
        <v>0</v>
      </c>
      <c r="GI129" s="588">
        <f>GH129*G129</f>
        <v>0</v>
      </c>
      <c r="HG129" s="46" t="s">
        <v>110</v>
      </c>
      <c r="HI129" s="46" t="s">
        <v>105</v>
      </c>
      <c r="HJ129" s="46" t="s">
        <v>46</v>
      </c>
      <c r="HN129" s="46" t="s">
        <v>103</v>
      </c>
      <c r="HT129" s="589">
        <f>IF(GC129="základní",I129,0)</f>
        <v>10000</v>
      </c>
      <c r="HU129" s="589">
        <f>IF(GC129="snížená",I129,0)</f>
        <v>0</v>
      </c>
      <c r="HV129" s="589">
        <f>IF(GC129="zákl. přenesená",I129,0)</f>
        <v>0</v>
      </c>
      <c r="HW129" s="589">
        <f>IF(GC129="sníž. přenesená",I129,0)</f>
        <v>0</v>
      </c>
      <c r="HX129" s="589">
        <f>IF(GC129="nulová",I129,0)</f>
        <v>0</v>
      </c>
      <c r="HY129" s="46" t="s">
        <v>45</v>
      </c>
      <c r="HZ129" s="589">
        <f>ROUND(H129*G129,2)</f>
        <v>10000</v>
      </c>
      <c r="IA129" s="46" t="s">
        <v>110</v>
      </c>
      <c r="IB129" s="46" t="s">
        <v>1254</v>
      </c>
    </row>
    <row r="130" spans="1:236" s="10" customFormat="1" ht="30" customHeight="1" thickBot="1" x14ac:dyDescent="0.25">
      <c r="A130" s="137"/>
      <c r="B130" s="633"/>
      <c r="C130" s="416" t="s">
        <v>114</v>
      </c>
      <c r="D130" s="634" t="s">
        <v>7</v>
      </c>
      <c r="E130" s="635" t="s">
        <v>1094</v>
      </c>
      <c r="F130" s="636"/>
      <c r="G130" s="637">
        <v>1</v>
      </c>
      <c r="H130" s="638"/>
      <c r="I130" s="639"/>
      <c r="J130" s="316"/>
      <c r="K130" s="317"/>
      <c r="L130" s="316"/>
      <c r="M130" s="317"/>
      <c r="N130" s="316"/>
      <c r="O130" s="317"/>
      <c r="P130" s="316"/>
      <c r="Q130" s="317"/>
      <c r="R130" s="316"/>
      <c r="S130" s="317"/>
      <c r="T130" s="316"/>
      <c r="U130" s="317"/>
      <c r="V130" s="316"/>
      <c r="W130" s="317"/>
      <c r="X130" s="316"/>
      <c r="Y130" s="317"/>
      <c r="Z130" s="316"/>
      <c r="AA130" s="317"/>
      <c r="AB130" s="316"/>
      <c r="AC130" s="317"/>
      <c r="AD130" s="316"/>
      <c r="AE130" s="317"/>
      <c r="AF130" s="316"/>
      <c r="AG130" s="317"/>
      <c r="AH130" s="1609"/>
      <c r="AI130" s="1610"/>
      <c r="AJ130" s="316"/>
      <c r="AK130" s="317"/>
      <c r="AL130" s="1609"/>
      <c r="AM130" s="1610"/>
      <c r="AN130" s="1609"/>
      <c r="AO130" s="1610"/>
      <c r="AP130" s="1905"/>
      <c r="AQ130" s="1906"/>
      <c r="AR130" s="316"/>
      <c r="AS130" s="317"/>
      <c r="AT130" s="316"/>
      <c r="AU130" s="317"/>
      <c r="AV130" s="528"/>
      <c r="GA130" s="139"/>
      <c r="GB130" s="140"/>
      <c r="GC130" s="141"/>
      <c r="GD130" s="141"/>
      <c r="GE130" s="141"/>
      <c r="GF130" s="141"/>
      <c r="GG130" s="141"/>
      <c r="GH130" s="141"/>
      <c r="GI130" s="142"/>
      <c r="HI130" s="143" t="s">
        <v>114</v>
      </c>
      <c r="HJ130" s="143" t="s">
        <v>46</v>
      </c>
      <c r="HK130" s="10" t="s">
        <v>46</v>
      </c>
      <c r="HL130" s="10" t="s">
        <v>23</v>
      </c>
      <c r="HM130" s="10" t="s">
        <v>45</v>
      </c>
      <c r="HN130" s="143" t="s">
        <v>103</v>
      </c>
    </row>
    <row r="131" spans="1:236" s="8" customFormat="1" ht="30" customHeight="1" thickBot="1" x14ac:dyDescent="0.3">
      <c r="A131" s="106"/>
      <c r="B131" s="654"/>
      <c r="C131" s="655"/>
      <c r="D131" s="655"/>
      <c r="E131" s="655"/>
      <c r="F131" s="655"/>
      <c r="G131" s="655"/>
      <c r="H131" s="655"/>
      <c r="I131" s="656"/>
      <c r="J131" s="2255" t="s">
        <v>2484</v>
      </c>
      <c r="K131" s="2266"/>
      <c r="L131" s="2275" t="s">
        <v>2485</v>
      </c>
      <c r="M131" s="2266"/>
      <c r="N131" s="2255" t="s">
        <v>2486</v>
      </c>
      <c r="O131" s="2266"/>
      <c r="P131" s="2255" t="s">
        <v>2487</v>
      </c>
      <c r="Q131" s="2266"/>
      <c r="R131" s="2255" t="s">
        <v>2488</v>
      </c>
      <c r="S131" s="2266"/>
      <c r="T131" s="2255" t="s">
        <v>2489</v>
      </c>
      <c r="U131" s="2266"/>
      <c r="V131" s="2255" t="s">
        <v>2490</v>
      </c>
      <c r="W131" s="2266"/>
      <c r="X131" s="2255" t="s">
        <v>2491</v>
      </c>
      <c r="Y131" s="2266"/>
      <c r="Z131" s="2255" t="s">
        <v>2492</v>
      </c>
      <c r="AA131" s="2266"/>
      <c r="AB131" s="2255" t="s">
        <v>2493</v>
      </c>
      <c r="AC131" s="2266"/>
      <c r="AD131" s="2255" t="s">
        <v>2494</v>
      </c>
      <c r="AE131" s="2266"/>
      <c r="AF131" s="2255" t="s">
        <v>2495</v>
      </c>
      <c r="AG131" s="2266"/>
      <c r="AH131" s="2270" t="s">
        <v>2496</v>
      </c>
      <c r="AI131" s="2271"/>
      <c r="AJ131" s="2255" t="s">
        <v>2497</v>
      </c>
      <c r="AK131" s="2266"/>
      <c r="AL131" s="2270" t="s">
        <v>2498</v>
      </c>
      <c r="AM131" s="2271"/>
      <c r="AN131" s="2270" t="s">
        <v>2499</v>
      </c>
      <c r="AO131" s="2271"/>
      <c r="AP131" s="2272" t="s">
        <v>2504</v>
      </c>
      <c r="AQ131" s="2273"/>
      <c r="AR131" s="2255" t="s">
        <v>2500</v>
      </c>
      <c r="AS131" s="2266"/>
      <c r="AT131" s="2255" t="s">
        <v>2501</v>
      </c>
      <c r="AU131" s="2256"/>
      <c r="AV131" s="521" t="s">
        <v>2502</v>
      </c>
      <c r="GA131" s="108"/>
      <c r="GB131" s="109"/>
      <c r="GC131" s="110"/>
      <c r="GD131" s="110"/>
      <c r="GE131" s="111">
        <f>SUM(GE132:GE140)</f>
        <v>0</v>
      </c>
      <c r="GF131" s="110"/>
      <c r="GG131" s="111">
        <f>SUM(GG132:GG140)</f>
        <v>0</v>
      </c>
      <c r="GH131" s="110"/>
      <c r="GI131" s="112">
        <f>SUM(GI132:GI140)</f>
        <v>0</v>
      </c>
      <c r="HG131" s="113" t="s">
        <v>45</v>
      </c>
      <c r="HI131" s="114" t="s">
        <v>43</v>
      </c>
      <c r="HJ131" s="114" t="s">
        <v>45</v>
      </c>
      <c r="HN131" s="113" t="s">
        <v>103</v>
      </c>
      <c r="HZ131" s="115">
        <f>SUM(HZ132:HZ140)</f>
        <v>20218.039999999997</v>
      </c>
    </row>
    <row r="132" spans="1:236" s="3" customFormat="1" ht="30" customHeight="1" thickBot="1" x14ac:dyDescent="0.25">
      <c r="A132" s="43"/>
      <c r="B132" s="599"/>
      <c r="C132" s="600"/>
      <c r="D132" s="600"/>
      <c r="E132" s="600"/>
      <c r="F132" s="600"/>
      <c r="G132" s="600"/>
      <c r="H132" s="600"/>
      <c r="I132" s="601"/>
      <c r="J132" s="175" t="s">
        <v>91</v>
      </c>
      <c r="K132" s="177" t="s">
        <v>2503</v>
      </c>
      <c r="L132" s="175" t="s">
        <v>91</v>
      </c>
      <c r="M132" s="177" t="s">
        <v>2503</v>
      </c>
      <c r="N132" s="175" t="s">
        <v>91</v>
      </c>
      <c r="O132" s="177" t="s">
        <v>2503</v>
      </c>
      <c r="P132" s="175" t="s">
        <v>91</v>
      </c>
      <c r="Q132" s="177" t="s">
        <v>2503</v>
      </c>
      <c r="R132" s="175" t="s">
        <v>91</v>
      </c>
      <c r="S132" s="177" t="s">
        <v>2503</v>
      </c>
      <c r="T132" s="175" t="s">
        <v>91</v>
      </c>
      <c r="U132" s="177" t="s">
        <v>2503</v>
      </c>
      <c r="V132" s="175" t="s">
        <v>91</v>
      </c>
      <c r="W132" s="177" t="s">
        <v>2503</v>
      </c>
      <c r="X132" s="175" t="s">
        <v>91</v>
      </c>
      <c r="Y132" s="177" t="s">
        <v>2503</v>
      </c>
      <c r="Z132" s="175" t="s">
        <v>91</v>
      </c>
      <c r="AA132" s="177" t="s">
        <v>2503</v>
      </c>
      <c r="AB132" s="175" t="s">
        <v>91</v>
      </c>
      <c r="AC132" s="177" t="s">
        <v>2503</v>
      </c>
      <c r="AD132" s="175" t="s">
        <v>91</v>
      </c>
      <c r="AE132" s="177" t="s">
        <v>2503</v>
      </c>
      <c r="AF132" s="175" t="s">
        <v>91</v>
      </c>
      <c r="AG132" s="177" t="s">
        <v>2503</v>
      </c>
      <c r="AH132" s="1599" t="s">
        <v>91</v>
      </c>
      <c r="AI132" s="1600" t="s">
        <v>2503</v>
      </c>
      <c r="AJ132" s="175" t="s">
        <v>91</v>
      </c>
      <c r="AK132" s="177" t="s">
        <v>2503</v>
      </c>
      <c r="AL132" s="1599" t="s">
        <v>91</v>
      </c>
      <c r="AM132" s="1600" t="s">
        <v>2503</v>
      </c>
      <c r="AN132" s="1599" t="s">
        <v>91</v>
      </c>
      <c r="AO132" s="1600" t="s">
        <v>2503</v>
      </c>
      <c r="AP132" s="1895" t="s">
        <v>91</v>
      </c>
      <c r="AQ132" s="1896" t="s">
        <v>2503</v>
      </c>
      <c r="AR132" s="175" t="s">
        <v>91</v>
      </c>
      <c r="AS132" s="177" t="s">
        <v>2503</v>
      </c>
      <c r="AT132" s="175" t="s">
        <v>91</v>
      </c>
      <c r="AU132" s="177" t="s">
        <v>2503</v>
      </c>
      <c r="AV132" s="522"/>
      <c r="GA132" s="44"/>
      <c r="GB132" s="586" t="s">
        <v>7</v>
      </c>
      <c r="GC132" s="587" t="s">
        <v>31</v>
      </c>
      <c r="GD132" s="196"/>
      <c r="GE132" s="45">
        <f>GD132*G134</f>
        <v>0</v>
      </c>
      <c r="GF132" s="45">
        <v>0</v>
      </c>
      <c r="GG132" s="45">
        <f>GF132*G134</f>
        <v>0</v>
      </c>
      <c r="GH132" s="45">
        <v>0</v>
      </c>
      <c r="GI132" s="588">
        <f>GH132*G134</f>
        <v>0</v>
      </c>
      <c r="HG132" s="46" t="s">
        <v>110</v>
      </c>
      <c r="HI132" s="46" t="s">
        <v>105</v>
      </c>
      <c r="HJ132" s="46" t="s">
        <v>46</v>
      </c>
      <c r="HN132" s="46" t="s">
        <v>103</v>
      </c>
      <c r="HT132" s="589">
        <f>IF(GC132="základní",I134,0)</f>
        <v>17656.189999999999</v>
      </c>
      <c r="HU132" s="589">
        <f>IF(GC132="snížená",I134,0)</f>
        <v>0</v>
      </c>
      <c r="HV132" s="589">
        <f>IF(GC132="zákl. přenesená",I134,0)</f>
        <v>0</v>
      </c>
      <c r="HW132" s="589">
        <f>IF(GC132="sníž. přenesená",I134,0)</f>
        <v>0</v>
      </c>
      <c r="HX132" s="589">
        <f>IF(GC132="nulová",I134,0)</f>
        <v>0</v>
      </c>
      <c r="HY132" s="46" t="s">
        <v>45</v>
      </c>
      <c r="HZ132" s="589">
        <f>ROUND(H134*G134,2)</f>
        <v>17656.189999999999</v>
      </c>
      <c r="IA132" s="46" t="s">
        <v>110</v>
      </c>
      <c r="IB132" s="46" t="s">
        <v>1255</v>
      </c>
    </row>
    <row r="133" spans="1:236" s="1131" customFormat="1" ht="30" customHeight="1" thickBot="1" x14ac:dyDescent="0.35">
      <c r="A133" s="1156"/>
      <c r="B133" s="1151"/>
      <c r="C133" s="1152" t="s">
        <v>43</v>
      </c>
      <c r="D133" s="1152" t="s">
        <v>110</v>
      </c>
      <c r="E133" s="1153" t="s">
        <v>349</v>
      </c>
      <c r="F133" s="1154"/>
      <c r="G133" s="1154"/>
      <c r="H133" s="1155"/>
      <c r="I133" s="686">
        <f>HZ131</f>
        <v>20218.039999999997</v>
      </c>
      <c r="J133" s="1122"/>
      <c r="K133" s="1123">
        <f>K134+K140</f>
        <v>0</v>
      </c>
      <c r="L133" s="404"/>
      <c r="M133" s="404">
        <f>M134+M140</f>
        <v>0</v>
      </c>
      <c r="N133" s="404"/>
      <c r="O133" s="404">
        <f>O134+O140</f>
        <v>5287.95</v>
      </c>
      <c r="P133" s="404"/>
      <c r="Q133" s="404">
        <f>Q134+Q140</f>
        <v>2208.13</v>
      </c>
      <c r="R133" s="404"/>
      <c r="S133" s="404">
        <f>S134+S140</f>
        <v>0</v>
      </c>
      <c r="T133" s="404"/>
      <c r="U133" s="404">
        <f>U134+U140</f>
        <v>0</v>
      </c>
      <c r="V133" s="404"/>
      <c r="W133" s="404">
        <f>W134+W140</f>
        <v>0</v>
      </c>
      <c r="X133" s="404"/>
      <c r="Y133" s="404">
        <f>Y134+Y140</f>
        <v>0</v>
      </c>
      <c r="Z133" s="404"/>
      <c r="AA133" s="404">
        <f>AA134+AA140</f>
        <v>0</v>
      </c>
      <c r="AB133" s="404"/>
      <c r="AC133" s="404">
        <f>AC134+AC140</f>
        <v>0</v>
      </c>
      <c r="AD133" s="404"/>
      <c r="AE133" s="404">
        <f>AE134+AE140</f>
        <v>0</v>
      </c>
      <c r="AF133" s="404"/>
      <c r="AG133" s="404">
        <f>AG134+AG140</f>
        <v>0</v>
      </c>
      <c r="AH133" s="1670"/>
      <c r="AI133" s="1670">
        <f>AI134+AI140</f>
        <v>8559.26</v>
      </c>
      <c r="AJ133" s="404"/>
      <c r="AK133" s="404">
        <f>AK134+AK140</f>
        <v>0</v>
      </c>
      <c r="AL133" s="1670"/>
      <c r="AM133" s="1670">
        <f>AM134+AM140</f>
        <v>0</v>
      </c>
      <c r="AN133" s="1670"/>
      <c r="AO133" s="1670">
        <f>AO134+AO140</f>
        <v>0</v>
      </c>
      <c r="AP133" s="1937"/>
      <c r="AQ133" s="1937">
        <f>AQ134+AQ140</f>
        <v>0</v>
      </c>
      <c r="AR133" s="1123"/>
      <c r="AS133" s="1123">
        <f>AS134+AS140</f>
        <v>16055.34</v>
      </c>
      <c r="AT133" s="1123"/>
      <c r="AU133" s="1123">
        <f>AU134+AU140</f>
        <v>4162.71</v>
      </c>
      <c r="AV133" s="1124">
        <f>AU133/I133</f>
        <v>0.20589087765183967</v>
      </c>
      <c r="GA133" s="1132"/>
      <c r="GB133" s="1133"/>
      <c r="GC133" s="1134"/>
      <c r="GD133" s="1134"/>
      <c r="GE133" s="1134"/>
      <c r="GF133" s="1134"/>
      <c r="GG133" s="1134"/>
      <c r="GH133" s="1134"/>
      <c r="GI133" s="1135"/>
      <c r="HI133" s="1136" t="s">
        <v>112</v>
      </c>
      <c r="HJ133" s="1136" t="s">
        <v>46</v>
      </c>
    </row>
    <row r="134" spans="1:236" s="10" customFormat="1" ht="30" customHeight="1" x14ac:dyDescent="0.2">
      <c r="A134" s="137"/>
      <c r="B134" s="550" t="s">
        <v>307</v>
      </c>
      <c r="C134" s="551" t="s">
        <v>105</v>
      </c>
      <c r="D134" s="552" t="s">
        <v>351</v>
      </c>
      <c r="E134" s="553" t="s">
        <v>352</v>
      </c>
      <c r="F134" s="554" t="s">
        <v>194</v>
      </c>
      <c r="G134" s="555">
        <v>19.91</v>
      </c>
      <c r="H134" s="556">
        <v>886.8</v>
      </c>
      <c r="I134" s="557">
        <f>ROUND(H134*G134,2)</f>
        <v>17656.189999999999</v>
      </c>
      <c r="J134" s="609"/>
      <c r="K134" s="610">
        <f>ROUND(J134*$H134,2)</f>
        <v>0</v>
      </c>
      <c r="L134" s="609"/>
      <c r="M134" s="610">
        <f>ROUND(L134*$H134,2)</f>
        <v>0</v>
      </c>
      <c r="N134" s="609">
        <v>5</v>
      </c>
      <c r="O134" s="610">
        <f>ROUND(N134*$H134,2)</f>
        <v>4434</v>
      </c>
      <c r="P134" s="609">
        <v>2.4900000000000002</v>
      </c>
      <c r="Q134" s="610">
        <f>ROUND(P134*$H134,2)</f>
        <v>2208.13</v>
      </c>
      <c r="R134" s="609"/>
      <c r="S134" s="610">
        <f>ROUND(R134*$H134,2)</f>
        <v>0</v>
      </c>
      <c r="T134" s="609"/>
      <c r="U134" s="610">
        <f>ROUND(T134*$H134,2)</f>
        <v>0</v>
      </c>
      <c r="V134" s="609"/>
      <c r="W134" s="610">
        <f>ROUND(V134*$H134,2)</f>
        <v>0</v>
      </c>
      <c r="X134" s="609"/>
      <c r="Y134" s="610">
        <f>ROUND(X134*$H134,2)</f>
        <v>0</v>
      </c>
      <c r="Z134" s="609"/>
      <c r="AA134" s="610">
        <f>ROUND(Z134*$H134,2)</f>
        <v>0</v>
      </c>
      <c r="AB134" s="609"/>
      <c r="AC134" s="610">
        <f>ROUND(AB134*$H134,2)</f>
        <v>0</v>
      </c>
      <c r="AD134" s="609"/>
      <c r="AE134" s="610">
        <f>ROUND(AD134*$H134,2)</f>
        <v>0</v>
      </c>
      <c r="AF134" s="609"/>
      <c r="AG134" s="610">
        <f>ROUND(AF134*$H134,2)</f>
        <v>0</v>
      </c>
      <c r="AH134" s="2103">
        <v>8.4</v>
      </c>
      <c r="AI134" s="2104">
        <f>ROUND(AH134*$H134,2)</f>
        <v>7449.12</v>
      </c>
      <c r="AJ134" s="609"/>
      <c r="AK134" s="610">
        <f>ROUND(AJ134*$H134,2)</f>
        <v>0</v>
      </c>
      <c r="AL134" s="2103"/>
      <c r="AM134" s="2104">
        <f>ROUND(AL134*$H134,2)</f>
        <v>0</v>
      </c>
      <c r="AN134" s="2103"/>
      <c r="AO134" s="2104">
        <f>ROUND(AN134*$H134,2)</f>
        <v>0</v>
      </c>
      <c r="AP134" s="1940"/>
      <c r="AQ134" s="1941">
        <f>ROUND(AP134*$H134,2)</f>
        <v>0</v>
      </c>
      <c r="AR134" s="609">
        <f>AP134+AN134+AL134+AJ134+AH134+AF134+AD134+AB134+Z134+X134+V134+T134+R134+P134+N134+L134+J134</f>
        <v>15.89</v>
      </c>
      <c r="AS134" s="610">
        <f>ROUND(AR134*H134,2)</f>
        <v>14091.25</v>
      </c>
      <c r="AT134" s="609">
        <f>G134-AR134</f>
        <v>4.0199999999999996</v>
      </c>
      <c r="AU134" s="610">
        <f>ROUND(AT134*H134,2)</f>
        <v>3564.94</v>
      </c>
      <c r="AV134" s="820">
        <f>AU134/I134</f>
        <v>0.2019087923272235</v>
      </c>
      <c r="GA134" s="139"/>
      <c r="GB134" s="140"/>
      <c r="GC134" s="141"/>
      <c r="GD134" s="141"/>
      <c r="GE134" s="141"/>
      <c r="GF134" s="141"/>
      <c r="GG134" s="141"/>
      <c r="GH134" s="141"/>
      <c r="GI134" s="142"/>
      <c r="HI134" s="143" t="s">
        <v>114</v>
      </c>
      <c r="HJ134" s="143" t="s">
        <v>46</v>
      </c>
      <c r="HK134" s="10" t="s">
        <v>46</v>
      </c>
      <c r="HL134" s="10" t="s">
        <v>23</v>
      </c>
      <c r="HM134" s="10" t="s">
        <v>44</v>
      </c>
      <c r="HN134" s="143" t="s">
        <v>103</v>
      </c>
    </row>
    <row r="135" spans="1:236" s="10" customFormat="1" ht="30" customHeight="1" x14ac:dyDescent="0.2">
      <c r="A135" s="137"/>
      <c r="B135" s="625"/>
      <c r="C135" s="416" t="s">
        <v>112</v>
      </c>
      <c r="D135" s="196"/>
      <c r="E135" s="626" t="s">
        <v>354</v>
      </c>
      <c r="F135" s="196"/>
      <c r="G135" s="196"/>
      <c r="H135" s="197"/>
      <c r="I135" s="498"/>
      <c r="J135" s="316"/>
      <c r="K135" s="317"/>
      <c r="L135" s="316"/>
      <c r="M135" s="317"/>
      <c r="N135" s="316"/>
      <c r="O135" s="317"/>
      <c r="P135" s="316"/>
      <c r="Q135" s="317"/>
      <c r="R135" s="316"/>
      <c r="S135" s="317"/>
      <c r="T135" s="316"/>
      <c r="U135" s="317"/>
      <c r="V135" s="316"/>
      <c r="W135" s="317"/>
      <c r="X135" s="316"/>
      <c r="Y135" s="317"/>
      <c r="Z135" s="316"/>
      <c r="AA135" s="317"/>
      <c r="AB135" s="316"/>
      <c r="AC135" s="317"/>
      <c r="AD135" s="316"/>
      <c r="AE135" s="317"/>
      <c r="AF135" s="316"/>
      <c r="AG135" s="317"/>
      <c r="AH135" s="1609"/>
      <c r="AI135" s="1610"/>
      <c r="AJ135" s="316"/>
      <c r="AK135" s="317"/>
      <c r="AL135" s="1609"/>
      <c r="AM135" s="1610"/>
      <c r="AN135" s="1609"/>
      <c r="AO135" s="1610"/>
      <c r="AP135" s="1905"/>
      <c r="AQ135" s="1906"/>
      <c r="AR135" s="316"/>
      <c r="AS135" s="317"/>
      <c r="AT135" s="316"/>
      <c r="AU135" s="317"/>
      <c r="AV135" s="528"/>
      <c r="GA135" s="139"/>
      <c r="GB135" s="140"/>
      <c r="GC135" s="141"/>
      <c r="GD135" s="141"/>
      <c r="GE135" s="141"/>
      <c r="GF135" s="141"/>
      <c r="GG135" s="141"/>
      <c r="GH135" s="141"/>
      <c r="GI135" s="142"/>
      <c r="HI135" s="143" t="s">
        <v>114</v>
      </c>
      <c r="HJ135" s="143" t="s">
        <v>46</v>
      </c>
      <c r="HK135" s="10" t="s">
        <v>46</v>
      </c>
      <c r="HL135" s="10" t="s">
        <v>23</v>
      </c>
      <c r="HM135" s="10" t="s">
        <v>44</v>
      </c>
      <c r="HN135" s="143" t="s">
        <v>103</v>
      </c>
    </row>
    <row r="136" spans="1:236" s="10" customFormat="1" ht="30" customHeight="1" x14ac:dyDescent="0.2">
      <c r="A136" s="137"/>
      <c r="B136" s="633"/>
      <c r="C136" s="416" t="s">
        <v>114</v>
      </c>
      <c r="D136" s="634" t="s">
        <v>7</v>
      </c>
      <c r="E136" s="635" t="s">
        <v>1256</v>
      </c>
      <c r="F136" s="636"/>
      <c r="G136" s="637">
        <v>10.15</v>
      </c>
      <c r="H136" s="638"/>
      <c r="I136" s="639"/>
      <c r="J136" s="316"/>
      <c r="K136" s="317"/>
      <c r="L136" s="316"/>
      <c r="M136" s="317"/>
      <c r="N136" s="316"/>
      <c r="O136" s="317"/>
      <c r="P136" s="316"/>
      <c r="Q136" s="317"/>
      <c r="R136" s="316"/>
      <c r="S136" s="317"/>
      <c r="T136" s="316"/>
      <c r="U136" s="317"/>
      <c r="V136" s="316"/>
      <c r="W136" s="317"/>
      <c r="X136" s="316"/>
      <c r="Y136" s="317"/>
      <c r="Z136" s="316"/>
      <c r="AA136" s="317"/>
      <c r="AB136" s="316"/>
      <c r="AC136" s="317"/>
      <c r="AD136" s="316"/>
      <c r="AE136" s="317"/>
      <c r="AF136" s="316"/>
      <c r="AG136" s="317"/>
      <c r="AH136" s="1609"/>
      <c r="AI136" s="1610"/>
      <c r="AJ136" s="316"/>
      <c r="AK136" s="317"/>
      <c r="AL136" s="1609"/>
      <c r="AM136" s="1610"/>
      <c r="AN136" s="1609"/>
      <c r="AO136" s="1610"/>
      <c r="AP136" s="1905"/>
      <c r="AQ136" s="1906"/>
      <c r="AR136" s="316"/>
      <c r="AS136" s="317"/>
      <c r="AT136" s="316"/>
      <c r="AU136" s="317"/>
      <c r="AV136" s="528"/>
      <c r="GA136" s="139"/>
      <c r="GB136" s="140"/>
      <c r="GC136" s="141"/>
      <c r="GD136" s="141"/>
      <c r="GE136" s="141"/>
      <c r="GF136" s="141"/>
      <c r="GG136" s="141"/>
      <c r="GH136" s="141"/>
      <c r="GI136" s="142"/>
      <c r="HI136" s="143" t="s">
        <v>114</v>
      </c>
      <c r="HJ136" s="143" t="s">
        <v>46</v>
      </c>
      <c r="HK136" s="10" t="s">
        <v>46</v>
      </c>
      <c r="HL136" s="10" t="s">
        <v>23</v>
      </c>
      <c r="HM136" s="10" t="s">
        <v>44</v>
      </c>
      <c r="HN136" s="143" t="s">
        <v>103</v>
      </c>
    </row>
    <row r="137" spans="1:236" s="12" customFormat="1" ht="30" customHeight="1" x14ac:dyDescent="0.2">
      <c r="A137" s="151"/>
      <c r="B137" s="633"/>
      <c r="C137" s="416" t="s">
        <v>114</v>
      </c>
      <c r="D137" s="634" t="s">
        <v>7</v>
      </c>
      <c r="E137" s="635" t="s">
        <v>1257</v>
      </c>
      <c r="F137" s="636"/>
      <c r="G137" s="637">
        <v>6.01</v>
      </c>
      <c r="H137" s="638"/>
      <c r="I137" s="639"/>
      <c r="J137" s="322"/>
      <c r="K137" s="323"/>
      <c r="L137" s="322"/>
      <c r="M137" s="323"/>
      <c r="N137" s="322"/>
      <c r="O137" s="323"/>
      <c r="P137" s="322"/>
      <c r="Q137" s="323"/>
      <c r="R137" s="322"/>
      <c r="S137" s="323"/>
      <c r="T137" s="322"/>
      <c r="U137" s="323"/>
      <c r="V137" s="322"/>
      <c r="W137" s="323"/>
      <c r="X137" s="322"/>
      <c r="Y137" s="323"/>
      <c r="Z137" s="322"/>
      <c r="AA137" s="323"/>
      <c r="AB137" s="322"/>
      <c r="AC137" s="323"/>
      <c r="AD137" s="322"/>
      <c r="AE137" s="323"/>
      <c r="AF137" s="322"/>
      <c r="AG137" s="323"/>
      <c r="AH137" s="1613"/>
      <c r="AI137" s="1614"/>
      <c r="AJ137" s="322"/>
      <c r="AK137" s="323"/>
      <c r="AL137" s="1613"/>
      <c r="AM137" s="1614"/>
      <c r="AN137" s="1613"/>
      <c r="AO137" s="1614"/>
      <c r="AP137" s="1911"/>
      <c r="AQ137" s="1912"/>
      <c r="AR137" s="322"/>
      <c r="AS137" s="323"/>
      <c r="AT137" s="322"/>
      <c r="AU137" s="323"/>
      <c r="AV137" s="529"/>
      <c r="GA137" s="153"/>
      <c r="GB137" s="154"/>
      <c r="GC137" s="155"/>
      <c r="GD137" s="155"/>
      <c r="GE137" s="155"/>
      <c r="GF137" s="155"/>
      <c r="GG137" s="155"/>
      <c r="GH137" s="155"/>
      <c r="GI137" s="156"/>
      <c r="HI137" s="157" t="s">
        <v>114</v>
      </c>
      <c r="HJ137" s="157" t="s">
        <v>46</v>
      </c>
      <c r="HK137" s="12" t="s">
        <v>110</v>
      </c>
      <c r="HL137" s="12" t="s">
        <v>23</v>
      </c>
      <c r="HM137" s="12" t="s">
        <v>45</v>
      </c>
      <c r="HN137" s="157" t="s">
        <v>103</v>
      </c>
    </row>
    <row r="138" spans="1:236" s="3" customFormat="1" ht="30" customHeight="1" x14ac:dyDescent="0.2">
      <c r="A138" s="43"/>
      <c r="B138" s="633"/>
      <c r="C138" s="416" t="s">
        <v>114</v>
      </c>
      <c r="D138" s="634" t="s">
        <v>7</v>
      </c>
      <c r="E138" s="635" t="s">
        <v>1258</v>
      </c>
      <c r="F138" s="636"/>
      <c r="G138" s="637">
        <v>3.75</v>
      </c>
      <c r="H138" s="638"/>
      <c r="I138" s="639"/>
      <c r="J138" s="611"/>
      <c r="K138" s="612"/>
      <c r="L138" s="611"/>
      <c r="M138" s="612"/>
      <c r="N138" s="611"/>
      <c r="O138" s="612"/>
      <c r="P138" s="611"/>
      <c r="Q138" s="612"/>
      <c r="R138" s="611"/>
      <c r="S138" s="612"/>
      <c r="T138" s="611"/>
      <c r="U138" s="612"/>
      <c r="V138" s="611"/>
      <c r="W138" s="612"/>
      <c r="X138" s="611"/>
      <c r="Y138" s="612"/>
      <c r="Z138" s="611"/>
      <c r="AA138" s="612"/>
      <c r="AB138" s="611"/>
      <c r="AC138" s="612"/>
      <c r="AD138" s="611"/>
      <c r="AE138" s="612"/>
      <c r="AF138" s="611"/>
      <c r="AG138" s="612"/>
      <c r="AH138" s="2105"/>
      <c r="AI138" s="2106"/>
      <c r="AJ138" s="611"/>
      <c r="AK138" s="612"/>
      <c r="AL138" s="2105"/>
      <c r="AM138" s="2106"/>
      <c r="AN138" s="2105"/>
      <c r="AO138" s="2106"/>
      <c r="AP138" s="1942"/>
      <c r="AQ138" s="1943"/>
      <c r="AR138" s="611"/>
      <c r="AS138" s="612"/>
      <c r="AT138" s="611"/>
      <c r="AU138" s="612"/>
      <c r="AV138" s="821"/>
      <c r="GA138" s="44"/>
      <c r="GB138" s="586" t="s">
        <v>7</v>
      </c>
      <c r="GC138" s="587" t="s">
        <v>31</v>
      </c>
      <c r="GD138" s="196"/>
      <c r="GE138" s="45">
        <f>GD138*G140</f>
        <v>0</v>
      </c>
      <c r="GF138" s="45">
        <v>0</v>
      </c>
      <c r="GG138" s="45">
        <f>GF138*G140</f>
        <v>0</v>
      </c>
      <c r="GH138" s="45">
        <v>0</v>
      </c>
      <c r="GI138" s="588">
        <f>GH138*G140</f>
        <v>0</v>
      </c>
      <c r="HG138" s="46" t="s">
        <v>110</v>
      </c>
      <c r="HI138" s="46" t="s">
        <v>105</v>
      </c>
      <c r="HJ138" s="46" t="s">
        <v>46</v>
      </c>
      <c r="HN138" s="46" t="s">
        <v>103</v>
      </c>
      <c r="HT138" s="589">
        <f>IF(GC138="základní",I140,0)</f>
        <v>2561.85</v>
      </c>
      <c r="HU138" s="589">
        <f>IF(GC138="snížená",I140,0)</f>
        <v>0</v>
      </c>
      <c r="HV138" s="589">
        <f>IF(GC138="zákl. přenesená",I140,0)</f>
        <v>0</v>
      </c>
      <c r="HW138" s="589">
        <f>IF(GC138="sníž. přenesená",I140,0)</f>
        <v>0</v>
      </c>
      <c r="HX138" s="589">
        <f>IF(GC138="nulová",I140,0)</f>
        <v>0</v>
      </c>
      <c r="HY138" s="46" t="s">
        <v>45</v>
      </c>
      <c r="HZ138" s="589">
        <f>ROUND(H140*G140,2)</f>
        <v>2561.85</v>
      </c>
      <c r="IA138" s="46" t="s">
        <v>110</v>
      </c>
      <c r="IB138" s="46" t="s">
        <v>1259</v>
      </c>
    </row>
    <row r="139" spans="1:236" s="1" customFormat="1" ht="30" customHeight="1" x14ac:dyDescent="0.2">
      <c r="A139" s="23"/>
      <c r="B139" s="640"/>
      <c r="C139" s="416" t="s">
        <v>114</v>
      </c>
      <c r="D139" s="641" t="s">
        <v>7</v>
      </c>
      <c r="E139" s="642" t="s">
        <v>132</v>
      </c>
      <c r="F139" s="643"/>
      <c r="G139" s="644">
        <v>19.91</v>
      </c>
      <c r="H139" s="645"/>
      <c r="I139" s="646"/>
      <c r="J139" s="542"/>
      <c r="K139" s="543"/>
      <c r="L139" s="542"/>
      <c r="M139" s="543"/>
      <c r="N139" s="542"/>
      <c r="O139" s="543"/>
      <c r="P139" s="542"/>
      <c r="Q139" s="543"/>
      <c r="R139" s="542"/>
      <c r="S139" s="543"/>
      <c r="T139" s="542"/>
      <c r="U139" s="543"/>
      <c r="V139" s="542"/>
      <c r="W139" s="543"/>
      <c r="X139" s="542"/>
      <c r="Y139" s="543"/>
      <c r="Z139" s="542"/>
      <c r="AA139" s="543"/>
      <c r="AB139" s="542"/>
      <c r="AC139" s="543"/>
      <c r="AD139" s="542"/>
      <c r="AE139" s="543"/>
      <c r="AF139" s="542"/>
      <c r="AG139" s="543"/>
      <c r="AH139" s="1605"/>
      <c r="AI139" s="1606"/>
      <c r="AJ139" s="542"/>
      <c r="AK139" s="543"/>
      <c r="AL139" s="1605"/>
      <c r="AM139" s="1606"/>
      <c r="AN139" s="1605"/>
      <c r="AO139" s="1606"/>
      <c r="AP139" s="1901"/>
      <c r="AQ139" s="1902"/>
      <c r="AR139" s="542"/>
      <c r="AS139" s="543"/>
      <c r="AT139" s="542"/>
      <c r="AU139" s="543"/>
      <c r="AV139" s="539"/>
      <c r="GA139" s="25"/>
      <c r="GB139" s="128"/>
      <c r="GC139" s="129"/>
      <c r="GD139" s="33"/>
      <c r="GE139" s="33"/>
      <c r="GF139" s="33"/>
      <c r="GG139" s="33"/>
      <c r="GH139" s="33"/>
      <c r="GI139" s="34"/>
      <c r="GJ139" s="22"/>
      <c r="GK139" s="22"/>
      <c r="GL139" s="22"/>
      <c r="GM139" s="22"/>
      <c r="GN139" s="22"/>
      <c r="GO139" s="22"/>
      <c r="GP139" s="22"/>
      <c r="GQ139" s="22"/>
      <c r="GR139" s="22"/>
      <c r="GS139" s="22"/>
      <c r="GT139" s="22"/>
      <c r="HI139" s="13" t="s">
        <v>112</v>
      </c>
      <c r="HJ139" s="13" t="s">
        <v>46</v>
      </c>
    </row>
    <row r="140" spans="1:236" s="10" customFormat="1" ht="30" customHeight="1" x14ac:dyDescent="0.2">
      <c r="A140" s="137"/>
      <c r="B140" s="550" t="s">
        <v>315</v>
      </c>
      <c r="C140" s="558" t="s">
        <v>105</v>
      </c>
      <c r="D140" s="559" t="s">
        <v>359</v>
      </c>
      <c r="E140" s="560" t="s">
        <v>360</v>
      </c>
      <c r="F140" s="561" t="s">
        <v>194</v>
      </c>
      <c r="G140" s="562">
        <v>0.9</v>
      </c>
      <c r="H140" s="563">
        <v>2846.5</v>
      </c>
      <c r="I140" s="564">
        <f>ROUND(H140*G140,2)</f>
        <v>2561.85</v>
      </c>
      <c r="J140" s="609"/>
      <c r="K140" s="610">
        <f>ROUND(J140*$H140,2)</f>
        <v>0</v>
      </c>
      <c r="L140" s="609"/>
      <c r="M140" s="610">
        <f>ROUND(L140*$H140,2)</f>
        <v>0</v>
      </c>
      <c r="N140" s="609">
        <v>0.3</v>
      </c>
      <c r="O140" s="610">
        <f>ROUND(N140*$H140,2)</f>
        <v>853.95</v>
      </c>
      <c r="P140" s="609"/>
      <c r="Q140" s="610">
        <f>ROUND(P140*$H140,2)</f>
        <v>0</v>
      </c>
      <c r="R140" s="609"/>
      <c r="S140" s="610">
        <f>ROUND(R140*$H140,2)</f>
        <v>0</v>
      </c>
      <c r="T140" s="609"/>
      <c r="U140" s="610">
        <f>ROUND(T140*$H140,2)</f>
        <v>0</v>
      </c>
      <c r="V140" s="609"/>
      <c r="W140" s="610">
        <f>ROUND(V140*$H140,2)</f>
        <v>0</v>
      </c>
      <c r="X140" s="609"/>
      <c r="Y140" s="610">
        <f>ROUND(X140*$H140,2)</f>
        <v>0</v>
      </c>
      <c r="Z140" s="609"/>
      <c r="AA140" s="610">
        <f>ROUND(Z140*$H140,2)</f>
        <v>0</v>
      </c>
      <c r="AB140" s="609"/>
      <c r="AC140" s="610">
        <f>ROUND(AB140*$H140,2)</f>
        <v>0</v>
      </c>
      <c r="AD140" s="609"/>
      <c r="AE140" s="610">
        <f>ROUND(AD140*$H140,2)</f>
        <v>0</v>
      </c>
      <c r="AF140" s="609"/>
      <c r="AG140" s="610">
        <f>ROUND(AF140*$H140,2)</f>
        <v>0</v>
      </c>
      <c r="AH140" s="2103">
        <v>0.39</v>
      </c>
      <c r="AI140" s="2104">
        <f>ROUND(AH140*$H140,2)</f>
        <v>1110.1400000000001</v>
      </c>
      <c r="AJ140" s="609"/>
      <c r="AK140" s="610">
        <f>ROUND(AJ140*$H140,2)</f>
        <v>0</v>
      </c>
      <c r="AL140" s="2103"/>
      <c r="AM140" s="2104">
        <f>ROUND(AL140*$H140,2)</f>
        <v>0</v>
      </c>
      <c r="AN140" s="2103"/>
      <c r="AO140" s="2104">
        <f>ROUND(AN140*$H140,2)</f>
        <v>0</v>
      </c>
      <c r="AP140" s="1940"/>
      <c r="AQ140" s="1941">
        <f>ROUND(AP140*$H140,2)</f>
        <v>0</v>
      </c>
      <c r="AR140" s="609">
        <f>AP140+AN140+AL140+AJ140+AH140+AF140+AD140+AB140+Z140+X140+V140+T140+R140+P140+N140+L140+J140</f>
        <v>0.69</v>
      </c>
      <c r="AS140" s="610">
        <f>ROUND(AR140*H140,2)</f>
        <v>1964.09</v>
      </c>
      <c r="AT140" s="2396">
        <f>G140-AR140</f>
        <v>0.21000000000000008</v>
      </c>
      <c r="AU140" s="2397">
        <f>ROUND(AT140*H140,2)</f>
        <v>597.77</v>
      </c>
      <c r="AV140" s="2398">
        <f>AU140/I140</f>
        <v>0.23333528504791459</v>
      </c>
      <c r="AW140" s="12" t="s">
        <v>2616</v>
      </c>
      <c r="GA140" s="139"/>
      <c r="GB140" s="140"/>
      <c r="GC140" s="141"/>
      <c r="GD140" s="141"/>
      <c r="GE140" s="141"/>
      <c r="GF140" s="141"/>
      <c r="GG140" s="141"/>
      <c r="GH140" s="141"/>
      <c r="GI140" s="142"/>
      <c r="HI140" s="143" t="s">
        <v>114</v>
      </c>
      <c r="HJ140" s="143" t="s">
        <v>46</v>
      </c>
      <c r="HK140" s="10" t="s">
        <v>46</v>
      </c>
      <c r="HL140" s="10" t="s">
        <v>23</v>
      </c>
      <c r="HM140" s="10" t="s">
        <v>45</v>
      </c>
      <c r="HN140" s="143" t="s">
        <v>103</v>
      </c>
    </row>
    <row r="141" spans="1:236" s="8" customFormat="1" ht="30" customHeight="1" x14ac:dyDescent="0.2">
      <c r="A141" s="106"/>
      <c r="B141" s="625"/>
      <c r="C141" s="416" t="s">
        <v>112</v>
      </c>
      <c r="D141" s="196"/>
      <c r="E141" s="626" t="s">
        <v>362</v>
      </c>
      <c r="F141" s="196"/>
      <c r="G141" s="196"/>
      <c r="H141" s="197"/>
      <c r="I141" s="498"/>
      <c r="J141" s="325"/>
      <c r="K141" s="326"/>
      <c r="L141" s="325"/>
      <c r="M141" s="326"/>
      <c r="N141" s="325"/>
      <c r="O141" s="326"/>
      <c r="P141" s="325"/>
      <c r="Q141" s="326"/>
      <c r="R141" s="325"/>
      <c r="S141" s="326"/>
      <c r="T141" s="325"/>
      <c r="U141" s="326"/>
      <c r="V141" s="325"/>
      <c r="W141" s="326"/>
      <c r="X141" s="325"/>
      <c r="Y141" s="326"/>
      <c r="Z141" s="325"/>
      <c r="AA141" s="326"/>
      <c r="AB141" s="325"/>
      <c r="AC141" s="326"/>
      <c r="AD141" s="325"/>
      <c r="AE141" s="326"/>
      <c r="AF141" s="325"/>
      <c r="AG141" s="326"/>
      <c r="AH141" s="1616"/>
      <c r="AI141" s="1617"/>
      <c r="AJ141" s="325"/>
      <c r="AK141" s="326"/>
      <c r="AL141" s="1616"/>
      <c r="AM141" s="1617"/>
      <c r="AN141" s="1616"/>
      <c r="AO141" s="1617"/>
      <c r="AP141" s="1913"/>
      <c r="AQ141" s="1914"/>
      <c r="AR141" s="325"/>
      <c r="AS141" s="326"/>
      <c r="AT141" s="325"/>
      <c r="AU141" s="326"/>
      <c r="AV141" s="532"/>
      <c r="GA141" s="108"/>
      <c r="GB141" s="109"/>
      <c r="GC141" s="110"/>
      <c r="GD141" s="110"/>
      <c r="GE141" s="111">
        <f>SUM(GE142:GE157)</f>
        <v>0</v>
      </c>
      <c r="GF141" s="110"/>
      <c r="GG141" s="111">
        <f>SUM(GG142:GG157)</f>
        <v>0</v>
      </c>
      <c r="GH141" s="110"/>
      <c r="GI141" s="112">
        <f>SUM(GI142:GI157)</f>
        <v>0</v>
      </c>
      <c r="HG141" s="113" t="s">
        <v>45</v>
      </c>
      <c r="HI141" s="114" t="s">
        <v>43</v>
      </c>
      <c r="HJ141" s="114" t="s">
        <v>45</v>
      </c>
      <c r="HN141" s="113" t="s">
        <v>103</v>
      </c>
      <c r="HZ141" s="115">
        <f>SUM(HZ142:HZ157)</f>
        <v>84800.82</v>
      </c>
    </row>
    <row r="142" spans="1:236" s="3" customFormat="1" ht="30" customHeight="1" thickBot="1" x14ac:dyDescent="0.25">
      <c r="A142" s="43"/>
      <c r="B142" s="633"/>
      <c r="C142" s="416" t="s">
        <v>114</v>
      </c>
      <c r="D142" s="634" t="s">
        <v>7</v>
      </c>
      <c r="E142" s="635" t="s">
        <v>1260</v>
      </c>
      <c r="F142" s="636"/>
      <c r="G142" s="637">
        <v>0.9</v>
      </c>
      <c r="H142" s="638"/>
      <c r="I142" s="639"/>
      <c r="J142" s="611"/>
      <c r="K142" s="612"/>
      <c r="L142" s="611"/>
      <c r="M142" s="612"/>
      <c r="N142" s="611"/>
      <c r="O142" s="612"/>
      <c r="P142" s="611"/>
      <c r="Q142" s="612"/>
      <c r="R142" s="611"/>
      <c r="S142" s="612"/>
      <c r="T142" s="611"/>
      <c r="U142" s="612"/>
      <c r="V142" s="611"/>
      <c r="W142" s="612"/>
      <c r="X142" s="611"/>
      <c r="Y142" s="612"/>
      <c r="Z142" s="611"/>
      <c r="AA142" s="612"/>
      <c r="AB142" s="611"/>
      <c r="AC142" s="612"/>
      <c r="AD142" s="611"/>
      <c r="AE142" s="612"/>
      <c r="AF142" s="611"/>
      <c r="AG142" s="612"/>
      <c r="AH142" s="2105"/>
      <c r="AI142" s="2106"/>
      <c r="AJ142" s="611"/>
      <c r="AK142" s="612"/>
      <c r="AL142" s="2105"/>
      <c r="AM142" s="2106"/>
      <c r="AN142" s="2105"/>
      <c r="AO142" s="2106"/>
      <c r="AP142" s="1942"/>
      <c r="AQ142" s="1943"/>
      <c r="AR142" s="611"/>
      <c r="AS142" s="612"/>
      <c r="AT142" s="611"/>
      <c r="AU142" s="612"/>
      <c r="AV142" s="822"/>
      <c r="GA142" s="44"/>
      <c r="GB142" s="586" t="s">
        <v>7</v>
      </c>
      <c r="GC142" s="587" t="s">
        <v>31</v>
      </c>
      <c r="GD142" s="196"/>
      <c r="GE142" s="45">
        <f>GD142*G146</f>
        <v>0</v>
      </c>
      <c r="GF142" s="45">
        <v>0</v>
      </c>
      <c r="GG142" s="45">
        <f>GF142*G146</f>
        <v>0</v>
      </c>
      <c r="GH142" s="45">
        <v>0</v>
      </c>
      <c r="GI142" s="588">
        <f>GH142*G146</f>
        <v>0</v>
      </c>
      <c r="HG142" s="46" t="s">
        <v>110</v>
      </c>
      <c r="HI142" s="46" t="s">
        <v>105</v>
      </c>
      <c r="HJ142" s="46" t="s">
        <v>46</v>
      </c>
      <c r="HN142" s="46" t="s">
        <v>103</v>
      </c>
      <c r="HT142" s="589">
        <f>IF(GC142="základní",I146,0)</f>
        <v>27901.16</v>
      </c>
      <c r="HU142" s="589">
        <f>IF(GC142="snížená",I146,0)</f>
        <v>0</v>
      </c>
      <c r="HV142" s="589">
        <f>IF(GC142="zákl. přenesená",I146,0)</f>
        <v>0</v>
      </c>
      <c r="HW142" s="589">
        <f>IF(GC142="sníž. přenesená",I146,0)</f>
        <v>0</v>
      </c>
      <c r="HX142" s="589">
        <f>IF(GC142="nulová",I146,0)</f>
        <v>0</v>
      </c>
      <c r="HY142" s="46" t="s">
        <v>45</v>
      </c>
      <c r="HZ142" s="589">
        <f>ROUND(H146*G146,2)</f>
        <v>27901.16</v>
      </c>
      <c r="IA142" s="46" t="s">
        <v>110</v>
      </c>
      <c r="IB142" s="46" t="s">
        <v>1261</v>
      </c>
    </row>
    <row r="143" spans="1:236" s="1" customFormat="1" ht="30" customHeight="1" thickBot="1" x14ac:dyDescent="0.25">
      <c r="A143" s="23"/>
      <c r="B143" s="599"/>
      <c r="C143" s="600"/>
      <c r="D143" s="600"/>
      <c r="E143" s="600"/>
      <c r="F143" s="600"/>
      <c r="G143" s="600"/>
      <c r="H143" s="600"/>
      <c r="I143" s="601"/>
      <c r="J143" s="2255" t="s">
        <v>2484</v>
      </c>
      <c r="K143" s="2266"/>
      <c r="L143" s="2275" t="s">
        <v>2485</v>
      </c>
      <c r="M143" s="2266"/>
      <c r="N143" s="2255" t="s">
        <v>2486</v>
      </c>
      <c r="O143" s="2266"/>
      <c r="P143" s="2255" t="s">
        <v>2487</v>
      </c>
      <c r="Q143" s="2266"/>
      <c r="R143" s="2255" t="s">
        <v>2488</v>
      </c>
      <c r="S143" s="2266"/>
      <c r="T143" s="2255" t="s">
        <v>2489</v>
      </c>
      <c r="U143" s="2266"/>
      <c r="V143" s="2255" t="s">
        <v>2490</v>
      </c>
      <c r="W143" s="2266"/>
      <c r="X143" s="2255" t="s">
        <v>2491</v>
      </c>
      <c r="Y143" s="2266"/>
      <c r="Z143" s="2255" t="s">
        <v>2492</v>
      </c>
      <c r="AA143" s="2266"/>
      <c r="AB143" s="2255" t="s">
        <v>2493</v>
      </c>
      <c r="AC143" s="2266"/>
      <c r="AD143" s="2255" t="s">
        <v>2494</v>
      </c>
      <c r="AE143" s="2266"/>
      <c r="AF143" s="2255" t="s">
        <v>2495</v>
      </c>
      <c r="AG143" s="2266"/>
      <c r="AH143" s="2270" t="s">
        <v>2496</v>
      </c>
      <c r="AI143" s="2271"/>
      <c r="AJ143" s="2255" t="s">
        <v>2497</v>
      </c>
      <c r="AK143" s="2266"/>
      <c r="AL143" s="2270" t="s">
        <v>2498</v>
      </c>
      <c r="AM143" s="2271"/>
      <c r="AN143" s="2270" t="s">
        <v>2499</v>
      </c>
      <c r="AO143" s="2271"/>
      <c r="AP143" s="2272" t="s">
        <v>2504</v>
      </c>
      <c r="AQ143" s="2273"/>
      <c r="AR143" s="2255" t="s">
        <v>2500</v>
      </c>
      <c r="AS143" s="2266"/>
      <c r="AT143" s="2255" t="s">
        <v>2501</v>
      </c>
      <c r="AU143" s="2256"/>
      <c r="AV143" s="521" t="s">
        <v>2502</v>
      </c>
      <c r="GA143" s="25"/>
      <c r="GB143" s="128"/>
      <c r="GC143" s="129"/>
      <c r="GD143" s="33"/>
      <c r="GE143" s="33"/>
      <c r="GF143" s="33"/>
      <c r="GG143" s="33"/>
      <c r="GH143" s="33"/>
      <c r="GI143" s="34"/>
      <c r="GJ143" s="22"/>
      <c r="GK143" s="22"/>
      <c r="GL143" s="22"/>
      <c r="GM143" s="22"/>
      <c r="GN143" s="22"/>
      <c r="GO143" s="22"/>
      <c r="GP143" s="22"/>
      <c r="GQ143" s="22"/>
      <c r="GR143" s="22"/>
      <c r="GS143" s="22"/>
      <c r="GT143" s="22"/>
      <c r="HI143" s="13" t="s">
        <v>112</v>
      </c>
      <c r="HJ143" s="13" t="s">
        <v>46</v>
      </c>
    </row>
    <row r="144" spans="1:236" s="10" customFormat="1" ht="30" customHeight="1" thickBot="1" x14ac:dyDescent="0.25">
      <c r="A144" s="137"/>
      <c r="B144" s="657"/>
      <c r="C144" s="658"/>
      <c r="D144" s="658"/>
      <c r="E144" s="658"/>
      <c r="F144" s="658"/>
      <c r="G144" s="658"/>
      <c r="H144" s="658"/>
      <c r="I144" s="659"/>
      <c r="J144" s="175" t="s">
        <v>91</v>
      </c>
      <c r="K144" s="177" t="s">
        <v>2503</v>
      </c>
      <c r="L144" s="175" t="s">
        <v>91</v>
      </c>
      <c r="M144" s="177" t="s">
        <v>2503</v>
      </c>
      <c r="N144" s="175" t="s">
        <v>91</v>
      </c>
      <c r="O144" s="177" t="s">
        <v>2503</v>
      </c>
      <c r="P144" s="175" t="s">
        <v>91</v>
      </c>
      <c r="Q144" s="177" t="s">
        <v>2503</v>
      </c>
      <c r="R144" s="175" t="s">
        <v>91</v>
      </c>
      <c r="S144" s="177" t="s">
        <v>2503</v>
      </c>
      <c r="T144" s="175" t="s">
        <v>91</v>
      </c>
      <c r="U144" s="177" t="s">
        <v>2503</v>
      </c>
      <c r="V144" s="175" t="s">
        <v>91</v>
      </c>
      <c r="W144" s="177" t="s">
        <v>2503</v>
      </c>
      <c r="X144" s="175" t="s">
        <v>91</v>
      </c>
      <c r="Y144" s="177" t="s">
        <v>2503</v>
      </c>
      <c r="Z144" s="175" t="s">
        <v>91</v>
      </c>
      <c r="AA144" s="177" t="s">
        <v>2503</v>
      </c>
      <c r="AB144" s="175" t="s">
        <v>91</v>
      </c>
      <c r="AC144" s="177" t="s">
        <v>2503</v>
      </c>
      <c r="AD144" s="175" t="s">
        <v>91</v>
      </c>
      <c r="AE144" s="177" t="s">
        <v>2503</v>
      </c>
      <c r="AF144" s="175" t="s">
        <v>91</v>
      </c>
      <c r="AG144" s="177" t="s">
        <v>2503</v>
      </c>
      <c r="AH144" s="1599" t="s">
        <v>91</v>
      </c>
      <c r="AI144" s="1600" t="s">
        <v>2503</v>
      </c>
      <c r="AJ144" s="175" t="s">
        <v>91</v>
      </c>
      <c r="AK144" s="177" t="s">
        <v>2503</v>
      </c>
      <c r="AL144" s="1599" t="s">
        <v>91</v>
      </c>
      <c r="AM144" s="1600" t="s">
        <v>2503</v>
      </c>
      <c r="AN144" s="1599" t="s">
        <v>91</v>
      </c>
      <c r="AO144" s="1600" t="s">
        <v>2503</v>
      </c>
      <c r="AP144" s="1895" t="s">
        <v>91</v>
      </c>
      <c r="AQ144" s="1896" t="s">
        <v>2503</v>
      </c>
      <c r="AR144" s="175" t="s">
        <v>91</v>
      </c>
      <c r="AS144" s="177" t="s">
        <v>2503</v>
      </c>
      <c r="AT144" s="175" t="s">
        <v>91</v>
      </c>
      <c r="AU144" s="177" t="s">
        <v>2503</v>
      </c>
      <c r="AV144" s="522"/>
      <c r="GA144" s="139"/>
      <c r="GB144" s="140"/>
      <c r="GC144" s="141"/>
      <c r="GD144" s="141"/>
      <c r="GE144" s="141"/>
      <c r="GF144" s="141"/>
      <c r="GG144" s="141"/>
      <c r="GH144" s="141"/>
      <c r="GI144" s="142"/>
      <c r="HI144" s="143" t="s">
        <v>114</v>
      </c>
      <c r="HJ144" s="143" t="s">
        <v>46</v>
      </c>
      <c r="HK144" s="10" t="s">
        <v>46</v>
      </c>
      <c r="HL144" s="10" t="s">
        <v>23</v>
      </c>
      <c r="HM144" s="10" t="s">
        <v>45</v>
      </c>
      <c r="HN144" s="143" t="s">
        <v>103</v>
      </c>
    </row>
    <row r="145" spans="1:236" s="1131" customFormat="1" ht="30" customHeight="1" thickBot="1" x14ac:dyDescent="0.35">
      <c r="A145" s="1156"/>
      <c r="B145" s="1151"/>
      <c r="C145" s="1152" t="s">
        <v>43</v>
      </c>
      <c r="D145" s="1152" t="s">
        <v>142</v>
      </c>
      <c r="E145" s="1153" t="s">
        <v>364</v>
      </c>
      <c r="F145" s="1154"/>
      <c r="G145" s="1154"/>
      <c r="H145" s="1155"/>
      <c r="I145" s="686">
        <f>HZ141</f>
        <v>84800.82</v>
      </c>
      <c r="J145" s="1122"/>
      <c r="K145" s="1123">
        <f>K146+K149+K151+K154+K157+K160</f>
        <v>0</v>
      </c>
      <c r="L145" s="404"/>
      <c r="M145" s="404">
        <f>M146+M149+M151+M154+M157+M160</f>
        <v>0</v>
      </c>
      <c r="N145" s="404"/>
      <c r="O145" s="404">
        <f>O146+O149+O151+O154+O157+O160</f>
        <v>0</v>
      </c>
      <c r="P145" s="404"/>
      <c r="Q145" s="404">
        <f>Q146+Q149+Q151+Q154+Q157+Q160</f>
        <v>4339.5</v>
      </c>
      <c r="R145" s="404"/>
      <c r="S145" s="404">
        <f>S146+S149+S151+S154+S157+S160</f>
        <v>0</v>
      </c>
      <c r="T145" s="404"/>
      <c r="U145" s="404">
        <f>U146+U149+U151+U154+U157+U160</f>
        <v>0</v>
      </c>
      <c r="V145" s="404"/>
      <c r="W145" s="404">
        <f>W146+W149+W151+W154+W157+W160</f>
        <v>0</v>
      </c>
      <c r="X145" s="404"/>
      <c r="Y145" s="404">
        <f>Y146+Y149+Y151+Y154+Y157+Y160</f>
        <v>0</v>
      </c>
      <c r="Z145" s="404"/>
      <c r="AA145" s="404">
        <f>AA146+AA149+AA151+AA154+AA157+AA160</f>
        <v>0</v>
      </c>
      <c r="AB145" s="404"/>
      <c r="AC145" s="404">
        <f>AC146+AC149+AC151+AC154+AC157+AC160</f>
        <v>0</v>
      </c>
      <c r="AD145" s="404"/>
      <c r="AE145" s="404">
        <f>AE146+AE149+AE151+AE154+AE157+AE160</f>
        <v>0</v>
      </c>
      <c r="AF145" s="404"/>
      <c r="AG145" s="404">
        <f>AG146+AG149+AG151+AG154+AG157+AG160</f>
        <v>0</v>
      </c>
      <c r="AH145" s="1670"/>
      <c r="AI145" s="1670">
        <f>AI146+AI149+AI151+AI154+AI157+AI160</f>
        <v>23075.1</v>
      </c>
      <c r="AJ145" s="404"/>
      <c r="AK145" s="404">
        <f>AK146+AK149+AK151+AK154+AK157+AK160</f>
        <v>0</v>
      </c>
      <c r="AL145" s="1670"/>
      <c r="AM145" s="1670">
        <f>AM146+AM149+AM151+AM154+AM157+AM160</f>
        <v>0</v>
      </c>
      <c r="AN145" s="1670"/>
      <c r="AO145" s="1670">
        <f>AO146+AO149+AO151+AO154+AO157+AO160</f>
        <v>0</v>
      </c>
      <c r="AP145" s="1937"/>
      <c r="AQ145" s="1937">
        <f>AQ146+AQ149+AQ151+AQ154+AQ157+AQ160</f>
        <v>3109.98</v>
      </c>
      <c r="AR145" s="1123"/>
      <c r="AS145" s="1123">
        <f>AS146+AS149+AS151+AS154+AS157+AS160</f>
        <v>30524.58</v>
      </c>
      <c r="AT145" s="1123"/>
      <c r="AU145" s="1123">
        <f>AU146+AU149+AU151+AU154+AU157+AU160</f>
        <v>54276.24</v>
      </c>
      <c r="AV145" s="1124">
        <f>AU145/I145</f>
        <v>0.64004381089711149</v>
      </c>
      <c r="GA145" s="1132"/>
      <c r="GB145" s="1137" t="s">
        <v>7</v>
      </c>
      <c r="GC145" s="1138" t="s">
        <v>31</v>
      </c>
      <c r="GD145" s="1134"/>
      <c r="GE145" s="1139">
        <f>GD145*G149</f>
        <v>0</v>
      </c>
      <c r="GF145" s="1139">
        <v>0</v>
      </c>
      <c r="GG145" s="1139">
        <f>GF145*G149</f>
        <v>0</v>
      </c>
      <c r="GH145" s="1139">
        <v>0</v>
      </c>
      <c r="GI145" s="1140">
        <f>GH145*G149</f>
        <v>0</v>
      </c>
      <c r="HG145" s="1136" t="s">
        <v>110</v>
      </c>
      <c r="HI145" s="1136" t="s">
        <v>105</v>
      </c>
      <c r="HJ145" s="1136" t="s">
        <v>46</v>
      </c>
      <c r="HN145" s="1136" t="s">
        <v>103</v>
      </c>
      <c r="HT145" s="684">
        <f>IF(GC145="základní",I149,0)</f>
        <v>746.73</v>
      </c>
      <c r="HU145" s="684">
        <f>IF(GC145="snížená",I149,0)</f>
        <v>0</v>
      </c>
      <c r="HV145" s="684">
        <f>IF(GC145="zákl. přenesená",I149,0)</f>
        <v>0</v>
      </c>
      <c r="HW145" s="684">
        <f>IF(GC145="sníž. přenesená",I149,0)</f>
        <v>0</v>
      </c>
      <c r="HX145" s="684">
        <f>IF(GC145="nulová",I149,0)</f>
        <v>0</v>
      </c>
      <c r="HY145" s="1136" t="s">
        <v>45</v>
      </c>
      <c r="HZ145" s="684">
        <f>ROUND(H149*G149,2)</f>
        <v>746.73</v>
      </c>
      <c r="IA145" s="1136" t="s">
        <v>110</v>
      </c>
      <c r="IB145" s="1136" t="s">
        <v>1263</v>
      </c>
    </row>
    <row r="146" spans="1:236" s="10" customFormat="1" ht="30" customHeight="1" x14ac:dyDescent="0.2">
      <c r="A146" s="137"/>
      <c r="B146" s="550" t="s">
        <v>320</v>
      </c>
      <c r="C146" s="551" t="s">
        <v>105</v>
      </c>
      <c r="D146" s="552" t="s">
        <v>395</v>
      </c>
      <c r="E146" s="553" t="s">
        <v>813</v>
      </c>
      <c r="F146" s="554" t="s">
        <v>108</v>
      </c>
      <c r="G146" s="555">
        <v>87.85</v>
      </c>
      <c r="H146" s="556">
        <v>317.60000000000002</v>
      </c>
      <c r="I146" s="557">
        <f>ROUND(H146*G146,2)</f>
        <v>27901.16</v>
      </c>
      <c r="J146" s="609"/>
      <c r="K146" s="610">
        <f>ROUND(J146*$H146,2)</f>
        <v>0</v>
      </c>
      <c r="L146" s="609"/>
      <c r="M146" s="610">
        <f>ROUND(L146*$H146,2)</f>
        <v>0</v>
      </c>
      <c r="N146" s="609"/>
      <c r="O146" s="610">
        <f>ROUND(N146*$H146,2)</f>
        <v>0</v>
      </c>
      <c r="P146" s="609"/>
      <c r="Q146" s="610">
        <f>ROUND(P146*$H146,2)</f>
        <v>0</v>
      </c>
      <c r="R146" s="609"/>
      <c r="S146" s="610">
        <f>ROUND(R146*$H146,2)</f>
        <v>0</v>
      </c>
      <c r="T146" s="609"/>
      <c r="U146" s="610">
        <f>ROUND(T146*$H146,2)</f>
        <v>0</v>
      </c>
      <c r="V146" s="609"/>
      <c r="W146" s="610">
        <f>ROUND(V146*$H146,2)</f>
        <v>0</v>
      </c>
      <c r="X146" s="609"/>
      <c r="Y146" s="610">
        <f>ROUND(X146*$H146,2)</f>
        <v>0</v>
      </c>
      <c r="Z146" s="609"/>
      <c r="AA146" s="610">
        <f>ROUND(Z146*$H146,2)</f>
        <v>0</v>
      </c>
      <c r="AB146" s="609"/>
      <c r="AC146" s="610">
        <f>ROUND(AB146*$H146,2)</f>
        <v>0</v>
      </c>
      <c r="AD146" s="609"/>
      <c r="AE146" s="610">
        <f>ROUND(AD146*$H146,2)</f>
        <v>0</v>
      </c>
      <c r="AF146" s="609"/>
      <c r="AG146" s="610">
        <f>ROUND(AF146*$H146,2)</f>
        <v>0</v>
      </c>
      <c r="AH146" s="2103"/>
      <c r="AI146" s="2104">
        <f>ROUND(AH146*$H146,2)</f>
        <v>0</v>
      </c>
      <c r="AJ146" s="609"/>
      <c r="AK146" s="610">
        <f>ROUND(AJ146*$H146,2)</f>
        <v>0</v>
      </c>
      <c r="AL146" s="2103"/>
      <c r="AM146" s="2104">
        <f>ROUND(AL146*$H146,2)</f>
        <v>0</v>
      </c>
      <c r="AN146" s="2103"/>
      <c r="AO146" s="2104">
        <f>ROUND(AN146*$H146,2)</f>
        <v>0</v>
      </c>
      <c r="AP146" s="1940"/>
      <c r="AQ146" s="1941">
        <f>ROUND(AP146*$H146,2)</f>
        <v>0</v>
      </c>
      <c r="AR146" s="609">
        <f>AP146+AN146+AL146+AJ146+AH146+AF146+AD146+AB146+Z146+X146+V146+T146+R146+P146+N146+L146+J146</f>
        <v>0</v>
      </c>
      <c r="AS146" s="610">
        <f>ROUND(AR146*H146,2)</f>
        <v>0</v>
      </c>
      <c r="AT146" s="609">
        <f>G146-AR146</f>
        <v>87.85</v>
      </c>
      <c r="AU146" s="610">
        <f>ROUND(AT146*H146,2)</f>
        <v>27901.16</v>
      </c>
      <c r="AV146" s="820">
        <f>AU146/I146</f>
        <v>1</v>
      </c>
      <c r="GA146" s="139"/>
      <c r="GB146" s="140"/>
      <c r="GC146" s="141"/>
      <c r="GD146" s="141"/>
      <c r="GE146" s="141"/>
      <c r="GF146" s="141"/>
      <c r="GG146" s="141"/>
      <c r="GH146" s="141"/>
      <c r="GI146" s="142"/>
      <c r="HI146" s="143" t="s">
        <v>114</v>
      </c>
      <c r="HJ146" s="143" t="s">
        <v>46</v>
      </c>
      <c r="HK146" s="10" t="s">
        <v>46</v>
      </c>
      <c r="HL146" s="10" t="s">
        <v>23</v>
      </c>
      <c r="HM146" s="10" t="s">
        <v>45</v>
      </c>
      <c r="HN146" s="143" t="s">
        <v>103</v>
      </c>
    </row>
    <row r="147" spans="1:236" s="3" customFormat="1" ht="30" customHeight="1" x14ac:dyDescent="0.2">
      <c r="A147" s="43"/>
      <c r="B147" s="625"/>
      <c r="C147" s="416" t="s">
        <v>112</v>
      </c>
      <c r="D147" s="196"/>
      <c r="E147" s="626" t="s">
        <v>398</v>
      </c>
      <c r="F147" s="196"/>
      <c r="G147" s="196"/>
      <c r="H147" s="197"/>
      <c r="I147" s="498"/>
      <c r="J147" s="611"/>
      <c r="K147" s="612"/>
      <c r="L147" s="611"/>
      <c r="M147" s="612"/>
      <c r="N147" s="611"/>
      <c r="O147" s="612"/>
      <c r="P147" s="611"/>
      <c r="Q147" s="612"/>
      <c r="R147" s="611"/>
      <c r="S147" s="612"/>
      <c r="T147" s="611"/>
      <c r="U147" s="612"/>
      <c r="V147" s="611"/>
      <c r="W147" s="612"/>
      <c r="X147" s="611"/>
      <c r="Y147" s="612"/>
      <c r="Z147" s="611"/>
      <c r="AA147" s="612"/>
      <c r="AB147" s="611"/>
      <c r="AC147" s="612"/>
      <c r="AD147" s="611"/>
      <c r="AE147" s="612"/>
      <c r="AF147" s="611"/>
      <c r="AG147" s="612"/>
      <c r="AH147" s="2105"/>
      <c r="AI147" s="2106"/>
      <c r="AJ147" s="611"/>
      <c r="AK147" s="612"/>
      <c r="AL147" s="2105"/>
      <c r="AM147" s="2106"/>
      <c r="AN147" s="2105"/>
      <c r="AO147" s="2106"/>
      <c r="AP147" s="1942"/>
      <c r="AQ147" s="1943"/>
      <c r="AR147" s="611"/>
      <c r="AS147" s="612"/>
      <c r="AT147" s="611"/>
      <c r="AU147" s="612"/>
      <c r="AV147" s="821"/>
      <c r="GA147" s="44"/>
      <c r="GB147" s="586" t="s">
        <v>7</v>
      </c>
      <c r="GC147" s="587" t="s">
        <v>31</v>
      </c>
      <c r="GD147" s="196"/>
      <c r="GE147" s="45">
        <f>GD147*G151</f>
        <v>0</v>
      </c>
      <c r="GF147" s="45">
        <v>0</v>
      </c>
      <c r="GG147" s="45">
        <f>GF147*G151</f>
        <v>0</v>
      </c>
      <c r="GH147" s="45">
        <v>0</v>
      </c>
      <c r="GI147" s="588">
        <f>GH147*G151</f>
        <v>0</v>
      </c>
      <c r="HG147" s="46" t="s">
        <v>110</v>
      </c>
      <c r="HI147" s="46" t="s">
        <v>105</v>
      </c>
      <c r="HJ147" s="46" t="s">
        <v>46</v>
      </c>
      <c r="HN147" s="46" t="s">
        <v>103</v>
      </c>
      <c r="HT147" s="589">
        <f>IF(GC147="základní",I151,0)</f>
        <v>21764.65</v>
      </c>
      <c r="HU147" s="589">
        <f>IF(GC147="snížená",I151,0)</f>
        <v>0</v>
      </c>
      <c r="HV147" s="589">
        <f>IF(GC147="zákl. přenesená",I151,0)</f>
        <v>0</v>
      </c>
      <c r="HW147" s="589">
        <f>IF(GC147="sníž. přenesená",I151,0)</f>
        <v>0</v>
      </c>
      <c r="HX147" s="589">
        <f>IF(GC147="nulová",I151,0)</f>
        <v>0</v>
      </c>
      <c r="HY147" s="46" t="s">
        <v>45</v>
      </c>
      <c r="HZ147" s="589">
        <f>ROUND(H151*G151,2)</f>
        <v>21764.65</v>
      </c>
      <c r="IA147" s="46" t="s">
        <v>110</v>
      </c>
      <c r="IB147" s="46" t="s">
        <v>1265</v>
      </c>
    </row>
    <row r="148" spans="1:236" s="1" customFormat="1" ht="30" customHeight="1" x14ac:dyDescent="0.2">
      <c r="A148" s="23"/>
      <c r="B148" s="633"/>
      <c r="C148" s="416" t="s">
        <v>114</v>
      </c>
      <c r="D148" s="634" t="s">
        <v>7</v>
      </c>
      <c r="E148" s="635" t="s">
        <v>1262</v>
      </c>
      <c r="F148" s="636"/>
      <c r="G148" s="637">
        <v>87.85</v>
      </c>
      <c r="H148" s="638"/>
      <c r="I148" s="639"/>
      <c r="J148" s="542"/>
      <c r="K148" s="543"/>
      <c r="L148" s="542"/>
      <c r="M148" s="543"/>
      <c r="N148" s="542"/>
      <c r="O148" s="543"/>
      <c r="P148" s="542"/>
      <c r="Q148" s="543"/>
      <c r="R148" s="542"/>
      <c r="S148" s="543"/>
      <c r="T148" s="542"/>
      <c r="U148" s="543"/>
      <c r="V148" s="542"/>
      <c r="W148" s="543"/>
      <c r="X148" s="542"/>
      <c r="Y148" s="543"/>
      <c r="Z148" s="542"/>
      <c r="AA148" s="543"/>
      <c r="AB148" s="542"/>
      <c r="AC148" s="543"/>
      <c r="AD148" s="542"/>
      <c r="AE148" s="543"/>
      <c r="AF148" s="542"/>
      <c r="AG148" s="543"/>
      <c r="AH148" s="1605"/>
      <c r="AI148" s="1606"/>
      <c r="AJ148" s="542"/>
      <c r="AK148" s="543"/>
      <c r="AL148" s="1605"/>
      <c r="AM148" s="1606"/>
      <c r="AN148" s="1605"/>
      <c r="AO148" s="1606"/>
      <c r="AP148" s="1901"/>
      <c r="AQ148" s="1902"/>
      <c r="AR148" s="542"/>
      <c r="AS148" s="543"/>
      <c r="AT148" s="542"/>
      <c r="AU148" s="543"/>
      <c r="AV148" s="539"/>
      <c r="GA148" s="25"/>
      <c r="GB148" s="128"/>
      <c r="GC148" s="129"/>
      <c r="GD148" s="33"/>
      <c r="GE148" s="33"/>
      <c r="GF148" s="33"/>
      <c r="GG148" s="33"/>
      <c r="GH148" s="33"/>
      <c r="GI148" s="34"/>
      <c r="GJ148" s="22"/>
      <c r="GK148" s="22"/>
      <c r="GL148" s="22"/>
      <c r="GM148" s="22"/>
      <c r="GN148" s="22"/>
      <c r="GO148" s="22"/>
      <c r="GP148" s="22"/>
      <c r="GQ148" s="22"/>
      <c r="GR148" s="22"/>
      <c r="GS148" s="22"/>
      <c r="GT148" s="22"/>
      <c r="HI148" s="13" t="s">
        <v>112</v>
      </c>
      <c r="HJ148" s="13" t="s">
        <v>46</v>
      </c>
    </row>
    <row r="149" spans="1:236" s="10" customFormat="1" ht="30" customHeight="1" x14ac:dyDescent="0.2">
      <c r="A149" s="137"/>
      <c r="B149" s="550" t="s">
        <v>326</v>
      </c>
      <c r="C149" s="558" t="s">
        <v>105</v>
      </c>
      <c r="D149" s="559" t="s">
        <v>389</v>
      </c>
      <c r="E149" s="560" t="s">
        <v>810</v>
      </c>
      <c r="F149" s="561" t="s">
        <v>108</v>
      </c>
      <c r="G149" s="562">
        <v>87.85</v>
      </c>
      <c r="H149" s="563">
        <v>8.5</v>
      </c>
      <c r="I149" s="564">
        <f>ROUND(H149*G149,2)</f>
        <v>746.73</v>
      </c>
      <c r="J149" s="609"/>
      <c r="K149" s="610">
        <f>ROUND(J149*$H149,2)</f>
        <v>0</v>
      </c>
      <c r="L149" s="609"/>
      <c r="M149" s="610">
        <f>ROUND(L149*$H149,2)</f>
        <v>0</v>
      </c>
      <c r="N149" s="609"/>
      <c r="O149" s="610">
        <f>ROUND(N149*$H149,2)</f>
        <v>0</v>
      </c>
      <c r="P149" s="609"/>
      <c r="Q149" s="610">
        <f>ROUND(P149*$H149,2)</f>
        <v>0</v>
      </c>
      <c r="R149" s="609"/>
      <c r="S149" s="610">
        <f>ROUND(R149*$H149,2)</f>
        <v>0</v>
      </c>
      <c r="T149" s="609"/>
      <c r="U149" s="610">
        <f>ROUND(T149*$H149,2)</f>
        <v>0</v>
      </c>
      <c r="V149" s="609"/>
      <c r="W149" s="610">
        <f>ROUND(V149*$H149,2)</f>
        <v>0</v>
      </c>
      <c r="X149" s="609"/>
      <c r="Y149" s="610">
        <f>ROUND(X149*$H149,2)</f>
        <v>0</v>
      </c>
      <c r="Z149" s="609"/>
      <c r="AA149" s="610">
        <f>ROUND(Z149*$H149,2)</f>
        <v>0</v>
      </c>
      <c r="AB149" s="609"/>
      <c r="AC149" s="610">
        <f>ROUND(AB149*$H149,2)</f>
        <v>0</v>
      </c>
      <c r="AD149" s="609"/>
      <c r="AE149" s="610">
        <f>ROUND(AD149*$H149,2)</f>
        <v>0</v>
      </c>
      <c r="AF149" s="609"/>
      <c r="AG149" s="610">
        <f>ROUND(AF149*$H149,2)</f>
        <v>0</v>
      </c>
      <c r="AH149" s="2103"/>
      <c r="AI149" s="2104">
        <f>ROUND(AH149*$H149,2)</f>
        <v>0</v>
      </c>
      <c r="AJ149" s="609"/>
      <c r="AK149" s="610">
        <f>ROUND(AJ149*$H149,2)</f>
        <v>0</v>
      </c>
      <c r="AL149" s="2103"/>
      <c r="AM149" s="2104">
        <f>ROUND(AL149*$H149,2)</f>
        <v>0</v>
      </c>
      <c r="AN149" s="2103"/>
      <c r="AO149" s="2104">
        <f>ROUND(AN149*$H149,2)</f>
        <v>0</v>
      </c>
      <c r="AP149" s="1940"/>
      <c r="AQ149" s="1941">
        <f>ROUND(AP149*$H149,2)</f>
        <v>0</v>
      </c>
      <c r="AR149" s="609">
        <f>AP149+AN149+AL149+AJ149+AH149+AF149+AD149+AB149+Z149+X149+V149+T149+R149+P149+N149+L149+J149</f>
        <v>0</v>
      </c>
      <c r="AS149" s="610">
        <f>ROUND(AR149*H149,2)</f>
        <v>0</v>
      </c>
      <c r="AT149" s="609">
        <f>G149-AR149</f>
        <v>87.85</v>
      </c>
      <c r="AU149" s="610">
        <f>ROUND(AT149*H149,2)</f>
        <v>746.73</v>
      </c>
      <c r="AV149" s="820">
        <f>AU149/I149</f>
        <v>1</v>
      </c>
      <c r="GA149" s="139"/>
      <c r="GB149" s="140"/>
      <c r="GC149" s="141"/>
      <c r="GD149" s="141"/>
      <c r="GE149" s="141"/>
      <c r="GF149" s="141"/>
      <c r="GG149" s="141"/>
      <c r="GH149" s="141"/>
      <c r="GI149" s="142"/>
      <c r="HI149" s="143" t="s">
        <v>114</v>
      </c>
      <c r="HJ149" s="143" t="s">
        <v>46</v>
      </c>
      <c r="HK149" s="10" t="s">
        <v>46</v>
      </c>
      <c r="HL149" s="10" t="s">
        <v>23</v>
      </c>
      <c r="HM149" s="10" t="s">
        <v>45</v>
      </c>
      <c r="HN149" s="143" t="s">
        <v>103</v>
      </c>
    </row>
    <row r="150" spans="1:236" s="3" customFormat="1" ht="30" customHeight="1" x14ac:dyDescent="0.2">
      <c r="A150" s="43"/>
      <c r="B150" s="633"/>
      <c r="C150" s="416" t="s">
        <v>114</v>
      </c>
      <c r="D150" s="634" t="s">
        <v>7</v>
      </c>
      <c r="E150" s="635" t="s">
        <v>1264</v>
      </c>
      <c r="F150" s="636"/>
      <c r="G150" s="637">
        <v>87.85</v>
      </c>
      <c r="H150" s="638"/>
      <c r="I150" s="639"/>
      <c r="J150" s="611"/>
      <c r="K150" s="612"/>
      <c r="L150" s="611"/>
      <c r="M150" s="612"/>
      <c r="N150" s="611"/>
      <c r="O150" s="612"/>
      <c r="P150" s="611"/>
      <c r="Q150" s="612"/>
      <c r="R150" s="611"/>
      <c r="S150" s="612"/>
      <c r="T150" s="611"/>
      <c r="U150" s="612"/>
      <c r="V150" s="611"/>
      <c r="W150" s="612"/>
      <c r="X150" s="611"/>
      <c r="Y150" s="612"/>
      <c r="Z150" s="611"/>
      <c r="AA150" s="612"/>
      <c r="AB150" s="611"/>
      <c r="AC150" s="612"/>
      <c r="AD150" s="611"/>
      <c r="AE150" s="612"/>
      <c r="AF150" s="611"/>
      <c r="AG150" s="612"/>
      <c r="AH150" s="2105"/>
      <c r="AI150" s="2106"/>
      <c r="AJ150" s="611"/>
      <c r="AK150" s="612"/>
      <c r="AL150" s="2105"/>
      <c r="AM150" s="2106"/>
      <c r="AN150" s="2105"/>
      <c r="AO150" s="2106"/>
      <c r="AP150" s="1942"/>
      <c r="AQ150" s="1943"/>
      <c r="AR150" s="611"/>
      <c r="AS150" s="612"/>
      <c r="AT150" s="611"/>
      <c r="AU150" s="612"/>
      <c r="AV150" s="821"/>
      <c r="GA150" s="44"/>
      <c r="GB150" s="586" t="s">
        <v>7</v>
      </c>
      <c r="GC150" s="587" t="s">
        <v>31</v>
      </c>
      <c r="GD150" s="196"/>
      <c r="GE150" s="45">
        <f>GD150*G154</f>
        <v>0</v>
      </c>
      <c r="GF150" s="45">
        <v>0</v>
      </c>
      <c r="GG150" s="45">
        <f>GF150*G154</f>
        <v>0</v>
      </c>
      <c r="GH150" s="45">
        <v>0</v>
      </c>
      <c r="GI150" s="588">
        <f>GH150*G154</f>
        <v>0</v>
      </c>
      <c r="HG150" s="46" t="s">
        <v>110</v>
      </c>
      <c r="HI150" s="46" t="s">
        <v>105</v>
      </c>
      <c r="HJ150" s="46" t="s">
        <v>46</v>
      </c>
      <c r="HN150" s="46" t="s">
        <v>103</v>
      </c>
      <c r="HT150" s="589">
        <f>IF(GC150="základní",I154,0)</f>
        <v>8218.4500000000007</v>
      </c>
      <c r="HU150" s="589">
        <f>IF(GC150="snížená",I154,0)</f>
        <v>0</v>
      </c>
      <c r="HV150" s="589">
        <f>IF(GC150="zákl. přenesená",I154,0)</f>
        <v>0</v>
      </c>
      <c r="HW150" s="589">
        <f>IF(GC150="sníž. přenesená",I154,0)</f>
        <v>0</v>
      </c>
      <c r="HX150" s="589">
        <f>IF(GC150="nulová",I154,0)</f>
        <v>0</v>
      </c>
      <c r="HY150" s="46" t="s">
        <v>45</v>
      </c>
      <c r="HZ150" s="589">
        <f>ROUND(H154*G154,2)</f>
        <v>8218.4500000000007</v>
      </c>
      <c r="IA150" s="46" t="s">
        <v>110</v>
      </c>
      <c r="IB150" s="46" t="s">
        <v>1267</v>
      </c>
    </row>
    <row r="151" spans="1:236" s="9" customFormat="1" ht="30" customHeight="1" x14ac:dyDescent="0.2">
      <c r="A151" s="130"/>
      <c r="B151" s="550" t="s">
        <v>332</v>
      </c>
      <c r="C151" s="558" t="s">
        <v>105</v>
      </c>
      <c r="D151" s="559" t="s">
        <v>384</v>
      </c>
      <c r="E151" s="560" t="s">
        <v>807</v>
      </c>
      <c r="F151" s="561" t="s">
        <v>108</v>
      </c>
      <c r="G151" s="562">
        <v>52.75</v>
      </c>
      <c r="H151" s="563">
        <v>412.6</v>
      </c>
      <c r="I151" s="564">
        <f>ROUND(H151*G151,2)</f>
        <v>21764.65</v>
      </c>
      <c r="J151" s="609"/>
      <c r="K151" s="610">
        <f>ROUND(J151*$H151,2)</f>
        <v>0</v>
      </c>
      <c r="L151" s="609"/>
      <c r="M151" s="610">
        <f>ROUND(L151*$H151,2)</f>
        <v>0</v>
      </c>
      <c r="N151" s="609"/>
      <c r="O151" s="610">
        <f>ROUND(N151*$H151,2)</f>
        <v>0</v>
      </c>
      <c r="P151" s="609"/>
      <c r="Q151" s="610">
        <f>ROUND(P151*$H151,2)</f>
        <v>0</v>
      </c>
      <c r="R151" s="609"/>
      <c r="S151" s="610">
        <f>ROUND(R151*$H151,2)</f>
        <v>0</v>
      </c>
      <c r="T151" s="609"/>
      <c r="U151" s="610">
        <f>ROUND(T151*$H151,2)</f>
        <v>0</v>
      </c>
      <c r="V151" s="609"/>
      <c r="W151" s="610">
        <f>ROUND(V151*$H151,2)</f>
        <v>0</v>
      </c>
      <c r="X151" s="609"/>
      <c r="Y151" s="610">
        <f>ROUND(X151*$H151,2)</f>
        <v>0</v>
      </c>
      <c r="Z151" s="609"/>
      <c r="AA151" s="610">
        <f>ROUND(Z151*$H151,2)</f>
        <v>0</v>
      </c>
      <c r="AB151" s="609"/>
      <c r="AC151" s="610">
        <f>ROUND(AB151*$H151,2)</f>
        <v>0</v>
      </c>
      <c r="AD151" s="609"/>
      <c r="AE151" s="610">
        <f>ROUND(AD151*$H151,2)</f>
        <v>0</v>
      </c>
      <c r="AF151" s="609"/>
      <c r="AG151" s="610">
        <f>ROUND(AF151*$H151,2)</f>
        <v>0</v>
      </c>
      <c r="AH151" s="2103"/>
      <c r="AI151" s="2104">
        <f>ROUND(AH151*$H151,2)</f>
        <v>0</v>
      </c>
      <c r="AJ151" s="609"/>
      <c r="AK151" s="610">
        <f>ROUND(AJ151*$H151,2)</f>
        <v>0</v>
      </c>
      <c r="AL151" s="2103"/>
      <c r="AM151" s="2104">
        <f>ROUND(AL151*$H151,2)</f>
        <v>0</v>
      </c>
      <c r="AN151" s="2103"/>
      <c r="AO151" s="2104">
        <f>ROUND(AN151*$H151,2)</f>
        <v>0</v>
      </c>
      <c r="AP151" s="1940"/>
      <c r="AQ151" s="1941">
        <f>ROUND(AP151*$H151,2)</f>
        <v>0</v>
      </c>
      <c r="AR151" s="609">
        <f>AP151+AN151+AL151+AJ151+AH151+AF151+AD151+AB151+Z151+X151+V151+T151+R151+P151+N151+L151+J151</f>
        <v>0</v>
      </c>
      <c r="AS151" s="610">
        <f>ROUND(AR151*H151,2)</f>
        <v>0</v>
      </c>
      <c r="AT151" s="609">
        <f>G151-AR151</f>
        <v>52.75</v>
      </c>
      <c r="AU151" s="610">
        <f>ROUND(AT151*H151,2)</f>
        <v>21764.65</v>
      </c>
      <c r="AV151" s="820">
        <f>AU151/I151</f>
        <v>1</v>
      </c>
      <c r="GA151" s="132"/>
      <c r="GB151" s="133"/>
      <c r="GC151" s="134"/>
      <c r="GD151" s="134"/>
      <c r="GE151" s="134"/>
      <c r="GF151" s="134"/>
      <c r="GG151" s="134"/>
      <c r="GH151" s="134"/>
      <c r="GI151" s="135"/>
      <c r="HI151" s="136" t="s">
        <v>114</v>
      </c>
      <c r="HJ151" s="136" t="s">
        <v>46</v>
      </c>
      <c r="HK151" s="9" t="s">
        <v>45</v>
      </c>
      <c r="HL151" s="9" t="s">
        <v>23</v>
      </c>
      <c r="HM151" s="9" t="s">
        <v>44</v>
      </c>
      <c r="HN151" s="136" t="s">
        <v>103</v>
      </c>
    </row>
    <row r="152" spans="1:236" s="10" customFormat="1" ht="30" customHeight="1" x14ac:dyDescent="0.2">
      <c r="A152" s="137"/>
      <c r="B152" s="625"/>
      <c r="C152" s="416" t="s">
        <v>112</v>
      </c>
      <c r="D152" s="196"/>
      <c r="E152" s="626" t="s">
        <v>381</v>
      </c>
      <c r="F152" s="196"/>
      <c r="G152" s="196"/>
      <c r="H152" s="197"/>
      <c r="I152" s="498"/>
      <c r="J152" s="316"/>
      <c r="K152" s="317"/>
      <c r="L152" s="316"/>
      <c r="M152" s="317"/>
      <c r="N152" s="316"/>
      <c r="O152" s="317"/>
      <c r="P152" s="316"/>
      <c r="Q152" s="317"/>
      <c r="R152" s="316"/>
      <c r="S152" s="317"/>
      <c r="T152" s="316"/>
      <c r="U152" s="317"/>
      <c r="V152" s="316"/>
      <c r="W152" s="317"/>
      <c r="X152" s="316"/>
      <c r="Y152" s="317"/>
      <c r="Z152" s="316"/>
      <c r="AA152" s="317"/>
      <c r="AB152" s="316"/>
      <c r="AC152" s="317"/>
      <c r="AD152" s="316"/>
      <c r="AE152" s="317"/>
      <c r="AF152" s="316"/>
      <c r="AG152" s="317"/>
      <c r="AH152" s="1609"/>
      <c r="AI152" s="1610"/>
      <c r="AJ152" s="316"/>
      <c r="AK152" s="317"/>
      <c r="AL152" s="1609"/>
      <c r="AM152" s="1610"/>
      <c r="AN152" s="1609"/>
      <c r="AO152" s="1610"/>
      <c r="AP152" s="1905"/>
      <c r="AQ152" s="1906"/>
      <c r="AR152" s="316"/>
      <c r="AS152" s="317"/>
      <c r="AT152" s="316"/>
      <c r="AU152" s="317"/>
      <c r="AV152" s="528"/>
      <c r="GA152" s="139"/>
      <c r="GB152" s="140"/>
      <c r="GC152" s="141"/>
      <c r="GD152" s="141"/>
      <c r="GE152" s="141"/>
      <c r="GF152" s="141"/>
      <c r="GG152" s="141"/>
      <c r="GH152" s="141"/>
      <c r="GI152" s="142"/>
      <c r="HI152" s="143" t="s">
        <v>114</v>
      </c>
      <c r="HJ152" s="143" t="s">
        <v>46</v>
      </c>
      <c r="HK152" s="10" t="s">
        <v>46</v>
      </c>
      <c r="HL152" s="10" t="s">
        <v>23</v>
      </c>
      <c r="HM152" s="10" t="s">
        <v>45</v>
      </c>
      <c r="HN152" s="143" t="s">
        <v>103</v>
      </c>
    </row>
    <row r="153" spans="1:236" s="3" customFormat="1" ht="30" customHeight="1" x14ac:dyDescent="0.2">
      <c r="A153" s="43"/>
      <c r="B153" s="633"/>
      <c r="C153" s="416" t="s">
        <v>114</v>
      </c>
      <c r="D153" s="634" t="s">
        <v>7</v>
      </c>
      <c r="E153" s="635" t="s">
        <v>1266</v>
      </c>
      <c r="F153" s="636"/>
      <c r="G153" s="637">
        <v>52.75</v>
      </c>
      <c r="H153" s="638"/>
      <c r="I153" s="639"/>
      <c r="J153" s="611"/>
      <c r="K153" s="612"/>
      <c r="L153" s="611"/>
      <c r="M153" s="612"/>
      <c r="N153" s="611"/>
      <c r="O153" s="612"/>
      <c r="P153" s="611"/>
      <c r="Q153" s="612"/>
      <c r="R153" s="611"/>
      <c r="S153" s="612"/>
      <c r="T153" s="611"/>
      <c r="U153" s="612"/>
      <c r="V153" s="611"/>
      <c r="W153" s="612"/>
      <c r="X153" s="611"/>
      <c r="Y153" s="612"/>
      <c r="Z153" s="611"/>
      <c r="AA153" s="612"/>
      <c r="AB153" s="611"/>
      <c r="AC153" s="612"/>
      <c r="AD153" s="611"/>
      <c r="AE153" s="612"/>
      <c r="AF153" s="611"/>
      <c r="AG153" s="612"/>
      <c r="AH153" s="2105"/>
      <c r="AI153" s="2106"/>
      <c r="AJ153" s="611"/>
      <c r="AK153" s="612"/>
      <c r="AL153" s="2105"/>
      <c r="AM153" s="2106"/>
      <c r="AN153" s="2105"/>
      <c r="AO153" s="2106"/>
      <c r="AP153" s="1942"/>
      <c r="AQ153" s="1943"/>
      <c r="AR153" s="611"/>
      <c r="AS153" s="612"/>
      <c r="AT153" s="611"/>
      <c r="AU153" s="612"/>
      <c r="AV153" s="821"/>
      <c r="GA153" s="44"/>
      <c r="GB153" s="586" t="s">
        <v>7</v>
      </c>
      <c r="GC153" s="587" t="s">
        <v>31</v>
      </c>
      <c r="GD153" s="196"/>
      <c r="GE153" s="45">
        <f>GD153*G157</f>
        <v>0</v>
      </c>
      <c r="GF153" s="45">
        <v>0</v>
      </c>
      <c r="GG153" s="45">
        <f>GF153*G157</f>
        <v>0</v>
      </c>
      <c r="GH153" s="45">
        <v>0</v>
      </c>
      <c r="GI153" s="588">
        <f>GH153*G157</f>
        <v>0</v>
      </c>
      <c r="HG153" s="46" t="s">
        <v>110</v>
      </c>
      <c r="HI153" s="46" t="s">
        <v>105</v>
      </c>
      <c r="HJ153" s="46" t="s">
        <v>46</v>
      </c>
      <c r="HN153" s="46" t="s">
        <v>103</v>
      </c>
      <c r="HT153" s="589">
        <f>IF(GC153="základní",I157,0)</f>
        <v>7042.13</v>
      </c>
      <c r="HU153" s="589">
        <f>IF(GC153="snížená",I157,0)</f>
        <v>0</v>
      </c>
      <c r="HV153" s="589">
        <f>IF(GC153="zákl. přenesená",I157,0)</f>
        <v>0</v>
      </c>
      <c r="HW153" s="589">
        <f>IF(GC153="sníž. přenesená",I157,0)</f>
        <v>0</v>
      </c>
      <c r="HX153" s="589">
        <f>IF(GC153="nulová",I157,0)</f>
        <v>0</v>
      </c>
      <c r="HY153" s="46" t="s">
        <v>45</v>
      </c>
      <c r="HZ153" s="589">
        <f>ROUND(H157*G157,2)</f>
        <v>7042.13</v>
      </c>
      <c r="IA153" s="46" t="s">
        <v>110</v>
      </c>
      <c r="IB153" s="46" t="s">
        <v>1269</v>
      </c>
    </row>
    <row r="154" spans="1:236" s="9" customFormat="1" ht="30" customHeight="1" x14ac:dyDescent="0.2">
      <c r="A154" s="130"/>
      <c r="B154" s="550" t="s">
        <v>338</v>
      </c>
      <c r="C154" s="558" t="s">
        <v>105</v>
      </c>
      <c r="D154" s="559" t="s">
        <v>373</v>
      </c>
      <c r="E154" s="560" t="s">
        <v>803</v>
      </c>
      <c r="F154" s="561" t="s">
        <v>108</v>
      </c>
      <c r="G154" s="562">
        <v>52.75</v>
      </c>
      <c r="H154" s="563">
        <v>155.80000000000001</v>
      </c>
      <c r="I154" s="564">
        <f>ROUND(H154*G154,2)</f>
        <v>8218.4500000000007</v>
      </c>
      <c r="J154" s="609"/>
      <c r="K154" s="610">
        <f>ROUND(J154*$H154,2)</f>
        <v>0</v>
      </c>
      <c r="L154" s="609"/>
      <c r="M154" s="610">
        <f>ROUND(L154*$H154,2)</f>
        <v>0</v>
      </c>
      <c r="N154" s="609"/>
      <c r="O154" s="610">
        <f>ROUND(N154*$H154,2)</f>
        <v>0</v>
      </c>
      <c r="P154" s="609">
        <v>15</v>
      </c>
      <c r="Q154" s="610">
        <f>ROUND(P154*$H154,2)</f>
        <v>2337</v>
      </c>
      <c r="R154" s="609"/>
      <c r="S154" s="610">
        <f>ROUND(R154*$H154,2)</f>
        <v>0</v>
      </c>
      <c r="T154" s="609"/>
      <c r="U154" s="610">
        <f>ROUND(T154*$H154,2)</f>
        <v>0</v>
      </c>
      <c r="V154" s="609"/>
      <c r="W154" s="610">
        <f>ROUND(V154*$H154,2)</f>
        <v>0</v>
      </c>
      <c r="X154" s="609"/>
      <c r="Y154" s="610">
        <f>ROUND(X154*$H154,2)</f>
        <v>0</v>
      </c>
      <c r="Z154" s="609"/>
      <c r="AA154" s="610">
        <f>ROUND(Z154*$H154,2)</f>
        <v>0</v>
      </c>
      <c r="AB154" s="609"/>
      <c r="AC154" s="610">
        <f>ROUND(AB154*$H154,2)</f>
        <v>0</v>
      </c>
      <c r="AD154" s="609"/>
      <c r="AE154" s="610">
        <f>ROUND(AD154*$H154,2)</f>
        <v>0</v>
      </c>
      <c r="AF154" s="609"/>
      <c r="AG154" s="610">
        <f>ROUND(AF154*$H154,2)</f>
        <v>0</v>
      </c>
      <c r="AH154" s="2103">
        <v>27</v>
      </c>
      <c r="AI154" s="2104">
        <f>ROUND(AH154*$H154,2)</f>
        <v>4206.6000000000004</v>
      </c>
      <c r="AJ154" s="609"/>
      <c r="AK154" s="610">
        <f>ROUND(AJ154*$H154,2)</f>
        <v>0</v>
      </c>
      <c r="AL154" s="2103"/>
      <c r="AM154" s="2104">
        <f>ROUND(AL154*$H154,2)</f>
        <v>0</v>
      </c>
      <c r="AN154" s="2103"/>
      <c r="AO154" s="2104">
        <f>ROUND(AN154*$H154,2)</f>
        <v>0</v>
      </c>
      <c r="AP154" s="1940">
        <v>10.75</v>
      </c>
      <c r="AQ154" s="1941">
        <f>ROUND(AP154*$H154,2)</f>
        <v>1674.85</v>
      </c>
      <c r="AR154" s="609">
        <f>AP154+AN154+AL154+AJ154+AH154+AF154+AD154+AB154+Z154+X154+V154+T154+R154+P154+N154+L154+J154</f>
        <v>52.75</v>
      </c>
      <c r="AS154" s="610">
        <f>ROUND(AR154*H154,2)</f>
        <v>8218.4500000000007</v>
      </c>
      <c r="AT154" s="609">
        <f>G154-AR154</f>
        <v>0</v>
      </c>
      <c r="AU154" s="610">
        <f>ROUND(AT154*H154,2)</f>
        <v>0</v>
      </c>
      <c r="AV154" s="820">
        <f>AU154/I154</f>
        <v>0</v>
      </c>
      <c r="GA154" s="132"/>
      <c r="GB154" s="133"/>
      <c r="GC154" s="134"/>
      <c r="GD154" s="134"/>
      <c r="GE154" s="134"/>
      <c r="GF154" s="134"/>
      <c r="GG154" s="134"/>
      <c r="GH154" s="134"/>
      <c r="GI154" s="135"/>
      <c r="HI154" s="136" t="s">
        <v>114</v>
      </c>
      <c r="HJ154" s="136" t="s">
        <v>46</v>
      </c>
      <c r="HK154" s="9" t="s">
        <v>45</v>
      </c>
      <c r="HL154" s="9" t="s">
        <v>23</v>
      </c>
      <c r="HM154" s="9" t="s">
        <v>44</v>
      </c>
      <c r="HN154" s="136" t="s">
        <v>103</v>
      </c>
    </row>
    <row r="155" spans="1:236" s="10" customFormat="1" ht="30" customHeight="1" x14ac:dyDescent="0.2">
      <c r="A155" s="137"/>
      <c r="B155" s="627"/>
      <c r="C155" s="416" t="s">
        <v>114</v>
      </c>
      <c r="D155" s="628" t="s">
        <v>7</v>
      </c>
      <c r="E155" s="629" t="s">
        <v>369</v>
      </c>
      <c r="F155" s="630"/>
      <c r="G155" s="628" t="s">
        <v>7</v>
      </c>
      <c r="H155" s="631"/>
      <c r="I155" s="632"/>
      <c r="J155" s="316"/>
      <c r="K155" s="317"/>
      <c r="L155" s="316"/>
      <c r="M155" s="317"/>
      <c r="N155" s="316"/>
      <c r="O155" s="317"/>
      <c r="P155" s="316"/>
      <c r="Q155" s="317"/>
      <c r="R155" s="316"/>
      <c r="S155" s="317"/>
      <c r="T155" s="316"/>
      <c r="U155" s="317"/>
      <c r="V155" s="316"/>
      <c r="W155" s="317"/>
      <c r="X155" s="316"/>
      <c r="Y155" s="317"/>
      <c r="Z155" s="316"/>
      <c r="AA155" s="317"/>
      <c r="AB155" s="316"/>
      <c r="AC155" s="317"/>
      <c r="AD155" s="316"/>
      <c r="AE155" s="317"/>
      <c r="AF155" s="316"/>
      <c r="AG155" s="317"/>
      <c r="AH155" s="1609"/>
      <c r="AI155" s="1610"/>
      <c r="AJ155" s="316"/>
      <c r="AK155" s="317"/>
      <c r="AL155" s="1609"/>
      <c r="AM155" s="1610"/>
      <c r="AN155" s="1609"/>
      <c r="AO155" s="1610"/>
      <c r="AP155" s="1905"/>
      <c r="AQ155" s="1906"/>
      <c r="AR155" s="316"/>
      <c r="AS155" s="317"/>
      <c r="AT155" s="316"/>
      <c r="AU155" s="317"/>
      <c r="AV155" s="528"/>
      <c r="GA155" s="139"/>
      <c r="GB155" s="140"/>
      <c r="GC155" s="141"/>
      <c r="GD155" s="141"/>
      <c r="GE155" s="141"/>
      <c r="GF155" s="141"/>
      <c r="GG155" s="141"/>
      <c r="GH155" s="141"/>
      <c r="GI155" s="142"/>
      <c r="HI155" s="143" t="s">
        <v>114</v>
      </c>
      <c r="HJ155" s="143" t="s">
        <v>46</v>
      </c>
      <c r="HK155" s="10" t="s">
        <v>46</v>
      </c>
      <c r="HL155" s="10" t="s">
        <v>23</v>
      </c>
      <c r="HM155" s="10" t="s">
        <v>45</v>
      </c>
      <c r="HN155" s="143" t="s">
        <v>103</v>
      </c>
    </row>
    <row r="156" spans="1:236" s="3" customFormat="1" ht="30" customHeight="1" x14ac:dyDescent="0.2">
      <c r="A156" s="43"/>
      <c r="B156" s="633"/>
      <c r="C156" s="416" t="s">
        <v>114</v>
      </c>
      <c r="D156" s="634" t="s">
        <v>7</v>
      </c>
      <c r="E156" s="635" t="s">
        <v>1268</v>
      </c>
      <c r="F156" s="636"/>
      <c r="G156" s="637">
        <v>52.75</v>
      </c>
      <c r="H156" s="638"/>
      <c r="I156" s="639"/>
      <c r="J156" s="611"/>
      <c r="K156" s="612"/>
      <c r="L156" s="611"/>
      <c r="M156" s="612"/>
      <c r="N156" s="611"/>
      <c r="O156" s="612"/>
      <c r="P156" s="611"/>
      <c r="Q156" s="612"/>
      <c r="R156" s="611"/>
      <c r="S156" s="612"/>
      <c r="T156" s="611"/>
      <c r="U156" s="612"/>
      <c r="V156" s="611"/>
      <c r="W156" s="612"/>
      <c r="X156" s="611"/>
      <c r="Y156" s="612"/>
      <c r="Z156" s="611"/>
      <c r="AA156" s="612"/>
      <c r="AB156" s="611"/>
      <c r="AC156" s="612"/>
      <c r="AD156" s="611"/>
      <c r="AE156" s="612"/>
      <c r="AF156" s="611"/>
      <c r="AG156" s="612"/>
      <c r="AH156" s="2105"/>
      <c r="AI156" s="2106"/>
      <c r="AJ156" s="611"/>
      <c r="AK156" s="612"/>
      <c r="AL156" s="2105"/>
      <c r="AM156" s="2106"/>
      <c r="AN156" s="2105"/>
      <c r="AO156" s="2106"/>
      <c r="AP156" s="1942"/>
      <c r="AQ156" s="1943"/>
      <c r="AR156" s="611"/>
      <c r="AS156" s="612"/>
      <c r="AT156" s="611"/>
      <c r="AU156" s="612"/>
      <c r="AV156" s="821"/>
      <c r="GA156" s="44"/>
      <c r="GB156" s="586" t="s">
        <v>7</v>
      </c>
      <c r="GC156" s="587" t="s">
        <v>31</v>
      </c>
      <c r="GD156" s="196"/>
      <c r="GE156" s="45">
        <f>GD156*G160</f>
        <v>0</v>
      </c>
      <c r="GF156" s="45">
        <v>0</v>
      </c>
      <c r="GG156" s="45">
        <f>GF156*G160</f>
        <v>0</v>
      </c>
      <c r="GH156" s="45">
        <v>0</v>
      </c>
      <c r="GI156" s="588">
        <f>GH156*G160</f>
        <v>0</v>
      </c>
      <c r="HG156" s="46" t="s">
        <v>110</v>
      </c>
      <c r="HI156" s="46" t="s">
        <v>105</v>
      </c>
      <c r="HJ156" s="46" t="s">
        <v>46</v>
      </c>
      <c r="HN156" s="46" t="s">
        <v>103</v>
      </c>
      <c r="HT156" s="589">
        <f>IF(GC156="základní",I160,0)</f>
        <v>19127.7</v>
      </c>
      <c r="HU156" s="589">
        <f>IF(GC156="snížená",I160,0)</f>
        <v>0</v>
      </c>
      <c r="HV156" s="589">
        <f>IF(GC156="zákl. přenesená",I160,0)</f>
        <v>0</v>
      </c>
      <c r="HW156" s="589">
        <f>IF(GC156="sníž. přenesená",I160,0)</f>
        <v>0</v>
      </c>
      <c r="HX156" s="589">
        <f>IF(GC156="nulová",I160,0)</f>
        <v>0</v>
      </c>
      <c r="HY156" s="46" t="s">
        <v>45</v>
      </c>
      <c r="HZ156" s="589">
        <f>ROUND(H160*G160,2)</f>
        <v>19127.7</v>
      </c>
      <c r="IA156" s="46" t="s">
        <v>110</v>
      </c>
      <c r="IB156" s="46" t="s">
        <v>1273</v>
      </c>
    </row>
    <row r="157" spans="1:236" s="10" customFormat="1" ht="30" customHeight="1" x14ac:dyDescent="0.2">
      <c r="A157" s="137"/>
      <c r="B157" s="550" t="s">
        <v>343</v>
      </c>
      <c r="C157" s="558" t="s">
        <v>105</v>
      </c>
      <c r="D157" s="559" t="s">
        <v>366</v>
      </c>
      <c r="E157" s="560" t="s">
        <v>800</v>
      </c>
      <c r="F157" s="561" t="s">
        <v>108</v>
      </c>
      <c r="G157" s="562">
        <v>52.75</v>
      </c>
      <c r="H157" s="563">
        <v>133.5</v>
      </c>
      <c r="I157" s="564">
        <f>ROUND(H157*G157,2)</f>
        <v>7042.13</v>
      </c>
      <c r="J157" s="609"/>
      <c r="K157" s="610">
        <f>ROUND(J157*$H157,2)</f>
        <v>0</v>
      </c>
      <c r="L157" s="609"/>
      <c r="M157" s="610">
        <f>ROUND(L157*$H157,2)</f>
        <v>0</v>
      </c>
      <c r="N157" s="609"/>
      <c r="O157" s="610">
        <f>ROUND(N157*$H157,2)</f>
        <v>0</v>
      </c>
      <c r="P157" s="609">
        <v>15</v>
      </c>
      <c r="Q157" s="610">
        <f>ROUND(P157*$H157,2)</f>
        <v>2002.5</v>
      </c>
      <c r="R157" s="609"/>
      <c r="S157" s="610">
        <f>ROUND(R157*$H157,2)</f>
        <v>0</v>
      </c>
      <c r="T157" s="609"/>
      <c r="U157" s="610">
        <f>ROUND(T157*$H157,2)</f>
        <v>0</v>
      </c>
      <c r="V157" s="609"/>
      <c r="W157" s="610">
        <f>ROUND(V157*$H157,2)</f>
        <v>0</v>
      </c>
      <c r="X157" s="609"/>
      <c r="Y157" s="610">
        <f>ROUND(X157*$H157,2)</f>
        <v>0</v>
      </c>
      <c r="Z157" s="609"/>
      <c r="AA157" s="610">
        <f>ROUND(Z157*$H157,2)</f>
        <v>0</v>
      </c>
      <c r="AB157" s="609"/>
      <c r="AC157" s="610">
        <f>ROUND(AB157*$H157,2)</f>
        <v>0</v>
      </c>
      <c r="AD157" s="609"/>
      <c r="AE157" s="610">
        <f>ROUND(AD157*$H157,2)</f>
        <v>0</v>
      </c>
      <c r="AF157" s="609"/>
      <c r="AG157" s="610">
        <f>ROUND(AF157*$H157,2)</f>
        <v>0</v>
      </c>
      <c r="AH157" s="2103">
        <v>27</v>
      </c>
      <c r="AI157" s="2104">
        <f>ROUND(AH157*$H157,2)</f>
        <v>3604.5</v>
      </c>
      <c r="AJ157" s="609"/>
      <c r="AK157" s="610">
        <f>ROUND(AJ157*$H157,2)</f>
        <v>0</v>
      </c>
      <c r="AL157" s="2103"/>
      <c r="AM157" s="2104">
        <f>ROUND(AL157*$H157,2)</f>
        <v>0</v>
      </c>
      <c r="AN157" s="2103"/>
      <c r="AO157" s="2104">
        <f>ROUND(AN157*$H157,2)</f>
        <v>0</v>
      </c>
      <c r="AP157" s="1940">
        <v>10.75</v>
      </c>
      <c r="AQ157" s="1941">
        <f>ROUND(AP157*$H157,2)</f>
        <v>1435.13</v>
      </c>
      <c r="AR157" s="609">
        <f>AP157+AN157+AL157+AJ157+AH157+AF157+AD157+AB157+Z157+X157+V157+T157+R157+P157+N157+L157+J157</f>
        <v>52.75</v>
      </c>
      <c r="AS157" s="610">
        <f>ROUND(AR157*H157,2)</f>
        <v>7042.13</v>
      </c>
      <c r="AT157" s="609">
        <f>G157-AR157</f>
        <v>0</v>
      </c>
      <c r="AU157" s="610">
        <f>ROUND(AT157*H157,2)</f>
        <v>0</v>
      </c>
      <c r="AV157" s="820">
        <f>AU157/I157</f>
        <v>0</v>
      </c>
      <c r="GA157" s="139"/>
      <c r="GB157" s="140"/>
      <c r="GC157" s="141"/>
      <c r="GD157" s="141"/>
      <c r="GE157" s="141"/>
      <c r="GF157" s="141"/>
      <c r="GG157" s="141"/>
      <c r="GH157" s="141"/>
      <c r="GI157" s="142"/>
      <c r="HI157" s="143" t="s">
        <v>114</v>
      </c>
      <c r="HJ157" s="143" t="s">
        <v>46</v>
      </c>
      <c r="HK157" s="10" t="s">
        <v>46</v>
      </c>
      <c r="HL157" s="10" t="s">
        <v>23</v>
      </c>
      <c r="HM157" s="10" t="s">
        <v>45</v>
      </c>
      <c r="HN157" s="143" t="s">
        <v>103</v>
      </c>
    </row>
    <row r="158" spans="1:236" s="8" customFormat="1" ht="30" customHeight="1" x14ac:dyDescent="0.2">
      <c r="A158" s="106"/>
      <c r="B158" s="627"/>
      <c r="C158" s="416" t="s">
        <v>114</v>
      </c>
      <c r="D158" s="628" t="s">
        <v>7</v>
      </c>
      <c r="E158" s="629" t="s">
        <v>369</v>
      </c>
      <c r="F158" s="630"/>
      <c r="G158" s="628" t="s">
        <v>7</v>
      </c>
      <c r="H158" s="631"/>
      <c r="I158" s="632"/>
      <c r="J158" s="325"/>
      <c r="K158" s="326"/>
      <c r="L158" s="325"/>
      <c r="M158" s="326"/>
      <c r="N158" s="325"/>
      <c r="O158" s="326"/>
      <c r="P158" s="325"/>
      <c r="Q158" s="326"/>
      <c r="R158" s="325"/>
      <c r="S158" s="326"/>
      <c r="T158" s="325"/>
      <c r="U158" s="326"/>
      <c r="V158" s="325"/>
      <c r="W158" s="326"/>
      <c r="X158" s="325"/>
      <c r="Y158" s="326"/>
      <c r="Z158" s="325"/>
      <c r="AA158" s="326"/>
      <c r="AB158" s="325"/>
      <c r="AC158" s="326"/>
      <c r="AD158" s="325"/>
      <c r="AE158" s="326"/>
      <c r="AF158" s="325"/>
      <c r="AG158" s="326"/>
      <c r="AH158" s="1616"/>
      <c r="AI158" s="1617"/>
      <c r="AJ158" s="325"/>
      <c r="AK158" s="326"/>
      <c r="AL158" s="1616"/>
      <c r="AM158" s="1617"/>
      <c r="AN158" s="1616"/>
      <c r="AO158" s="1617"/>
      <c r="AP158" s="1913"/>
      <c r="AQ158" s="1914"/>
      <c r="AR158" s="325"/>
      <c r="AS158" s="326"/>
      <c r="AT158" s="325"/>
      <c r="AU158" s="326"/>
      <c r="AV158" s="532"/>
      <c r="GA158" s="108"/>
      <c r="GB158" s="109"/>
      <c r="GC158" s="110"/>
      <c r="GD158" s="110"/>
      <c r="GE158" s="111">
        <f>SUM(GE159:GE227)</f>
        <v>0</v>
      </c>
      <c r="GF158" s="110"/>
      <c r="GG158" s="111">
        <f>SUM(GG159:GG227)</f>
        <v>17.554218200000001</v>
      </c>
      <c r="GH158" s="110"/>
      <c r="GI158" s="112">
        <f>SUM(GI159:GI227)</f>
        <v>0</v>
      </c>
      <c r="HG158" s="113" t="s">
        <v>45</v>
      </c>
      <c r="HI158" s="114" t="s">
        <v>43</v>
      </c>
      <c r="HJ158" s="114" t="s">
        <v>45</v>
      </c>
      <c r="HN158" s="113" t="s">
        <v>103</v>
      </c>
      <c r="HZ158" s="115">
        <f>SUM(HZ159:HZ227)</f>
        <v>289020.78999999998</v>
      </c>
    </row>
    <row r="159" spans="1:236" s="3" customFormat="1" ht="30" customHeight="1" x14ac:dyDescent="0.2">
      <c r="A159" s="43"/>
      <c r="B159" s="633"/>
      <c r="C159" s="416" t="s">
        <v>114</v>
      </c>
      <c r="D159" s="634" t="s">
        <v>7</v>
      </c>
      <c r="E159" s="635" t="s">
        <v>1270</v>
      </c>
      <c r="F159" s="636"/>
      <c r="G159" s="637">
        <v>52.75</v>
      </c>
      <c r="H159" s="638"/>
      <c r="I159" s="639"/>
      <c r="J159" s="611"/>
      <c r="K159" s="612"/>
      <c r="L159" s="611"/>
      <c r="M159" s="612"/>
      <c r="N159" s="611"/>
      <c r="O159" s="612"/>
      <c r="P159" s="611"/>
      <c r="Q159" s="612"/>
      <c r="R159" s="611"/>
      <c r="S159" s="612"/>
      <c r="T159" s="611"/>
      <c r="U159" s="612"/>
      <c r="V159" s="611"/>
      <c r="W159" s="612"/>
      <c r="X159" s="611"/>
      <c r="Y159" s="612"/>
      <c r="Z159" s="611"/>
      <c r="AA159" s="612"/>
      <c r="AB159" s="611"/>
      <c r="AC159" s="612"/>
      <c r="AD159" s="611"/>
      <c r="AE159" s="612"/>
      <c r="AF159" s="611"/>
      <c r="AG159" s="612"/>
      <c r="AH159" s="2105"/>
      <c r="AI159" s="2106"/>
      <c r="AJ159" s="611"/>
      <c r="AK159" s="612"/>
      <c r="AL159" s="2105"/>
      <c r="AM159" s="2106"/>
      <c r="AN159" s="2105"/>
      <c r="AO159" s="2106"/>
      <c r="AP159" s="1942"/>
      <c r="AQ159" s="1943"/>
      <c r="AR159" s="611"/>
      <c r="AS159" s="612"/>
      <c r="AT159" s="611"/>
      <c r="AU159" s="612"/>
      <c r="AV159" s="821"/>
      <c r="GA159" s="44"/>
      <c r="GB159" s="586" t="s">
        <v>7</v>
      </c>
      <c r="GC159" s="587" t="s">
        <v>31</v>
      </c>
      <c r="GD159" s="196"/>
      <c r="GE159" s="45">
        <f>GD159*G165</f>
        <v>0</v>
      </c>
      <c r="GF159" s="45">
        <v>2.6800000000000001E-3</v>
      </c>
      <c r="GG159" s="45">
        <f>GF159*G165</f>
        <v>0.16106800000000002</v>
      </c>
      <c r="GH159" s="45">
        <v>0</v>
      </c>
      <c r="GI159" s="588">
        <f>GH159*G165</f>
        <v>0</v>
      </c>
      <c r="HG159" s="46" t="s">
        <v>110</v>
      </c>
      <c r="HI159" s="46" t="s">
        <v>105</v>
      </c>
      <c r="HJ159" s="46" t="s">
        <v>46</v>
      </c>
      <c r="HN159" s="46" t="s">
        <v>103</v>
      </c>
      <c r="HT159" s="589">
        <f>IF(GC159="základní",I165,0)</f>
        <v>26041.33</v>
      </c>
      <c r="HU159" s="589">
        <f>IF(GC159="snížená",I165,0)</f>
        <v>0</v>
      </c>
      <c r="HV159" s="589">
        <f>IF(GC159="zákl. přenesená",I165,0)</f>
        <v>0</v>
      </c>
      <c r="HW159" s="589">
        <f>IF(GC159="sníž. přenesená",I165,0)</f>
        <v>0</v>
      </c>
      <c r="HX159" s="589">
        <f>IF(GC159="nulová",I165,0)</f>
        <v>0</v>
      </c>
      <c r="HY159" s="46" t="s">
        <v>45</v>
      </c>
      <c r="HZ159" s="589">
        <f>ROUND(H165*G165,2)</f>
        <v>26041.33</v>
      </c>
      <c r="IA159" s="46" t="s">
        <v>110</v>
      </c>
      <c r="IB159" s="46" t="s">
        <v>1274</v>
      </c>
    </row>
    <row r="160" spans="1:236" s="1" customFormat="1" ht="30" customHeight="1" x14ac:dyDescent="0.2">
      <c r="A160" s="23"/>
      <c r="B160" s="550" t="s">
        <v>350</v>
      </c>
      <c r="C160" s="558" t="s">
        <v>105</v>
      </c>
      <c r="D160" s="559" t="s">
        <v>1271</v>
      </c>
      <c r="E160" s="560" t="s">
        <v>1272</v>
      </c>
      <c r="F160" s="561" t="s">
        <v>108</v>
      </c>
      <c r="G160" s="562">
        <v>120.3</v>
      </c>
      <c r="H160" s="563">
        <v>159</v>
      </c>
      <c r="I160" s="564">
        <f>ROUND(H160*G160,2)</f>
        <v>19127.7</v>
      </c>
      <c r="J160" s="609"/>
      <c r="K160" s="610">
        <f>ROUND(J160*$H160,2)</f>
        <v>0</v>
      </c>
      <c r="L160" s="609"/>
      <c r="M160" s="610">
        <f>ROUND(L160*$H160,2)</f>
        <v>0</v>
      </c>
      <c r="N160" s="609"/>
      <c r="O160" s="610">
        <f>ROUND(N160*$H160,2)</f>
        <v>0</v>
      </c>
      <c r="P160" s="609"/>
      <c r="Q160" s="610">
        <f>ROUND(P160*$H160,2)</f>
        <v>0</v>
      </c>
      <c r="R160" s="609"/>
      <c r="S160" s="610">
        <f>ROUND(R160*$H160,2)</f>
        <v>0</v>
      </c>
      <c r="T160" s="609"/>
      <c r="U160" s="610">
        <f>ROUND(T160*$H160,2)</f>
        <v>0</v>
      </c>
      <c r="V160" s="609"/>
      <c r="W160" s="610">
        <f>ROUND(V160*$H160,2)</f>
        <v>0</v>
      </c>
      <c r="X160" s="609"/>
      <c r="Y160" s="610">
        <f>ROUND(X160*$H160,2)</f>
        <v>0</v>
      </c>
      <c r="Z160" s="609"/>
      <c r="AA160" s="610">
        <f>ROUND(Z160*$H160,2)</f>
        <v>0</v>
      </c>
      <c r="AB160" s="609"/>
      <c r="AC160" s="610">
        <f>ROUND(AB160*$H160,2)</f>
        <v>0</v>
      </c>
      <c r="AD160" s="609"/>
      <c r="AE160" s="610">
        <f>ROUND(AD160*$H160,2)</f>
        <v>0</v>
      </c>
      <c r="AF160" s="609"/>
      <c r="AG160" s="610">
        <f>ROUND(AF160*$H160,2)</f>
        <v>0</v>
      </c>
      <c r="AH160" s="2103">
        <v>96</v>
      </c>
      <c r="AI160" s="2104">
        <f>ROUND(AH160*$H160,2)</f>
        <v>15264</v>
      </c>
      <c r="AJ160" s="609"/>
      <c r="AK160" s="610">
        <f>ROUND(AJ160*$H160,2)</f>
        <v>0</v>
      </c>
      <c r="AL160" s="2103"/>
      <c r="AM160" s="2104">
        <f>ROUND(AL160*$H160,2)</f>
        <v>0</v>
      </c>
      <c r="AN160" s="2103"/>
      <c r="AO160" s="2104">
        <f>ROUND(AN160*$H160,2)</f>
        <v>0</v>
      </c>
      <c r="AP160" s="1940"/>
      <c r="AQ160" s="1941">
        <f>ROUND(AP160*$H160,2)</f>
        <v>0</v>
      </c>
      <c r="AR160" s="609">
        <f>AP160+AN160+AL160+AJ160+AH160+AF160+AD160+AB160+Z160+X160+V160+T160+R160+P160+N160+L160+J160</f>
        <v>96</v>
      </c>
      <c r="AS160" s="610">
        <f>ROUND(AR160*H160,2)</f>
        <v>15264</v>
      </c>
      <c r="AT160" s="2396">
        <f>G160-AR160</f>
        <v>24.299999999999997</v>
      </c>
      <c r="AU160" s="2397">
        <f>ROUND(AT160*H160,2)</f>
        <v>3863.7</v>
      </c>
      <c r="AV160" s="2398">
        <f>AU160/I160</f>
        <v>0.20199501246882792</v>
      </c>
      <c r="AW160" s="12" t="s">
        <v>2616</v>
      </c>
      <c r="GA160" s="25"/>
      <c r="GB160" s="128"/>
      <c r="GC160" s="129"/>
      <c r="GD160" s="33"/>
      <c r="GE160" s="33"/>
      <c r="GF160" s="33"/>
      <c r="GG160" s="33"/>
      <c r="GH160" s="33"/>
      <c r="GI160" s="34"/>
      <c r="GJ160" s="22"/>
      <c r="GK160" s="22"/>
      <c r="GL160" s="22"/>
      <c r="GM160" s="22"/>
      <c r="GN160" s="22"/>
      <c r="GO160" s="22"/>
      <c r="GP160" s="22"/>
      <c r="GQ160" s="22"/>
      <c r="GR160" s="22"/>
      <c r="GS160" s="22"/>
      <c r="GT160" s="22"/>
      <c r="HI160" s="13" t="s">
        <v>112</v>
      </c>
      <c r="HJ160" s="13" t="s">
        <v>46</v>
      </c>
    </row>
    <row r="161" spans="1:236" s="9" customFormat="1" ht="30" customHeight="1" thickBot="1" x14ac:dyDescent="0.25">
      <c r="A161" s="130"/>
      <c r="B161" s="633"/>
      <c r="C161" s="416" t="s">
        <v>114</v>
      </c>
      <c r="D161" s="634" t="s">
        <v>7</v>
      </c>
      <c r="E161" s="635" t="s">
        <v>1188</v>
      </c>
      <c r="F161" s="636"/>
      <c r="G161" s="637">
        <v>120.3</v>
      </c>
      <c r="H161" s="638"/>
      <c r="I161" s="639"/>
      <c r="J161" s="314"/>
      <c r="K161" s="315"/>
      <c r="L161" s="314"/>
      <c r="M161" s="315"/>
      <c r="N161" s="314"/>
      <c r="O161" s="315"/>
      <c r="P161" s="314"/>
      <c r="Q161" s="315"/>
      <c r="R161" s="314"/>
      <c r="S161" s="315"/>
      <c r="T161" s="314"/>
      <c r="U161" s="315"/>
      <c r="V161" s="314"/>
      <c r="W161" s="315"/>
      <c r="X161" s="314"/>
      <c r="Y161" s="315"/>
      <c r="Z161" s="314"/>
      <c r="AA161" s="315"/>
      <c r="AB161" s="314"/>
      <c r="AC161" s="315"/>
      <c r="AD161" s="314"/>
      <c r="AE161" s="315"/>
      <c r="AF161" s="314"/>
      <c r="AG161" s="315"/>
      <c r="AH161" s="1607"/>
      <c r="AI161" s="1608"/>
      <c r="AJ161" s="314"/>
      <c r="AK161" s="315"/>
      <c r="AL161" s="1607"/>
      <c r="AM161" s="1608"/>
      <c r="AN161" s="1607"/>
      <c r="AO161" s="1608"/>
      <c r="AP161" s="1903"/>
      <c r="AQ161" s="1904"/>
      <c r="AR161" s="314"/>
      <c r="AS161" s="315"/>
      <c r="AT161" s="314"/>
      <c r="AU161" s="315"/>
      <c r="AV161" s="527"/>
      <c r="GA161" s="132"/>
      <c r="GB161" s="133"/>
      <c r="GC161" s="134"/>
      <c r="GD161" s="134"/>
      <c r="GE161" s="134"/>
      <c r="GF161" s="134"/>
      <c r="GG161" s="134"/>
      <c r="GH161" s="134"/>
      <c r="GI161" s="135"/>
      <c r="HI161" s="136" t="s">
        <v>114</v>
      </c>
      <c r="HJ161" s="136" t="s">
        <v>46</v>
      </c>
      <c r="HK161" s="9" t="s">
        <v>45</v>
      </c>
      <c r="HL161" s="9" t="s">
        <v>23</v>
      </c>
      <c r="HM161" s="9" t="s">
        <v>44</v>
      </c>
      <c r="HN161" s="136" t="s">
        <v>103</v>
      </c>
    </row>
    <row r="162" spans="1:236" s="10" customFormat="1" ht="30" customHeight="1" thickBot="1" x14ac:dyDescent="0.25">
      <c r="A162" s="137"/>
      <c r="B162" s="657"/>
      <c r="C162" s="658"/>
      <c r="D162" s="658"/>
      <c r="E162" s="658"/>
      <c r="F162" s="658"/>
      <c r="G162" s="658"/>
      <c r="H162" s="658"/>
      <c r="I162" s="659"/>
      <c r="J162" s="2255" t="s">
        <v>2484</v>
      </c>
      <c r="K162" s="2266"/>
      <c r="L162" s="2275" t="s">
        <v>2485</v>
      </c>
      <c r="M162" s="2266"/>
      <c r="N162" s="2255" t="s">
        <v>2486</v>
      </c>
      <c r="O162" s="2266"/>
      <c r="P162" s="2255" t="s">
        <v>2487</v>
      </c>
      <c r="Q162" s="2266"/>
      <c r="R162" s="2255" t="s">
        <v>2488</v>
      </c>
      <c r="S162" s="2266"/>
      <c r="T162" s="2255" t="s">
        <v>2489</v>
      </c>
      <c r="U162" s="2266"/>
      <c r="V162" s="2255" t="s">
        <v>2490</v>
      </c>
      <c r="W162" s="2266"/>
      <c r="X162" s="2255" t="s">
        <v>2491</v>
      </c>
      <c r="Y162" s="2266"/>
      <c r="Z162" s="2255" t="s">
        <v>2492</v>
      </c>
      <c r="AA162" s="2266"/>
      <c r="AB162" s="2255" t="s">
        <v>2493</v>
      </c>
      <c r="AC162" s="2266"/>
      <c r="AD162" s="2255" t="s">
        <v>2494</v>
      </c>
      <c r="AE162" s="2266"/>
      <c r="AF162" s="2255" t="s">
        <v>2495</v>
      </c>
      <c r="AG162" s="2266"/>
      <c r="AH162" s="2270" t="s">
        <v>2496</v>
      </c>
      <c r="AI162" s="2271"/>
      <c r="AJ162" s="2255" t="s">
        <v>2497</v>
      </c>
      <c r="AK162" s="2266"/>
      <c r="AL162" s="2270" t="s">
        <v>2498</v>
      </c>
      <c r="AM162" s="2271"/>
      <c r="AN162" s="2270" t="s">
        <v>2499</v>
      </c>
      <c r="AO162" s="2271"/>
      <c r="AP162" s="2272" t="s">
        <v>2504</v>
      </c>
      <c r="AQ162" s="2273"/>
      <c r="AR162" s="2255" t="s">
        <v>2500</v>
      </c>
      <c r="AS162" s="2266"/>
      <c r="AT162" s="2255" t="s">
        <v>2501</v>
      </c>
      <c r="AU162" s="2256"/>
      <c r="AV162" s="521" t="s">
        <v>2502</v>
      </c>
      <c r="GA162" s="139"/>
      <c r="GB162" s="140"/>
      <c r="GC162" s="141"/>
      <c r="GD162" s="141"/>
      <c r="GE162" s="141"/>
      <c r="GF162" s="141"/>
      <c r="GG162" s="141"/>
      <c r="GH162" s="141"/>
      <c r="GI162" s="142"/>
      <c r="HI162" s="143" t="s">
        <v>114</v>
      </c>
      <c r="HJ162" s="143" t="s">
        <v>46</v>
      </c>
      <c r="HK162" s="10" t="s">
        <v>46</v>
      </c>
      <c r="HL162" s="10" t="s">
        <v>23</v>
      </c>
      <c r="HM162" s="10" t="s">
        <v>45</v>
      </c>
      <c r="HN162" s="143" t="s">
        <v>103</v>
      </c>
    </row>
    <row r="163" spans="1:236" s="3" customFormat="1" ht="30" customHeight="1" thickBot="1" x14ac:dyDescent="0.25">
      <c r="A163" s="43"/>
      <c r="B163" s="599"/>
      <c r="C163" s="600"/>
      <c r="D163" s="600"/>
      <c r="E163" s="600"/>
      <c r="F163" s="600"/>
      <c r="G163" s="600"/>
      <c r="H163" s="600"/>
      <c r="I163" s="601"/>
      <c r="J163" s="175" t="s">
        <v>91</v>
      </c>
      <c r="K163" s="177" t="s">
        <v>2503</v>
      </c>
      <c r="L163" s="175" t="s">
        <v>91</v>
      </c>
      <c r="M163" s="177" t="s">
        <v>2503</v>
      </c>
      <c r="N163" s="175" t="s">
        <v>91</v>
      </c>
      <c r="O163" s="177" t="s">
        <v>2503</v>
      </c>
      <c r="P163" s="175" t="s">
        <v>91</v>
      </c>
      <c r="Q163" s="177" t="s">
        <v>2503</v>
      </c>
      <c r="R163" s="175" t="s">
        <v>91</v>
      </c>
      <c r="S163" s="177" t="s">
        <v>2503</v>
      </c>
      <c r="T163" s="175" t="s">
        <v>91</v>
      </c>
      <c r="U163" s="177" t="s">
        <v>2503</v>
      </c>
      <c r="V163" s="175" t="s">
        <v>91</v>
      </c>
      <c r="W163" s="177" t="s">
        <v>2503</v>
      </c>
      <c r="X163" s="175" t="s">
        <v>91</v>
      </c>
      <c r="Y163" s="177" t="s">
        <v>2503</v>
      </c>
      <c r="Z163" s="175" t="s">
        <v>91</v>
      </c>
      <c r="AA163" s="177" t="s">
        <v>2503</v>
      </c>
      <c r="AB163" s="175" t="s">
        <v>91</v>
      </c>
      <c r="AC163" s="177" t="s">
        <v>2503</v>
      </c>
      <c r="AD163" s="175" t="s">
        <v>91</v>
      </c>
      <c r="AE163" s="177" t="s">
        <v>2503</v>
      </c>
      <c r="AF163" s="175" t="s">
        <v>91</v>
      </c>
      <c r="AG163" s="177" t="s">
        <v>2503</v>
      </c>
      <c r="AH163" s="1599" t="s">
        <v>91</v>
      </c>
      <c r="AI163" s="1600" t="s">
        <v>2503</v>
      </c>
      <c r="AJ163" s="175" t="s">
        <v>91</v>
      </c>
      <c r="AK163" s="177" t="s">
        <v>2503</v>
      </c>
      <c r="AL163" s="1599" t="s">
        <v>91</v>
      </c>
      <c r="AM163" s="1600" t="s">
        <v>2503</v>
      </c>
      <c r="AN163" s="1599" t="s">
        <v>91</v>
      </c>
      <c r="AO163" s="1600" t="s">
        <v>2503</v>
      </c>
      <c r="AP163" s="1895" t="s">
        <v>91</v>
      </c>
      <c r="AQ163" s="1896" t="s">
        <v>2503</v>
      </c>
      <c r="AR163" s="175" t="s">
        <v>91</v>
      </c>
      <c r="AS163" s="177" t="s">
        <v>2503</v>
      </c>
      <c r="AT163" s="175" t="s">
        <v>91</v>
      </c>
      <c r="AU163" s="177" t="s">
        <v>2503</v>
      </c>
      <c r="AV163" s="522"/>
      <c r="GA163" s="44"/>
      <c r="GB163" s="586" t="s">
        <v>7</v>
      </c>
      <c r="GC163" s="587" t="s">
        <v>31</v>
      </c>
      <c r="GD163" s="196"/>
      <c r="GE163" s="45">
        <f>GD163*G169</f>
        <v>0</v>
      </c>
      <c r="GF163" s="45">
        <v>2.0000000000000002E-5</v>
      </c>
      <c r="GG163" s="45">
        <f>GF163*G169</f>
        <v>1.9000000000000002E-3</v>
      </c>
      <c r="GH163" s="45">
        <v>0</v>
      </c>
      <c r="GI163" s="588">
        <f>GH163*G169</f>
        <v>0</v>
      </c>
      <c r="HG163" s="46" t="s">
        <v>110</v>
      </c>
      <c r="HI163" s="46" t="s">
        <v>105</v>
      </c>
      <c r="HJ163" s="46" t="s">
        <v>46</v>
      </c>
      <c r="HN163" s="46" t="s">
        <v>103</v>
      </c>
      <c r="HT163" s="589">
        <f>IF(GC163="základní",I169,0)</f>
        <v>10545</v>
      </c>
      <c r="HU163" s="589">
        <f>IF(GC163="snížená",I169,0)</f>
        <v>0</v>
      </c>
      <c r="HV163" s="589">
        <f>IF(GC163="zákl. přenesená",I169,0)</f>
        <v>0</v>
      </c>
      <c r="HW163" s="589">
        <f>IF(GC163="sníž. přenesená",I169,0)</f>
        <v>0</v>
      </c>
      <c r="HX163" s="589">
        <f>IF(GC163="nulová",I169,0)</f>
        <v>0</v>
      </c>
      <c r="HY163" s="46" t="s">
        <v>45</v>
      </c>
      <c r="HZ163" s="589">
        <f>ROUND(H169*G169,2)</f>
        <v>10545</v>
      </c>
      <c r="IA163" s="46" t="s">
        <v>110</v>
      </c>
      <c r="IB163" s="46" t="s">
        <v>1277</v>
      </c>
    </row>
    <row r="164" spans="1:236" s="1131" customFormat="1" ht="30" customHeight="1" thickBot="1" x14ac:dyDescent="0.35">
      <c r="A164" s="1156"/>
      <c r="B164" s="1151"/>
      <c r="C164" s="1152" t="s">
        <v>43</v>
      </c>
      <c r="D164" s="1152" t="s">
        <v>166</v>
      </c>
      <c r="E164" s="1153" t="s">
        <v>425</v>
      </c>
      <c r="F164" s="1154"/>
      <c r="G164" s="1154"/>
      <c r="H164" s="1155"/>
      <c r="I164" s="686">
        <f>HZ158</f>
        <v>289020.78999999998</v>
      </c>
      <c r="J164" s="1122"/>
      <c r="K164" s="1123">
        <f>K165+K169+K174+K176+K182+K183+K184+K187+K188+K190+K192+K194+K196+K198+K200+K202+K204+K206+K208+K211+K214+K217+K219+K221+K223+K225+K228+K231</f>
        <v>0</v>
      </c>
      <c r="L164" s="404"/>
      <c r="M164" s="404">
        <f>M165+M169+M174+M176+M182+M183+M184+M187+M188+M190+M192+M194+M196+M198+M200+M202+M204+M206+M208+M211+M214+M217+M219+M221+M223+M225+M228+M231</f>
        <v>0</v>
      </c>
      <c r="N164" s="404"/>
      <c r="O164" s="404">
        <f>O165+O169+O174+O176+O182+O183+O184+O187+O188+O190+O192+O194+O196+O198+O200+O202+O204+O206+O208+O211+O214+O217+O219+O221+O223+O225+O228+O231</f>
        <v>110576</v>
      </c>
      <c r="P164" s="404"/>
      <c r="Q164" s="404">
        <f>Q165+Q169+Q174+Q176+Q182+Q183+Q184+Q187+Q188+Q190+Q192+Q194+Q196+Q198+Q200+Q202+Q204+Q206+Q208+Q211+Q214+Q217+Q219+Q221+Q223+Q225+Q228+Q231</f>
        <v>11586.4</v>
      </c>
      <c r="R164" s="404"/>
      <c r="S164" s="404">
        <f>S165+S169+S174+S176+S182+S183+S184+S187+S188+S190+S192+S194+S196+S198+S200+S202+S204+S206+S208+S211+S214+S217+S219+S221+S223+S225+S228+S231</f>
        <v>0</v>
      </c>
      <c r="T164" s="404"/>
      <c r="U164" s="404">
        <f>U165+U169+U174+U176+U182+U183+U184+U187+U188+U190+U192+U194+U196+U198+U200+U202+U204+U206+U208+U211+U214+U217+U219+U221+U223+U225+U228+U231</f>
        <v>0</v>
      </c>
      <c r="V164" s="404"/>
      <c r="W164" s="404">
        <f>W165+W169+W174+W176+W182+W183+W184+W187+W188+W190+W192+W194+W196+W198+W200+W202+W204+W206+W208+W211+W214+W217+W219+W221+W223+W225+W228+W231</f>
        <v>0</v>
      </c>
      <c r="X164" s="404"/>
      <c r="Y164" s="404">
        <f>Y165+Y169+Y174+Y176+Y182+Y183+Y184+Y187+Y188+Y190+Y192+Y194+Y196+Y198+Y200+Y202+Y204+Y206+Y208+Y211+Y214+Y217+Y219+Y221+Y223+Y225+Y228+Y231</f>
        <v>0</v>
      </c>
      <c r="Z164" s="404"/>
      <c r="AA164" s="404">
        <f>AA165+AA169+AA174+AA176+AA182+AA183+AA184+AA187+AA188+AA190+AA192+AA194+AA196+AA198+AA200+AA202+AA204+AA206+AA208+AA211+AA214+AA217+AA219+AA221+AA223+AA225+AA228+AA231</f>
        <v>0</v>
      </c>
      <c r="AB164" s="404"/>
      <c r="AC164" s="404">
        <f>AC165+AC169+AC174+AC176+AC182+AC183+AC184+AC187+AC188+AC190+AC192+AC194+AC196+AC198+AC200+AC202+AC204+AC206+AC208+AC211+AC214+AC217+AC219+AC221+AC223+AC225+AC228+AC231</f>
        <v>0</v>
      </c>
      <c r="AD164" s="404"/>
      <c r="AE164" s="404">
        <f>AE165+AE169+AE174+AE176+AE182+AE183+AE184+AE187+AE188+AE190+AE192+AE194+AE196+AE198+AE200+AE202+AE204+AE206+AE208+AE211+AE214+AE217+AE219+AE221+AE223+AE225+AE228+AE231</f>
        <v>0</v>
      </c>
      <c r="AF164" s="404"/>
      <c r="AG164" s="404">
        <f>AG165+AG169+AG174+AG176+AG182+AG183+AG184+AG187+AG188+AG190+AG192+AG194+AG196+AG198+AG200+AG202+AG204+AG206+AG208+AG211+AG214+AG217+AG219+AG221+AG223+AG225+AG228+AG231</f>
        <v>0</v>
      </c>
      <c r="AH164" s="1670"/>
      <c r="AI164" s="1670">
        <f>AI165+AI169+AI174+AI176+AI182+AI183+AI184+AI187+AI188+AI190+AI192+AI194+AI196+AI198+AI200+AI202+AI204+AI206+AI208+AI211+AI214+AI217+AI219+AI221+AI223+AI225+AI228+AI231</f>
        <v>70665.659999999989</v>
      </c>
      <c r="AJ164" s="404"/>
      <c r="AK164" s="404">
        <f>AK165+AK169+AK174+AK176+AK182+AK183+AK184+AK187+AK188+AK190+AK192+AK194+AK196+AK198+AK200+AK202+AK204+AK206+AK208+AK211+AK214+AK217+AK219+AK221+AK223+AK225+AK228+AK231</f>
        <v>0</v>
      </c>
      <c r="AL164" s="1670"/>
      <c r="AM164" s="1670">
        <f>AM165+AM169+AM174+AM176+AM182+AM183+AM184+AM187+AM188+AM190+AM192+AM194+AM196+AM198+AM200+AM202+AM204+AM206+AM208+AM211+AM214+AM217+AM219+AM221+AM223+AM225+AM228+AM231</f>
        <v>0</v>
      </c>
      <c r="AN164" s="1670"/>
      <c r="AO164" s="1670">
        <f>AO165+AO169+AO174+AO176+AO182+AO183+AO184+AO187+AO188+AO190+AO192+AO194+AO196+AO198+AO200+AO202+AO204+AO206+AO208+AO211+AO214+AO217+AO219+AO221+AO223+AO225+AO228+AO231</f>
        <v>0</v>
      </c>
      <c r="AP164" s="1937"/>
      <c r="AQ164" s="1937">
        <f>AQ165+AQ169+AQ174+AQ176+AQ182+AQ183+AQ184+AQ187+AQ188+AQ190+AQ192+AQ194+AQ196+AQ198+AQ200+AQ202+AQ204+AQ206+AQ208+AQ211+AQ214+AQ217+AQ219+AQ221+AQ223+AQ225+AQ228+AQ231</f>
        <v>7715.16</v>
      </c>
      <c r="AR164" s="1123"/>
      <c r="AS164" s="1123">
        <f>AS165+AS169+AS174+AS176+AS182+AS183+AS184+AS187+AS188+AS190+AS192+AS194+AS196+AS198+AS200+AS202+AS204+AS206+AS208+AS211+AS214+AS217+AS219+AS221+AS223+AS225+AS228+AS231</f>
        <v>200543.21999999997</v>
      </c>
      <c r="AT164" s="1123"/>
      <c r="AU164" s="1123">
        <f>AU165+AU169+AU174+AU176+AU182+AU183+AU184+AU187+AU188+AU190+AU192+AU194+AU196+AU198+AU200+AU202+AU204+AU206+AU208+AU211+AU214+AU217+AU219+AU221+AU223+AU225+AU228+AU231</f>
        <v>88477.569999999992</v>
      </c>
      <c r="AV164" s="1124">
        <f>AU164/I164</f>
        <v>0.30612873904330551</v>
      </c>
      <c r="GA164" s="1132"/>
      <c r="GB164" s="1133"/>
      <c r="GC164" s="1134"/>
      <c r="GD164" s="1134"/>
      <c r="GE164" s="1134"/>
      <c r="GF164" s="1134"/>
      <c r="GG164" s="1134"/>
      <c r="GH164" s="1134"/>
      <c r="GI164" s="1135"/>
      <c r="HI164" s="1136" t="s">
        <v>112</v>
      </c>
      <c r="HJ164" s="1136" t="s">
        <v>46</v>
      </c>
    </row>
    <row r="165" spans="1:236" s="10" customFormat="1" ht="30" customHeight="1" x14ac:dyDescent="0.2">
      <c r="A165" s="137"/>
      <c r="B165" s="550" t="s">
        <v>358</v>
      </c>
      <c r="C165" s="551" t="s">
        <v>105</v>
      </c>
      <c r="D165" s="552" t="s">
        <v>427</v>
      </c>
      <c r="E165" s="553" t="s">
        <v>428</v>
      </c>
      <c r="F165" s="554" t="s">
        <v>153</v>
      </c>
      <c r="G165" s="555">
        <v>60.1</v>
      </c>
      <c r="H165" s="556">
        <v>433.3</v>
      </c>
      <c r="I165" s="557">
        <f>ROUND(H165*G165,2)</f>
        <v>26041.33</v>
      </c>
      <c r="J165" s="609"/>
      <c r="K165" s="610">
        <f>ROUND(J165*$H165,2)</f>
        <v>0</v>
      </c>
      <c r="L165" s="609"/>
      <c r="M165" s="610">
        <f>ROUND(L165*$H165,2)</f>
        <v>0</v>
      </c>
      <c r="N165" s="609">
        <v>40</v>
      </c>
      <c r="O165" s="610">
        <f>ROUND(N165*$H165,2)</f>
        <v>17332</v>
      </c>
      <c r="P165" s="609"/>
      <c r="Q165" s="610">
        <f>ROUND(P165*$H165,2)</f>
        <v>0</v>
      </c>
      <c r="R165" s="609"/>
      <c r="S165" s="610">
        <f>ROUND(R165*$H165,2)</f>
        <v>0</v>
      </c>
      <c r="T165" s="609"/>
      <c r="U165" s="610">
        <f>ROUND(T165*$H165,2)</f>
        <v>0</v>
      </c>
      <c r="V165" s="609"/>
      <c r="W165" s="610">
        <f>ROUND(V165*$H165,2)</f>
        <v>0</v>
      </c>
      <c r="X165" s="609"/>
      <c r="Y165" s="610">
        <f>ROUND(X165*$H165,2)</f>
        <v>0</v>
      </c>
      <c r="Z165" s="609"/>
      <c r="AA165" s="610">
        <f>ROUND(Z165*$H165,2)</f>
        <v>0</v>
      </c>
      <c r="AB165" s="609"/>
      <c r="AC165" s="610">
        <f>ROUND(AB165*$H165,2)</f>
        <v>0</v>
      </c>
      <c r="AD165" s="609"/>
      <c r="AE165" s="610">
        <f>ROUND(AD165*$H165,2)</f>
        <v>0</v>
      </c>
      <c r="AF165" s="609"/>
      <c r="AG165" s="610">
        <f>ROUND(AF165*$H165,2)</f>
        <v>0</v>
      </c>
      <c r="AH165" s="2103">
        <v>20.100000000000001</v>
      </c>
      <c r="AI165" s="2104">
        <f>ROUND(AH165*$H165,2)</f>
        <v>8709.33</v>
      </c>
      <c r="AJ165" s="609"/>
      <c r="AK165" s="610">
        <f>ROUND(AJ165*$H165,2)</f>
        <v>0</v>
      </c>
      <c r="AL165" s="2103">
        <v>0</v>
      </c>
      <c r="AM165" s="2104">
        <f>ROUND(AL165*$H165,2)</f>
        <v>0</v>
      </c>
      <c r="AN165" s="2103"/>
      <c r="AO165" s="2104">
        <f>ROUND(AN165*$H165,2)</f>
        <v>0</v>
      </c>
      <c r="AP165" s="1940"/>
      <c r="AQ165" s="1941">
        <f>ROUND(AP165*$H165,2)</f>
        <v>0</v>
      </c>
      <c r="AR165" s="609">
        <f>AP165+AN165+AL165+AJ165+AH165+AF165+AD165+AB165+Z165+X165+V165+T165+R165+P165+N165+L165+J165</f>
        <v>60.1</v>
      </c>
      <c r="AS165" s="610">
        <f>ROUND(AR165*H165,2)</f>
        <v>26041.33</v>
      </c>
      <c r="AT165" s="609">
        <f>G165-AR165</f>
        <v>0</v>
      </c>
      <c r="AU165" s="610">
        <f>ROUND(AT165*H165,2)</f>
        <v>0</v>
      </c>
      <c r="AV165" s="820">
        <f>AU165/I165</f>
        <v>0</v>
      </c>
      <c r="GA165" s="139"/>
      <c r="GB165" s="140"/>
      <c r="GC165" s="141"/>
      <c r="GD165" s="141"/>
      <c r="GE165" s="141"/>
      <c r="GF165" s="141"/>
      <c r="GG165" s="141"/>
      <c r="GH165" s="141"/>
      <c r="GI165" s="142"/>
      <c r="HI165" s="143" t="s">
        <v>114</v>
      </c>
      <c r="HJ165" s="143" t="s">
        <v>46</v>
      </c>
      <c r="HK165" s="10" t="s">
        <v>46</v>
      </c>
      <c r="HL165" s="10" t="s">
        <v>23</v>
      </c>
      <c r="HM165" s="10" t="s">
        <v>44</v>
      </c>
      <c r="HN165" s="143" t="s">
        <v>103</v>
      </c>
    </row>
    <row r="166" spans="1:236" s="10" customFormat="1" ht="30" customHeight="1" x14ac:dyDescent="0.2">
      <c r="A166" s="137"/>
      <c r="B166" s="625"/>
      <c r="C166" s="416" t="s">
        <v>112</v>
      </c>
      <c r="D166" s="196"/>
      <c r="E166" s="626" t="s">
        <v>430</v>
      </c>
      <c r="F166" s="196"/>
      <c r="G166" s="196"/>
      <c r="H166" s="197"/>
      <c r="I166" s="498"/>
      <c r="J166" s="316"/>
      <c r="K166" s="317"/>
      <c r="L166" s="316"/>
      <c r="M166" s="317"/>
      <c r="N166" s="316"/>
      <c r="O166" s="317"/>
      <c r="P166" s="316"/>
      <c r="Q166" s="317"/>
      <c r="R166" s="316"/>
      <c r="S166" s="317"/>
      <c r="T166" s="316"/>
      <c r="U166" s="317"/>
      <c r="V166" s="316"/>
      <c r="W166" s="317"/>
      <c r="X166" s="316"/>
      <c r="Y166" s="317"/>
      <c r="Z166" s="316"/>
      <c r="AA166" s="317"/>
      <c r="AB166" s="316"/>
      <c r="AC166" s="317"/>
      <c r="AD166" s="316"/>
      <c r="AE166" s="317"/>
      <c r="AF166" s="316"/>
      <c r="AG166" s="317"/>
      <c r="AH166" s="1609"/>
      <c r="AI166" s="1610"/>
      <c r="AJ166" s="316"/>
      <c r="AK166" s="317"/>
      <c r="AL166" s="1609"/>
      <c r="AM166" s="1610"/>
      <c r="AN166" s="1609"/>
      <c r="AO166" s="1610"/>
      <c r="AP166" s="1905"/>
      <c r="AQ166" s="1906"/>
      <c r="AR166" s="316"/>
      <c r="AS166" s="317"/>
      <c r="AT166" s="316"/>
      <c r="AU166" s="317"/>
      <c r="AV166" s="528"/>
      <c r="GA166" s="139"/>
      <c r="GB166" s="140"/>
      <c r="GC166" s="141"/>
      <c r="GD166" s="141"/>
      <c r="GE166" s="141"/>
      <c r="GF166" s="141"/>
      <c r="GG166" s="141"/>
      <c r="GH166" s="141"/>
      <c r="GI166" s="142"/>
      <c r="HI166" s="143" t="s">
        <v>114</v>
      </c>
      <c r="HJ166" s="143" t="s">
        <v>46</v>
      </c>
      <c r="HK166" s="10" t="s">
        <v>46</v>
      </c>
      <c r="HL166" s="10" t="s">
        <v>23</v>
      </c>
      <c r="HM166" s="10" t="s">
        <v>44</v>
      </c>
      <c r="HN166" s="143" t="s">
        <v>103</v>
      </c>
    </row>
    <row r="167" spans="1:236" s="12" customFormat="1" ht="30" customHeight="1" x14ac:dyDescent="0.2">
      <c r="A167" s="151"/>
      <c r="B167" s="627"/>
      <c r="C167" s="416" t="s">
        <v>114</v>
      </c>
      <c r="D167" s="628" t="s">
        <v>7</v>
      </c>
      <c r="E167" s="629" t="s">
        <v>1275</v>
      </c>
      <c r="F167" s="630"/>
      <c r="G167" s="628" t="s">
        <v>7</v>
      </c>
      <c r="H167" s="631"/>
      <c r="I167" s="632"/>
      <c r="J167" s="322"/>
      <c r="K167" s="323"/>
      <c r="L167" s="322"/>
      <c r="M167" s="323"/>
      <c r="N167" s="322"/>
      <c r="O167" s="323"/>
      <c r="P167" s="322"/>
      <c r="Q167" s="323"/>
      <c r="R167" s="322"/>
      <c r="S167" s="323"/>
      <c r="T167" s="322"/>
      <c r="U167" s="323"/>
      <c r="V167" s="322"/>
      <c r="W167" s="323"/>
      <c r="X167" s="322"/>
      <c r="Y167" s="323"/>
      <c r="Z167" s="322"/>
      <c r="AA167" s="323"/>
      <c r="AB167" s="322"/>
      <c r="AC167" s="323"/>
      <c r="AD167" s="322"/>
      <c r="AE167" s="323"/>
      <c r="AF167" s="322"/>
      <c r="AG167" s="323"/>
      <c r="AH167" s="1613"/>
      <c r="AI167" s="1614"/>
      <c r="AJ167" s="322"/>
      <c r="AK167" s="323"/>
      <c r="AL167" s="1613"/>
      <c r="AM167" s="1614"/>
      <c r="AN167" s="1613"/>
      <c r="AO167" s="1614"/>
      <c r="AP167" s="1911"/>
      <c r="AQ167" s="1912"/>
      <c r="AR167" s="322"/>
      <c r="AS167" s="323"/>
      <c r="AT167" s="322"/>
      <c r="AU167" s="323"/>
      <c r="AV167" s="529"/>
      <c r="GA167" s="153"/>
      <c r="GB167" s="154"/>
      <c r="GC167" s="155"/>
      <c r="GD167" s="155"/>
      <c r="GE167" s="155"/>
      <c r="GF167" s="155"/>
      <c r="GG167" s="155"/>
      <c r="GH167" s="155"/>
      <c r="GI167" s="156"/>
      <c r="HI167" s="157" t="s">
        <v>114</v>
      </c>
      <c r="HJ167" s="157" t="s">
        <v>46</v>
      </c>
      <c r="HK167" s="12" t="s">
        <v>110</v>
      </c>
      <c r="HL167" s="12" t="s">
        <v>23</v>
      </c>
      <c r="HM167" s="12" t="s">
        <v>45</v>
      </c>
      <c r="HN167" s="157" t="s">
        <v>103</v>
      </c>
    </row>
    <row r="168" spans="1:236" s="3" customFormat="1" ht="30" customHeight="1" x14ac:dyDescent="0.2">
      <c r="A168" s="43"/>
      <c r="B168" s="633"/>
      <c r="C168" s="416" t="s">
        <v>114</v>
      </c>
      <c r="D168" s="634" t="s">
        <v>7</v>
      </c>
      <c r="E168" s="635" t="s">
        <v>1276</v>
      </c>
      <c r="F168" s="636"/>
      <c r="G168" s="637">
        <v>60.1</v>
      </c>
      <c r="H168" s="638"/>
      <c r="I168" s="639"/>
      <c r="J168" s="611"/>
      <c r="K168" s="612"/>
      <c r="L168" s="611"/>
      <c r="M168" s="612"/>
      <c r="N168" s="611"/>
      <c r="O168" s="612"/>
      <c r="P168" s="611"/>
      <c r="Q168" s="612"/>
      <c r="R168" s="611"/>
      <c r="S168" s="612"/>
      <c r="T168" s="611"/>
      <c r="U168" s="612"/>
      <c r="V168" s="611"/>
      <c r="W168" s="612"/>
      <c r="X168" s="611"/>
      <c r="Y168" s="612"/>
      <c r="Z168" s="611"/>
      <c r="AA168" s="612"/>
      <c r="AB168" s="611"/>
      <c r="AC168" s="612"/>
      <c r="AD168" s="611"/>
      <c r="AE168" s="612"/>
      <c r="AF168" s="611"/>
      <c r="AG168" s="612"/>
      <c r="AH168" s="2105"/>
      <c r="AI168" s="2106"/>
      <c r="AJ168" s="611"/>
      <c r="AK168" s="612"/>
      <c r="AL168" s="2105"/>
      <c r="AM168" s="2106"/>
      <c r="AN168" s="2105"/>
      <c r="AO168" s="2106"/>
      <c r="AP168" s="1942"/>
      <c r="AQ168" s="1943"/>
      <c r="AR168" s="611"/>
      <c r="AS168" s="612"/>
      <c r="AT168" s="611"/>
      <c r="AU168" s="612"/>
      <c r="AV168" s="821"/>
      <c r="GA168" s="590"/>
      <c r="GB168" s="591" t="s">
        <v>7</v>
      </c>
      <c r="GC168" s="592" t="s">
        <v>31</v>
      </c>
      <c r="GD168" s="196"/>
      <c r="GE168" s="45">
        <f>GD168*G174</f>
        <v>0</v>
      </c>
      <c r="GF168" s="45">
        <v>5.0099999999999997E-3</v>
      </c>
      <c r="GG168" s="45">
        <f>GF168*G174</f>
        <v>0.53667120000000001</v>
      </c>
      <c r="GH168" s="45">
        <v>0</v>
      </c>
      <c r="GI168" s="588">
        <f>GH168*G174</f>
        <v>0</v>
      </c>
      <c r="HG168" s="46" t="s">
        <v>166</v>
      </c>
      <c r="HI168" s="46" t="s">
        <v>238</v>
      </c>
      <c r="HJ168" s="46" t="s">
        <v>46</v>
      </c>
      <c r="HN168" s="46" t="s">
        <v>103</v>
      </c>
      <c r="HT168" s="589">
        <f>IF(GC168="základní",I174,0)</f>
        <v>72413.119999999995</v>
      </c>
      <c r="HU168" s="589">
        <f>IF(GC168="snížená",I174,0)</f>
        <v>0</v>
      </c>
      <c r="HV168" s="589">
        <f>IF(GC168="zákl. přenesená",I174,0)</f>
        <v>0</v>
      </c>
      <c r="HW168" s="589">
        <f>IF(GC168="sníž. přenesená",I174,0)</f>
        <v>0</v>
      </c>
      <c r="HX168" s="589">
        <f>IF(GC168="nulová",I174,0)</f>
        <v>0</v>
      </c>
      <c r="HY168" s="46" t="s">
        <v>45</v>
      </c>
      <c r="HZ168" s="589">
        <f>ROUND(H174*G174,2)</f>
        <v>72413.119999999995</v>
      </c>
      <c r="IA168" s="46" t="s">
        <v>110</v>
      </c>
      <c r="IB168" s="46" t="s">
        <v>1280</v>
      </c>
    </row>
    <row r="169" spans="1:236" s="10" customFormat="1" ht="30" customHeight="1" x14ac:dyDescent="0.2">
      <c r="A169" s="137"/>
      <c r="B169" s="550" t="s">
        <v>365</v>
      </c>
      <c r="C169" s="558" t="s">
        <v>105</v>
      </c>
      <c r="D169" s="559" t="s">
        <v>434</v>
      </c>
      <c r="E169" s="560" t="s">
        <v>435</v>
      </c>
      <c r="F169" s="561" t="s">
        <v>153</v>
      </c>
      <c r="G169" s="562">
        <v>95</v>
      </c>
      <c r="H169" s="563">
        <v>111</v>
      </c>
      <c r="I169" s="564">
        <f>ROUND(H169*G169,2)</f>
        <v>10545</v>
      </c>
      <c r="J169" s="609"/>
      <c r="K169" s="610">
        <f>ROUND(J169*$H169,2)</f>
        <v>0</v>
      </c>
      <c r="L169" s="609"/>
      <c r="M169" s="610">
        <f>ROUND(L169*$H169,2)</f>
        <v>0</v>
      </c>
      <c r="N169" s="609">
        <v>40</v>
      </c>
      <c r="O169" s="610">
        <f>ROUND(N169*$H169,2)</f>
        <v>4440</v>
      </c>
      <c r="P169" s="609">
        <v>14</v>
      </c>
      <c r="Q169" s="610">
        <f>ROUND(P169*$H169,2)</f>
        <v>1554</v>
      </c>
      <c r="R169" s="609"/>
      <c r="S169" s="610">
        <f>ROUND(R169*$H169,2)</f>
        <v>0</v>
      </c>
      <c r="T169" s="609"/>
      <c r="U169" s="610">
        <f>ROUND(T169*$H169,2)</f>
        <v>0</v>
      </c>
      <c r="V169" s="609"/>
      <c r="W169" s="610">
        <f>ROUND(V169*$H169,2)</f>
        <v>0</v>
      </c>
      <c r="X169" s="609"/>
      <c r="Y169" s="610">
        <f>ROUND(X169*$H169,2)</f>
        <v>0</v>
      </c>
      <c r="Z169" s="609"/>
      <c r="AA169" s="610">
        <f>ROUND(Z169*$H169,2)</f>
        <v>0</v>
      </c>
      <c r="AB169" s="609"/>
      <c r="AC169" s="610">
        <f>ROUND(AB169*$H169,2)</f>
        <v>0</v>
      </c>
      <c r="AD169" s="609"/>
      <c r="AE169" s="610">
        <f>ROUND(AD169*$H169,2)</f>
        <v>0</v>
      </c>
      <c r="AF169" s="609"/>
      <c r="AG169" s="610">
        <f>ROUND(AF169*$H169,2)</f>
        <v>0</v>
      </c>
      <c r="AH169" s="2103">
        <v>1.31</v>
      </c>
      <c r="AI169" s="2104">
        <f>ROUND(AH169*$H169,2)</f>
        <v>145.41</v>
      </c>
      <c r="AJ169" s="609"/>
      <c r="AK169" s="610">
        <f>ROUND(AJ169*$H169,2)</f>
        <v>0</v>
      </c>
      <c r="AL169" s="2103"/>
      <c r="AM169" s="2104">
        <f>ROUND(AL169*$H169,2)</f>
        <v>0</v>
      </c>
      <c r="AN169" s="2103"/>
      <c r="AO169" s="2104">
        <f>ROUND(AN169*$H169,2)</f>
        <v>0</v>
      </c>
      <c r="AP169" s="1940"/>
      <c r="AQ169" s="1941">
        <f>ROUND(AP169*$H169,2)</f>
        <v>0</v>
      </c>
      <c r="AR169" s="609">
        <f>AP169+AN169+AL169+AJ169+AH169+AF169+AD169+AB169+Z169+X169+V169+T169+R169+P169+N169+L169+J169</f>
        <v>55.31</v>
      </c>
      <c r="AS169" s="610">
        <f>ROUND(AR169*H169,2)</f>
        <v>6139.41</v>
      </c>
      <c r="AT169" s="609">
        <f>G169-AR169</f>
        <v>39.69</v>
      </c>
      <c r="AU169" s="610">
        <f>ROUND(AT169*H169,2)</f>
        <v>4405.59</v>
      </c>
      <c r="AV169" s="820">
        <f>AU169/I169</f>
        <v>0.41778947368421054</v>
      </c>
      <c r="GA169" s="139"/>
      <c r="GB169" s="140"/>
      <c r="GC169" s="141"/>
      <c r="GD169" s="141"/>
      <c r="GE169" s="141"/>
      <c r="GF169" s="141"/>
      <c r="GG169" s="141"/>
      <c r="GH169" s="141"/>
      <c r="GI169" s="142"/>
      <c r="HI169" s="143" t="s">
        <v>114</v>
      </c>
      <c r="HJ169" s="143" t="s">
        <v>46</v>
      </c>
      <c r="HK169" s="10" t="s">
        <v>46</v>
      </c>
      <c r="HL169" s="10" t="s">
        <v>23</v>
      </c>
      <c r="HM169" s="10" t="s">
        <v>45</v>
      </c>
      <c r="HN169" s="143" t="s">
        <v>103</v>
      </c>
    </row>
    <row r="170" spans="1:236" s="3" customFormat="1" ht="30" customHeight="1" x14ac:dyDescent="0.2">
      <c r="A170" s="43"/>
      <c r="B170" s="625"/>
      <c r="C170" s="416" t="s">
        <v>112</v>
      </c>
      <c r="D170" s="196"/>
      <c r="E170" s="626" t="s">
        <v>437</v>
      </c>
      <c r="F170" s="196"/>
      <c r="G170" s="196"/>
      <c r="H170" s="197"/>
      <c r="I170" s="498"/>
      <c r="J170" s="611"/>
      <c r="K170" s="612"/>
      <c r="L170" s="611"/>
      <c r="M170" s="612"/>
      <c r="N170" s="611"/>
      <c r="O170" s="612"/>
      <c r="P170" s="611"/>
      <c r="Q170" s="612"/>
      <c r="R170" s="611"/>
      <c r="S170" s="612"/>
      <c r="T170" s="611"/>
      <c r="U170" s="612"/>
      <c r="V170" s="611"/>
      <c r="W170" s="612"/>
      <c r="X170" s="611"/>
      <c r="Y170" s="612"/>
      <c r="Z170" s="611"/>
      <c r="AA170" s="612"/>
      <c r="AB170" s="611"/>
      <c r="AC170" s="612"/>
      <c r="AD170" s="611"/>
      <c r="AE170" s="612"/>
      <c r="AF170" s="611"/>
      <c r="AG170" s="612"/>
      <c r="AH170" s="2105"/>
      <c r="AI170" s="2106"/>
      <c r="AJ170" s="611"/>
      <c r="AK170" s="612"/>
      <c r="AL170" s="2105"/>
      <c r="AM170" s="2106"/>
      <c r="AN170" s="2105"/>
      <c r="AO170" s="2106"/>
      <c r="AP170" s="1942"/>
      <c r="AQ170" s="1943"/>
      <c r="AR170" s="611"/>
      <c r="AS170" s="612"/>
      <c r="AT170" s="611"/>
      <c r="AU170" s="612"/>
      <c r="AV170" s="821"/>
      <c r="GA170" s="44"/>
      <c r="GB170" s="586" t="s">
        <v>7</v>
      </c>
      <c r="GC170" s="587" t="s">
        <v>31</v>
      </c>
      <c r="GD170" s="196"/>
      <c r="GE170" s="45">
        <f>GD170*G176</f>
        <v>0</v>
      </c>
      <c r="GF170" s="45">
        <v>0</v>
      </c>
      <c r="GG170" s="45">
        <f>GF170*G176</f>
        <v>0</v>
      </c>
      <c r="GH170" s="45">
        <v>0</v>
      </c>
      <c r="GI170" s="588">
        <f>GH170*G176</f>
        <v>0</v>
      </c>
      <c r="HG170" s="46" t="s">
        <v>110</v>
      </c>
      <c r="HI170" s="46" t="s">
        <v>105</v>
      </c>
      <c r="HJ170" s="46" t="s">
        <v>46</v>
      </c>
      <c r="HN170" s="46" t="s">
        <v>103</v>
      </c>
      <c r="HT170" s="589">
        <f>IF(GC170="základní",I176,0)</f>
        <v>1489.6</v>
      </c>
      <c r="HU170" s="589">
        <f>IF(GC170="snížená",I176,0)</f>
        <v>0</v>
      </c>
      <c r="HV170" s="589">
        <f>IF(GC170="zákl. přenesená",I176,0)</f>
        <v>0</v>
      </c>
      <c r="HW170" s="589">
        <f>IF(GC170="sníž. přenesená",I176,0)</f>
        <v>0</v>
      </c>
      <c r="HX170" s="589">
        <f>IF(GC170="nulová",I176,0)</f>
        <v>0</v>
      </c>
      <c r="HY170" s="46" t="s">
        <v>45</v>
      </c>
      <c r="HZ170" s="589">
        <f>ROUND(H176*G176,2)</f>
        <v>1489.6</v>
      </c>
      <c r="IA170" s="46" t="s">
        <v>110</v>
      </c>
      <c r="IB170" s="46" t="s">
        <v>1282</v>
      </c>
    </row>
    <row r="171" spans="1:236" s="1" customFormat="1" ht="30" customHeight="1" x14ac:dyDescent="0.2">
      <c r="A171" s="23"/>
      <c r="B171" s="633"/>
      <c r="C171" s="416" t="s">
        <v>114</v>
      </c>
      <c r="D171" s="634" t="s">
        <v>7</v>
      </c>
      <c r="E171" s="635" t="s">
        <v>1278</v>
      </c>
      <c r="F171" s="636"/>
      <c r="G171" s="637">
        <v>104</v>
      </c>
      <c r="H171" s="638"/>
      <c r="I171" s="639"/>
      <c r="J171" s="542"/>
      <c r="K171" s="543"/>
      <c r="L171" s="542"/>
      <c r="M171" s="543"/>
      <c r="N171" s="542"/>
      <c r="O171" s="543"/>
      <c r="P171" s="542"/>
      <c r="Q171" s="543"/>
      <c r="R171" s="542"/>
      <c r="S171" s="543"/>
      <c r="T171" s="542"/>
      <c r="U171" s="543"/>
      <c r="V171" s="542"/>
      <c r="W171" s="543"/>
      <c r="X171" s="542"/>
      <c r="Y171" s="543"/>
      <c r="Z171" s="542"/>
      <c r="AA171" s="543"/>
      <c r="AB171" s="542"/>
      <c r="AC171" s="543"/>
      <c r="AD171" s="542"/>
      <c r="AE171" s="543"/>
      <c r="AF171" s="542"/>
      <c r="AG171" s="543"/>
      <c r="AH171" s="1605"/>
      <c r="AI171" s="1606"/>
      <c r="AJ171" s="542"/>
      <c r="AK171" s="543"/>
      <c r="AL171" s="1605"/>
      <c r="AM171" s="1606"/>
      <c r="AN171" s="1605"/>
      <c r="AO171" s="1606"/>
      <c r="AP171" s="1901"/>
      <c r="AQ171" s="1902"/>
      <c r="AR171" s="542"/>
      <c r="AS171" s="543"/>
      <c r="AT171" s="542"/>
      <c r="AU171" s="543"/>
      <c r="AV171" s="539"/>
      <c r="GA171" s="25"/>
      <c r="GB171" s="128"/>
      <c r="GC171" s="129"/>
      <c r="GD171" s="33"/>
      <c r="GE171" s="33"/>
      <c r="GF171" s="33"/>
      <c r="GG171" s="33"/>
      <c r="GH171" s="33"/>
      <c r="GI171" s="34"/>
      <c r="GJ171" s="22"/>
      <c r="GK171" s="22"/>
      <c r="GL171" s="22"/>
      <c r="GM171" s="22"/>
      <c r="GN171" s="22"/>
      <c r="GO171" s="22"/>
      <c r="GP171" s="22"/>
      <c r="GQ171" s="22"/>
      <c r="GR171" s="22"/>
      <c r="GS171" s="22"/>
      <c r="GT171" s="22"/>
      <c r="HI171" s="13" t="s">
        <v>112</v>
      </c>
      <c r="HJ171" s="13" t="s">
        <v>46</v>
      </c>
    </row>
    <row r="172" spans="1:236" s="9" customFormat="1" ht="30" customHeight="1" x14ac:dyDescent="0.2">
      <c r="A172" s="130"/>
      <c r="B172" s="633"/>
      <c r="C172" s="416" t="s">
        <v>114</v>
      </c>
      <c r="D172" s="634" t="s">
        <v>7</v>
      </c>
      <c r="E172" s="635" t="s">
        <v>1279</v>
      </c>
      <c r="F172" s="636"/>
      <c r="G172" s="637">
        <v>-9</v>
      </c>
      <c r="H172" s="638"/>
      <c r="I172" s="639"/>
      <c r="J172" s="314"/>
      <c r="K172" s="315"/>
      <c r="L172" s="314"/>
      <c r="M172" s="315"/>
      <c r="N172" s="314"/>
      <c r="O172" s="315"/>
      <c r="P172" s="314"/>
      <c r="Q172" s="315"/>
      <c r="R172" s="314"/>
      <c r="S172" s="315"/>
      <c r="T172" s="314"/>
      <c r="U172" s="315"/>
      <c r="V172" s="314"/>
      <c r="W172" s="315"/>
      <c r="X172" s="314"/>
      <c r="Y172" s="315"/>
      <c r="Z172" s="314"/>
      <c r="AA172" s="315"/>
      <c r="AB172" s="314"/>
      <c r="AC172" s="315"/>
      <c r="AD172" s="314"/>
      <c r="AE172" s="315"/>
      <c r="AF172" s="314"/>
      <c r="AG172" s="315"/>
      <c r="AH172" s="1607"/>
      <c r="AI172" s="1608"/>
      <c r="AJ172" s="314"/>
      <c r="AK172" s="315"/>
      <c r="AL172" s="1607"/>
      <c r="AM172" s="1608"/>
      <c r="AN172" s="1607"/>
      <c r="AO172" s="1608"/>
      <c r="AP172" s="1903"/>
      <c r="AQ172" s="1904"/>
      <c r="AR172" s="314"/>
      <c r="AS172" s="315"/>
      <c r="AT172" s="314"/>
      <c r="AU172" s="315"/>
      <c r="AV172" s="527"/>
      <c r="GA172" s="132"/>
      <c r="GB172" s="133"/>
      <c r="GC172" s="134"/>
      <c r="GD172" s="134"/>
      <c r="GE172" s="134"/>
      <c r="GF172" s="134"/>
      <c r="GG172" s="134"/>
      <c r="GH172" s="134"/>
      <c r="GI172" s="135"/>
      <c r="HI172" s="136" t="s">
        <v>114</v>
      </c>
      <c r="HJ172" s="136" t="s">
        <v>46</v>
      </c>
      <c r="HK172" s="9" t="s">
        <v>45</v>
      </c>
      <c r="HL172" s="9" t="s">
        <v>23</v>
      </c>
      <c r="HM172" s="9" t="s">
        <v>44</v>
      </c>
      <c r="HN172" s="136" t="s">
        <v>103</v>
      </c>
    </row>
    <row r="173" spans="1:236" s="10" customFormat="1" ht="30" customHeight="1" x14ac:dyDescent="0.2">
      <c r="A173" s="137"/>
      <c r="B173" s="640"/>
      <c r="C173" s="416" t="s">
        <v>114</v>
      </c>
      <c r="D173" s="641" t="s">
        <v>7</v>
      </c>
      <c r="E173" s="642" t="s">
        <v>132</v>
      </c>
      <c r="F173" s="643"/>
      <c r="G173" s="644">
        <v>95</v>
      </c>
      <c r="H173" s="645"/>
      <c r="I173" s="646"/>
      <c r="J173" s="316"/>
      <c r="K173" s="317"/>
      <c r="L173" s="316"/>
      <c r="M173" s="317"/>
      <c r="N173" s="316">
        <v>40</v>
      </c>
      <c r="O173" s="317"/>
      <c r="P173" s="316"/>
      <c r="Q173" s="317"/>
      <c r="R173" s="316"/>
      <c r="S173" s="317"/>
      <c r="T173" s="316"/>
      <c r="U173" s="317"/>
      <c r="V173" s="316"/>
      <c r="W173" s="317"/>
      <c r="X173" s="316"/>
      <c r="Y173" s="317"/>
      <c r="Z173" s="316"/>
      <c r="AA173" s="317"/>
      <c r="AB173" s="316"/>
      <c r="AC173" s="317"/>
      <c r="AD173" s="316"/>
      <c r="AE173" s="317"/>
      <c r="AF173" s="316"/>
      <c r="AG173" s="317"/>
      <c r="AH173" s="1609"/>
      <c r="AI173" s="1610"/>
      <c r="AJ173" s="316"/>
      <c r="AK173" s="317"/>
      <c r="AL173" s="1609"/>
      <c r="AM173" s="1610"/>
      <c r="AN173" s="1609"/>
      <c r="AO173" s="1610"/>
      <c r="AP173" s="1905"/>
      <c r="AQ173" s="1906"/>
      <c r="AR173" s="316"/>
      <c r="AS173" s="317"/>
      <c r="AT173" s="316"/>
      <c r="AU173" s="317"/>
      <c r="AV173" s="528"/>
      <c r="GA173" s="139"/>
      <c r="GB173" s="140"/>
      <c r="GC173" s="141"/>
      <c r="GD173" s="141"/>
      <c r="GE173" s="141"/>
      <c r="GF173" s="141"/>
      <c r="GG173" s="141"/>
      <c r="GH173" s="141"/>
      <c r="GI173" s="142"/>
      <c r="HI173" s="143" t="s">
        <v>114</v>
      </c>
      <c r="HJ173" s="143" t="s">
        <v>46</v>
      </c>
      <c r="HK173" s="10" t="s">
        <v>46</v>
      </c>
      <c r="HL173" s="10" t="s">
        <v>23</v>
      </c>
      <c r="HM173" s="10" t="s">
        <v>44</v>
      </c>
      <c r="HN173" s="143" t="s">
        <v>103</v>
      </c>
    </row>
    <row r="174" spans="1:236" s="10" customFormat="1" ht="30" customHeight="1" x14ac:dyDescent="0.2">
      <c r="A174" s="137"/>
      <c r="B174" s="565" t="s">
        <v>372</v>
      </c>
      <c r="C174" s="566" t="s">
        <v>238</v>
      </c>
      <c r="D174" s="567" t="s">
        <v>440</v>
      </c>
      <c r="E174" s="568" t="s">
        <v>441</v>
      </c>
      <c r="F174" s="569" t="s">
        <v>153</v>
      </c>
      <c r="G174" s="570">
        <v>107.12</v>
      </c>
      <c r="H174" s="571">
        <v>676</v>
      </c>
      <c r="I174" s="572">
        <f>ROUND(H174*G174,2)</f>
        <v>72413.119999999995</v>
      </c>
      <c r="J174" s="609"/>
      <c r="K174" s="610">
        <f>ROUND(J174*$H174,2)</f>
        <v>0</v>
      </c>
      <c r="L174" s="609"/>
      <c r="M174" s="610">
        <f>ROUND(L174*$H174,2)</f>
        <v>0</v>
      </c>
      <c r="N174" s="609"/>
      <c r="O174" s="610">
        <f>ROUND(N174*$H174,2)</f>
        <v>0</v>
      </c>
      <c r="P174" s="609">
        <v>14</v>
      </c>
      <c r="Q174" s="610">
        <f>ROUND(P174*$H174,2)</f>
        <v>9464</v>
      </c>
      <c r="R174" s="609"/>
      <c r="S174" s="610">
        <f>ROUND(R174*$H174,2)</f>
        <v>0</v>
      </c>
      <c r="T174" s="609"/>
      <c r="U174" s="610">
        <f>ROUND(T174*$H174,2)</f>
        <v>0</v>
      </c>
      <c r="V174" s="609"/>
      <c r="W174" s="610">
        <f>ROUND(V174*$H174,2)</f>
        <v>0</v>
      </c>
      <c r="X174" s="609"/>
      <c r="Y174" s="610">
        <f>ROUND(X174*$H174,2)</f>
        <v>0</v>
      </c>
      <c r="Z174" s="609"/>
      <c r="AA174" s="610">
        <f>ROUND(Z174*$H174,2)</f>
        <v>0</v>
      </c>
      <c r="AB174" s="609"/>
      <c r="AC174" s="610">
        <f>ROUND(AB174*$H174,2)</f>
        <v>0</v>
      </c>
      <c r="AD174" s="609"/>
      <c r="AE174" s="610">
        <f>ROUND(AD174*$H174,2)</f>
        <v>0</v>
      </c>
      <c r="AF174" s="609"/>
      <c r="AG174" s="610">
        <f>ROUND(AF174*$H174,2)</f>
        <v>0</v>
      </c>
      <c r="AH174" s="2103">
        <v>41.32</v>
      </c>
      <c r="AI174" s="2104">
        <f>ROUND(AH174*$H174,2)</f>
        <v>27932.32</v>
      </c>
      <c r="AJ174" s="609"/>
      <c r="AK174" s="610">
        <f>ROUND(AJ174*$H174,2)</f>
        <v>0</v>
      </c>
      <c r="AL174" s="2103"/>
      <c r="AM174" s="2104">
        <f>ROUND(AL174*$H174,2)</f>
        <v>0</v>
      </c>
      <c r="AN174" s="2103"/>
      <c r="AO174" s="2104">
        <f>ROUND(AN174*$H174,2)</f>
        <v>0</v>
      </c>
      <c r="AP174" s="1940"/>
      <c r="AQ174" s="1941">
        <f>ROUND(AP174*$H174,2)</f>
        <v>0</v>
      </c>
      <c r="AR174" s="609">
        <f>AP174+AN174+AL174+AJ174+AH174+AF174+AD174+AB174+Z174+X174+V174+T174+R174+P174+N174+L174+J174</f>
        <v>55.32</v>
      </c>
      <c r="AS174" s="610">
        <f>ROUND(AR174*H174,2)</f>
        <v>37396.32</v>
      </c>
      <c r="AT174" s="609">
        <f>G174-AR174</f>
        <v>51.800000000000004</v>
      </c>
      <c r="AU174" s="610">
        <f>ROUND(AT174*H174,2)</f>
        <v>35016.800000000003</v>
      </c>
      <c r="AV174" s="820">
        <f>AU174/I174</f>
        <v>0.48356982823002248</v>
      </c>
      <c r="GA174" s="139"/>
      <c r="GB174" s="140"/>
      <c r="GC174" s="141"/>
      <c r="GD174" s="141"/>
      <c r="GE174" s="141"/>
      <c r="GF174" s="141"/>
      <c r="GG174" s="141"/>
      <c r="GH174" s="141"/>
      <c r="GI174" s="142"/>
      <c r="HI174" s="143" t="s">
        <v>114</v>
      </c>
      <c r="HJ174" s="143" t="s">
        <v>46</v>
      </c>
      <c r="HK174" s="10" t="s">
        <v>46</v>
      </c>
      <c r="HL174" s="10" t="s">
        <v>23</v>
      </c>
      <c r="HM174" s="10" t="s">
        <v>44</v>
      </c>
      <c r="HN174" s="143" t="s">
        <v>103</v>
      </c>
    </row>
    <row r="175" spans="1:236" s="12" customFormat="1" ht="30" customHeight="1" x14ac:dyDescent="0.2">
      <c r="A175" s="151"/>
      <c r="B175" s="633"/>
      <c r="C175" s="416" t="s">
        <v>114</v>
      </c>
      <c r="D175" s="634" t="s">
        <v>7</v>
      </c>
      <c r="E175" s="635" t="s">
        <v>1281</v>
      </c>
      <c r="F175" s="636"/>
      <c r="G175" s="637">
        <v>107.12</v>
      </c>
      <c r="H175" s="638"/>
      <c r="I175" s="639"/>
      <c r="J175" s="322"/>
      <c r="K175" s="323"/>
      <c r="L175" s="322"/>
      <c r="M175" s="323"/>
      <c r="N175" s="322"/>
      <c r="O175" s="323"/>
      <c r="P175" s="322"/>
      <c r="Q175" s="323"/>
      <c r="R175" s="322"/>
      <c r="S175" s="323"/>
      <c r="T175" s="322"/>
      <c r="U175" s="323"/>
      <c r="V175" s="322"/>
      <c r="W175" s="323"/>
      <c r="X175" s="322"/>
      <c r="Y175" s="323"/>
      <c r="Z175" s="322"/>
      <c r="AA175" s="323"/>
      <c r="AB175" s="322"/>
      <c r="AC175" s="323"/>
      <c r="AD175" s="322"/>
      <c r="AE175" s="323"/>
      <c r="AF175" s="322"/>
      <c r="AG175" s="323"/>
      <c r="AH175" s="1613"/>
      <c r="AI175" s="1614"/>
      <c r="AJ175" s="322"/>
      <c r="AK175" s="323"/>
      <c r="AL175" s="1613"/>
      <c r="AM175" s="1614"/>
      <c r="AN175" s="1613"/>
      <c r="AO175" s="1614"/>
      <c r="AP175" s="1911"/>
      <c r="AQ175" s="1912"/>
      <c r="AR175" s="322"/>
      <c r="AS175" s="323"/>
      <c r="AT175" s="322"/>
      <c r="AU175" s="323"/>
      <c r="AV175" s="529"/>
      <c r="GA175" s="153"/>
      <c r="GB175" s="154"/>
      <c r="GC175" s="155"/>
      <c r="GD175" s="155"/>
      <c r="GE175" s="155"/>
      <c r="GF175" s="155"/>
      <c r="GG175" s="155"/>
      <c r="GH175" s="155"/>
      <c r="GI175" s="156"/>
      <c r="HI175" s="157" t="s">
        <v>114</v>
      </c>
      <c r="HJ175" s="157" t="s">
        <v>46</v>
      </c>
      <c r="HK175" s="12" t="s">
        <v>110</v>
      </c>
      <c r="HL175" s="12" t="s">
        <v>23</v>
      </c>
      <c r="HM175" s="12" t="s">
        <v>45</v>
      </c>
      <c r="HN175" s="157" t="s">
        <v>103</v>
      </c>
    </row>
    <row r="176" spans="1:236" s="3" customFormat="1" ht="30" customHeight="1" x14ac:dyDescent="0.2">
      <c r="A176" s="43"/>
      <c r="B176" s="550" t="s">
        <v>377</v>
      </c>
      <c r="C176" s="558" t="s">
        <v>105</v>
      </c>
      <c r="D176" s="559" t="s">
        <v>455</v>
      </c>
      <c r="E176" s="560" t="s">
        <v>456</v>
      </c>
      <c r="F176" s="561" t="s">
        <v>341</v>
      </c>
      <c r="G176" s="562">
        <v>14</v>
      </c>
      <c r="H176" s="563">
        <v>106.4</v>
      </c>
      <c r="I176" s="564">
        <f>ROUND(H176*G176,2)</f>
        <v>1489.6</v>
      </c>
      <c r="J176" s="609"/>
      <c r="K176" s="610">
        <f>ROUND(J176*$H176,2)</f>
        <v>0</v>
      </c>
      <c r="L176" s="609"/>
      <c r="M176" s="610">
        <f>ROUND(L176*$H176,2)</f>
        <v>0</v>
      </c>
      <c r="N176" s="609"/>
      <c r="O176" s="610">
        <f>ROUND(N176*$H176,2)</f>
        <v>0</v>
      </c>
      <c r="P176" s="609">
        <v>2</v>
      </c>
      <c r="Q176" s="610">
        <f>ROUND(P176*$H176,2)</f>
        <v>212.8</v>
      </c>
      <c r="R176" s="609"/>
      <c r="S176" s="610">
        <f>ROUND(R176*$H176,2)</f>
        <v>0</v>
      </c>
      <c r="T176" s="609"/>
      <c r="U176" s="610">
        <f>ROUND(T176*$H176,2)</f>
        <v>0</v>
      </c>
      <c r="V176" s="609"/>
      <c r="W176" s="610">
        <f>ROUND(V176*$H176,2)</f>
        <v>0</v>
      </c>
      <c r="X176" s="609"/>
      <c r="Y176" s="610">
        <f>ROUND(X176*$H176,2)</f>
        <v>0</v>
      </c>
      <c r="Z176" s="609"/>
      <c r="AA176" s="610">
        <f>ROUND(Z176*$H176,2)</f>
        <v>0</v>
      </c>
      <c r="AB176" s="609"/>
      <c r="AC176" s="610">
        <f>ROUND(AB176*$H176,2)</f>
        <v>0</v>
      </c>
      <c r="AD176" s="609"/>
      <c r="AE176" s="610">
        <f>ROUND(AD176*$H176,2)</f>
        <v>0</v>
      </c>
      <c r="AF176" s="609"/>
      <c r="AG176" s="610">
        <f>ROUND(AF176*$H176,2)</f>
        <v>0</v>
      </c>
      <c r="AH176" s="2103">
        <v>8</v>
      </c>
      <c r="AI176" s="2104">
        <f>ROUND(AH176*$H176,2)</f>
        <v>851.2</v>
      </c>
      <c r="AJ176" s="609"/>
      <c r="AK176" s="610">
        <f>ROUND(AJ176*$H176,2)</f>
        <v>0</v>
      </c>
      <c r="AL176" s="2103"/>
      <c r="AM176" s="2104">
        <f>ROUND(AL176*$H176,2)</f>
        <v>0</v>
      </c>
      <c r="AN176" s="2103"/>
      <c r="AO176" s="2104">
        <f>ROUND(AN176*$H176,2)</f>
        <v>0</v>
      </c>
      <c r="AP176" s="1940"/>
      <c r="AQ176" s="1941">
        <f>ROUND(AP176*$H176,2)</f>
        <v>0</v>
      </c>
      <c r="AR176" s="609">
        <f>AP176+AN176+AL176+AJ176+AH176+AF176+AD176+AB176+Z176+X176+V176+T176+R176+P176+N176+L176+J176</f>
        <v>10</v>
      </c>
      <c r="AS176" s="610">
        <f>ROUND(AR176*H176,2)</f>
        <v>1064</v>
      </c>
      <c r="AT176" s="609">
        <f>G176-AR176</f>
        <v>4</v>
      </c>
      <c r="AU176" s="610">
        <f>ROUND(AT176*H176,2)</f>
        <v>425.6</v>
      </c>
      <c r="AV176" s="820">
        <f>AU176/I176</f>
        <v>0.28571428571428575</v>
      </c>
      <c r="GA176" s="590"/>
      <c r="GB176" s="591" t="s">
        <v>7</v>
      </c>
      <c r="GC176" s="592" t="s">
        <v>31</v>
      </c>
      <c r="GD176" s="196"/>
      <c r="GE176" s="45">
        <f>GD176*G182</f>
        <v>0</v>
      </c>
      <c r="GF176" s="45">
        <v>6.4999999999999997E-4</v>
      </c>
      <c r="GG176" s="45">
        <f>GF176*G182</f>
        <v>4.5500000000000002E-3</v>
      </c>
      <c r="GH176" s="45">
        <v>0</v>
      </c>
      <c r="GI176" s="588">
        <f>GH176*G182</f>
        <v>0</v>
      </c>
      <c r="HG176" s="46" t="s">
        <v>166</v>
      </c>
      <c r="HI176" s="46" t="s">
        <v>238</v>
      </c>
      <c r="HJ176" s="46" t="s">
        <v>46</v>
      </c>
      <c r="HN176" s="46" t="s">
        <v>103</v>
      </c>
      <c r="HT176" s="589">
        <f>IF(GC176="základní",I182,0)</f>
        <v>784</v>
      </c>
      <c r="HU176" s="589">
        <f>IF(GC176="snížená",I182,0)</f>
        <v>0</v>
      </c>
      <c r="HV176" s="589">
        <f>IF(GC176="zákl. přenesená",I182,0)</f>
        <v>0</v>
      </c>
      <c r="HW176" s="589">
        <f>IF(GC176="sníž. přenesená",I182,0)</f>
        <v>0</v>
      </c>
      <c r="HX176" s="589">
        <f>IF(GC176="nulová",I182,0)</f>
        <v>0</v>
      </c>
      <c r="HY176" s="46" t="s">
        <v>45</v>
      </c>
      <c r="HZ176" s="589">
        <f>ROUND(H182*G182,2)</f>
        <v>784</v>
      </c>
      <c r="IA176" s="46" t="s">
        <v>110</v>
      </c>
      <c r="IB176" s="46" t="s">
        <v>1285</v>
      </c>
    </row>
    <row r="177" spans="1:236" s="3" customFormat="1" ht="30" customHeight="1" x14ac:dyDescent="0.2">
      <c r="A177" s="43"/>
      <c r="B177" s="625"/>
      <c r="C177" s="416" t="s">
        <v>112</v>
      </c>
      <c r="D177" s="196"/>
      <c r="E177" s="626" t="s">
        <v>458</v>
      </c>
      <c r="F177" s="196"/>
      <c r="G177" s="196"/>
      <c r="H177" s="197"/>
      <c r="I177" s="498"/>
      <c r="J177" s="611"/>
      <c r="K177" s="612"/>
      <c r="L177" s="611"/>
      <c r="M177" s="612"/>
      <c r="N177" s="611"/>
      <c r="O177" s="612"/>
      <c r="P177" s="611"/>
      <c r="Q177" s="612"/>
      <c r="R177" s="611"/>
      <c r="S177" s="612"/>
      <c r="T177" s="611"/>
      <c r="U177" s="612"/>
      <c r="V177" s="611"/>
      <c r="W177" s="612"/>
      <c r="X177" s="611"/>
      <c r="Y177" s="612"/>
      <c r="Z177" s="611"/>
      <c r="AA177" s="612"/>
      <c r="AB177" s="611"/>
      <c r="AC177" s="612"/>
      <c r="AD177" s="611"/>
      <c r="AE177" s="612"/>
      <c r="AF177" s="611"/>
      <c r="AG177" s="612"/>
      <c r="AH177" s="2105"/>
      <c r="AI177" s="2106"/>
      <c r="AJ177" s="611"/>
      <c r="AK177" s="612"/>
      <c r="AL177" s="2105"/>
      <c r="AM177" s="2106"/>
      <c r="AN177" s="2105"/>
      <c r="AO177" s="2106"/>
      <c r="AP177" s="1942"/>
      <c r="AQ177" s="1943"/>
      <c r="AR177" s="611"/>
      <c r="AS177" s="612"/>
      <c r="AT177" s="611"/>
      <c r="AU177" s="612"/>
      <c r="AV177" s="821"/>
      <c r="GA177" s="590"/>
      <c r="GB177" s="591" t="s">
        <v>7</v>
      </c>
      <c r="GC177" s="592" t="s">
        <v>31</v>
      </c>
      <c r="GD177" s="196"/>
      <c r="GE177" s="45">
        <f>GD177*G183</f>
        <v>0</v>
      </c>
      <c r="GF177" s="45">
        <v>2.9E-4</v>
      </c>
      <c r="GG177" s="45">
        <f>GF177*G183</f>
        <v>2.0300000000000001E-3</v>
      </c>
      <c r="GH177" s="45">
        <v>0</v>
      </c>
      <c r="GI177" s="588">
        <f>GH177*G183</f>
        <v>0</v>
      </c>
      <c r="HG177" s="46" t="s">
        <v>166</v>
      </c>
      <c r="HI177" s="46" t="s">
        <v>238</v>
      </c>
      <c r="HJ177" s="46" t="s">
        <v>46</v>
      </c>
      <c r="HN177" s="46" t="s">
        <v>103</v>
      </c>
      <c r="HT177" s="589">
        <f>IF(GC177="základní",I183,0)</f>
        <v>336</v>
      </c>
      <c r="HU177" s="589">
        <f>IF(GC177="snížená",I183,0)</f>
        <v>0</v>
      </c>
      <c r="HV177" s="589">
        <f>IF(GC177="zákl. přenesená",I183,0)</f>
        <v>0</v>
      </c>
      <c r="HW177" s="589">
        <f>IF(GC177="sníž. přenesená",I183,0)</f>
        <v>0</v>
      </c>
      <c r="HX177" s="589">
        <f>IF(GC177="nulová",I183,0)</f>
        <v>0</v>
      </c>
      <c r="HY177" s="46" t="s">
        <v>45</v>
      </c>
      <c r="HZ177" s="589">
        <f>ROUND(H183*G183,2)</f>
        <v>336</v>
      </c>
      <c r="IA177" s="46" t="s">
        <v>110</v>
      </c>
      <c r="IB177" s="46" t="s">
        <v>1286</v>
      </c>
    </row>
    <row r="178" spans="1:236" s="3" customFormat="1" ht="30" customHeight="1" x14ac:dyDescent="0.2">
      <c r="A178" s="43"/>
      <c r="B178" s="627"/>
      <c r="C178" s="416" t="s">
        <v>114</v>
      </c>
      <c r="D178" s="628" t="s">
        <v>7</v>
      </c>
      <c r="E178" s="629" t="s">
        <v>459</v>
      </c>
      <c r="F178" s="630"/>
      <c r="G178" s="628" t="s">
        <v>7</v>
      </c>
      <c r="H178" s="631"/>
      <c r="I178" s="632"/>
      <c r="J178" s="611"/>
      <c r="K178" s="612"/>
      <c r="L178" s="611"/>
      <c r="M178" s="612"/>
      <c r="N178" s="611"/>
      <c r="O178" s="612"/>
      <c r="P178" s="611"/>
      <c r="Q178" s="612"/>
      <c r="R178" s="611"/>
      <c r="S178" s="612"/>
      <c r="T178" s="611"/>
      <c r="U178" s="612"/>
      <c r="V178" s="611"/>
      <c r="W178" s="612"/>
      <c r="X178" s="611"/>
      <c r="Y178" s="612"/>
      <c r="Z178" s="611"/>
      <c r="AA178" s="612"/>
      <c r="AB178" s="611"/>
      <c r="AC178" s="612"/>
      <c r="AD178" s="611"/>
      <c r="AE178" s="612"/>
      <c r="AF178" s="611"/>
      <c r="AG178" s="612"/>
      <c r="AH178" s="2105"/>
      <c r="AI178" s="2106"/>
      <c r="AJ178" s="611"/>
      <c r="AK178" s="612"/>
      <c r="AL178" s="2105"/>
      <c r="AM178" s="2106"/>
      <c r="AN178" s="2105"/>
      <c r="AO178" s="2106"/>
      <c r="AP178" s="1942"/>
      <c r="AQ178" s="1943"/>
      <c r="AR178" s="611"/>
      <c r="AS178" s="612"/>
      <c r="AT178" s="611"/>
      <c r="AU178" s="612"/>
      <c r="AV178" s="821"/>
      <c r="GA178" s="44"/>
      <c r="GB178" s="586" t="s">
        <v>7</v>
      </c>
      <c r="GC178" s="587" t="s">
        <v>31</v>
      </c>
      <c r="GD178" s="196"/>
      <c r="GE178" s="45">
        <f>GD178*G184</f>
        <v>0</v>
      </c>
      <c r="GF178" s="45">
        <v>1E-4</v>
      </c>
      <c r="GG178" s="45">
        <f>GF178*G184</f>
        <v>6.0000000000000006E-4</v>
      </c>
      <c r="GH178" s="45">
        <v>0</v>
      </c>
      <c r="GI178" s="588">
        <f>GH178*G184</f>
        <v>0</v>
      </c>
      <c r="HG178" s="46" t="s">
        <v>110</v>
      </c>
      <c r="HI178" s="46" t="s">
        <v>105</v>
      </c>
      <c r="HJ178" s="46" t="s">
        <v>46</v>
      </c>
      <c r="HN178" s="46" t="s">
        <v>103</v>
      </c>
      <c r="HT178" s="589">
        <f>IF(GC178="základní",I184,0)</f>
        <v>1382.4</v>
      </c>
      <c r="HU178" s="589">
        <f>IF(GC178="snížená",I184,0)</f>
        <v>0</v>
      </c>
      <c r="HV178" s="589">
        <f>IF(GC178="zákl. přenesená",I184,0)</f>
        <v>0</v>
      </c>
      <c r="HW178" s="589">
        <f>IF(GC178="sníž. přenesená",I184,0)</f>
        <v>0</v>
      </c>
      <c r="HX178" s="589">
        <f>IF(GC178="nulová",I184,0)</f>
        <v>0</v>
      </c>
      <c r="HY178" s="46" t="s">
        <v>45</v>
      </c>
      <c r="HZ178" s="589">
        <f>ROUND(H184*G184,2)</f>
        <v>1382.4</v>
      </c>
      <c r="IA178" s="46" t="s">
        <v>110</v>
      </c>
      <c r="IB178" s="46" t="s">
        <v>1287</v>
      </c>
    </row>
    <row r="179" spans="1:236" s="1" customFormat="1" ht="30" customHeight="1" x14ac:dyDescent="0.2">
      <c r="A179" s="23"/>
      <c r="B179" s="633"/>
      <c r="C179" s="416" t="s">
        <v>114</v>
      </c>
      <c r="D179" s="634" t="s">
        <v>7</v>
      </c>
      <c r="E179" s="635" t="s">
        <v>1283</v>
      </c>
      <c r="F179" s="636"/>
      <c r="G179" s="637">
        <v>7</v>
      </c>
      <c r="H179" s="638"/>
      <c r="I179" s="639"/>
      <c r="J179" s="542"/>
      <c r="K179" s="543"/>
      <c r="L179" s="542"/>
      <c r="M179" s="543"/>
      <c r="N179" s="542"/>
      <c r="O179" s="543"/>
      <c r="P179" s="542"/>
      <c r="Q179" s="543"/>
      <c r="R179" s="542"/>
      <c r="S179" s="543"/>
      <c r="T179" s="542"/>
      <c r="U179" s="543"/>
      <c r="V179" s="542"/>
      <c r="W179" s="543"/>
      <c r="X179" s="542"/>
      <c r="Y179" s="543"/>
      <c r="Z179" s="542"/>
      <c r="AA179" s="543"/>
      <c r="AB179" s="542"/>
      <c r="AC179" s="543"/>
      <c r="AD179" s="542"/>
      <c r="AE179" s="543"/>
      <c r="AF179" s="542"/>
      <c r="AG179" s="543"/>
      <c r="AH179" s="1605"/>
      <c r="AI179" s="1606"/>
      <c r="AJ179" s="542"/>
      <c r="AK179" s="543"/>
      <c r="AL179" s="1605"/>
      <c r="AM179" s="1606"/>
      <c r="AN179" s="1605"/>
      <c r="AO179" s="1606"/>
      <c r="AP179" s="1901"/>
      <c r="AQ179" s="1902"/>
      <c r="AR179" s="542"/>
      <c r="AS179" s="543"/>
      <c r="AT179" s="542"/>
      <c r="AU179" s="543"/>
      <c r="AV179" s="539"/>
      <c r="GA179" s="25"/>
      <c r="GB179" s="128"/>
      <c r="GC179" s="129"/>
      <c r="GD179" s="33"/>
      <c r="GE179" s="33"/>
      <c r="GF179" s="33"/>
      <c r="GG179" s="33"/>
      <c r="GH179" s="33"/>
      <c r="GI179" s="34"/>
      <c r="GJ179" s="22"/>
      <c r="GK179" s="22"/>
      <c r="GL179" s="22"/>
      <c r="GM179" s="22"/>
      <c r="GN179" s="22"/>
      <c r="GO179" s="22"/>
      <c r="GP179" s="22"/>
      <c r="GQ179" s="22"/>
      <c r="GR179" s="22"/>
      <c r="GS179" s="22"/>
      <c r="GT179" s="22"/>
      <c r="HI179" s="13" t="s">
        <v>112</v>
      </c>
      <c r="HJ179" s="13" t="s">
        <v>46</v>
      </c>
    </row>
    <row r="180" spans="1:236" s="10" customFormat="1" ht="30" customHeight="1" x14ac:dyDescent="0.2">
      <c r="A180" s="137"/>
      <c r="B180" s="633"/>
      <c r="C180" s="416" t="s">
        <v>114</v>
      </c>
      <c r="D180" s="634" t="s">
        <v>7</v>
      </c>
      <c r="E180" s="635" t="s">
        <v>1284</v>
      </c>
      <c r="F180" s="636"/>
      <c r="G180" s="637">
        <v>7</v>
      </c>
      <c r="H180" s="638"/>
      <c r="I180" s="639"/>
      <c r="J180" s="316"/>
      <c r="K180" s="317"/>
      <c r="L180" s="316"/>
      <c r="M180" s="317"/>
      <c r="N180" s="316"/>
      <c r="O180" s="317"/>
      <c r="P180" s="316"/>
      <c r="Q180" s="317"/>
      <c r="R180" s="316"/>
      <c r="S180" s="317"/>
      <c r="T180" s="316"/>
      <c r="U180" s="317"/>
      <c r="V180" s="316"/>
      <c r="W180" s="317"/>
      <c r="X180" s="316"/>
      <c r="Y180" s="317"/>
      <c r="Z180" s="316"/>
      <c r="AA180" s="317"/>
      <c r="AB180" s="316"/>
      <c r="AC180" s="317"/>
      <c r="AD180" s="316"/>
      <c r="AE180" s="317"/>
      <c r="AF180" s="316"/>
      <c r="AG180" s="317"/>
      <c r="AH180" s="1609"/>
      <c r="AI180" s="1610"/>
      <c r="AJ180" s="316"/>
      <c r="AK180" s="317"/>
      <c r="AL180" s="1609"/>
      <c r="AM180" s="1610"/>
      <c r="AN180" s="1609"/>
      <c r="AO180" s="1610"/>
      <c r="AP180" s="1905"/>
      <c r="AQ180" s="1906"/>
      <c r="AR180" s="316"/>
      <c r="AS180" s="317"/>
      <c r="AT180" s="316"/>
      <c r="AU180" s="317"/>
      <c r="AV180" s="528"/>
      <c r="GA180" s="139"/>
      <c r="GB180" s="140"/>
      <c r="GC180" s="141"/>
      <c r="GD180" s="141"/>
      <c r="GE180" s="141"/>
      <c r="GF180" s="141"/>
      <c r="GG180" s="141"/>
      <c r="GH180" s="141"/>
      <c r="GI180" s="142"/>
      <c r="HI180" s="143" t="s">
        <v>114</v>
      </c>
      <c r="HJ180" s="143" t="s">
        <v>46</v>
      </c>
      <c r="HK180" s="10" t="s">
        <v>46</v>
      </c>
      <c r="HL180" s="10" t="s">
        <v>23</v>
      </c>
      <c r="HM180" s="10" t="s">
        <v>45</v>
      </c>
      <c r="HN180" s="143" t="s">
        <v>103</v>
      </c>
    </row>
    <row r="181" spans="1:236" s="3" customFormat="1" ht="30" customHeight="1" x14ac:dyDescent="0.2">
      <c r="A181" s="43"/>
      <c r="B181" s="640"/>
      <c r="C181" s="416" t="s">
        <v>114</v>
      </c>
      <c r="D181" s="641" t="s">
        <v>7</v>
      </c>
      <c r="E181" s="642" t="s">
        <v>132</v>
      </c>
      <c r="F181" s="643"/>
      <c r="G181" s="644">
        <v>14</v>
      </c>
      <c r="H181" s="645"/>
      <c r="I181" s="646"/>
      <c r="J181" s="611"/>
      <c r="K181" s="612"/>
      <c r="L181" s="611"/>
      <c r="M181" s="612"/>
      <c r="N181" s="611"/>
      <c r="O181" s="612"/>
      <c r="P181" s="611"/>
      <c r="Q181" s="612"/>
      <c r="R181" s="611"/>
      <c r="S181" s="612"/>
      <c r="T181" s="611"/>
      <c r="U181" s="612"/>
      <c r="V181" s="611"/>
      <c r="W181" s="612"/>
      <c r="X181" s="611"/>
      <c r="Y181" s="612"/>
      <c r="Z181" s="611"/>
      <c r="AA181" s="612"/>
      <c r="AB181" s="611"/>
      <c r="AC181" s="612"/>
      <c r="AD181" s="611"/>
      <c r="AE181" s="612"/>
      <c r="AF181" s="611"/>
      <c r="AG181" s="612"/>
      <c r="AH181" s="2105"/>
      <c r="AI181" s="2106"/>
      <c r="AJ181" s="611"/>
      <c r="AK181" s="612"/>
      <c r="AL181" s="2105"/>
      <c r="AM181" s="2106"/>
      <c r="AN181" s="2105"/>
      <c r="AO181" s="2106"/>
      <c r="AP181" s="1942"/>
      <c r="AQ181" s="1943"/>
      <c r="AR181" s="611"/>
      <c r="AS181" s="612"/>
      <c r="AT181" s="611"/>
      <c r="AU181" s="612"/>
      <c r="AV181" s="821"/>
      <c r="GA181" s="590"/>
      <c r="GB181" s="591" t="s">
        <v>7</v>
      </c>
      <c r="GC181" s="592" t="s">
        <v>31</v>
      </c>
      <c r="GD181" s="196"/>
      <c r="GE181" s="45">
        <f>GD181*G187</f>
        <v>0</v>
      </c>
      <c r="GF181" s="45">
        <v>2.8E-3</v>
      </c>
      <c r="GG181" s="45">
        <f>GF181*G187</f>
        <v>1.6799999999999999E-2</v>
      </c>
      <c r="GH181" s="45">
        <v>0</v>
      </c>
      <c r="GI181" s="588">
        <f>GH181*G187</f>
        <v>0</v>
      </c>
      <c r="HG181" s="46" t="s">
        <v>166</v>
      </c>
      <c r="HI181" s="46" t="s">
        <v>238</v>
      </c>
      <c r="HJ181" s="46" t="s">
        <v>46</v>
      </c>
      <c r="HN181" s="46" t="s">
        <v>103</v>
      </c>
      <c r="HT181" s="589">
        <f>IF(GC181="základní",I187,0)</f>
        <v>5820</v>
      </c>
      <c r="HU181" s="589">
        <f>IF(GC181="snížená",I187,0)</f>
        <v>0</v>
      </c>
      <c r="HV181" s="589">
        <f>IF(GC181="zákl. přenesená",I187,0)</f>
        <v>0</v>
      </c>
      <c r="HW181" s="589">
        <f>IF(GC181="sníž. přenesená",I187,0)</f>
        <v>0</v>
      </c>
      <c r="HX181" s="589">
        <f>IF(GC181="nulová",I187,0)</f>
        <v>0</v>
      </c>
      <c r="HY181" s="46" t="s">
        <v>45</v>
      </c>
      <c r="HZ181" s="589">
        <f>ROUND(H187*G187,2)</f>
        <v>5820</v>
      </c>
      <c r="IA181" s="46" t="s">
        <v>110</v>
      </c>
      <c r="IB181" s="46" t="s">
        <v>1289</v>
      </c>
    </row>
    <row r="182" spans="1:236" s="3" customFormat="1" ht="30" customHeight="1" x14ac:dyDescent="0.2">
      <c r="A182" s="43"/>
      <c r="B182" s="565" t="s">
        <v>383</v>
      </c>
      <c r="C182" s="566" t="s">
        <v>238</v>
      </c>
      <c r="D182" s="567" t="s">
        <v>463</v>
      </c>
      <c r="E182" s="568" t="s">
        <v>464</v>
      </c>
      <c r="F182" s="569" t="s">
        <v>341</v>
      </c>
      <c r="G182" s="570">
        <v>7</v>
      </c>
      <c r="H182" s="571">
        <v>112</v>
      </c>
      <c r="I182" s="572">
        <f>ROUND(H182*G182,2)</f>
        <v>784</v>
      </c>
      <c r="J182" s="609"/>
      <c r="K182" s="610">
        <f>ROUND(J182*$H182,2)</f>
        <v>0</v>
      </c>
      <c r="L182" s="609"/>
      <c r="M182" s="610">
        <f>ROUND(L182*$H182,2)</f>
        <v>0</v>
      </c>
      <c r="N182" s="609">
        <v>2</v>
      </c>
      <c r="O182" s="610">
        <f>ROUND(N182*$H182,2)</f>
        <v>224</v>
      </c>
      <c r="P182" s="609"/>
      <c r="Q182" s="610">
        <f>ROUND(P182*$H182,2)</f>
        <v>0</v>
      </c>
      <c r="R182" s="609"/>
      <c r="S182" s="610">
        <f>ROUND(R182*$H182,2)</f>
        <v>0</v>
      </c>
      <c r="T182" s="609"/>
      <c r="U182" s="610">
        <f>ROUND(T182*$H182,2)</f>
        <v>0</v>
      </c>
      <c r="V182" s="609"/>
      <c r="W182" s="610">
        <f>ROUND(V182*$H182,2)</f>
        <v>0</v>
      </c>
      <c r="X182" s="609"/>
      <c r="Y182" s="610">
        <f>ROUND(X182*$H182,2)</f>
        <v>0</v>
      </c>
      <c r="Z182" s="609"/>
      <c r="AA182" s="610">
        <f>ROUND(Z182*$H182,2)</f>
        <v>0</v>
      </c>
      <c r="AB182" s="609"/>
      <c r="AC182" s="610">
        <f>ROUND(AB182*$H182,2)</f>
        <v>0</v>
      </c>
      <c r="AD182" s="609"/>
      <c r="AE182" s="610">
        <f>ROUND(AD182*$H182,2)</f>
        <v>0</v>
      </c>
      <c r="AF182" s="609"/>
      <c r="AG182" s="610">
        <f>ROUND(AF182*$H182,2)</f>
        <v>0</v>
      </c>
      <c r="AH182" s="2103">
        <v>1</v>
      </c>
      <c r="AI182" s="2104">
        <f>ROUND(AH182*$H182,2)</f>
        <v>112</v>
      </c>
      <c r="AJ182" s="609"/>
      <c r="AK182" s="610">
        <f>ROUND(AJ182*$H182,2)</f>
        <v>0</v>
      </c>
      <c r="AL182" s="2103"/>
      <c r="AM182" s="2104">
        <f>ROUND(AL182*$H182,2)</f>
        <v>0</v>
      </c>
      <c r="AN182" s="2103"/>
      <c r="AO182" s="2104">
        <f>ROUND(AN182*$H182,2)</f>
        <v>0</v>
      </c>
      <c r="AP182" s="1940"/>
      <c r="AQ182" s="1941">
        <f>ROUND(AP182*$H182,2)</f>
        <v>0</v>
      </c>
      <c r="AR182" s="609">
        <f>AP182+AN182+AL182+AJ182+AH182+AF182+AD182+AB182+Z182+X182+V182+T182+R182+P182+N182+L182+J182</f>
        <v>3</v>
      </c>
      <c r="AS182" s="610">
        <f>ROUND(AR182*H182,2)</f>
        <v>336</v>
      </c>
      <c r="AT182" s="609">
        <f>G182-AR182</f>
        <v>4</v>
      </c>
      <c r="AU182" s="610">
        <f>ROUND(AT182*H182,2)</f>
        <v>448</v>
      </c>
      <c r="AV182" s="820">
        <f>AU182/I182</f>
        <v>0.5714285714285714</v>
      </c>
      <c r="GA182" s="44"/>
      <c r="GB182" s="586" t="s">
        <v>7</v>
      </c>
      <c r="GC182" s="587" t="s">
        <v>31</v>
      </c>
      <c r="GD182" s="196"/>
      <c r="GE182" s="45">
        <f>GD182*G188</f>
        <v>0</v>
      </c>
      <c r="GF182" s="45">
        <v>1</v>
      </c>
      <c r="GG182" s="45">
        <f>GF182*G188</f>
        <v>4</v>
      </c>
      <c r="GH182" s="45">
        <v>0</v>
      </c>
      <c r="GI182" s="588">
        <f>GH182*G188</f>
        <v>0</v>
      </c>
      <c r="HG182" s="46" t="s">
        <v>110</v>
      </c>
      <c r="HI182" s="46" t="s">
        <v>105</v>
      </c>
      <c r="HJ182" s="46" t="s">
        <v>46</v>
      </c>
      <c r="HN182" s="46" t="s">
        <v>103</v>
      </c>
      <c r="HT182" s="589">
        <f>IF(GC182="základní",I188,0)</f>
        <v>48566.400000000001</v>
      </c>
      <c r="HU182" s="589">
        <f>IF(GC182="snížená",I188,0)</f>
        <v>0</v>
      </c>
      <c r="HV182" s="589">
        <f>IF(GC182="zákl. přenesená",I188,0)</f>
        <v>0</v>
      </c>
      <c r="HW182" s="589">
        <f>IF(GC182="sníž. přenesená",I188,0)</f>
        <v>0</v>
      </c>
      <c r="HX182" s="589">
        <f>IF(GC182="nulová",I188,0)</f>
        <v>0</v>
      </c>
      <c r="HY182" s="46" t="s">
        <v>45</v>
      </c>
      <c r="HZ182" s="589">
        <f>ROUND(H188*G188,2)</f>
        <v>48566.400000000001</v>
      </c>
      <c r="IA182" s="46" t="s">
        <v>110</v>
      </c>
      <c r="IB182" s="46" t="s">
        <v>1290</v>
      </c>
    </row>
    <row r="183" spans="1:236" s="10" customFormat="1" ht="30" customHeight="1" x14ac:dyDescent="0.2">
      <c r="A183" s="137"/>
      <c r="B183" s="565" t="s">
        <v>388</v>
      </c>
      <c r="C183" s="566" t="s">
        <v>238</v>
      </c>
      <c r="D183" s="567" t="s">
        <v>467</v>
      </c>
      <c r="E183" s="568" t="s">
        <v>468</v>
      </c>
      <c r="F183" s="569" t="s">
        <v>341</v>
      </c>
      <c r="G183" s="570">
        <v>7</v>
      </c>
      <c r="H183" s="571">
        <v>48</v>
      </c>
      <c r="I183" s="572">
        <f>ROUND(H183*G183,2)</f>
        <v>336</v>
      </c>
      <c r="J183" s="609"/>
      <c r="K183" s="610">
        <f>ROUND(J183*$H183,2)</f>
        <v>0</v>
      </c>
      <c r="L183" s="609"/>
      <c r="M183" s="610">
        <f>ROUND(L183*$H183,2)</f>
        <v>0</v>
      </c>
      <c r="N183" s="609"/>
      <c r="O183" s="610">
        <f>ROUND(N183*$H183,2)</f>
        <v>0</v>
      </c>
      <c r="P183" s="609"/>
      <c r="Q183" s="610">
        <f>ROUND(P183*$H183,2)</f>
        <v>0</v>
      </c>
      <c r="R183" s="609"/>
      <c r="S183" s="610">
        <f>ROUND(R183*$H183,2)</f>
        <v>0</v>
      </c>
      <c r="T183" s="609"/>
      <c r="U183" s="610">
        <f>ROUND(T183*$H183,2)</f>
        <v>0</v>
      </c>
      <c r="V183" s="609"/>
      <c r="W183" s="610">
        <f>ROUND(V183*$H183,2)</f>
        <v>0</v>
      </c>
      <c r="X183" s="609"/>
      <c r="Y183" s="610">
        <f>ROUND(X183*$H183,2)</f>
        <v>0</v>
      </c>
      <c r="Z183" s="609"/>
      <c r="AA183" s="610">
        <f>ROUND(Z183*$H183,2)</f>
        <v>0</v>
      </c>
      <c r="AB183" s="609"/>
      <c r="AC183" s="610">
        <f>ROUND(AB183*$H183,2)</f>
        <v>0</v>
      </c>
      <c r="AD183" s="609"/>
      <c r="AE183" s="610">
        <f>ROUND(AD183*$H183,2)</f>
        <v>0</v>
      </c>
      <c r="AF183" s="609"/>
      <c r="AG183" s="610">
        <f>ROUND(AF183*$H183,2)</f>
        <v>0</v>
      </c>
      <c r="AH183" s="2103">
        <v>1</v>
      </c>
      <c r="AI183" s="2104">
        <f>ROUND(AH183*$H183,2)</f>
        <v>48</v>
      </c>
      <c r="AJ183" s="609"/>
      <c r="AK183" s="610">
        <f>ROUND(AJ183*$H183,2)</f>
        <v>0</v>
      </c>
      <c r="AL183" s="2103"/>
      <c r="AM183" s="2104">
        <f>ROUND(AL183*$H183,2)</f>
        <v>0</v>
      </c>
      <c r="AN183" s="2103"/>
      <c r="AO183" s="2104">
        <f>ROUND(AN183*$H183,2)</f>
        <v>0</v>
      </c>
      <c r="AP183" s="1940"/>
      <c r="AQ183" s="1941">
        <f>ROUND(AP183*$H183,2)</f>
        <v>0</v>
      </c>
      <c r="AR183" s="609">
        <f>AP183+AN183+AL183+AJ183+AH183+AF183+AD183+AB183+Z183+X183+V183+T183+R183+P183+N183+L183+J183</f>
        <v>1</v>
      </c>
      <c r="AS183" s="610">
        <f>ROUND(AR183*H183,2)</f>
        <v>48</v>
      </c>
      <c r="AT183" s="609">
        <f>G183-AR183</f>
        <v>6</v>
      </c>
      <c r="AU183" s="610">
        <f>ROUND(AT183*H183,2)</f>
        <v>288</v>
      </c>
      <c r="AV183" s="820">
        <f>AU183/I183</f>
        <v>0.8571428571428571</v>
      </c>
      <c r="GA183" s="139"/>
      <c r="GB183" s="140"/>
      <c r="GC183" s="141"/>
      <c r="GD183" s="141"/>
      <c r="GE183" s="141"/>
      <c r="GF183" s="141"/>
      <c r="GG183" s="141"/>
      <c r="GH183" s="141"/>
      <c r="GI183" s="142"/>
      <c r="HI183" s="143" t="s">
        <v>114</v>
      </c>
      <c r="HJ183" s="143" t="s">
        <v>46</v>
      </c>
      <c r="HK183" s="10" t="s">
        <v>46</v>
      </c>
      <c r="HL183" s="10" t="s">
        <v>23</v>
      </c>
      <c r="HM183" s="10" t="s">
        <v>45</v>
      </c>
      <c r="HN183" s="143" t="s">
        <v>103</v>
      </c>
    </row>
    <row r="184" spans="1:236" s="3" customFormat="1" ht="30" customHeight="1" x14ac:dyDescent="0.2">
      <c r="A184" s="43"/>
      <c r="B184" s="550" t="s">
        <v>394</v>
      </c>
      <c r="C184" s="558" t="s">
        <v>105</v>
      </c>
      <c r="D184" s="559" t="s">
        <v>471</v>
      </c>
      <c r="E184" s="560" t="s">
        <v>472</v>
      </c>
      <c r="F184" s="561" t="s">
        <v>341</v>
      </c>
      <c r="G184" s="562">
        <v>6</v>
      </c>
      <c r="H184" s="563">
        <v>230.4</v>
      </c>
      <c r="I184" s="564">
        <f>ROUND(H184*G184,2)</f>
        <v>1382.4</v>
      </c>
      <c r="J184" s="609"/>
      <c r="K184" s="610">
        <f>ROUND(J184*$H184,2)</f>
        <v>0</v>
      </c>
      <c r="L184" s="609"/>
      <c r="M184" s="610">
        <f>ROUND(L184*$H184,2)</f>
        <v>0</v>
      </c>
      <c r="N184" s="609">
        <v>2</v>
      </c>
      <c r="O184" s="610">
        <f>ROUND(N184*$H184,2)</f>
        <v>460.8</v>
      </c>
      <c r="P184" s="609"/>
      <c r="Q184" s="610">
        <f>ROUND(P184*$H184,2)</f>
        <v>0</v>
      </c>
      <c r="R184" s="609"/>
      <c r="S184" s="610">
        <f>ROUND(R184*$H184,2)</f>
        <v>0</v>
      </c>
      <c r="T184" s="609"/>
      <c r="U184" s="610">
        <f>ROUND(T184*$H184,2)</f>
        <v>0</v>
      </c>
      <c r="V184" s="609"/>
      <c r="W184" s="610">
        <f>ROUND(V184*$H184,2)</f>
        <v>0</v>
      </c>
      <c r="X184" s="609"/>
      <c r="Y184" s="610">
        <f>ROUND(X184*$H184,2)</f>
        <v>0</v>
      </c>
      <c r="Z184" s="609"/>
      <c r="AA184" s="610">
        <f>ROUND(Z184*$H184,2)</f>
        <v>0</v>
      </c>
      <c r="AB184" s="609"/>
      <c r="AC184" s="610">
        <f>ROUND(AB184*$H184,2)</f>
        <v>0</v>
      </c>
      <c r="AD184" s="609"/>
      <c r="AE184" s="610">
        <f>ROUND(AD184*$H184,2)</f>
        <v>0</v>
      </c>
      <c r="AF184" s="609"/>
      <c r="AG184" s="610">
        <f>ROUND(AF184*$H184,2)</f>
        <v>0</v>
      </c>
      <c r="AH184" s="2103">
        <v>1</v>
      </c>
      <c r="AI184" s="2104">
        <f>ROUND(AH184*$H184,2)</f>
        <v>230.4</v>
      </c>
      <c r="AJ184" s="609"/>
      <c r="AK184" s="610">
        <f>ROUND(AJ184*$H184,2)</f>
        <v>0</v>
      </c>
      <c r="AL184" s="2103"/>
      <c r="AM184" s="2104">
        <f>ROUND(AL184*$H184,2)</f>
        <v>0</v>
      </c>
      <c r="AN184" s="2103"/>
      <c r="AO184" s="2104">
        <f>ROUND(AN184*$H184,2)</f>
        <v>0</v>
      </c>
      <c r="AP184" s="1940"/>
      <c r="AQ184" s="1941">
        <f>ROUND(AP184*$H184,2)</f>
        <v>0</v>
      </c>
      <c r="AR184" s="609">
        <f>AP184+AN184+AL184+AJ184+AH184+AF184+AD184+AB184+Z184+X184+V184+T184+R184+P184+N184+L184+J184</f>
        <v>3</v>
      </c>
      <c r="AS184" s="610">
        <f>ROUND(AR184*H184,2)</f>
        <v>691.2</v>
      </c>
      <c r="AT184" s="609">
        <f>G184-AR184</f>
        <v>3</v>
      </c>
      <c r="AU184" s="610">
        <f>ROUND(AT184*H184,2)</f>
        <v>691.2</v>
      </c>
      <c r="AV184" s="820">
        <f>AU184/I184</f>
        <v>0.5</v>
      </c>
      <c r="GA184" s="590"/>
      <c r="GB184" s="591" t="s">
        <v>7</v>
      </c>
      <c r="GC184" s="592" t="s">
        <v>31</v>
      </c>
      <c r="GD184" s="196"/>
      <c r="GE184" s="45">
        <f>GD184*G190</f>
        <v>0</v>
      </c>
      <c r="GF184" s="45">
        <v>3.9E-2</v>
      </c>
      <c r="GG184" s="45">
        <f>GF184*G190</f>
        <v>3.9E-2</v>
      </c>
      <c r="GH184" s="45">
        <v>0</v>
      </c>
      <c r="GI184" s="588">
        <f>GH184*G190</f>
        <v>0</v>
      </c>
      <c r="HG184" s="46" t="s">
        <v>166</v>
      </c>
      <c r="HI184" s="46" t="s">
        <v>238</v>
      </c>
      <c r="HJ184" s="46" t="s">
        <v>46</v>
      </c>
      <c r="HN184" s="46" t="s">
        <v>103</v>
      </c>
      <c r="HT184" s="589">
        <f>IF(GC184="základní",I190,0)</f>
        <v>225</v>
      </c>
      <c r="HU184" s="589">
        <f>IF(GC184="snížená",I190,0)</f>
        <v>0</v>
      </c>
      <c r="HV184" s="589">
        <f>IF(GC184="zákl. přenesená",I190,0)</f>
        <v>0</v>
      </c>
      <c r="HW184" s="589">
        <f>IF(GC184="sníž. přenesená",I190,0)</f>
        <v>0</v>
      </c>
      <c r="HX184" s="589">
        <f>IF(GC184="nulová",I190,0)</f>
        <v>0</v>
      </c>
      <c r="HY184" s="46" t="s">
        <v>45</v>
      </c>
      <c r="HZ184" s="589">
        <f>ROUND(H190*G190,2)</f>
        <v>225</v>
      </c>
      <c r="IA184" s="46" t="s">
        <v>110</v>
      </c>
      <c r="IB184" s="46" t="s">
        <v>1292</v>
      </c>
    </row>
    <row r="185" spans="1:236" s="10" customFormat="1" ht="30" customHeight="1" x14ac:dyDescent="0.2">
      <c r="A185" s="137"/>
      <c r="B185" s="625"/>
      <c r="C185" s="416" t="s">
        <v>112</v>
      </c>
      <c r="D185" s="196"/>
      <c r="E185" s="626" t="s">
        <v>474</v>
      </c>
      <c r="F185" s="196"/>
      <c r="G185" s="196"/>
      <c r="H185" s="197"/>
      <c r="I185" s="498"/>
      <c r="J185" s="316"/>
      <c r="K185" s="317"/>
      <c r="L185" s="316"/>
      <c r="M185" s="317"/>
      <c r="N185" s="316"/>
      <c r="O185" s="317"/>
      <c r="P185" s="316"/>
      <c r="Q185" s="317"/>
      <c r="R185" s="316"/>
      <c r="S185" s="317"/>
      <c r="T185" s="316"/>
      <c r="U185" s="317"/>
      <c r="V185" s="316"/>
      <c r="W185" s="317"/>
      <c r="X185" s="316"/>
      <c r="Y185" s="317"/>
      <c r="Z185" s="316"/>
      <c r="AA185" s="317"/>
      <c r="AB185" s="316"/>
      <c r="AC185" s="317"/>
      <c r="AD185" s="316"/>
      <c r="AE185" s="317"/>
      <c r="AF185" s="316"/>
      <c r="AG185" s="317"/>
      <c r="AH185" s="1609"/>
      <c r="AI185" s="1610"/>
      <c r="AJ185" s="316"/>
      <c r="AK185" s="317"/>
      <c r="AL185" s="1609"/>
      <c r="AM185" s="1610"/>
      <c r="AN185" s="1609"/>
      <c r="AO185" s="1610"/>
      <c r="AP185" s="1905"/>
      <c r="AQ185" s="1906"/>
      <c r="AR185" s="316"/>
      <c r="AS185" s="317"/>
      <c r="AT185" s="316"/>
      <c r="AU185" s="317"/>
      <c r="AV185" s="528"/>
      <c r="GA185" s="139"/>
      <c r="GB185" s="140"/>
      <c r="GC185" s="141"/>
      <c r="GD185" s="141"/>
      <c r="GE185" s="141"/>
      <c r="GF185" s="141"/>
      <c r="GG185" s="141"/>
      <c r="GH185" s="141"/>
      <c r="GI185" s="142"/>
      <c r="HI185" s="143" t="s">
        <v>114</v>
      </c>
      <c r="HJ185" s="143" t="s">
        <v>46</v>
      </c>
      <c r="HK185" s="10" t="s">
        <v>46</v>
      </c>
      <c r="HL185" s="10" t="s">
        <v>23</v>
      </c>
      <c r="HM185" s="10" t="s">
        <v>45</v>
      </c>
      <c r="HN185" s="143" t="s">
        <v>103</v>
      </c>
    </row>
    <row r="186" spans="1:236" s="3" customFormat="1" ht="30" customHeight="1" x14ac:dyDescent="0.2">
      <c r="A186" s="43"/>
      <c r="B186" s="633"/>
      <c r="C186" s="416" t="s">
        <v>114</v>
      </c>
      <c r="D186" s="634" t="s">
        <v>7</v>
      </c>
      <c r="E186" s="635" t="s">
        <v>1288</v>
      </c>
      <c r="F186" s="636"/>
      <c r="G186" s="637">
        <v>6</v>
      </c>
      <c r="H186" s="638"/>
      <c r="I186" s="639"/>
      <c r="J186" s="611"/>
      <c r="K186" s="612"/>
      <c r="L186" s="611"/>
      <c r="M186" s="612"/>
      <c r="N186" s="611"/>
      <c r="O186" s="612"/>
      <c r="P186" s="611"/>
      <c r="Q186" s="612"/>
      <c r="R186" s="611"/>
      <c r="S186" s="612"/>
      <c r="T186" s="611"/>
      <c r="U186" s="612"/>
      <c r="V186" s="611"/>
      <c r="W186" s="612"/>
      <c r="X186" s="611"/>
      <c r="Y186" s="612"/>
      <c r="Z186" s="611"/>
      <c r="AA186" s="612"/>
      <c r="AB186" s="611"/>
      <c r="AC186" s="612"/>
      <c r="AD186" s="611"/>
      <c r="AE186" s="612"/>
      <c r="AF186" s="611"/>
      <c r="AG186" s="612"/>
      <c r="AH186" s="2105"/>
      <c r="AI186" s="2106"/>
      <c r="AJ186" s="611"/>
      <c r="AK186" s="612"/>
      <c r="AL186" s="2105"/>
      <c r="AM186" s="2106"/>
      <c r="AN186" s="2105"/>
      <c r="AO186" s="2106"/>
      <c r="AP186" s="1942"/>
      <c r="AQ186" s="1943"/>
      <c r="AR186" s="611"/>
      <c r="AS186" s="612"/>
      <c r="AT186" s="611"/>
      <c r="AU186" s="612"/>
      <c r="AV186" s="821"/>
      <c r="GA186" s="590"/>
      <c r="GB186" s="591" t="s">
        <v>7</v>
      </c>
      <c r="GC186" s="592" t="s">
        <v>31</v>
      </c>
      <c r="GD186" s="196"/>
      <c r="GE186" s="45">
        <f>GD186*G192</f>
        <v>0</v>
      </c>
      <c r="GF186" s="45">
        <v>6.4000000000000001E-2</v>
      </c>
      <c r="GG186" s="45">
        <f>GF186*G192</f>
        <v>0.192</v>
      </c>
      <c r="GH186" s="45">
        <v>0</v>
      </c>
      <c r="GI186" s="588">
        <f>GH186*G192</f>
        <v>0</v>
      </c>
      <c r="HG186" s="46" t="s">
        <v>166</v>
      </c>
      <c r="HI186" s="46" t="s">
        <v>238</v>
      </c>
      <c r="HJ186" s="46" t="s">
        <v>46</v>
      </c>
      <c r="HN186" s="46" t="s">
        <v>103</v>
      </c>
      <c r="HT186" s="589">
        <f>IF(GC186="základní",I192,0)</f>
        <v>900</v>
      </c>
      <c r="HU186" s="589">
        <f>IF(GC186="snížená",I192,0)</f>
        <v>0</v>
      </c>
      <c r="HV186" s="589">
        <f>IF(GC186="zákl. přenesená",I192,0)</f>
        <v>0</v>
      </c>
      <c r="HW186" s="589">
        <f>IF(GC186="sníž. přenesená",I192,0)</f>
        <v>0</v>
      </c>
      <c r="HX186" s="589">
        <f>IF(GC186="nulová",I192,0)</f>
        <v>0</v>
      </c>
      <c r="HY186" s="46" t="s">
        <v>45</v>
      </c>
      <c r="HZ186" s="589">
        <f>ROUND(H192*G192,2)</f>
        <v>900</v>
      </c>
      <c r="IA186" s="46" t="s">
        <v>110</v>
      </c>
      <c r="IB186" s="46" t="s">
        <v>1293</v>
      </c>
    </row>
    <row r="187" spans="1:236" s="10" customFormat="1" ht="30" customHeight="1" x14ac:dyDescent="0.2">
      <c r="A187" s="137"/>
      <c r="B187" s="565" t="s">
        <v>402</v>
      </c>
      <c r="C187" s="566" t="s">
        <v>238</v>
      </c>
      <c r="D187" s="567" t="s">
        <v>477</v>
      </c>
      <c r="E187" s="568" t="s">
        <v>478</v>
      </c>
      <c r="F187" s="569" t="s">
        <v>341</v>
      </c>
      <c r="G187" s="570">
        <v>6</v>
      </c>
      <c r="H187" s="571">
        <v>970</v>
      </c>
      <c r="I187" s="572">
        <f>ROUND(H187*G187,2)</f>
        <v>5820</v>
      </c>
      <c r="J187" s="609"/>
      <c r="K187" s="610">
        <f>ROUND(J187*$H187,2)</f>
        <v>0</v>
      </c>
      <c r="L187" s="609"/>
      <c r="M187" s="610">
        <f>ROUND(L187*$H187,2)</f>
        <v>0</v>
      </c>
      <c r="N187" s="609">
        <v>2</v>
      </c>
      <c r="O187" s="610">
        <f>ROUND(N187*$H187,2)</f>
        <v>1940</v>
      </c>
      <c r="P187" s="609"/>
      <c r="Q187" s="610">
        <f>ROUND(P187*$H187,2)</f>
        <v>0</v>
      </c>
      <c r="R187" s="609"/>
      <c r="S187" s="610">
        <f>ROUND(R187*$H187,2)</f>
        <v>0</v>
      </c>
      <c r="T187" s="609"/>
      <c r="U187" s="610">
        <f>ROUND(T187*$H187,2)</f>
        <v>0</v>
      </c>
      <c r="V187" s="609"/>
      <c r="W187" s="610">
        <f>ROUND(V187*$H187,2)</f>
        <v>0</v>
      </c>
      <c r="X187" s="609"/>
      <c r="Y187" s="610">
        <f>ROUND(X187*$H187,2)</f>
        <v>0</v>
      </c>
      <c r="Z187" s="609"/>
      <c r="AA187" s="610">
        <f>ROUND(Z187*$H187,2)</f>
        <v>0</v>
      </c>
      <c r="AB187" s="609"/>
      <c r="AC187" s="610">
        <f>ROUND(AB187*$H187,2)</f>
        <v>0</v>
      </c>
      <c r="AD187" s="609"/>
      <c r="AE187" s="610">
        <f>ROUND(AD187*$H187,2)</f>
        <v>0</v>
      </c>
      <c r="AF187" s="609"/>
      <c r="AG187" s="610">
        <f>ROUND(AF187*$H187,2)</f>
        <v>0</v>
      </c>
      <c r="AH187" s="2103">
        <v>3</v>
      </c>
      <c r="AI187" s="2104">
        <f>ROUND(AH187*$H187,2)</f>
        <v>2910</v>
      </c>
      <c r="AJ187" s="609"/>
      <c r="AK187" s="610">
        <f>ROUND(AJ187*$H187,2)</f>
        <v>0</v>
      </c>
      <c r="AL187" s="2103"/>
      <c r="AM187" s="2104">
        <f>ROUND(AL187*$H187,2)</f>
        <v>0</v>
      </c>
      <c r="AN187" s="2103"/>
      <c r="AO187" s="2104">
        <f>ROUND(AN187*$H187,2)</f>
        <v>0</v>
      </c>
      <c r="AP187" s="1940"/>
      <c r="AQ187" s="1941">
        <f>ROUND(AP187*$H187,2)</f>
        <v>0</v>
      </c>
      <c r="AR187" s="609">
        <f>AP187+AN187+AL187+AJ187+AH187+AF187+AD187+AB187+Z187+X187+V187+T187+R187+P187+N187+L187+J187</f>
        <v>5</v>
      </c>
      <c r="AS187" s="610">
        <f>ROUND(AR187*H187,2)</f>
        <v>4850</v>
      </c>
      <c r="AT187" s="609">
        <f>G187-AR187</f>
        <v>1</v>
      </c>
      <c r="AU187" s="610">
        <f>ROUND(AT187*H187,2)</f>
        <v>970</v>
      </c>
      <c r="AV187" s="820">
        <f>AU187/I187</f>
        <v>0.16666666666666666</v>
      </c>
      <c r="GA187" s="139"/>
      <c r="GB187" s="140"/>
      <c r="GC187" s="141"/>
      <c r="GD187" s="141"/>
      <c r="GE187" s="141"/>
      <c r="GF187" s="141"/>
      <c r="GG187" s="141"/>
      <c r="GH187" s="141"/>
      <c r="GI187" s="142"/>
      <c r="HI187" s="143" t="s">
        <v>114</v>
      </c>
      <c r="HJ187" s="143" t="s">
        <v>46</v>
      </c>
      <c r="HK187" s="10" t="s">
        <v>46</v>
      </c>
      <c r="HL187" s="10" t="s">
        <v>23</v>
      </c>
      <c r="HM187" s="10" t="s">
        <v>45</v>
      </c>
      <c r="HN187" s="143" t="s">
        <v>103</v>
      </c>
    </row>
    <row r="188" spans="1:236" s="3" customFormat="1" ht="30" customHeight="1" x14ac:dyDescent="0.2">
      <c r="A188" s="43"/>
      <c r="B188" s="550" t="s">
        <v>408</v>
      </c>
      <c r="C188" s="558" t="s">
        <v>105</v>
      </c>
      <c r="D188" s="559" t="s">
        <v>490</v>
      </c>
      <c r="E188" s="560" t="s">
        <v>491</v>
      </c>
      <c r="F188" s="561" t="s">
        <v>341</v>
      </c>
      <c r="G188" s="562">
        <v>4</v>
      </c>
      <c r="H188" s="563">
        <v>12141.6</v>
      </c>
      <c r="I188" s="564">
        <f>ROUND(H188*G188,2)</f>
        <v>48566.400000000001</v>
      </c>
      <c r="J188" s="609"/>
      <c r="K188" s="610">
        <f>ROUND(J188*$H188,2)</f>
        <v>0</v>
      </c>
      <c r="L188" s="609"/>
      <c r="M188" s="610">
        <f>ROUND(L188*$H188,2)</f>
        <v>0</v>
      </c>
      <c r="N188" s="609">
        <v>2</v>
      </c>
      <c r="O188" s="610">
        <f>ROUND(N188*$H188,2)</f>
        <v>24283.200000000001</v>
      </c>
      <c r="P188" s="609"/>
      <c r="Q188" s="610">
        <f>ROUND(P188*$H188,2)</f>
        <v>0</v>
      </c>
      <c r="R188" s="609"/>
      <c r="S188" s="610">
        <f>ROUND(R188*$H188,2)</f>
        <v>0</v>
      </c>
      <c r="T188" s="609"/>
      <c r="U188" s="610">
        <f>ROUND(T188*$H188,2)</f>
        <v>0</v>
      </c>
      <c r="V188" s="609"/>
      <c r="W188" s="610">
        <f>ROUND(V188*$H188,2)</f>
        <v>0</v>
      </c>
      <c r="X188" s="609"/>
      <c r="Y188" s="610">
        <f>ROUND(X188*$H188,2)</f>
        <v>0</v>
      </c>
      <c r="Z188" s="609"/>
      <c r="AA188" s="610">
        <f>ROUND(Z188*$H188,2)</f>
        <v>0</v>
      </c>
      <c r="AB188" s="609"/>
      <c r="AC188" s="610">
        <f>ROUND(AB188*$H188,2)</f>
        <v>0</v>
      </c>
      <c r="AD188" s="609"/>
      <c r="AE188" s="610">
        <f>ROUND(AD188*$H188,2)</f>
        <v>0</v>
      </c>
      <c r="AF188" s="609"/>
      <c r="AG188" s="610">
        <f>ROUND(AF188*$H188,2)</f>
        <v>0</v>
      </c>
      <c r="AH188" s="2103">
        <v>1</v>
      </c>
      <c r="AI188" s="2104">
        <f>ROUND(AH188*$H188,2)</f>
        <v>12141.6</v>
      </c>
      <c r="AJ188" s="609"/>
      <c r="AK188" s="610">
        <f>ROUND(AJ188*$H188,2)</f>
        <v>0</v>
      </c>
      <c r="AL188" s="2103"/>
      <c r="AM188" s="2104">
        <f>ROUND(AL188*$H188,2)</f>
        <v>0</v>
      </c>
      <c r="AN188" s="2103"/>
      <c r="AO188" s="2104">
        <f>ROUND(AN188*$H188,2)</f>
        <v>0</v>
      </c>
      <c r="AP188" s="1940"/>
      <c r="AQ188" s="1941">
        <f>ROUND(AP188*$H188,2)</f>
        <v>0</v>
      </c>
      <c r="AR188" s="609">
        <f>AP188+AN188+AL188+AJ188+AH188+AF188+AD188+AB188+Z188+X188+V188+T188+R188+P188+N188+L188+J188</f>
        <v>3</v>
      </c>
      <c r="AS188" s="610">
        <f>ROUND(AR188*H188,2)</f>
        <v>36424.800000000003</v>
      </c>
      <c r="AT188" s="609">
        <f>G188-AR188</f>
        <v>1</v>
      </c>
      <c r="AU188" s="610">
        <f>ROUND(AT188*H188,2)</f>
        <v>12141.6</v>
      </c>
      <c r="AV188" s="820">
        <f>AU188/I188</f>
        <v>0.25</v>
      </c>
      <c r="GA188" s="590"/>
      <c r="GB188" s="591" t="s">
        <v>7</v>
      </c>
      <c r="GC188" s="592" t="s">
        <v>31</v>
      </c>
      <c r="GD188" s="196"/>
      <c r="GE188" s="45">
        <f>GD188*G194</f>
        <v>0</v>
      </c>
      <c r="GF188" s="45">
        <v>8.1000000000000003E-2</v>
      </c>
      <c r="GG188" s="45">
        <f>GF188*G194</f>
        <v>8.1000000000000003E-2</v>
      </c>
      <c r="GH188" s="45">
        <v>0</v>
      </c>
      <c r="GI188" s="588">
        <f>GH188*G194</f>
        <v>0</v>
      </c>
      <c r="HG188" s="46" t="s">
        <v>166</v>
      </c>
      <c r="HI188" s="46" t="s">
        <v>238</v>
      </c>
      <c r="HJ188" s="46" t="s">
        <v>46</v>
      </c>
      <c r="HN188" s="46" t="s">
        <v>103</v>
      </c>
      <c r="HT188" s="589">
        <f>IF(GC188="základní",I194,0)</f>
        <v>250</v>
      </c>
      <c r="HU188" s="589">
        <f>IF(GC188="snížená",I194,0)</f>
        <v>0</v>
      </c>
      <c r="HV188" s="589">
        <f>IF(GC188="zákl. přenesená",I194,0)</f>
        <v>0</v>
      </c>
      <c r="HW188" s="589">
        <f>IF(GC188="sníž. přenesená",I194,0)</f>
        <v>0</v>
      </c>
      <c r="HX188" s="589">
        <f>IF(GC188="nulová",I194,0)</f>
        <v>0</v>
      </c>
      <c r="HY188" s="46" t="s">
        <v>45</v>
      </c>
      <c r="HZ188" s="589">
        <f>ROUND(H194*G194,2)</f>
        <v>250</v>
      </c>
      <c r="IA188" s="46" t="s">
        <v>110</v>
      </c>
      <c r="IB188" s="46" t="s">
        <v>1294</v>
      </c>
    </row>
    <row r="189" spans="1:236" s="10" customFormat="1" ht="30" customHeight="1" x14ac:dyDescent="0.2">
      <c r="A189" s="137"/>
      <c r="B189" s="633"/>
      <c r="C189" s="416" t="s">
        <v>114</v>
      </c>
      <c r="D189" s="634" t="s">
        <v>7</v>
      </c>
      <c r="E189" s="635" t="s">
        <v>1291</v>
      </c>
      <c r="F189" s="636"/>
      <c r="G189" s="637">
        <v>4</v>
      </c>
      <c r="H189" s="638"/>
      <c r="I189" s="639"/>
      <c r="J189" s="316"/>
      <c r="K189" s="317"/>
      <c r="L189" s="316"/>
      <c r="M189" s="317"/>
      <c r="N189" s="316"/>
      <c r="O189" s="317"/>
      <c r="P189" s="316"/>
      <c r="Q189" s="317"/>
      <c r="R189" s="316"/>
      <c r="S189" s="317"/>
      <c r="T189" s="316"/>
      <c r="U189" s="317"/>
      <c r="V189" s="316"/>
      <c r="W189" s="317"/>
      <c r="X189" s="316"/>
      <c r="Y189" s="317"/>
      <c r="Z189" s="316"/>
      <c r="AA189" s="317"/>
      <c r="AB189" s="316"/>
      <c r="AC189" s="317"/>
      <c r="AD189" s="316"/>
      <c r="AE189" s="317"/>
      <c r="AF189" s="316"/>
      <c r="AG189" s="317"/>
      <c r="AH189" s="1609"/>
      <c r="AI189" s="1610"/>
      <c r="AJ189" s="316"/>
      <c r="AK189" s="317"/>
      <c r="AL189" s="1609"/>
      <c r="AM189" s="1610"/>
      <c r="AN189" s="1609"/>
      <c r="AO189" s="1610"/>
      <c r="AP189" s="1905"/>
      <c r="AQ189" s="1906"/>
      <c r="AR189" s="316"/>
      <c r="AS189" s="317"/>
      <c r="AT189" s="316"/>
      <c r="AU189" s="317"/>
      <c r="AV189" s="528"/>
      <c r="GA189" s="139"/>
      <c r="GB189" s="140"/>
      <c r="GC189" s="141"/>
      <c r="GD189" s="141"/>
      <c r="GE189" s="141"/>
      <c r="GF189" s="141"/>
      <c r="GG189" s="141"/>
      <c r="GH189" s="141"/>
      <c r="GI189" s="142"/>
      <c r="HI189" s="143" t="s">
        <v>114</v>
      </c>
      <c r="HJ189" s="143" t="s">
        <v>46</v>
      </c>
      <c r="HK189" s="10" t="s">
        <v>46</v>
      </c>
      <c r="HL189" s="10" t="s">
        <v>23</v>
      </c>
      <c r="HM189" s="10" t="s">
        <v>45</v>
      </c>
      <c r="HN189" s="143" t="s">
        <v>103</v>
      </c>
    </row>
    <row r="190" spans="1:236" s="3" customFormat="1" ht="30" customHeight="1" x14ac:dyDescent="0.2">
      <c r="A190" s="43"/>
      <c r="B190" s="565" t="s">
        <v>415</v>
      </c>
      <c r="C190" s="566" t="s">
        <v>238</v>
      </c>
      <c r="D190" s="567" t="s">
        <v>496</v>
      </c>
      <c r="E190" s="568" t="s">
        <v>497</v>
      </c>
      <c r="F190" s="569" t="s">
        <v>341</v>
      </c>
      <c r="G190" s="570">
        <v>1</v>
      </c>
      <c r="H190" s="571">
        <v>225</v>
      </c>
      <c r="I190" s="572">
        <f>ROUND(H190*G190,2)</f>
        <v>225</v>
      </c>
      <c r="J190" s="609"/>
      <c r="K190" s="610">
        <f>ROUND(J190*$H190,2)</f>
        <v>0</v>
      </c>
      <c r="L190" s="609"/>
      <c r="M190" s="610">
        <f>ROUND(L190*$H190,2)</f>
        <v>0</v>
      </c>
      <c r="N190" s="609"/>
      <c r="O190" s="610">
        <f>ROUND(N190*$H190,2)</f>
        <v>0</v>
      </c>
      <c r="P190" s="609"/>
      <c r="Q190" s="610">
        <f>ROUND(P190*$H190,2)</f>
        <v>0</v>
      </c>
      <c r="R190" s="609"/>
      <c r="S190" s="610">
        <f>ROUND(R190*$H190,2)</f>
        <v>0</v>
      </c>
      <c r="T190" s="609"/>
      <c r="U190" s="610">
        <f>ROUND(T190*$H190,2)</f>
        <v>0</v>
      </c>
      <c r="V190" s="609"/>
      <c r="W190" s="610">
        <f>ROUND(V190*$H190,2)</f>
        <v>0</v>
      </c>
      <c r="X190" s="609"/>
      <c r="Y190" s="610">
        <f>ROUND(X190*$H190,2)</f>
        <v>0</v>
      </c>
      <c r="Z190" s="609"/>
      <c r="AA190" s="610">
        <f>ROUND(Z190*$H190,2)</f>
        <v>0</v>
      </c>
      <c r="AB190" s="609"/>
      <c r="AC190" s="610">
        <f>ROUND(AB190*$H190,2)</f>
        <v>0</v>
      </c>
      <c r="AD190" s="609"/>
      <c r="AE190" s="610">
        <f>ROUND(AD190*$H190,2)</f>
        <v>0</v>
      </c>
      <c r="AF190" s="609"/>
      <c r="AG190" s="610">
        <f>ROUND(AF190*$H190,2)</f>
        <v>0</v>
      </c>
      <c r="AH190" s="2103">
        <v>1</v>
      </c>
      <c r="AI190" s="2104">
        <f>ROUND(AH190*$H190,2)</f>
        <v>225</v>
      </c>
      <c r="AJ190" s="609"/>
      <c r="AK190" s="610">
        <f>ROUND(AJ190*$H190,2)</f>
        <v>0</v>
      </c>
      <c r="AL190" s="2103"/>
      <c r="AM190" s="2104">
        <f>ROUND(AL190*$H190,2)</f>
        <v>0</v>
      </c>
      <c r="AN190" s="2103"/>
      <c r="AO190" s="2104">
        <f>ROUND(AN190*$H190,2)</f>
        <v>0</v>
      </c>
      <c r="AP190" s="1940"/>
      <c r="AQ190" s="1941">
        <f>ROUND(AP190*$H190,2)</f>
        <v>0</v>
      </c>
      <c r="AR190" s="609">
        <f>AP190+AN190+AL190+AJ190+AH190+AF190+AD190+AB190+Z190+X190+V190+T190+R190+P190+N190+L190+J190</f>
        <v>1</v>
      </c>
      <c r="AS190" s="610">
        <f>ROUND(AR190*H190,2)</f>
        <v>225</v>
      </c>
      <c r="AT190" s="609">
        <f>G190-AR190</f>
        <v>0</v>
      </c>
      <c r="AU190" s="610">
        <f>ROUND(AT190*H190,2)</f>
        <v>0</v>
      </c>
      <c r="AV190" s="820">
        <f>AU190/I190</f>
        <v>0</v>
      </c>
      <c r="GA190" s="590"/>
      <c r="GB190" s="591" t="s">
        <v>7</v>
      </c>
      <c r="GC190" s="592" t="s">
        <v>31</v>
      </c>
      <c r="GD190" s="196"/>
      <c r="GE190" s="45">
        <f>GD190*G196</f>
        <v>0</v>
      </c>
      <c r="GF190" s="45">
        <v>0.54800000000000004</v>
      </c>
      <c r="GG190" s="45">
        <f>GF190*G196</f>
        <v>2.1920000000000002</v>
      </c>
      <c r="GH190" s="45">
        <v>0</v>
      </c>
      <c r="GI190" s="588">
        <f>GH190*G196</f>
        <v>0</v>
      </c>
      <c r="HG190" s="46" t="s">
        <v>166</v>
      </c>
      <c r="HI190" s="46" t="s">
        <v>238</v>
      </c>
      <c r="HJ190" s="46" t="s">
        <v>46</v>
      </c>
      <c r="HN190" s="46" t="s">
        <v>103</v>
      </c>
      <c r="HT190" s="589">
        <f>IF(GC190="základní",I196,0)</f>
        <v>7680</v>
      </c>
      <c r="HU190" s="589">
        <f>IF(GC190="snížená",I196,0)</f>
        <v>0</v>
      </c>
      <c r="HV190" s="589">
        <f>IF(GC190="zákl. přenesená",I196,0)</f>
        <v>0</v>
      </c>
      <c r="HW190" s="589">
        <f>IF(GC190="sníž. přenesená",I196,0)</f>
        <v>0</v>
      </c>
      <c r="HX190" s="589">
        <f>IF(GC190="nulová",I196,0)</f>
        <v>0</v>
      </c>
      <c r="HY190" s="46" t="s">
        <v>45</v>
      </c>
      <c r="HZ190" s="589">
        <f>ROUND(H196*G196,2)</f>
        <v>7680</v>
      </c>
      <c r="IA190" s="46" t="s">
        <v>110</v>
      </c>
      <c r="IB190" s="46" t="s">
        <v>1295</v>
      </c>
    </row>
    <row r="191" spans="1:236" s="10" customFormat="1" ht="30" customHeight="1" x14ac:dyDescent="0.2">
      <c r="A191" s="137"/>
      <c r="B191" s="633"/>
      <c r="C191" s="416" t="s">
        <v>114</v>
      </c>
      <c r="D191" s="634" t="s">
        <v>7</v>
      </c>
      <c r="E191" s="635" t="s">
        <v>570</v>
      </c>
      <c r="F191" s="636"/>
      <c r="G191" s="637">
        <v>1</v>
      </c>
      <c r="H191" s="638"/>
      <c r="I191" s="639"/>
      <c r="J191" s="316"/>
      <c r="K191" s="317"/>
      <c r="L191" s="316"/>
      <c r="M191" s="317"/>
      <c r="N191" s="316"/>
      <c r="O191" s="317"/>
      <c r="P191" s="316"/>
      <c r="Q191" s="317"/>
      <c r="R191" s="316"/>
      <c r="S191" s="317"/>
      <c r="T191" s="316"/>
      <c r="U191" s="317"/>
      <c r="V191" s="316"/>
      <c r="W191" s="317"/>
      <c r="X191" s="316"/>
      <c r="Y191" s="317"/>
      <c r="Z191" s="316"/>
      <c r="AA191" s="317"/>
      <c r="AB191" s="316"/>
      <c r="AC191" s="317"/>
      <c r="AD191" s="316"/>
      <c r="AE191" s="317"/>
      <c r="AF191" s="316"/>
      <c r="AG191" s="317"/>
      <c r="AH191" s="1609"/>
      <c r="AI191" s="1610"/>
      <c r="AJ191" s="316"/>
      <c r="AK191" s="317"/>
      <c r="AL191" s="1609"/>
      <c r="AM191" s="1610"/>
      <c r="AN191" s="1609"/>
      <c r="AO191" s="1610"/>
      <c r="AP191" s="1905"/>
      <c r="AQ191" s="1906"/>
      <c r="AR191" s="316"/>
      <c r="AS191" s="317"/>
      <c r="AT191" s="316"/>
      <c r="AU191" s="317"/>
      <c r="AV191" s="528"/>
      <c r="GA191" s="139"/>
      <c r="GB191" s="140"/>
      <c r="GC191" s="141"/>
      <c r="GD191" s="141"/>
      <c r="GE191" s="141"/>
      <c r="GF191" s="141"/>
      <c r="GG191" s="141"/>
      <c r="GH191" s="141"/>
      <c r="GI191" s="142"/>
      <c r="HI191" s="143" t="s">
        <v>114</v>
      </c>
      <c r="HJ191" s="143" t="s">
        <v>46</v>
      </c>
      <c r="HK191" s="10" t="s">
        <v>46</v>
      </c>
      <c r="HL191" s="10" t="s">
        <v>23</v>
      </c>
      <c r="HM191" s="10" t="s">
        <v>45</v>
      </c>
      <c r="HN191" s="143" t="s">
        <v>103</v>
      </c>
    </row>
    <row r="192" spans="1:236" s="3" customFormat="1" ht="30" customHeight="1" x14ac:dyDescent="0.2">
      <c r="A192" s="43"/>
      <c r="B192" s="565" t="s">
        <v>420</v>
      </c>
      <c r="C192" s="566" t="s">
        <v>238</v>
      </c>
      <c r="D192" s="567" t="s">
        <v>510</v>
      </c>
      <c r="E192" s="568" t="s">
        <v>511</v>
      </c>
      <c r="F192" s="569" t="s">
        <v>341</v>
      </c>
      <c r="G192" s="570">
        <v>3</v>
      </c>
      <c r="H192" s="571">
        <v>300</v>
      </c>
      <c r="I192" s="572">
        <f>ROUND(H192*G192,2)</f>
        <v>900</v>
      </c>
      <c r="J192" s="609"/>
      <c r="K192" s="610">
        <f>ROUND(J192*$H192,2)</f>
        <v>0</v>
      </c>
      <c r="L192" s="609"/>
      <c r="M192" s="610">
        <f>ROUND(L192*$H192,2)</f>
        <v>0</v>
      </c>
      <c r="N192" s="609">
        <v>1</v>
      </c>
      <c r="O192" s="610">
        <f>ROUND(N192*$H192,2)</f>
        <v>300</v>
      </c>
      <c r="P192" s="609"/>
      <c r="Q192" s="610">
        <f>ROUND(P192*$H192,2)</f>
        <v>0</v>
      </c>
      <c r="R192" s="609"/>
      <c r="S192" s="610">
        <f>ROUND(R192*$H192,2)</f>
        <v>0</v>
      </c>
      <c r="T192" s="609"/>
      <c r="U192" s="610">
        <f>ROUND(T192*$H192,2)</f>
        <v>0</v>
      </c>
      <c r="V192" s="609"/>
      <c r="W192" s="610">
        <f>ROUND(V192*$H192,2)</f>
        <v>0</v>
      </c>
      <c r="X192" s="609"/>
      <c r="Y192" s="610">
        <f>ROUND(X192*$H192,2)</f>
        <v>0</v>
      </c>
      <c r="Z192" s="609"/>
      <c r="AA192" s="610">
        <f>ROUND(Z192*$H192,2)</f>
        <v>0</v>
      </c>
      <c r="AB192" s="609"/>
      <c r="AC192" s="610">
        <f>ROUND(AB192*$H192,2)</f>
        <v>0</v>
      </c>
      <c r="AD192" s="609"/>
      <c r="AE192" s="610">
        <f>ROUND(AD192*$H192,2)</f>
        <v>0</v>
      </c>
      <c r="AF192" s="609"/>
      <c r="AG192" s="610">
        <f>ROUND(AF192*$H192,2)</f>
        <v>0</v>
      </c>
      <c r="AH192" s="2103">
        <v>1</v>
      </c>
      <c r="AI192" s="2104">
        <f>ROUND(AH192*$H192,2)</f>
        <v>300</v>
      </c>
      <c r="AJ192" s="609"/>
      <c r="AK192" s="610">
        <f>ROUND(AJ192*$H192,2)</f>
        <v>0</v>
      </c>
      <c r="AL192" s="2103"/>
      <c r="AM192" s="2104">
        <f>ROUND(AL192*$H192,2)</f>
        <v>0</v>
      </c>
      <c r="AN192" s="2103"/>
      <c r="AO192" s="2104">
        <f>ROUND(AN192*$H192,2)</f>
        <v>0</v>
      </c>
      <c r="AP192" s="1940"/>
      <c r="AQ192" s="1941">
        <f>ROUND(AP192*$H192,2)</f>
        <v>0</v>
      </c>
      <c r="AR192" s="609">
        <f>AP192+AN192+AL192+AJ192+AH192+AF192+AD192+AB192+Z192+X192+V192+T192+R192+P192+N192+L192+J192</f>
        <v>2</v>
      </c>
      <c r="AS192" s="610">
        <f>ROUND(AR192*H192,2)</f>
        <v>600</v>
      </c>
      <c r="AT192" s="609">
        <f>G192-AR192</f>
        <v>1</v>
      </c>
      <c r="AU192" s="610">
        <f>ROUND(AT192*H192,2)</f>
        <v>300</v>
      </c>
      <c r="AV192" s="820">
        <f>AU192/I192</f>
        <v>0.33333333333333331</v>
      </c>
      <c r="GA192" s="590"/>
      <c r="GB192" s="591" t="s">
        <v>7</v>
      </c>
      <c r="GC192" s="592" t="s">
        <v>31</v>
      </c>
      <c r="GD192" s="196"/>
      <c r="GE192" s="45">
        <f>GD192*G198</f>
        <v>0</v>
      </c>
      <c r="GF192" s="45">
        <v>0.254</v>
      </c>
      <c r="GG192" s="45">
        <f>GF192*G198</f>
        <v>0.254</v>
      </c>
      <c r="GH192" s="45">
        <v>0</v>
      </c>
      <c r="GI192" s="588">
        <f>GH192*G198</f>
        <v>0</v>
      </c>
      <c r="HG192" s="46" t="s">
        <v>166</v>
      </c>
      <c r="HI192" s="46" t="s">
        <v>238</v>
      </c>
      <c r="HJ192" s="46" t="s">
        <v>46</v>
      </c>
      <c r="HN192" s="46" t="s">
        <v>103</v>
      </c>
      <c r="HT192" s="589">
        <f>IF(GC192="základní",I198,0)</f>
        <v>985</v>
      </c>
      <c r="HU192" s="589">
        <f>IF(GC192="snížená",I198,0)</f>
        <v>0</v>
      </c>
      <c r="HV192" s="589">
        <f>IF(GC192="zákl. přenesená",I198,0)</f>
        <v>0</v>
      </c>
      <c r="HW192" s="589">
        <f>IF(GC192="sníž. přenesená",I198,0)</f>
        <v>0</v>
      </c>
      <c r="HX192" s="589">
        <f>IF(GC192="nulová",I198,0)</f>
        <v>0</v>
      </c>
      <c r="HY192" s="46" t="s">
        <v>45</v>
      </c>
      <c r="HZ192" s="589">
        <f>ROUND(H198*G198,2)</f>
        <v>985</v>
      </c>
      <c r="IA192" s="46" t="s">
        <v>110</v>
      </c>
      <c r="IB192" s="46" t="s">
        <v>1297</v>
      </c>
    </row>
    <row r="193" spans="1:236" s="10" customFormat="1" ht="30" customHeight="1" x14ac:dyDescent="0.2">
      <c r="A193" s="137"/>
      <c r="B193" s="633"/>
      <c r="C193" s="416" t="s">
        <v>114</v>
      </c>
      <c r="D193" s="634" t="s">
        <v>7</v>
      </c>
      <c r="E193" s="635" t="s">
        <v>504</v>
      </c>
      <c r="F193" s="636"/>
      <c r="G193" s="637">
        <v>3</v>
      </c>
      <c r="H193" s="638"/>
      <c r="I193" s="639"/>
      <c r="J193" s="316"/>
      <c r="K193" s="317"/>
      <c r="L193" s="316"/>
      <c r="M193" s="317"/>
      <c r="N193" s="316"/>
      <c r="O193" s="317"/>
      <c r="P193" s="316"/>
      <c r="Q193" s="317"/>
      <c r="R193" s="316"/>
      <c r="S193" s="317"/>
      <c r="T193" s="316"/>
      <c r="U193" s="317"/>
      <c r="V193" s="316"/>
      <c r="W193" s="317"/>
      <c r="X193" s="316"/>
      <c r="Y193" s="317"/>
      <c r="Z193" s="316"/>
      <c r="AA193" s="317"/>
      <c r="AB193" s="316"/>
      <c r="AC193" s="317"/>
      <c r="AD193" s="316"/>
      <c r="AE193" s="317"/>
      <c r="AF193" s="316"/>
      <c r="AG193" s="317"/>
      <c r="AH193" s="1609"/>
      <c r="AI193" s="1610"/>
      <c r="AJ193" s="316"/>
      <c r="AK193" s="317"/>
      <c r="AL193" s="1609"/>
      <c r="AM193" s="1610"/>
      <c r="AN193" s="1609"/>
      <c r="AO193" s="1610"/>
      <c r="AP193" s="1905"/>
      <c r="AQ193" s="1906"/>
      <c r="AR193" s="316"/>
      <c r="AS193" s="317"/>
      <c r="AT193" s="316"/>
      <c r="AU193" s="317"/>
      <c r="AV193" s="528"/>
      <c r="GA193" s="139"/>
      <c r="GB193" s="140"/>
      <c r="GC193" s="141"/>
      <c r="GD193" s="141"/>
      <c r="GE193" s="141"/>
      <c r="GF193" s="141"/>
      <c r="GG193" s="141"/>
      <c r="GH193" s="141"/>
      <c r="GI193" s="142"/>
      <c r="HI193" s="143" t="s">
        <v>114</v>
      </c>
      <c r="HJ193" s="143" t="s">
        <v>46</v>
      </c>
      <c r="HK193" s="10" t="s">
        <v>46</v>
      </c>
      <c r="HL193" s="10" t="s">
        <v>23</v>
      </c>
      <c r="HM193" s="10" t="s">
        <v>45</v>
      </c>
      <c r="HN193" s="143" t="s">
        <v>103</v>
      </c>
    </row>
    <row r="194" spans="1:236" s="3" customFormat="1" ht="30" customHeight="1" x14ac:dyDescent="0.2">
      <c r="A194" s="43"/>
      <c r="B194" s="565" t="s">
        <v>426</v>
      </c>
      <c r="C194" s="566" t="s">
        <v>238</v>
      </c>
      <c r="D194" s="567" t="s">
        <v>982</v>
      </c>
      <c r="E194" s="568" t="s">
        <v>983</v>
      </c>
      <c r="F194" s="569" t="s">
        <v>341</v>
      </c>
      <c r="G194" s="570">
        <v>1</v>
      </c>
      <c r="H194" s="571">
        <v>250</v>
      </c>
      <c r="I194" s="572">
        <f>ROUND(H194*G194,2)</f>
        <v>250</v>
      </c>
      <c r="J194" s="609"/>
      <c r="K194" s="610">
        <f>ROUND(J194*$H194,2)</f>
        <v>0</v>
      </c>
      <c r="L194" s="609"/>
      <c r="M194" s="610">
        <f>ROUND(L194*$H194,2)</f>
        <v>0</v>
      </c>
      <c r="N194" s="609">
        <v>1</v>
      </c>
      <c r="O194" s="610">
        <f>ROUND(N194*$H194,2)</f>
        <v>250</v>
      </c>
      <c r="P194" s="609"/>
      <c r="Q194" s="610">
        <f>ROUND(P194*$H194,2)</f>
        <v>0</v>
      </c>
      <c r="R194" s="609"/>
      <c r="S194" s="610">
        <f>ROUND(R194*$H194,2)</f>
        <v>0</v>
      </c>
      <c r="T194" s="609"/>
      <c r="U194" s="610">
        <f>ROUND(T194*$H194,2)</f>
        <v>0</v>
      </c>
      <c r="V194" s="609"/>
      <c r="W194" s="610">
        <f>ROUND(V194*$H194,2)</f>
        <v>0</v>
      </c>
      <c r="X194" s="609"/>
      <c r="Y194" s="610">
        <f>ROUND(X194*$H194,2)</f>
        <v>0</v>
      </c>
      <c r="Z194" s="609"/>
      <c r="AA194" s="610">
        <f>ROUND(Z194*$H194,2)</f>
        <v>0</v>
      </c>
      <c r="AB194" s="609"/>
      <c r="AC194" s="610">
        <f>ROUND(AB194*$H194,2)</f>
        <v>0</v>
      </c>
      <c r="AD194" s="609"/>
      <c r="AE194" s="610">
        <f>ROUND(AD194*$H194,2)</f>
        <v>0</v>
      </c>
      <c r="AF194" s="609"/>
      <c r="AG194" s="610">
        <f>ROUND(AF194*$H194,2)</f>
        <v>0</v>
      </c>
      <c r="AH194" s="2103">
        <v>0</v>
      </c>
      <c r="AI194" s="2104">
        <f>ROUND(AH194*$H194,2)</f>
        <v>0</v>
      </c>
      <c r="AJ194" s="609"/>
      <c r="AK194" s="610">
        <f>ROUND(AJ194*$H194,2)</f>
        <v>0</v>
      </c>
      <c r="AL194" s="2103"/>
      <c r="AM194" s="2104">
        <f>ROUND(AL194*$H194,2)</f>
        <v>0</v>
      </c>
      <c r="AN194" s="2103"/>
      <c r="AO194" s="2104">
        <f>ROUND(AN194*$H194,2)</f>
        <v>0</v>
      </c>
      <c r="AP194" s="1940"/>
      <c r="AQ194" s="1941">
        <f>ROUND(AP194*$H194,2)</f>
        <v>0</v>
      </c>
      <c r="AR194" s="609">
        <f>AP194+AN194+AL194+AJ194+AH194+AF194+AD194+AB194+Z194+X194+V194+T194+R194+P194+N194+L194+J194</f>
        <v>1</v>
      </c>
      <c r="AS194" s="610">
        <f>ROUND(AR194*H194,2)</f>
        <v>250</v>
      </c>
      <c r="AT194" s="609">
        <f>G194-AR194</f>
        <v>0</v>
      </c>
      <c r="AU194" s="610">
        <f>ROUND(AT194*H194,2)</f>
        <v>0</v>
      </c>
      <c r="AV194" s="820">
        <f>AU194/I194</f>
        <v>0</v>
      </c>
      <c r="GA194" s="590"/>
      <c r="GB194" s="591" t="s">
        <v>7</v>
      </c>
      <c r="GC194" s="592" t="s">
        <v>31</v>
      </c>
      <c r="GD194" s="196"/>
      <c r="GE194" s="45">
        <f>GD194*G200</f>
        <v>0</v>
      </c>
      <c r="GF194" s="45">
        <v>0.50600000000000001</v>
      </c>
      <c r="GG194" s="45">
        <f>GF194*G200</f>
        <v>1.518</v>
      </c>
      <c r="GH194" s="45">
        <v>0</v>
      </c>
      <c r="GI194" s="588">
        <f>GH194*G200</f>
        <v>0</v>
      </c>
      <c r="HG194" s="46" t="s">
        <v>166</v>
      </c>
      <c r="HI194" s="46" t="s">
        <v>238</v>
      </c>
      <c r="HJ194" s="46" t="s">
        <v>46</v>
      </c>
      <c r="HN194" s="46" t="s">
        <v>103</v>
      </c>
      <c r="HT194" s="589">
        <f>IF(GC194="základní",I200,0)</f>
        <v>4635</v>
      </c>
      <c r="HU194" s="589">
        <f>IF(GC194="snížená",I200,0)</f>
        <v>0</v>
      </c>
      <c r="HV194" s="589">
        <f>IF(GC194="zákl. přenesená",I200,0)</f>
        <v>0</v>
      </c>
      <c r="HW194" s="589">
        <f>IF(GC194="sníž. přenesená",I200,0)</f>
        <v>0</v>
      </c>
      <c r="HX194" s="589">
        <f>IF(GC194="nulová",I200,0)</f>
        <v>0</v>
      </c>
      <c r="HY194" s="46" t="s">
        <v>45</v>
      </c>
      <c r="HZ194" s="589">
        <f>ROUND(H200*G200,2)</f>
        <v>4635</v>
      </c>
      <c r="IA194" s="46" t="s">
        <v>110</v>
      </c>
      <c r="IB194" s="46" t="s">
        <v>1298</v>
      </c>
    </row>
    <row r="195" spans="1:236" s="10" customFormat="1" ht="30" customHeight="1" x14ac:dyDescent="0.2">
      <c r="A195" s="137"/>
      <c r="B195" s="633"/>
      <c r="C195" s="416" t="s">
        <v>114</v>
      </c>
      <c r="D195" s="634" t="s">
        <v>7</v>
      </c>
      <c r="E195" s="635" t="s">
        <v>570</v>
      </c>
      <c r="F195" s="636"/>
      <c r="G195" s="637">
        <v>1</v>
      </c>
      <c r="H195" s="638"/>
      <c r="I195" s="639"/>
      <c r="J195" s="316"/>
      <c r="K195" s="317"/>
      <c r="L195" s="316"/>
      <c r="M195" s="317"/>
      <c r="N195" s="316"/>
      <c r="O195" s="317"/>
      <c r="P195" s="316"/>
      <c r="Q195" s="317"/>
      <c r="R195" s="316"/>
      <c r="S195" s="317"/>
      <c r="T195" s="316"/>
      <c r="U195" s="317"/>
      <c r="V195" s="316"/>
      <c r="W195" s="317"/>
      <c r="X195" s="316"/>
      <c r="Y195" s="317"/>
      <c r="Z195" s="316"/>
      <c r="AA195" s="317"/>
      <c r="AB195" s="316"/>
      <c r="AC195" s="317"/>
      <c r="AD195" s="316"/>
      <c r="AE195" s="317"/>
      <c r="AF195" s="316"/>
      <c r="AG195" s="317"/>
      <c r="AH195" s="1609"/>
      <c r="AI195" s="1610"/>
      <c r="AJ195" s="316"/>
      <c r="AK195" s="317"/>
      <c r="AL195" s="1609"/>
      <c r="AM195" s="1610"/>
      <c r="AN195" s="1609"/>
      <c r="AO195" s="1610"/>
      <c r="AP195" s="1905"/>
      <c r="AQ195" s="1906"/>
      <c r="AR195" s="316"/>
      <c r="AS195" s="317"/>
      <c r="AT195" s="316"/>
      <c r="AU195" s="317"/>
      <c r="AV195" s="528"/>
      <c r="GA195" s="139"/>
      <c r="GB195" s="140"/>
      <c r="GC195" s="141"/>
      <c r="GD195" s="141"/>
      <c r="GE195" s="141"/>
      <c r="GF195" s="141"/>
      <c r="GG195" s="141"/>
      <c r="GH195" s="141"/>
      <c r="GI195" s="142"/>
      <c r="HI195" s="143" t="s">
        <v>114</v>
      </c>
      <c r="HJ195" s="143" t="s">
        <v>46</v>
      </c>
      <c r="HK195" s="10" t="s">
        <v>46</v>
      </c>
      <c r="HL195" s="10" t="s">
        <v>23</v>
      </c>
      <c r="HM195" s="10" t="s">
        <v>45</v>
      </c>
      <c r="HN195" s="143" t="s">
        <v>103</v>
      </c>
    </row>
    <row r="196" spans="1:236" s="3" customFormat="1" ht="30" customHeight="1" x14ac:dyDescent="0.2">
      <c r="A196" s="43"/>
      <c r="B196" s="565" t="s">
        <v>433</v>
      </c>
      <c r="C196" s="566" t="s">
        <v>238</v>
      </c>
      <c r="D196" s="567" t="s">
        <v>520</v>
      </c>
      <c r="E196" s="568" t="s">
        <v>521</v>
      </c>
      <c r="F196" s="569" t="s">
        <v>341</v>
      </c>
      <c r="G196" s="570">
        <v>4</v>
      </c>
      <c r="H196" s="571">
        <v>1920</v>
      </c>
      <c r="I196" s="572">
        <f>ROUND(H196*G196,2)</f>
        <v>7680</v>
      </c>
      <c r="J196" s="609"/>
      <c r="K196" s="610">
        <f>ROUND(J196*$H196,2)</f>
        <v>0</v>
      </c>
      <c r="L196" s="609"/>
      <c r="M196" s="610">
        <f>ROUND(L196*$H196,2)</f>
        <v>0</v>
      </c>
      <c r="N196" s="609">
        <v>2</v>
      </c>
      <c r="O196" s="610">
        <f>ROUND(N196*$H196,2)</f>
        <v>3840</v>
      </c>
      <c r="P196" s="609"/>
      <c r="Q196" s="610">
        <f>ROUND(P196*$H196,2)</f>
        <v>0</v>
      </c>
      <c r="R196" s="609"/>
      <c r="S196" s="610">
        <f>ROUND(R196*$H196,2)</f>
        <v>0</v>
      </c>
      <c r="T196" s="609"/>
      <c r="U196" s="610">
        <f>ROUND(T196*$H196,2)</f>
        <v>0</v>
      </c>
      <c r="V196" s="609"/>
      <c r="W196" s="610">
        <f>ROUND(V196*$H196,2)</f>
        <v>0</v>
      </c>
      <c r="X196" s="609"/>
      <c r="Y196" s="610">
        <f>ROUND(X196*$H196,2)</f>
        <v>0</v>
      </c>
      <c r="Z196" s="609"/>
      <c r="AA196" s="610">
        <f>ROUND(Z196*$H196,2)</f>
        <v>0</v>
      </c>
      <c r="AB196" s="609"/>
      <c r="AC196" s="610">
        <f>ROUND(AB196*$H196,2)</f>
        <v>0</v>
      </c>
      <c r="AD196" s="609"/>
      <c r="AE196" s="610">
        <f>ROUND(AD196*$H196,2)</f>
        <v>0</v>
      </c>
      <c r="AF196" s="609"/>
      <c r="AG196" s="610">
        <f>ROUND(AF196*$H196,2)</f>
        <v>0</v>
      </c>
      <c r="AH196" s="2103">
        <v>1</v>
      </c>
      <c r="AI196" s="2104">
        <f>ROUND(AH196*$H196,2)</f>
        <v>1920</v>
      </c>
      <c r="AJ196" s="609"/>
      <c r="AK196" s="610">
        <f>ROUND(AJ196*$H196,2)</f>
        <v>0</v>
      </c>
      <c r="AL196" s="2103"/>
      <c r="AM196" s="2104">
        <f>ROUND(AL196*$H196,2)</f>
        <v>0</v>
      </c>
      <c r="AN196" s="2103"/>
      <c r="AO196" s="2104">
        <f>ROUND(AN196*$H196,2)</f>
        <v>0</v>
      </c>
      <c r="AP196" s="1940"/>
      <c r="AQ196" s="1941">
        <f>ROUND(AP196*$H196,2)</f>
        <v>0</v>
      </c>
      <c r="AR196" s="609">
        <f>AP196+AN196+AL196+AJ196+AH196+AF196+AD196+AB196+Z196+X196+V196+T196+R196+P196+N196+L196+J196</f>
        <v>3</v>
      </c>
      <c r="AS196" s="610">
        <f>ROUND(AR196*H196,2)</f>
        <v>5760</v>
      </c>
      <c r="AT196" s="609">
        <f>G196-AR196</f>
        <v>1</v>
      </c>
      <c r="AU196" s="610">
        <f>ROUND(AT196*H196,2)</f>
        <v>1920</v>
      </c>
      <c r="AV196" s="820">
        <f>AU196/I196</f>
        <v>0.25</v>
      </c>
      <c r="GA196" s="590"/>
      <c r="GB196" s="591" t="s">
        <v>7</v>
      </c>
      <c r="GC196" s="592" t="s">
        <v>31</v>
      </c>
      <c r="GD196" s="196"/>
      <c r="GE196" s="45">
        <f>GD196*G202</f>
        <v>0</v>
      </c>
      <c r="GF196" s="45">
        <v>1.0129999999999999</v>
      </c>
      <c r="GG196" s="45">
        <f>GF196*G202</f>
        <v>1.0129999999999999</v>
      </c>
      <c r="GH196" s="45">
        <v>0</v>
      </c>
      <c r="GI196" s="588">
        <f>GH196*G202</f>
        <v>0</v>
      </c>
      <c r="HG196" s="46" t="s">
        <v>166</v>
      </c>
      <c r="HI196" s="46" t="s">
        <v>238</v>
      </c>
      <c r="HJ196" s="46" t="s">
        <v>46</v>
      </c>
      <c r="HN196" s="46" t="s">
        <v>103</v>
      </c>
      <c r="HT196" s="589">
        <f>IF(GC196="základní",I202,0)</f>
        <v>2620</v>
      </c>
      <c r="HU196" s="589">
        <f>IF(GC196="snížená",I202,0)</f>
        <v>0</v>
      </c>
      <c r="HV196" s="589">
        <f>IF(GC196="zákl. přenesená",I202,0)</f>
        <v>0</v>
      </c>
      <c r="HW196" s="589">
        <f>IF(GC196="sníž. přenesená",I202,0)</f>
        <v>0</v>
      </c>
      <c r="HX196" s="589">
        <f>IF(GC196="nulová",I202,0)</f>
        <v>0</v>
      </c>
      <c r="HY196" s="46" t="s">
        <v>45</v>
      </c>
      <c r="HZ196" s="589">
        <f>ROUND(H202*G202,2)</f>
        <v>2620</v>
      </c>
      <c r="IA196" s="46" t="s">
        <v>110</v>
      </c>
      <c r="IB196" s="46" t="s">
        <v>1299</v>
      </c>
    </row>
    <row r="197" spans="1:236" s="10" customFormat="1" ht="30" customHeight="1" x14ac:dyDescent="0.2">
      <c r="A197" s="137"/>
      <c r="B197" s="633"/>
      <c r="C197" s="416" t="s">
        <v>114</v>
      </c>
      <c r="D197" s="634" t="s">
        <v>7</v>
      </c>
      <c r="E197" s="635" t="s">
        <v>1296</v>
      </c>
      <c r="F197" s="636"/>
      <c r="G197" s="637">
        <v>4</v>
      </c>
      <c r="H197" s="638"/>
      <c r="I197" s="639"/>
      <c r="J197" s="316"/>
      <c r="K197" s="317"/>
      <c r="L197" s="316"/>
      <c r="M197" s="317"/>
      <c r="N197" s="316"/>
      <c r="O197" s="317"/>
      <c r="P197" s="316"/>
      <c r="Q197" s="317"/>
      <c r="R197" s="316"/>
      <c r="S197" s="317"/>
      <c r="T197" s="316"/>
      <c r="U197" s="317"/>
      <c r="V197" s="316"/>
      <c r="W197" s="317"/>
      <c r="X197" s="316"/>
      <c r="Y197" s="317"/>
      <c r="Z197" s="316"/>
      <c r="AA197" s="317"/>
      <c r="AB197" s="316"/>
      <c r="AC197" s="317"/>
      <c r="AD197" s="316"/>
      <c r="AE197" s="317"/>
      <c r="AF197" s="316"/>
      <c r="AG197" s="317"/>
      <c r="AH197" s="1609"/>
      <c r="AI197" s="1610"/>
      <c r="AJ197" s="316"/>
      <c r="AK197" s="317"/>
      <c r="AL197" s="1609"/>
      <c r="AM197" s="1610"/>
      <c r="AN197" s="1609"/>
      <c r="AO197" s="1610"/>
      <c r="AP197" s="1905"/>
      <c r="AQ197" s="1906"/>
      <c r="AR197" s="316"/>
      <c r="AS197" s="317"/>
      <c r="AT197" s="316"/>
      <c r="AU197" s="317"/>
      <c r="AV197" s="528"/>
      <c r="GA197" s="139"/>
      <c r="GB197" s="140"/>
      <c r="GC197" s="141"/>
      <c r="GD197" s="141"/>
      <c r="GE197" s="141"/>
      <c r="GF197" s="141"/>
      <c r="GG197" s="141"/>
      <c r="GH197" s="141"/>
      <c r="GI197" s="142"/>
      <c r="HI197" s="143" t="s">
        <v>114</v>
      </c>
      <c r="HJ197" s="143" t="s">
        <v>46</v>
      </c>
      <c r="HK197" s="10" t="s">
        <v>46</v>
      </c>
      <c r="HL197" s="10" t="s">
        <v>23</v>
      </c>
      <c r="HM197" s="10" t="s">
        <v>45</v>
      </c>
      <c r="HN197" s="143" t="s">
        <v>103</v>
      </c>
    </row>
    <row r="198" spans="1:236" s="3" customFormat="1" ht="30" customHeight="1" x14ac:dyDescent="0.2">
      <c r="A198" s="43"/>
      <c r="B198" s="565" t="s">
        <v>439</v>
      </c>
      <c r="C198" s="566" t="s">
        <v>238</v>
      </c>
      <c r="D198" s="567" t="s">
        <v>524</v>
      </c>
      <c r="E198" s="568" t="s">
        <v>525</v>
      </c>
      <c r="F198" s="569" t="s">
        <v>341</v>
      </c>
      <c r="G198" s="570">
        <v>1</v>
      </c>
      <c r="H198" s="571">
        <v>985</v>
      </c>
      <c r="I198" s="572">
        <f>ROUND(H198*G198,2)</f>
        <v>985</v>
      </c>
      <c r="J198" s="609"/>
      <c r="K198" s="610">
        <f>ROUND(J198*$H198,2)</f>
        <v>0</v>
      </c>
      <c r="L198" s="609"/>
      <c r="M198" s="610">
        <f>ROUND(L198*$H198,2)</f>
        <v>0</v>
      </c>
      <c r="N198" s="609"/>
      <c r="O198" s="610">
        <f>ROUND(N198*$H198,2)</f>
        <v>0</v>
      </c>
      <c r="P198" s="609"/>
      <c r="Q198" s="610">
        <f>ROUND(P198*$H198,2)</f>
        <v>0</v>
      </c>
      <c r="R198" s="609"/>
      <c r="S198" s="610">
        <f>ROUND(R198*$H198,2)</f>
        <v>0</v>
      </c>
      <c r="T198" s="609"/>
      <c r="U198" s="610">
        <f>ROUND(T198*$H198,2)</f>
        <v>0</v>
      </c>
      <c r="V198" s="609"/>
      <c r="W198" s="610">
        <f>ROUND(V198*$H198,2)</f>
        <v>0</v>
      </c>
      <c r="X198" s="609"/>
      <c r="Y198" s="610">
        <f>ROUND(X198*$H198,2)</f>
        <v>0</v>
      </c>
      <c r="Z198" s="609"/>
      <c r="AA198" s="610">
        <f>ROUND(Z198*$H198,2)</f>
        <v>0</v>
      </c>
      <c r="AB198" s="609"/>
      <c r="AC198" s="610">
        <f>ROUND(AB198*$H198,2)</f>
        <v>0</v>
      </c>
      <c r="AD198" s="609"/>
      <c r="AE198" s="610">
        <f>ROUND(AD198*$H198,2)</f>
        <v>0</v>
      </c>
      <c r="AF198" s="609"/>
      <c r="AG198" s="610">
        <f>ROUND(AF198*$H198,2)</f>
        <v>0</v>
      </c>
      <c r="AH198" s="2103"/>
      <c r="AI198" s="2104">
        <f>ROUND(AH198*$H198,2)</f>
        <v>0</v>
      </c>
      <c r="AJ198" s="609"/>
      <c r="AK198" s="610">
        <f>ROUND(AJ198*$H198,2)</f>
        <v>0</v>
      </c>
      <c r="AL198" s="2103"/>
      <c r="AM198" s="2104">
        <f>ROUND(AL198*$H198,2)</f>
        <v>0</v>
      </c>
      <c r="AN198" s="2103"/>
      <c r="AO198" s="2104">
        <f>ROUND(AN198*$H198,2)</f>
        <v>0</v>
      </c>
      <c r="AP198" s="1940"/>
      <c r="AQ198" s="1941">
        <f>ROUND(AP198*$H198,2)</f>
        <v>0</v>
      </c>
      <c r="AR198" s="609">
        <f>AP198+AN198+AL198+AJ198+AH198+AF198+AD198+AB198+Z198+X198+V198+T198+R198+P198+N198+L198+J198</f>
        <v>0</v>
      </c>
      <c r="AS198" s="610">
        <f>ROUND(AR198*H198,2)</f>
        <v>0</v>
      </c>
      <c r="AT198" s="609">
        <f>G198-AR198</f>
        <v>1</v>
      </c>
      <c r="AU198" s="610">
        <f>ROUND(AT198*H198,2)</f>
        <v>985</v>
      </c>
      <c r="AV198" s="820">
        <f>AU198/I198</f>
        <v>1</v>
      </c>
      <c r="GA198" s="590"/>
      <c r="GB198" s="591" t="s">
        <v>7</v>
      </c>
      <c r="GC198" s="592" t="s">
        <v>31</v>
      </c>
      <c r="GD198" s="196"/>
      <c r="GE198" s="45">
        <f>GD198*G204</f>
        <v>0</v>
      </c>
      <c r="GF198" s="45">
        <v>1.6</v>
      </c>
      <c r="GG198" s="45">
        <f>GF198*G204</f>
        <v>6.4</v>
      </c>
      <c r="GH198" s="45">
        <v>0</v>
      </c>
      <c r="GI198" s="588">
        <f>GH198*G204</f>
        <v>0</v>
      </c>
      <c r="HG198" s="46" t="s">
        <v>166</v>
      </c>
      <c r="HI198" s="46" t="s">
        <v>238</v>
      </c>
      <c r="HJ198" s="46" t="s">
        <v>46</v>
      </c>
      <c r="HN198" s="46" t="s">
        <v>103</v>
      </c>
      <c r="HT198" s="589">
        <f>IF(GC198="základní",I204,0)</f>
        <v>29800</v>
      </c>
      <c r="HU198" s="589">
        <f>IF(GC198="snížená",I204,0)</f>
        <v>0</v>
      </c>
      <c r="HV198" s="589">
        <f>IF(GC198="zákl. přenesená",I204,0)</f>
        <v>0</v>
      </c>
      <c r="HW198" s="589">
        <f>IF(GC198="sníž. přenesená",I204,0)</f>
        <v>0</v>
      </c>
      <c r="HX198" s="589">
        <f>IF(GC198="nulová",I204,0)</f>
        <v>0</v>
      </c>
      <c r="HY198" s="46" t="s">
        <v>45</v>
      </c>
      <c r="HZ198" s="589">
        <f>ROUND(H204*G204,2)</f>
        <v>29800</v>
      </c>
      <c r="IA198" s="46" t="s">
        <v>110</v>
      </c>
      <c r="IB198" s="46" t="s">
        <v>1300</v>
      </c>
    </row>
    <row r="199" spans="1:236" s="10" customFormat="1" ht="30" customHeight="1" x14ac:dyDescent="0.2">
      <c r="A199" s="137"/>
      <c r="B199" s="633"/>
      <c r="C199" s="416" t="s">
        <v>114</v>
      </c>
      <c r="D199" s="634" t="s">
        <v>7</v>
      </c>
      <c r="E199" s="635" t="s">
        <v>570</v>
      </c>
      <c r="F199" s="636"/>
      <c r="G199" s="637">
        <v>1</v>
      </c>
      <c r="H199" s="638"/>
      <c r="I199" s="639"/>
      <c r="J199" s="316"/>
      <c r="K199" s="317"/>
      <c r="L199" s="316"/>
      <c r="M199" s="317"/>
      <c r="N199" s="316"/>
      <c r="O199" s="317"/>
      <c r="P199" s="316"/>
      <c r="Q199" s="317"/>
      <c r="R199" s="316"/>
      <c r="S199" s="317"/>
      <c r="T199" s="316"/>
      <c r="U199" s="317"/>
      <c r="V199" s="316"/>
      <c r="W199" s="317"/>
      <c r="X199" s="316"/>
      <c r="Y199" s="317"/>
      <c r="Z199" s="316"/>
      <c r="AA199" s="317"/>
      <c r="AB199" s="316"/>
      <c r="AC199" s="317"/>
      <c r="AD199" s="316"/>
      <c r="AE199" s="317"/>
      <c r="AF199" s="316"/>
      <c r="AG199" s="317"/>
      <c r="AH199" s="1609"/>
      <c r="AI199" s="1610"/>
      <c r="AJ199" s="316"/>
      <c r="AK199" s="317"/>
      <c r="AL199" s="1609"/>
      <c r="AM199" s="1610"/>
      <c r="AN199" s="1609"/>
      <c r="AO199" s="1610"/>
      <c r="AP199" s="1905"/>
      <c r="AQ199" s="1906"/>
      <c r="AR199" s="316"/>
      <c r="AS199" s="317"/>
      <c r="AT199" s="316"/>
      <c r="AU199" s="317"/>
      <c r="AV199" s="528"/>
      <c r="GA199" s="139"/>
      <c r="GB199" s="140"/>
      <c r="GC199" s="141"/>
      <c r="GD199" s="141"/>
      <c r="GE199" s="141"/>
      <c r="GF199" s="141"/>
      <c r="GG199" s="141"/>
      <c r="GH199" s="141"/>
      <c r="GI199" s="142"/>
      <c r="HI199" s="143" t="s">
        <v>114</v>
      </c>
      <c r="HJ199" s="143" t="s">
        <v>46</v>
      </c>
      <c r="HK199" s="10" t="s">
        <v>46</v>
      </c>
      <c r="HL199" s="10" t="s">
        <v>23</v>
      </c>
      <c r="HM199" s="10" t="s">
        <v>45</v>
      </c>
      <c r="HN199" s="143" t="s">
        <v>103</v>
      </c>
    </row>
    <row r="200" spans="1:236" s="3" customFormat="1" ht="30" customHeight="1" x14ac:dyDescent="0.2">
      <c r="A200" s="43"/>
      <c r="B200" s="565" t="s">
        <v>444</v>
      </c>
      <c r="C200" s="566" t="s">
        <v>238</v>
      </c>
      <c r="D200" s="567" t="s">
        <v>529</v>
      </c>
      <c r="E200" s="568" t="s">
        <v>530</v>
      </c>
      <c r="F200" s="569" t="s">
        <v>341</v>
      </c>
      <c r="G200" s="570">
        <v>3</v>
      </c>
      <c r="H200" s="571">
        <v>1545</v>
      </c>
      <c r="I200" s="572">
        <f>ROUND(H200*G200,2)</f>
        <v>4635</v>
      </c>
      <c r="J200" s="609"/>
      <c r="K200" s="610">
        <f>ROUND(J200*$H200,2)</f>
        <v>0</v>
      </c>
      <c r="L200" s="609"/>
      <c r="M200" s="610">
        <f>ROUND(L200*$H200,2)</f>
        <v>0</v>
      </c>
      <c r="N200" s="609">
        <v>2</v>
      </c>
      <c r="O200" s="610">
        <f>ROUND(N200*$H200,2)</f>
        <v>3090</v>
      </c>
      <c r="P200" s="609"/>
      <c r="Q200" s="610">
        <f>ROUND(P200*$H200,2)</f>
        <v>0</v>
      </c>
      <c r="R200" s="609"/>
      <c r="S200" s="610">
        <f>ROUND(R200*$H200,2)</f>
        <v>0</v>
      </c>
      <c r="T200" s="609"/>
      <c r="U200" s="610">
        <f>ROUND(T200*$H200,2)</f>
        <v>0</v>
      </c>
      <c r="V200" s="609"/>
      <c r="W200" s="610">
        <f>ROUND(V200*$H200,2)</f>
        <v>0</v>
      </c>
      <c r="X200" s="609"/>
      <c r="Y200" s="610">
        <f>ROUND(X200*$H200,2)</f>
        <v>0</v>
      </c>
      <c r="Z200" s="609"/>
      <c r="AA200" s="610">
        <f>ROUND(Z200*$H200,2)</f>
        <v>0</v>
      </c>
      <c r="AB200" s="609"/>
      <c r="AC200" s="610">
        <f>ROUND(AB200*$H200,2)</f>
        <v>0</v>
      </c>
      <c r="AD200" s="609"/>
      <c r="AE200" s="610">
        <f>ROUND(AD200*$H200,2)</f>
        <v>0</v>
      </c>
      <c r="AF200" s="609"/>
      <c r="AG200" s="610">
        <f>ROUND(AF200*$H200,2)</f>
        <v>0</v>
      </c>
      <c r="AH200" s="2103"/>
      <c r="AI200" s="2104">
        <f>ROUND(AH200*$H200,2)</f>
        <v>0</v>
      </c>
      <c r="AJ200" s="609"/>
      <c r="AK200" s="610">
        <f>ROUND(AJ200*$H200,2)</f>
        <v>0</v>
      </c>
      <c r="AL200" s="2103"/>
      <c r="AM200" s="2104">
        <f>ROUND(AL200*$H200,2)</f>
        <v>0</v>
      </c>
      <c r="AN200" s="2103"/>
      <c r="AO200" s="2104">
        <f>ROUND(AN200*$H200,2)</f>
        <v>0</v>
      </c>
      <c r="AP200" s="1940"/>
      <c r="AQ200" s="1941">
        <f>ROUND(AP200*$H200,2)</f>
        <v>0</v>
      </c>
      <c r="AR200" s="609">
        <f>AP200+AN200+AL200+AJ200+AH200+AF200+AD200+AB200+Z200+X200+V200+T200+R200+P200+N200+L200+J200</f>
        <v>2</v>
      </c>
      <c r="AS200" s="610">
        <f>ROUND(AR200*H200,2)</f>
        <v>3090</v>
      </c>
      <c r="AT200" s="609">
        <f>G200-AR200</f>
        <v>1</v>
      </c>
      <c r="AU200" s="610">
        <f>ROUND(AT200*H200,2)</f>
        <v>1545</v>
      </c>
      <c r="AV200" s="820">
        <f>AU200/I200</f>
        <v>0.33333333333333331</v>
      </c>
      <c r="GA200" s="590"/>
      <c r="GB200" s="591" t="s">
        <v>7</v>
      </c>
      <c r="GC200" s="592" t="s">
        <v>31</v>
      </c>
      <c r="GD200" s="196"/>
      <c r="GE200" s="45">
        <f>GD200*G206</f>
        <v>0</v>
      </c>
      <c r="GF200" s="45">
        <v>2E-3</v>
      </c>
      <c r="GG200" s="45">
        <f>GF200*G206</f>
        <v>1.8000000000000002E-2</v>
      </c>
      <c r="GH200" s="45">
        <v>0</v>
      </c>
      <c r="GI200" s="588">
        <f>GH200*G206</f>
        <v>0</v>
      </c>
      <c r="HG200" s="46" t="s">
        <v>166</v>
      </c>
      <c r="HI200" s="46" t="s">
        <v>238</v>
      </c>
      <c r="HJ200" s="46" t="s">
        <v>46</v>
      </c>
      <c r="HN200" s="46" t="s">
        <v>103</v>
      </c>
      <c r="HT200" s="589">
        <f>IF(GC200="základní",I206,0)</f>
        <v>1935</v>
      </c>
      <c r="HU200" s="589">
        <f>IF(GC200="snížená",I206,0)</f>
        <v>0</v>
      </c>
      <c r="HV200" s="589">
        <f>IF(GC200="zákl. přenesená",I206,0)</f>
        <v>0</v>
      </c>
      <c r="HW200" s="589">
        <f>IF(GC200="sníž. přenesená",I206,0)</f>
        <v>0</v>
      </c>
      <c r="HX200" s="589">
        <f>IF(GC200="nulová",I206,0)</f>
        <v>0</v>
      </c>
      <c r="HY200" s="46" t="s">
        <v>45</v>
      </c>
      <c r="HZ200" s="589">
        <f>ROUND(H206*G206,2)</f>
        <v>1935</v>
      </c>
      <c r="IA200" s="46" t="s">
        <v>110</v>
      </c>
      <c r="IB200" s="46" t="s">
        <v>1301</v>
      </c>
    </row>
    <row r="201" spans="1:236" s="10" customFormat="1" ht="30" customHeight="1" x14ac:dyDescent="0.2">
      <c r="A201" s="137"/>
      <c r="B201" s="633"/>
      <c r="C201" s="416" t="s">
        <v>114</v>
      </c>
      <c r="D201" s="634" t="s">
        <v>7</v>
      </c>
      <c r="E201" s="635" t="s">
        <v>504</v>
      </c>
      <c r="F201" s="636"/>
      <c r="G201" s="637">
        <v>3</v>
      </c>
      <c r="H201" s="638"/>
      <c r="I201" s="639"/>
      <c r="J201" s="316"/>
      <c r="K201" s="317"/>
      <c r="L201" s="316"/>
      <c r="M201" s="317"/>
      <c r="N201" s="316"/>
      <c r="O201" s="317"/>
      <c r="P201" s="316"/>
      <c r="Q201" s="317"/>
      <c r="R201" s="316"/>
      <c r="S201" s="317"/>
      <c r="T201" s="316"/>
      <c r="U201" s="317"/>
      <c r="V201" s="316"/>
      <c r="W201" s="317"/>
      <c r="X201" s="316"/>
      <c r="Y201" s="317"/>
      <c r="Z201" s="316"/>
      <c r="AA201" s="317"/>
      <c r="AB201" s="316"/>
      <c r="AC201" s="317"/>
      <c r="AD201" s="316"/>
      <c r="AE201" s="317"/>
      <c r="AF201" s="316"/>
      <c r="AG201" s="317"/>
      <c r="AH201" s="1609"/>
      <c r="AI201" s="1610"/>
      <c r="AJ201" s="316"/>
      <c r="AK201" s="317"/>
      <c r="AL201" s="1609"/>
      <c r="AM201" s="1610"/>
      <c r="AN201" s="1609"/>
      <c r="AO201" s="1610"/>
      <c r="AP201" s="1905"/>
      <c r="AQ201" s="1906"/>
      <c r="AR201" s="316"/>
      <c r="AS201" s="317"/>
      <c r="AT201" s="316"/>
      <c r="AU201" s="317"/>
      <c r="AV201" s="528"/>
      <c r="GA201" s="139"/>
      <c r="GB201" s="140"/>
      <c r="GC201" s="141"/>
      <c r="GD201" s="141"/>
      <c r="GE201" s="141"/>
      <c r="GF201" s="141"/>
      <c r="GG201" s="141"/>
      <c r="GH201" s="141"/>
      <c r="GI201" s="142"/>
      <c r="HI201" s="143" t="s">
        <v>114</v>
      </c>
      <c r="HJ201" s="143" t="s">
        <v>46</v>
      </c>
      <c r="HK201" s="10" t="s">
        <v>46</v>
      </c>
      <c r="HL201" s="10" t="s">
        <v>23</v>
      </c>
      <c r="HM201" s="10" t="s">
        <v>45</v>
      </c>
      <c r="HN201" s="143" t="s">
        <v>103</v>
      </c>
    </row>
    <row r="202" spans="1:236" s="3" customFormat="1" ht="30" customHeight="1" x14ac:dyDescent="0.2">
      <c r="A202" s="43"/>
      <c r="B202" s="565" t="s">
        <v>449</v>
      </c>
      <c r="C202" s="566" t="s">
        <v>238</v>
      </c>
      <c r="D202" s="567" t="s">
        <v>533</v>
      </c>
      <c r="E202" s="568" t="s">
        <v>534</v>
      </c>
      <c r="F202" s="569" t="s">
        <v>341</v>
      </c>
      <c r="G202" s="570">
        <v>1</v>
      </c>
      <c r="H202" s="571">
        <v>2620</v>
      </c>
      <c r="I202" s="572">
        <f>ROUND(H202*G202,2)</f>
        <v>2620</v>
      </c>
      <c r="J202" s="609"/>
      <c r="K202" s="610">
        <f>ROUND(J202*$H202,2)</f>
        <v>0</v>
      </c>
      <c r="L202" s="609"/>
      <c r="M202" s="610">
        <f>ROUND(L202*$H202,2)</f>
        <v>0</v>
      </c>
      <c r="N202" s="609"/>
      <c r="O202" s="610">
        <f>ROUND(N202*$H202,2)</f>
        <v>0</v>
      </c>
      <c r="P202" s="609"/>
      <c r="Q202" s="610">
        <f>ROUND(P202*$H202,2)</f>
        <v>0</v>
      </c>
      <c r="R202" s="609"/>
      <c r="S202" s="610">
        <f>ROUND(R202*$H202,2)</f>
        <v>0</v>
      </c>
      <c r="T202" s="609"/>
      <c r="U202" s="610">
        <f>ROUND(T202*$H202,2)</f>
        <v>0</v>
      </c>
      <c r="V202" s="609"/>
      <c r="W202" s="610">
        <f>ROUND(V202*$H202,2)</f>
        <v>0</v>
      </c>
      <c r="X202" s="609"/>
      <c r="Y202" s="610">
        <f>ROUND(X202*$H202,2)</f>
        <v>0</v>
      </c>
      <c r="Z202" s="609"/>
      <c r="AA202" s="610">
        <f>ROUND(Z202*$H202,2)</f>
        <v>0</v>
      </c>
      <c r="AB202" s="609"/>
      <c r="AC202" s="610">
        <f>ROUND(AB202*$H202,2)</f>
        <v>0</v>
      </c>
      <c r="AD202" s="609"/>
      <c r="AE202" s="610">
        <f>ROUND(AD202*$H202,2)</f>
        <v>0</v>
      </c>
      <c r="AF202" s="609"/>
      <c r="AG202" s="610">
        <f>ROUND(AF202*$H202,2)</f>
        <v>0</v>
      </c>
      <c r="AH202" s="2103"/>
      <c r="AI202" s="2104">
        <f>ROUND(AH202*$H202,2)</f>
        <v>0</v>
      </c>
      <c r="AJ202" s="609"/>
      <c r="AK202" s="610">
        <f>ROUND(AJ202*$H202,2)</f>
        <v>0</v>
      </c>
      <c r="AL202" s="2103"/>
      <c r="AM202" s="2104">
        <f>ROUND(AL202*$H202,2)</f>
        <v>0</v>
      </c>
      <c r="AN202" s="2103"/>
      <c r="AO202" s="2104">
        <f>ROUND(AN202*$H202,2)</f>
        <v>0</v>
      </c>
      <c r="AP202" s="1940"/>
      <c r="AQ202" s="1941">
        <f>ROUND(AP202*$H202,2)</f>
        <v>0</v>
      </c>
      <c r="AR202" s="609">
        <f>AP202+AN202+AL202+AJ202+AH202+AF202+AD202+AB202+Z202+X202+V202+T202+R202+P202+N202+L202+J202</f>
        <v>0</v>
      </c>
      <c r="AS202" s="610">
        <f>ROUND(AR202*H202,2)</f>
        <v>0</v>
      </c>
      <c r="AT202" s="609">
        <f>G202-AR202</f>
        <v>1</v>
      </c>
      <c r="AU202" s="610">
        <f>ROUND(AT202*H202,2)</f>
        <v>2620</v>
      </c>
      <c r="AV202" s="820">
        <f>AU202/I202</f>
        <v>1</v>
      </c>
      <c r="GA202" s="590"/>
      <c r="GB202" s="591" t="s">
        <v>7</v>
      </c>
      <c r="GC202" s="592" t="s">
        <v>31</v>
      </c>
      <c r="GD202" s="196"/>
      <c r="GE202" s="45">
        <f>GD202*G208</f>
        <v>0</v>
      </c>
      <c r="GF202" s="45">
        <v>8.0000000000000004E-4</v>
      </c>
      <c r="GG202" s="45">
        <f>GF202*G208</f>
        <v>5.5999999999999999E-3</v>
      </c>
      <c r="GH202" s="45">
        <v>0</v>
      </c>
      <c r="GI202" s="588">
        <f>GH202*G208</f>
        <v>0</v>
      </c>
      <c r="HG202" s="46" t="s">
        <v>166</v>
      </c>
      <c r="HI202" s="46" t="s">
        <v>238</v>
      </c>
      <c r="HJ202" s="46" t="s">
        <v>46</v>
      </c>
      <c r="HN202" s="46" t="s">
        <v>103</v>
      </c>
      <c r="HT202" s="589">
        <f>IF(GC202="základní",I208,0)</f>
        <v>8312.5</v>
      </c>
      <c r="HU202" s="589">
        <f>IF(GC202="snížená",I208,0)</f>
        <v>0</v>
      </c>
      <c r="HV202" s="589">
        <f>IF(GC202="zákl. přenesená",I208,0)</f>
        <v>0</v>
      </c>
      <c r="HW202" s="589">
        <f>IF(GC202="sníž. přenesená",I208,0)</f>
        <v>0</v>
      </c>
      <c r="HX202" s="589">
        <f>IF(GC202="nulová",I208,0)</f>
        <v>0</v>
      </c>
      <c r="HY202" s="46" t="s">
        <v>45</v>
      </c>
      <c r="HZ202" s="589">
        <f>ROUND(H208*G208,2)</f>
        <v>8312.5</v>
      </c>
      <c r="IA202" s="46" t="s">
        <v>110</v>
      </c>
      <c r="IB202" s="46" t="s">
        <v>1303</v>
      </c>
    </row>
    <row r="203" spans="1:236" s="10" customFormat="1" ht="30" customHeight="1" x14ac:dyDescent="0.2">
      <c r="A203" s="137"/>
      <c r="B203" s="633"/>
      <c r="C203" s="416" t="s">
        <v>114</v>
      </c>
      <c r="D203" s="634" t="s">
        <v>7</v>
      </c>
      <c r="E203" s="635" t="s">
        <v>570</v>
      </c>
      <c r="F203" s="636"/>
      <c r="G203" s="637">
        <v>1</v>
      </c>
      <c r="H203" s="638"/>
      <c r="I203" s="639"/>
      <c r="J203" s="316"/>
      <c r="K203" s="317"/>
      <c r="L203" s="316"/>
      <c r="M203" s="317"/>
      <c r="N203" s="316"/>
      <c r="O203" s="317"/>
      <c r="P203" s="316"/>
      <c r="Q203" s="317"/>
      <c r="R203" s="316"/>
      <c r="S203" s="317"/>
      <c r="T203" s="316"/>
      <c r="U203" s="317"/>
      <c r="V203" s="316"/>
      <c r="W203" s="317"/>
      <c r="X203" s="316"/>
      <c r="Y203" s="317"/>
      <c r="Z203" s="316"/>
      <c r="AA203" s="317"/>
      <c r="AB203" s="316"/>
      <c r="AC203" s="317"/>
      <c r="AD203" s="316"/>
      <c r="AE203" s="317"/>
      <c r="AF203" s="316"/>
      <c r="AG203" s="317"/>
      <c r="AH203" s="1609"/>
      <c r="AI203" s="1610"/>
      <c r="AJ203" s="316"/>
      <c r="AK203" s="317"/>
      <c r="AL203" s="1609"/>
      <c r="AM203" s="1610"/>
      <c r="AN203" s="1609"/>
      <c r="AO203" s="1610"/>
      <c r="AP203" s="1905"/>
      <c r="AQ203" s="1906"/>
      <c r="AR203" s="316"/>
      <c r="AS203" s="317"/>
      <c r="AT203" s="316"/>
      <c r="AU203" s="317"/>
      <c r="AV203" s="528"/>
      <c r="GA203" s="139"/>
      <c r="GB203" s="140"/>
      <c r="GC203" s="141"/>
      <c r="GD203" s="141"/>
      <c r="GE203" s="141"/>
      <c r="GF203" s="141"/>
      <c r="GG203" s="141"/>
      <c r="GH203" s="141"/>
      <c r="GI203" s="142"/>
      <c r="HI203" s="143" t="s">
        <v>114</v>
      </c>
      <c r="HJ203" s="143" t="s">
        <v>46</v>
      </c>
      <c r="HK203" s="10" t="s">
        <v>46</v>
      </c>
      <c r="HL203" s="10" t="s">
        <v>23</v>
      </c>
      <c r="HM203" s="10" t="s">
        <v>45</v>
      </c>
      <c r="HN203" s="143" t="s">
        <v>103</v>
      </c>
    </row>
    <row r="204" spans="1:236" s="9" customFormat="1" ht="30" customHeight="1" x14ac:dyDescent="0.2">
      <c r="A204" s="130"/>
      <c r="B204" s="565" t="s">
        <v>454</v>
      </c>
      <c r="C204" s="566" t="s">
        <v>238</v>
      </c>
      <c r="D204" s="567" t="s">
        <v>538</v>
      </c>
      <c r="E204" s="568" t="s">
        <v>539</v>
      </c>
      <c r="F204" s="569" t="s">
        <v>341</v>
      </c>
      <c r="G204" s="570">
        <v>4</v>
      </c>
      <c r="H204" s="571">
        <v>7450</v>
      </c>
      <c r="I204" s="572">
        <f>ROUND(H204*G204,2)</f>
        <v>29800</v>
      </c>
      <c r="J204" s="609"/>
      <c r="K204" s="610">
        <f>ROUND(J204*$H204,2)</f>
        <v>0</v>
      </c>
      <c r="L204" s="609"/>
      <c r="M204" s="610">
        <f>ROUND(L204*$H204,2)</f>
        <v>0</v>
      </c>
      <c r="N204" s="609">
        <v>2</v>
      </c>
      <c r="O204" s="610">
        <f>ROUND(N204*$H204,2)</f>
        <v>14900</v>
      </c>
      <c r="P204" s="609"/>
      <c r="Q204" s="610">
        <f>ROUND(P204*$H204,2)</f>
        <v>0</v>
      </c>
      <c r="R204" s="609"/>
      <c r="S204" s="610">
        <f>ROUND(R204*$H204,2)</f>
        <v>0</v>
      </c>
      <c r="T204" s="609"/>
      <c r="U204" s="610">
        <f>ROUND(T204*$H204,2)</f>
        <v>0</v>
      </c>
      <c r="V204" s="609"/>
      <c r="W204" s="610">
        <f>ROUND(V204*$H204,2)</f>
        <v>0</v>
      </c>
      <c r="X204" s="609"/>
      <c r="Y204" s="610">
        <f>ROUND(X204*$H204,2)</f>
        <v>0</v>
      </c>
      <c r="Z204" s="609"/>
      <c r="AA204" s="610">
        <f>ROUND(Z204*$H204,2)</f>
        <v>0</v>
      </c>
      <c r="AB204" s="609"/>
      <c r="AC204" s="610">
        <f>ROUND(AB204*$H204,2)</f>
        <v>0</v>
      </c>
      <c r="AD204" s="609"/>
      <c r="AE204" s="610">
        <f>ROUND(AD204*$H204,2)</f>
        <v>0</v>
      </c>
      <c r="AF204" s="609"/>
      <c r="AG204" s="610">
        <f>ROUND(AF204*$H204,2)</f>
        <v>0</v>
      </c>
      <c r="AH204" s="2103">
        <v>1</v>
      </c>
      <c r="AI204" s="2104">
        <f>ROUND(AH204*$H204,2)</f>
        <v>7450</v>
      </c>
      <c r="AJ204" s="609"/>
      <c r="AK204" s="610">
        <f>ROUND(AJ204*$H204,2)</f>
        <v>0</v>
      </c>
      <c r="AL204" s="2103"/>
      <c r="AM204" s="2104">
        <f>ROUND(AL204*$H204,2)</f>
        <v>0</v>
      </c>
      <c r="AN204" s="2103"/>
      <c r="AO204" s="2104">
        <f>ROUND(AN204*$H204,2)</f>
        <v>0</v>
      </c>
      <c r="AP204" s="1940"/>
      <c r="AQ204" s="1941">
        <f>ROUND(AP204*$H204,2)</f>
        <v>0</v>
      </c>
      <c r="AR204" s="609">
        <f>AP204+AN204+AL204+AJ204+AH204+AF204+AD204+AB204+Z204+X204+V204+T204+R204+P204+N204+L204+J204</f>
        <v>3</v>
      </c>
      <c r="AS204" s="610">
        <f>ROUND(AR204*H204,2)</f>
        <v>22350</v>
      </c>
      <c r="AT204" s="609">
        <f>G204-AR204</f>
        <v>1</v>
      </c>
      <c r="AU204" s="610">
        <f>ROUND(AT204*H204,2)</f>
        <v>7450</v>
      </c>
      <c r="AV204" s="820">
        <f>AU204/I204</f>
        <v>0.25</v>
      </c>
      <c r="GA204" s="132"/>
      <c r="GB204" s="133"/>
      <c r="GC204" s="134"/>
      <c r="GD204" s="134"/>
      <c r="GE204" s="134"/>
      <c r="GF204" s="134"/>
      <c r="GG204" s="134"/>
      <c r="GH204" s="134"/>
      <c r="GI204" s="135"/>
      <c r="HI204" s="136" t="s">
        <v>114</v>
      </c>
      <c r="HJ204" s="136" t="s">
        <v>46</v>
      </c>
      <c r="HK204" s="9" t="s">
        <v>45</v>
      </c>
      <c r="HL204" s="9" t="s">
        <v>23</v>
      </c>
      <c r="HM204" s="9" t="s">
        <v>44</v>
      </c>
      <c r="HN204" s="136" t="s">
        <v>103</v>
      </c>
    </row>
    <row r="205" spans="1:236" s="3" customFormat="1" ht="30" customHeight="1" x14ac:dyDescent="0.2">
      <c r="A205" s="43"/>
      <c r="B205" s="633"/>
      <c r="C205" s="416" t="s">
        <v>114</v>
      </c>
      <c r="D205" s="634" t="s">
        <v>7</v>
      </c>
      <c r="E205" s="635" t="s">
        <v>1296</v>
      </c>
      <c r="F205" s="636"/>
      <c r="G205" s="637">
        <v>4</v>
      </c>
      <c r="H205" s="638"/>
      <c r="I205" s="639"/>
      <c r="J205" s="611"/>
      <c r="K205" s="612"/>
      <c r="L205" s="611"/>
      <c r="M205" s="612"/>
      <c r="N205" s="611"/>
      <c r="O205" s="612"/>
      <c r="P205" s="611"/>
      <c r="Q205" s="612"/>
      <c r="R205" s="611"/>
      <c r="S205" s="612"/>
      <c r="T205" s="611"/>
      <c r="U205" s="612"/>
      <c r="V205" s="611"/>
      <c r="W205" s="612"/>
      <c r="X205" s="611"/>
      <c r="Y205" s="612"/>
      <c r="Z205" s="611"/>
      <c r="AA205" s="612"/>
      <c r="AB205" s="611"/>
      <c r="AC205" s="612"/>
      <c r="AD205" s="611"/>
      <c r="AE205" s="612"/>
      <c r="AF205" s="611"/>
      <c r="AG205" s="612"/>
      <c r="AH205" s="2105"/>
      <c r="AI205" s="2106"/>
      <c r="AJ205" s="611"/>
      <c r="AK205" s="612"/>
      <c r="AL205" s="2105"/>
      <c r="AM205" s="2106"/>
      <c r="AN205" s="2105"/>
      <c r="AO205" s="2106"/>
      <c r="AP205" s="1942"/>
      <c r="AQ205" s="1943"/>
      <c r="AR205" s="611"/>
      <c r="AS205" s="612"/>
      <c r="AT205" s="611"/>
      <c r="AU205" s="612"/>
      <c r="AV205" s="821"/>
      <c r="GA205" s="590"/>
      <c r="GB205" s="591" t="s">
        <v>7</v>
      </c>
      <c r="GC205" s="592" t="s">
        <v>31</v>
      </c>
      <c r="GD205" s="196"/>
      <c r="GE205" s="45">
        <f>GD205*G211</f>
        <v>0</v>
      </c>
      <c r="GF205" s="45">
        <v>5.0000000000000001E-4</v>
      </c>
      <c r="GG205" s="45">
        <f>GF205*G211</f>
        <v>5.0000000000000001E-4</v>
      </c>
      <c r="GH205" s="45">
        <v>0</v>
      </c>
      <c r="GI205" s="588">
        <f>GH205*G211</f>
        <v>0</v>
      </c>
      <c r="HG205" s="46" t="s">
        <v>166</v>
      </c>
      <c r="HI205" s="46" t="s">
        <v>238</v>
      </c>
      <c r="HJ205" s="46" t="s">
        <v>46</v>
      </c>
      <c r="HN205" s="46" t="s">
        <v>103</v>
      </c>
      <c r="HT205" s="589">
        <f>IF(GC205="základní",I211,0)</f>
        <v>513</v>
      </c>
      <c r="HU205" s="589">
        <f>IF(GC205="snížená",I211,0)</f>
        <v>0</v>
      </c>
      <c r="HV205" s="589">
        <f>IF(GC205="zákl. přenesená",I211,0)</f>
        <v>0</v>
      </c>
      <c r="HW205" s="589">
        <f>IF(GC205="sníž. přenesená",I211,0)</f>
        <v>0</v>
      </c>
      <c r="HX205" s="589">
        <f>IF(GC205="nulová",I211,0)</f>
        <v>0</v>
      </c>
      <c r="HY205" s="46" t="s">
        <v>45</v>
      </c>
      <c r="HZ205" s="589">
        <f>ROUND(H211*G211,2)</f>
        <v>513</v>
      </c>
      <c r="IA205" s="46" t="s">
        <v>110</v>
      </c>
      <c r="IB205" s="46" t="s">
        <v>1304</v>
      </c>
    </row>
    <row r="206" spans="1:236" s="10" customFormat="1" ht="30" customHeight="1" x14ac:dyDescent="0.2">
      <c r="A206" s="137"/>
      <c r="B206" s="565" t="s">
        <v>462</v>
      </c>
      <c r="C206" s="566" t="s">
        <v>238</v>
      </c>
      <c r="D206" s="567" t="s">
        <v>551</v>
      </c>
      <c r="E206" s="568" t="s">
        <v>552</v>
      </c>
      <c r="F206" s="569" t="s">
        <v>341</v>
      </c>
      <c r="G206" s="570">
        <v>9</v>
      </c>
      <c r="H206" s="571">
        <v>215</v>
      </c>
      <c r="I206" s="572">
        <f>ROUND(H206*G206,2)</f>
        <v>1935</v>
      </c>
      <c r="J206" s="609"/>
      <c r="K206" s="610">
        <f>ROUND(J206*$H206,2)</f>
        <v>0</v>
      </c>
      <c r="L206" s="609"/>
      <c r="M206" s="610">
        <f>ROUND(L206*$H206,2)</f>
        <v>0</v>
      </c>
      <c r="N206" s="609">
        <v>4</v>
      </c>
      <c r="O206" s="610">
        <f>ROUND(N206*$H206,2)</f>
        <v>860</v>
      </c>
      <c r="P206" s="609"/>
      <c r="Q206" s="610">
        <f>ROUND(P206*$H206,2)</f>
        <v>0</v>
      </c>
      <c r="R206" s="609"/>
      <c r="S206" s="610">
        <f>ROUND(R206*$H206,2)</f>
        <v>0</v>
      </c>
      <c r="T206" s="609"/>
      <c r="U206" s="610">
        <f>ROUND(T206*$H206,2)</f>
        <v>0</v>
      </c>
      <c r="V206" s="609"/>
      <c r="W206" s="610">
        <f>ROUND(V206*$H206,2)</f>
        <v>0</v>
      </c>
      <c r="X206" s="609"/>
      <c r="Y206" s="610">
        <f>ROUND(X206*$H206,2)</f>
        <v>0</v>
      </c>
      <c r="Z206" s="609"/>
      <c r="AA206" s="610">
        <f>ROUND(Z206*$H206,2)</f>
        <v>0</v>
      </c>
      <c r="AB206" s="609"/>
      <c r="AC206" s="610">
        <f>ROUND(AB206*$H206,2)</f>
        <v>0</v>
      </c>
      <c r="AD206" s="609"/>
      <c r="AE206" s="610">
        <f>ROUND(AD206*$H206,2)</f>
        <v>0</v>
      </c>
      <c r="AF206" s="609"/>
      <c r="AG206" s="610">
        <f>ROUND(AF206*$H206,2)</f>
        <v>0</v>
      </c>
      <c r="AH206" s="2103">
        <v>1</v>
      </c>
      <c r="AI206" s="2104">
        <f>ROUND(AH206*$H206,2)</f>
        <v>215</v>
      </c>
      <c r="AJ206" s="609"/>
      <c r="AK206" s="610">
        <f>ROUND(AJ206*$H206,2)</f>
        <v>0</v>
      </c>
      <c r="AL206" s="2103"/>
      <c r="AM206" s="2104">
        <f>ROUND(AL206*$H206,2)</f>
        <v>0</v>
      </c>
      <c r="AN206" s="2103"/>
      <c r="AO206" s="2104">
        <f>ROUND(AN206*$H206,2)</f>
        <v>0</v>
      </c>
      <c r="AP206" s="1940"/>
      <c r="AQ206" s="1941">
        <f>ROUND(AP206*$H206,2)</f>
        <v>0</v>
      </c>
      <c r="AR206" s="609">
        <f>AP206+AN206+AL206+AJ206+AH206+AF206+AD206+AB206+Z206+X206+V206+T206+R206+P206+N206+L206+J206</f>
        <v>5</v>
      </c>
      <c r="AS206" s="610">
        <f>ROUND(AR206*H206,2)</f>
        <v>1075</v>
      </c>
      <c r="AT206" s="609">
        <f>G206-AR206</f>
        <v>4</v>
      </c>
      <c r="AU206" s="610">
        <f>ROUND(AT206*H206,2)</f>
        <v>860</v>
      </c>
      <c r="AV206" s="820">
        <f>AU206/I206</f>
        <v>0.44444444444444442</v>
      </c>
      <c r="GA206" s="139"/>
      <c r="GB206" s="140"/>
      <c r="GC206" s="141"/>
      <c r="GD206" s="141"/>
      <c r="GE206" s="141"/>
      <c r="GF206" s="141"/>
      <c r="GG206" s="141"/>
      <c r="GH206" s="141"/>
      <c r="GI206" s="142"/>
      <c r="HI206" s="143" t="s">
        <v>114</v>
      </c>
      <c r="HJ206" s="143" t="s">
        <v>46</v>
      </c>
      <c r="HK206" s="10" t="s">
        <v>46</v>
      </c>
      <c r="HL206" s="10" t="s">
        <v>23</v>
      </c>
      <c r="HM206" s="10" t="s">
        <v>45</v>
      </c>
      <c r="HN206" s="143" t="s">
        <v>103</v>
      </c>
    </row>
    <row r="207" spans="1:236" s="9" customFormat="1" ht="30" customHeight="1" x14ac:dyDescent="0.2">
      <c r="A207" s="130"/>
      <c r="B207" s="633"/>
      <c r="C207" s="416" t="s">
        <v>114</v>
      </c>
      <c r="D207" s="634" t="s">
        <v>7</v>
      </c>
      <c r="E207" s="635" t="s">
        <v>1302</v>
      </c>
      <c r="F207" s="636"/>
      <c r="G207" s="637">
        <v>9</v>
      </c>
      <c r="H207" s="638"/>
      <c r="I207" s="639"/>
      <c r="J207" s="314"/>
      <c r="K207" s="315"/>
      <c r="L207" s="314"/>
      <c r="M207" s="315"/>
      <c r="N207" s="314"/>
      <c r="O207" s="315"/>
      <c r="P207" s="314"/>
      <c r="Q207" s="315"/>
      <c r="R207" s="314"/>
      <c r="S207" s="315"/>
      <c r="T207" s="314"/>
      <c r="U207" s="315"/>
      <c r="V207" s="314"/>
      <c r="W207" s="315"/>
      <c r="X207" s="314"/>
      <c r="Y207" s="315"/>
      <c r="Z207" s="314"/>
      <c r="AA207" s="315"/>
      <c r="AB207" s="314"/>
      <c r="AC207" s="315"/>
      <c r="AD207" s="314"/>
      <c r="AE207" s="315"/>
      <c r="AF207" s="314"/>
      <c r="AG207" s="315"/>
      <c r="AH207" s="1607"/>
      <c r="AI207" s="1608"/>
      <c r="AJ207" s="314"/>
      <c r="AK207" s="315"/>
      <c r="AL207" s="1607"/>
      <c r="AM207" s="1608"/>
      <c r="AN207" s="1607"/>
      <c r="AO207" s="1608"/>
      <c r="AP207" s="1903"/>
      <c r="AQ207" s="1904"/>
      <c r="AR207" s="314"/>
      <c r="AS207" s="315"/>
      <c r="AT207" s="314"/>
      <c r="AU207" s="315"/>
      <c r="AV207" s="527"/>
      <c r="GA207" s="132"/>
      <c r="GB207" s="133"/>
      <c r="GC207" s="134"/>
      <c r="GD207" s="134"/>
      <c r="GE207" s="134"/>
      <c r="GF207" s="134"/>
      <c r="GG207" s="134"/>
      <c r="GH207" s="134"/>
      <c r="GI207" s="135"/>
      <c r="HI207" s="136" t="s">
        <v>114</v>
      </c>
      <c r="HJ207" s="136" t="s">
        <v>46</v>
      </c>
      <c r="HK207" s="9" t="s">
        <v>45</v>
      </c>
      <c r="HL207" s="9" t="s">
        <v>23</v>
      </c>
      <c r="HM207" s="9" t="s">
        <v>44</v>
      </c>
      <c r="HN207" s="136" t="s">
        <v>103</v>
      </c>
    </row>
    <row r="208" spans="1:236" s="3" customFormat="1" ht="30" customHeight="1" x14ac:dyDescent="0.2">
      <c r="A208" s="43"/>
      <c r="B208" s="565" t="s">
        <v>466</v>
      </c>
      <c r="C208" s="566" t="s">
        <v>238</v>
      </c>
      <c r="D208" s="567" t="s">
        <v>562</v>
      </c>
      <c r="E208" s="568" t="s">
        <v>563</v>
      </c>
      <c r="F208" s="569" t="s">
        <v>341</v>
      </c>
      <c r="G208" s="570">
        <v>7</v>
      </c>
      <c r="H208" s="571">
        <v>1187.5</v>
      </c>
      <c r="I208" s="572">
        <f>ROUND(H208*G208,2)</f>
        <v>8312.5</v>
      </c>
      <c r="J208" s="609"/>
      <c r="K208" s="610">
        <f>ROUND(J208*$H208,2)</f>
        <v>0</v>
      </c>
      <c r="L208" s="609"/>
      <c r="M208" s="610">
        <f>ROUND(L208*$H208,2)</f>
        <v>0</v>
      </c>
      <c r="N208" s="609">
        <v>4</v>
      </c>
      <c r="O208" s="610">
        <f>ROUND(N208*$H208,2)</f>
        <v>4750</v>
      </c>
      <c r="P208" s="609"/>
      <c r="Q208" s="610">
        <f>ROUND(P208*$H208,2)</f>
        <v>0</v>
      </c>
      <c r="R208" s="609"/>
      <c r="S208" s="610">
        <f>ROUND(R208*$H208,2)</f>
        <v>0</v>
      </c>
      <c r="T208" s="609"/>
      <c r="U208" s="610">
        <f>ROUND(T208*$H208,2)</f>
        <v>0</v>
      </c>
      <c r="V208" s="609"/>
      <c r="W208" s="610">
        <f>ROUND(V208*$H208,2)</f>
        <v>0</v>
      </c>
      <c r="X208" s="609"/>
      <c r="Y208" s="610">
        <f>ROUND(X208*$H208,2)</f>
        <v>0</v>
      </c>
      <c r="Z208" s="609"/>
      <c r="AA208" s="610">
        <f>ROUND(Z208*$H208,2)</f>
        <v>0</v>
      </c>
      <c r="AB208" s="609"/>
      <c r="AC208" s="610">
        <f>ROUND(AB208*$H208,2)</f>
        <v>0</v>
      </c>
      <c r="AD208" s="609"/>
      <c r="AE208" s="610">
        <f>ROUND(AD208*$H208,2)</f>
        <v>0</v>
      </c>
      <c r="AF208" s="609"/>
      <c r="AG208" s="610">
        <f>ROUND(AF208*$H208,2)</f>
        <v>0</v>
      </c>
      <c r="AH208" s="2103">
        <v>2</v>
      </c>
      <c r="AI208" s="2104">
        <f>ROUND(AH208*$H208,2)</f>
        <v>2375</v>
      </c>
      <c r="AJ208" s="609"/>
      <c r="AK208" s="610">
        <f>ROUND(AJ208*$H208,2)</f>
        <v>0</v>
      </c>
      <c r="AL208" s="2103"/>
      <c r="AM208" s="2104">
        <f>ROUND(AL208*$H208,2)</f>
        <v>0</v>
      </c>
      <c r="AN208" s="2103"/>
      <c r="AO208" s="2104">
        <f>ROUND(AN208*$H208,2)</f>
        <v>0</v>
      </c>
      <c r="AP208" s="1940"/>
      <c r="AQ208" s="1941">
        <f>ROUND(AP208*$H208,2)</f>
        <v>0</v>
      </c>
      <c r="AR208" s="609">
        <f>AP208+AN208+AL208+AJ208+AH208+AF208+AD208+AB208+Z208+X208+V208+T208+R208+P208+N208+L208+J208</f>
        <v>6</v>
      </c>
      <c r="AS208" s="610">
        <f>ROUND(AR208*H208,2)</f>
        <v>7125</v>
      </c>
      <c r="AT208" s="609">
        <f>G208-AR208</f>
        <v>1</v>
      </c>
      <c r="AU208" s="610">
        <f>ROUND(AT208*H208,2)</f>
        <v>1187.5</v>
      </c>
      <c r="AV208" s="820">
        <f>AU208/I208</f>
        <v>0.14285714285714285</v>
      </c>
      <c r="GA208" s="44"/>
      <c r="GB208" s="586" t="s">
        <v>7</v>
      </c>
      <c r="GC208" s="587" t="s">
        <v>31</v>
      </c>
      <c r="GD208" s="196"/>
      <c r="GE208" s="45">
        <f>GD208*G214</f>
        <v>0</v>
      </c>
      <c r="GF208" s="45">
        <v>0.21734000000000001</v>
      </c>
      <c r="GG208" s="45">
        <f>GF208*G214</f>
        <v>0.86936000000000002</v>
      </c>
      <c r="GH208" s="45">
        <v>0</v>
      </c>
      <c r="GI208" s="588">
        <f>GH208*G214</f>
        <v>0</v>
      </c>
      <c r="HG208" s="46" t="s">
        <v>110</v>
      </c>
      <c r="HI208" s="46" t="s">
        <v>105</v>
      </c>
      <c r="HJ208" s="46" t="s">
        <v>46</v>
      </c>
      <c r="HN208" s="46" t="s">
        <v>103</v>
      </c>
      <c r="HT208" s="589">
        <f>IF(GC208="základní",I214,0)</f>
        <v>4704.8</v>
      </c>
      <c r="HU208" s="589">
        <f>IF(GC208="snížená",I214,0)</f>
        <v>0</v>
      </c>
      <c r="HV208" s="589">
        <f>IF(GC208="zákl. přenesená",I214,0)</f>
        <v>0</v>
      </c>
      <c r="HW208" s="589">
        <f>IF(GC208="sníž. přenesená",I214,0)</f>
        <v>0</v>
      </c>
      <c r="HX208" s="589">
        <f>IF(GC208="nulová",I214,0)</f>
        <v>0</v>
      </c>
      <c r="HY208" s="46" t="s">
        <v>45</v>
      </c>
      <c r="HZ208" s="589">
        <f>ROUND(H214*G214,2)</f>
        <v>4704.8</v>
      </c>
      <c r="IA208" s="46" t="s">
        <v>110</v>
      </c>
      <c r="IB208" s="46" t="s">
        <v>1305</v>
      </c>
    </row>
    <row r="209" spans="1:236" s="1" customFormat="1" ht="30" customHeight="1" x14ac:dyDescent="0.2">
      <c r="A209" s="23"/>
      <c r="B209" s="633"/>
      <c r="C209" s="416" t="s">
        <v>114</v>
      </c>
      <c r="D209" s="634" t="s">
        <v>7</v>
      </c>
      <c r="E209" s="635" t="s">
        <v>536</v>
      </c>
      <c r="F209" s="636"/>
      <c r="G209" s="637">
        <v>7</v>
      </c>
      <c r="H209" s="638"/>
      <c r="I209" s="639"/>
      <c r="J209" s="542"/>
      <c r="K209" s="543"/>
      <c r="L209" s="542"/>
      <c r="M209" s="543"/>
      <c r="N209" s="542"/>
      <c r="O209" s="543"/>
      <c r="P209" s="542"/>
      <c r="Q209" s="543"/>
      <c r="R209" s="542"/>
      <c r="S209" s="543"/>
      <c r="T209" s="542"/>
      <c r="U209" s="543"/>
      <c r="V209" s="542"/>
      <c r="W209" s="543"/>
      <c r="X209" s="542"/>
      <c r="Y209" s="543"/>
      <c r="Z209" s="542"/>
      <c r="AA209" s="543"/>
      <c r="AB209" s="542"/>
      <c r="AC209" s="543"/>
      <c r="AD209" s="542"/>
      <c r="AE209" s="543"/>
      <c r="AF209" s="542"/>
      <c r="AG209" s="543"/>
      <c r="AH209" s="1605"/>
      <c r="AI209" s="1606"/>
      <c r="AJ209" s="542"/>
      <c r="AK209" s="543"/>
      <c r="AL209" s="1605"/>
      <c r="AM209" s="1606"/>
      <c r="AN209" s="1605"/>
      <c r="AO209" s="1606"/>
      <c r="AP209" s="1901"/>
      <c r="AQ209" s="1902"/>
      <c r="AR209" s="542"/>
      <c r="AS209" s="543"/>
      <c r="AT209" s="542"/>
      <c r="AU209" s="543"/>
      <c r="AV209" s="539"/>
      <c r="GA209" s="25"/>
      <c r="GB209" s="128"/>
      <c r="GC209" s="129"/>
      <c r="GD209" s="33"/>
      <c r="GE209" s="33"/>
      <c r="GF209" s="33"/>
      <c r="GG209" s="33"/>
      <c r="GH209" s="33"/>
      <c r="GI209" s="34"/>
      <c r="GJ209" s="22"/>
      <c r="GK209" s="22"/>
      <c r="GL209" s="22"/>
      <c r="GM209" s="22"/>
      <c r="GN209" s="22"/>
      <c r="GO209" s="22"/>
      <c r="GP209" s="22"/>
      <c r="GQ209" s="22"/>
      <c r="GR209" s="22"/>
      <c r="GS209" s="22"/>
      <c r="GT209" s="22"/>
      <c r="HI209" s="13" t="s">
        <v>112</v>
      </c>
      <c r="HJ209" s="13" t="s">
        <v>46</v>
      </c>
    </row>
    <row r="210" spans="1:236" s="10" customFormat="1" ht="30" customHeight="1" x14ac:dyDescent="0.2">
      <c r="A210" s="137"/>
      <c r="B210" s="627"/>
      <c r="C210" s="416" t="s">
        <v>114</v>
      </c>
      <c r="D210" s="628" t="s">
        <v>7</v>
      </c>
      <c r="E210" s="629" t="s">
        <v>560</v>
      </c>
      <c r="F210" s="630"/>
      <c r="G210" s="628" t="s">
        <v>7</v>
      </c>
      <c r="H210" s="631"/>
      <c r="I210" s="632"/>
      <c r="J210" s="316"/>
      <c r="K210" s="317"/>
      <c r="L210" s="316"/>
      <c r="M210" s="317"/>
      <c r="N210" s="316"/>
      <c r="O210" s="317"/>
      <c r="P210" s="316"/>
      <c r="Q210" s="317"/>
      <c r="R210" s="316"/>
      <c r="S210" s="317"/>
      <c r="T210" s="316"/>
      <c r="U210" s="317"/>
      <c r="V210" s="316"/>
      <c r="W210" s="317"/>
      <c r="X210" s="316"/>
      <c r="Y210" s="317"/>
      <c r="Z210" s="316"/>
      <c r="AA210" s="317"/>
      <c r="AB210" s="316"/>
      <c r="AC210" s="317"/>
      <c r="AD210" s="316"/>
      <c r="AE210" s="317"/>
      <c r="AF210" s="316"/>
      <c r="AG210" s="317"/>
      <c r="AH210" s="1609"/>
      <c r="AI210" s="1610"/>
      <c r="AJ210" s="316"/>
      <c r="AK210" s="317"/>
      <c r="AL210" s="1609"/>
      <c r="AM210" s="1610"/>
      <c r="AN210" s="1609"/>
      <c r="AO210" s="1610"/>
      <c r="AP210" s="1905"/>
      <c r="AQ210" s="1906"/>
      <c r="AR210" s="316"/>
      <c r="AS210" s="317"/>
      <c r="AT210" s="316"/>
      <c r="AU210" s="317"/>
      <c r="AV210" s="528"/>
      <c r="GA210" s="139"/>
      <c r="GB210" s="140"/>
      <c r="GC210" s="141"/>
      <c r="GD210" s="141"/>
      <c r="GE210" s="141"/>
      <c r="GF210" s="141"/>
      <c r="GG210" s="141"/>
      <c r="GH210" s="141"/>
      <c r="GI210" s="142"/>
      <c r="HI210" s="143" t="s">
        <v>114</v>
      </c>
      <c r="HJ210" s="143" t="s">
        <v>46</v>
      </c>
      <c r="HK210" s="10" t="s">
        <v>46</v>
      </c>
      <c r="HL210" s="10" t="s">
        <v>23</v>
      </c>
      <c r="HM210" s="10" t="s">
        <v>45</v>
      </c>
      <c r="HN210" s="143" t="s">
        <v>103</v>
      </c>
    </row>
    <row r="211" spans="1:236" s="3" customFormat="1" ht="30" customHeight="1" x14ac:dyDescent="0.2">
      <c r="A211" s="43"/>
      <c r="B211" s="565" t="s">
        <v>470</v>
      </c>
      <c r="C211" s="566" t="s">
        <v>238</v>
      </c>
      <c r="D211" s="567" t="s">
        <v>567</v>
      </c>
      <c r="E211" s="568" t="s">
        <v>568</v>
      </c>
      <c r="F211" s="569" t="s">
        <v>341</v>
      </c>
      <c r="G211" s="570">
        <v>1</v>
      </c>
      <c r="H211" s="571">
        <v>513</v>
      </c>
      <c r="I211" s="572">
        <f>ROUND(H211*G211,2)</f>
        <v>513</v>
      </c>
      <c r="J211" s="609"/>
      <c r="K211" s="610">
        <f>ROUND(J211*$H211,2)</f>
        <v>0</v>
      </c>
      <c r="L211" s="609"/>
      <c r="M211" s="610">
        <f>ROUND(L211*$H211,2)</f>
        <v>0</v>
      </c>
      <c r="N211" s="609"/>
      <c r="O211" s="610">
        <f>ROUND(N211*$H211,2)</f>
        <v>0</v>
      </c>
      <c r="P211" s="609"/>
      <c r="Q211" s="610">
        <f>ROUND(P211*$H211,2)</f>
        <v>0</v>
      </c>
      <c r="R211" s="609"/>
      <c r="S211" s="610">
        <f>ROUND(R211*$H211,2)</f>
        <v>0</v>
      </c>
      <c r="T211" s="609"/>
      <c r="U211" s="610">
        <f>ROUND(T211*$H211,2)</f>
        <v>0</v>
      </c>
      <c r="V211" s="609"/>
      <c r="W211" s="610">
        <f>ROUND(V211*$H211,2)</f>
        <v>0</v>
      </c>
      <c r="X211" s="609"/>
      <c r="Y211" s="610">
        <f>ROUND(X211*$H211,2)</f>
        <v>0</v>
      </c>
      <c r="Z211" s="609"/>
      <c r="AA211" s="610">
        <f>ROUND(Z211*$H211,2)</f>
        <v>0</v>
      </c>
      <c r="AB211" s="609"/>
      <c r="AC211" s="610">
        <f>ROUND(AB211*$H211,2)</f>
        <v>0</v>
      </c>
      <c r="AD211" s="609"/>
      <c r="AE211" s="610">
        <f>ROUND(AD211*$H211,2)</f>
        <v>0</v>
      </c>
      <c r="AF211" s="609"/>
      <c r="AG211" s="610">
        <f>ROUND(AF211*$H211,2)</f>
        <v>0</v>
      </c>
      <c r="AH211" s="2103"/>
      <c r="AI211" s="2104">
        <f>ROUND(AH211*$H211,2)</f>
        <v>0</v>
      </c>
      <c r="AJ211" s="609"/>
      <c r="AK211" s="610">
        <f>ROUND(AJ211*$H211,2)</f>
        <v>0</v>
      </c>
      <c r="AL211" s="2103"/>
      <c r="AM211" s="2104">
        <f>ROUND(AL211*$H211,2)</f>
        <v>0</v>
      </c>
      <c r="AN211" s="2103"/>
      <c r="AO211" s="2104">
        <f>ROUND(AN211*$H211,2)</f>
        <v>0</v>
      </c>
      <c r="AP211" s="1940"/>
      <c r="AQ211" s="1941">
        <f>ROUND(AP211*$H211,2)</f>
        <v>0</v>
      </c>
      <c r="AR211" s="609">
        <f>AP211+AN211+AL211+AJ211+AH211+AF211+AD211+AB211+Z211+X211+V211+T211+R211+P211+N211+L211+J211</f>
        <v>0</v>
      </c>
      <c r="AS211" s="610">
        <f>ROUND(AR211*H211,2)</f>
        <v>0</v>
      </c>
      <c r="AT211" s="609">
        <f>G211-AR211</f>
        <v>1</v>
      </c>
      <c r="AU211" s="610">
        <f>ROUND(AT211*H211,2)</f>
        <v>513</v>
      </c>
      <c r="AV211" s="820">
        <f>AU211/I211</f>
        <v>1</v>
      </c>
      <c r="GA211" s="590"/>
      <c r="GB211" s="591" t="s">
        <v>7</v>
      </c>
      <c r="GC211" s="592" t="s">
        <v>31</v>
      </c>
      <c r="GD211" s="196"/>
      <c r="GE211" s="45">
        <f>GD211*G217</f>
        <v>0</v>
      </c>
      <c r="GF211" s="45">
        <v>5.6300000000000003E-2</v>
      </c>
      <c r="GG211" s="45">
        <f>GF211*G217</f>
        <v>0.16889999999999999</v>
      </c>
      <c r="GH211" s="45">
        <v>0</v>
      </c>
      <c r="GI211" s="588">
        <f>GH211*G217</f>
        <v>0</v>
      </c>
      <c r="HG211" s="46" t="s">
        <v>166</v>
      </c>
      <c r="HI211" s="46" t="s">
        <v>238</v>
      </c>
      <c r="HJ211" s="46" t="s">
        <v>46</v>
      </c>
      <c r="HN211" s="46" t="s">
        <v>103</v>
      </c>
      <c r="HT211" s="589">
        <f>IF(GC211="základní",I217,0)</f>
        <v>7931.4</v>
      </c>
      <c r="HU211" s="589">
        <f>IF(GC211="snížená",I217,0)</f>
        <v>0</v>
      </c>
      <c r="HV211" s="589">
        <f>IF(GC211="zákl. přenesená",I217,0)</f>
        <v>0</v>
      </c>
      <c r="HW211" s="589">
        <f>IF(GC211="sníž. přenesená",I217,0)</f>
        <v>0</v>
      </c>
      <c r="HX211" s="589">
        <f>IF(GC211="nulová",I217,0)</f>
        <v>0</v>
      </c>
      <c r="HY211" s="46" t="s">
        <v>45</v>
      </c>
      <c r="HZ211" s="589">
        <f>ROUND(H217*G217,2)</f>
        <v>7931.4</v>
      </c>
      <c r="IA211" s="46" t="s">
        <v>110</v>
      </c>
      <c r="IB211" s="46" t="s">
        <v>1306</v>
      </c>
    </row>
    <row r="212" spans="1:236" s="10" customFormat="1" ht="30" customHeight="1" x14ac:dyDescent="0.2">
      <c r="A212" s="137"/>
      <c r="B212" s="633"/>
      <c r="C212" s="416" t="s">
        <v>114</v>
      </c>
      <c r="D212" s="634" t="s">
        <v>7</v>
      </c>
      <c r="E212" s="635" t="s">
        <v>570</v>
      </c>
      <c r="F212" s="636"/>
      <c r="G212" s="637">
        <v>1</v>
      </c>
      <c r="H212" s="638"/>
      <c r="I212" s="639"/>
      <c r="J212" s="316"/>
      <c r="K212" s="317"/>
      <c r="L212" s="316"/>
      <c r="M212" s="317"/>
      <c r="N212" s="316"/>
      <c r="O212" s="317"/>
      <c r="P212" s="316"/>
      <c r="Q212" s="317"/>
      <c r="R212" s="316"/>
      <c r="S212" s="317"/>
      <c r="T212" s="316"/>
      <c r="U212" s="317"/>
      <c r="V212" s="316"/>
      <c r="W212" s="317"/>
      <c r="X212" s="316"/>
      <c r="Y212" s="317"/>
      <c r="Z212" s="316"/>
      <c r="AA212" s="317"/>
      <c r="AB212" s="316"/>
      <c r="AC212" s="317"/>
      <c r="AD212" s="316"/>
      <c r="AE212" s="317"/>
      <c r="AF212" s="316"/>
      <c r="AG212" s="317"/>
      <c r="AH212" s="1609"/>
      <c r="AI212" s="1610"/>
      <c r="AJ212" s="316"/>
      <c r="AK212" s="317"/>
      <c r="AL212" s="1609"/>
      <c r="AM212" s="1610"/>
      <c r="AN212" s="1609"/>
      <c r="AO212" s="1610"/>
      <c r="AP212" s="1905"/>
      <c r="AQ212" s="1906"/>
      <c r="AR212" s="316"/>
      <c r="AS212" s="317"/>
      <c r="AT212" s="316"/>
      <c r="AU212" s="317"/>
      <c r="AV212" s="528"/>
      <c r="GA212" s="139"/>
      <c r="GB212" s="140"/>
      <c r="GC212" s="141"/>
      <c r="GD212" s="141"/>
      <c r="GE212" s="141"/>
      <c r="GF212" s="141"/>
      <c r="GG212" s="141"/>
      <c r="GH212" s="141"/>
      <c r="GI212" s="142"/>
      <c r="HI212" s="143" t="s">
        <v>114</v>
      </c>
      <c r="HJ212" s="143" t="s">
        <v>46</v>
      </c>
      <c r="HK212" s="10" t="s">
        <v>46</v>
      </c>
      <c r="HL212" s="10" t="s">
        <v>23</v>
      </c>
      <c r="HM212" s="10" t="s">
        <v>45</v>
      </c>
      <c r="HN212" s="143" t="s">
        <v>103</v>
      </c>
    </row>
    <row r="213" spans="1:236" s="3" customFormat="1" ht="30" customHeight="1" x14ac:dyDescent="0.2">
      <c r="A213" s="43"/>
      <c r="B213" s="627"/>
      <c r="C213" s="416" t="s">
        <v>114</v>
      </c>
      <c r="D213" s="628" t="s">
        <v>7</v>
      </c>
      <c r="E213" s="629" t="s">
        <v>560</v>
      </c>
      <c r="F213" s="630"/>
      <c r="G213" s="628" t="s">
        <v>7</v>
      </c>
      <c r="H213" s="631"/>
      <c r="I213" s="632"/>
      <c r="J213" s="611"/>
      <c r="K213" s="612"/>
      <c r="L213" s="611"/>
      <c r="M213" s="612"/>
      <c r="N213" s="611"/>
      <c r="O213" s="612"/>
      <c r="P213" s="611"/>
      <c r="Q213" s="612"/>
      <c r="R213" s="611"/>
      <c r="S213" s="612"/>
      <c r="T213" s="611"/>
      <c r="U213" s="612"/>
      <c r="V213" s="611"/>
      <c r="W213" s="612"/>
      <c r="X213" s="611"/>
      <c r="Y213" s="612"/>
      <c r="Z213" s="611"/>
      <c r="AA213" s="612"/>
      <c r="AB213" s="611"/>
      <c r="AC213" s="612"/>
      <c r="AD213" s="611"/>
      <c r="AE213" s="612"/>
      <c r="AF213" s="611"/>
      <c r="AG213" s="612"/>
      <c r="AH213" s="2105"/>
      <c r="AI213" s="2106"/>
      <c r="AJ213" s="611"/>
      <c r="AK213" s="612"/>
      <c r="AL213" s="2105"/>
      <c r="AM213" s="2106"/>
      <c r="AN213" s="2105"/>
      <c r="AO213" s="2106"/>
      <c r="AP213" s="1942"/>
      <c r="AQ213" s="1943"/>
      <c r="AR213" s="611"/>
      <c r="AS213" s="612"/>
      <c r="AT213" s="611"/>
      <c r="AU213" s="612"/>
      <c r="AV213" s="821"/>
      <c r="GA213" s="590"/>
      <c r="GB213" s="591" t="s">
        <v>7</v>
      </c>
      <c r="GC213" s="592" t="s">
        <v>31</v>
      </c>
      <c r="GD213" s="196"/>
      <c r="GE213" s="45">
        <f>GD213*G219</f>
        <v>0</v>
      </c>
      <c r="GF213" s="45">
        <v>5.4600000000000003E-2</v>
      </c>
      <c r="GG213" s="45">
        <f>GF213*G219</f>
        <v>5.4600000000000003E-2</v>
      </c>
      <c r="GH213" s="45">
        <v>0</v>
      </c>
      <c r="GI213" s="588">
        <f>GH213*G219</f>
        <v>0</v>
      </c>
      <c r="HG213" s="46" t="s">
        <v>166</v>
      </c>
      <c r="HI213" s="46" t="s">
        <v>238</v>
      </c>
      <c r="HJ213" s="46" t="s">
        <v>46</v>
      </c>
      <c r="HN213" s="46" t="s">
        <v>103</v>
      </c>
      <c r="HT213" s="589">
        <f>IF(GC213="základní",I219,0)</f>
        <v>2628.8</v>
      </c>
      <c r="HU213" s="589">
        <f>IF(GC213="snížená",I219,0)</f>
        <v>0</v>
      </c>
      <c r="HV213" s="589">
        <f>IF(GC213="zákl. přenesená",I219,0)</f>
        <v>0</v>
      </c>
      <c r="HW213" s="589">
        <f>IF(GC213="sníž. přenesená",I219,0)</f>
        <v>0</v>
      </c>
      <c r="HX213" s="589">
        <f>IF(GC213="nulová",I219,0)</f>
        <v>0</v>
      </c>
      <c r="HY213" s="46" t="s">
        <v>45</v>
      </c>
      <c r="HZ213" s="589">
        <f>ROUND(H219*G219,2)</f>
        <v>2628.8</v>
      </c>
      <c r="IA213" s="46" t="s">
        <v>110</v>
      </c>
      <c r="IB213" s="46" t="s">
        <v>1307</v>
      </c>
    </row>
    <row r="214" spans="1:236" s="10" customFormat="1" ht="30" customHeight="1" x14ac:dyDescent="0.2">
      <c r="A214" s="137"/>
      <c r="B214" s="550" t="s">
        <v>476</v>
      </c>
      <c r="C214" s="558" t="s">
        <v>105</v>
      </c>
      <c r="D214" s="559" t="s">
        <v>572</v>
      </c>
      <c r="E214" s="560" t="s">
        <v>573</v>
      </c>
      <c r="F214" s="561" t="s">
        <v>341</v>
      </c>
      <c r="G214" s="562">
        <v>4</v>
      </c>
      <c r="H214" s="563">
        <v>1176.2</v>
      </c>
      <c r="I214" s="564">
        <f>ROUND(H214*G214,2)</f>
        <v>4704.8</v>
      </c>
      <c r="J214" s="609"/>
      <c r="K214" s="610">
        <f>ROUND(J214*$H214,2)</f>
        <v>0</v>
      </c>
      <c r="L214" s="609"/>
      <c r="M214" s="610">
        <f>ROUND(L214*$H214,2)</f>
        <v>0</v>
      </c>
      <c r="N214" s="609">
        <v>2</v>
      </c>
      <c r="O214" s="610">
        <f>ROUND(N214*$H214,2)</f>
        <v>2352.4</v>
      </c>
      <c r="P214" s="609"/>
      <c r="Q214" s="610">
        <f>ROUND(P214*$H214,2)</f>
        <v>0</v>
      </c>
      <c r="R214" s="609"/>
      <c r="S214" s="610">
        <f>ROUND(R214*$H214,2)</f>
        <v>0</v>
      </c>
      <c r="T214" s="609"/>
      <c r="U214" s="610">
        <f>ROUND(T214*$H214,2)</f>
        <v>0</v>
      </c>
      <c r="V214" s="609"/>
      <c r="W214" s="610">
        <f>ROUND(V214*$H214,2)</f>
        <v>0</v>
      </c>
      <c r="X214" s="609"/>
      <c r="Y214" s="610">
        <f>ROUND(X214*$H214,2)</f>
        <v>0</v>
      </c>
      <c r="Z214" s="609"/>
      <c r="AA214" s="610">
        <f>ROUND(Z214*$H214,2)</f>
        <v>0</v>
      </c>
      <c r="AB214" s="609"/>
      <c r="AC214" s="610">
        <f>ROUND(AB214*$H214,2)</f>
        <v>0</v>
      </c>
      <c r="AD214" s="609"/>
      <c r="AE214" s="610">
        <f>ROUND(AD214*$H214,2)</f>
        <v>0</v>
      </c>
      <c r="AF214" s="609"/>
      <c r="AG214" s="610">
        <f>ROUND(AF214*$H214,2)</f>
        <v>0</v>
      </c>
      <c r="AH214" s="2103">
        <v>1</v>
      </c>
      <c r="AI214" s="2104">
        <f>ROUND(AH214*$H214,2)</f>
        <v>1176.2</v>
      </c>
      <c r="AJ214" s="609"/>
      <c r="AK214" s="610">
        <f>ROUND(AJ214*$H214,2)</f>
        <v>0</v>
      </c>
      <c r="AL214" s="2103"/>
      <c r="AM214" s="2104">
        <f>ROUND(AL214*$H214,2)</f>
        <v>0</v>
      </c>
      <c r="AN214" s="2103"/>
      <c r="AO214" s="2104">
        <f>ROUND(AN214*$H214,2)</f>
        <v>0</v>
      </c>
      <c r="AP214" s="1940"/>
      <c r="AQ214" s="1941">
        <f>ROUND(AP214*$H214,2)</f>
        <v>0</v>
      </c>
      <c r="AR214" s="609">
        <f>AP214+AN214+AL214+AJ214+AH214+AF214+AD214+AB214+Z214+X214+V214+T214+R214+P214+N214+L214+J214</f>
        <v>3</v>
      </c>
      <c r="AS214" s="610">
        <f>ROUND(AR214*H214,2)</f>
        <v>3528.6</v>
      </c>
      <c r="AT214" s="609">
        <f>G214-AR214</f>
        <v>1</v>
      </c>
      <c r="AU214" s="610">
        <f>ROUND(AT214*H214,2)</f>
        <v>1176.2</v>
      </c>
      <c r="AV214" s="820">
        <f>AU214/I214</f>
        <v>0.25</v>
      </c>
      <c r="GA214" s="139"/>
      <c r="GB214" s="140"/>
      <c r="GC214" s="141"/>
      <c r="GD214" s="141"/>
      <c r="GE214" s="141"/>
      <c r="GF214" s="141"/>
      <c r="GG214" s="141"/>
      <c r="GH214" s="141"/>
      <c r="GI214" s="142"/>
      <c r="HI214" s="143" t="s">
        <v>114</v>
      </c>
      <c r="HJ214" s="143" t="s">
        <v>46</v>
      </c>
      <c r="HK214" s="10" t="s">
        <v>46</v>
      </c>
      <c r="HL214" s="10" t="s">
        <v>23</v>
      </c>
      <c r="HM214" s="10" t="s">
        <v>45</v>
      </c>
      <c r="HN214" s="143" t="s">
        <v>103</v>
      </c>
    </row>
    <row r="215" spans="1:236" s="3" customFormat="1" ht="30" customHeight="1" x14ac:dyDescent="0.2">
      <c r="A215" s="43"/>
      <c r="B215" s="625"/>
      <c r="C215" s="416" t="s">
        <v>112</v>
      </c>
      <c r="D215" s="196"/>
      <c r="E215" s="626" t="s">
        <v>575</v>
      </c>
      <c r="F215" s="196"/>
      <c r="G215" s="196"/>
      <c r="H215" s="197"/>
      <c r="I215" s="498"/>
      <c r="J215" s="611"/>
      <c r="K215" s="612"/>
      <c r="L215" s="611"/>
      <c r="M215" s="612"/>
      <c r="N215" s="611"/>
      <c r="O215" s="612"/>
      <c r="P215" s="611"/>
      <c r="Q215" s="612"/>
      <c r="R215" s="611"/>
      <c r="S215" s="612"/>
      <c r="T215" s="611"/>
      <c r="U215" s="612"/>
      <c r="V215" s="611"/>
      <c r="W215" s="612"/>
      <c r="X215" s="611"/>
      <c r="Y215" s="612"/>
      <c r="Z215" s="611"/>
      <c r="AA215" s="612"/>
      <c r="AB215" s="611"/>
      <c r="AC215" s="612"/>
      <c r="AD215" s="611"/>
      <c r="AE215" s="612"/>
      <c r="AF215" s="611"/>
      <c r="AG215" s="612"/>
      <c r="AH215" s="2105"/>
      <c r="AI215" s="2106"/>
      <c r="AJ215" s="611"/>
      <c r="AK215" s="612"/>
      <c r="AL215" s="2105"/>
      <c r="AM215" s="2106"/>
      <c r="AN215" s="2105"/>
      <c r="AO215" s="2106"/>
      <c r="AP215" s="1942"/>
      <c r="AQ215" s="1943"/>
      <c r="AR215" s="611"/>
      <c r="AS215" s="612"/>
      <c r="AT215" s="611"/>
      <c r="AU215" s="612"/>
      <c r="AV215" s="821"/>
      <c r="GA215" s="44"/>
      <c r="GB215" s="586" t="s">
        <v>7</v>
      </c>
      <c r="GC215" s="587" t="s">
        <v>31</v>
      </c>
      <c r="GD215" s="196"/>
      <c r="GE215" s="45">
        <f>GD215*G221</f>
        <v>0</v>
      </c>
      <c r="GF215" s="45">
        <v>3.1E-4</v>
      </c>
      <c r="GG215" s="45">
        <f>GF215*G221</f>
        <v>1.24E-3</v>
      </c>
      <c r="GH215" s="45">
        <v>0</v>
      </c>
      <c r="GI215" s="588">
        <f>GH215*G221</f>
        <v>0</v>
      </c>
      <c r="HG215" s="46" t="s">
        <v>110</v>
      </c>
      <c r="HI215" s="46" t="s">
        <v>105</v>
      </c>
      <c r="HJ215" s="46" t="s">
        <v>46</v>
      </c>
      <c r="HN215" s="46" t="s">
        <v>103</v>
      </c>
      <c r="HT215" s="589">
        <f>IF(GC215="základní",I221,0)</f>
        <v>7353.6</v>
      </c>
      <c r="HU215" s="589">
        <f>IF(GC215="snížená",I221,0)</f>
        <v>0</v>
      </c>
      <c r="HV215" s="589">
        <f>IF(GC215="zákl. přenesená",I221,0)</f>
        <v>0</v>
      </c>
      <c r="HW215" s="589">
        <f>IF(GC215="sníž. přenesená",I221,0)</f>
        <v>0</v>
      </c>
      <c r="HX215" s="589">
        <f>IF(GC215="nulová",I221,0)</f>
        <v>0</v>
      </c>
      <c r="HY215" s="46" t="s">
        <v>45</v>
      </c>
      <c r="HZ215" s="589">
        <f>ROUND(H221*G221,2)</f>
        <v>7353.6</v>
      </c>
      <c r="IA215" s="46" t="s">
        <v>110</v>
      </c>
      <c r="IB215" s="46" t="s">
        <v>1308</v>
      </c>
    </row>
    <row r="216" spans="1:236" s="1" customFormat="1" ht="30" customHeight="1" x14ac:dyDescent="0.2">
      <c r="A216" s="23"/>
      <c r="B216" s="633"/>
      <c r="C216" s="416" t="s">
        <v>114</v>
      </c>
      <c r="D216" s="634" t="s">
        <v>7</v>
      </c>
      <c r="E216" s="635" t="s">
        <v>499</v>
      </c>
      <c r="F216" s="636"/>
      <c r="G216" s="637">
        <v>4</v>
      </c>
      <c r="H216" s="638"/>
      <c r="I216" s="639"/>
      <c r="J216" s="542"/>
      <c r="K216" s="543"/>
      <c r="L216" s="542"/>
      <c r="M216" s="543"/>
      <c r="N216" s="542"/>
      <c r="O216" s="543"/>
      <c r="P216" s="542"/>
      <c r="Q216" s="543"/>
      <c r="R216" s="542"/>
      <c r="S216" s="543"/>
      <c r="T216" s="542"/>
      <c r="U216" s="543"/>
      <c r="V216" s="542"/>
      <c r="W216" s="543"/>
      <c r="X216" s="542"/>
      <c r="Y216" s="543"/>
      <c r="Z216" s="542"/>
      <c r="AA216" s="543"/>
      <c r="AB216" s="542"/>
      <c r="AC216" s="543"/>
      <c r="AD216" s="542"/>
      <c r="AE216" s="543"/>
      <c r="AF216" s="542"/>
      <c r="AG216" s="543"/>
      <c r="AH216" s="1605"/>
      <c r="AI216" s="1606"/>
      <c r="AJ216" s="542"/>
      <c r="AK216" s="543"/>
      <c r="AL216" s="1605"/>
      <c r="AM216" s="1606"/>
      <c r="AN216" s="1605"/>
      <c r="AO216" s="1606"/>
      <c r="AP216" s="1901"/>
      <c r="AQ216" s="1902"/>
      <c r="AR216" s="542"/>
      <c r="AS216" s="543"/>
      <c r="AT216" s="542"/>
      <c r="AU216" s="543"/>
      <c r="AV216" s="539"/>
      <c r="GA216" s="25"/>
      <c r="GB216" s="128"/>
      <c r="GC216" s="129"/>
      <c r="GD216" s="33"/>
      <c r="GE216" s="33"/>
      <c r="GF216" s="33"/>
      <c r="GG216" s="33"/>
      <c r="GH216" s="33"/>
      <c r="GI216" s="34"/>
      <c r="GJ216" s="22"/>
      <c r="GK216" s="22"/>
      <c r="GL216" s="22"/>
      <c r="GM216" s="22"/>
      <c r="GN216" s="22"/>
      <c r="GO216" s="22"/>
      <c r="GP216" s="22"/>
      <c r="GQ216" s="22"/>
      <c r="GR216" s="22"/>
      <c r="GS216" s="22"/>
      <c r="GT216" s="22"/>
      <c r="HI216" s="13" t="s">
        <v>112</v>
      </c>
      <c r="HJ216" s="13" t="s">
        <v>46</v>
      </c>
    </row>
    <row r="217" spans="1:236" s="3" customFormat="1" ht="30" customHeight="1" x14ac:dyDescent="0.2">
      <c r="A217" s="43"/>
      <c r="B217" s="565" t="s">
        <v>480</v>
      </c>
      <c r="C217" s="566" t="s">
        <v>238</v>
      </c>
      <c r="D217" s="567" t="s">
        <v>578</v>
      </c>
      <c r="E217" s="568" t="s">
        <v>579</v>
      </c>
      <c r="F217" s="569" t="s">
        <v>341</v>
      </c>
      <c r="G217" s="570">
        <v>3</v>
      </c>
      <c r="H217" s="571">
        <v>2643.8</v>
      </c>
      <c r="I217" s="572">
        <f>ROUND(H217*G217,2)</f>
        <v>7931.4</v>
      </c>
      <c r="J217" s="609"/>
      <c r="K217" s="610">
        <f>ROUND(J217*$H217,2)</f>
        <v>0</v>
      </c>
      <c r="L217" s="609"/>
      <c r="M217" s="610">
        <f>ROUND(L217*$H217,2)</f>
        <v>0</v>
      </c>
      <c r="N217" s="609">
        <v>2</v>
      </c>
      <c r="O217" s="610">
        <f>ROUND(N217*$H217,2)</f>
        <v>5287.6</v>
      </c>
      <c r="P217" s="609"/>
      <c r="Q217" s="610">
        <f>ROUND(P217*$H217,2)</f>
        <v>0</v>
      </c>
      <c r="R217" s="609"/>
      <c r="S217" s="610">
        <f>ROUND(R217*$H217,2)</f>
        <v>0</v>
      </c>
      <c r="T217" s="609"/>
      <c r="U217" s="610">
        <f>ROUND(T217*$H217,2)</f>
        <v>0</v>
      </c>
      <c r="V217" s="609"/>
      <c r="W217" s="610">
        <f>ROUND(V217*$H217,2)</f>
        <v>0</v>
      </c>
      <c r="X217" s="609"/>
      <c r="Y217" s="610">
        <f>ROUND(X217*$H217,2)</f>
        <v>0</v>
      </c>
      <c r="Z217" s="609"/>
      <c r="AA217" s="610">
        <f>ROUND(Z217*$H217,2)</f>
        <v>0</v>
      </c>
      <c r="AB217" s="609"/>
      <c r="AC217" s="610">
        <f>ROUND(AB217*$H217,2)</f>
        <v>0</v>
      </c>
      <c r="AD217" s="609"/>
      <c r="AE217" s="610">
        <f>ROUND(AD217*$H217,2)</f>
        <v>0</v>
      </c>
      <c r="AF217" s="609"/>
      <c r="AG217" s="610">
        <f>ROUND(AF217*$H217,2)</f>
        <v>0</v>
      </c>
      <c r="AH217" s="2103"/>
      <c r="AI217" s="2104">
        <f>ROUND(AH217*$H217,2)</f>
        <v>0</v>
      </c>
      <c r="AJ217" s="609"/>
      <c r="AK217" s="610">
        <f>ROUND(AJ217*$H217,2)</f>
        <v>0</v>
      </c>
      <c r="AL217" s="2103"/>
      <c r="AM217" s="2104">
        <f>ROUND(AL217*$H217,2)</f>
        <v>0</v>
      </c>
      <c r="AN217" s="2103"/>
      <c r="AO217" s="2104">
        <f>ROUND(AN217*$H217,2)</f>
        <v>0</v>
      </c>
      <c r="AP217" s="1940"/>
      <c r="AQ217" s="1941">
        <f>ROUND(AP217*$H217,2)</f>
        <v>0</v>
      </c>
      <c r="AR217" s="609">
        <f>AP217+AN217+AL217+AJ217+AH217+AF217+AD217+AB217+Z217+X217+V217+T217+R217+P217+N217+L217+J217</f>
        <v>2</v>
      </c>
      <c r="AS217" s="610">
        <f>ROUND(AR217*H217,2)</f>
        <v>5287.6</v>
      </c>
      <c r="AT217" s="609">
        <f>G217-AR217</f>
        <v>1</v>
      </c>
      <c r="AU217" s="610">
        <f>ROUND(AT217*H217,2)</f>
        <v>2643.8</v>
      </c>
      <c r="AV217" s="820">
        <f>AU217/I217</f>
        <v>0.33333333333333337</v>
      </c>
      <c r="GA217" s="44"/>
      <c r="GB217" s="586" t="s">
        <v>7</v>
      </c>
      <c r="GC217" s="587" t="s">
        <v>31</v>
      </c>
      <c r="GD217" s="196"/>
      <c r="GE217" s="45">
        <f>GD217*G223</f>
        <v>0</v>
      </c>
      <c r="GF217" s="45">
        <v>9.0000000000000006E-5</v>
      </c>
      <c r="GG217" s="45">
        <f>GF217*G223</f>
        <v>1.3959000000000001E-2</v>
      </c>
      <c r="GH217" s="45">
        <v>0</v>
      </c>
      <c r="GI217" s="588">
        <f>GH217*G223</f>
        <v>0</v>
      </c>
      <c r="HG217" s="46" t="s">
        <v>110</v>
      </c>
      <c r="HI217" s="46" t="s">
        <v>105</v>
      </c>
      <c r="HJ217" s="46" t="s">
        <v>46</v>
      </c>
      <c r="HN217" s="46" t="s">
        <v>103</v>
      </c>
      <c r="HT217" s="589">
        <f>IF(GC217="základní",I223,0)</f>
        <v>3939.54</v>
      </c>
      <c r="HU217" s="589">
        <f>IF(GC217="snížená",I223,0)</f>
        <v>0</v>
      </c>
      <c r="HV217" s="589">
        <f>IF(GC217="zákl. přenesená",I223,0)</f>
        <v>0</v>
      </c>
      <c r="HW217" s="589">
        <f>IF(GC217="sníž. přenesená",I223,0)</f>
        <v>0</v>
      </c>
      <c r="HX217" s="589">
        <f>IF(GC217="nulová",I223,0)</f>
        <v>0</v>
      </c>
      <c r="HY217" s="46" t="s">
        <v>45</v>
      </c>
      <c r="HZ217" s="589">
        <f>ROUND(H223*G223,2)</f>
        <v>3939.54</v>
      </c>
      <c r="IA217" s="46" t="s">
        <v>110</v>
      </c>
      <c r="IB217" s="46" t="s">
        <v>1309</v>
      </c>
    </row>
    <row r="218" spans="1:236" s="10" customFormat="1" ht="30" customHeight="1" x14ac:dyDescent="0.2">
      <c r="A218" s="137"/>
      <c r="B218" s="633"/>
      <c r="C218" s="416" t="s">
        <v>114</v>
      </c>
      <c r="D218" s="634" t="s">
        <v>7</v>
      </c>
      <c r="E218" s="635" t="s">
        <v>504</v>
      </c>
      <c r="F218" s="636"/>
      <c r="G218" s="637">
        <v>3</v>
      </c>
      <c r="H218" s="638"/>
      <c r="I218" s="639"/>
      <c r="J218" s="316"/>
      <c r="K218" s="317"/>
      <c r="L218" s="316"/>
      <c r="M218" s="317"/>
      <c r="N218" s="316"/>
      <c r="O218" s="317"/>
      <c r="P218" s="316"/>
      <c r="Q218" s="317"/>
      <c r="R218" s="316"/>
      <c r="S218" s="317"/>
      <c r="T218" s="316"/>
      <c r="U218" s="317"/>
      <c r="V218" s="316"/>
      <c r="W218" s="317"/>
      <c r="X218" s="316"/>
      <c r="Y218" s="317"/>
      <c r="Z218" s="316"/>
      <c r="AA218" s="317"/>
      <c r="AB218" s="316"/>
      <c r="AC218" s="317"/>
      <c r="AD218" s="316"/>
      <c r="AE218" s="317"/>
      <c r="AF218" s="316"/>
      <c r="AG218" s="317"/>
      <c r="AH218" s="1609"/>
      <c r="AI218" s="1610"/>
      <c r="AJ218" s="316"/>
      <c r="AK218" s="317"/>
      <c r="AL218" s="1609"/>
      <c r="AM218" s="1610"/>
      <c r="AN218" s="1609"/>
      <c r="AO218" s="1610"/>
      <c r="AP218" s="1905"/>
      <c r="AQ218" s="1906"/>
      <c r="AR218" s="316"/>
      <c r="AS218" s="317"/>
      <c r="AT218" s="316"/>
      <c r="AU218" s="317"/>
      <c r="AV218" s="528"/>
      <c r="GA218" s="139"/>
      <c r="GB218" s="140"/>
      <c r="GC218" s="141"/>
      <c r="GD218" s="141"/>
      <c r="GE218" s="141"/>
      <c r="GF218" s="141"/>
      <c r="GG218" s="141"/>
      <c r="GH218" s="141"/>
      <c r="GI218" s="142"/>
      <c r="HI218" s="143" t="s">
        <v>114</v>
      </c>
      <c r="HJ218" s="143" t="s">
        <v>46</v>
      </c>
      <c r="HK218" s="10" t="s">
        <v>46</v>
      </c>
      <c r="HL218" s="10" t="s">
        <v>23</v>
      </c>
      <c r="HM218" s="10" t="s">
        <v>45</v>
      </c>
      <c r="HN218" s="143" t="s">
        <v>103</v>
      </c>
    </row>
    <row r="219" spans="1:236" s="3" customFormat="1" ht="30" customHeight="1" x14ac:dyDescent="0.2">
      <c r="A219" s="43"/>
      <c r="B219" s="565" t="s">
        <v>485</v>
      </c>
      <c r="C219" s="566" t="s">
        <v>238</v>
      </c>
      <c r="D219" s="567" t="s">
        <v>583</v>
      </c>
      <c r="E219" s="568" t="s">
        <v>584</v>
      </c>
      <c r="F219" s="569" t="s">
        <v>341</v>
      </c>
      <c r="G219" s="570">
        <v>1</v>
      </c>
      <c r="H219" s="571">
        <v>2628.8</v>
      </c>
      <c r="I219" s="572">
        <f>ROUND(H219*G219,2)</f>
        <v>2628.8</v>
      </c>
      <c r="J219" s="609"/>
      <c r="K219" s="610">
        <f>ROUND(J219*$H219,2)</f>
        <v>0</v>
      </c>
      <c r="L219" s="609"/>
      <c r="M219" s="610">
        <f>ROUND(L219*$H219,2)</f>
        <v>0</v>
      </c>
      <c r="N219" s="609"/>
      <c r="O219" s="610">
        <f>ROUND(N219*$H219,2)</f>
        <v>0</v>
      </c>
      <c r="P219" s="609"/>
      <c r="Q219" s="610">
        <f>ROUND(P219*$H219,2)</f>
        <v>0</v>
      </c>
      <c r="R219" s="609"/>
      <c r="S219" s="610">
        <f>ROUND(R219*$H219,2)</f>
        <v>0</v>
      </c>
      <c r="T219" s="609"/>
      <c r="U219" s="610">
        <f>ROUND(T219*$H219,2)</f>
        <v>0</v>
      </c>
      <c r="V219" s="609"/>
      <c r="W219" s="610">
        <f>ROUND(V219*$H219,2)</f>
        <v>0</v>
      </c>
      <c r="X219" s="609"/>
      <c r="Y219" s="610">
        <f>ROUND(X219*$H219,2)</f>
        <v>0</v>
      </c>
      <c r="Z219" s="609"/>
      <c r="AA219" s="610">
        <f>ROUND(Z219*$H219,2)</f>
        <v>0</v>
      </c>
      <c r="AB219" s="609"/>
      <c r="AC219" s="610">
        <f>ROUND(AB219*$H219,2)</f>
        <v>0</v>
      </c>
      <c r="AD219" s="609"/>
      <c r="AE219" s="610">
        <f>ROUND(AD219*$H219,2)</f>
        <v>0</v>
      </c>
      <c r="AF219" s="609"/>
      <c r="AG219" s="610">
        <f>ROUND(AF219*$H219,2)</f>
        <v>0</v>
      </c>
      <c r="AH219" s="2103">
        <v>1</v>
      </c>
      <c r="AI219" s="2104">
        <f>ROUND(AH219*$H219,2)</f>
        <v>2628.8</v>
      </c>
      <c r="AJ219" s="609"/>
      <c r="AK219" s="610">
        <f>ROUND(AJ219*$H219,2)</f>
        <v>0</v>
      </c>
      <c r="AL219" s="2103"/>
      <c r="AM219" s="2104">
        <f>ROUND(AL219*$H219,2)</f>
        <v>0</v>
      </c>
      <c r="AN219" s="2103"/>
      <c r="AO219" s="2104">
        <f>ROUND(AN219*$H219,2)</f>
        <v>0</v>
      </c>
      <c r="AP219" s="1940"/>
      <c r="AQ219" s="1941">
        <f>ROUND(AP219*$H219,2)</f>
        <v>0</v>
      </c>
      <c r="AR219" s="609">
        <f>AP219+AN219+AL219+AJ219+AH219+AF219+AD219+AB219+Z219+X219+V219+T219+R219+P219+N219+L219+J219</f>
        <v>1</v>
      </c>
      <c r="AS219" s="610">
        <f>ROUND(AR219*H219,2)</f>
        <v>2628.8</v>
      </c>
      <c r="AT219" s="609">
        <f>G219-AR219</f>
        <v>0</v>
      </c>
      <c r="AU219" s="610">
        <f>ROUND(AT219*H219,2)</f>
        <v>0</v>
      </c>
      <c r="AV219" s="820">
        <f>AU219/I219</f>
        <v>0</v>
      </c>
      <c r="GA219" s="44"/>
      <c r="GB219" s="586" t="s">
        <v>7</v>
      </c>
      <c r="GC219" s="587" t="s">
        <v>31</v>
      </c>
      <c r="GD219" s="196"/>
      <c r="GE219" s="45">
        <f>GD219*G225</f>
        <v>0</v>
      </c>
      <c r="GF219" s="45">
        <v>0</v>
      </c>
      <c r="GG219" s="45">
        <f>GF219*G225</f>
        <v>0</v>
      </c>
      <c r="GH219" s="45">
        <v>0</v>
      </c>
      <c r="GI219" s="588">
        <f>GH219*G225</f>
        <v>0</v>
      </c>
      <c r="HG219" s="46" t="s">
        <v>110</v>
      </c>
      <c r="HI219" s="46" t="s">
        <v>105</v>
      </c>
      <c r="HJ219" s="46" t="s">
        <v>46</v>
      </c>
      <c r="HN219" s="46" t="s">
        <v>103</v>
      </c>
      <c r="HT219" s="589">
        <f>IF(GC219="základní",I225,0)</f>
        <v>11979.3</v>
      </c>
      <c r="HU219" s="589">
        <f>IF(GC219="snížená",I225,0)</f>
        <v>0</v>
      </c>
      <c r="HV219" s="589">
        <f>IF(GC219="zákl. přenesená",I225,0)</f>
        <v>0</v>
      </c>
      <c r="HW219" s="589">
        <f>IF(GC219="sníž. přenesená",I225,0)</f>
        <v>0</v>
      </c>
      <c r="HX219" s="589">
        <f>IF(GC219="nulová",I225,0)</f>
        <v>0</v>
      </c>
      <c r="HY219" s="46" t="s">
        <v>45</v>
      </c>
      <c r="HZ219" s="589">
        <f>ROUND(H225*G225,2)</f>
        <v>11979.3</v>
      </c>
      <c r="IA219" s="46" t="s">
        <v>110</v>
      </c>
      <c r="IB219" s="46" t="s">
        <v>1311</v>
      </c>
    </row>
    <row r="220" spans="1:236" s="1" customFormat="1" ht="30" customHeight="1" x14ac:dyDescent="0.2">
      <c r="A220" s="23"/>
      <c r="B220" s="633"/>
      <c r="C220" s="416" t="s">
        <v>114</v>
      </c>
      <c r="D220" s="634" t="s">
        <v>7</v>
      </c>
      <c r="E220" s="635" t="s">
        <v>570</v>
      </c>
      <c r="F220" s="636"/>
      <c r="G220" s="637">
        <v>1</v>
      </c>
      <c r="H220" s="638"/>
      <c r="I220" s="639"/>
      <c r="J220" s="542"/>
      <c r="K220" s="543"/>
      <c r="L220" s="542"/>
      <c r="M220" s="543"/>
      <c r="N220" s="542"/>
      <c r="O220" s="543"/>
      <c r="P220" s="542"/>
      <c r="Q220" s="543"/>
      <c r="R220" s="542"/>
      <c r="S220" s="543"/>
      <c r="T220" s="542"/>
      <c r="U220" s="543"/>
      <c r="V220" s="542"/>
      <c r="W220" s="543"/>
      <c r="X220" s="542"/>
      <c r="Y220" s="543"/>
      <c r="Z220" s="542"/>
      <c r="AA220" s="543"/>
      <c r="AB220" s="542"/>
      <c r="AC220" s="543"/>
      <c r="AD220" s="542"/>
      <c r="AE220" s="543"/>
      <c r="AF220" s="542"/>
      <c r="AG220" s="543"/>
      <c r="AH220" s="1605"/>
      <c r="AI220" s="1606"/>
      <c r="AJ220" s="542"/>
      <c r="AK220" s="543"/>
      <c r="AL220" s="1605"/>
      <c r="AM220" s="1606"/>
      <c r="AN220" s="1605"/>
      <c r="AO220" s="1606"/>
      <c r="AP220" s="1901"/>
      <c r="AQ220" s="1902"/>
      <c r="AR220" s="542"/>
      <c r="AS220" s="543"/>
      <c r="AT220" s="542"/>
      <c r="AU220" s="543"/>
      <c r="AV220" s="539"/>
      <c r="GA220" s="25"/>
      <c r="GB220" s="128"/>
      <c r="GC220" s="129"/>
      <c r="GD220" s="33"/>
      <c r="GE220" s="33"/>
      <c r="GF220" s="33"/>
      <c r="GG220" s="33"/>
      <c r="GH220" s="33"/>
      <c r="GI220" s="34"/>
      <c r="GJ220" s="22"/>
      <c r="GK220" s="22"/>
      <c r="GL220" s="22"/>
      <c r="GM220" s="22"/>
      <c r="GN220" s="22"/>
      <c r="GO220" s="22"/>
      <c r="GP220" s="22"/>
      <c r="GQ220" s="22"/>
      <c r="GR220" s="22"/>
      <c r="GS220" s="22"/>
      <c r="GT220" s="22"/>
      <c r="HI220" s="13" t="s">
        <v>112</v>
      </c>
      <c r="HJ220" s="13" t="s">
        <v>46</v>
      </c>
    </row>
    <row r="221" spans="1:236" s="10" customFormat="1" ht="30" customHeight="1" x14ac:dyDescent="0.2">
      <c r="A221" s="137"/>
      <c r="B221" s="550" t="s">
        <v>489</v>
      </c>
      <c r="C221" s="558" t="s">
        <v>105</v>
      </c>
      <c r="D221" s="559" t="s">
        <v>610</v>
      </c>
      <c r="E221" s="560" t="s">
        <v>611</v>
      </c>
      <c r="F221" s="561" t="s">
        <v>612</v>
      </c>
      <c r="G221" s="562">
        <v>4</v>
      </c>
      <c r="H221" s="563">
        <v>1838.4</v>
      </c>
      <c r="I221" s="564">
        <f>ROUND(H221*G221,2)</f>
        <v>7353.6</v>
      </c>
      <c r="J221" s="609"/>
      <c r="K221" s="610">
        <f>ROUND(J221*$H221,2)</f>
        <v>0</v>
      </c>
      <c r="L221" s="609"/>
      <c r="M221" s="610">
        <f>ROUND(L221*$H221,2)</f>
        <v>0</v>
      </c>
      <c r="N221" s="609"/>
      <c r="O221" s="610">
        <f>ROUND(N221*$H221,2)</f>
        <v>0</v>
      </c>
      <c r="P221" s="609"/>
      <c r="Q221" s="610">
        <f>ROUND(P221*$H221,2)</f>
        <v>0</v>
      </c>
      <c r="R221" s="609"/>
      <c r="S221" s="610">
        <f>ROUND(R221*$H221,2)</f>
        <v>0</v>
      </c>
      <c r="T221" s="609"/>
      <c r="U221" s="610">
        <f>ROUND(T221*$H221,2)</f>
        <v>0</v>
      </c>
      <c r="V221" s="609"/>
      <c r="W221" s="610">
        <f>ROUND(V221*$H221,2)</f>
        <v>0</v>
      </c>
      <c r="X221" s="609"/>
      <c r="Y221" s="610">
        <f>ROUND(X221*$H221,2)</f>
        <v>0</v>
      </c>
      <c r="Z221" s="609"/>
      <c r="AA221" s="610">
        <f>ROUND(Z221*$H221,2)</f>
        <v>0</v>
      </c>
      <c r="AB221" s="609"/>
      <c r="AC221" s="610">
        <f>ROUND(AB221*$H221,2)</f>
        <v>0</v>
      </c>
      <c r="AD221" s="609"/>
      <c r="AE221" s="610">
        <f>ROUND(AD221*$H221,2)</f>
        <v>0</v>
      </c>
      <c r="AF221" s="609"/>
      <c r="AG221" s="610">
        <f>ROUND(AF221*$H221,2)</f>
        <v>0</v>
      </c>
      <c r="AH221" s="2103"/>
      <c r="AI221" s="2104">
        <f>ROUND(AH221*$H221,2)</f>
        <v>0</v>
      </c>
      <c r="AJ221" s="609"/>
      <c r="AK221" s="610">
        <f>ROUND(AJ221*$H221,2)</f>
        <v>0</v>
      </c>
      <c r="AL221" s="2103"/>
      <c r="AM221" s="2104">
        <f>ROUND(AL221*$H221,2)</f>
        <v>0</v>
      </c>
      <c r="AN221" s="2103"/>
      <c r="AO221" s="2104">
        <f>ROUND(AN221*$H221,2)</f>
        <v>0</v>
      </c>
      <c r="AP221" s="1940">
        <v>2</v>
      </c>
      <c r="AQ221" s="1941">
        <f>ROUND(AP221*$H221,2)</f>
        <v>3676.8</v>
      </c>
      <c r="AR221" s="609">
        <f>AP221+AN221+AL221+AJ221+AH221+AF221+AD221+AB221+Z221+X221+V221+T221+R221+P221+N221+L221+J221</f>
        <v>2</v>
      </c>
      <c r="AS221" s="610">
        <f>ROUND(AR221*H221,2)</f>
        <v>3676.8</v>
      </c>
      <c r="AT221" s="2396">
        <f>G221-AR221</f>
        <v>2</v>
      </c>
      <c r="AU221" s="2397">
        <f>ROUND(AT221*H221,2)</f>
        <v>3676.8</v>
      </c>
      <c r="AV221" s="2398">
        <f>AU221/I221</f>
        <v>0.5</v>
      </c>
      <c r="AW221" s="453" t="s">
        <v>2616</v>
      </c>
      <c r="GA221" s="139"/>
      <c r="GB221" s="140"/>
      <c r="GC221" s="141"/>
      <c r="GD221" s="141"/>
      <c r="GE221" s="141"/>
      <c r="GF221" s="141"/>
      <c r="GG221" s="141"/>
      <c r="GH221" s="141"/>
      <c r="GI221" s="142"/>
      <c r="HI221" s="143" t="s">
        <v>114</v>
      </c>
      <c r="HJ221" s="143" t="s">
        <v>46</v>
      </c>
      <c r="HK221" s="10" t="s">
        <v>46</v>
      </c>
      <c r="HL221" s="10" t="s">
        <v>23</v>
      </c>
      <c r="HM221" s="10" t="s">
        <v>45</v>
      </c>
      <c r="HN221" s="143" t="s">
        <v>103</v>
      </c>
    </row>
    <row r="222" spans="1:236" s="3" customFormat="1" ht="30" customHeight="1" x14ac:dyDescent="0.2">
      <c r="A222" s="43"/>
      <c r="B222" s="625"/>
      <c r="C222" s="416" t="s">
        <v>112</v>
      </c>
      <c r="D222" s="196"/>
      <c r="E222" s="626" t="s">
        <v>614</v>
      </c>
      <c r="F222" s="196"/>
      <c r="G222" s="196"/>
      <c r="H222" s="197"/>
      <c r="I222" s="498"/>
      <c r="J222" s="611"/>
      <c r="K222" s="612"/>
      <c r="L222" s="611"/>
      <c r="M222" s="612"/>
      <c r="N222" s="611"/>
      <c r="O222" s="612"/>
      <c r="P222" s="611"/>
      <c r="Q222" s="612"/>
      <c r="R222" s="611"/>
      <c r="S222" s="612"/>
      <c r="T222" s="611"/>
      <c r="U222" s="612"/>
      <c r="V222" s="611"/>
      <c r="W222" s="612"/>
      <c r="X222" s="611"/>
      <c r="Y222" s="612"/>
      <c r="Z222" s="611"/>
      <c r="AA222" s="612"/>
      <c r="AB222" s="611"/>
      <c r="AC222" s="612"/>
      <c r="AD222" s="611"/>
      <c r="AE222" s="612"/>
      <c r="AF222" s="611"/>
      <c r="AG222" s="612"/>
      <c r="AH222" s="2105"/>
      <c r="AI222" s="2106"/>
      <c r="AJ222" s="611"/>
      <c r="AK222" s="612"/>
      <c r="AL222" s="2105"/>
      <c r="AM222" s="2106"/>
      <c r="AN222" s="2105"/>
      <c r="AO222" s="2106"/>
      <c r="AP222" s="1942"/>
      <c r="AQ222" s="1943"/>
      <c r="AR222" s="611"/>
      <c r="AS222" s="612"/>
      <c r="AT222" s="611"/>
      <c r="AU222" s="612"/>
      <c r="AV222" s="821"/>
      <c r="GA222" s="44"/>
      <c r="GB222" s="586" t="s">
        <v>7</v>
      </c>
      <c r="GC222" s="587" t="s">
        <v>31</v>
      </c>
      <c r="GD222" s="196"/>
      <c r="GE222" s="45">
        <f>GD222*G228</f>
        <v>0</v>
      </c>
      <c r="GF222" s="45">
        <v>4.0000000000000002E-4</v>
      </c>
      <c r="GG222" s="45">
        <f>GF222*G228</f>
        <v>3.2000000000000002E-3</v>
      </c>
      <c r="GH222" s="45">
        <v>0</v>
      </c>
      <c r="GI222" s="588">
        <f>GH222*G228</f>
        <v>0</v>
      </c>
      <c r="HG222" s="46" t="s">
        <v>110</v>
      </c>
      <c r="HI222" s="46" t="s">
        <v>105</v>
      </c>
      <c r="HJ222" s="46" t="s">
        <v>46</v>
      </c>
      <c r="HN222" s="46" t="s">
        <v>103</v>
      </c>
      <c r="HT222" s="589">
        <f>IF(GC222="základní",I228,0)</f>
        <v>18000</v>
      </c>
      <c r="HU222" s="589">
        <f>IF(GC222="snížená",I228,0)</f>
        <v>0</v>
      </c>
      <c r="HV222" s="589">
        <f>IF(GC222="zákl. přenesená",I228,0)</f>
        <v>0</v>
      </c>
      <c r="HW222" s="589">
        <f>IF(GC222="sníž. přenesená",I228,0)</f>
        <v>0</v>
      </c>
      <c r="HX222" s="589">
        <f>IF(GC222="nulová",I228,0)</f>
        <v>0</v>
      </c>
      <c r="HY222" s="46" t="s">
        <v>45</v>
      </c>
      <c r="HZ222" s="589">
        <f>ROUND(H228*G228,2)</f>
        <v>18000</v>
      </c>
      <c r="IA222" s="46" t="s">
        <v>110</v>
      </c>
      <c r="IB222" s="46" t="s">
        <v>1313</v>
      </c>
    </row>
    <row r="223" spans="1:236" s="9" customFormat="1" ht="30" customHeight="1" x14ac:dyDescent="0.2">
      <c r="A223" s="130"/>
      <c r="B223" s="550" t="s">
        <v>495</v>
      </c>
      <c r="C223" s="558" t="s">
        <v>105</v>
      </c>
      <c r="D223" s="559" t="s">
        <v>626</v>
      </c>
      <c r="E223" s="560" t="s">
        <v>627</v>
      </c>
      <c r="F223" s="561" t="s">
        <v>153</v>
      </c>
      <c r="G223" s="562">
        <v>155.1</v>
      </c>
      <c r="H223" s="563">
        <v>25.4</v>
      </c>
      <c r="I223" s="564">
        <f>ROUND(H223*G223,2)</f>
        <v>3939.54</v>
      </c>
      <c r="J223" s="609"/>
      <c r="K223" s="610">
        <f>ROUND(J223*$H223,2)</f>
        <v>0</v>
      </c>
      <c r="L223" s="609"/>
      <c r="M223" s="610">
        <f>ROUND(L223*$H223,2)</f>
        <v>0</v>
      </c>
      <c r="N223" s="609">
        <v>40</v>
      </c>
      <c r="O223" s="610">
        <f>ROUND(N223*$H223,2)</f>
        <v>1016</v>
      </c>
      <c r="P223" s="609">
        <v>14</v>
      </c>
      <c r="Q223" s="610">
        <f>ROUND(P223*$H223,2)</f>
        <v>355.6</v>
      </c>
      <c r="R223" s="609"/>
      <c r="S223" s="610">
        <f>ROUND(R223*$H223,2)</f>
        <v>0</v>
      </c>
      <c r="T223" s="609"/>
      <c r="U223" s="610">
        <f>ROUND(T223*$H223,2)</f>
        <v>0</v>
      </c>
      <c r="V223" s="609"/>
      <c r="W223" s="610">
        <f>ROUND(V223*$H223,2)</f>
        <v>0</v>
      </c>
      <c r="X223" s="609"/>
      <c r="Y223" s="610">
        <f>ROUND(X223*$H223,2)</f>
        <v>0</v>
      </c>
      <c r="Z223" s="609"/>
      <c r="AA223" s="610">
        <f>ROUND(Z223*$H223,2)</f>
        <v>0</v>
      </c>
      <c r="AB223" s="609"/>
      <c r="AC223" s="610">
        <f>ROUND(AB223*$H223,2)</f>
        <v>0</v>
      </c>
      <c r="AD223" s="609"/>
      <c r="AE223" s="610">
        <f>ROUND(AD223*$H223,2)</f>
        <v>0</v>
      </c>
      <c r="AF223" s="609"/>
      <c r="AG223" s="610">
        <f>ROUND(AF223*$H223,2)</f>
        <v>0</v>
      </c>
      <c r="AH223" s="2103">
        <v>51</v>
      </c>
      <c r="AI223" s="2104">
        <f>ROUND(AH223*$H223,2)</f>
        <v>1295.4000000000001</v>
      </c>
      <c r="AJ223" s="609"/>
      <c r="AK223" s="610">
        <f>ROUND(AJ223*$H223,2)</f>
        <v>0</v>
      </c>
      <c r="AL223" s="2103"/>
      <c r="AM223" s="2104">
        <f>ROUND(AL223*$H223,2)</f>
        <v>0</v>
      </c>
      <c r="AN223" s="2103"/>
      <c r="AO223" s="2104">
        <f>ROUND(AN223*$H223,2)</f>
        <v>0</v>
      </c>
      <c r="AP223" s="1940"/>
      <c r="AQ223" s="1941">
        <f>ROUND(AP223*$H223,2)</f>
        <v>0</v>
      </c>
      <c r="AR223" s="609">
        <f>AP223+AN223+AL223+AJ223+AH223+AF223+AD223+AB223+Z223+X223+V223+T223+R223+P223+N223+L223+J223</f>
        <v>105</v>
      </c>
      <c r="AS223" s="610">
        <f>ROUND(AR223*H223,2)</f>
        <v>2667</v>
      </c>
      <c r="AT223" s="2403">
        <f>G223-AR223</f>
        <v>50.099999999999994</v>
      </c>
      <c r="AU223" s="2404">
        <f>ROUND(AT223*H223,2)</f>
        <v>1272.54</v>
      </c>
      <c r="AV223" s="2405">
        <f>AU223/I223</f>
        <v>0.32301740812379109</v>
      </c>
      <c r="AW223" s="12" t="s">
        <v>2616</v>
      </c>
      <c r="GA223" s="132"/>
      <c r="GB223" s="133"/>
      <c r="GC223" s="134"/>
      <c r="GD223" s="134"/>
      <c r="GE223" s="134"/>
      <c r="GF223" s="134"/>
      <c r="GG223" s="134"/>
      <c r="GH223" s="134"/>
      <c r="GI223" s="135"/>
      <c r="HI223" s="136" t="s">
        <v>114</v>
      </c>
      <c r="HJ223" s="136" t="s">
        <v>46</v>
      </c>
      <c r="HK223" s="9" t="s">
        <v>45</v>
      </c>
      <c r="HL223" s="9" t="s">
        <v>23</v>
      </c>
      <c r="HM223" s="9" t="s">
        <v>44</v>
      </c>
      <c r="HN223" s="136" t="s">
        <v>103</v>
      </c>
    </row>
    <row r="224" spans="1:236" s="10" customFormat="1" ht="30" customHeight="1" x14ac:dyDescent="0.2">
      <c r="A224" s="137"/>
      <c r="B224" s="633"/>
      <c r="C224" s="416" t="s">
        <v>114</v>
      </c>
      <c r="D224" s="634" t="s">
        <v>7</v>
      </c>
      <c r="E224" s="635" t="s">
        <v>1310</v>
      </c>
      <c r="F224" s="636"/>
      <c r="G224" s="637">
        <v>155.1</v>
      </c>
      <c r="H224" s="638"/>
      <c r="I224" s="639"/>
      <c r="J224" s="316"/>
      <c r="K224" s="317"/>
      <c r="L224" s="316"/>
      <c r="M224" s="317"/>
      <c r="N224" s="316"/>
      <c r="O224" s="317"/>
      <c r="P224" s="316"/>
      <c r="Q224" s="317"/>
      <c r="R224" s="316"/>
      <c r="S224" s="317"/>
      <c r="T224" s="316"/>
      <c r="U224" s="317"/>
      <c r="V224" s="316"/>
      <c r="W224" s="317"/>
      <c r="X224" s="316"/>
      <c r="Y224" s="317"/>
      <c r="Z224" s="316"/>
      <c r="AA224" s="317"/>
      <c r="AB224" s="316"/>
      <c r="AC224" s="317"/>
      <c r="AD224" s="316"/>
      <c r="AE224" s="317"/>
      <c r="AF224" s="316"/>
      <c r="AG224" s="317"/>
      <c r="AH224" s="1609"/>
      <c r="AI224" s="1610"/>
      <c r="AJ224" s="316"/>
      <c r="AK224" s="317"/>
      <c r="AL224" s="1609"/>
      <c r="AM224" s="1610"/>
      <c r="AN224" s="1609"/>
      <c r="AO224" s="1610"/>
      <c r="AP224" s="1905"/>
      <c r="AQ224" s="1906"/>
      <c r="AR224" s="316"/>
      <c r="AS224" s="317"/>
      <c r="AT224" s="316"/>
      <c r="AU224" s="317"/>
      <c r="AV224" s="528"/>
      <c r="GA224" s="139"/>
      <c r="GB224" s="140"/>
      <c r="GC224" s="141"/>
      <c r="GD224" s="141"/>
      <c r="GE224" s="141"/>
      <c r="GF224" s="141"/>
      <c r="GG224" s="141"/>
      <c r="GH224" s="141"/>
      <c r="GI224" s="142"/>
      <c r="HI224" s="143" t="s">
        <v>114</v>
      </c>
      <c r="HJ224" s="143" t="s">
        <v>46</v>
      </c>
      <c r="HK224" s="10" t="s">
        <v>46</v>
      </c>
      <c r="HL224" s="10" t="s">
        <v>23</v>
      </c>
      <c r="HM224" s="10" t="s">
        <v>45</v>
      </c>
      <c r="HN224" s="143" t="s">
        <v>103</v>
      </c>
    </row>
    <row r="225" spans="1:236" s="3" customFormat="1" ht="30" customHeight="1" x14ac:dyDescent="0.2">
      <c r="A225" s="43"/>
      <c r="B225" s="550" t="s">
        <v>500</v>
      </c>
      <c r="C225" s="558" t="s">
        <v>105</v>
      </c>
      <c r="D225" s="559" t="s">
        <v>620</v>
      </c>
      <c r="E225" s="560" t="s">
        <v>621</v>
      </c>
      <c r="F225" s="561" t="s">
        <v>153</v>
      </c>
      <c r="G225" s="562">
        <v>164.1</v>
      </c>
      <c r="H225" s="563">
        <v>73</v>
      </c>
      <c r="I225" s="564">
        <f>ROUND(H225*G225,2)</f>
        <v>11979.3</v>
      </c>
      <c r="J225" s="609"/>
      <c r="K225" s="610">
        <f>ROUND(J225*$H225,2)</f>
        <v>0</v>
      </c>
      <c r="L225" s="609"/>
      <c r="M225" s="610">
        <f>ROUND(L225*$H225,2)</f>
        <v>0</v>
      </c>
      <c r="N225" s="609"/>
      <c r="O225" s="610">
        <f>ROUND(N225*$H225,2)</f>
        <v>0</v>
      </c>
      <c r="P225" s="609"/>
      <c r="Q225" s="610">
        <f>ROUND(P225*$H225,2)</f>
        <v>0</v>
      </c>
      <c r="R225" s="609"/>
      <c r="S225" s="610">
        <f>ROUND(R225*$H225,2)</f>
        <v>0</v>
      </c>
      <c r="T225" s="609"/>
      <c r="U225" s="610">
        <f>ROUND(T225*$H225,2)</f>
        <v>0</v>
      </c>
      <c r="V225" s="609"/>
      <c r="W225" s="610">
        <f>ROUND(V225*$H225,2)</f>
        <v>0</v>
      </c>
      <c r="X225" s="609"/>
      <c r="Y225" s="610">
        <f>ROUND(X225*$H225,2)</f>
        <v>0</v>
      </c>
      <c r="Z225" s="609"/>
      <c r="AA225" s="610">
        <f>ROUND(Z225*$H225,2)</f>
        <v>0</v>
      </c>
      <c r="AB225" s="609"/>
      <c r="AC225" s="610">
        <f>ROUND(AB225*$H225,2)</f>
        <v>0</v>
      </c>
      <c r="AD225" s="609"/>
      <c r="AE225" s="610">
        <f>ROUND(AD225*$H225,2)</f>
        <v>0</v>
      </c>
      <c r="AF225" s="609"/>
      <c r="AG225" s="610">
        <f>ROUND(AF225*$H225,2)</f>
        <v>0</v>
      </c>
      <c r="AH225" s="2103"/>
      <c r="AI225" s="2104">
        <f>ROUND(AH225*$H225,2)</f>
        <v>0</v>
      </c>
      <c r="AJ225" s="609"/>
      <c r="AK225" s="610">
        <f>ROUND(AJ225*$H225,2)</f>
        <v>0</v>
      </c>
      <c r="AL225" s="2103"/>
      <c r="AM225" s="2104">
        <f>ROUND(AL225*$H225,2)</f>
        <v>0</v>
      </c>
      <c r="AN225" s="2103">
        <v>0</v>
      </c>
      <c r="AO225" s="2104">
        <f>ROUND(AN225*$H225,2)</f>
        <v>0</v>
      </c>
      <c r="AP225" s="1940">
        <v>55.32</v>
      </c>
      <c r="AQ225" s="1941">
        <f>ROUND(AP225*$H225,2)</f>
        <v>4038.36</v>
      </c>
      <c r="AR225" s="609">
        <f>AP225+AN225+AL225+AJ225+AH225+AF225+AD225+AB225+Z225+X225+V225+T225+R225+P225+N225+L225+J225</f>
        <v>55.32</v>
      </c>
      <c r="AS225" s="610">
        <f>ROUND(AR225*H225,2)</f>
        <v>4038.36</v>
      </c>
      <c r="AT225" s="2403">
        <f>G225-AR225</f>
        <v>108.78</v>
      </c>
      <c r="AU225" s="2404">
        <f>ROUND(AT225*H225,2)</f>
        <v>7940.94</v>
      </c>
      <c r="AV225" s="2405">
        <f>AU225/I225</f>
        <v>0.66288848263254119</v>
      </c>
      <c r="AW225" s="763" t="s">
        <v>2616</v>
      </c>
      <c r="GA225" s="44"/>
      <c r="GB225" s="586" t="s">
        <v>7</v>
      </c>
      <c r="GC225" s="587" t="s">
        <v>31</v>
      </c>
      <c r="GD225" s="196"/>
      <c r="GE225" s="45">
        <f>GD225*G231</f>
        <v>0</v>
      </c>
      <c r="GF225" s="45">
        <v>3.1199999999999999E-3</v>
      </c>
      <c r="GG225" s="45">
        <f>GF225*G231</f>
        <v>6.2399999999999999E-3</v>
      </c>
      <c r="GH225" s="45">
        <v>0</v>
      </c>
      <c r="GI225" s="588">
        <f>GH225*G231</f>
        <v>0</v>
      </c>
      <c r="HG225" s="46" t="s">
        <v>110</v>
      </c>
      <c r="HI225" s="46" t="s">
        <v>105</v>
      </c>
      <c r="HJ225" s="46" t="s">
        <v>46</v>
      </c>
      <c r="HN225" s="46" t="s">
        <v>103</v>
      </c>
      <c r="HT225" s="589">
        <f>IF(GC225="základní",I231,0)</f>
        <v>7250</v>
      </c>
      <c r="HU225" s="589">
        <f>IF(GC225="snížená",I231,0)</f>
        <v>0</v>
      </c>
      <c r="HV225" s="589">
        <f>IF(GC225="zákl. přenesená",I231,0)</f>
        <v>0</v>
      </c>
      <c r="HW225" s="589">
        <f>IF(GC225="sníž. přenesená",I231,0)</f>
        <v>0</v>
      </c>
      <c r="HX225" s="589">
        <f>IF(GC225="nulová",I231,0)</f>
        <v>0</v>
      </c>
      <c r="HY225" s="46" t="s">
        <v>45</v>
      </c>
      <c r="HZ225" s="589">
        <f>ROUND(H231*G231,2)</f>
        <v>7250</v>
      </c>
      <c r="IA225" s="46" t="s">
        <v>110</v>
      </c>
      <c r="IB225" s="46" t="s">
        <v>1314</v>
      </c>
    </row>
    <row r="226" spans="1:236" s="1" customFormat="1" ht="30" customHeight="1" x14ac:dyDescent="0.2">
      <c r="A226" s="23"/>
      <c r="B226" s="625"/>
      <c r="C226" s="416" t="s">
        <v>112</v>
      </c>
      <c r="D226" s="196"/>
      <c r="E226" s="626" t="s">
        <v>623</v>
      </c>
      <c r="F226" s="196"/>
      <c r="G226" s="196"/>
      <c r="H226" s="197"/>
      <c r="I226" s="498"/>
      <c r="J226" s="542"/>
      <c r="K226" s="543"/>
      <c r="L226" s="542"/>
      <c r="M226" s="543"/>
      <c r="N226" s="542"/>
      <c r="O226" s="543"/>
      <c r="P226" s="542"/>
      <c r="Q226" s="543"/>
      <c r="R226" s="542"/>
      <c r="S226" s="543"/>
      <c r="T226" s="542"/>
      <c r="U226" s="543"/>
      <c r="V226" s="542"/>
      <c r="W226" s="543"/>
      <c r="X226" s="542"/>
      <c r="Y226" s="543"/>
      <c r="Z226" s="542"/>
      <c r="AA226" s="543"/>
      <c r="AB226" s="542"/>
      <c r="AC226" s="543"/>
      <c r="AD226" s="542"/>
      <c r="AE226" s="543"/>
      <c r="AF226" s="542"/>
      <c r="AG226" s="543"/>
      <c r="AH226" s="1605"/>
      <c r="AI226" s="1606"/>
      <c r="AJ226" s="542"/>
      <c r="AK226" s="543"/>
      <c r="AL226" s="1605"/>
      <c r="AM226" s="1606"/>
      <c r="AN226" s="1605"/>
      <c r="AO226" s="1606"/>
      <c r="AP226" s="1901"/>
      <c r="AQ226" s="1902"/>
      <c r="AR226" s="542"/>
      <c r="AS226" s="543"/>
      <c r="AT226" s="542"/>
      <c r="AU226" s="543"/>
      <c r="AV226" s="539"/>
      <c r="GA226" s="25"/>
      <c r="GB226" s="128"/>
      <c r="GC226" s="129"/>
      <c r="GD226" s="33"/>
      <c r="GE226" s="33"/>
      <c r="GF226" s="33"/>
      <c r="GG226" s="33"/>
      <c r="GH226" s="33"/>
      <c r="GI226" s="34"/>
      <c r="GJ226" s="22"/>
      <c r="GK226" s="22"/>
      <c r="GL226" s="22"/>
      <c r="GM226" s="22"/>
      <c r="GN226" s="22"/>
      <c r="GO226" s="22"/>
      <c r="GP226" s="22"/>
      <c r="GQ226" s="22"/>
      <c r="GR226" s="22"/>
      <c r="GS226" s="22"/>
      <c r="GT226" s="22"/>
      <c r="HI226" s="13" t="s">
        <v>112</v>
      </c>
      <c r="HJ226" s="13" t="s">
        <v>46</v>
      </c>
    </row>
    <row r="227" spans="1:236" s="10" customFormat="1" ht="30" customHeight="1" x14ac:dyDescent="0.2">
      <c r="A227" s="137"/>
      <c r="B227" s="633"/>
      <c r="C227" s="416" t="s">
        <v>114</v>
      </c>
      <c r="D227" s="634" t="s">
        <v>7</v>
      </c>
      <c r="E227" s="635" t="s">
        <v>1312</v>
      </c>
      <c r="F227" s="636"/>
      <c r="G227" s="637">
        <v>164.1</v>
      </c>
      <c r="H227" s="638"/>
      <c r="I227" s="639"/>
      <c r="J227" s="316"/>
      <c r="K227" s="317"/>
      <c r="L227" s="316"/>
      <c r="M227" s="317"/>
      <c r="N227" s="316"/>
      <c r="O227" s="317"/>
      <c r="P227" s="316"/>
      <c r="Q227" s="317"/>
      <c r="R227" s="316"/>
      <c r="S227" s="317"/>
      <c r="T227" s="316"/>
      <c r="U227" s="317"/>
      <c r="V227" s="316"/>
      <c r="W227" s="317"/>
      <c r="X227" s="316"/>
      <c r="Y227" s="317"/>
      <c r="Z227" s="316"/>
      <c r="AA227" s="317"/>
      <c r="AB227" s="316"/>
      <c r="AC227" s="317"/>
      <c r="AD227" s="316"/>
      <c r="AE227" s="317"/>
      <c r="AF227" s="316"/>
      <c r="AG227" s="317"/>
      <c r="AH227" s="1609"/>
      <c r="AI227" s="1610"/>
      <c r="AJ227" s="316"/>
      <c r="AK227" s="317"/>
      <c r="AL227" s="1609"/>
      <c r="AM227" s="1610"/>
      <c r="AN227" s="1609"/>
      <c r="AO227" s="1610"/>
      <c r="AP227" s="1905"/>
      <c r="AQ227" s="1906"/>
      <c r="AR227" s="316"/>
      <c r="AS227" s="317"/>
      <c r="AT227" s="316"/>
      <c r="AU227" s="317"/>
      <c r="AV227" s="528"/>
      <c r="GA227" s="139"/>
      <c r="GB227" s="140"/>
      <c r="GC227" s="141"/>
      <c r="GD227" s="141"/>
      <c r="GE227" s="141"/>
      <c r="GF227" s="141"/>
      <c r="GG227" s="141"/>
      <c r="GH227" s="141"/>
      <c r="GI227" s="142"/>
      <c r="HI227" s="143" t="s">
        <v>114</v>
      </c>
      <c r="HJ227" s="143" t="s">
        <v>46</v>
      </c>
      <c r="HK227" s="10" t="s">
        <v>46</v>
      </c>
      <c r="HL227" s="10" t="s">
        <v>23</v>
      </c>
      <c r="HM227" s="10" t="s">
        <v>45</v>
      </c>
      <c r="HN227" s="143" t="s">
        <v>103</v>
      </c>
    </row>
    <row r="228" spans="1:236" s="8" customFormat="1" ht="30" customHeight="1" x14ac:dyDescent="0.2">
      <c r="A228" s="106"/>
      <c r="B228" s="550" t="s">
        <v>505</v>
      </c>
      <c r="C228" s="558" t="s">
        <v>105</v>
      </c>
      <c r="D228" s="559" t="s">
        <v>631</v>
      </c>
      <c r="E228" s="560" t="s">
        <v>632</v>
      </c>
      <c r="F228" s="561" t="s">
        <v>341</v>
      </c>
      <c r="G228" s="562">
        <v>8</v>
      </c>
      <c r="H228" s="563">
        <v>2250</v>
      </c>
      <c r="I228" s="564">
        <f>ROUND(H228*G228,2)</f>
        <v>18000</v>
      </c>
      <c r="J228" s="609"/>
      <c r="K228" s="610">
        <f>ROUND(J228*$H228,2)</f>
        <v>0</v>
      </c>
      <c r="L228" s="609"/>
      <c r="M228" s="610">
        <f>ROUND(L228*$H228,2)</f>
        <v>0</v>
      </c>
      <c r="N228" s="609">
        <v>8</v>
      </c>
      <c r="O228" s="610">
        <f>ROUND(N228*$H228,2)</f>
        <v>18000</v>
      </c>
      <c r="P228" s="609"/>
      <c r="Q228" s="610">
        <f>ROUND(P228*$H228,2)</f>
        <v>0</v>
      </c>
      <c r="R228" s="609"/>
      <c r="S228" s="610">
        <f>ROUND(R228*$H228,2)</f>
        <v>0</v>
      </c>
      <c r="T228" s="609"/>
      <c r="U228" s="610">
        <f>ROUND(T228*$H228,2)</f>
        <v>0</v>
      </c>
      <c r="V228" s="609"/>
      <c r="W228" s="610">
        <f>ROUND(V228*$H228,2)</f>
        <v>0</v>
      </c>
      <c r="X228" s="609"/>
      <c r="Y228" s="610">
        <f>ROUND(X228*$H228,2)</f>
        <v>0</v>
      </c>
      <c r="Z228" s="609"/>
      <c r="AA228" s="610">
        <f>ROUND(Z228*$H228,2)</f>
        <v>0</v>
      </c>
      <c r="AB228" s="609"/>
      <c r="AC228" s="610">
        <f>ROUND(AB228*$H228,2)</f>
        <v>0</v>
      </c>
      <c r="AD228" s="609"/>
      <c r="AE228" s="610">
        <f>ROUND(AD228*$H228,2)</f>
        <v>0</v>
      </c>
      <c r="AF228" s="609"/>
      <c r="AG228" s="610">
        <f>ROUND(AF228*$H228,2)</f>
        <v>0</v>
      </c>
      <c r="AH228" s="2103"/>
      <c r="AI228" s="2104">
        <f>ROUND(AH228*$H228,2)</f>
        <v>0</v>
      </c>
      <c r="AJ228" s="609"/>
      <c r="AK228" s="610">
        <f>ROUND(AJ228*$H228,2)</f>
        <v>0</v>
      </c>
      <c r="AL228" s="2103"/>
      <c r="AM228" s="2104">
        <f>ROUND(AL228*$H228,2)</f>
        <v>0</v>
      </c>
      <c r="AN228" s="2103"/>
      <c r="AO228" s="2104">
        <f>ROUND(AN228*$H228,2)</f>
        <v>0</v>
      </c>
      <c r="AP228" s="1940"/>
      <c r="AQ228" s="1941">
        <f>ROUND(AP228*$H228,2)</f>
        <v>0</v>
      </c>
      <c r="AR228" s="609">
        <f>AP228+AN228+AL228+AJ228+AH228+AF228+AD228+AB228+Z228+X228+V228+T228+R228+P228+N228+L228+J228</f>
        <v>8</v>
      </c>
      <c r="AS228" s="610">
        <f>ROUND(AR228*H228,2)</f>
        <v>18000</v>
      </c>
      <c r="AT228" s="609">
        <f>G228-AR228</f>
        <v>0</v>
      </c>
      <c r="AU228" s="610">
        <f>ROUND(AT228*H228,2)</f>
        <v>0</v>
      </c>
      <c r="AV228" s="820">
        <f>AU228/I228</f>
        <v>0</v>
      </c>
      <c r="GA228" s="108"/>
      <c r="GB228" s="109"/>
      <c r="GC228" s="110"/>
      <c r="GD228" s="110"/>
      <c r="GE228" s="111">
        <f>SUM(GE229:GE237)</f>
        <v>0</v>
      </c>
      <c r="GF228" s="110"/>
      <c r="GG228" s="111">
        <f>SUM(GG229:GG237)</f>
        <v>5.2900000000000004E-3</v>
      </c>
      <c r="GH228" s="110"/>
      <c r="GI228" s="112">
        <f>SUM(GI229:GI237)</f>
        <v>0</v>
      </c>
      <c r="HG228" s="113" t="s">
        <v>45</v>
      </c>
      <c r="HI228" s="114" t="s">
        <v>43</v>
      </c>
      <c r="HJ228" s="114" t="s">
        <v>45</v>
      </c>
      <c r="HN228" s="113" t="s">
        <v>103</v>
      </c>
      <c r="HZ228" s="115">
        <f>SUM(HZ229:HZ237)</f>
        <v>23117.24</v>
      </c>
    </row>
    <row r="229" spans="1:236" s="3" customFormat="1" ht="30" customHeight="1" x14ac:dyDescent="0.2">
      <c r="A229" s="43"/>
      <c r="B229" s="627"/>
      <c r="C229" s="416" t="s">
        <v>114</v>
      </c>
      <c r="D229" s="628" t="s">
        <v>7</v>
      </c>
      <c r="E229" s="629" t="s">
        <v>634</v>
      </c>
      <c r="F229" s="630"/>
      <c r="G229" s="628" t="s">
        <v>7</v>
      </c>
      <c r="H229" s="631"/>
      <c r="I229" s="632"/>
      <c r="J229" s="611"/>
      <c r="K229" s="612"/>
      <c r="L229" s="611"/>
      <c r="M229" s="612"/>
      <c r="N229" s="611"/>
      <c r="O229" s="612"/>
      <c r="P229" s="611"/>
      <c r="Q229" s="612"/>
      <c r="R229" s="611"/>
      <c r="S229" s="612"/>
      <c r="T229" s="611"/>
      <c r="U229" s="612"/>
      <c r="V229" s="611"/>
      <c r="W229" s="612"/>
      <c r="X229" s="611"/>
      <c r="Y229" s="612"/>
      <c r="Z229" s="611"/>
      <c r="AA229" s="612"/>
      <c r="AB229" s="611"/>
      <c r="AC229" s="612"/>
      <c r="AD229" s="611"/>
      <c r="AE229" s="612"/>
      <c r="AF229" s="611"/>
      <c r="AG229" s="612"/>
      <c r="AH229" s="2105"/>
      <c r="AI229" s="2106"/>
      <c r="AJ229" s="611"/>
      <c r="AK229" s="612"/>
      <c r="AL229" s="2105"/>
      <c r="AM229" s="2106"/>
      <c r="AN229" s="2105"/>
      <c r="AO229" s="2106"/>
      <c r="AP229" s="1942"/>
      <c r="AQ229" s="1943"/>
      <c r="AR229" s="611"/>
      <c r="AS229" s="612"/>
      <c r="AT229" s="611"/>
      <c r="AU229" s="612"/>
      <c r="AV229" s="821"/>
      <c r="GA229" s="44"/>
      <c r="GB229" s="586" t="s">
        <v>7</v>
      </c>
      <c r="GC229" s="587" t="s">
        <v>31</v>
      </c>
      <c r="GD229" s="196"/>
      <c r="GE229" s="45">
        <f>GD229*G237</f>
        <v>0</v>
      </c>
      <c r="GF229" s="45">
        <v>0</v>
      </c>
      <c r="GG229" s="45">
        <f>GF229*G237</f>
        <v>0</v>
      </c>
      <c r="GH229" s="45">
        <v>0</v>
      </c>
      <c r="GI229" s="588">
        <f>GH229*G237</f>
        <v>0</v>
      </c>
      <c r="HG229" s="46" t="s">
        <v>110</v>
      </c>
      <c r="HI229" s="46" t="s">
        <v>105</v>
      </c>
      <c r="HJ229" s="46" t="s">
        <v>46</v>
      </c>
      <c r="HN229" s="46" t="s">
        <v>103</v>
      </c>
      <c r="HT229" s="589">
        <f>IF(GC229="základní",I237,0)</f>
        <v>5670.88</v>
      </c>
      <c r="HU229" s="589">
        <f>IF(GC229="snížená",I237,0)</f>
        <v>0</v>
      </c>
      <c r="HV229" s="589">
        <f>IF(GC229="zákl. přenesená",I237,0)</f>
        <v>0</v>
      </c>
      <c r="HW229" s="589">
        <f>IF(GC229="sníž. přenesená",I237,0)</f>
        <v>0</v>
      </c>
      <c r="HX229" s="589">
        <f>IF(GC229="nulová",I237,0)</f>
        <v>0</v>
      </c>
      <c r="HY229" s="46" t="s">
        <v>45</v>
      </c>
      <c r="HZ229" s="589">
        <f>ROUND(H237*G237,2)</f>
        <v>5670.88</v>
      </c>
      <c r="IA229" s="46" t="s">
        <v>110</v>
      </c>
      <c r="IB229" s="46" t="s">
        <v>1315</v>
      </c>
    </row>
    <row r="230" spans="1:236" s="1" customFormat="1" ht="30" customHeight="1" x14ac:dyDescent="0.2">
      <c r="A230" s="23"/>
      <c r="B230" s="633"/>
      <c r="C230" s="416" t="s">
        <v>114</v>
      </c>
      <c r="D230" s="634" t="s">
        <v>7</v>
      </c>
      <c r="E230" s="635" t="s">
        <v>1159</v>
      </c>
      <c r="F230" s="636"/>
      <c r="G230" s="637">
        <v>8</v>
      </c>
      <c r="H230" s="638"/>
      <c r="I230" s="639"/>
      <c r="J230" s="542"/>
      <c r="K230" s="543"/>
      <c r="L230" s="542"/>
      <c r="M230" s="543"/>
      <c r="N230" s="542"/>
      <c r="O230" s="543"/>
      <c r="P230" s="542"/>
      <c r="Q230" s="543"/>
      <c r="R230" s="542"/>
      <c r="S230" s="543"/>
      <c r="T230" s="542"/>
      <c r="U230" s="543"/>
      <c r="V230" s="542"/>
      <c r="W230" s="543"/>
      <c r="X230" s="542"/>
      <c r="Y230" s="543"/>
      <c r="Z230" s="542"/>
      <c r="AA230" s="543"/>
      <c r="AB230" s="542"/>
      <c r="AC230" s="543"/>
      <c r="AD230" s="542"/>
      <c r="AE230" s="543"/>
      <c r="AF230" s="542"/>
      <c r="AG230" s="543"/>
      <c r="AH230" s="1605"/>
      <c r="AI230" s="1606"/>
      <c r="AJ230" s="542"/>
      <c r="AK230" s="543"/>
      <c r="AL230" s="1605"/>
      <c r="AM230" s="1606"/>
      <c r="AN230" s="1605"/>
      <c r="AO230" s="1606"/>
      <c r="AP230" s="1901"/>
      <c r="AQ230" s="1902"/>
      <c r="AR230" s="542"/>
      <c r="AS230" s="543"/>
      <c r="AT230" s="542"/>
      <c r="AU230" s="543"/>
      <c r="AV230" s="539"/>
      <c r="GA230" s="25"/>
      <c r="GB230" s="128"/>
      <c r="GC230" s="129"/>
      <c r="GD230" s="33"/>
      <c r="GE230" s="33"/>
      <c r="GF230" s="33"/>
      <c r="GG230" s="33"/>
      <c r="GH230" s="33"/>
      <c r="GI230" s="34"/>
      <c r="GJ230" s="22"/>
      <c r="GK230" s="22"/>
      <c r="GL230" s="22"/>
      <c r="GM230" s="22"/>
      <c r="GN230" s="22"/>
      <c r="GO230" s="22"/>
      <c r="GP230" s="22"/>
      <c r="GQ230" s="22"/>
      <c r="GR230" s="22"/>
      <c r="GS230" s="22"/>
      <c r="GT230" s="22"/>
      <c r="HI230" s="13" t="s">
        <v>112</v>
      </c>
      <c r="HJ230" s="13" t="s">
        <v>46</v>
      </c>
    </row>
    <row r="231" spans="1:236" s="10" customFormat="1" ht="30" customHeight="1" x14ac:dyDescent="0.2">
      <c r="A231" s="137"/>
      <c r="B231" s="550" t="s">
        <v>509</v>
      </c>
      <c r="C231" s="558" t="s">
        <v>105</v>
      </c>
      <c r="D231" s="559" t="s">
        <v>637</v>
      </c>
      <c r="E231" s="560" t="s">
        <v>638</v>
      </c>
      <c r="F231" s="561" t="s">
        <v>341</v>
      </c>
      <c r="G231" s="562">
        <v>2</v>
      </c>
      <c r="H231" s="563">
        <v>3625</v>
      </c>
      <c r="I231" s="564">
        <f>ROUND(H231*G231,2)</f>
        <v>7250</v>
      </c>
      <c r="J231" s="609"/>
      <c r="K231" s="610">
        <f>ROUND(J231*$H231,2)</f>
        <v>0</v>
      </c>
      <c r="L231" s="609"/>
      <c r="M231" s="610">
        <f>ROUND(L231*$H231,2)</f>
        <v>0</v>
      </c>
      <c r="N231" s="609">
        <v>2</v>
      </c>
      <c r="O231" s="610">
        <f>ROUND(N231*$H231,2)</f>
        <v>7250</v>
      </c>
      <c r="P231" s="609"/>
      <c r="Q231" s="610">
        <f>ROUND(P231*$H231,2)</f>
        <v>0</v>
      </c>
      <c r="R231" s="609"/>
      <c r="S231" s="610">
        <f>ROUND(R231*$H231,2)</f>
        <v>0</v>
      </c>
      <c r="T231" s="609"/>
      <c r="U231" s="610">
        <f>ROUND(T231*$H231,2)</f>
        <v>0</v>
      </c>
      <c r="V231" s="609"/>
      <c r="W231" s="610">
        <f>ROUND(V231*$H231,2)</f>
        <v>0</v>
      </c>
      <c r="X231" s="609"/>
      <c r="Y231" s="610">
        <f>ROUND(X231*$H231,2)</f>
        <v>0</v>
      </c>
      <c r="Z231" s="609"/>
      <c r="AA231" s="610">
        <f>ROUND(Z231*$H231,2)</f>
        <v>0</v>
      </c>
      <c r="AB231" s="609"/>
      <c r="AC231" s="610">
        <f>ROUND(AB231*$H231,2)</f>
        <v>0</v>
      </c>
      <c r="AD231" s="609"/>
      <c r="AE231" s="610">
        <f>ROUND(AD231*$H231,2)</f>
        <v>0</v>
      </c>
      <c r="AF231" s="609"/>
      <c r="AG231" s="610">
        <f>ROUND(AF231*$H231,2)</f>
        <v>0</v>
      </c>
      <c r="AH231" s="2103"/>
      <c r="AI231" s="2104">
        <f>ROUND(AH231*$H231,2)</f>
        <v>0</v>
      </c>
      <c r="AJ231" s="609"/>
      <c r="AK231" s="610">
        <f>ROUND(AJ231*$H231,2)</f>
        <v>0</v>
      </c>
      <c r="AL231" s="2103"/>
      <c r="AM231" s="2104">
        <f>ROUND(AL231*$H231,2)</f>
        <v>0</v>
      </c>
      <c r="AN231" s="2103"/>
      <c r="AO231" s="2104">
        <f>ROUND(AN231*$H231,2)</f>
        <v>0</v>
      </c>
      <c r="AP231" s="1940"/>
      <c r="AQ231" s="1941">
        <f>ROUND(AP231*$H231,2)</f>
        <v>0</v>
      </c>
      <c r="AR231" s="609">
        <f>AP231+AN231+AL231+AJ231+AH231+AF231+AD231+AB231+Z231+X231+V231+T231+R231+P231+N231+L231+J231</f>
        <v>2</v>
      </c>
      <c r="AS231" s="610">
        <f>ROUND(AR231*H231,2)</f>
        <v>7250</v>
      </c>
      <c r="AT231" s="609">
        <f>G231-AR231</f>
        <v>0</v>
      </c>
      <c r="AU231" s="610">
        <f>ROUND(AT231*H231,2)</f>
        <v>0</v>
      </c>
      <c r="AV231" s="820">
        <f>AU231/I231</f>
        <v>0</v>
      </c>
      <c r="GA231" s="139"/>
      <c r="GB231" s="140"/>
      <c r="GC231" s="141"/>
      <c r="GD231" s="141"/>
      <c r="GE231" s="141"/>
      <c r="GF231" s="141"/>
      <c r="GG231" s="141"/>
      <c r="GH231" s="141"/>
      <c r="GI231" s="142"/>
      <c r="HI231" s="143" t="s">
        <v>114</v>
      </c>
      <c r="HJ231" s="143" t="s">
        <v>46</v>
      </c>
      <c r="HK231" s="10" t="s">
        <v>46</v>
      </c>
      <c r="HL231" s="10" t="s">
        <v>23</v>
      </c>
      <c r="HM231" s="10" t="s">
        <v>45</v>
      </c>
      <c r="HN231" s="143" t="s">
        <v>103</v>
      </c>
    </row>
    <row r="232" spans="1:236" s="3" customFormat="1" ht="30" customHeight="1" x14ac:dyDescent="0.2">
      <c r="A232" s="43"/>
      <c r="B232" s="625"/>
      <c r="C232" s="416" t="s">
        <v>112</v>
      </c>
      <c r="D232" s="196"/>
      <c r="E232" s="626" t="s">
        <v>640</v>
      </c>
      <c r="F232" s="196"/>
      <c r="G232" s="196"/>
      <c r="H232" s="197"/>
      <c r="I232" s="498"/>
      <c r="J232" s="611"/>
      <c r="K232" s="612"/>
      <c r="L232" s="611"/>
      <c r="M232" s="612"/>
      <c r="N232" s="611"/>
      <c r="O232" s="612"/>
      <c r="P232" s="611"/>
      <c r="Q232" s="612"/>
      <c r="R232" s="611"/>
      <c r="S232" s="612"/>
      <c r="T232" s="611"/>
      <c r="U232" s="612"/>
      <c r="V232" s="611"/>
      <c r="W232" s="612"/>
      <c r="X232" s="611"/>
      <c r="Y232" s="612"/>
      <c r="Z232" s="611"/>
      <c r="AA232" s="612"/>
      <c r="AB232" s="611"/>
      <c r="AC232" s="612"/>
      <c r="AD232" s="611"/>
      <c r="AE232" s="612"/>
      <c r="AF232" s="611"/>
      <c r="AG232" s="612"/>
      <c r="AH232" s="2105"/>
      <c r="AI232" s="2106"/>
      <c r="AJ232" s="611"/>
      <c r="AK232" s="612"/>
      <c r="AL232" s="2105"/>
      <c r="AM232" s="2106"/>
      <c r="AN232" s="2105"/>
      <c r="AO232" s="2106"/>
      <c r="AP232" s="1942"/>
      <c r="AQ232" s="1943"/>
      <c r="AR232" s="611"/>
      <c r="AS232" s="612"/>
      <c r="AT232" s="611"/>
      <c r="AU232" s="612"/>
      <c r="AV232" s="821"/>
      <c r="GA232" s="44"/>
      <c r="GB232" s="586" t="s">
        <v>7</v>
      </c>
      <c r="GC232" s="587" t="s">
        <v>31</v>
      </c>
      <c r="GD232" s="196"/>
      <c r="GE232" s="45">
        <f>GD232*G240</f>
        <v>0</v>
      </c>
      <c r="GF232" s="45">
        <v>5.0000000000000002E-5</v>
      </c>
      <c r="GG232" s="45">
        <f>GF232*G240</f>
        <v>5.2900000000000004E-3</v>
      </c>
      <c r="GH232" s="45">
        <v>0</v>
      </c>
      <c r="GI232" s="588">
        <f>GH232*G240</f>
        <v>0</v>
      </c>
      <c r="HG232" s="46" t="s">
        <v>110</v>
      </c>
      <c r="HI232" s="46" t="s">
        <v>105</v>
      </c>
      <c r="HJ232" s="46" t="s">
        <v>46</v>
      </c>
      <c r="HN232" s="46" t="s">
        <v>103</v>
      </c>
      <c r="HT232" s="589">
        <f>IF(GC232="základní",I240,0)</f>
        <v>7448.32</v>
      </c>
      <c r="HU232" s="589">
        <f>IF(GC232="snížená",I240,0)</f>
        <v>0</v>
      </c>
      <c r="HV232" s="589">
        <f>IF(GC232="zákl. přenesená",I240,0)</f>
        <v>0</v>
      </c>
      <c r="HW232" s="589">
        <f>IF(GC232="sníž. přenesená",I240,0)</f>
        <v>0</v>
      </c>
      <c r="HX232" s="589">
        <f>IF(GC232="nulová",I240,0)</f>
        <v>0</v>
      </c>
      <c r="HY232" s="46" t="s">
        <v>45</v>
      </c>
      <c r="HZ232" s="589">
        <f>ROUND(H240*G240,2)</f>
        <v>7448.32</v>
      </c>
      <c r="IA232" s="46" t="s">
        <v>110</v>
      </c>
      <c r="IB232" s="46" t="s">
        <v>1317</v>
      </c>
    </row>
    <row r="233" spans="1:236" s="1" customFormat="1" ht="30" customHeight="1" thickBot="1" x14ac:dyDescent="0.25">
      <c r="A233" s="23"/>
      <c r="B233" s="633"/>
      <c r="C233" s="416" t="s">
        <v>114</v>
      </c>
      <c r="D233" s="634" t="s">
        <v>7</v>
      </c>
      <c r="E233" s="635" t="s">
        <v>1161</v>
      </c>
      <c r="F233" s="636"/>
      <c r="G233" s="637">
        <v>2</v>
      </c>
      <c r="H233" s="638"/>
      <c r="I233" s="639"/>
      <c r="J233" s="542"/>
      <c r="K233" s="543"/>
      <c r="L233" s="542"/>
      <c r="M233" s="543"/>
      <c r="N233" s="542"/>
      <c r="O233" s="543"/>
      <c r="P233" s="542"/>
      <c r="Q233" s="543"/>
      <c r="R233" s="542"/>
      <c r="S233" s="543"/>
      <c r="T233" s="542"/>
      <c r="U233" s="543"/>
      <c r="V233" s="542"/>
      <c r="W233" s="543"/>
      <c r="X233" s="542"/>
      <c r="Y233" s="543"/>
      <c r="Z233" s="542"/>
      <c r="AA233" s="543"/>
      <c r="AB233" s="542"/>
      <c r="AC233" s="543"/>
      <c r="AD233" s="542"/>
      <c r="AE233" s="543"/>
      <c r="AF233" s="542"/>
      <c r="AG233" s="543"/>
      <c r="AH233" s="1605"/>
      <c r="AI233" s="1606"/>
      <c r="AJ233" s="542"/>
      <c r="AK233" s="543"/>
      <c r="AL233" s="1605"/>
      <c r="AM233" s="1606"/>
      <c r="AN233" s="1605"/>
      <c r="AO233" s="1606"/>
      <c r="AP233" s="1901"/>
      <c r="AQ233" s="1902"/>
      <c r="AR233" s="542"/>
      <c r="AS233" s="543"/>
      <c r="AT233" s="542"/>
      <c r="AU233" s="543"/>
      <c r="AV233" s="539"/>
      <c r="GA233" s="25"/>
      <c r="GB233" s="128"/>
      <c r="GC233" s="129"/>
      <c r="GD233" s="33"/>
      <c r="GE233" s="33"/>
      <c r="GF233" s="33"/>
      <c r="GG233" s="33"/>
      <c r="GH233" s="33"/>
      <c r="GI233" s="34"/>
      <c r="GJ233" s="22"/>
      <c r="GK233" s="22"/>
      <c r="GL233" s="22"/>
      <c r="GM233" s="22"/>
      <c r="GN233" s="22"/>
      <c r="GO233" s="22"/>
      <c r="GP233" s="22"/>
      <c r="GQ233" s="22"/>
      <c r="GR233" s="22"/>
      <c r="GS233" s="22"/>
      <c r="GT233" s="22"/>
      <c r="HI233" s="13" t="s">
        <v>112</v>
      </c>
      <c r="HJ233" s="13" t="s">
        <v>46</v>
      </c>
    </row>
    <row r="234" spans="1:236" s="10" customFormat="1" ht="30" customHeight="1" thickBot="1" x14ac:dyDescent="0.25">
      <c r="A234" s="137"/>
      <c r="B234" s="657"/>
      <c r="C234" s="658"/>
      <c r="D234" s="658"/>
      <c r="E234" s="658"/>
      <c r="F234" s="658"/>
      <c r="G234" s="658"/>
      <c r="H234" s="658"/>
      <c r="I234" s="659"/>
      <c r="J234" s="2255" t="s">
        <v>2484</v>
      </c>
      <c r="K234" s="2266"/>
      <c r="L234" s="2275" t="s">
        <v>2485</v>
      </c>
      <c r="M234" s="2266"/>
      <c r="N234" s="2255" t="s">
        <v>2486</v>
      </c>
      <c r="O234" s="2266"/>
      <c r="P234" s="2255" t="s">
        <v>2487</v>
      </c>
      <c r="Q234" s="2266"/>
      <c r="R234" s="2255" t="s">
        <v>2488</v>
      </c>
      <c r="S234" s="2266"/>
      <c r="T234" s="2255" t="s">
        <v>2489</v>
      </c>
      <c r="U234" s="2266"/>
      <c r="V234" s="2255" t="s">
        <v>2490</v>
      </c>
      <c r="W234" s="2266"/>
      <c r="X234" s="2255" t="s">
        <v>2491</v>
      </c>
      <c r="Y234" s="2266"/>
      <c r="Z234" s="2255" t="s">
        <v>2492</v>
      </c>
      <c r="AA234" s="2266"/>
      <c r="AB234" s="2255" t="s">
        <v>2493</v>
      </c>
      <c r="AC234" s="2266"/>
      <c r="AD234" s="2255" t="s">
        <v>2494</v>
      </c>
      <c r="AE234" s="2266"/>
      <c r="AF234" s="2255" t="s">
        <v>2495</v>
      </c>
      <c r="AG234" s="2266"/>
      <c r="AH234" s="2270" t="s">
        <v>2496</v>
      </c>
      <c r="AI234" s="2271"/>
      <c r="AJ234" s="2255" t="s">
        <v>2497</v>
      </c>
      <c r="AK234" s="2266"/>
      <c r="AL234" s="2270" t="s">
        <v>2498</v>
      </c>
      <c r="AM234" s="2271"/>
      <c r="AN234" s="2270" t="s">
        <v>2499</v>
      </c>
      <c r="AO234" s="2271"/>
      <c r="AP234" s="2272" t="s">
        <v>2504</v>
      </c>
      <c r="AQ234" s="2273"/>
      <c r="AR234" s="2255" t="s">
        <v>2500</v>
      </c>
      <c r="AS234" s="2266"/>
      <c r="AT234" s="2255" t="s">
        <v>2501</v>
      </c>
      <c r="AU234" s="2256"/>
      <c r="AV234" s="521" t="s">
        <v>2502</v>
      </c>
      <c r="GA234" s="139"/>
      <c r="GB234" s="140"/>
      <c r="GC234" s="141"/>
      <c r="GD234" s="141"/>
      <c r="GE234" s="141"/>
      <c r="GF234" s="141"/>
      <c r="GG234" s="141"/>
      <c r="GH234" s="141"/>
      <c r="GI234" s="142"/>
      <c r="HI234" s="143" t="s">
        <v>114</v>
      </c>
      <c r="HJ234" s="143" t="s">
        <v>46</v>
      </c>
      <c r="HK234" s="10" t="s">
        <v>46</v>
      </c>
      <c r="HL234" s="10" t="s">
        <v>23</v>
      </c>
      <c r="HM234" s="10" t="s">
        <v>45</v>
      </c>
      <c r="HN234" s="143" t="s">
        <v>103</v>
      </c>
    </row>
    <row r="235" spans="1:236" s="3" customFormat="1" ht="30" customHeight="1" thickBot="1" x14ac:dyDescent="0.25">
      <c r="A235" s="43"/>
      <c r="B235" s="599"/>
      <c r="C235" s="600"/>
      <c r="D235" s="600"/>
      <c r="E235" s="600"/>
      <c r="F235" s="600"/>
      <c r="G235" s="600"/>
      <c r="H235" s="600"/>
      <c r="I235" s="601"/>
      <c r="J235" s="175" t="s">
        <v>91</v>
      </c>
      <c r="K235" s="177" t="s">
        <v>2503</v>
      </c>
      <c r="L235" s="175" t="s">
        <v>91</v>
      </c>
      <c r="M235" s="177" t="s">
        <v>2503</v>
      </c>
      <c r="N235" s="175" t="s">
        <v>91</v>
      </c>
      <c r="O235" s="177" t="s">
        <v>2503</v>
      </c>
      <c r="P235" s="175" t="s">
        <v>91</v>
      </c>
      <c r="Q235" s="177" t="s">
        <v>2503</v>
      </c>
      <c r="R235" s="175" t="s">
        <v>91</v>
      </c>
      <c r="S235" s="177" t="s">
        <v>2503</v>
      </c>
      <c r="T235" s="175" t="s">
        <v>91</v>
      </c>
      <c r="U235" s="177" t="s">
        <v>2503</v>
      </c>
      <c r="V235" s="175" t="s">
        <v>91</v>
      </c>
      <c r="W235" s="177" t="s">
        <v>2503</v>
      </c>
      <c r="X235" s="175" t="s">
        <v>91</v>
      </c>
      <c r="Y235" s="177" t="s">
        <v>2503</v>
      </c>
      <c r="Z235" s="175" t="s">
        <v>91</v>
      </c>
      <c r="AA235" s="177" t="s">
        <v>2503</v>
      </c>
      <c r="AB235" s="175" t="s">
        <v>91</v>
      </c>
      <c r="AC235" s="177" t="s">
        <v>2503</v>
      </c>
      <c r="AD235" s="175" t="s">
        <v>91</v>
      </c>
      <c r="AE235" s="177" t="s">
        <v>2503</v>
      </c>
      <c r="AF235" s="175" t="s">
        <v>91</v>
      </c>
      <c r="AG235" s="177" t="s">
        <v>2503</v>
      </c>
      <c r="AH235" s="1599" t="s">
        <v>91</v>
      </c>
      <c r="AI235" s="1600" t="s">
        <v>2503</v>
      </c>
      <c r="AJ235" s="175" t="s">
        <v>91</v>
      </c>
      <c r="AK235" s="177" t="s">
        <v>2503</v>
      </c>
      <c r="AL235" s="1599" t="s">
        <v>91</v>
      </c>
      <c r="AM235" s="1600" t="s">
        <v>2503</v>
      </c>
      <c r="AN235" s="1599" t="s">
        <v>91</v>
      </c>
      <c r="AO235" s="1600" t="s">
        <v>2503</v>
      </c>
      <c r="AP235" s="1895" t="s">
        <v>91</v>
      </c>
      <c r="AQ235" s="1896" t="s">
        <v>2503</v>
      </c>
      <c r="AR235" s="175" t="s">
        <v>91</v>
      </c>
      <c r="AS235" s="177" t="s">
        <v>2503</v>
      </c>
      <c r="AT235" s="175" t="s">
        <v>91</v>
      </c>
      <c r="AU235" s="177" t="s">
        <v>2503</v>
      </c>
      <c r="AV235" s="522"/>
      <c r="GA235" s="44"/>
      <c r="GB235" s="586" t="s">
        <v>7</v>
      </c>
      <c r="GC235" s="587" t="s">
        <v>31</v>
      </c>
      <c r="GD235" s="196"/>
      <c r="GE235" s="45">
        <f>GD235*G243</f>
        <v>0</v>
      </c>
      <c r="GF235" s="45">
        <v>0</v>
      </c>
      <c r="GG235" s="45">
        <f>GF235*G243</f>
        <v>0</v>
      </c>
      <c r="GH235" s="45">
        <v>0</v>
      </c>
      <c r="GI235" s="588">
        <f>GH235*G243</f>
        <v>0</v>
      </c>
      <c r="HG235" s="46" t="s">
        <v>110</v>
      </c>
      <c r="HI235" s="46" t="s">
        <v>105</v>
      </c>
      <c r="HJ235" s="46" t="s">
        <v>46</v>
      </c>
      <c r="HN235" s="46" t="s">
        <v>103</v>
      </c>
      <c r="HT235" s="589">
        <f>IF(GC235="základní",I243,0)</f>
        <v>9998.0400000000009</v>
      </c>
      <c r="HU235" s="589">
        <f>IF(GC235="snížená",I243,0)</f>
        <v>0</v>
      </c>
      <c r="HV235" s="589">
        <f>IF(GC235="zákl. přenesená",I243,0)</f>
        <v>0</v>
      </c>
      <c r="HW235" s="589">
        <f>IF(GC235="sníž. přenesená",I243,0)</f>
        <v>0</v>
      </c>
      <c r="HX235" s="589">
        <f>IF(GC235="nulová",I243,0)</f>
        <v>0</v>
      </c>
      <c r="HY235" s="46" t="s">
        <v>45</v>
      </c>
      <c r="HZ235" s="589">
        <f>ROUND(H243*G243,2)</f>
        <v>9998.0400000000009</v>
      </c>
      <c r="IA235" s="46" t="s">
        <v>110</v>
      </c>
      <c r="IB235" s="46" t="s">
        <v>1319</v>
      </c>
    </row>
    <row r="236" spans="1:236" s="1131" customFormat="1" ht="30" customHeight="1" thickBot="1" x14ac:dyDescent="0.35">
      <c r="A236" s="1156"/>
      <c r="B236" s="1151"/>
      <c r="C236" s="1152" t="s">
        <v>43</v>
      </c>
      <c r="D236" s="1152" t="s">
        <v>173</v>
      </c>
      <c r="E236" s="1153" t="s">
        <v>642</v>
      </c>
      <c r="F236" s="1154"/>
      <c r="G236" s="1154"/>
      <c r="H236" s="1155"/>
      <c r="I236" s="686">
        <f>HZ228</f>
        <v>23117.24</v>
      </c>
      <c r="J236" s="1122"/>
      <c r="K236" s="1123">
        <f>K237+K240+K243</f>
        <v>0</v>
      </c>
      <c r="L236" s="404"/>
      <c r="M236" s="404">
        <f>M237+M240+M243</f>
        <v>0</v>
      </c>
      <c r="N236" s="404"/>
      <c r="O236" s="404">
        <f>O237+O240+O243</f>
        <v>0</v>
      </c>
      <c r="P236" s="404"/>
      <c r="Q236" s="404">
        <f>Q237+Q240+Q243</f>
        <v>0</v>
      </c>
      <c r="R236" s="404"/>
      <c r="S236" s="404">
        <f>S237+S240+S243</f>
        <v>0</v>
      </c>
      <c r="T236" s="404"/>
      <c r="U236" s="404">
        <f>U237+U240+U243</f>
        <v>0</v>
      </c>
      <c r="V236" s="404"/>
      <c r="W236" s="404">
        <f>W237+W240+W243</f>
        <v>0</v>
      </c>
      <c r="X236" s="404"/>
      <c r="Y236" s="404">
        <f>Y237+Y240+Y243</f>
        <v>0</v>
      </c>
      <c r="Z236" s="404"/>
      <c r="AA236" s="404">
        <f>AA237+AA240+AA243</f>
        <v>0</v>
      </c>
      <c r="AB236" s="404"/>
      <c r="AC236" s="404">
        <f>AC237+AC240+AC243</f>
        <v>0</v>
      </c>
      <c r="AD236" s="404"/>
      <c r="AE236" s="404">
        <f>AE237+AE240+AE243</f>
        <v>0</v>
      </c>
      <c r="AF236" s="404"/>
      <c r="AG236" s="404">
        <f>AG237+AG240+AG243</f>
        <v>0</v>
      </c>
      <c r="AH236" s="1670"/>
      <c r="AI236" s="1670">
        <f>AI237+AI240+AI243</f>
        <v>9998.0400000000009</v>
      </c>
      <c r="AJ236" s="404"/>
      <c r="AK236" s="404">
        <f>AK237+AK240+AK243</f>
        <v>0</v>
      </c>
      <c r="AL236" s="1670"/>
      <c r="AM236" s="1670">
        <f>AM237+AM240+AM243</f>
        <v>0</v>
      </c>
      <c r="AN236" s="1670"/>
      <c r="AO236" s="1670">
        <f>AO237+AO240+AO243</f>
        <v>0</v>
      </c>
      <c r="AP236" s="1937"/>
      <c r="AQ236" s="1937">
        <f>AQ237+AQ240+AQ243</f>
        <v>0</v>
      </c>
      <c r="AR236" s="1123"/>
      <c r="AS236" s="1123">
        <f>AS237+AS240+AS243</f>
        <v>9998.0400000000009</v>
      </c>
      <c r="AT236" s="1123"/>
      <c r="AU236" s="1123">
        <f>AU237+AU240+AU243</f>
        <v>13119.2</v>
      </c>
      <c r="AV236" s="1124">
        <f>AU236/I236</f>
        <v>0.56750719376534564</v>
      </c>
      <c r="GA236" s="1132"/>
      <c r="GB236" s="1133"/>
      <c r="GC236" s="1134"/>
      <c r="GD236" s="1134"/>
      <c r="GE236" s="1134"/>
      <c r="GF236" s="1134"/>
      <c r="GG236" s="1134"/>
      <c r="GH236" s="1134"/>
      <c r="GI236" s="1135"/>
      <c r="HI236" s="1136" t="s">
        <v>112</v>
      </c>
      <c r="HJ236" s="1136" t="s">
        <v>46</v>
      </c>
    </row>
    <row r="237" spans="1:236" s="10" customFormat="1" ht="30" customHeight="1" x14ac:dyDescent="0.2">
      <c r="A237" s="137"/>
      <c r="B237" s="550" t="s">
        <v>514</v>
      </c>
      <c r="C237" s="551" t="s">
        <v>105</v>
      </c>
      <c r="D237" s="552" t="s">
        <v>671</v>
      </c>
      <c r="E237" s="553" t="s">
        <v>672</v>
      </c>
      <c r="F237" s="554" t="s">
        <v>153</v>
      </c>
      <c r="G237" s="555">
        <v>105.8</v>
      </c>
      <c r="H237" s="556">
        <v>53.6</v>
      </c>
      <c r="I237" s="557">
        <f>ROUND(H237*G237,2)</f>
        <v>5670.88</v>
      </c>
      <c r="J237" s="609"/>
      <c r="K237" s="610">
        <f>ROUND(J237*$H237,2)</f>
        <v>0</v>
      </c>
      <c r="L237" s="609"/>
      <c r="M237" s="610">
        <f>ROUND(L237*$H237,2)</f>
        <v>0</v>
      </c>
      <c r="N237" s="609"/>
      <c r="O237" s="610">
        <f>ROUND(N237*$H237,2)</f>
        <v>0</v>
      </c>
      <c r="P237" s="609"/>
      <c r="Q237" s="610">
        <f>ROUND(P237*$H237,2)</f>
        <v>0</v>
      </c>
      <c r="R237" s="609"/>
      <c r="S237" s="610">
        <f>ROUND(R237*$H237,2)</f>
        <v>0</v>
      </c>
      <c r="T237" s="609"/>
      <c r="U237" s="610">
        <f>ROUND(T237*$H237,2)</f>
        <v>0</v>
      </c>
      <c r="V237" s="609"/>
      <c r="W237" s="610">
        <f>ROUND(V237*$H237,2)</f>
        <v>0</v>
      </c>
      <c r="X237" s="609"/>
      <c r="Y237" s="610">
        <f>ROUND(X237*$H237,2)</f>
        <v>0</v>
      </c>
      <c r="Z237" s="609"/>
      <c r="AA237" s="610">
        <f>ROUND(Z237*$H237,2)</f>
        <v>0</v>
      </c>
      <c r="AB237" s="609"/>
      <c r="AC237" s="610">
        <f>ROUND(AB237*$H237,2)</f>
        <v>0</v>
      </c>
      <c r="AD237" s="609"/>
      <c r="AE237" s="610">
        <f>ROUND(AD237*$H237,2)</f>
        <v>0</v>
      </c>
      <c r="AF237" s="609"/>
      <c r="AG237" s="610">
        <f>ROUND(AF237*$H237,2)</f>
        <v>0</v>
      </c>
      <c r="AH237" s="2103"/>
      <c r="AI237" s="2104">
        <f>ROUND(AH237*$H237,2)</f>
        <v>0</v>
      </c>
      <c r="AJ237" s="609"/>
      <c r="AK237" s="610">
        <f>ROUND(AJ237*$H237,2)</f>
        <v>0</v>
      </c>
      <c r="AL237" s="2103"/>
      <c r="AM237" s="2104">
        <f>ROUND(AL237*$H237,2)</f>
        <v>0</v>
      </c>
      <c r="AN237" s="2103"/>
      <c r="AO237" s="2104">
        <f>ROUND(AN237*$H237,2)</f>
        <v>0</v>
      </c>
      <c r="AP237" s="1940"/>
      <c r="AQ237" s="1941">
        <f>ROUND(AP237*$H237,2)</f>
        <v>0</v>
      </c>
      <c r="AR237" s="609">
        <f>AP237+AN237+AL237+AJ237+AH237+AF237+AD237+AB237+Z237+X237+V237+T237+R237+P237+N237+L237+J237</f>
        <v>0</v>
      </c>
      <c r="AS237" s="610">
        <f>ROUND(AR237*H237,2)</f>
        <v>0</v>
      </c>
      <c r="AT237" s="609">
        <f>G237-AR237</f>
        <v>105.8</v>
      </c>
      <c r="AU237" s="610">
        <f>ROUND(AT237*H237,2)</f>
        <v>5670.88</v>
      </c>
      <c r="AV237" s="820">
        <f>AU237/I237</f>
        <v>1</v>
      </c>
      <c r="GA237" s="139"/>
      <c r="GB237" s="140"/>
      <c r="GC237" s="141"/>
      <c r="GD237" s="141"/>
      <c r="GE237" s="141"/>
      <c r="GF237" s="141"/>
      <c r="GG237" s="141"/>
      <c r="GH237" s="141"/>
      <c r="GI237" s="142"/>
      <c r="HI237" s="143" t="s">
        <v>114</v>
      </c>
      <c r="HJ237" s="143" t="s">
        <v>46</v>
      </c>
      <c r="HK237" s="10" t="s">
        <v>46</v>
      </c>
      <c r="HL237" s="10" t="s">
        <v>23</v>
      </c>
      <c r="HM237" s="10" t="s">
        <v>45</v>
      </c>
      <c r="HN237" s="143" t="s">
        <v>103</v>
      </c>
    </row>
    <row r="238" spans="1:236" s="8" customFormat="1" ht="30" customHeight="1" x14ac:dyDescent="0.2">
      <c r="A238" s="106"/>
      <c r="B238" s="625"/>
      <c r="C238" s="416" t="s">
        <v>112</v>
      </c>
      <c r="D238" s="196"/>
      <c r="E238" s="626" t="s">
        <v>674</v>
      </c>
      <c r="F238" s="196"/>
      <c r="G238" s="196"/>
      <c r="H238" s="197"/>
      <c r="I238" s="498"/>
      <c r="J238" s="325"/>
      <c r="K238" s="326"/>
      <c r="L238" s="325"/>
      <c r="M238" s="326"/>
      <c r="N238" s="325"/>
      <c r="O238" s="326"/>
      <c r="P238" s="325"/>
      <c r="Q238" s="326"/>
      <c r="R238" s="325"/>
      <c r="S238" s="326"/>
      <c r="T238" s="325"/>
      <c r="U238" s="326"/>
      <c r="V238" s="325"/>
      <c r="W238" s="326"/>
      <c r="X238" s="325"/>
      <c r="Y238" s="326"/>
      <c r="Z238" s="325"/>
      <c r="AA238" s="326"/>
      <c r="AB238" s="325"/>
      <c r="AC238" s="326"/>
      <c r="AD238" s="325"/>
      <c r="AE238" s="326"/>
      <c r="AF238" s="325"/>
      <c r="AG238" s="326"/>
      <c r="AH238" s="1616"/>
      <c r="AI238" s="1617"/>
      <c r="AJ238" s="325"/>
      <c r="AK238" s="326"/>
      <c r="AL238" s="1616"/>
      <c r="AM238" s="1617"/>
      <c r="AN238" s="1616"/>
      <c r="AO238" s="1617"/>
      <c r="AP238" s="1913"/>
      <c r="AQ238" s="1914"/>
      <c r="AR238" s="325"/>
      <c r="AS238" s="326"/>
      <c r="AT238" s="325"/>
      <c r="AU238" s="326"/>
      <c r="AV238" s="532"/>
      <c r="GA238" s="108"/>
      <c r="GB238" s="109"/>
      <c r="GC238" s="110"/>
      <c r="GD238" s="110"/>
      <c r="GE238" s="111">
        <f>SUM(GE239:GE257)</f>
        <v>0</v>
      </c>
      <c r="GF238" s="110"/>
      <c r="GG238" s="111">
        <f>SUM(GG239:GG257)</f>
        <v>0</v>
      </c>
      <c r="GH238" s="110"/>
      <c r="GI238" s="112">
        <f>SUM(GI239:GI257)</f>
        <v>0</v>
      </c>
      <c r="HG238" s="113" t="s">
        <v>45</v>
      </c>
      <c r="HI238" s="114" t="s">
        <v>43</v>
      </c>
      <c r="HJ238" s="114" t="s">
        <v>45</v>
      </c>
      <c r="HN238" s="113" t="s">
        <v>103</v>
      </c>
      <c r="HZ238" s="115">
        <f>SUM(HZ239:HZ257)</f>
        <v>42309.36</v>
      </c>
    </row>
    <row r="239" spans="1:236" s="3" customFormat="1" ht="30" customHeight="1" x14ac:dyDescent="0.2">
      <c r="A239" s="43"/>
      <c r="B239" s="633"/>
      <c r="C239" s="416" t="s">
        <v>114</v>
      </c>
      <c r="D239" s="634" t="s">
        <v>7</v>
      </c>
      <c r="E239" s="635" t="s">
        <v>1316</v>
      </c>
      <c r="F239" s="636"/>
      <c r="G239" s="637">
        <v>105.8</v>
      </c>
      <c r="H239" s="638"/>
      <c r="I239" s="639"/>
      <c r="J239" s="611"/>
      <c r="K239" s="612"/>
      <c r="L239" s="611"/>
      <c r="M239" s="612"/>
      <c r="N239" s="611"/>
      <c r="O239" s="612"/>
      <c r="P239" s="611"/>
      <c r="Q239" s="612"/>
      <c r="R239" s="611"/>
      <c r="S239" s="612"/>
      <c r="T239" s="611"/>
      <c r="U239" s="612"/>
      <c r="V239" s="611"/>
      <c r="W239" s="612"/>
      <c r="X239" s="611"/>
      <c r="Y239" s="612"/>
      <c r="Z239" s="611"/>
      <c r="AA239" s="612"/>
      <c r="AB239" s="611"/>
      <c r="AC239" s="612"/>
      <c r="AD239" s="611"/>
      <c r="AE239" s="612"/>
      <c r="AF239" s="611"/>
      <c r="AG239" s="612"/>
      <c r="AH239" s="2105"/>
      <c r="AI239" s="2106"/>
      <c r="AJ239" s="611"/>
      <c r="AK239" s="612"/>
      <c r="AL239" s="2105"/>
      <c r="AM239" s="2106"/>
      <c r="AN239" s="2105"/>
      <c r="AO239" s="2106"/>
      <c r="AP239" s="1942"/>
      <c r="AQ239" s="1943"/>
      <c r="AR239" s="611"/>
      <c r="AS239" s="612"/>
      <c r="AT239" s="611"/>
      <c r="AU239" s="612"/>
      <c r="AV239" s="821"/>
      <c r="GA239" s="44"/>
      <c r="GB239" s="586" t="s">
        <v>7</v>
      </c>
      <c r="GC239" s="587" t="s">
        <v>31</v>
      </c>
      <c r="GD239" s="196"/>
      <c r="GE239" s="45">
        <f>GD239*G249</f>
        <v>0</v>
      </c>
      <c r="GF239" s="45">
        <v>0</v>
      </c>
      <c r="GG239" s="45">
        <f>GF239*G249</f>
        <v>0</v>
      </c>
      <c r="GH239" s="45">
        <v>0</v>
      </c>
      <c r="GI239" s="588">
        <f>GH239*G249</f>
        <v>0</v>
      </c>
      <c r="HG239" s="46" t="s">
        <v>110</v>
      </c>
      <c r="HI239" s="46" t="s">
        <v>105</v>
      </c>
      <c r="HJ239" s="46" t="s">
        <v>46</v>
      </c>
      <c r="HN239" s="46" t="s">
        <v>103</v>
      </c>
      <c r="HT239" s="589">
        <f>IF(GC239="základní",I249,0)</f>
        <v>6684.01</v>
      </c>
      <c r="HU239" s="589">
        <f>IF(GC239="snížená",I249,0)</f>
        <v>0</v>
      </c>
      <c r="HV239" s="589">
        <f>IF(GC239="zákl. přenesená",I249,0)</f>
        <v>0</v>
      </c>
      <c r="HW239" s="589">
        <f>IF(GC239="sníž. přenesená",I249,0)</f>
        <v>0</v>
      </c>
      <c r="HX239" s="589">
        <f>IF(GC239="nulová",I249,0)</f>
        <v>0</v>
      </c>
      <c r="HY239" s="46" t="s">
        <v>45</v>
      </c>
      <c r="HZ239" s="589">
        <f>ROUND(H249*G249,2)</f>
        <v>6684.01</v>
      </c>
      <c r="IA239" s="46" t="s">
        <v>110</v>
      </c>
      <c r="IB239" s="46" t="s">
        <v>1321</v>
      </c>
    </row>
    <row r="240" spans="1:236" s="1" customFormat="1" ht="30" customHeight="1" x14ac:dyDescent="0.2">
      <c r="A240" s="23"/>
      <c r="B240" s="550" t="s">
        <v>519</v>
      </c>
      <c r="C240" s="558" t="s">
        <v>105</v>
      </c>
      <c r="D240" s="559" t="s">
        <v>666</v>
      </c>
      <c r="E240" s="560" t="s">
        <v>667</v>
      </c>
      <c r="F240" s="561" t="s">
        <v>153</v>
      </c>
      <c r="G240" s="562">
        <v>105.8</v>
      </c>
      <c r="H240" s="563">
        <v>70.400000000000006</v>
      </c>
      <c r="I240" s="564">
        <f>ROUND(H240*G240,2)</f>
        <v>7448.32</v>
      </c>
      <c r="J240" s="609"/>
      <c r="K240" s="610">
        <f>ROUND(J240*$H240,2)</f>
        <v>0</v>
      </c>
      <c r="L240" s="609"/>
      <c r="M240" s="610">
        <f>ROUND(L240*$H240,2)</f>
        <v>0</v>
      </c>
      <c r="N240" s="609"/>
      <c r="O240" s="610">
        <f>ROUND(N240*$H240,2)</f>
        <v>0</v>
      </c>
      <c r="P240" s="609"/>
      <c r="Q240" s="610">
        <f>ROUND(P240*$H240,2)</f>
        <v>0</v>
      </c>
      <c r="R240" s="609"/>
      <c r="S240" s="610">
        <f>ROUND(R240*$H240,2)</f>
        <v>0</v>
      </c>
      <c r="T240" s="609"/>
      <c r="U240" s="610">
        <f>ROUND(T240*$H240,2)</f>
        <v>0</v>
      </c>
      <c r="V240" s="609"/>
      <c r="W240" s="610">
        <f>ROUND(V240*$H240,2)</f>
        <v>0</v>
      </c>
      <c r="X240" s="609"/>
      <c r="Y240" s="610">
        <f>ROUND(X240*$H240,2)</f>
        <v>0</v>
      </c>
      <c r="Z240" s="609"/>
      <c r="AA240" s="610">
        <f>ROUND(Z240*$H240,2)</f>
        <v>0</v>
      </c>
      <c r="AB240" s="609"/>
      <c r="AC240" s="610">
        <f>ROUND(AB240*$H240,2)</f>
        <v>0</v>
      </c>
      <c r="AD240" s="609"/>
      <c r="AE240" s="610">
        <f>ROUND(AD240*$H240,2)</f>
        <v>0</v>
      </c>
      <c r="AF240" s="609"/>
      <c r="AG240" s="610">
        <f>ROUND(AF240*$H240,2)</f>
        <v>0</v>
      </c>
      <c r="AH240" s="2103"/>
      <c r="AI240" s="2104">
        <f>ROUND(AH240*$H240,2)</f>
        <v>0</v>
      </c>
      <c r="AJ240" s="609"/>
      <c r="AK240" s="610">
        <f>ROUND(AJ240*$H240,2)</f>
        <v>0</v>
      </c>
      <c r="AL240" s="2103"/>
      <c r="AM240" s="2104">
        <f>ROUND(AL240*$H240,2)</f>
        <v>0</v>
      </c>
      <c r="AN240" s="2103"/>
      <c r="AO240" s="2104">
        <f>ROUND(AN240*$H240,2)</f>
        <v>0</v>
      </c>
      <c r="AP240" s="1940"/>
      <c r="AQ240" s="1941">
        <f>ROUND(AP240*$H240,2)</f>
        <v>0</v>
      </c>
      <c r="AR240" s="609">
        <f>AP240+AN240+AL240+AJ240+AH240+AF240+AD240+AB240+Z240+X240+V240+T240+R240+P240+N240+L240+J240</f>
        <v>0</v>
      </c>
      <c r="AS240" s="610">
        <f>ROUND(AR240*H240,2)</f>
        <v>0</v>
      </c>
      <c r="AT240" s="609">
        <f>G240-AR240</f>
        <v>105.8</v>
      </c>
      <c r="AU240" s="610">
        <f>ROUND(AT240*H240,2)</f>
        <v>7448.32</v>
      </c>
      <c r="AV240" s="820">
        <f>AU240/I240</f>
        <v>1</v>
      </c>
      <c r="GA240" s="25"/>
      <c r="GB240" s="128"/>
      <c r="GC240" s="129"/>
      <c r="GD240" s="33"/>
      <c r="GE240" s="33"/>
      <c r="GF240" s="33"/>
      <c r="GG240" s="33"/>
      <c r="GH240" s="33"/>
      <c r="GI240" s="34"/>
      <c r="GJ240" s="22"/>
      <c r="GK240" s="22"/>
      <c r="GL240" s="22"/>
      <c r="GM240" s="22"/>
      <c r="GN240" s="22"/>
      <c r="GO240" s="22"/>
      <c r="GP240" s="22"/>
      <c r="GQ240" s="22"/>
      <c r="GR240" s="22"/>
      <c r="GS240" s="22"/>
      <c r="GT240" s="22"/>
      <c r="HI240" s="13" t="s">
        <v>112</v>
      </c>
      <c r="HJ240" s="13" t="s">
        <v>46</v>
      </c>
    </row>
    <row r="241" spans="1:236" s="9" customFormat="1" ht="30" customHeight="1" x14ac:dyDescent="0.2">
      <c r="A241" s="130"/>
      <c r="B241" s="625"/>
      <c r="C241" s="416" t="s">
        <v>112</v>
      </c>
      <c r="D241" s="196"/>
      <c r="E241" s="626" t="s">
        <v>669</v>
      </c>
      <c r="F241" s="196"/>
      <c r="G241" s="196"/>
      <c r="H241" s="197"/>
      <c r="I241" s="498"/>
      <c r="J241" s="314"/>
      <c r="K241" s="315"/>
      <c r="L241" s="314"/>
      <c r="M241" s="315"/>
      <c r="N241" s="314"/>
      <c r="O241" s="315"/>
      <c r="P241" s="314"/>
      <c r="Q241" s="315"/>
      <c r="R241" s="314"/>
      <c r="S241" s="315"/>
      <c r="T241" s="314"/>
      <c r="U241" s="315"/>
      <c r="V241" s="314"/>
      <c r="W241" s="315"/>
      <c r="X241" s="314"/>
      <c r="Y241" s="315"/>
      <c r="Z241" s="314"/>
      <c r="AA241" s="315"/>
      <c r="AB241" s="314"/>
      <c r="AC241" s="315"/>
      <c r="AD241" s="314"/>
      <c r="AE241" s="315"/>
      <c r="AF241" s="314"/>
      <c r="AG241" s="315"/>
      <c r="AH241" s="1607"/>
      <c r="AI241" s="1608"/>
      <c r="AJ241" s="314"/>
      <c r="AK241" s="315"/>
      <c r="AL241" s="1607"/>
      <c r="AM241" s="1608"/>
      <c r="AN241" s="1607"/>
      <c r="AO241" s="1608"/>
      <c r="AP241" s="1903"/>
      <c r="AQ241" s="1904"/>
      <c r="AR241" s="314"/>
      <c r="AS241" s="315"/>
      <c r="AT241" s="314"/>
      <c r="AU241" s="315"/>
      <c r="AV241" s="527"/>
      <c r="GA241" s="132"/>
      <c r="GB241" s="133"/>
      <c r="GC241" s="134"/>
      <c r="GD241" s="134"/>
      <c r="GE241" s="134"/>
      <c r="GF241" s="134"/>
      <c r="GG241" s="134"/>
      <c r="GH241" s="134"/>
      <c r="GI241" s="135"/>
      <c r="HI241" s="136" t="s">
        <v>114</v>
      </c>
      <c r="HJ241" s="136" t="s">
        <v>46</v>
      </c>
      <c r="HK241" s="9" t="s">
        <v>45</v>
      </c>
      <c r="HL241" s="9" t="s">
        <v>23</v>
      </c>
      <c r="HM241" s="9" t="s">
        <v>44</v>
      </c>
      <c r="HN241" s="136" t="s">
        <v>103</v>
      </c>
    </row>
    <row r="242" spans="1:236" s="10" customFormat="1" ht="30" customHeight="1" x14ac:dyDescent="0.2">
      <c r="A242" s="137"/>
      <c r="B242" s="633"/>
      <c r="C242" s="416" t="s">
        <v>114</v>
      </c>
      <c r="D242" s="634" t="s">
        <v>7</v>
      </c>
      <c r="E242" s="635" t="s">
        <v>1318</v>
      </c>
      <c r="F242" s="636"/>
      <c r="G242" s="637">
        <v>105.8</v>
      </c>
      <c r="H242" s="638"/>
      <c r="I242" s="639"/>
      <c r="J242" s="316"/>
      <c r="K242" s="317"/>
      <c r="L242" s="316"/>
      <c r="M242" s="317"/>
      <c r="N242" s="316"/>
      <c r="O242" s="317"/>
      <c r="P242" s="316"/>
      <c r="Q242" s="317"/>
      <c r="R242" s="316"/>
      <c r="S242" s="317"/>
      <c r="T242" s="316"/>
      <c r="U242" s="317"/>
      <c r="V242" s="316"/>
      <c r="W242" s="317"/>
      <c r="X242" s="316"/>
      <c r="Y242" s="317"/>
      <c r="Z242" s="316"/>
      <c r="AA242" s="317"/>
      <c r="AB242" s="316"/>
      <c r="AC242" s="317"/>
      <c r="AD242" s="316"/>
      <c r="AE242" s="317"/>
      <c r="AF242" s="316"/>
      <c r="AG242" s="317"/>
      <c r="AH242" s="1609"/>
      <c r="AI242" s="1610"/>
      <c r="AJ242" s="316"/>
      <c r="AK242" s="317"/>
      <c r="AL242" s="1609"/>
      <c r="AM242" s="1610"/>
      <c r="AN242" s="1609"/>
      <c r="AO242" s="1610"/>
      <c r="AP242" s="1905"/>
      <c r="AQ242" s="1906"/>
      <c r="AR242" s="316"/>
      <c r="AS242" s="317"/>
      <c r="AT242" s="316"/>
      <c r="AU242" s="317"/>
      <c r="AV242" s="528"/>
      <c r="GA242" s="139"/>
      <c r="GB242" s="140"/>
      <c r="GC242" s="141"/>
      <c r="GD242" s="141"/>
      <c r="GE242" s="141"/>
      <c r="GF242" s="141"/>
      <c r="GG242" s="141"/>
      <c r="GH242" s="141"/>
      <c r="GI242" s="142"/>
      <c r="HI242" s="143" t="s">
        <v>114</v>
      </c>
      <c r="HJ242" s="143" t="s">
        <v>46</v>
      </c>
      <c r="HK242" s="10" t="s">
        <v>46</v>
      </c>
      <c r="HL242" s="10" t="s">
        <v>23</v>
      </c>
      <c r="HM242" s="10" t="s">
        <v>44</v>
      </c>
      <c r="HN242" s="143" t="s">
        <v>103</v>
      </c>
    </row>
    <row r="243" spans="1:236" s="9" customFormat="1" ht="30" customHeight="1" x14ac:dyDescent="0.2">
      <c r="A243" s="130"/>
      <c r="B243" s="550" t="s">
        <v>523</v>
      </c>
      <c r="C243" s="558" t="s">
        <v>105</v>
      </c>
      <c r="D243" s="559" t="s">
        <v>677</v>
      </c>
      <c r="E243" s="560" t="s">
        <v>678</v>
      </c>
      <c r="F243" s="561" t="s">
        <v>153</v>
      </c>
      <c r="G243" s="562">
        <v>98.6</v>
      </c>
      <c r="H243" s="563">
        <v>101.4</v>
      </c>
      <c r="I243" s="564">
        <f>ROUND(H243*G243,2)</f>
        <v>9998.0400000000009</v>
      </c>
      <c r="J243" s="609"/>
      <c r="K243" s="610">
        <f>ROUND(J243*$H243,2)</f>
        <v>0</v>
      </c>
      <c r="L243" s="609"/>
      <c r="M243" s="610">
        <f>ROUND(L243*$H243,2)</f>
        <v>0</v>
      </c>
      <c r="N243" s="609"/>
      <c r="O243" s="610">
        <f>ROUND(N243*$H243,2)</f>
        <v>0</v>
      </c>
      <c r="P243" s="609"/>
      <c r="Q243" s="610">
        <f>ROUND(P243*$H243,2)</f>
        <v>0</v>
      </c>
      <c r="R243" s="609"/>
      <c r="S243" s="610">
        <f>ROUND(R243*$H243,2)</f>
        <v>0</v>
      </c>
      <c r="T243" s="609"/>
      <c r="U243" s="610">
        <f>ROUND(T243*$H243,2)</f>
        <v>0</v>
      </c>
      <c r="V243" s="609"/>
      <c r="W243" s="610">
        <f>ROUND(V243*$H243,2)</f>
        <v>0</v>
      </c>
      <c r="X243" s="609"/>
      <c r="Y243" s="610">
        <f>ROUND(X243*$H243,2)</f>
        <v>0</v>
      </c>
      <c r="Z243" s="609"/>
      <c r="AA243" s="610">
        <f>ROUND(Z243*$H243,2)</f>
        <v>0</v>
      </c>
      <c r="AB243" s="609"/>
      <c r="AC243" s="610">
        <f>ROUND(AB243*$H243,2)</f>
        <v>0</v>
      </c>
      <c r="AD243" s="609"/>
      <c r="AE243" s="610">
        <f>ROUND(AD243*$H243,2)</f>
        <v>0</v>
      </c>
      <c r="AF243" s="609"/>
      <c r="AG243" s="610">
        <f>ROUND(AF243*$H243,2)</f>
        <v>0</v>
      </c>
      <c r="AH243" s="2103">
        <v>98.6</v>
      </c>
      <c r="AI243" s="2104">
        <f>ROUND(AH243*$H243,2)</f>
        <v>9998.0400000000009</v>
      </c>
      <c r="AJ243" s="609"/>
      <c r="AK243" s="610">
        <f>ROUND(AJ243*$H243,2)</f>
        <v>0</v>
      </c>
      <c r="AL243" s="2103"/>
      <c r="AM243" s="2104">
        <f>ROUND(AL243*$H243,2)</f>
        <v>0</v>
      </c>
      <c r="AN243" s="2103"/>
      <c r="AO243" s="2104">
        <f>ROUND(AN243*$H243,2)</f>
        <v>0</v>
      </c>
      <c r="AP243" s="1940"/>
      <c r="AQ243" s="1941">
        <f>ROUND(AP243*$H243,2)</f>
        <v>0</v>
      </c>
      <c r="AR243" s="609">
        <f>AP243+AN243+AL243+AJ243+AH243+AF243+AD243+AB243+Z243+X243+V243+T243+R243+P243+N243+L243+J243</f>
        <v>98.6</v>
      </c>
      <c r="AS243" s="610">
        <f>ROUND(AR243*H243,2)</f>
        <v>9998.0400000000009</v>
      </c>
      <c r="AT243" s="609">
        <f>G243-AR243</f>
        <v>0</v>
      </c>
      <c r="AU243" s="610">
        <f>ROUND(AT243*H243,2)</f>
        <v>0</v>
      </c>
      <c r="AV243" s="820">
        <f>AU243/I243</f>
        <v>0</v>
      </c>
      <c r="GA243" s="132"/>
      <c r="GB243" s="133"/>
      <c r="GC243" s="134"/>
      <c r="GD243" s="134"/>
      <c r="GE243" s="134"/>
      <c r="GF243" s="134"/>
      <c r="GG243" s="134"/>
      <c r="GH243" s="134"/>
      <c r="GI243" s="135"/>
      <c r="HI243" s="136" t="s">
        <v>114</v>
      </c>
      <c r="HJ243" s="136" t="s">
        <v>46</v>
      </c>
      <c r="HK243" s="9" t="s">
        <v>45</v>
      </c>
      <c r="HL243" s="9" t="s">
        <v>23</v>
      </c>
      <c r="HM243" s="9" t="s">
        <v>44</v>
      </c>
      <c r="HN243" s="136" t="s">
        <v>103</v>
      </c>
    </row>
    <row r="244" spans="1:236" s="10" customFormat="1" ht="30" customHeight="1" x14ac:dyDescent="0.2">
      <c r="A244" s="137"/>
      <c r="B244" s="625"/>
      <c r="C244" s="416" t="s">
        <v>112</v>
      </c>
      <c r="D244" s="196"/>
      <c r="E244" s="626" t="s">
        <v>680</v>
      </c>
      <c r="F244" s="196"/>
      <c r="G244" s="196"/>
      <c r="H244" s="197"/>
      <c r="I244" s="498"/>
      <c r="J244" s="316"/>
      <c r="K244" s="317"/>
      <c r="L244" s="316"/>
      <c r="M244" s="317"/>
      <c r="N244" s="316"/>
      <c r="O244" s="317"/>
      <c r="P244" s="316"/>
      <c r="Q244" s="317"/>
      <c r="R244" s="316"/>
      <c r="S244" s="317"/>
      <c r="T244" s="316"/>
      <c r="U244" s="317"/>
      <c r="V244" s="316"/>
      <c r="W244" s="317"/>
      <c r="X244" s="316"/>
      <c r="Y244" s="317"/>
      <c r="Z244" s="316"/>
      <c r="AA244" s="317"/>
      <c r="AB244" s="316"/>
      <c r="AC244" s="317"/>
      <c r="AD244" s="316"/>
      <c r="AE244" s="317"/>
      <c r="AF244" s="316"/>
      <c r="AG244" s="317"/>
      <c r="AH244" s="1609"/>
      <c r="AI244" s="1610"/>
      <c r="AJ244" s="316"/>
      <c r="AK244" s="317"/>
      <c r="AL244" s="1609"/>
      <c r="AM244" s="1610"/>
      <c r="AN244" s="1609"/>
      <c r="AO244" s="1610"/>
      <c r="AP244" s="1905"/>
      <c r="AQ244" s="1906"/>
      <c r="AR244" s="316"/>
      <c r="AS244" s="317"/>
      <c r="AT244" s="316"/>
      <c r="AU244" s="317"/>
      <c r="AV244" s="528"/>
      <c r="GA244" s="139"/>
      <c r="GB244" s="140"/>
      <c r="GC244" s="141"/>
      <c r="GD244" s="141"/>
      <c r="GE244" s="141"/>
      <c r="GF244" s="141"/>
      <c r="GG244" s="141"/>
      <c r="GH244" s="141"/>
      <c r="GI244" s="142"/>
      <c r="HI244" s="143" t="s">
        <v>114</v>
      </c>
      <c r="HJ244" s="143" t="s">
        <v>46</v>
      </c>
      <c r="HK244" s="10" t="s">
        <v>46</v>
      </c>
      <c r="HL244" s="10" t="s">
        <v>23</v>
      </c>
      <c r="HM244" s="10" t="s">
        <v>44</v>
      </c>
      <c r="HN244" s="143" t="s">
        <v>103</v>
      </c>
    </row>
    <row r="245" spans="1:236" s="12" customFormat="1" ht="30" customHeight="1" thickBot="1" x14ac:dyDescent="0.25">
      <c r="A245" s="151"/>
      <c r="B245" s="633"/>
      <c r="C245" s="416" t="s">
        <v>114</v>
      </c>
      <c r="D245" s="634" t="s">
        <v>7</v>
      </c>
      <c r="E245" s="635" t="s">
        <v>1320</v>
      </c>
      <c r="F245" s="636"/>
      <c r="G245" s="637">
        <v>98.6</v>
      </c>
      <c r="H245" s="638"/>
      <c r="I245" s="639"/>
      <c r="J245" s="322"/>
      <c r="K245" s="323"/>
      <c r="L245" s="322"/>
      <c r="M245" s="323"/>
      <c r="N245" s="322"/>
      <c r="O245" s="323"/>
      <c r="P245" s="322"/>
      <c r="Q245" s="323"/>
      <c r="R245" s="322"/>
      <c r="S245" s="323"/>
      <c r="T245" s="322"/>
      <c r="U245" s="323"/>
      <c r="V245" s="322"/>
      <c r="W245" s="323"/>
      <c r="X245" s="322"/>
      <c r="Y245" s="323"/>
      <c r="Z245" s="322"/>
      <c r="AA245" s="323"/>
      <c r="AB245" s="322"/>
      <c r="AC245" s="323"/>
      <c r="AD245" s="322"/>
      <c r="AE245" s="323"/>
      <c r="AF245" s="322"/>
      <c r="AG245" s="323"/>
      <c r="AH245" s="1613"/>
      <c r="AI245" s="1614"/>
      <c r="AJ245" s="322"/>
      <c r="AK245" s="323"/>
      <c r="AL245" s="1613"/>
      <c r="AM245" s="1614"/>
      <c r="AN245" s="1613"/>
      <c r="AO245" s="1614"/>
      <c r="AP245" s="1911"/>
      <c r="AQ245" s="1912"/>
      <c r="AR245" s="322"/>
      <c r="AS245" s="323"/>
      <c r="AT245" s="322"/>
      <c r="AU245" s="323"/>
      <c r="AV245" s="529"/>
      <c r="GA245" s="153"/>
      <c r="GB245" s="154"/>
      <c r="GC245" s="155"/>
      <c r="GD245" s="155"/>
      <c r="GE245" s="155"/>
      <c r="GF245" s="155"/>
      <c r="GG245" s="155"/>
      <c r="GH245" s="155"/>
      <c r="GI245" s="156"/>
      <c r="HI245" s="157" t="s">
        <v>114</v>
      </c>
      <c r="HJ245" s="157" t="s">
        <v>46</v>
      </c>
      <c r="HK245" s="12" t="s">
        <v>110</v>
      </c>
      <c r="HL245" s="12" t="s">
        <v>23</v>
      </c>
      <c r="HM245" s="12" t="s">
        <v>45</v>
      </c>
      <c r="HN245" s="157" t="s">
        <v>103</v>
      </c>
    </row>
    <row r="246" spans="1:236" s="3" customFormat="1" ht="30" customHeight="1" thickBot="1" x14ac:dyDescent="0.25">
      <c r="A246" s="43"/>
      <c r="B246" s="599"/>
      <c r="C246" s="600"/>
      <c r="D246" s="600"/>
      <c r="E246" s="600"/>
      <c r="F246" s="600"/>
      <c r="G246" s="600"/>
      <c r="H246" s="600"/>
      <c r="I246" s="601"/>
      <c r="J246" s="2255" t="s">
        <v>2484</v>
      </c>
      <c r="K246" s="2266"/>
      <c r="L246" s="2275" t="s">
        <v>2485</v>
      </c>
      <c r="M246" s="2266"/>
      <c r="N246" s="2255" t="s">
        <v>2486</v>
      </c>
      <c r="O246" s="2266"/>
      <c r="P246" s="2255" t="s">
        <v>2487</v>
      </c>
      <c r="Q246" s="2266"/>
      <c r="R246" s="2255" t="s">
        <v>2488</v>
      </c>
      <c r="S246" s="2266"/>
      <c r="T246" s="2255" t="s">
        <v>2489</v>
      </c>
      <c r="U246" s="2266"/>
      <c r="V246" s="2255" t="s">
        <v>2490</v>
      </c>
      <c r="W246" s="2266"/>
      <c r="X246" s="2255" t="s">
        <v>2491</v>
      </c>
      <c r="Y246" s="2266"/>
      <c r="Z246" s="2255" t="s">
        <v>2492</v>
      </c>
      <c r="AA246" s="2266"/>
      <c r="AB246" s="2255" t="s">
        <v>2493</v>
      </c>
      <c r="AC246" s="2266"/>
      <c r="AD246" s="2255" t="s">
        <v>2494</v>
      </c>
      <c r="AE246" s="2266"/>
      <c r="AF246" s="2255" t="s">
        <v>2495</v>
      </c>
      <c r="AG246" s="2266"/>
      <c r="AH246" s="2270" t="s">
        <v>2496</v>
      </c>
      <c r="AI246" s="2271"/>
      <c r="AJ246" s="2255" t="s">
        <v>2497</v>
      </c>
      <c r="AK246" s="2266"/>
      <c r="AL246" s="2270" t="s">
        <v>2498</v>
      </c>
      <c r="AM246" s="2271"/>
      <c r="AN246" s="2270" t="s">
        <v>2499</v>
      </c>
      <c r="AO246" s="2271"/>
      <c r="AP246" s="2272" t="s">
        <v>2504</v>
      </c>
      <c r="AQ246" s="2273"/>
      <c r="AR246" s="2255" t="s">
        <v>2500</v>
      </c>
      <c r="AS246" s="2266"/>
      <c r="AT246" s="2255" t="s">
        <v>2501</v>
      </c>
      <c r="AU246" s="2256"/>
      <c r="AV246" s="521" t="s">
        <v>2502</v>
      </c>
      <c r="GA246" s="44"/>
      <c r="GB246" s="586" t="s">
        <v>7</v>
      </c>
      <c r="GC246" s="587" t="s">
        <v>31</v>
      </c>
      <c r="GD246" s="196"/>
      <c r="GE246" s="45">
        <f>GD246*G256</f>
        <v>0</v>
      </c>
      <c r="GF246" s="45">
        <v>0</v>
      </c>
      <c r="GG246" s="45">
        <f>GF246*G256</f>
        <v>0</v>
      </c>
      <c r="GH246" s="45">
        <v>0</v>
      </c>
      <c r="GI246" s="588">
        <f>GH246*G256</f>
        <v>0</v>
      </c>
      <c r="HG246" s="46" t="s">
        <v>110</v>
      </c>
      <c r="HI246" s="46" t="s">
        <v>105</v>
      </c>
      <c r="HJ246" s="46" t="s">
        <v>46</v>
      </c>
      <c r="HN246" s="46" t="s">
        <v>103</v>
      </c>
      <c r="HT246" s="589">
        <f>IF(GC246="základní",I256,0)</f>
        <v>6447.72</v>
      </c>
      <c r="HU246" s="589">
        <f>IF(GC246="snížená",I256,0)</f>
        <v>0</v>
      </c>
      <c r="HV246" s="589">
        <f>IF(GC246="zákl. přenesená",I256,0)</f>
        <v>0</v>
      </c>
      <c r="HW246" s="589">
        <f>IF(GC246="sníž. přenesená",I256,0)</f>
        <v>0</v>
      </c>
      <c r="HX246" s="589">
        <f>IF(GC246="nulová",I256,0)</f>
        <v>0</v>
      </c>
      <c r="HY246" s="46" t="s">
        <v>45</v>
      </c>
      <c r="HZ246" s="589">
        <f>ROUND(H256*G256,2)</f>
        <v>6447.72</v>
      </c>
      <c r="IA246" s="46" t="s">
        <v>110</v>
      </c>
      <c r="IB246" s="46" t="s">
        <v>1325</v>
      </c>
    </row>
    <row r="247" spans="1:236" s="1" customFormat="1" ht="30" customHeight="1" thickBot="1" x14ac:dyDescent="0.25">
      <c r="A247" s="23"/>
      <c r="B247" s="599"/>
      <c r="C247" s="600"/>
      <c r="D247" s="600"/>
      <c r="E247" s="600"/>
      <c r="F247" s="600"/>
      <c r="G247" s="600"/>
      <c r="H247" s="600"/>
      <c r="I247" s="601"/>
      <c r="J247" s="175" t="s">
        <v>91</v>
      </c>
      <c r="K247" s="177" t="s">
        <v>2503</v>
      </c>
      <c r="L247" s="175" t="s">
        <v>91</v>
      </c>
      <c r="M247" s="177" t="s">
        <v>2503</v>
      </c>
      <c r="N247" s="175" t="s">
        <v>91</v>
      </c>
      <c r="O247" s="177" t="s">
        <v>2503</v>
      </c>
      <c r="P247" s="175" t="s">
        <v>91</v>
      </c>
      <c r="Q247" s="177" t="s">
        <v>2503</v>
      </c>
      <c r="R247" s="175" t="s">
        <v>91</v>
      </c>
      <c r="S247" s="177" t="s">
        <v>2503</v>
      </c>
      <c r="T247" s="175" t="s">
        <v>91</v>
      </c>
      <c r="U247" s="177" t="s">
        <v>2503</v>
      </c>
      <c r="V247" s="175" t="s">
        <v>91</v>
      </c>
      <c r="W247" s="177" t="s">
        <v>2503</v>
      </c>
      <c r="X247" s="175" t="s">
        <v>91</v>
      </c>
      <c r="Y247" s="177" t="s">
        <v>2503</v>
      </c>
      <c r="Z247" s="175" t="s">
        <v>91</v>
      </c>
      <c r="AA247" s="177" t="s">
        <v>2503</v>
      </c>
      <c r="AB247" s="175" t="s">
        <v>91</v>
      </c>
      <c r="AC247" s="177" t="s">
        <v>2503</v>
      </c>
      <c r="AD247" s="175" t="s">
        <v>91</v>
      </c>
      <c r="AE247" s="177" t="s">
        <v>2503</v>
      </c>
      <c r="AF247" s="175" t="s">
        <v>91</v>
      </c>
      <c r="AG247" s="177" t="s">
        <v>2503</v>
      </c>
      <c r="AH247" s="1599" t="s">
        <v>91</v>
      </c>
      <c r="AI247" s="1600" t="s">
        <v>2503</v>
      </c>
      <c r="AJ247" s="175" t="s">
        <v>91</v>
      </c>
      <c r="AK247" s="177" t="s">
        <v>2503</v>
      </c>
      <c r="AL247" s="1599" t="s">
        <v>91</v>
      </c>
      <c r="AM247" s="1600" t="s">
        <v>2503</v>
      </c>
      <c r="AN247" s="1599" t="s">
        <v>91</v>
      </c>
      <c r="AO247" s="1600" t="s">
        <v>2503</v>
      </c>
      <c r="AP247" s="1895" t="s">
        <v>91</v>
      </c>
      <c r="AQ247" s="1896" t="s">
        <v>2503</v>
      </c>
      <c r="AR247" s="175" t="s">
        <v>91</v>
      </c>
      <c r="AS247" s="177" t="s">
        <v>2503</v>
      </c>
      <c r="AT247" s="175" t="s">
        <v>91</v>
      </c>
      <c r="AU247" s="177" t="s">
        <v>2503</v>
      </c>
      <c r="AV247" s="522"/>
      <c r="GA247" s="25"/>
      <c r="GB247" s="128"/>
      <c r="GC247" s="129"/>
      <c r="GD247" s="33"/>
      <c r="GE247" s="33"/>
      <c r="GF247" s="33"/>
      <c r="GG247" s="33"/>
      <c r="GH247" s="33"/>
      <c r="GI247" s="34"/>
      <c r="GJ247" s="22"/>
      <c r="GK247" s="22"/>
      <c r="GL247" s="22"/>
      <c r="GM247" s="22"/>
      <c r="GN247" s="22"/>
      <c r="GO247" s="22"/>
      <c r="GP247" s="22"/>
      <c r="GQ247" s="22"/>
      <c r="GR247" s="22"/>
      <c r="GS247" s="22"/>
      <c r="GT247" s="22"/>
      <c r="HI247" s="13" t="s">
        <v>112</v>
      </c>
      <c r="HJ247" s="13" t="s">
        <v>46</v>
      </c>
    </row>
    <row r="248" spans="1:236" s="1125" customFormat="1" ht="30" customHeight="1" thickBot="1" x14ac:dyDescent="0.35">
      <c r="A248" s="1157"/>
      <c r="B248" s="1151"/>
      <c r="C248" s="1152" t="s">
        <v>43</v>
      </c>
      <c r="D248" s="1152" t="s">
        <v>682</v>
      </c>
      <c r="E248" s="1153" t="s">
        <v>683</v>
      </c>
      <c r="F248" s="1154"/>
      <c r="G248" s="1154"/>
      <c r="H248" s="1155"/>
      <c r="I248" s="686">
        <f>HZ238</f>
        <v>42309.36</v>
      </c>
      <c r="J248" s="1122"/>
      <c r="K248" s="1123">
        <f>K249+K256+K262+K265</f>
        <v>0</v>
      </c>
      <c r="L248" s="404"/>
      <c r="M248" s="404">
        <f>M249+M256+M262+M265</f>
        <v>0</v>
      </c>
      <c r="N248" s="404"/>
      <c r="O248" s="404">
        <f>O249+O256+O262+O265</f>
        <v>0</v>
      </c>
      <c r="P248" s="404"/>
      <c r="Q248" s="404">
        <f>Q249+Q256+Q262+Q265</f>
        <v>0</v>
      </c>
      <c r="R248" s="404"/>
      <c r="S248" s="404">
        <f>S249+S256+S262+S265</f>
        <v>0</v>
      </c>
      <c r="T248" s="404"/>
      <c r="U248" s="404">
        <f>U249+U256+U262+U265</f>
        <v>0</v>
      </c>
      <c r="V248" s="404"/>
      <c r="W248" s="404">
        <f>W249+W256+W262+W265</f>
        <v>0</v>
      </c>
      <c r="X248" s="404"/>
      <c r="Y248" s="404">
        <f>Y249+Y256+Y262+Y265</f>
        <v>0</v>
      </c>
      <c r="Z248" s="404"/>
      <c r="AA248" s="404">
        <f>AA249+AA256+AA262+AA265</f>
        <v>0</v>
      </c>
      <c r="AB248" s="404"/>
      <c r="AC248" s="404">
        <f>AC249+AC256+AC262+AC265</f>
        <v>0</v>
      </c>
      <c r="AD248" s="404"/>
      <c r="AE248" s="404">
        <f>AE249+AE256+AE262+AE265</f>
        <v>0</v>
      </c>
      <c r="AF248" s="404"/>
      <c r="AG248" s="404">
        <f>AG249+AG256+AG262+AG265</f>
        <v>0</v>
      </c>
      <c r="AH248" s="1670"/>
      <c r="AI248" s="1670">
        <f>AI249+AI256+AI262+AI265</f>
        <v>0</v>
      </c>
      <c r="AJ248" s="404"/>
      <c r="AK248" s="404">
        <f>AK249+AK256+AK262+AK265</f>
        <v>0</v>
      </c>
      <c r="AL248" s="1670"/>
      <c r="AM248" s="1670">
        <f>AM249+AM256+AM262+AM265</f>
        <v>0</v>
      </c>
      <c r="AN248" s="1670"/>
      <c r="AO248" s="1670">
        <f>AO249+AO256+AO262+AO265</f>
        <v>0</v>
      </c>
      <c r="AP248" s="1937"/>
      <c r="AQ248" s="1937">
        <f>AQ249+AQ256+AQ262+AQ265</f>
        <v>0</v>
      </c>
      <c r="AR248" s="1123"/>
      <c r="AS248" s="1123">
        <f>AS249+AS256+AS262+AS265</f>
        <v>0</v>
      </c>
      <c r="AT248" s="1123"/>
      <c r="AU248" s="1123">
        <f>AU249+AU256+AU262+AU265</f>
        <v>42309.36</v>
      </c>
      <c r="AV248" s="1124">
        <f>AU248/I248</f>
        <v>1</v>
      </c>
      <c r="GA248" s="1126"/>
      <c r="GB248" s="1127"/>
      <c r="GC248" s="1128"/>
      <c r="GD248" s="1128"/>
      <c r="GE248" s="1128"/>
      <c r="GF248" s="1128"/>
      <c r="GG248" s="1128"/>
      <c r="GH248" s="1128"/>
      <c r="GI248" s="1129"/>
      <c r="HI248" s="1130" t="s">
        <v>114</v>
      </c>
      <c r="HJ248" s="1130" t="s">
        <v>46</v>
      </c>
      <c r="HK248" s="1125" t="s">
        <v>45</v>
      </c>
      <c r="HL248" s="1125" t="s">
        <v>23</v>
      </c>
      <c r="HM248" s="1125" t="s">
        <v>44</v>
      </c>
      <c r="HN248" s="1130" t="s">
        <v>103</v>
      </c>
    </row>
    <row r="249" spans="1:236" s="10" customFormat="1" ht="44.4" customHeight="1" x14ac:dyDescent="0.2">
      <c r="A249" s="137"/>
      <c r="B249" s="550" t="s">
        <v>528</v>
      </c>
      <c r="C249" s="551" t="s">
        <v>105</v>
      </c>
      <c r="D249" s="552" t="s">
        <v>684</v>
      </c>
      <c r="E249" s="553" t="s">
        <v>685</v>
      </c>
      <c r="F249" s="554" t="s">
        <v>283</v>
      </c>
      <c r="G249" s="555">
        <v>73.37</v>
      </c>
      <c r="H249" s="556">
        <v>91.1</v>
      </c>
      <c r="I249" s="557">
        <f>ROUND(H249*G249,2)</f>
        <v>6684.01</v>
      </c>
      <c r="J249" s="609"/>
      <c r="K249" s="610">
        <f>ROUND(J249*$H249,2)</f>
        <v>0</v>
      </c>
      <c r="L249" s="609"/>
      <c r="M249" s="610">
        <f>ROUND(L249*$H249,2)</f>
        <v>0</v>
      </c>
      <c r="N249" s="609"/>
      <c r="O249" s="610">
        <f>ROUND(N249*$H249,2)</f>
        <v>0</v>
      </c>
      <c r="P249" s="609"/>
      <c r="Q249" s="610">
        <f>ROUND(P249*$H249,2)</f>
        <v>0</v>
      </c>
      <c r="R249" s="609"/>
      <c r="S249" s="610">
        <f>ROUND(R249*$H249,2)</f>
        <v>0</v>
      </c>
      <c r="T249" s="609"/>
      <c r="U249" s="610">
        <f>ROUND(T249*$H249,2)</f>
        <v>0</v>
      </c>
      <c r="V249" s="609"/>
      <c r="W249" s="610">
        <f>ROUND(V249*$H249,2)</f>
        <v>0</v>
      </c>
      <c r="X249" s="609"/>
      <c r="Y249" s="610">
        <f>ROUND(X249*$H249,2)</f>
        <v>0</v>
      </c>
      <c r="Z249" s="609"/>
      <c r="AA249" s="610">
        <f>ROUND(Z249*$H249,2)</f>
        <v>0</v>
      </c>
      <c r="AB249" s="609"/>
      <c r="AC249" s="610">
        <f>ROUND(AB249*$H249,2)</f>
        <v>0</v>
      </c>
      <c r="AD249" s="609"/>
      <c r="AE249" s="610">
        <f>ROUND(AD249*$H249,2)</f>
        <v>0</v>
      </c>
      <c r="AF249" s="609"/>
      <c r="AG249" s="610">
        <f>ROUND(AF249*$H249,2)</f>
        <v>0</v>
      </c>
      <c r="AH249" s="2103"/>
      <c r="AI249" s="2104">
        <f>ROUND(AH249*$H249,2)</f>
        <v>0</v>
      </c>
      <c r="AJ249" s="609"/>
      <c r="AK249" s="610">
        <f>ROUND(AJ249*$H249,2)</f>
        <v>0</v>
      </c>
      <c r="AL249" s="2103"/>
      <c r="AM249" s="2104">
        <f>ROUND(AL249*$H249,2)</f>
        <v>0</v>
      </c>
      <c r="AN249" s="2103"/>
      <c r="AO249" s="2104">
        <f>ROUND(AN249*$H249,2)</f>
        <v>0</v>
      </c>
      <c r="AP249" s="1940"/>
      <c r="AQ249" s="1941">
        <f>ROUND(AP249*$H249,2)</f>
        <v>0</v>
      </c>
      <c r="AR249" s="1947">
        <f>AP249+AN249+AL249+AJ249+AH249+AF249+AD249+AB249+Z249+X249+V249+T249+R249+P249+N249+L249+J249</f>
        <v>0</v>
      </c>
      <c r="AS249" s="1948">
        <f>ROUND(AR249*H249,2)</f>
        <v>0</v>
      </c>
      <c r="AT249" s="1947">
        <f>G249-AR249</f>
        <v>73.37</v>
      </c>
      <c r="AU249" s="1948">
        <f>ROUND(AT249*H249,2)</f>
        <v>6684.01</v>
      </c>
      <c r="AV249" s="1949">
        <f>AU249/I249</f>
        <v>1</v>
      </c>
      <c r="GA249" s="139"/>
      <c r="GB249" s="140"/>
      <c r="GC249" s="141"/>
      <c r="GD249" s="141"/>
      <c r="GE249" s="141"/>
      <c r="GF249" s="141"/>
      <c r="GG249" s="141"/>
      <c r="GH249" s="141"/>
      <c r="GI249" s="142"/>
      <c r="HI249" s="143" t="s">
        <v>114</v>
      </c>
      <c r="HJ249" s="143" t="s">
        <v>46</v>
      </c>
      <c r="HK249" s="10" t="s">
        <v>46</v>
      </c>
      <c r="HL249" s="10" t="s">
        <v>23</v>
      </c>
      <c r="HM249" s="10" t="s">
        <v>44</v>
      </c>
      <c r="HN249" s="143" t="s">
        <v>103</v>
      </c>
    </row>
    <row r="250" spans="1:236" s="10" customFormat="1" ht="30" customHeight="1" x14ac:dyDescent="0.2">
      <c r="A250" s="137"/>
      <c r="B250" s="625"/>
      <c r="C250" s="416" t="s">
        <v>112</v>
      </c>
      <c r="D250" s="196"/>
      <c r="E250" s="626" t="s">
        <v>687</v>
      </c>
      <c r="F250" s="196"/>
      <c r="G250" s="196"/>
      <c r="H250" s="197"/>
      <c r="I250" s="498"/>
      <c r="J250" s="316"/>
      <c r="K250" s="317"/>
      <c r="L250" s="316"/>
      <c r="M250" s="317"/>
      <c r="N250" s="316"/>
      <c r="O250" s="317"/>
      <c r="P250" s="316"/>
      <c r="Q250" s="317"/>
      <c r="R250" s="316"/>
      <c r="S250" s="317"/>
      <c r="T250" s="316"/>
      <c r="U250" s="317"/>
      <c r="V250" s="316"/>
      <c r="W250" s="317"/>
      <c r="X250" s="316"/>
      <c r="Y250" s="317"/>
      <c r="Z250" s="316"/>
      <c r="AA250" s="317"/>
      <c r="AB250" s="316"/>
      <c r="AC250" s="317"/>
      <c r="AD250" s="316"/>
      <c r="AE250" s="317"/>
      <c r="AF250" s="316"/>
      <c r="AG250" s="317"/>
      <c r="AH250" s="1609"/>
      <c r="AI250" s="1610"/>
      <c r="AJ250" s="316"/>
      <c r="AK250" s="317"/>
      <c r="AL250" s="1609"/>
      <c r="AM250" s="1610"/>
      <c r="AN250" s="1609"/>
      <c r="AO250" s="1610"/>
      <c r="AP250" s="1905"/>
      <c r="AQ250" s="1906"/>
      <c r="AR250" s="316"/>
      <c r="AS250" s="317"/>
      <c r="AT250" s="316"/>
      <c r="AU250" s="317"/>
      <c r="AV250" s="528"/>
      <c r="GA250" s="139"/>
      <c r="GB250" s="140"/>
      <c r="GC250" s="141"/>
      <c r="GD250" s="141"/>
      <c r="GE250" s="141"/>
      <c r="GF250" s="141"/>
      <c r="GG250" s="141"/>
      <c r="GH250" s="141"/>
      <c r="GI250" s="142"/>
      <c r="HI250" s="143" t="s">
        <v>114</v>
      </c>
      <c r="HJ250" s="143" t="s">
        <v>46</v>
      </c>
      <c r="HK250" s="10" t="s">
        <v>46</v>
      </c>
      <c r="HL250" s="10" t="s">
        <v>23</v>
      </c>
      <c r="HM250" s="10" t="s">
        <v>44</v>
      </c>
      <c r="HN250" s="143" t="s">
        <v>103</v>
      </c>
    </row>
    <row r="251" spans="1:236" s="12" customFormat="1" ht="30" customHeight="1" x14ac:dyDescent="0.2">
      <c r="A251" s="151"/>
      <c r="B251" s="627"/>
      <c r="C251" s="416" t="s">
        <v>114</v>
      </c>
      <c r="D251" s="628" t="s">
        <v>7</v>
      </c>
      <c r="E251" s="629" t="s">
        <v>1322</v>
      </c>
      <c r="F251" s="630"/>
      <c r="G251" s="628" t="s">
        <v>7</v>
      </c>
      <c r="H251" s="631"/>
      <c r="I251" s="632"/>
      <c r="J251" s="322"/>
      <c r="K251" s="323"/>
      <c r="L251" s="322"/>
      <c r="M251" s="323"/>
      <c r="N251" s="322"/>
      <c r="O251" s="323"/>
      <c r="P251" s="322"/>
      <c r="Q251" s="323"/>
      <c r="R251" s="322"/>
      <c r="S251" s="323"/>
      <c r="T251" s="322"/>
      <c r="U251" s="323"/>
      <c r="V251" s="322"/>
      <c r="W251" s="323"/>
      <c r="X251" s="322"/>
      <c r="Y251" s="323"/>
      <c r="Z251" s="322"/>
      <c r="AA251" s="323"/>
      <c r="AB251" s="322"/>
      <c r="AC251" s="323"/>
      <c r="AD251" s="322"/>
      <c r="AE251" s="323"/>
      <c r="AF251" s="322"/>
      <c r="AG251" s="323"/>
      <c r="AH251" s="1613"/>
      <c r="AI251" s="1614"/>
      <c r="AJ251" s="322"/>
      <c r="AK251" s="323"/>
      <c r="AL251" s="1613"/>
      <c r="AM251" s="1614"/>
      <c r="AN251" s="1613"/>
      <c r="AO251" s="1614"/>
      <c r="AP251" s="1911"/>
      <c r="AQ251" s="1912"/>
      <c r="AR251" s="322"/>
      <c r="AS251" s="323"/>
      <c r="AT251" s="322"/>
      <c r="AU251" s="323"/>
      <c r="AV251" s="529"/>
      <c r="GA251" s="153"/>
      <c r="GB251" s="154"/>
      <c r="GC251" s="155"/>
      <c r="GD251" s="155"/>
      <c r="GE251" s="155"/>
      <c r="GF251" s="155"/>
      <c r="GG251" s="155"/>
      <c r="GH251" s="155"/>
      <c r="GI251" s="156"/>
      <c r="HI251" s="157" t="s">
        <v>114</v>
      </c>
      <c r="HJ251" s="157" t="s">
        <v>46</v>
      </c>
      <c r="HK251" s="12" t="s">
        <v>110</v>
      </c>
      <c r="HL251" s="12" t="s">
        <v>23</v>
      </c>
      <c r="HM251" s="12" t="s">
        <v>45</v>
      </c>
      <c r="HN251" s="157" t="s">
        <v>103</v>
      </c>
    </row>
    <row r="252" spans="1:236" s="3" customFormat="1" ht="30" customHeight="1" x14ac:dyDescent="0.2">
      <c r="A252" s="43"/>
      <c r="B252" s="633"/>
      <c r="C252" s="416" t="s">
        <v>114</v>
      </c>
      <c r="D252" s="634" t="s">
        <v>7</v>
      </c>
      <c r="E252" s="635" t="s">
        <v>1323</v>
      </c>
      <c r="F252" s="636"/>
      <c r="G252" s="637">
        <v>52.72</v>
      </c>
      <c r="H252" s="638"/>
      <c r="I252" s="639"/>
      <c r="J252" s="611"/>
      <c r="K252" s="612"/>
      <c r="L252" s="611"/>
      <c r="M252" s="612"/>
      <c r="N252" s="611"/>
      <c r="O252" s="612"/>
      <c r="P252" s="611"/>
      <c r="Q252" s="612"/>
      <c r="R252" s="611"/>
      <c r="S252" s="612"/>
      <c r="T252" s="611"/>
      <c r="U252" s="612"/>
      <c r="V252" s="611"/>
      <c r="W252" s="612"/>
      <c r="X252" s="611"/>
      <c r="Y252" s="612"/>
      <c r="Z252" s="611"/>
      <c r="AA252" s="612"/>
      <c r="AB252" s="611"/>
      <c r="AC252" s="612"/>
      <c r="AD252" s="611"/>
      <c r="AE252" s="612"/>
      <c r="AF252" s="611"/>
      <c r="AG252" s="612"/>
      <c r="AH252" s="2105"/>
      <c r="AI252" s="2106"/>
      <c r="AJ252" s="611"/>
      <c r="AK252" s="612"/>
      <c r="AL252" s="2105"/>
      <c r="AM252" s="2106"/>
      <c r="AN252" s="2105"/>
      <c r="AO252" s="2106"/>
      <c r="AP252" s="1942"/>
      <c r="AQ252" s="1943"/>
      <c r="AR252" s="611"/>
      <c r="AS252" s="612"/>
      <c r="AT252" s="611"/>
      <c r="AU252" s="612"/>
      <c r="AV252" s="821"/>
      <c r="GA252" s="44"/>
      <c r="GB252" s="586" t="s">
        <v>7</v>
      </c>
      <c r="GC252" s="587" t="s">
        <v>31</v>
      </c>
      <c r="GD252" s="196"/>
      <c r="GE252" s="45">
        <f>GD252*G262</f>
        <v>0</v>
      </c>
      <c r="GF252" s="45">
        <v>0</v>
      </c>
      <c r="GG252" s="45">
        <f>GF252*G262</f>
        <v>0</v>
      </c>
      <c r="GH252" s="45">
        <v>0</v>
      </c>
      <c r="GI252" s="588">
        <f>GH252*G262</f>
        <v>0</v>
      </c>
      <c r="HG252" s="46" t="s">
        <v>110</v>
      </c>
      <c r="HI252" s="46" t="s">
        <v>105</v>
      </c>
      <c r="HJ252" s="46" t="s">
        <v>46</v>
      </c>
      <c r="HN252" s="46" t="s">
        <v>103</v>
      </c>
      <c r="HT252" s="589">
        <f>IF(GC252="základní",I262,0)</f>
        <v>2870.35</v>
      </c>
      <c r="HU252" s="589">
        <f>IF(GC252="snížená",I262,0)</f>
        <v>0</v>
      </c>
      <c r="HV252" s="589">
        <f>IF(GC252="zákl. přenesená",I262,0)</f>
        <v>0</v>
      </c>
      <c r="HW252" s="589">
        <f>IF(GC252="sníž. přenesená",I262,0)</f>
        <v>0</v>
      </c>
      <c r="HX252" s="589">
        <f>IF(GC252="nulová",I262,0)</f>
        <v>0</v>
      </c>
      <c r="HY252" s="46" t="s">
        <v>45</v>
      </c>
      <c r="HZ252" s="589">
        <f>ROUND(H262*G262,2)</f>
        <v>2870.35</v>
      </c>
      <c r="IA252" s="46" t="s">
        <v>110</v>
      </c>
      <c r="IB252" s="46" t="s">
        <v>1328</v>
      </c>
    </row>
    <row r="253" spans="1:236" s="1" customFormat="1" ht="30" customHeight="1" x14ac:dyDescent="0.2">
      <c r="A253" s="23"/>
      <c r="B253" s="627"/>
      <c r="C253" s="416" t="s">
        <v>114</v>
      </c>
      <c r="D253" s="628" t="s">
        <v>7</v>
      </c>
      <c r="E253" s="629" t="s">
        <v>876</v>
      </c>
      <c r="F253" s="630"/>
      <c r="G253" s="628" t="s">
        <v>7</v>
      </c>
      <c r="H253" s="631"/>
      <c r="I253" s="632"/>
      <c r="J253" s="542"/>
      <c r="K253" s="543"/>
      <c r="L253" s="542"/>
      <c r="M253" s="543"/>
      <c r="N253" s="542"/>
      <c r="O253" s="543"/>
      <c r="P253" s="542"/>
      <c r="Q253" s="543"/>
      <c r="R253" s="542"/>
      <c r="S253" s="543"/>
      <c r="T253" s="542"/>
      <c r="U253" s="543"/>
      <c r="V253" s="542"/>
      <c r="W253" s="543"/>
      <c r="X253" s="542"/>
      <c r="Y253" s="543"/>
      <c r="Z253" s="542"/>
      <c r="AA253" s="543"/>
      <c r="AB253" s="542"/>
      <c r="AC253" s="543"/>
      <c r="AD253" s="542"/>
      <c r="AE253" s="543"/>
      <c r="AF253" s="542"/>
      <c r="AG253" s="543"/>
      <c r="AH253" s="1605"/>
      <c r="AI253" s="1606"/>
      <c r="AJ253" s="542"/>
      <c r="AK253" s="543"/>
      <c r="AL253" s="1605"/>
      <c r="AM253" s="1606"/>
      <c r="AN253" s="1605"/>
      <c r="AO253" s="1606"/>
      <c r="AP253" s="1901"/>
      <c r="AQ253" s="1902"/>
      <c r="AR253" s="542"/>
      <c r="AS253" s="543"/>
      <c r="AT253" s="542"/>
      <c r="AU253" s="543"/>
      <c r="AV253" s="539"/>
      <c r="GA253" s="25"/>
      <c r="GB253" s="128"/>
      <c r="GC253" s="129"/>
      <c r="GD253" s="33"/>
      <c r="GE253" s="33"/>
      <c r="GF253" s="33"/>
      <c r="GG253" s="33"/>
      <c r="GH253" s="33"/>
      <c r="GI253" s="34"/>
      <c r="GJ253" s="22"/>
      <c r="GK253" s="22"/>
      <c r="GL253" s="22"/>
      <c r="GM253" s="22"/>
      <c r="GN253" s="22"/>
      <c r="GO253" s="22"/>
      <c r="GP253" s="22"/>
      <c r="GQ253" s="22"/>
      <c r="GR253" s="22"/>
      <c r="GS253" s="22"/>
      <c r="GT253" s="22"/>
      <c r="HI253" s="13" t="s">
        <v>112</v>
      </c>
      <c r="HJ253" s="13" t="s">
        <v>46</v>
      </c>
    </row>
    <row r="254" spans="1:236" s="10" customFormat="1" ht="30" customHeight="1" x14ac:dyDescent="0.2">
      <c r="A254" s="137"/>
      <c r="B254" s="633"/>
      <c r="C254" s="416" t="s">
        <v>114</v>
      </c>
      <c r="D254" s="634" t="s">
        <v>7</v>
      </c>
      <c r="E254" s="635" t="s">
        <v>1324</v>
      </c>
      <c r="F254" s="636"/>
      <c r="G254" s="637">
        <v>20.65</v>
      </c>
      <c r="H254" s="638"/>
      <c r="I254" s="639"/>
      <c r="J254" s="316"/>
      <c r="K254" s="317"/>
      <c r="L254" s="316"/>
      <c r="M254" s="317"/>
      <c r="N254" s="316"/>
      <c r="O254" s="317"/>
      <c r="P254" s="316"/>
      <c r="Q254" s="317"/>
      <c r="R254" s="316"/>
      <c r="S254" s="317"/>
      <c r="T254" s="316"/>
      <c r="U254" s="317"/>
      <c r="V254" s="316"/>
      <c r="W254" s="317"/>
      <c r="X254" s="316"/>
      <c r="Y254" s="317"/>
      <c r="Z254" s="316"/>
      <c r="AA254" s="317"/>
      <c r="AB254" s="316"/>
      <c r="AC254" s="317"/>
      <c r="AD254" s="316"/>
      <c r="AE254" s="317"/>
      <c r="AF254" s="316"/>
      <c r="AG254" s="317"/>
      <c r="AH254" s="1609"/>
      <c r="AI254" s="1610"/>
      <c r="AJ254" s="316"/>
      <c r="AK254" s="317"/>
      <c r="AL254" s="1609"/>
      <c r="AM254" s="1610"/>
      <c r="AN254" s="1609"/>
      <c r="AO254" s="1610"/>
      <c r="AP254" s="1905"/>
      <c r="AQ254" s="1906"/>
      <c r="AR254" s="316"/>
      <c r="AS254" s="317"/>
      <c r="AT254" s="316"/>
      <c r="AU254" s="317"/>
      <c r="AV254" s="528"/>
      <c r="GA254" s="139"/>
      <c r="GB254" s="140"/>
      <c r="GC254" s="141"/>
      <c r="GD254" s="141"/>
      <c r="GE254" s="141"/>
      <c r="GF254" s="141"/>
      <c r="GG254" s="141"/>
      <c r="GH254" s="141"/>
      <c r="GI254" s="142"/>
      <c r="HI254" s="143" t="s">
        <v>114</v>
      </c>
      <c r="HJ254" s="143" t="s">
        <v>46</v>
      </c>
      <c r="HK254" s="10" t="s">
        <v>46</v>
      </c>
      <c r="HL254" s="10" t="s">
        <v>23</v>
      </c>
      <c r="HM254" s="10" t="s">
        <v>45</v>
      </c>
      <c r="HN254" s="143" t="s">
        <v>103</v>
      </c>
    </row>
    <row r="255" spans="1:236" s="3" customFormat="1" ht="30" customHeight="1" x14ac:dyDescent="0.2">
      <c r="A255" s="43"/>
      <c r="B255" s="640"/>
      <c r="C255" s="416" t="s">
        <v>114</v>
      </c>
      <c r="D255" s="641" t="s">
        <v>7</v>
      </c>
      <c r="E255" s="642" t="s">
        <v>132</v>
      </c>
      <c r="F255" s="643"/>
      <c r="G255" s="644">
        <v>73.37</v>
      </c>
      <c r="H255" s="645"/>
      <c r="I255" s="646"/>
      <c r="J255" s="611"/>
      <c r="K255" s="612"/>
      <c r="L255" s="611"/>
      <c r="M255" s="612"/>
      <c r="N255" s="611"/>
      <c r="O255" s="612"/>
      <c r="P255" s="611"/>
      <c r="Q255" s="612"/>
      <c r="R255" s="611"/>
      <c r="S255" s="612"/>
      <c r="T255" s="611"/>
      <c r="U255" s="612"/>
      <c r="V255" s="611"/>
      <c r="W255" s="612"/>
      <c r="X255" s="611"/>
      <c r="Y255" s="612"/>
      <c r="Z255" s="611"/>
      <c r="AA255" s="612"/>
      <c r="AB255" s="611"/>
      <c r="AC255" s="612"/>
      <c r="AD255" s="611"/>
      <c r="AE255" s="612"/>
      <c r="AF255" s="611"/>
      <c r="AG255" s="612"/>
      <c r="AH255" s="2105"/>
      <c r="AI255" s="2106"/>
      <c r="AJ255" s="611"/>
      <c r="AK255" s="612"/>
      <c r="AL255" s="2105"/>
      <c r="AM255" s="2106"/>
      <c r="AN255" s="2105"/>
      <c r="AO255" s="2106"/>
      <c r="AP255" s="1942"/>
      <c r="AQ255" s="1943"/>
      <c r="AR255" s="611"/>
      <c r="AS255" s="612"/>
      <c r="AT255" s="611"/>
      <c r="AU255" s="612"/>
      <c r="AV255" s="821"/>
      <c r="GA255" s="44"/>
      <c r="GB255" s="586" t="s">
        <v>7</v>
      </c>
      <c r="GC255" s="587" t="s">
        <v>31</v>
      </c>
      <c r="GD255" s="196"/>
      <c r="GE255" s="45">
        <f>GD255*G265</f>
        <v>0</v>
      </c>
      <c r="GF255" s="45">
        <v>0</v>
      </c>
      <c r="GG255" s="45">
        <f>GF255*G265</f>
        <v>0</v>
      </c>
      <c r="GH255" s="45">
        <v>0</v>
      </c>
      <c r="GI255" s="588">
        <f>GH255*G265</f>
        <v>0</v>
      </c>
      <c r="HG255" s="46" t="s">
        <v>110</v>
      </c>
      <c r="HI255" s="46" t="s">
        <v>105</v>
      </c>
      <c r="HJ255" s="46" t="s">
        <v>46</v>
      </c>
      <c r="HN255" s="46" t="s">
        <v>103</v>
      </c>
      <c r="HT255" s="589">
        <f>IF(GC255="základní",I265,0)</f>
        <v>26307.279999999999</v>
      </c>
      <c r="HU255" s="589">
        <f>IF(GC255="snížená",I265,0)</f>
        <v>0</v>
      </c>
      <c r="HV255" s="589">
        <f>IF(GC255="zákl. přenesená",I265,0)</f>
        <v>0</v>
      </c>
      <c r="HW255" s="589">
        <f>IF(GC255="sníž. přenesená",I265,0)</f>
        <v>0</v>
      </c>
      <c r="HX255" s="589">
        <f>IF(GC255="nulová",I265,0)</f>
        <v>0</v>
      </c>
      <c r="HY255" s="46" t="s">
        <v>45</v>
      </c>
      <c r="HZ255" s="589">
        <f>ROUND(H265*G265,2)</f>
        <v>26307.279999999999</v>
      </c>
      <c r="IA255" s="46" t="s">
        <v>110</v>
      </c>
      <c r="IB255" s="46" t="s">
        <v>1330</v>
      </c>
    </row>
    <row r="256" spans="1:236" s="1" customFormat="1" ht="30" customHeight="1" x14ac:dyDescent="0.2">
      <c r="A256" s="23"/>
      <c r="B256" s="1652" t="s">
        <v>532</v>
      </c>
      <c r="C256" s="1653" t="s">
        <v>105</v>
      </c>
      <c r="D256" s="1654" t="s">
        <v>692</v>
      </c>
      <c r="E256" s="1655" t="s">
        <v>693</v>
      </c>
      <c r="F256" s="1656" t="s">
        <v>283</v>
      </c>
      <c r="G256" s="1657">
        <v>908.13</v>
      </c>
      <c r="H256" s="1658">
        <v>7.1</v>
      </c>
      <c r="I256" s="2044">
        <f>ROUND(H256*G256,2)</f>
        <v>6447.72</v>
      </c>
      <c r="J256" s="609"/>
      <c r="K256" s="610">
        <f>ROUND(J256*$H256,2)</f>
        <v>0</v>
      </c>
      <c r="L256" s="609"/>
      <c r="M256" s="610">
        <f>ROUND(L256*$H256,2)</f>
        <v>0</v>
      </c>
      <c r="N256" s="609"/>
      <c r="O256" s="610">
        <f>ROUND(N256*$H256,2)</f>
        <v>0</v>
      </c>
      <c r="P256" s="609"/>
      <c r="Q256" s="610">
        <f>ROUND(P256*$H256,2)</f>
        <v>0</v>
      </c>
      <c r="R256" s="609"/>
      <c r="S256" s="610">
        <f>ROUND(R256*$H256,2)</f>
        <v>0</v>
      </c>
      <c r="T256" s="609"/>
      <c r="U256" s="610">
        <f>ROUND(T256*$H256,2)</f>
        <v>0</v>
      </c>
      <c r="V256" s="609"/>
      <c r="W256" s="610">
        <f>ROUND(V256*$H256,2)</f>
        <v>0</v>
      </c>
      <c r="X256" s="609"/>
      <c r="Y256" s="610">
        <f>ROUND(X256*$H256,2)</f>
        <v>0</v>
      </c>
      <c r="Z256" s="609"/>
      <c r="AA256" s="610">
        <f>ROUND(Z256*$H256,2)</f>
        <v>0</v>
      </c>
      <c r="AB256" s="609"/>
      <c r="AC256" s="610">
        <f>ROUND(AB256*$H256,2)</f>
        <v>0</v>
      </c>
      <c r="AD256" s="609"/>
      <c r="AE256" s="610">
        <f>ROUND(AD256*$H256,2)</f>
        <v>0</v>
      </c>
      <c r="AF256" s="609"/>
      <c r="AG256" s="610">
        <f>ROUND(AF256*$H256,2)</f>
        <v>0</v>
      </c>
      <c r="AH256" s="2103"/>
      <c r="AI256" s="2104">
        <f>ROUND(AH256*$H256,2)</f>
        <v>0</v>
      </c>
      <c r="AJ256" s="609"/>
      <c r="AK256" s="610">
        <f>ROUND(AJ256*$H256,2)</f>
        <v>0</v>
      </c>
      <c r="AL256" s="2103"/>
      <c r="AM256" s="2104">
        <f>ROUND(AL256*$H256,2)</f>
        <v>0</v>
      </c>
      <c r="AN256" s="2103"/>
      <c r="AO256" s="2104">
        <f>ROUND(AN256*$H256,2)</f>
        <v>0</v>
      </c>
      <c r="AP256" s="1940"/>
      <c r="AQ256" s="1941">
        <f>ROUND(AP256*$H256,2)</f>
        <v>0</v>
      </c>
      <c r="AR256" s="1947">
        <f>AP256+AN256+AL256+AJ256+AH256+AF256+AD256+AB256+Z256+X256+V256+T256+R256+P256+N256+L256+J256</f>
        <v>0</v>
      </c>
      <c r="AS256" s="1948">
        <f>ROUND(AR256*H256,2)</f>
        <v>0</v>
      </c>
      <c r="AT256" s="1947">
        <f>G256-AR256</f>
        <v>908.13</v>
      </c>
      <c r="AU256" s="1948">
        <f>ROUND(AT256*H256,2)</f>
        <v>6447.72</v>
      </c>
      <c r="AV256" s="1949">
        <f>AU256/I256</f>
        <v>1</v>
      </c>
      <c r="GA256" s="25"/>
      <c r="GB256" s="128"/>
      <c r="GC256" s="129"/>
      <c r="GD256" s="33"/>
      <c r="GE256" s="33"/>
      <c r="GF256" s="33"/>
      <c r="GG256" s="33"/>
      <c r="GH256" s="33"/>
      <c r="GI256" s="34"/>
      <c r="GJ256" s="22"/>
      <c r="GK256" s="22"/>
      <c r="GL256" s="22"/>
      <c r="GM256" s="22"/>
      <c r="GN256" s="22"/>
      <c r="GO256" s="22"/>
      <c r="GP256" s="22"/>
      <c r="GQ256" s="22"/>
      <c r="GR256" s="22"/>
      <c r="GS256" s="22"/>
      <c r="GT256" s="22"/>
      <c r="HI256" s="13" t="s">
        <v>112</v>
      </c>
      <c r="HJ256" s="13" t="s">
        <v>46</v>
      </c>
    </row>
    <row r="257" spans="1:236" s="10" customFormat="1" ht="30" customHeight="1" x14ac:dyDescent="0.2">
      <c r="A257" s="137"/>
      <c r="B257" s="625"/>
      <c r="C257" s="416" t="s">
        <v>112</v>
      </c>
      <c r="D257" s="196"/>
      <c r="E257" s="626" t="s">
        <v>687</v>
      </c>
      <c r="F257" s="196"/>
      <c r="G257" s="196"/>
      <c r="H257" s="197"/>
      <c r="I257" s="498"/>
      <c r="J257" s="316"/>
      <c r="K257" s="317"/>
      <c r="L257" s="316"/>
      <c r="M257" s="317"/>
      <c r="N257" s="316"/>
      <c r="O257" s="317"/>
      <c r="P257" s="316"/>
      <c r="Q257" s="317"/>
      <c r="R257" s="316"/>
      <c r="S257" s="317"/>
      <c r="T257" s="316"/>
      <c r="U257" s="317"/>
      <c r="V257" s="316"/>
      <c r="W257" s="317"/>
      <c r="X257" s="316"/>
      <c r="Y257" s="317"/>
      <c r="Z257" s="316"/>
      <c r="AA257" s="317"/>
      <c r="AB257" s="316"/>
      <c r="AC257" s="317"/>
      <c r="AD257" s="316"/>
      <c r="AE257" s="317"/>
      <c r="AF257" s="316"/>
      <c r="AG257" s="317"/>
      <c r="AH257" s="1609"/>
      <c r="AI257" s="1610"/>
      <c r="AJ257" s="316"/>
      <c r="AK257" s="317"/>
      <c r="AL257" s="1609"/>
      <c r="AM257" s="1610"/>
      <c r="AN257" s="1609"/>
      <c r="AO257" s="1610"/>
      <c r="AP257" s="1905"/>
      <c r="AQ257" s="1906"/>
      <c r="AR257" s="316"/>
      <c r="AS257" s="317"/>
      <c r="AT257" s="316"/>
      <c r="AU257" s="317"/>
      <c r="AV257" s="528"/>
      <c r="GA257" s="139"/>
      <c r="GB257" s="140"/>
      <c r="GC257" s="141"/>
      <c r="GD257" s="141"/>
      <c r="GE257" s="141"/>
      <c r="GF257" s="141"/>
      <c r="GG257" s="141"/>
      <c r="GH257" s="141"/>
      <c r="GI257" s="142"/>
      <c r="HI257" s="143" t="s">
        <v>114</v>
      </c>
      <c r="HJ257" s="143" t="s">
        <v>46</v>
      </c>
      <c r="HK257" s="10" t="s">
        <v>46</v>
      </c>
      <c r="HL257" s="10" t="s">
        <v>23</v>
      </c>
      <c r="HM257" s="10" t="s">
        <v>45</v>
      </c>
      <c r="HN257" s="143" t="s">
        <v>103</v>
      </c>
    </row>
    <row r="258" spans="1:236" s="8" customFormat="1" ht="30" customHeight="1" x14ac:dyDescent="0.2">
      <c r="A258" s="106"/>
      <c r="B258" s="627"/>
      <c r="C258" s="416" t="s">
        <v>114</v>
      </c>
      <c r="D258" s="628" t="s">
        <v>7</v>
      </c>
      <c r="E258" s="629" t="s">
        <v>695</v>
      </c>
      <c r="F258" s="630"/>
      <c r="G258" s="628" t="s">
        <v>7</v>
      </c>
      <c r="H258" s="631"/>
      <c r="I258" s="632"/>
      <c r="J258" s="325"/>
      <c r="K258" s="326"/>
      <c r="L258" s="325"/>
      <c r="M258" s="326"/>
      <c r="N258" s="325"/>
      <c r="O258" s="326"/>
      <c r="P258" s="325"/>
      <c r="Q258" s="326"/>
      <c r="R258" s="325"/>
      <c r="S258" s="326"/>
      <c r="T258" s="325"/>
      <c r="U258" s="326"/>
      <c r="V258" s="325"/>
      <c r="W258" s="326"/>
      <c r="X258" s="325"/>
      <c r="Y258" s="326"/>
      <c r="Z258" s="325"/>
      <c r="AA258" s="326"/>
      <c r="AB258" s="325"/>
      <c r="AC258" s="326"/>
      <c r="AD258" s="325"/>
      <c r="AE258" s="326"/>
      <c r="AF258" s="325"/>
      <c r="AG258" s="326"/>
      <c r="AH258" s="1616"/>
      <c r="AI258" s="1617"/>
      <c r="AJ258" s="325"/>
      <c r="AK258" s="326"/>
      <c r="AL258" s="1616"/>
      <c r="AM258" s="1617"/>
      <c r="AN258" s="1616"/>
      <c r="AO258" s="1617"/>
      <c r="AP258" s="1913"/>
      <c r="AQ258" s="1914"/>
      <c r="AR258" s="325"/>
      <c r="AS258" s="326"/>
      <c r="AT258" s="325"/>
      <c r="AU258" s="326"/>
      <c r="AV258" s="532"/>
      <c r="GA258" s="108"/>
      <c r="GB258" s="109"/>
      <c r="GC258" s="110"/>
      <c r="GD258" s="110"/>
      <c r="GE258" s="111">
        <f>SUM(GE259:GE260)</f>
        <v>0</v>
      </c>
      <c r="GF258" s="110"/>
      <c r="GG258" s="111">
        <f>SUM(GG259:GG260)</f>
        <v>0</v>
      </c>
      <c r="GH258" s="110"/>
      <c r="GI258" s="112">
        <f>SUM(GI259:GI260)</f>
        <v>0</v>
      </c>
      <c r="HG258" s="113" t="s">
        <v>45</v>
      </c>
      <c r="HI258" s="114" t="s">
        <v>43</v>
      </c>
      <c r="HJ258" s="114" t="s">
        <v>45</v>
      </c>
      <c r="HN258" s="113" t="s">
        <v>103</v>
      </c>
      <c r="HZ258" s="115">
        <f>SUM(HZ259:HZ260)</f>
        <v>53046.18</v>
      </c>
    </row>
    <row r="259" spans="1:236" s="3" customFormat="1" ht="30" customHeight="1" x14ac:dyDescent="0.2">
      <c r="A259" s="43"/>
      <c r="B259" s="633"/>
      <c r="C259" s="416" t="s">
        <v>114</v>
      </c>
      <c r="D259" s="634" t="s">
        <v>7</v>
      </c>
      <c r="E259" s="635" t="s">
        <v>1326</v>
      </c>
      <c r="F259" s="636"/>
      <c r="G259" s="637">
        <v>474.48</v>
      </c>
      <c r="H259" s="638"/>
      <c r="I259" s="639"/>
      <c r="J259" s="611"/>
      <c r="K259" s="612"/>
      <c r="L259" s="611"/>
      <c r="M259" s="612"/>
      <c r="N259" s="611"/>
      <c r="O259" s="612"/>
      <c r="P259" s="611"/>
      <c r="Q259" s="612"/>
      <c r="R259" s="611"/>
      <c r="S259" s="612"/>
      <c r="T259" s="611"/>
      <c r="U259" s="612"/>
      <c r="V259" s="611"/>
      <c r="W259" s="612"/>
      <c r="X259" s="611"/>
      <c r="Y259" s="612"/>
      <c r="Z259" s="611"/>
      <c r="AA259" s="612"/>
      <c r="AB259" s="611"/>
      <c r="AC259" s="612"/>
      <c r="AD259" s="611"/>
      <c r="AE259" s="612"/>
      <c r="AF259" s="611"/>
      <c r="AG259" s="612"/>
      <c r="AH259" s="2105"/>
      <c r="AI259" s="2106"/>
      <c r="AJ259" s="611"/>
      <c r="AK259" s="612"/>
      <c r="AL259" s="2105"/>
      <c r="AM259" s="2106"/>
      <c r="AN259" s="2105"/>
      <c r="AO259" s="2106"/>
      <c r="AP259" s="1942"/>
      <c r="AQ259" s="1943"/>
      <c r="AR259" s="611"/>
      <c r="AS259" s="612"/>
      <c r="AT259" s="611"/>
      <c r="AU259" s="612"/>
      <c r="AV259" s="821"/>
      <c r="GA259" s="44"/>
      <c r="GB259" s="586" t="s">
        <v>7</v>
      </c>
      <c r="GC259" s="587" t="s">
        <v>31</v>
      </c>
      <c r="GD259" s="196"/>
      <c r="GE259" s="45">
        <f>GD259*G271</f>
        <v>0</v>
      </c>
      <c r="GF259" s="45">
        <v>0</v>
      </c>
      <c r="GG259" s="45">
        <f>GF259*G271</f>
        <v>0</v>
      </c>
      <c r="GH259" s="45">
        <v>0</v>
      </c>
      <c r="GI259" s="588">
        <f>GH259*G271</f>
        <v>0</v>
      </c>
      <c r="HG259" s="46" t="s">
        <v>110</v>
      </c>
      <c r="HI259" s="46" t="s">
        <v>105</v>
      </c>
      <c r="HJ259" s="46" t="s">
        <v>46</v>
      </c>
      <c r="HN259" s="46" t="s">
        <v>103</v>
      </c>
      <c r="HT259" s="589">
        <f>IF(GC259="základní",I271,0)</f>
        <v>53046.18</v>
      </c>
      <c r="HU259" s="589">
        <f>IF(GC259="snížená",I271,0)</f>
        <v>0</v>
      </c>
      <c r="HV259" s="589">
        <f>IF(GC259="zákl. přenesená",I271,0)</f>
        <v>0</v>
      </c>
      <c r="HW259" s="589">
        <f>IF(GC259="sníž. přenesená",I271,0)</f>
        <v>0</v>
      </c>
      <c r="HX259" s="589">
        <f>IF(GC259="nulová",I271,0)</f>
        <v>0</v>
      </c>
      <c r="HY259" s="46" t="s">
        <v>45</v>
      </c>
      <c r="HZ259" s="589">
        <f>ROUND(H271*G271,2)</f>
        <v>53046.18</v>
      </c>
      <c r="IA259" s="46" t="s">
        <v>110</v>
      </c>
      <c r="IB259" s="46" t="s">
        <v>1332</v>
      </c>
    </row>
    <row r="260" spans="1:236" s="1" customFormat="1" ht="30" customHeight="1" x14ac:dyDescent="0.2">
      <c r="A260" s="23"/>
      <c r="B260" s="633"/>
      <c r="C260" s="416" t="s">
        <v>114</v>
      </c>
      <c r="D260" s="634" t="s">
        <v>7</v>
      </c>
      <c r="E260" s="635" t="s">
        <v>1327</v>
      </c>
      <c r="F260" s="636"/>
      <c r="G260" s="637">
        <v>433.65</v>
      </c>
      <c r="H260" s="638"/>
      <c r="I260" s="639"/>
      <c r="J260" s="542"/>
      <c r="K260" s="543"/>
      <c r="L260" s="542"/>
      <c r="M260" s="543"/>
      <c r="N260" s="542"/>
      <c r="O260" s="543"/>
      <c r="P260" s="542"/>
      <c r="Q260" s="543"/>
      <c r="R260" s="542"/>
      <c r="S260" s="543"/>
      <c r="T260" s="542"/>
      <c r="U260" s="543"/>
      <c r="V260" s="542"/>
      <c r="W260" s="543"/>
      <c r="X260" s="542"/>
      <c r="Y260" s="543"/>
      <c r="Z260" s="542"/>
      <c r="AA260" s="543"/>
      <c r="AB260" s="542"/>
      <c r="AC260" s="543"/>
      <c r="AD260" s="542"/>
      <c r="AE260" s="543"/>
      <c r="AF260" s="542"/>
      <c r="AG260" s="543"/>
      <c r="AH260" s="1605"/>
      <c r="AI260" s="1606"/>
      <c r="AJ260" s="542"/>
      <c r="AK260" s="543"/>
      <c r="AL260" s="1605"/>
      <c r="AM260" s="1606"/>
      <c r="AN260" s="1605"/>
      <c r="AO260" s="1606"/>
      <c r="AP260" s="1901"/>
      <c r="AQ260" s="1902"/>
      <c r="AR260" s="542"/>
      <c r="AS260" s="543"/>
      <c r="AT260" s="542"/>
      <c r="AU260" s="543"/>
      <c r="AV260" s="539"/>
      <c r="GA260" s="25"/>
      <c r="GB260" s="166"/>
      <c r="GC260" s="167"/>
      <c r="GD260" s="168"/>
      <c r="GE260" s="168"/>
      <c r="GF260" s="168"/>
      <c r="GG260" s="168"/>
      <c r="GH260" s="168"/>
      <c r="GI260" s="169"/>
      <c r="GJ260" s="22"/>
      <c r="GK260" s="22"/>
      <c r="GL260" s="22"/>
      <c r="GM260" s="22"/>
      <c r="GN260" s="22"/>
      <c r="GO260" s="22"/>
      <c r="GP260" s="22"/>
      <c r="GQ260" s="22"/>
      <c r="GR260" s="22"/>
      <c r="GS260" s="22"/>
      <c r="GT260" s="22"/>
      <c r="HI260" s="13" t="s">
        <v>112</v>
      </c>
      <c r="HJ260" s="13" t="s">
        <v>46</v>
      </c>
    </row>
    <row r="261" spans="1:236" s="1" customFormat="1" ht="30" customHeight="1" x14ac:dyDescent="0.2">
      <c r="A261" s="26"/>
      <c r="B261" s="640"/>
      <c r="C261" s="416" t="s">
        <v>114</v>
      </c>
      <c r="D261" s="641" t="s">
        <v>7</v>
      </c>
      <c r="E261" s="642" t="s">
        <v>132</v>
      </c>
      <c r="F261" s="643"/>
      <c r="G261" s="644">
        <v>908.13</v>
      </c>
      <c r="H261" s="645"/>
      <c r="I261" s="646"/>
      <c r="J261" s="542"/>
      <c r="K261" s="543"/>
      <c r="L261" s="542"/>
      <c r="M261" s="543"/>
      <c r="N261" s="542"/>
      <c r="O261" s="543"/>
      <c r="P261" s="542"/>
      <c r="Q261" s="543"/>
      <c r="R261" s="542"/>
      <c r="S261" s="543"/>
      <c r="T261" s="542"/>
      <c r="U261" s="543"/>
      <c r="V261" s="542"/>
      <c r="W261" s="543"/>
      <c r="X261" s="542"/>
      <c r="Y261" s="543"/>
      <c r="Z261" s="542"/>
      <c r="AA261" s="543"/>
      <c r="AB261" s="542"/>
      <c r="AC261" s="543"/>
      <c r="AD261" s="542"/>
      <c r="AE261" s="543"/>
      <c r="AF261" s="542"/>
      <c r="AG261" s="543"/>
      <c r="AH261" s="1605"/>
      <c r="AI261" s="1606"/>
      <c r="AJ261" s="542"/>
      <c r="AK261" s="543"/>
      <c r="AL261" s="1605"/>
      <c r="AM261" s="1606"/>
      <c r="AN261" s="1605"/>
      <c r="AO261" s="1606"/>
      <c r="AP261" s="1901"/>
      <c r="AQ261" s="1902"/>
      <c r="AR261" s="542"/>
      <c r="AS261" s="543"/>
      <c r="AT261" s="542"/>
      <c r="AU261" s="543"/>
      <c r="AV261" s="539"/>
      <c r="GA261" s="25"/>
      <c r="GB261" s="22"/>
      <c r="GD261" s="22"/>
      <c r="GE261" s="22"/>
      <c r="GF261" s="22"/>
      <c r="GG261" s="22"/>
      <c r="GH261" s="22"/>
      <c r="GI261" s="22"/>
      <c r="GJ261" s="22"/>
      <c r="GK261" s="22"/>
      <c r="GL261" s="22"/>
      <c r="GM261" s="22"/>
      <c r="GN261" s="22"/>
      <c r="GO261" s="22"/>
      <c r="GP261" s="22"/>
      <c r="GQ261" s="22"/>
      <c r="GR261" s="22"/>
      <c r="GS261" s="22"/>
      <c r="GT261" s="22"/>
    </row>
    <row r="262" spans="1:236" customFormat="1" ht="30" customHeight="1" x14ac:dyDescent="0.2">
      <c r="B262" s="1652" t="s">
        <v>537</v>
      </c>
      <c r="C262" s="1653" t="s">
        <v>105</v>
      </c>
      <c r="D262" s="1654" t="s">
        <v>698</v>
      </c>
      <c r="E262" s="1655" t="s">
        <v>699</v>
      </c>
      <c r="F262" s="1656" t="s">
        <v>283</v>
      </c>
      <c r="G262" s="1657">
        <v>20.65</v>
      </c>
      <c r="H262" s="1658">
        <v>139</v>
      </c>
      <c r="I262" s="2044">
        <f>ROUND(H262*G262,2)</f>
        <v>2870.35</v>
      </c>
      <c r="J262" s="609"/>
      <c r="K262" s="610">
        <f>ROUND(J262*$H262,2)</f>
        <v>0</v>
      </c>
      <c r="L262" s="609"/>
      <c r="M262" s="610">
        <f>ROUND(L262*$H262,2)</f>
        <v>0</v>
      </c>
      <c r="N262" s="609"/>
      <c r="O262" s="610">
        <f>ROUND(N262*$H262,2)</f>
        <v>0</v>
      </c>
      <c r="P262" s="609"/>
      <c r="Q262" s="610">
        <f>ROUND(P262*$H262,2)</f>
        <v>0</v>
      </c>
      <c r="R262" s="609"/>
      <c r="S262" s="610">
        <f>ROUND(R262*$H262,2)</f>
        <v>0</v>
      </c>
      <c r="T262" s="609"/>
      <c r="U262" s="610">
        <f>ROUND(T262*$H262,2)</f>
        <v>0</v>
      </c>
      <c r="V262" s="609"/>
      <c r="W262" s="610">
        <f>ROUND(V262*$H262,2)</f>
        <v>0</v>
      </c>
      <c r="X262" s="609"/>
      <c r="Y262" s="610">
        <f>ROUND(X262*$H262,2)</f>
        <v>0</v>
      </c>
      <c r="Z262" s="609"/>
      <c r="AA262" s="610">
        <f>ROUND(Z262*$H262,2)</f>
        <v>0</v>
      </c>
      <c r="AB262" s="609"/>
      <c r="AC262" s="610">
        <f>ROUND(AB262*$H262,2)</f>
        <v>0</v>
      </c>
      <c r="AD262" s="609"/>
      <c r="AE262" s="610">
        <f>ROUND(AD262*$H262,2)</f>
        <v>0</v>
      </c>
      <c r="AF262" s="609"/>
      <c r="AG262" s="610">
        <f>ROUND(AF262*$H262,2)</f>
        <v>0</v>
      </c>
      <c r="AH262" s="2103"/>
      <c r="AI262" s="2104">
        <f>ROUND(AH262*$H262,2)</f>
        <v>0</v>
      </c>
      <c r="AJ262" s="609"/>
      <c r="AK262" s="610">
        <f>ROUND(AJ262*$H262,2)</f>
        <v>0</v>
      </c>
      <c r="AL262" s="2103"/>
      <c r="AM262" s="2104">
        <f>ROUND(AL262*$H262,2)</f>
        <v>0</v>
      </c>
      <c r="AN262" s="2103"/>
      <c r="AO262" s="2104">
        <f>ROUND(AN262*$H262,2)</f>
        <v>0</v>
      </c>
      <c r="AP262" s="1940"/>
      <c r="AQ262" s="1941">
        <f>ROUND(AP262*$H262,2)</f>
        <v>0</v>
      </c>
      <c r="AR262" s="1947">
        <f>AP262+AN262+AL262+AJ262+AH262+AF262+AD262+AB262+Z262+X262+V262+T262+R262+P262+N262+L262+J262</f>
        <v>0</v>
      </c>
      <c r="AS262" s="1948">
        <f>ROUND(AR262*H262,2)</f>
        <v>0</v>
      </c>
      <c r="AT262" s="1947">
        <f>G262-AR262</f>
        <v>20.65</v>
      </c>
      <c r="AU262" s="1948">
        <f>ROUND(AT262*H262,2)</f>
        <v>2870.35</v>
      </c>
      <c r="AV262" s="1949">
        <f>AU262/I262</f>
        <v>1</v>
      </c>
    </row>
    <row r="263" spans="1:236" customFormat="1" ht="30" customHeight="1" x14ac:dyDescent="0.2">
      <c r="B263" s="625"/>
      <c r="C263" s="416" t="s">
        <v>112</v>
      </c>
      <c r="D263" s="196"/>
      <c r="E263" s="626" t="s">
        <v>701</v>
      </c>
      <c r="F263" s="196"/>
      <c r="G263" s="196"/>
      <c r="H263" s="197"/>
      <c r="I263" s="498"/>
      <c r="J263" s="544"/>
      <c r="K263" s="545"/>
      <c r="L263" s="544"/>
      <c r="M263" s="545"/>
      <c r="N263" s="544"/>
      <c r="O263" s="545"/>
      <c r="P263" s="544"/>
      <c r="Q263" s="545"/>
      <c r="R263" s="544"/>
      <c r="S263" s="545"/>
      <c r="T263" s="544"/>
      <c r="U263" s="545"/>
      <c r="V263" s="544"/>
      <c r="W263" s="545"/>
      <c r="X263" s="544"/>
      <c r="Y263" s="545"/>
      <c r="Z263" s="544"/>
      <c r="AA263" s="545"/>
      <c r="AB263" s="544"/>
      <c r="AC263" s="545"/>
      <c r="AD263" s="544"/>
      <c r="AE263" s="545"/>
      <c r="AF263" s="544"/>
      <c r="AG263" s="545"/>
      <c r="AH263" s="1633"/>
      <c r="AI263" s="1634"/>
      <c r="AJ263" s="544"/>
      <c r="AK263" s="545"/>
      <c r="AL263" s="1633"/>
      <c r="AM263" s="1634"/>
      <c r="AN263" s="1633"/>
      <c r="AO263" s="1634"/>
      <c r="AP263" s="1920"/>
      <c r="AQ263" s="1921"/>
      <c r="AR263" s="544"/>
      <c r="AS263" s="545"/>
      <c r="AT263" s="544"/>
      <c r="AU263" s="545"/>
      <c r="AV263" s="540"/>
    </row>
    <row r="264" spans="1:236" customFormat="1" ht="30" customHeight="1" x14ac:dyDescent="0.2">
      <c r="B264" s="633"/>
      <c r="C264" s="416" t="s">
        <v>114</v>
      </c>
      <c r="D264" s="634" t="s">
        <v>7</v>
      </c>
      <c r="E264" s="635" t="s">
        <v>1329</v>
      </c>
      <c r="F264" s="636"/>
      <c r="G264" s="637">
        <v>20.65</v>
      </c>
      <c r="H264" s="638"/>
      <c r="I264" s="639"/>
      <c r="J264" s="544"/>
      <c r="K264" s="545"/>
      <c r="L264" s="544"/>
      <c r="M264" s="545"/>
      <c r="N264" s="544"/>
      <c r="O264" s="545"/>
      <c r="P264" s="544"/>
      <c r="Q264" s="545"/>
      <c r="R264" s="544"/>
      <c r="S264" s="545"/>
      <c r="T264" s="544"/>
      <c r="U264" s="545"/>
      <c r="V264" s="544"/>
      <c r="W264" s="545"/>
      <c r="X264" s="544"/>
      <c r="Y264" s="545"/>
      <c r="Z264" s="544"/>
      <c r="AA264" s="545"/>
      <c r="AB264" s="544"/>
      <c r="AC264" s="545"/>
      <c r="AD264" s="544"/>
      <c r="AE264" s="545"/>
      <c r="AF264" s="544"/>
      <c r="AG264" s="545"/>
      <c r="AH264" s="1633"/>
      <c r="AI264" s="1634"/>
      <c r="AJ264" s="544"/>
      <c r="AK264" s="545"/>
      <c r="AL264" s="1633"/>
      <c r="AM264" s="1634"/>
      <c r="AN264" s="1633"/>
      <c r="AO264" s="1634"/>
      <c r="AP264" s="1920"/>
      <c r="AQ264" s="1921"/>
      <c r="AR264" s="544"/>
      <c r="AS264" s="545"/>
      <c r="AT264" s="544"/>
      <c r="AU264" s="545"/>
      <c r="AV264" s="540"/>
    </row>
    <row r="265" spans="1:236" customFormat="1" ht="30" customHeight="1" x14ac:dyDescent="0.2">
      <c r="B265" s="1652" t="s">
        <v>541</v>
      </c>
      <c r="C265" s="1653" t="s">
        <v>105</v>
      </c>
      <c r="D265" s="1654" t="s">
        <v>703</v>
      </c>
      <c r="E265" s="1655" t="s">
        <v>704</v>
      </c>
      <c r="F265" s="1656" t="s">
        <v>283</v>
      </c>
      <c r="G265" s="1657">
        <v>52.72</v>
      </c>
      <c r="H265" s="1658">
        <v>499</v>
      </c>
      <c r="I265" s="2044">
        <f>ROUND(H265*G265,2)</f>
        <v>26307.279999999999</v>
      </c>
      <c r="J265" s="609"/>
      <c r="K265" s="610">
        <f>ROUND(J265*$H265,2)</f>
        <v>0</v>
      </c>
      <c r="L265" s="609"/>
      <c r="M265" s="610">
        <f>ROUND(L265*$H265,2)</f>
        <v>0</v>
      </c>
      <c r="N265" s="609"/>
      <c r="O265" s="610">
        <f>ROUND(N265*$H265,2)</f>
        <v>0</v>
      </c>
      <c r="P265" s="609"/>
      <c r="Q265" s="610">
        <f>ROUND(P265*$H265,2)</f>
        <v>0</v>
      </c>
      <c r="R265" s="609"/>
      <c r="S265" s="610">
        <f>ROUND(R265*$H265,2)</f>
        <v>0</v>
      </c>
      <c r="T265" s="609"/>
      <c r="U265" s="610">
        <f>ROUND(T265*$H265,2)</f>
        <v>0</v>
      </c>
      <c r="V265" s="609"/>
      <c r="W265" s="610">
        <f>ROUND(V265*$H265,2)</f>
        <v>0</v>
      </c>
      <c r="X265" s="609"/>
      <c r="Y265" s="610">
        <f>ROUND(X265*$H265,2)</f>
        <v>0</v>
      </c>
      <c r="Z265" s="609"/>
      <c r="AA265" s="610">
        <f>ROUND(Z265*$H265,2)</f>
        <v>0</v>
      </c>
      <c r="AB265" s="609"/>
      <c r="AC265" s="610">
        <f>ROUND(AB265*$H265,2)</f>
        <v>0</v>
      </c>
      <c r="AD265" s="609"/>
      <c r="AE265" s="610">
        <f>ROUND(AD265*$H265,2)</f>
        <v>0</v>
      </c>
      <c r="AF265" s="609"/>
      <c r="AG265" s="610">
        <f>ROUND(AF265*$H265,2)</f>
        <v>0</v>
      </c>
      <c r="AH265" s="2103"/>
      <c r="AI265" s="2104">
        <f>ROUND(AH265*$H265,2)</f>
        <v>0</v>
      </c>
      <c r="AJ265" s="609"/>
      <c r="AK265" s="610">
        <f>ROUND(AJ265*$H265,2)</f>
        <v>0</v>
      </c>
      <c r="AL265" s="2103"/>
      <c r="AM265" s="2104">
        <f>ROUND(AL265*$H265,2)</f>
        <v>0</v>
      </c>
      <c r="AN265" s="2103"/>
      <c r="AO265" s="2104">
        <f>ROUND(AN265*$H265,2)</f>
        <v>0</v>
      </c>
      <c r="AP265" s="1940"/>
      <c r="AQ265" s="1941">
        <f>ROUND(AP265*$H265,2)</f>
        <v>0</v>
      </c>
      <c r="AR265" s="1947">
        <f>AP265+AN265+AL265+AJ265+AH265+AF265+AD265+AB265+Z265+X265+V265+T265+R265+P265+N265+L265+J265</f>
        <v>0</v>
      </c>
      <c r="AS265" s="1948">
        <f>ROUND(AR265*H265,2)</f>
        <v>0</v>
      </c>
      <c r="AT265" s="1947">
        <f>G265-AR265</f>
        <v>52.72</v>
      </c>
      <c r="AU265" s="1948">
        <f>ROUND(AT265*H265,2)</f>
        <v>26307.279999999999</v>
      </c>
      <c r="AV265" s="1949">
        <f>AU265/I265</f>
        <v>1</v>
      </c>
    </row>
    <row r="266" spans="1:236" customFormat="1" ht="30" customHeight="1" x14ac:dyDescent="0.2">
      <c r="B266" s="625"/>
      <c r="C266" s="416" t="s">
        <v>112</v>
      </c>
      <c r="D266" s="196"/>
      <c r="E266" s="626" t="s">
        <v>701</v>
      </c>
      <c r="F266" s="196"/>
      <c r="G266" s="196"/>
      <c r="H266" s="197"/>
      <c r="I266" s="498"/>
      <c r="J266" s="544"/>
      <c r="K266" s="545"/>
      <c r="L266" s="544"/>
      <c r="M266" s="545"/>
      <c r="N266" s="544"/>
      <c r="O266" s="545"/>
      <c r="P266" s="544"/>
      <c r="Q266" s="545"/>
      <c r="R266" s="544"/>
      <c r="S266" s="545"/>
      <c r="T266" s="544"/>
      <c r="U266" s="545"/>
      <c r="V266" s="544"/>
      <c r="W266" s="545"/>
      <c r="X266" s="544"/>
      <c r="Y266" s="545"/>
      <c r="Z266" s="544"/>
      <c r="AA266" s="545"/>
      <c r="AB266" s="544"/>
      <c r="AC266" s="545"/>
      <c r="AD266" s="544"/>
      <c r="AE266" s="545"/>
      <c r="AF266" s="544"/>
      <c r="AG266" s="545"/>
      <c r="AH266" s="1633"/>
      <c r="AI266" s="1634"/>
      <c r="AJ266" s="544"/>
      <c r="AK266" s="545"/>
      <c r="AL266" s="1633"/>
      <c r="AM266" s="1634"/>
      <c r="AN266" s="1633"/>
      <c r="AO266" s="1634"/>
      <c r="AP266" s="1920"/>
      <c r="AQ266" s="1921"/>
      <c r="AR266" s="544"/>
      <c r="AS266" s="545"/>
      <c r="AT266" s="544"/>
      <c r="AU266" s="545"/>
      <c r="AV266" s="540"/>
    </row>
    <row r="267" spans="1:236" customFormat="1" ht="30" customHeight="1" thickBot="1" x14ac:dyDescent="0.25">
      <c r="B267" s="633"/>
      <c r="C267" s="416" t="s">
        <v>114</v>
      </c>
      <c r="D267" s="634" t="s">
        <v>7</v>
      </c>
      <c r="E267" s="635" t="s">
        <v>1331</v>
      </c>
      <c r="F267" s="636"/>
      <c r="G267" s="637">
        <v>52.72</v>
      </c>
      <c r="H267" s="638"/>
      <c r="I267" s="639"/>
      <c r="J267" s="544"/>
      <c r="K267" s="545"/>
      <c r="L267" s="544"/>
      <c r="M267" s="545"/>
      <c r="N267" s="544"/>
      <c r="O267" s="545"/>
      <c r="P267" s="544"/>
      <c r="Q267" s="545"/>
      <c r="R267" s="544"/>
      <c r="S267" s="545"/>
      <c r="T267" s="544"/>
      <c r="U267" s="545"/>
      <c r="V267" s="544"/>
      <c r="W267" s="545"/>
      <c r="X267" s="544"/>
      <c r="Y267" s="545"/>
      <c r="Z267" s="544"/>
      <c r="AA267" s="545"/>
      <c r="AB267" s="544"/>
      <c r="AC267" s="545"/>
      <c r="AD267" s="544"/>
      <c r="AE267" s="545"/>
      <c r="AF267" s="544"/>
      <c r="AG267" s="545"/>
      <c r="AH267" s="1633"/>
      <c r="AI267" s="1634"/>
      <c r="AJ267" s="544"/>
      <c r="AK267" s="545"/>
      <c r="AL267" s="1633"/>
      <c r="AM267" s="1634"/>
      <c r="AN267" s="1633"/>
      <c r="AO267" s="1634"/>
      <c r="AP267" s="1920"/>
      <c r="AQ267" s="1921"/>
      <c r="AR267" s="544"/>
      <c r="AS267" s="545"/>
      <c r="AT267" s="544"/>
      <c r="AU267" s="545"/>
      <c r="AV267" s="540"/>
    </row>
    <row r="268" spans="1:236" customFormat="1" ht="30" customHeight="1" thickBot="1" x14ac:dyDescent="0.3">
      <c r="B268" s="602"/>
      <c r="C268" s="603"/>
      <c r="D268" s="603"/>
      <c r="E268" s="603"/>
      <c r="F268" s="603"/>
      <c r="G268" s="603"/>
      <c r="H268" s="604"/>
      <c r="I268" s="605"/>
      <c r="J268" s="2255" t="s">
        <v>2484</v>
      </c>
      <c r="K268" s="2266"/>
      <c r="L268" s="2275" t="s">
        <v>2485</v>
      </c>
      <c r="M268" s="2266"/>
      <c r="N268" s="2255" t="s">
        <v>2486</v>
      </c>
      <c r="O268" s="2266"/>
      <c r="P268" s="2255" t="s">
        <v>2487</v>
      </c>
      <c r="Q268" s="2266"/>
      <c r="R268" s="2255" t="s">
        <v>2488</v>
      </c>
      <c r="S268" s="2266"/>
      <c r="T268" s="2255" t="s">
        <v>2489</v>
      </c>
      <c r="U268" s="2266"/>
      <c r="V268" s="2255" t="s">
        <v>2490</v>
      </c>
      <c r="W268" s="2266"/>
      <c r="X268" s="2255" t="s">
        <v>2491</v>
      </c>
      <c r="Y268" s="2266"/>
      <c r="Z268" s="2255" t="s">
        <v>2492</v>
      </c>
      <c r="AA268" s="2266"/>
      <c r="AB268" s="2255" t="s">
        <v>2493</v>
      </c>
      <c r="AC268" s="2266"/>
      <c r="AD268" s="2255" t="s">
        <v>2494</v>
      </c>
      <c r="AE268" s="2266"/>
      <c r="AF268" s="2255" t="s">
        <v>2495</v>
      </c>
      <c r="AG268" s="2266"/>
      <c r="AH268" s="2270" t="s">
        <v>2496</v>
      </c>
      <c r="AI268" s="2271"/>
      <c r="AJ268" s="2255" t="s">
        <v>2497</v>
      </c>
      <c r="AK268" s="2266"/>
      <c r="AL268" s="2270" t="s">
        <v>2498</v>
      </c>
      <c r="AM268" s="2271"/>
      <c r="AN268" s="2270" t="s">
        <v>2499</v>
      </c>
      <c r="AO268" s="2271"/>
      <c r="AP268" s="2272" t="s">
        <v>2504</v>
      </c>
      <c r="AQ268" s="2273"/>
      <c r="AR268" s="2255" t="s">
        <v>2500</v>
      </c>
      <c r="AS268" s="2266"/>
      <c r="AT268" s="2255" t="s">
        <v>2501</v>
      </c>
      <c r="AU268" s="2256"/>
      <c r="AV268" s="521" t="s">
        <v>2502</v>
      </c>
    </row>
    <row r="269" spans="1:236" customFormat="1" ht="30" customHeight="1" thickBot="1" x14ac:dyDescent="0.3">
      <c r="B269" s="602"/>
      <c r="C269" s="603"/>
      <c r="D269" s="603"/>
      <c r="E269" s="603"/>
      <c r="F269" s="603"/>
      <c r="G269" s="603"/>
      <c r="H269" s="604"/>
      <c r="I269" s="605"/>
      <c r="J269" s="175" t="s">
        <v>91</v>
      </c>
      <c r="K269" s="177" t="s">
        <v>2503</v>
      </c>
      <c r="L269" s="175" t="s">
        <v>91</v>
      </c>
      <c r="M269" s="177" t="s">
        <v>2503</v>
      </c>
      <c r="N269" s="175" t="s">
        <v>91</v>
      </c>
      <c r="O269" s="177" t="s">
        <v>2503</v>
      </c>
      <c r="P269" s="175" t="s">
        <v>91</v>
      </c>
      <c r="Q269" s="177" t="s">
        <v>2503</v>
      </c>
      <c r="R269" s="175" t="s">
        <v>91</v>
      </c>
      <c r="S269" s="177" t="s">
        <v>2503</v>
      </c>
      <c r="T269" s="175" t="s">
        <v>91</v>
      </c>
      <c r="U269" s="177" t="s">
        <v>2503</v>
      </c>
      <c r="V269" s="175" t="s">
        <v>91</v>
      </c>
      <c r="W269" s="177" t="s">
        <v>2503</v>
      </c>
      <c r="X269" s="175" t="s">
        <v>91</v>
      </c>
      <c r="Y269" s="177" t="s">
        <v>2503</v>
      </c>
      <c r="Z269" s="175" t="s">
        <v>91</v>
      </c>
      <c r="AA269" s="177" t="s">
        <v>2503</v>
      </c>
      <c r="AB269" s="175" t="s">
        <v>91</v>
      </c>
      <c r="AC269" s="177" t="s">
        <v>2503</v>
      </c>
      <c r="AD269" s="175" t="s">
        <v>91</v>
      </c>
      <c r="AE269" s="177" t="s">
        <v>2503</v>
      </c>
      <c r="AF269" s="175" t="s">
        <v>91</v>
      </c>
      <c r="AG269" s="177" t="s">
        <v>2503</v>
      </c>
      <c r="AH269" s="1599" t="s">
        <v>91</v>
      </c>
      <c r="AI269" s="1600" t="s">
        <v>2503</v>
      </c>
      <c r="AJ269" s="175" t="s">
        <v>91</v>
      </c>
      <c r="AK269" s="177" t="s">
        <v>2503</v>
      </c>
      <c r="AL269" s="1599" t="s">
        <v>91</v>
      </c>
      <c r="AM269" s="1600" t="s">
        <v>2503</v>
      </c>
      <c r="AN269" s="1599" t="s">
        <v>91</v>
      </c>
      <c r="AO269" s="1600" t="s">
        <v>2503</v>
      </c>
      <c r="AP269" s="1895" t="s">
        <v>91</v>
      </c>
      <c r="AQ269" s="1896" t="s">
        <v>2503</v>
      </c>
      <c r="AR269" s="175" t="s">
        <v>91</v>
      </c>
      <c r="AS269" s="177" t="s">
        <v>2503</v>
      </c>
      <c r="AT269" s="175" t="s">
        <v>91</v>
      </c>
      <c r="AU269" s="177" t="s">
        <v>2503</v>
      </c>
      <c r="AV269" s="522"/>
    </row>
    <row r="270" spans="1:236" s="1117" customFormat="1" ht="30" customHeight="1" thickBot="1" x14ac:dyDescent="0.35">
      <c r="B270" s="1151"/>
      <c r="C270" s="1152" t="s">
        <v>43</v>
      </c>
      <c r="D270" s="1152" t="s">
        <v>707</v>
      </c>
      <c r="E270" s="1153" t="s">
        <v>708</v>
      </c>
      <c r="F270" s="1154"/>
      <c r="G270" s="1154"/>
      <c r="H270" s="1155"/>
      <c r="I270" s="686">
        <f>HZ258</f>
        <v>53046.18</v>
      </c>
      <c r="J270" s="1122"/>
      <c r="K270" s="1123">
        <f>K271</f>
        <v>0</v>
      </c>
      <c r="L270" s="404"/>
      <c r="M270" s="404">
        <f>M271</f>
        <v>0</v>
      </c>
      <c r="N270" s="404"/>
      <c r="O270" s="404">
        <f>O271</f>
        <v>20185</v>
      </c>
      <c r="P270" s="404"/>
      <c r="Q270" s="404">
        <f>Q271</f>
        <v>7428.08</v>
      </c>
      <c r="R270" s="404"/>
      <c r="S270" s="404">
        <f>S271</f>
        <v>0</v>
      </c>
      <c r="T270" s="404"/>
      <c r="U270" s="404">
        <f>U271</f>
        <v>0</v>
      </c>
      <c r="V270" s="404"/>
      <c r="W270" s="404">
        <f>W271</f>
        <v>0</v>
      </c>
      <c r="X270" s="404"/>
      <c r="Y270" s="404">
        <f>Y271</f>
        <v>0</v>
      </c>
      <c r="Z270" s="404"/>
      <c r="AA270" s="404">
        <f>AA271</f>
        <v>0</v>
      </c>
      <c r="AB270" s="404"/>
      <c r="AC270" s="404">
        <f>AC271</f>
        <v>0</v>
      </c>
      <c r="AD270" s="404"/>
      <c r="AE270" s="404">
        <f>AE271</f>
        <v>0</v>
      </c>
      <c r="AF270" s="404"/>
      <c r="AG270" s="404">
        <f>AG271</f>
        <v>0</v>
      </c>
      <c r="AH270" s="1670"/>
      <c r="AI270" s="1670">
        <f>AI271</f>
        <v>0</v>
      </c>
      <c r="AJ270" s="404"/>
      <c r="AK270" s="404">
        <f>AK271</f>
        <v>0</v>
      </c>
      <c r="AL270" s="1670"/>
      <c r="AM270" s="1670">
        <f>AM271</f>
        <v>0</v>
      </c>
      <c r="AN270" s="1670"/>
      <c r="AO270" s="1670">
        <f>AO271</f>
        <v>0</v>
      </c>
      <c r="AP270" s="1937"/>
      <c r="AQ270" s="1937">
        <f>AQ271</f>
        <v>0</v>
      </c>
      <c r="AR270" s="1123"/>
      <c r="AS270" s="1123">
        <f>AS271</f>
        <v>27613.08</v>
      </c>
      <c r="AT270" s="1123"/>
      <c r="AU270" s="1123">
        <f>AU271</f>
        <v>25433.1</v>
      </c>
      <c r="AV270" s="1124">
        <f>AU270/I270</f>
        <v>0.47945205479452052</v>
      </c>
    </row>
    <row r="271" spans="1:236" customFormat="1" ht="30" customHeight="1" x14ac:dyDescent="0.2">
      <c r="B271" s="550" t="s">
        <v>546</v>
      </c>
      <c r="C271" s="551" t="s">
        <v>105</v>
      </c>
      <c r="D271" s="552" t="s">
        <v>709</v>
      </c>
      <c r="E271" s="553" t="s">
        <v>710</v>
      </c>
      <c r="F271" s="554" t="s">
        <v>283</v>
      </c>
      <c r="G271" s="555">
        <v>144.54</v>
      </c>
      <c r="H271" s="556">
        <v>367</v>
      </c>
      <c r="I271" s="557">
        <f>ROUND(H271*G271,2)</f>
        <v>53046.18</v>
      </c>
      <c r="J271" s="609"/>
      <c r="K271" s="613">
        <f>ROUND(J271*$H271,2)</f>
        <v>0</v>
      </c>
      <c r="L271" s="609"/>
      <c r="M271" s="613">
        <f>ROUND(L271*$H271,2)</f>
        <v>0</v>
      </c>
      <c r="N271" s="609">
        <v>55</v>
      </c>
      <c r="O271" s="613">
        <f>ROUND(N271*$H271,2)</f>
        <v>20185</v>
      </c>
      <c r="P271" s="609">
        <v>20.239999999999998</v>
      </c>
      <c r="Q271" s="613">
        <f>ROUND(P271*$H271,2)</f>
        <v>7428.08</v>
      </c>
      <c r="R271" s="609"/>
      <c r="S271" s="613">
        <f>ROUND(R271*$H271,2)</f>
        <v>0</v>
      </c>
      <c r="T271" s="609"/>
      <c r="U271" s="613">
        <f>ROUND(T271*$H271,2)</f>
        <v>0</v>
      </c>
      <c r="V271" s="609"/>
      <c r="W271" s="613">
        <f>ROUND(V271*$H271,2)</f>
        <v>0</v>
      </c>
      <c r="X271" s="609"/>
      <c r="Y271" s="613">
        <f>ROUND(X271*$H271,2)</f>
        <v>0</v>
      </c>
      <c r="Z271" s="609"/>
      <c r="AA271" s="613">
        <f>ROUND(Z271*$H271,2)</f>
        <v>0</v>
      </c>
      <c r="AB271" s="609"/>
      <c r="AC271" s="613">
        <f>ROUND(AB271*$H271,2)</f>
        <v>0</v>
      </c>
      <c r="AD271" s="609"/>
      <c r="AE271" s="613">
        <f>ROUND(AD271*$H271,2)</f>
        <v>0</v>
      </c>
      <c r="AF271" s="609"/>
      <c r="AG271" s="613">
        <f>ROUND(AF271*$H271,2)</f>
        <v>0</v>
      </c>
      <c r="AH271" s="2103"/>
      <c r="AI271" s="2107">
        <f>ROUND(AH271*$H271,2)</f>
        <v>0</v>
      </c>
      <c r="AJ271" s="609"/>
      <c r="AK271" s="613">
        <f>ROUND(AJ271*$H271,2)</f>
        <v>0</v>
      </c>
      <c r="AL271" s="2103"/>
      <c r="AM271" s="2107">
        <f>ROUND(AL271*$H271,2)</f>
        <v>0</v>
      </c>
      <c r="AN271" s="2103"/>
      <c r="AO271" s="2107">
        <f>ROUND(AN271*$H271,2)</f>
        <v>0</v>
      </c>
      <c r="AP271" s="1940"/>
      <c r="AQ271" s="1944">
        <f>ROUND(AP271*$H271,2)</f>
        <v>0</v>
      </c>
      <c r="AR271" s="618">
        <f>AP271+AN271+AL271+AJ271+AH271+AF271+AD271+AB271+Z271+X271+V271+T271+R271+P271+N271+L271+J271</f>
        <v>75.239999999999995</v>
      </c>
      <c r="AS271" s="619">
        <f>ROUND(AR271*H271,2)</f>
        <v>27613.08</v>
      </c>
      <c r="AT271" s="618">
        <f>G271-AR271</f>
        <v>69.3</v>
      </c>
      <c r="AU271" s="619">
        <f>ROUND(AT271*H271,2)</f>
        <v>25433.1</v>
      </c>
      <c r="AV271" s="823">
        <f>AU271/I271</f>
        <v>0.47945205479452052</v>
      </c>
    </row>
    <row r="272" spans="1:236" customFormat="1" ht="75.599999999999994" customHeight="1" thickBot="1" x14ac:dyDescent="0.25">
      <c r="B272" s="660"/>
      <c r="C272" s="661" t="s">
        <v>112</v>
      </c>
      <c r="D272" s="662"/>
      <c r="E272" s="663" t="s">
        <v>712</v>
      </c>
      <c r="F272" s="662"/>
      <c r="G272" s="662"/>
      <c r="H272" s="664"/>
      <c r="I272" s="665"/>
      <c r="J272" s="614"/>
      <c r="K272" s="615"/>
      <c r="L272" s="614"/>
      <c r="M272" s="615"/>
      <c r="N272" s="614"/>
      <c r="O272" s="615"/>
      <c r="P272" s="614"/>
      <c r="Q272" s="615"/>
      <c r="R272" s="614"/>
      <c r="S272" s="615"/>
      <c r="T272" s="614"/>
      <c r="U272" s="615"/>
      <c r="V272" s="614"/>
      <c r="W272" s="615"/>
      <c r="X272" s="614"/>
      <c r="Y272" s="615"/>
      <c r="Z272" s="614"/>
      <c r="AA272" s="615"/>
      <c r="AB272" s="614"/>
      <c r="AC272" s="615"/>
      <c r="AD272" s="614"/>
      <c r="AE272" s="615"/>
      <c r="AF272" s="614"/>
      <c r="AG272" s="615"/>
      <c r="AH272" s="2108"/>
      <c r="AI272" s="2109"/>
      <c r="AJ272" s="614"/>
      <c r="AK272" s="615"/>
      <c r="AL272" s="2108"/>
      <c r="AM272" s="2109"/>
      <c r="AN272" s="2108"/>
      <c r="AO272" s="2109"/>
      <c r="AP272" s="1945"/>
      <c r="AQ272" s="1946"/>
      <c r="AR272" s="616"/>
      <c r="AS272" s="617"/>
      <c r="AT272" s="616"/>
      <c r="AU272" s="617"/>
      <c r="AV272" s="824"/>
    </row>
    <row r="273" spans="2:48" customFormat="1" x14ac:dyDescent="0.25">
      <c r="B273" s="584"/>
      <c r="C273" s="584"/>
      <c r="D273" s="584"/>
      <c r="E273" s="584"/>
      <c r="F273" s="584"/>
      <c r="G273" s="584"/>
      <c r="H273" s="585"/>
      <c r="I273" s="584"/>
      <c r="AH273" s="1352"/>
      <c r="AI273" s="1352"/>
      <c r="AL273" s="1352"/>
      <c r="AM273" s="1352"/>
      <c r="AN273" s="1352"/>
      <c r="AO273" s="1352"/>
      <c r="AP273" s="1935"/>
      <c r="AQ273" s="1935"/>
      <c r="AV273" s="520"/>
    </row>
    <row r="274" spans="2:48" customFormat="1" x14ac:dyDescent="0.25">
      <c r="B274" s="584"/>
      <c r="C274" s="584"/>
      <c r="D274" s="584"/>
      <c r="E274" s="584"/>
      <c r="F274" s="584"/>
      <c r="G274" s="584"/>
      <c r="H274" s="585"/>
      <c r="I274" s="584"/>
      <c r="AH274" s="1352"/>
      <c r="AI274" s="1352"/>
      <c r="AL274" s="1352"/>
      <c r="AM274" s="1352"/>
      <c r="AN274" s="1352"/>
      <c r="AO274" s="1352"/>
      <c r="AP274" s="1935"/>
      <c r="AQ274" s="1935"/>
      <c r="AV274" s="520"/>
    </row>
    <row r="275" spans="2:48" customFormat="1" x14ac:dyDescent="0.25">
      <c r="B275" s="584"/>
      <c r="C275" s="584"/>
      <c r="D275" s="584"/>
      <c r="E275" s="584"/>
      <c r="F275" s="584"/>
      <c r="G275" s="584"/>
      <c r="H275" s="585"/>
      <c r="I275" s="584"/>
      <c r="AH275" s="1352"/>
      <c r="AI275" s="1352"/>
      <c r="AL275" s="1352"/>
      <c r="AM275" s="1352"/>
      <c r="AN275" s="1352"/>
      <c r="AO275" s="1352"/>
      <c r="AP275" s="1935"/>
      <c r="AQ275" s="1935"/>
      <c r="AV275" s="520"/>
    </row>
    <row r="276" spans="2:48" customFormat="1" x14ac:dyDescent="0.25">
      <c r="B276" s="584"/>
      <c r="C276" s="584"/>
      <c r="D276" s="584"/>
      <c r="E276" s="584"/>
      <c r="F276" s="584"/>
      <c r="G276" s="584"/>
      <c r="H276" s="585"/>
      <c r="I276" s="584"/>
      <c r="AH276" s="1352"/>
      <c r="AI276" s="1352"/>
      <c r="AL276" s="1352"/>
      <c r="AM276" s="1352"/>
      <c r="AN276" s="1352"/>
      <c r="AO276" s="1352"/>
      <c r="AP276" s="1935"/>
      <c r="AQ276" s="1935"/>
      <c r="AV276" s="520"/>
    </row>
    <row r="277" spans="2:48" customFormat="1" x14ac:dyDescent="0.25">
      <c r="B277" s="584"/>
      <c r="C277" s="584"/>
      <c r="D277" s="584"/>
      <c r="E277" s="584"/>
      <c r="F277" s="584"/>
      <c r="G277" s="584"/>
      <c r="H277" s="585"/>
      <c r="I277" s="584"/>
      <c r="AH277" s="1352"/>
      <c r="AI277" s="1352"/>
      <c r="AL277" s="1352"/>
      <c r="AM277" s="1352"/>
      <c r="AN277" s="1352"/>
      <c r="AO277" s="1352"/>
      <c r="AP277" s="1935"/>
      <c r="AQ277" s="1935"/>
      <c r="AV277" s="520"/>
    </row>
    <row r="278" spans="2:48" customFormat="1" x14ac:dyDescent="0.25">
      <c r="B278" s="584"/>
      <c r="C278" s="584"/>
      <c r="D278" s="584"/>
      <c r="E278" s="584"/>
      <c r="F278" s="584"/>
      <c r="G278" s="584"/>
      <c r="H278" s="585"/>
      <c r="I278" s="584"/>
      <c r="AH278" s="1352"/>
      <c r="AI278" s="1352"/>
      <c r="AL278" s="1352"/>
      <c r="AM278" s="1352"/>
      <c r="AN278" s="1352"/>
      <c r="AO278" s="1352"/>
      <c r="AP278" s="1935"/>
      <c r="AQ278" s="1935"/>
      <c r="AV278" s="520"/>
    </row>
    <row r="279" spans="2:48" customFormat="1" x14ac:dyDescent="0.25">
      <c r="B279" s="584"/>
      <c r="C279" s="584"/>
      <c r="D279" s="584"/>
      <c r="E279" s="584"/>
      <c r="F279" s="584"/>
      <c r="G279" s="584"/>
      <c r="H279" s="585"/>
      <c r="I279" s="584"/>
      <c r="AH279" s="1352"/>
      <c r="AI279" s="1352"/>
      <c r="AL279" s="1352"/>
      <c r="AM279" s="1352"/>
      <c r="AN279" s="1352"/>
      <c r="AO279" s="1352"/>
      <c r="AP279" s="1935"/>
      <c r="AQ279" s="1935"/>
      <c r="AV279" s="520"/>
    </row>
    <row r="280" spans="2:48" customFormat="1" x14ac:dyDescent="0.25">
      <c r="B280" s="584"/>
      <c r="C280" s="584"/>
      <c r="D280" s="584"/>
      <c r="E280" s="584"/>
      <c r="F280" s="584"/>
      <c r="G280" s="584"/>
      <c r="H280" s="585"/>
      <c r="I280" s="584"/>
      <c r="AH280" s="1352"/>
      <c r="AI280" s="1352"/>
      <c r="AL280" s="1352"/>
      <c r="AM280" s="1352"/>
      <c r="AN280" s="1352"/>
      <c r="AO280" s="1352"/>
      <c r="AP280" s="1935"/>
      <c r="AQ280" s="1935"/>
      <c r="AV280" s="520"/>
    </row>
    <row r="281" spans="2:48" customFormat="1" x14ac:dyDescent="0.25">
      <c r="B281" s="584"/>
      <c r="C281" s="584"/>
      <c r="D281" s="584"/>
      <c r="E281" s="584"/>
      <c r="F281" s="584"/>
      <c r="G281" s="584"/>
      <c r="H281" s="585"/>
      <c r="I281" s="584"/>
      <c r="AH281" s="1352"/>
      <c r="AI281" s="1352"/>
      <c r="AL281" s="1352"/>
      <c r="AM281" s="1352"/>
      <c r="AN281" s="1352"/>
      <c r="AO281" s="1352"/>
      <c r="AP281" s="1935"/>
      <c r="AQ281" s="1935"/>
      <c r="AV281" s="520"/>
    </row>
    <row r="282" spans="2:48" customFormat="1" x14ac:dyDescent="0.25">
      <c r="B282" s="584"/>
      <c r="C282" s="584"/>
      <c r="D282" s="584"/>
      <c r="E282" s="584"/>
      <c r="F282" s="584"/>
      <c r="G282" s="584"/>
      <c r="H282" s="585"/>
      <c r="I282" s="584"/>
      <c r="AH282" s="1352"/>
      <c r="AI282" s="1352"/>
      <c r="AL282" s="1352"/>
      <c r="AM282" s="1352"/>
      <c r="AN282" s="1352"/>
      <c r="AO282" s="1352"/>
      <c r="AP282" s="1935"/>
      <c r="AQ282" s="1935"/>
      <c r="AV282" s="520"/>
    </row>
    <row r="283" spans="2:48" customFormat="1" x14ac:dyDescent="0.25">
      <c r="B283" s="584"/>
      <c r="C283" s="584"/>
      <c r="D283" s="584"/>
      <c r="E283" s="584"/>
      <c r="F283" s="584"/>
      <c r="G283" s="584"/>
      <c r="H283" s="585"/>
      <c r="I283" s="584"/>
      <c r="AH283" s="1352"/>
      <c r="AI283" s="1352"/>
      <c r="AL283" s="1352"/>
      <c r="AM283" s="1352"/>
      <c r="AN283" s="1352"/>
      <c r="AO283" s="1352"/>
      <c r="AP283" s="1935"/>
      <c r="AQ283" s="1935"/>
      <c r="AV283" s="520"/>
    </row>
    <row r="284" spans="2:48" customFormat="1" x14ac:dyDescent="0.25">
      <c r="B284" s="584"/>
      <c r="C284" s="584"/>
      <c r="D284" s="584"/>
      <c r="E284" s="584"/>
      <c r="F284" s="584"/>
      <c r="G284" s="584"/>
      <c r="H284" s="585"/>
      <c r="I284" s="584"/>
      <c r="AH284" s="1352"/>
      <c r="AI284" s="1352"/>
      <c r="AL284" s="1352"/>
      <c r="AM284" s="1352"/>
      <c r="AN284" s="1352"/>
      <c r="AO284" s="1352"/>
      <c r="AP284" s="1935"/>
      <c r="AQ284" s="1935"/>
      <c r="AV284" s="520"/>
    </row>
    <row r="285" spans="2:48" customFormat="1" x14ac:dyDescent="0.25">
      <c r="B285" s="584"/>
      <c r="C285" s="584"/>
      <c r="D285" s="584"/>
      <c r="E285" s="584"/>
      <c r="F285" s="584"/>
      <c r="G285" s="584"/>
      <c r="H285" s="585"/>
      <c r="I285" s="584"/>
      <c r="AH285" s="1352"/>
      <c r="AI285" s="1352"/>
      <c r="AL285" s="1352"/>
      <c r="AM285" s="1352"/>
      <c r="AN285" s="1352"/>
      <c r="AO285" s="1352"/>
      <c r="AP285" s="1935"/>
      <c r="AQ285" s="1935"/>
      <c r="AV285" s="520"/>
    </row>
    <row r="286" spans="2:48" customFormat="1" x14ac:dyDescent="0.25">
      <c r="B286" s="584"/>
      <c r="C286" s="584"/>
      <c r="D286" s="584"/>
      <c r="E286" s="584"/>
      <c r="F286" s="584"/>
      <c r="G286" s="584"/>
      <c r="H286" s="585"/>
      <c r="I286" s="584"/>
      <c r="AH286" s="1352"/>
      <c r="AI286" s="1352"/>
      <c r="AL286" s="1352"/>
      <c r="AM286" s="1352"/>
      <c r="AN286" s="1352"/>
      <c r="AO286" s="1352"/>
      <c r="AP286" s="1935"/>
      <c r="AQ286" s="1935"/>
      <c r="AV286" s="520"/>
    </row>
    <row r="287" spans="2:48" customFormat="1" x14ac:dyDescent="0.25">
      <c r="B287" s="584"/>
      <c r="C287" s="584"/>
      <c r="D287" s="584"/>
      <c r="E287" s="584"/>
      <c r="F287" s="584"/>
      <c r="G287" s="584"/>
      <c r="H287" s="585"/>
      <c r="I287" s="584"/>
      <c r="AH287" s="1352"/>
      <c r="AI287" s="1352"/>
      <c r="AL287" s="1352"/>
      <c r="AM287" s="1352"/>
      <c r="AN287" s="1352"/>
      <c r="AO287" s="1352"/>
      <c r="AP287" s="1935"/>
      <c r="AQ287" s="1935"/>
      <c r="AV287" s="520"/>
    </row>
    <row r="288" spans="2:48" customFormat="1" x14ac:dyDescent="0.25">
      <c r="B288" s="584"/>
      <c r="C288" s="584"/>
      <c r="D288" s="584"/>
      <c r="E288" s="584"/>
      <c r="F288" s="584"/>
      <c r="G288" s="584"/>
      <c r="H288" s="585"/>
      <c r="I288" s="584"/>
      <c r="AH288" s="1352"/>
      <c r="AI288" s="1352"/>
      <c r="AL288" s="1352"/>
      <c r="AM288" s="1352"/>
      <c r="AN288" s="1352"/>
      <c r="AO288" s="1352"/>
      <c r="AP288" s="1935"/>
      <c r="AQ288" s="1935"/>
      <c r="AV288" s="520"/>
    </row>
    <row r="289" spans="2:48" customFormat="1" x14ac:dyDescent="0.25">
      <c r="B289" s="584"/>
      <c r="C289" s="584"/>
      <c r="D289" s="584"/>
      <c r="E289" s="584"/>
      <c r="F289" s="584"/>
      <c r="G289" s="584"/>
      <c r="H289" s="585"/>
      <c r="I289" s="584"/>
      <c r="AH289" s="1352"/>
      <c r="AI289" s="1352"/>
      <c r="AL289" s="1352"/>
      <c r="AM289" s="1352"/>
      <c r="AN289" s="1352"/>
      <c r="AO289" s="1352"/>
      <c r="AP289" s="1935"/>
      <c r="AQ289" s="1935"/>
      <c r="AV289" s="520"/>
    </row>
    <row r="290" spans="2:48" customFormat="1" x14ac:dyDescent="0.25">
      <c r="B290" s="584"/>
      <c r="C290" s="584"/>
      <c r="D290" s="584"/>
      <c r="E290" s="584"/>
      <c r="F290" s="584"/>
      <c r="G290" s="584"/>
      <c r="H290" s="585"/>
      <c r="I290" s="584"/>
      <c r="AH290" s="1352"/>
      <c r="AI290" s="1352"/>
      <c r="AL290" s="1352"/>
      <c r="AM290" s="1352"/>
      <c r="AN290" s="1352"/>
      <c r="AO290" s="1352"/>
      <c r="AP290" s="1935"/>
      <c r="AQ290" s="1935"/>
      <c r="AV290" s="520"/>
    </row>
    <row r="291" spans="2:48" customFormat="1" x14ac:dyDescent="0.25">
      <c r="B291" s="584"/>
      <c r="C291" s="584"/>
      <c r="D291" s="584"/>
      <c r="E291" s="584"/>
      <c r="F291" s="584"/>
      <c r="G291" s="584"/>
      <c r="H291" s="585"/>
      <c r="I291" s="584"/>
      <c r="AH291" s="1352"/>
      <c r="AI291" s="1352"/>
      <c r="AL291" s="1352"/>
      <c r="AM291" s="1352"/>
      <c r="AN291" s="1352"/>
      <c r="AO291" s="1352"/>
      <c r="AP291" s="1935"/>
      <c r="AQ291" s="1935"/>
      <c r="AV291" s="520"/>
    </row>
    <row r="292" spans="2:48" customFormat="1" x14ac:dyDescent="0.25">
      <c r="B292" s="584"/>
      <c r="C292" s="584"/>
      <c r="D292" s="584"/>
      <c r="E292" s="584"/>
      <c r="F292" s="584"/>
      <c r="G292" s="584"/>
      <c r="H292" s="585"/>
      <c r="I292" s="584"/>
      <c r="AH292" s="1352"/>
      <c r="AI292" s="1352"/>
      <c r="AL292" s="1352"/>
      <c r="AM292" s="1352"/>
      <c r="AN292" s="1352"/>
      <c r="AO292" s="1352"/>
      <c r="AP292" s="1935"/>
      <c r="AQ292" s="1935"/>
      <c r="AV292" s="520"/>
    </row>
    <row r="293" spans="2:48" customFormat="1" x14ac:dyDescent="0.25">
      <c r="B293" s="584"/>
      <c r="C293" s="584"/>
      <c r="D293" s="584"/>
      <c r="E293" s="584"/>
      <c r="F293" s="584"/>
      <c r="G293" s="584"/>
      <c r="H293" s="585"/>
      <c r="I293" s="584"/>
      <c r="AH293" s="1352"/>
      <c r="AI293" s="1352"/>
      <c r="AL293" s="1352"/>
      <c r="AM293" s="1352"/>
      <c r="AN293" s="1352"/>
      <c r="AO293" s="1352"/>
      <c r="AP293" s="1935"/>
      <c r="AQ293" s="1935"/>
      <c r="AV293" s="520"/>
    </row>
    <row r="294" spans="2:48" customFormat="1" x14ac:dyDescent="0.25">
      <c r="B294" s="584"/>
      <c r="C294" s="584"/>
      <c r="D294" s="584"/>
      <c r="E294" s="584"/>
      <c r="F294" s="584"/>
      <c r="G294" s="584"/>
      <c r="H294" s="585"/>
      <c r="I294" s="584"/>
      <c r="AH294" s="1352"/>
      <c r="AI294" s="1352"/>
      <c r="AL294" s="1352"/>
      <c r="AM294" s="1352"/>
      <c r="AN294" s="1352"/>
      <c r="AO294" s="1352"/>
      <c r="AP294" s="1935"/>
      <c r="AQ294" s="1935"/>
      <c r="AV294" s="520"/>
    </row>
    <row r="295" spans="2:48" customFormat="1" x14ac:dyDescent="0.25">
      <c r="B295" s="584"/>
      <c r="C295" s="584"/>
      <c r="D295" s="584"/>
      <c r="E295" s="584"/>
      <c r="F295" s="584"/>
      <c r="G295" s="584"/>
      <c r="H295" s="585"/>
      <c r="I295" s="584"/>
      <c r="AH295" s="1352"/>
      <c r="AI295" s="1352"/>
      <c r="AL295" s="1352"/>
      <c r="AM295" s="1352"/>
      <c r="AN295" s="1352"/>
      <c r="AO295" s="1352"/>
      <c r="AP295" s="1935"/>
      <c r="AQ295" s="1935"/>
      <c r="AV295" s="520"/>
    </row>
    <row r="296" spans="2:48" customFormat="1" x14ac:dyDescent="0.25">
      <c r="B296" s="584"/>
      <c r="C296" s="584"/>
      <c r="D296" s="584"/>
      <c r="E296" s="584"/>
      <c r="F296" s="584"/>
      <c r="G296" s="584"/>
      <c r="H296" s="585"/>
      <c r="I296" s="584"/>
      <c r="AH296" s="1352"/>
      <c r="AI296" s="1352"/>
      <c r="AL296" s="1352"/>
      <c r="AM296" s="1352"/>
      <c r="AN296" s="1352"/>
      <c r="AO296" s="1352"/>
      <c r="AP296" s="1935"/>
      <c r="AQ296" s="1935"/>
      <c r="AV296" s="520"/>
    </row>
    <row r="297" spans="2:48" customFormat="1" x14ac:dyDescent="0.25">
      <c r="B297" s="584"/>
      <c r="C297" s="584"/>
      <c r="D297" s="584"/>
      <c r="E297" s="584"/>
      <c r="F297" s="584"/>
      <c r="G297" s="584"/>
      <c r="H297" s="585"/>
      <c r="I297" s="584"/>
      <c r="AH297" s="1352"/>
      <c r="AI297" s="1352"/>
      <c r="AL297" s="1352"/>
      <c r="AM297" s="1352"/>
      <c r="AN297" s="1352"/>
      <c r="AO297" s="1352"/>
      <c r="AP297" s="1935"/>
      <c r="AQ297" s="1935"/>
      <c r="AV297" s="520"/>
    </row>
    <row r="298" spans="2:48" customFormat="1" x14ac:dyDescent="0.25">
      <c r="B298" s="584"/>
      <c r="C298" s="584"/>
      <c r="D298" s="584"/>
      <c r="E298" s="584"/>
      <c r="F298" s="584"/>
      <c r="G298" s="584"/>
      <c r="H298" s="585"/>
      <c r="I298" s="584"/>
      <c r="AH298" s="1352"/>
      <c r="AI298" s="1352"/>
      <c r="AL298" s="1352"/>
      <c r="AM298" s="1352"/>
      <c r="AN298" s="1352"/>
      <c r="AO298" s="1352"/>
      <c r="AP298" s="1935"/>
      <c r="AQ298" s="1935"/>
      <c r="AV298" s="520"/>
    </row>
    <row r="299" spans="2:48" customFormat="1" x14ac:dyDescent="0.25">
      <c r="B299" s="584"/>
      <c r="C299" s="584"/>
      <c r="D299" s="584"/>
      <c r="E299" s="584"/>
      <c r="F299" s="584"/>
      <c r="G299" s="584"/>
      <c r="H299" s="585"/>
      <c r="I299" s="584"/>
      <c r="AH299" s="1352"/>
      <c r="AI299" s="1352"/>
      <c r="AL299" s="1352"/>
      <c r="AM299" s="1352"/>
      <c r="AN299" s="1352"/>
      <c r="AO299" s="1352"/>
      <c r="AP299" s="1935"/>
      <c r="AQ299" s="1935"/>
      <c r="AV299" s="520"/>
    </row>
    <row r="300" spans="2:48" customFormat="1" x14ac:dyDescent="0.25">
      <c r="B300" s="584"/>
      <c r="C300" s="584"/>
      <c r="D300" s="584"/>
      <c r="E300" s="584"/>
      <c r="F300" s="584"/>
      <c r="G300" s="584"/>
      <c r="H300" s="585"/>
      <c r="I300" s="584"/>
      <c r="AH300" s="1352"/>
      <c r="AI300" s="1352"/>
      <c r="AL300" s="1352"/>
      <c r="AM300" s="1352"/>
      <c r="AN300" s="1352"/>
      <c r="AO300" s="1352"/>
      <c r="AP300" s="1935"/>
      <c r="AQ300" s="1935"/>
      <c r="AV300" s="520"/>
    </row>
    <row r="301" spans="2:48" customFormat="1" x14ac:dyDescent="0.25">
      <c r="B301" s="584"/>
      <c r="C301" s="584"/>
      <c r="D301" s="584"/>
      <c r="E301" s="584"/>
      <c r="F301" s="584"/>
      <c r="G301" s="584"/>
      <c r="H301" s="585"/>
      <c r="I301" s="584"/>
      <c r="AH301" s="1352"/>
      <c r="AI301" s="1352"/>
      <c r="AL301" s="1352"/>
      <c r="AM301" s="1352"/>
      <c r="AN301" s="1352"/>
      <c r="AO301" s="1352"/>
      <c r="AP301" s="1935"/>
      <c r="AQ301" s="1935"/>
      <c r="AV301" s="520"/>
    </row>
    <row r="302" spans="2:48" customFormat="1" x14ac:dyDescent="0.25">
      <c r="B302" s="584"/>
      <c r="C302" s="584"/>
      <c r="D302" s="584"/>
      <c r="E302" s="584"/>
      <c r="F302" s="584"/>
      <c r="G302" s="584"/>
      <c r="H302" s="585"/>
      <c r="I302" s="584"/>
      <c r="AH302" s="1352"/>
      <c r="AI302" s="1352"/>
      <c r="AL302" s="1352"/>
      <c r="AM302" s="1352"/>
      <c r="AN302" s="1352"/>
      <c r="AO302" s="1352"/>
      <c r="AP302" s="1935"/>
      <c r="AQ302" s="1935"/>
      <c r="AV302" s="520"/>
    </row>
    <row r="303" spans="2:48" customFormat="1" x14ac:dyDescent="0.25">
      <c r="B303" s="584"/>
      <c r="C303" s="584"/>
      <c r="D303" s="584"/>
      <c r="E303" s="584"/>
      <c r="F303" s="584"/>
      <c r="G303" s="584"/>
      <c r="H303" s="585"/>
      <c r="I303" s="584"/>
      <c r="AH303" s="1352"/>
      <c r="AI303" s="1352"/>
      <c r="AL303" s="1352"/>
      <c r="AM303" s="1352"/>
      <c r="AN303" s="1352"/>
      <c r="AO303" s="1352"/>
      <c r="AP303" s="1935"/>
      <c r="AQ303" s="1935"/>
      <c r="AV303" s="520"/>
    </row>
    <row r="304" spans="2:48" customFormat="1" x14ac:dyDescent="0.25">
      <c r="B304" s="584"/>
      <c r="C304" s="584"/>
      <c r="D304" s="584"/>
      <c r="E304" s="584"/>
      <c r="F304" s="584"/>
      <c r="G304" s="584"/>
      <c r="H304" s="585"/>
      <c r="I304" s="584"/>
      <c r="AH304" s="1352"/>
      <c r="AI304" s="1352"/>
      <c r="AL304" s="1352"/>
      <c r="AM304" s="1352"/>
      <c r="AN304" s="1352"/>
      <c r="AO304" s="1352"/>
      <c r="AP304" s="1935"/>
      <c r="AQ304" s="1935"/>
      <c r="AV304" s="520"/>
    </row>
    <row r="305" spans="2:48" customFormat="1" x14ac:dyDescent="0.25">
      <c r="B305" s="584"/>
      <c r="C305" s="584"/>
      <c r="D305" s="584"/>
      <c r="E305" s="584"/>
      <c r="F305" s="584"/>
      <c r="G305" s="584"/>
      <c r="H305" s="585"/>
      <c r="I305" s="584"/>
      <c r="AH305" s="1352"/>
      <c r="AI305" s="1352"/>
      <c r="AL305" s="1352"/>
      <c r="AM305" s="1352"/>
      <c r="AN305" s="1352"/>
      <c r="AO305" s="1352"/>
      <c r="AP305" s="1935"/>
      <c r="AQ305" s="1935"/>
      <c r="AV305" s="520"/>
    </row>
    <row r="306" spans="2:48" customFormat="1" x14ac:dyDescent="0.25">
      <c r="B306" s="584"/>
      <c r="C306" s="584"/>
      <c r="D306" s="584"/>
      <c r="E306" s="584"/>
      <c r="F306" s="584"/>
      <c r="G306" s="584"/>
      <c r="H306" s="585"/>
      <c r="I306" s="584"/>
      <c r="AH306" s="1352"/>
      <c r="AI306" s="1352"/>
      <c r="AL306" s="1352"/>
      <c r="AM306" s="1352"/>
      <c r="AN306" s="1352"/>
      <c r="AO306" s="1352"/>
      <c r="AP306" s="1935"/>
      <c r="AQ306" s="1935"/>
      <c r="AV306" s="520"/>
    </row>
    <row r="307" spans="2:48" customFormat="1" x14ac:dyDescent="0.25">
      <c r="B307" s="584"/>
      <c r="C307" s="584"/>
      <c r="D307" s="584"/>
      <c r="E307" s="584"/>
      <c r="F307" s="584"/>
      <c r="G307" s="584"/>
      <c r="H307" s="585"/>
      <c r="I307" s="584"/>
      <c r="AH307" s="1352"/>
      <c r="AI307" s="1352"/>
      <c r="AL307" s="1352"/>
      <c r="AM307" s="1352"/>
      <c r="AN307" s="1352"/>
      <c r="AO307" s="1352"/>
      <c r="AP307" s="1935"/>
      <c r="AQ307" s="1935"/>
      <c r="AV307" s="520"/>
    </row>
    <row r="308" spans="2:48" customFormat="1" x14ac:dyDescent="0.25">
      <c r="B308" s="584"/>
      <c r="C308" s="584"/>
      <c r="D308" s="584"/>
      <c r="E308" s="584"/>
      <c r="F308" s="584"/>
      <c r="G308" s="584"/>
      <c r="H308" s="585"/>
      <c r="I308" s="584"/>
      <c r="AH308" s="1352"/>
      <c r="AI308" s="1352"/>
      <c r="AL308" s="1352"/>
      <c r="AM308" s="1352"/>
      <c r="AN308" s="1352"/>
      <c r="AO308" s="1352"/>
      <c r="AP308" s="1935"/>
      <c r="AQ308" s="1935"/>
      <c r="AV308" s="520"/>
    </row>
    <row r="309" spans="2:48" customFormat="1" x14ac:dyDescent="0.25">
      <c r="B309" s="584"/>
      <c r="C309" s="584"/>
      <c r="D309" s="584"/>
      <c r="E309" s="584"/>
      <c r="F309" s="584"/>
      <c r="G309" s="584"/>
      <c r="H309" s="585"/>
      <c r="I309" s="584"/>
      <c r="AH309" s="1352"/>
      <c r="AI309" s="1352"/>
      <c r="AL309" s="1352"/>
      <c r="AM309" s="1352"/>
      <c r="AN309" s="1352"/>
      <c r="AO309" s="1352"/>
      <c r="AP309" s="1935"/>
      <c r="AQ309" s="1935"/>
      <c r="AV309" s="520"/>
    </row>
    <row r="310" spans="2:48" customFormat="1" x14ac:dyDescent="0.25">
      <c r="B310" s="584"/>
      <c r="C310" s="584"/>
      <c r="D310" s="584"/>
      <c r="E310" s="584"/>
      <c r="F310" s="584"/>
      <c r="G310" s="584"/>
      <c r="H310" s="585"/>
      <c r="I310" s="584"/>
      <c r="AH310" s="1352"/>
      <c r="AI310" s="1352"/>
      <c r="AL310" s="1352"/>
      <c r="AM310" s="1352"/>
      <c r="AN310" s="1352"/>
      <c r="AO310" s="1352"/>
      <c r="AP310" s="1935"/>
      <c r="AQ310" s="1935"/>
      <c r="AV310" s="520"/>
    </row>
    <row r="311" spans="2:48" customFormat="1" x14ac:dyDescent="0.25">
      <c r="B311" s="584"/>
      <c r="C311" s="584"/>
      <c r="D311" s="584"/>
      <c r="E311" s="584"/>
      <c r="F311" s="584"/>
      <c r="G311" s="584"/>
      <c r="H311" s="585"/>
      <c r="I311" s="584"/>
      <c r="AH311" s="1352"/>
      <c r="AI311" s="1352"/>
      <c r="AL311" s="1352"/>
      <c r="AM311" s="1352"/>
      <c r="AN311" s="1352"/>
      <c r="AO311" s="1352"/>
      <c r="AP311" s="1935"/>
      <c r="AQ311" s="1935"/>
      <c r="AV311" s="520"/>
    </row>
    <row r="312" spans="2:48" customFormat="1" x14ac:dyDescent="0.25">
      <c r="B312" s="584"/>
      <c r="C312" s="584"/>
      <c r="D312" s="584"/>
      <c r="E312" s="584"/>
      <c r="F312" s="584"/>
      <c r="G312" s="584"/>
      <c r="H312" s="585"/>
      <c r="I312" s="584"/>
      <c r="AH312" s="1352"/>
      <c r="AI312" s="1352"/>
      <c r="AL312" s="1352"/>
      <c r="AM312" s="1352"/>
      <c r="AN312" s="1352"/>
      <c r="AO312" s="1352"/>
      <c r="AP312" s="1935"/>
      <c r="AQ312" s="1935"/>
      <c r="AV312" s="520"/>
    </row>
    <row r="313" spans="2:48" customFormat="1" x14ac:dyDescent="0.25">
      <c r="B313" s="584"/>
      <c r="C313" s="584"/>
      <c r="D313" s="584"/>
      <c r="E313" s="584"/>
      <c r="F313" s="584"/>
      <c r="G313" s="584"/>
      <c r="H313" s="585"/>
      <c r="I313" s="584"/>
      <c r="AH313" s="1352"/>
      <c r="AI313" s="1352"/>
      <c r="AL313" s="1352"/>
      <c r="AM313" s="1352"/>
      <c r="AN313" s="1352"/>
      <c r="AO313" s="1352"/>
      <c r="AP313" s="1935"/>
      <c r="AQ313" s="1935"/>
      <c r="AV313" s="520"/>
    </row>
    <row r="314" spans="2:48" customFormat="1" x14ac:dyDescent="0.25">
      <c r="B314" s="584"/>
      <c r="C314" s="584"/>
      <c r="D314" s="584"/>
      <c r="E314" s="584"/>
      <c r="F314" s="584"/>
      <c r="G314" s="584"/>
      <c r="H314" s="585"/>
      <c r="I314" s="584"/>
      <c r="AH314" s="1352"/>
      <c r="AI314" s="1352"/>
      <c r="AL314" s="1352"/>
      <c r="AM314" s="1352"/>
      <c r="AN314" s="1352"/>
      <c r="AO314" s="1352"/>
      <c r="AP314" s="1935"/>
      <c r="AQ314" s="1935"/>
      <c r="AV314" s="520"/>
    </row>
    <row r="315" spans="2:48" customFormat="1" x14ac:dyDescent="0.25">
      <c r="B315" s="584"/>
      <c r="C315" s="584"/>
      <c r="D315" s="584"/>
      <c r="E315" s="584"/>
      <c r="F315" s="584"/>
      <c r="G315" s="584"/>
      <c r="H315" s="585"/>
      <c r="I315" s="584"/>
      <c r="AH315" s="1352"/>
      <c r="AI315" s="1352"/>
      <c r="AL315" s="1352"/>
      <c r="AM315" s="1352"/>
      <c r="AN315" s="1352"/>
      <c r="AO315" s="1352"/>
      <c r="AP315" s="1935"/>
      <c r="AQ315" s="1935"/>
      <c r="AV315" s="520"/>
    </row>
    <row r="316" spans="2:48" customFormat="1" x14ac:dyDescent="0.25">
      <c r="B316" s="584"/>
      <c r="C316" s="584"/>
      <c r="D316" s="584"/>
      <c r="E316" s="584"/>
      <c r="F316" s="584"/>
      <c r="G316" s="584"/>
      <c r="H316" s="585"/>
      <c r="I316" s="584"/>
      <c r="AH316" s="1352"/>
      <c r="AI316" s="1352"/>
      <c r="AL316" s="1352"/>
      <c r="AM316" s="1352"/>
      <c r="AN316" s="1352"/>
      <c r="AO316" s="1352"/>
      <c r="AP316" s="1935"/>
      <c r="AQ316" s="1935"/>
      <c r="AV316" s="520"/>
    </row>
    <row r="317" spans="2:48" customFormat="1" x14ac:dyDescent="0.25">
      <c r="B317" s="584"/>
      <c r="C317" s="584"/>
      <c r="D317" s="584"/>
      <c r="E317" s="584"/>
      <c r="F317" s="584"/>
      <c r="G317" s="584"/>
      <c r="H317" s="585"/>
      <c r="I317" s="584"/>
      <c r="AH317" s="1352"/>
      <c r="AI317" s="1352"/>
      <c r="AL317" s="1352"/>
      <c r="AM317" s="1352"/>
      <c r="AN317" s="1352"/>
      <c r="AO317" s="1352"/>
      <c r="AP317" s="1935"/>
      <c r="AQ317" s="1935"/>
      <c r="AV317" s="520"/>
    </row>
    <row r="318" spans="2:48" customFormat="1" x14ac:dyDescent="0.25">
      <c r="B318" s="584"/>
      <c r="C318" s="584"/>
      <c r="D318" s="584"/>
      <c r="E318" s="584"/>
      <c r="F318" s="584"/>
      <c r="G318" s="584"/>
      <c r="H318" s="585"/>
      <c r="I318" s="584"/>
      <c r="AH318" s="1352"/>
      <c r="AI318" s="1352"/>
      <c r="AL318" s="1352"/>
      <c r="AM318" s="1352"/>
      <c r="AN318" s="1352"/>
      <c r="AO318" s="1352"/>
      <c r="AP318" s="1935"/>
      <c r="AQ318" s="1935"/>
      <c r="AV318" s="520"/>
    </row>
    <row r="319" spans="2:48" customFormat="1" x14ac:dyDescent="0.25">
      <c r="B319" s="584"/>
      <c r="C319" s="584"/>
      <c r="D319" s="584"/>
      <c r="E319" s="584"/>
      <c r="F319" s="584"/>
      <c r="G319" s="584"/>
      <c r="H319" s="585"/>
      <c r="I319" s="584"/>
      <c r="AH319" s="1352"/>
      <c r="AI319" s="1352"/>
      <c r="AL319" s="1352"/>
      <c r="AM319" s="1352"/>
      <c r="AN319" s="1352"/>
      <c r="AO319" s="1352"/>
      <c r="AP319" s="1935"/>
      <c r="AQ319" s="1935"/>
      <c r="AV319" s="520"/>
    </row>
    <row r="320" spans="2:48" customFormat="1" x14ac:dyDescent="0.25">
      <c r="B320" s="584"/>
      <c r="C320" s="584"/>
      <c r="D320" s="584"/>
      <c r="E320" s="584"/>
      <c r="F320" s="584"/>
      <c r="G320" s="584"/>
      <c r="H320" s="585"/>
      <c r="I320" s="584"/>
      <c r="AH320" s="1352"/>
      <c r="AI320" s="1352"/>
      <c r="AL320" s="1352"/>
      <c r="AM320" s="1352"/>
      <c r="AN320" s="1352"/>
      <c r="AO320" s="1352"/>
      <c r="AP320" s="1935"/>
      <c r="AQ320" s="1935"/>
      <c r="AV320" s="520"/>
    </row>
    <row r="321" spans="2:48" customFormat="1" x14ac:dyDescent="0.25">
      <c r="B321" s="584"/>
      <c r="C321" s="584"/>
      <c r="D321" s="584"/>
      <c r="E321" s="584"/>
      <c r="F321" s="584"/>
      <c r="G321" s="584"/>
      <c r="H321" s="585"/>
      <c r="I321" s="584"/>
      <c r="AH321" s="1352"/>
      <c r="AI321" s="1352"/>
      <c r="AL321" s="1352"/>
      <c r="AM321" s="1352"/>
      <c r="AN321" s="1352"/>
      <c r="AO321" s="1352"/>
      <c r="AP321" s="1935"/>
      <c r="AQ321" s="1935"/>
      <c r="AV321" s="520"/>
    </row>
    <row r="322" spans="2:48" customFormat="1" x14ac:dyDescent="0.25">
      <c r="B322" s="584"/>
      <c r="C322" s="584"/>
      <c r="D322" s="584"/>
      <c r="E322" s="584"/>
      <c r="F322" s="584"/>
      <c r="G322" s="584"/>
      <c r="H322" s="585"/>
      <c r="I322" s="584"/>
      <c r="AH322" s="1352"/>
      <c r="AI322" s="1352"/>
      <c r="AL322" s="1352"/>
      <c r="AM322" s="1352"/>
      <c r="AN322" s="1352"/>
      <c r="AO322" s="1352"/>
      <c r="AP322" s="1935"/>
      <c r="AQ322" s="1935"/>
      <c r="AV322" s="520"/>
    </row>
    <row r="323" spans="2:48" customFormat="1" x14ac:dyDescent="0.25">
      <c r="B323" s="584"/>
      <c r="C323" s="584"/>
      <c r="D323" s="584"/>
      <c r="E323" s="584"/>
      <c r="F323" s="584"/>
      <c r="G323" s="584"/>
      <c r="H323" s="585"/>
      <c r="I323" s="584"/>
      <c r="AH323" s="1352"/>
      <c r="AI323" s="1352"/>
      <c r="AL323" s="1352"/>
      <c r="AM323" s="1352"/>
      <c r="AN323" s="1352"/>
      <c r="AO323" s="1352"/>
      <c r="AP323" s="1935"/>
      <c r="AQ323" s="1935"/>
      <c r="AV323" s="520"/>
    </row>
    <row r="324" spans="2:48" customFormat="1" x14ac:dyDescent="0.25">
      <c r="B324" s="584"/>
      <c r="C324" s="584"/>
      <c r="D324" s="584"/>
      <c r="E324" s="584"/>
      <c r="F324" s="584"/>
      <c r="G324" s="584"/>
      <c r="H324" s="585"/>
      <c r="I324" s="584"/>
      <c r="AH324" s="1352"/>
      <c r="AI324" s="1352"/>
      <c r="AL324" s="1352"/>
      <c r="AM324" s="1352"/>
      <c r="AN324" s="1352"/>
      <c r="AO324" s="1352"/>
      <c r="AP324" s="1935"/>
      <c r="AQ324" s="1935"/>
      <c r="AV324" s="520"/>
    </row>
    <row r="325" spans="2:48" customFormat="1" x14ac:dyDescent="0.25">
      <c r="B325" s="584"/>
      <c r="C325" s="584"/>
      <c r="D325" s="584"/>
      <c r="E325" s="584"/>
      <c r="F325" s="584"/>
      <c r="G325" s="584"/>
      <c r="H325" s="585"/>
      <c r="I325" s="584"/>
      <c r="AH325" s="1352"/>
      <c r="AI325" s="1352"/>
      <c r="AL325" s="1352"/>
      <c r="AM325" s="1352"/>
      <c r="AN325" s="1352"/>
      <c r="AO325" s="1352"/>
      <c r="AP325" s="1935"/>
      <c r="AQ325" s="1935"/>
      <c r="AV325" s="520"/>
    </row>
    <row r="326" spans="2:48" customFormat="1" x14ac:dyDescent="0.25">
      <c r="B326" s="584"/>
      <c r="C326" s="584"/>
      <c r="D326" s="584"/>
      <c r="E326" s="584"/>
      <c r="F326" s="584"/>
      <c r="G326" s="584"/>
      <c r="H326" s="585"/>
      <c r="I326" s="584"/>
      <c r="AH326" s="1352"/>
      <c r="AI326" s="1352"/>
      <c r="AL326" s="1352"/>
      <c r="AM326" s="1352"/>
      <c r="AN326" s="1352"/>
      <c r="AO326" s="1352"/>
      <c r="AP326" s="1935"/>
      <c r="AQ326" s="1935"/>
      <c r="AV326" s="520"/>
    </row>
    <row r="327" spans="2:48" customFormat="1" x14ac:dyDescent="0.25">
      <c r="B327" s="584"/>
      <c r="C327" s="584"/>
      <c r="D327" s="584"/>
      <c r="E327" s="584"/>
      <c r="F327" s="584"/>
      <c r="G327" s="584"/>
      <c r="H327" s="585"/>
      <c r="I327" s="584"/>
      <c r="AH327" s="1352"/>
      <c r="AI327" s="1352"/>
      <c r="AL327" s="1352"/>
      <c r="AM327" s="1352"/>
      <c r="AN327" s="1352"/>
      <c r="AO327" s="1352"/>
      <c r="AP327" s="1935"/>
      <c r="AQ327" s="1935"/>
      <c r="AV327" s="520"/>
    </row>
    <row r="328" spans="2:48" customFormat="1" x14ac:dyDescent="0.25">
      <c r="B328" s="584"/>
      <c r="C328" s="584"/>
      <c r="D328" s="584"/>
      <c r="E328" s="584"/>
      <c r="F328" s="584"/>
      <c r="G328" s="584"/>
      <c r="H328" s="585"/>
      <c r="I328" s="584"/>
      <c r="AH328" s="1352"/>
      <c r="AI328" s="1352"/>
      <c r="AL328" s="1352"/>
      <c r="AM328" s="1352"/>
      <c r="AN328" s="1352"/>
      <c r="AO328" s="1352"/>
      <c r="AP328" s="1935"/>
      <c r="AQ328" s="1935"/>
      <c r="AV328" s="520"/>
    </row>
    <row r="329" spans="2:48" customFormat="1" x14ac:dyDescent="0.25">
      <c r="B329" s="584"/>
      <c r="C329" s="584"/>
      <c r="D329" s="584"/>
      <c r="E329" s="584"/>
      <c r="F329" s="584"/>
      <c r="G329" s="584"/>
      <c r="H329" s="585"/>
      <c r="I329" s="584"/>
      <c r="AH329" s="1352"/>
      <c r="AI329" s="1352"/>
      <c r="AL329" s="1352"/>
      <c r="AM329" s="1352"/>
      <c r="AN329" s="1352"/>
      <c r="AO329" s="1352"/>
      <c r="AP329" s="1935"/>
      <c r="AQ329" s="1935"/>
      <c r="AV329" s="520"/>
    </row>
    <row r="330" spans="2:48" customFormat="1" x14ac:dyDescent="0.25">
      <c r="B330" s="584"/>
      <c r="C330" s="584"/>
      <c r="D330" s="584"/>
      <c r="E330" s="584"/>
      <c r="F330" s="584"/>
      <c r="G330" s="584"/>
      <c r="H330" s="585"/>
      <c r="I330" s="584"/>
      <c r="AH330" s="1352"/>
      <c r="AI330" s="1352"/>
      <c r="AL330" s="1352"/>
      <c r="AM330" s="1352"/>
      <c r="AN330" s="1352"/>
      <c r="AO330" s="1352"/>
      <c r="AP330" s="1935"/>
      <c r="AQ330" s="1935"/>
      <c r="AV330" s="520"/>
    </row>
    <row r="331" spans="2:48" customFormat="1" x14ac:dyDescent="0.25">
      <c r="B331" s="584"/>
      <c r="C331" s="584"/>
      <c r="D331" s="584"/>
      <c r="E331" s="584"/>
      <c r="F331" s="584"/>
      <c r="G331" s="584"/>
      <c r="H331" s="585"/>
      <c r="I331" s="584"/>
      <c r="AH331" s="1352"/>
      <c r="AI331" s="1352"/>
      <c r="AL331" s="1352"/>
      <c r="AM331" s="1352"/>
      <c r="AN331" s="1352"/>
      <c r="AO331" s="1352"/>
      <c r="AP331" s="1935"/>
      <c r="AQ331" s="1935"/>
      <c r="AV331" s="520"/>
    </row>
    <row r="332" spans="2:48" customFormat="1" x14ac:dyDescent="0.25">
      <c r="B332" s="584"/>
      <c r="C332" s="584"/>
      <c r="D332" s="584"/>
      <c r="E332" s="584"/>
      <c r="F332" s="584"/>
      <c r="G332" s="584"/>
      <c r="H332" s="585"/>
      <c r="I332" s="584"/>
      <c r="AH332" s="1352"/>
      <c r="AI332" s="1352"/>
      <c r="AL332" s="1352"/>
      <c r="AM332" s="1352"/>
      <c r="AN332" s="1352"/>
      <c r="AO332" s="1352"/>
      <c r="AP332" s="1935"/>
      <c r="AQ332" s="1935"/>
      <c r="AV332" s="520"/>
    </row>
    <row r="333" spans="2:48" customFormat="1" x14ac:dyDescent="0.25">
      <c r="B333" s="584"/>
      <c r="C333" s="584"/>
      <c r="D333" s="584"/>
      <c r="E333" s="584"/>
      <c r="F333" s="584"/>
      <c r="G333" s="584"/>
      <c r="H333" s="585"/>
      <c r="I333" s="584"/>
      <c r="AH333" s="1352"/>
      <c r="AI333" s="1352"/>
      <c r="AL333" s="1352"/>
      <c r="AM333" s="1352"/>
      <c r="AN333" s="1352"/>
      <c r="AO333" s="1352"/>
      <c r="AP333" s="1935"/>
      <c r="AQ333" s="1935"/>
      <c r="AV333" s="520"/>
    </row>
    <row r="334" spans="2:48" customFormat="1" x14ac:dyDescent="0.25">
      <c r="B334" s="584"/>
      <c r="C334" s="584"/>
      <c r="D334" s="584"/>
      <c r="E334" s="584"/>
      <c r="F334" s="584"/>
      <c r="G334" s="584"/>
      <c r="H334" s="585"/>
      <c r="I334" s="584"/>
      <c r="AH334" s="1352"/>
      <c r="AI334" s="1352"/>
      <c r="AL334" s="1352"/>
      <c r="AM334" s="1352"/>
      <c r="AN334" s="1352"/>
      <c r="AO334" s="1352"/>
      <c r="AP334" s="1935"/>
      <c r="AQ334" s="1935"/>
      <c r="AV334" s="520"/>
    </row>
    <row r="335" spans="2:48" customFormat="1" x14ac:dyDescent="0.25">
      <c r="B335" s="584"/>
      <c r="C335" s="584"/>
      <c r="D335" s="584"/>
      <c r="E335" s="584"/>
      <c r="F335" s="584"/>
      <c r="G335" s="584"/>
      <c r="H335" s="585"/>
      <c r="I335" s="584"/>
      <c r="AH335" s="1352"/>
      <c r="AI335" s="1352"/>
      <c r="AL335" s="1352"/>
      <c r="AM335" s="1352"/>
      <c r="AN335" s="1352"/>
      <c r="AO335" s="1352"/>
      <c r="AP335" s="1935"/>
      <c r="AQ335" s="1935"/>
      <c r="AV335" s="520"/>
    </row>
    <row r="336" spans="2:48" customFormat="1" x14ac:dyDescent="0.25">
      <c r="B336" s="584"/>
      <c r="C336" s="584"/>
      <c r="D336" s="584"/>
      <c r="E336" s="584"/>
      <c r="F336" s="584"/>
      <c r="G336" s="584"/>
      <c r="H336" s="585"/>
      <c r="I336" s="584"/>
      <c r="AH336" s="1352"/>
      <c r="AI336" s="1352"/>
      <c r="AL336" s="1352"/>
      <c r="AM336" s="1352"/>
      <c r="AN336" s="1352"/>
      <c r="AO336" s="1352"/>
      <c r="AP336" s="1935"/>
      <c r="AQ336" s="1935"/>
      <c r="AV336" s="520"/>
    </row>
    <row r="337" spans="2:48" customFormat="1" x14ac:dyDescent="0.25">
      <c r="B337" s="584"/>
      <c r="C337" s="584"/>
      <c r="D337" s="584"/>
      <c r="E337" s="584"/>
      <c r="F337" s="584"/>
      <c r="G337" s="584"/>
      <c r="H337" s="585"/>
      <c r="I337" s="584"/>
      <c r="AH337" s="1352"/>
      <c r="AI337" s="1352"/>
      <c r="AL337" s="1352"/>
      <c r="AM337" s="1352"/>
      <c r="AN337" s="1352"/>
      <c r="AO337" s="1352"/>
      <c r="AP337" s="1935"/>
      <c r="AQ337" s="1935"/>
      <c r="AV337" s="520"/>
    </row>
    <row r="338" spans="2:48" customFormat="1" x14ac:dyDescent="0.25">
      <c r="B338" s="584"/>
      <c r="C338" s="584"/>
      <c r="D338" s="584"/>
      <c r="E338" s="584"/>
      <c r="F338" s="584"/>
      <c r="G338" s="584"/>
      <c r="H338" s="585"/>
      <c r="I338" s="584"/>
      <c r="AH338" s="1352"/>
      <c r="AI338" s="1352"/>
      <c r="AL338" s="1352"/>
      <c r="AM338" s="1352"/>
      <c r="AN338" s="1352"/>
      <c r="AO338" s="1352"/>
      <c r="AP338" s="1935"/>
      <c r="AQ338" s="1935"/>
      <c r="AV338" s="520"/>
    </row>
    <row r="339" spans="2:48" customFormat="1" x14ac:dyDescent="0.25">
      <c r="B339" s="584"/>
      <c r="C339" s="584"/>
      <c r="D339" s="584"/>
      <c r="E339" s="584"/>
      <c r="F339" s="584"/>
      <c r="G339" s="584"/>
      <c r="H339" s="585"/>
      <c r="I339" s="584"/>
      <c r="AH339" s="1352"/>
      <c r="AI339" s="1352"/>
      <c r="AL339" s="1352"/>
      <c r="AM339" s="1352"/>
      <c r="AN339" s="1352"/>
      <c r="AO339" s="1352"/>
      <c r="AP339" s="1935"/>
      <c r="AQ339" s="1935"/>
      <c r="AV339" s="520"/>
    </row>
    <row r="340" spans="2:48" customFormat="1" x14ac:dyDescent="0.25">
      <c r="B340" s="584"/>
      <c r="C340" s="584"/>
      <c r="D340" s="584"/>
      <c r="E340" s="584"/>
      <c r="F340" s="584"/>
      <c r="G340" s="584"/>
      <c r="H340" s="585"/>
      <c r="I340" s="584"/>
      <c r="AH340" s="1352"/>
      <c r="AI340" s="1352"/>
      <c r="AL340" s="1352"/>
      <c r="AM340" s="1352"/>
      <c r="AN340" s="1352"/>
      <c r="AO340" s="1352"/>
      <c r="AP340" s="1935"/>
      <c r="AQ340" s="1935"/>
      <c r="AV340" s="520"/>
    </row>
    <row r="341" spans="2:48" customFormat="1" x14ac:dyDescent="0.25">
      <c r="B341" s="584"/>
      <c r="C341" s="584"/>
      <c r="D341" s="584"/>
      <c r="E341" s="584"/>
      <c r="F341" s="584"/>
      <c r="G341" s="584"/>
      <c r="H341" s="585"/>
      <c r="I341" s="584"/>
      <c r="AH341" s="1352"/>
      <c r="AI341" s="1352"/>
      <c r="AL341" s="1352"/>
      <c r="AM341" s="1352"/>
      <c r="AN341" s="1352"/>
      <c r="AO341" s="1352"/>
      <c r="AP341" s="1935"/>
      <c r="AQ341" s="1935"/>
      <c r="AV341" s="520"/>
    </row>
    <row r="342" spans="2:48" customFormat="1" x14ac:dyDescent="0.25">
      <c r="B342" s="584"/>
      <c r="C342" s="584"/>
      <c r="D342" s="584"/>
      <c r="E342" s="584"/>
      <c r="F342" s="584"/>
      <c r="G342" s="584"/>
      <c r="H342" s="585"/>
      <c r="I342" s="584"/>
      <c r="AH342" s="1352"/>
      <c r="AI342" s="1352"/>
      <c r="AL342" s="1352"/>
      <c r="AM342" s="1352"/>
      <c r="AN342" s="1352"/>
      <c r="AO342" s="1352"/>
      <c r="AP342" s="1935"/>
      <c r="AQ342" s="1935"/>
      <c r="AV342" s="520"/>
    </row>
    <row r="343" spans="2:48" customFormat="1" x14ac:dyDescent="0.25">
      <c r="B343" s="584"/>
      <c r="C343" s="584"/>
      <c r="D343" s="584"/>
      <c r="E343" s="584"/>
      <c r="F343" s="584"/>
      <c r="G343" s="584"/>
      <c r="H343" s="585"/>
      <c r="I343" s="584"/>
      <c r="AH343" s="1352"/>
      <c r="AI343" s="1352"/>
      <c r="AL343" s="1352"/>
      <c r="AM343" s="1352"/>
      <c r="AN343" s="1352"/>
      <c r="AO343" s="1352"/>
      <c r="AP343" s="1935"/>
      <c r="AQ343" s="1935"/>
      <c r="AV343" s="520"/>
    </row>
    <row r="344" spans="2:48" customFormat="1" x14ac:dyDescent="0.25">
      <c r="B344" s="584"/>
      <c r="C344" s="584"/>
      <c r="D344" s="584"/>
      <c r="E344" s="584"/>
      <c r="F344" s="584"/>
      <c r="G344" s="584"/>
      <c r="H344" s="585"/>
      <c r="I344" s="584"/>
      <c r="AH344" s="1352"/>
      <c r="AI344" s="1352"/>
      <c r="AL344" s="1352"/>
      <c r="AM344" s="1352"/>
      <c r="AN344" s="1352"/>
      <c r="AO344" s="1352"/>
      <c r="AP344" s="1935"/>
      <c r="AQ344" s="1935"/>
      <c r="AV344" s="520"/>
    </row>
    <row r="345" spans="2:48" x14ac:dyDescent="0.25">
      <c r="J345"/>
      <c r="K345"/>
      <c r="L345"/>
      <c r="M345"/>
      <c r="N345"/>
      <c r="O345"/>
      <c r="P345"/>
      <c r="Q345"/>
      <c r="R345"/>
      <c r="S345"/>
      <c r="T345"/>
      <c r="U345"/>
      <c r="V345"/>
      <c r="W345"/>
      <c r="X345"/>
      <c r="Y345"/>
      <c r="Z345"/>
      <c r="AA345"/>
      <c r="AB345"/>
      <c r="AC345"/>
      <c r="AD345"/>
      <c r="AE345"/>
      <c r="AF345"/>
      <c r="AG345"/>
      <c r="AH345" s="1352"/>
      <c r="AI345" s="1352"/>
      <c r="AJ345"/>
      <c r="AK345"/>
      <c r="AL345" s="1352"/>
      <c r="AM345" s="1352"/>
      <c r="AN345" s="1352"/>
      <c r="AO345" s="1352"/>
      <c r="AP345" s="1935"/>
      <c r="AQ345" s="1935"/>
      <c r="AR345"/>
      <c r="AS345"/>
      <c r="AT345"/>
      <c r="AU345"/>
      <c r="AV345" s="520"/>
    </row>
  </sheetData>
  <sheetProtection formatColumns="0" formatRows="0" autoFilter="0"/>
  <mergeCells count="143">
    <mergeCell ref="B3:C3"/>
    <mergeCell ref="D3:I3"/>
    <mergeCell ref="B4:C4"/>
    <mergeCell ref="D4:I4"/>
    <mergeCell ref="B5:D5"/>
    <mergeCell ref="E5:G5"/>
    <mergeCell ref="B6:D6"/>
    <mergeCell ref="E6:G6"/>
    <mergeCell ref="AL162:AM162"/>
    <mergeCell ref="N143:O143"/>
    <mergeCell ref="P143:Q143"/>
    <mergeCell ref="R143:S143"/>
    <mergeCell ref="T143:U143"/>
    <mergeCell ref="AJ131:AK131"/>
    <mergeCell ref="AL131:AM131"/>
    <mergeCell ref="X8:Y8"/>
    <mergeCell ref="Z8:AA8"/>
    <mergeCell ref="AB8:AC8"/>
    <mergeCell ref="J8:K8"/>
    <mergeCell ref="L8:M8"/>
    <mergeCell ref="N8:O8"/>
    <mergeCell ref="P8:Q8"/>
    <mergeCell ref="R8:S8"/>
    <mergeCell ref="T8:U8"/>
    <mergeCell ref="AN162:AO162"/>
    <mergeCell ref="AP162:AQ162"/>
    <mergeCell ref="AR162:AS162"/>
    <mergeCell ref="V162:W162"/>
    <mergeCell ref="X162:Y162"/>
    <mergeCell ref="Z162:AA162"/>
    <mergeCell ref="AB162:AC162"/>
    <mergeCell ref="AD162:AE162"/>
    <mergeCell ref="AF162:AG162"/>
    <mergeCell ref="AT268:AU268"/>
    <mergeCell ref="J162:K162"/>
    <mergeCell ref="L162:M162"/>
    <mergeCell ref="N162:O162"/>
    <mergeCell ref="P162:Q162"/>
    <mergeCell ref="R162:S162"/>
    <mergeCell ref="T162:U162"/>
    <mergeCell ref="AB268:AC268"/>
    <mergeCell ref="AD268:AE268"/>
    <mergeCell ref="AF268:AG268"/>
    <mergeCell ref="AH268:AI268"/>
    <mergeCell ref="AJ268:AK268"/>
    <mergeCell ref="AL268:AM268"/>
    <mergeCell ref="AT246:AU246"/>
    <mergeCell ref="J268:K268"/>
    <mergeCell ref="L268:M268"/>
    <mergeCell ref="N268:O268"/>
    <mergeCell ref="P268:Q268"/>
    <mergeCell ref="R268:S268"/>
    <mergeCell ref="T268:U268"/>
    <mergeCell ref="V268:W268"/>
    <mergeCell ref="AT162:AU162"/>
    <mergeCell ref="AH162:AI162"/>
    <mergeCell ref="AJ162:AK162"/>
    <mergeCell ref="X268:Y268"/>
    <mergeCell ref="Z268:AA268"/>
    <mergeCell ref="AH246:AI246"/>
    <mergeCell ref="AJ246:AK246"/>
    <mergeCell ref="AL246:AM246"/>
    <mergeCell ref="AN246:AO246"/>
    <mergeCell ref="AP246:AQ246"/>
    <mergeCell ref="AR246:AS246"/>
    <mergeCell ref="V246:W246"/>
    <mergeCell ref="X246:Y246"/>
    <mergeCell ref="Z246:AA246"/>
    <mergeCell ref="AB246:AC246"/>
    <mergeCell ref="AD246:AE246"/>
    <mergeCell ref="AF246:AG246"/>
    <mergeCell ref="AN268:AO268"/>
    <mergeCell ref="AP268:AQ268"/>
    <mergeCell ref="AR268:AS268"/>
    <mergeCell ref="AN234:AO234"/>
    <mergeCell ref="AP234:AQ234"/>
    <mergeCell ref="AR234:AS234"/>
    <mergeCell ref="AT234:AU234"/>
    <mergeCell ref="J246:K246"/>
    <mergeCell ref="L246:M246"/>
    <mergeCell ref="N246:O246"/>
    <mergeCell ref="P246:Q246"/>
    <mergeCell ref="R246:S246"/>
    <mergeCell ref="T246:U246"/>
    <mergeCell ref="AB234:AC234"/>
    <mergeCell ref="AD234:AE234"/>
    <mergeCell ref="AF234:AG234"/>
    <mergeCell ref="AH234:AI234"/>
    <mergeCell ref="AJ234:AK234"/>
    <mergeCell ref="AL234:AM234"/>
    <mergeCell ref="AT143:AU143"/>
    <mergeCell ref="J234:K234"/>
    <mergeCell ref="L234:M234"/>
    <mergeCell ref="N234:O234"/>
    <mergeCell ref="P234:Q234"/>
    <mergeCell ref="R234:S234"/>
    <mergeCell ref="T234:U234"/>
    <mergeCell ref="V234:W234"/>
    <mergeCell ref="X234:Y234"/>
    <mergeCell ref="Z234:AA234"/>
    <mergeCell ref="AH143:AI143"/>
    <mergeCell ref="AJ143:AK143"/>
    <mergeCell ref="AL143:AM143"/>
    <mergeCell ref="AN143:AO143"/>
    <mergeCell ref="AP143:AQ143"/>
    <mergeCell ref="AR143:AS143"/>
    <mergeCell ref="V143:W143"/>
    <mergeCell ref="X143:Y143"/>
    <mergeCell ref="Z143:AA143"/>
    <mergeCell ref="AB143:AC143"/>
    <mergeCell ref="AD143:AE143"/>
    <mergeCell ref="AF143:AG143"/>
    <mergeCell ref="J143:K143"/>
    <mergeCell ref="L143:M143"/>
    <mergeCell ref="AN131:AO131"/>
    <mergeCell ref="AP131:AQ131"/>
    <mergeCell ref="AR131:AS131"/>
    <mergeCell ref="AT131:AU131"/>
    <mergeCell ref="X131:Y131"/>
    <mergeCell ref="Z131:AA131"/>
    <mergeCell ref="AB131:AC131"/>
    <mergeCell ref="AD131:AE131"/>
    <mergeCell ref="AF131:AG131"/>
    <mergeCell ref="AH131:AI131"/>
    <mergeCell ref="AP8:AQ8"/>
    <mergeCell ref="AR8:AS8"/>
    <mergeCell ref="AT8:AU8"/>
    <mergeCell ref="AH8:AI8"/>
    <mergeCell ref="AJ8:AK8"/>
    <mergeCell ref="AL8:AM8"/>
    <mergeCell ref="AN8:AO8"/>
    <mergeCell ref="AD8:AE8"/>
    <mergeCell ref="AF8:AG8"/>
    <mergeCell ref="V8:W8"/>
    <mergeCell ref="B7:D7"/>
    <mergeCell ref="E7:I7"/>
    <mergeCell ref="J131:K131"/>
    <mergeCell ref="L131:M131"/>
    <mergeCell ref="N131:O131"/>
    <mergeCell ref="P131:Q131"/>
    <mergeCell ref="R131:S131"/>
    <mergeCell ref="T131:U131"/>
    <mergeCell ref="V131:W131"/>
  </mergeCells>
  <conditionalFormatting sqref="A1:XFD1048576">
    <cfRule type="cellIs" dxfId="35" priority="1" operator="lessThan">
      <formula>0</formula>
    </cfRule>
  </conditionalFormatting>
  <hyperlinks>
    <hyperlink ref="I2" location="'Rekapitulace stavby'!A1" display="Rekapitulace stavby" xr:uid="{00000000-0004-0000-0600-000000000000}"/>
  </hyperlinks>
  <pageMargins left="0.39370078740157483" right="0.39370078740157483" top="0.39370078740157483" bottom="0.39370078740157483" header="0" footer="0"/>
  <pageSetup paperSize="9" scale="40" fitToHeight="100" orientation="landscape" r:id="rId1"/>
  <headerFooter>
    <oddFooter>&amp;CStrana &amp;P z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IJ400"/>
  <sheetViews>
    <sheetView showGridLines="0" zoomScale="55" zoomScaleNormal="55" zoomScaleSheetLayoutView="25" workbookViewId="0">
      <pane xSplit="9" ySplit="10" topLeftCell="J44" activePane="bottomRight" state="frozen"/>
      <selection activeCell="G206" sqref="G206"/>
      <selection pane="topRight" activeCell="G206" sqref="G206"/>
      <selection pane="bottomLeft" activeCell="G206" sqref="G206"/>
      <selection pane="bottomRight" activeCell="AW296" sqref="AW296"/>
    </sheetView>
  </sheetViews>
  <sheetFormatPr defaultRowHeight="15" x14ac:dyDescent="0.25"/>
  <cols>
    <col min="1" max="1" width="3.28515625" customWidth="1"/>
    <col min="2" max="2" width="6.28515625" style="584" customWidth="1"/>
    <col min="3" max="3" width="7.7109375" style="584" customWidth="1"/>
    <col min="4" max="4" width="17.140625" style="584" customWidth="1"/>
    <col min="5" max="5" width="161.7109375" style="584" customWidth="1"/>
    <col min="6" max="6" width="7" style="584" customWidth="1"/>
    <col min="7" max="7" width="13.28515625" style="584" customWidth="1"/>
    <col min="8" max="8" width="20.140625" style="585" customWidth="1"/>
    <col min="9" max="9" width="26.140625" style="584" customWidth="1"/>
    <col min="10" max="21" width="25.85546875" hidden="1" customWidth="1"/>
    <col min="22" max="24" width="25.85546875" style="1352" hidden="1" customWidth="1"/>
    <col min="25" max="25" width="28.140625" style="1352" hidden="1" customWidth="1"/>
    <col min="26" max="27" width="25.85546875" style="1352" hidden="1" customWidth="1"/>
    <col min="28" max="28" width="25.85546875" style="1848" hidden="1" customWidth="1"/>
    <col min="29" max="29" width="25.85546875" style="1352" hidden="1" customWidth="1"/>
    <col min="30" max="35" width="25.85546875" hidden="1" customWidth="1"/>
    <col min="36" max="36" width="23.42578125" style="1352" hidden="1" customWidth="1"/>
    <col min="37" max="37" width="22.42578125" style="1352" hidden="1" customWidth="1"/>
    <col min="38" max="39" width="25.85546875" hidden="1" customWidth="1"/>
    <col min="40" max="40" width="25.85546875" style="2370" hidden="1" customWidth="1"/>
    <col min="41" max="41" width="25.85546875" style="1352" hidden="1" customWidth="1"/>
    <col min="42" max="42" width="25.85546875" style="2166" customWidth="1"/>
    <col min="43" max="43" width="29.7109375" style="1935" customWidth="1"/>
    <col min="44" max="44" width="21.7109375" style="1216" customWidth="1"/>
    <col min="45" max="45" width="25.85546875" customWidth="1"/>
    <col min="46" max="46" width="20.42578125" style="835" customWidth="1"/>
    <col min="47" max="47" width="25.85546875" customWidth="1"/>
    <col min="48" max="48" width="18.7109375" style="520" customWidth="1"/>
    <col min="192" max="192" width="10.85546875" customWidth="1"/>
    <col min="194" max="199" width="14.140625" customWidth="1"/>
    <col min="200" max="200" width="16.28515625" customWidth="1"/>
    <col min="201" max="201" width="12.28515625" customWidth="1"/>
    <col min="202" max="202" width="16.28515625" customWidth="1"/>
    <col min="203" max="203" width="12.28515625" customWidth="1"/>
    <col min="204" max="204" width="15" customWidth="1"/>
    <col min="205" max="205" width="11" customWidth="1"/>
    <col min="206" max="206" width="15" customWidth="1"/>
    <col min="207" max="207" width="16.28515625" customWidth="1"/>
    <col min="208" max="208" width="11" customWidth="1"/>
    <col min="209" max="209" width="15" customWidth="1"/>
    <col min="210" max="210" width="16.28515625" customWidth="1"/>
    <col min="236" max="236" width="17.140625" bestFit="1" customWidth="1"/>
    <col min="237" max="240" width="9.42578125" bestFit="1" customWidth="1"/>
    <col min="242" max="242" width="22.140625" bestFit="1" customWidth="1"/>
  </cols>
  <sheetData>
    <row r="1" spans="1:244" ht="20.25" customHeight="1" thickBot="1" x14ac:dyDescent="0.3">
      <c r="B1"/>
      <c r="C1"/>
      <c r="D1"/>
      <c r="E1"/>
      <c r="F1"/>
      <c r="G1"/>
      <c r="H1"/>
      <c r="I1"/>
    </row>
    <row r="2" spans="1:244" s="1" customFormat="1" ht="30" customHeight="1" thickBot="1" x14ac:dyDescent="0.25">
      <c r="A2" s="23"/>
      <c r="B2" s="1282" t="str">
        <f>'SO 01.1 - Stoka A'!B77</f>
        <v>SOUPIS PRACÍ</v>
      </c>
      <c r="C2" s="1283"/>
      <c r="D2" s="1283"/>
      <c r="E2" s="1283"/>
      <c r="F2" s="1283"/>
      <c r="G2" s="1283"/>
      <c r="H2" s="1283"/>
      <c r="I2" s="1281" t="s">
        <v>2553</v>
      </c>
      <c r="J2" s="56"/>
      <c r="V2" s="1383"/>
      <c r="W2" s="1383"/>
      <c r="X2" s="1383"/>
      <c r="Y2" s="1383"/>
      <c r="Z2" s="1383"/>
      <c r="AA2" s="1383"/>
      <c r="AB2" s="1849"/>
      <c r="AC2" s="1383"/>
      <c r="AJ2" s="1383"/>
      <c r="AK2" s="1383"/>
      <c r="AN2" s="2371"/>
      <c r="AO2" s="1383"/>
      <c r="AP2" s="2167"/>
      <c r="AQ2" s="1934"/>
      <c r="AR2" s="1095"/>
      <c r="AT2" s="836"/>
      <c r="AV2" s="519"/>
      <c r="GP2" s="22"/>
      <c r="GQ2" s="22"/>
      <c r="GR2" s="22"/>
      <c r="GS2" s="22"/>
      <c r="GT2" s="22"/>
      <c r="GU2" s="22"/>
      <c r="GV2" s="22"/>
      <c r="GW2" s="22"/>
      <c r="GX2" s="22"/>
      <c r="GY2" s="22"/>
      <c r="GZ2" s="22"/>
      <c r="HA2" s="22"/>
      <c r="HB2" s="22"/>
    </row>
    <row r="3" spans="1:244" s="1" customFormat="1" ht="30" customHeight="1" x14ac:dyDescent="0.2">
      <c r="A3" s="23"/>
      <c r="B3" s="2279" t="str">
        <f>'SO 01.1 - Stoka A'!B78</f>
        <v>Stavba:</v>
      </c>
      <c r="C3" s="2269"/>
      <c r="D3" s="2268" t="str">
        <f>'SO 01.1 - Stoka A'!D78</f>
        <v>"Předslav - odkanalizování"</v>
      </c>
      <c r="E3" s="2268"/>
      <c r="F3" s="2268"/>
      <c r="G3" s="2268"/>
      <c r="H3" s="2268"/>
      <c r="I3" s="2286"/>
      <c r="J3" s="56"/>
      <c r="V3" s="1383"/>
      <c r="W3" s="1383"/>
      <c r="X3" s="1383"/>
      <c r="Y3" s="1383"/>
      <c r="Z3" s="1383"/>
      <c r="AA3" s="1383"/>
      <c r="AB3" s="1849"/>
      <c r="AC3" s="1383"/>
      <c r="AJ3" s="1383"/>
      <c r="AK3" s="1383"/>
      <c r="AN3" s="2371"/>
      <c r="AO3" s="1383"/>
      <c r="AP3" s="2167"/>
      <c r="AQ3" s="1934"/>
      <c r="AR3" s="1095"/>
      <c r="AT3" s="836"/>
      <c r="AV3" s="519"/>
      <c r="GP3" s="22"/>
      <c r="GQ3" s="22"/>
      <c r="GR3" s="22"/>
      <c r="GS3" s="22"/>
      <c r="GT3" s="22"/>
      <c r="GU3" s="22"/>
      <c r="GV3" s="22"/>
      <c r="GW3" s="22"/>
      <c r="GX3" s="22"/>
      <c r="GY3" s="22"/>
      <c r="GZ3" s="22"/>
      <c r="HA3" s="22"/>
      <c r="HB3" s="22"/>
    </row>
    <row r="4" spans="1:244" ht="30" customHeight="1" x14ac:dyDescent="0.25">
      <c r="A4" s="15"/>
      <c r="B4" s="2279" t="str">
        <f>'SO 01.1 - Stoka A'!B79</f>
        <v>Objekt:</v>
      </c>
      <c r="C4" s="2269"/>
      <c r="D4" s="2261" t="s">
        <v>2558</v>
      </c>
      <c r="E4" s="2261"/>
      <c r="F4" s="2261"/>
      <c r="G4" s="2261"/>
      <c r="H4" s="2261"/>
      <c r="I4" s="2277"/>
      <c r="J4" s="14"/>
    </row>
    <row r="5" spans="1:244" s="1" customFormat="1" ht="30"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J5" s="56"/>
      <c r="V5" s="1383"/>
      <c r="W5" s="1383"/>
      <c r="X5" s="1383"/>
      <c r="Y5" s="1383"/>
      <c r="Z5" s="1383"/>
      <c r="AA5" s="1383"/>
      <c r="AB5" s="1849"/>
      <c r="AC5" s="1383"/>
      <c r="AJ5" s="1383"/>
      <c r="AK5" s="1383"/>
      <c r="AN5" s="2371"/>
      <c r="AO5" s="1383"/>
      <c r="AP5" s="2167"/>
      <c r="AQ5" s="1934"/>
      <c r="AR5" s="1095"/>
      <c r="AT5" s="836"/>
      <c r="AV5" s="519"/>
      <c r="GP5" s="22"/>
      <c r="GQ5" s="22"/>
      <c r="GR5" s="22"/>
      <c r="GS5" s="22"/>
      <c r="GT5" s="22"/>
      <c r="GU5" s="22"/>
      <c r="GV5" s="22"/>
      <c r="GW5" s="22"/>
      <c r="GX5" s="22"/>
      <c r="GY5" s="22"/>
      <c r="GZ5" s="22"/>
      <c r="HA5" s="22"/>
      <c r="HB5" s="22"/>
    </row>
    <row r="6" spans="1:244" s="1" customFormat="1" ht="30" customHeight="1" x14ac:dyDescent="0.2">
      <c r="A6" s="23"/>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J6" s="56"/>
      <c r="V6" s="1383"/>
      <c r="W6" s="1383"/>
      <c r="X6" s="1383"/>
      <c r="Y6" s="1383"/>
      <c r="Z6" s="1383"/>
      <c r="AA6" s="1383"/>
      <c r="AB6" s="1849"/>
      <c r="AC6" s="1383"/>
      <c r="AJ6" s="1383"/>
      <c r="AK6" s="1383"/>
      <c r="AN6" s="2371"/>
      <c r="AO6" s="1383"/>
      <c r="AP6" s="2167"/>
      <c r="AQ6" s="1934"/>
      <c r="AR6" s="1095"/>
      <c r="AT6" s="836"/>
      <c r="AV6" s="519"/>
      <c r="GP6" s="22"/>
      <c r="GQ6" s="22"/>
      <c r="GR6" s="22"/>
      <c r="GS6" s="22"/>
      <c r="GT6" s="22"/>
      <c r="GU6" s="22"/>
      <c r="GV6" s="22"/>
      <c r="GW6" s="22"/>
      <c r="GX6" s="22"/>
      <c r="GY6" s="22"/>
      <c r="GZ6" s="22"/>
      <c r="HA6" s="22"/>
      <c r="HB6" s="22"/>
    </row>
    <row r="7" spans="1:244" s="1" customFormat="1" ht="30" customHeight="1" thickBot="1" x14ac:dyDescent="0.25">
      <c r="A7" s="23"/>
      <c r="B7" s="2282" t="str">
        <f>'SO 01.1 - Stoka A'!B82</f>
        <v>Zhotovitel:</v>
      </c>
      <c r="C7" s="2283"/>
      <c r="D7" s="2283"/>
      <c r="E7" s="2280" t="str">
        <f>'SO 01.1 - Stoka A'!E82</f>
        <v>IMOS Brno a.s.</v>
      </c>
      <c r="F7" s="2280"/>
      <c r="G7" s="2280"/>
      <c r="H7" s="2280"/>
      <c r="I7" s="2281"/>
      <c r="J7" s="56"/>
      <c r="V7" s="1383"/>
      <c r="W7" s="1383"/>
      <c r="X7" s="1383"/>
      <c r="Y7" s="1383"/>
      <c r="Z7" s="1383"/>
      <c r="AA7" s="1383"/>
      <c r="AB7" s="1849"/>
      <c r="AC7" s="1383"/>
      <c r="AJ7" s="1383"/>
      <c r="AK7" s="1383"/>
      <c r="AN7" s="2371"/>
      <c r="AO7" s="1383"/>
      <c r="AP7" s="2167"/>
      <c r="AQ7" s="1934"/>
      <c r="AR7" s="1095"/>
      <c r="AT7" s="836"/>
      <c r="AV7" s="519"/>
      <c r="GP7" s="22"/>
      <c r="GQ7" s="22"/>
      <c r="GR7" s="22"/>
      <c r="GS7" s="22"/>
      <c r="GT7" s="22"/>
      <c r="GU7" s="22"/>
      <c r="GV7" s="22"/>
      <c r="GW7" s="22"/>
      <c r="GX7" s="22"/>
      <c r="GY7" s="22"/>
      <c r="GZ7" s="22"/>
      <c r="HA7" s="22"/>
      <c r="HB7" s="22"/>
    </row>
    <row r="8" spans="1:244" s="7" customFormat="1" ht="30" customHeight="1" thickBot="1" x14ac:dyDescent="0.25">
      <c r="A8" s="97"/>
      <c r="B8" s="620" t="s">
        <v>89</v>
      </c>
      <c r="C8" s="621" t="s">
        <v>41</v>
      </c>
      <c r="D8" s="621" t="s">
        <v>39</v>
      </c>
      <c r="E8" s="621" t="s">
        <v>40</v>
      </c>
      <c r="F8" s="621" t="s">
        <v>90</v>
      </c>
      <c r="G8" s="621" t="s">
        <v>91</v>
      </c>
      <c r="H8" s="622" t="s">
        <v>92</v>
      </c>
      <c r="I8" s="623" t="s">
        <v>78</v>
      </c>
      <c r="J8" s="2255" t="s">
        <v>2484</v>
      </c>
      <c r="K8" s="2266"/>
      <c r="L8" s="2275" t="s">
        <v>2485</v>
      </c>
      <c r="M8" s="2266"/>
      <c r="N8" s="2255" t="s">
        <v>2486</v>
      </c>
      <c r="O8" s="2266"/>
      <c r="P8" s="2255" t="s">
        <v>2487</v>
      </c>
      <c r="Q8" s="2266"/>
      <c r="R8" s="2255" t="s">
        <v>2488</v>
      </c>
      <c r="S8" s="2266"/>
      <c r="T8" s="2255" t="s">
        <v>2489</v>
      </c>
      <c r="U8" s="2266"/>
      <c r="V8" s="2270" t="s">
        <v>2490</v>
      </c>
      <c r="W8" s="2271"/>
      <c r="X8" s="2270" t="s">
        <v>2491</v>
      </c>
      <c r="Y8" s="2271"/>
      <c r="Z8" s="2270" t="s">
        <v>2492</v>
      </c>
      <c r="AA8" s="2271"/>
      <c r="AB8" s="2270" t="s">
        <v>2493</v>
      </c>
      <c r="AC8" s="2271"/>
      <c r="AD8" s="2255" t="s">
        <v>2494</v>
      </c>
      <c r="AE8" s="2266"/>
      <c r="AF8" s="2255" t="s">
        <v>2495</v>
      </c>
      <c r="AG8" s="2266"/>
      <c r="AH8" s="2255" t="s">
        <v>2496</v>
      </c>
      <c r="AI8" s="2266"/>
      <c r="AJ8" s="2270" t="s">
        <v>2497</v>
      </c>
      <c r="AK8" s="2271"/>
      <c r="AL8" s="2255" t="s">
        <v>2498</v>
      </c>
      <c r="AM8" s="2266"/>
      <c r="AN8" s="2270" t="s">
        <v>2499</v>
      </c>
      <c r="AO8" s="2271"/>
      <c r="AP8" s="2272" t="s">
        <v>2504</v>
      </c>
      <c r="AQ8" s="2273"/>
      <c r="AR8" s="2255" t="s">
        <v>2500</v>
      </c>
      <c r="AS8" s="2266"/>
      <c r="AT8" s="2255" t="s">
        <v>2501</v>
      </c>
      <c r="AU8" s="2299"/>
      <c r="AV8" s="521" t="s">
        <v>2502</v>
      </c>
      <c r="GJ8" s="35" t="s">
        <v>7</v>
      </c>
      <c r="GK8" s="36" t="s">
        <v>30</v>
      </c>
      <c r="GL8" s="36" t="s">
        <v>94</v>
      </c>
      <c r="GM8" s="36" t="s">
        <v>95</v>
      </c>
      <c r="GN8" s="36" t="s">
        <v>96</v>
      </c>
      <c r="GO8" s="36" t="s">
        <v>97</v>
      </c>
      <c r="GP8" s="36" t="s">
        <v>98</v>
      </c>
      <c r="GQ8" s="37" t="s">
        <v>99</v>
      </c>
      <c r="GR8" s="96"/>
      <c r="GS8" s="96"/>
      <c r="GT8" s="96"/>
      <c r="GU8" s="96"/>
      <c r="GV8" s="96"/>
      <c r="GW8" s="96"/>
      <c r="GX8" s="96"/>
      <c r="GY8" s="96"/>
      <c r="GZ8" s="96"/>
      <c r="HA8" s="96"/>
      <c r="HB8" s="96"/>
    </row>
    <row r="9" spans="1:244" s="677" customFormat="1" ht="30" customHeight="1" thickBot="1" x14ac:dyDescent="0.35">
      <c r="A9" s="798"/>
      <c r="B9" s="670" t="s">
        <v>100</v>
      </c>
      <c r="C9" s="671"/>
      <c r="D9" s="671"/>
      <c r="E9" s="671"/>
      <c r="F9" s="671"/>
      <c r="G9" s="671"/>
      <c r="H9" s="672"/>
      <c r="I9" s="673">
        <f>IH9</f>
        <v>8401220.3699999992</v>
      </c>
      <c r="J9" s="674" t="s">
        <v>91</v>
      </c>
      <c r="K9" s="675" t="s">
        <v>2503</v>
      </c>
      <c r="L9" s="676" t="s">
        <v>91</v>
      </c>
      <c r="M9" s="675" t="s">
        <v>2503</v>
      </c>
      <c r="N9" s="674" t="s">
        <v>91</v>
      </c>
      <c r="O9" s="675" t="s">
        <v>2503</v>
      </c>
      <c r="P9" s="674" t="s">
        <v>91</v>
      </c>
      <c r="Q9" s="675" t="s">
        <v>2503</v>
      </c>
      <c r="R9" s="674" t="s">
        <v>91</v>
      </c>
      <c r="S9" s="675" t="s">
        <v>2503</v>
      </c>
      <c r="T9" s="674" t="s">
        <v>91</v>
      </c>
      <c r="U9" s="675" t="s">
        <v>2503</v>
      </c>
      <c r="V9" s="1679" t="s">
        <v>91</v>
      </c>
      <c r="W9" s="1680" t="s">
        <v>2503</v>
      </c>
      <c r="X9" s="1679" t="s">
        <v>91</v>
      </c>
      <c r="Y9" s="1680" t="s">
        <v>2503</v>
      </c>
      <c r="Z9" s="1679" t="s">
        <v>91</v>
      </c>
      <c r="AA9" s="1680" t="s">
        <v>2503</v>
      </c>
      <c r="AB9" s="1763" t="s">
        <v>91</v>
      </c>
      <c r="AC9" s="1680" t="s">
        <v>2503</v>
      </c>
      <c r="AD9" s="674" t="s">
        <v>91</v>
      </c>
      <c r="AE9" s="675" t="s">
        <v>2503</v>
      </c>
      <c r="AF9" s="674" t="s">
        <v>91</v>
      </c>
      <c r="AG9" s="675" t="s">
        <v>2503</v>
      </c>
      <c r="AH9" s="674" t="s">
        <v>91</v>
      </c>
      <c r="AI9" s="675" t="s">
        <v>2503</v>
      </c>
      <c r="AJ9" s="1679" t="s">
        <v>91</v>
      </c>
      <c r="AK9" s="1680" t="s">
        <v>2503</v>
      </c>
      <c r="AL9" s="674" t="s">
        <v>91</v>
      </c>
      <c r="AM9" s="675" t="s">
        <v>2503</v>
      </c>
      <c r="AN9" s="2372" t="s">
        <v>91</v>
      </c>
      <c r="AO9" s="1680" t="s">
        <v>2503</v>
      </c>
      <c r="AP9" s="2168" t="s">
        <v>91</v>
      </c>
      <c r="AQ9" s="1957" t="s">
        <v>2503</v>
      </c>
      <c r="AR9" s="1090" t="s">
        <v>91</v>
      </c>
      <c r="AS9" s="675" t="s">
        <v>2503</v>
      </c>
      <c r="AT9" s="789" t="s">
        <v>91</v>
      </c>
      <c r="AU9" s="799" t="s">
        <v>2503</v>
      </c>
      <c r="AV9" s="813"/>
      <c r="GJ9" s="679"/>
      <c r="GK9" s="680"/>
      <c r="GL9" s="680"/>
      <c r="GM9" s="681">
        <f>GM10</f>
        <v>0</v>
      </c>
      <c r="GN9" s="680"/>
      <c r="GO9" s="681">
        <f>GO10</f>
        <v>570.69967629999996</v>
      </c>
      <c r="GP9" s="680"/>
      <c r="GQ9" s="682">
        <f>GQ10</f>
        <v>610.78165999999999</v>
      </c>
      <c r="HQ9" s="683" t="s">
        <v>43</v>
      </c>
      <c r="HR9" s="683" t="s">
        <v>79</v>
      </c>
      <c r="IH9" s="684">
        <f>IH10</f>
        <v>8401220.3699999992</v>
      </c>
    </row>
    <row r="10" spans="1:244" s="397" customFormat="1" ht="30" customHeight="1" thickBot="1" x14ac:dyDescent="0.35">
      <c r="A10" s="708"/>
      <c r="B10" s="709"/>
      <c r="C10" s="710" t="s">
        <v>43</v>
      </c>
      <c r="D10" s="710" t="s">
        <v>101</v>
      </c>
      <c r="E10" s="711" t="s">
        <v>102</v>
      </c>
      <c r="F10" s="712"/>
      <c r="G10" s="712"/>
      <c r="H10" s="713"/>
      <c r="I10" s="714">
        <f>IH10</f>
        <v>8401220.3699999992</v>
      </c>
      <c r="J10" s="496"/>
      <c r="K10" s="406">
        <f>K11+K188+K200+K231+K307+K333+K358</f>
        <v>0</v>
      </c>
      <c r="L10" s="406"/>
      <c r="M10" s="406">
        <f>M11+M188+M200+M231+M307+M333+M358</f>
        <v>0</v>
      </c>
      <c r="N10" s="406"/>
      <c r="O10" s="406">
        <f>O11+O188+O200+O231+O307+O333+O358</f>
        <v>0</v>
      </c>
      <c r="P10" s="406"/>
      <c r="Q10" s="406">
        <f>Q11+Q188+Q200+Q231+Q307+Q333+Q358</f>
        <v>0</v>
      </c>
      <c r="R10" s="406"/>
      <c r="S10" s="406">
        <f>S11+S188+S200+S231+S307+S333+S358</f>
        <v>0</v>
      </c>
      <c r="T10" s="406"/>
      <c r="U10" s="406">
        <f>U11+U188+U200+U231+U307+U333+U358</f>
        <v>0</v>
      </c>
      <c r="V10" s="1669"/>
      <c r="W10" s="1669">
        <f>W11+W188+W200+W231+W307+W333+W358</f>
        <v>436946.18</v>
      </c>
      <c r="X10" s="1669"/>
      <c r="Y10" s="1669">
        <f>Y11+Y188+Y200+Y231+Y307+Y333+Y358</f>
        <v>2703674.5</v>
      </c>
      <c r="Z10" s="1669"/>
      <c r="AA10" s="1669">
        <f>AA11+AA188+AA200+AA231+AA307+AA333+AA358</f>
        <v>1284587.9400000002</v>
      </c>
      <c r="AB10" s="1803"/>
      <c r="AC10" s="1669">
        <f>AC11+AC188+AC200+AC231+AC307+AC333+AC358</f>
        <v>607149.38</v>
      </c>
      <c r="AD10" s="406"/>
      <c r="AE10" s="406">
        <f>AE11+AE188+AE200+AE231+AE307+AE333+AE358</f>
        <v>0</v>
      </c>
      <c r="AF10" s="406"/>
      <c r="AG10" s="406">
        <f>AG11+AG188+AG200+AG231+AG307+AG333+AG358</f>
        <v>0</v>
      </c>
      <c r="AH10" s="406"/>
      <c r="AI10" s="406">
        <f>AI11+AI188+AI200+AI231+AI307+AI333+AI358</f>
        <v>189239.16999999998</v>
      </c>
      <c r="AJ10" s="1669"/>
      <c r="AK10" s="1669">
        <f>AK11+AK188+AK200+AK231+AK307+AK333+AK358</f>
        <v>387152.67</v>
      </c>
      <c r="AL10" s="406"/>
      <c r="AM10" s="406">
        <f>AM11+AM188+AM200+AM231+AM307+AM333+AM358</f>
        <v>482864.72000000009</v>
      </c>
      <c r="AN10" s="2373"/>
      <c r="AO10" s="1669">
        <f>AO11+AO188+AO200+AO231+AO307+AO333+AO358</f>
        <v>207627.41000000003</v>
      </c>
      <c r="AP10" s="2169"/>
      <c r="AQ10" s="1936">
        <f>AQ11+AQ188+AQ200+AQ231+AQ307+AQ333+AQ358</f>
        <v>171079.69</v>
      </c>
      <c r="AR10" s="185"/>
      <c r="AS10" s="406">
        <f>AS11+AS188+AS200+AS231+AS307+AS333+AS358</f>
        <v>6470321.6399999997</v>
      </c>
      <c r="AT10" s="1823"/>
      <c r="AU10" s="707">
        <f>AU11+AU188+AU200+AU231+AU307+AU333+AU358</f>
        <v>1930898.7399999998</v>
      </c>
      <c r="AV10" s="523">
        <f>AU10/I9</f>
        <v>0.2298355066241406</v>
      </c>
      <c r="GJ10" s="398"/>
      <c r="GK10" s="396"/>
      <c r="GL10" s="396"/>
      <c r="GM10" s="399">
        <f>GM11+GM186+GM196+GM225+GM299+GM323+GM348</f>
        <v>0</v>
      </c>
      <c r="GN10" s="396"/>
      <c r="GO10" s="399">
        <f>GO11+GO186+GO196+GO225+GO299+GO323+GO348</f>
        <v>570.69967629999996</v>
      </c>
      <c r="GP10" s="396"/>
      <c r="GQ10" s="400">
        <f>GQ11+GQ186+GQ196+GQ225+GQ299+GQ323+GQ348</f>
        <v>610.78165999999999</v>
      </c>
      <c r="HO10" s="401" t="s">
        <v>45</v>
      </c>
      <c r="HQ10" s="402" t="s">
        <v>43</v>
      </c>
      <c r="HR10" s="402" t="s">
        <v>44</v>
      </c>
      <c r="HV10" s="401" t="s">
        <v>103</v>
      </c>
      <c r="IH10" s="403">
        <f>IH11+IH186+IH196+IH225+IH299+IH323+IH348</f>
        <v>8401220.3699999992</v>
      </c>
    </row>
    <row r="11" spans="1:244" s="1141" customFormat="1" ht="30" customHeight="1" thickBot="1" x14ac:dyDescent="0.35">
      <c r="A11" s="1150"/>
      <c r="B11" s="1151"/>
      <c r="C11" s="412" t="s">
        <v>43</v>
      </c>
      <c r="D11" s="412" t="s">
        <v>45</v>
      </c>
      <c r="E11" s="1119" t="s">
        <v>104</v>
      </c>
      <c r="F11" s="413"/>
      <c r="G11" s="413"/>
      <c r="H11" s="1120"/>
      <c r="I11" s="1121">
        <f>IH11</f>
        <v>5608258.5399999991</v>
      </c>
      <c r="J11" s="1122"/>
      <c r="K11" s="1123">
        <f>K12+K17+K29+K36+K48+K56+K59+K62+K68+K72+K76+K79+K83+K101+K106+K111+K116+K121+K124+K126+K130+K132+K135+K138+K143+K146+K150+K154+K157+K166+K173+K175+K178+K181+K183+K184</f>
        <v>0</v>
      </c>
      <c r="L11" s="404"/>
      <c r="M11" s="404">
        <f>M12+M17+M29+M36+M48+M56+M59+M62+M68+M72+M76+M79+M83+M101+M106+M111+M116+M121+M124+M126+M130+M132+M135+M138+M143+M146+M150+M154+M157+M166+M173+M175+M178+M181+M183+M184</f>
        <v>0</v>
      </c>
      <c r="N11" s="404"/>
      <c r="O11" s="404">
        <f>O12+O17+O29+O36+O48+O56+O59+O62+O68+O72+O76+O79+O83+O101+O106+O111+O116+O121+O124+O126+O130+O132+O135+O138+O143+O146+O150+O154+O157+O166+O173+O175+O178+O181+O183+O184</f>
        <v>0</v>
      </c>
      <c r="P11" s="404"/>
      <c r="Q11" s="404">
        <f>Q12+Q17+Q29+Q36+Q48+Q56+Q59+Q62+Q68+Q72+Q76+Q79+Q83+Q101+Q106+Q111+Q116+Q121+Q124+Q126+Q130+Q132+Q135+Q138+Q143+Q146+Q150+Q154+Q157+Q166+Q173+Q175+Q178+Q181+Q183+Q184</f>
        <v>0</v>
      </c>
      <c r="R11" s="404"/>
      <c r="S11" s="404">
        <f>S12+S17+S29+S36+S48+S56+S59+S62+S68+S72+S76+S79+S83+S101+S106+S111+S116+S121+S124+S126+S130+S132+S135+S138+S143+S146+S150+S154+S157+S166+S173+S175+S178+S181+S183+S184</f>
        <v>0</v>
      </c>
      <c r="T11" s="404"/>
      <c r="U11" s="404">
        <f>U12+U17+U29+U36+U48+U56+U59+U62+U68+U72+U76+U79+U83+U101+U106+U111+U116+U121+U124+U126+U130+U132+U135+U138+U143+U146+U150+U154+U157+U166+U173+U175+U178+U181+U183+U184</f>
        <v>0</v>
      </c>
      <c r="V11" s="1670"/>
      <c r="W11" s="1670">
        <f>W12+W17+W29+W36+W48+W56+W59+W62+W68+W72+W76+W79+W83+W101+W106+W111+W116+W121+W124+W126+W130+W132+W135+W138+W143+W146+W150+W154+W157+W166+W173+W175+W178+W181+W183+W184</f>
        <v>353631.48</v>
      </c>
      <c r="X11" s="1670"/>
      <c r="Y11" s="1670">
        <f>Y12+Y17+Y29+Y36+Y48+Y56+Y59+Y62+Y68+Y72+Y76+Y79+Y83+Y101+Y106+Y111+Y116+Y121+Y124+Y126+Y130+Y132+Y135+Y138+Y143+Y146+Y150+Y154+Y157+Y166+Y173+Y175+Y178+Y181+Y183+Y184</f>
        <v>2141167.7000000002</v>
      </c>
      <c r="Z11" s="1670"/>
      <c r="AA11" s="1670">
        <f>AA12+AA17+AA29+AA36+AA48+AA56+AA59+AA62+AA68+AA72+AA76+AA79+AA83+AA101+AA106+AA111+AA116+AA121+AA124+AA126+AA130+AA132+AA135+AA138+AA143+AA146+AA150+AA154+AA157+AA166+AA173+AA175+AA178+AA181+AA183+AA184</f>
        <v>876296.69000000006</v>
      </c>
      <c r="AB11" s="1765"/>
      <c r="AC11" s="1670">
        <f>AC12+AC17+AC29+AC36+AC48+AC56+AC59+AC62+AC68+AC72+AC76+AC79+AC83+AC101+AC106+AC111+AC116+AC121+AC124+AC126+AC130+AC132+AC135+AC138+AC143+AC146+AC150+AC154+AC157+AC166+AC173+AC175+AC178+AC181+AC183+AC184</f>
        <v>527883.77</v>
      </c>
      <c r="AD11" s="404"/>
      <c r="AE11" s="404">
        <f>AE12+AE17+AE29+AE36+AE48+AE56+AE59+AE62+AE68+AE72+AE76+AE79+AE83+AE101+AE106+AE111+AE116+AE121+AE124+AE126+AE130+AE132+AE135+AE138+AE143+AE146+AE150+AE154+AE157+AE166+AE173+AE175+AE178+AE181+AE183+AE184</f>
        <v>0</v>
      </c>
      <c r="AF11" s="404"/>
      <c r="AG11" s="404">
        <f>AG12+AG17+AG29+AG36+AG48+AG56+AG59+AG62+AG68+AG72+AG76+AG79+AG83+AG101+AG106+AG111+AG116+AG121+AG124+AG126+AG130+AG132+AG135+AG138+AG143+AG146+AG150+AG154+AG157+AG166+AG173+AG175+AG178+AG181+AG183+AG184</f>
        <v>0</v>
      </c>
      <c r="AH11" s="404"/>
      <c r="AI11" s="404">
        <f>AI12+AI17+AI29+AI36+AI48+AI56+AI59+AI62+AI68+AI72+AI76+AI79+AI83+AI101+AI106+AI111+AI116+AI121+AI124+AI126+AI130+AI132+AI135+AI138+AI143+AI146+AI150+AI154+AI157+AI166+AI173+AI175+AI178+AI181+AI183+AI184</f>
        <v>99945.799999999988</v>
      </c>
      <c r="AJ11" s="1670"/>
      <c r="AK11" s="1670">
        <f>AK12+AK17+AK29+AK36+AK48+AK56+AK59+AK62+AK68+AK72+AK76+AK79+AK83+AK101+AK106+AK111+AK116+AK121+AK124+AK126+AK130+AK132+AK135+AK138+AK143+AK146+AK150+AK154+AK157+AK166+AK173+AK175+AK178+AK181+AK183+AK184</f>
        <v>304559.59999999998</v>
      </c>
      <c r="AL11" s="404"/>
      <c r="AM11" s="404">
        <f>AM12+AM17+AM29+AM36+AM48+AM56+AM59+AM62+AM68+AM72+AM76+AM79+AM83+AM101+AM106+AM111+AM116+AM121+AM124+AM126+AM130+AM132+AM135+AM138+AM143+AM146+AM150+AM154+AM157+AM166+AM173+AM175+AM178+AM181+AM183+AM184</f>
        <v>169368.81</v>
      </c>
      <c r="AN11" s="2374"/>
      <c r="AO11" s="1670">
        <f>AO12+AO17+AO29+AO36+AO48+AO56+AO59+AO62+AO68+AO72+AO76+AO79+AO83+AO101+AO106+AO111+AO116+AO121+AO124+AO126+AO130+AO132+AO135+AO138+AO143+AO146+AO150+AO154+AO157+AO166+AO173+AO175+AO178+AO181+AO183+AO184</f>
        <v>20064.330000000002</v>
      </c>
      <c r="AP11" s="2170"/>
      <c r="AQ11" s="1937">
        <f>AQ12+AQ17+AQ29+AQ36+AQ48+AQ56+AQ59+AQ62+AQ68+AQ72+AQ76+AQ79+AQ83+AQ101+AQ106+AQ111+AQ116+AQ121+AQ124+AQ126+AQ130+AQ132+AQ135+AQ138+AQ143+AQ146+AQ150+AQ154+AQ157+AQ166+AQ173+AQ175+AQ178+AQ181+AQ183+AQ184</f>
        <v>0</v>
      </c>
      <c r="AR11" s="188"/>
      <c r="AS11" s="1123">
        <f>AS12+AS17+AS29+AS36+AS48+AS56+AS59+AS62+AS68+AS72+AS76+AS79+AS83+AS101+AS106+AS111+AS116+AS121+AS124+AS126+AS130+AS132+AS135+AS138+AS143+AS146+AS150+AS154+AS157+AS166+AS173+AS175+AS178+AS181+AS183+AS184</f>
        <v>4492918.1599999992</v>
      </c>
      <c r="AT11" s="791"/>
      <c r="AU11" s="1158">
        <f>AU12+AU17+AU29+AU36+AU48+AU56+AU59+AU62+AU68+AU72+AU76+AU79+AU83+AU101+AU106+AU111+AU116+AU121+AU124+AU126+AU130+AU132+AU135+AU138+AU143+AU146+AU150+AU154+AU157+AU166+AU173+AU175+AU178+AU181+AU183+AU184</f>
        <v>1115340.3899999999</v>
      </c>
      <c r="AV11" s="1124">
        <f>AU11/I11</f>
        <v>0.19887463854332224</v>
      </c>
      <c r="GJ11" s="1143"/>
      <c r="GK11" s="1144"/>
      <c r="GL11" s="1144"/>
      <c r="GM11" s="1145">
        <f>SUM(GM12:GM185)</f>
        <v>0</v>
      </c>
      <c r="GN11" s="1144"/>
      <c r="GO11" s="1145">
        <f>SUM(GO12:GO185)</f>
        <v>498.62410599999998</v>
      </c>
      <c r="GP11" s="1144"/>
      <c r="GQ11" s="1146">
        <f>SUM(GQ12:GQ185)</f>
        <v>604.48166000000003</v>
      </c>
      <c r="HO11" s="1147" t="s">
        <v>45</v>
      </c>
      <c r="HQ11" s="1148" t="s">
        <v>43</v>
      </c>
      <c r="HR11" s="1148" t="s">
        <v>45</v>
      </c>
      <c r="HV11" s="1147" t="s">
        <v>103</v>
      </c>
      <c r="IH11" s="1149">
        <f>SUM(IH12:IH185)</f>
        <v>5608258.5399999991</v>
      </c>
    </row>
    <row r="12" spans="1:244" s="1" customFormat="1" ht="38.25" customHeight="1" x14ac:dyDescent="0.2">
      <c r="A12" s="23"/>
      <c r="B12" s="550" t="s">
        <v>45</v>
      </c>
      <c r="C12" s="551" t="s">
        <v>105</v>
      </c>
      <c r="D12" s="552" t="s">
        <v>1333</v>
      </c>
      <c r="E12" s="553" t="s">
        <v>1334</v>
      </c>
      <c r="F12" s="554" t="s">
        <v>108</v>
      </c>
      <c r="G12" s="555">
        <v>7</v>
      </c>
      <c r="H12" s="556">
        <v>1032.5999999999999</v>
      </c>
      <c r="I12" s="557">
        <f>ROUND(H12*G12,2)</f>
        <v>7228.2</v>
      </c>
      <c r="J12" s="691"/>
      <c r="K12" s="692">
        <f>ROUND(J12*$H12,2)</f>
        <v>0</v>
      </c>
      <c r="L12" s="691"/>
      <c r="M12" s="692">
        <f>ROUND(L12*$H12,2)</f>
        <v>0</v>
      </c>
      <c r="N12" s="691"/>
      <c r="O12" s="692">
        <f>ROUND(N12*$H12,2)</f>
        <v>0</v>
      </c>
      <c r="P12" s="691"/>
      <c r="Q12" s="692">
        <f>ROUND(P12*$H12,2)</f>
        <v>0</v>
      </c>
      <c r="R12" s="691"/>
      <c r="S12" s="692">
        <f>ROUND(R12*$H12,2)</f>
        <v>0</v>
      </c>
      <c r="T12" s="691"/>
      <c r="U12" s="692">
        <f>ROUND(T12*$H12,2)</f>
        <v>0</v>
      </c>
      <c r="V12" s="1681"/>
      <c r="W12" s="1682">
        <f>ROUND(V12*$H12,2)</f>
        <v>0</v>
      </c>
      <c r="X12" s="1681">
        <v>0</v>
      </c>
      <c r="Y12" s="1682">
        <f>ROUND(X12*$H12,2)</f>
        <v>0</v>
      </c>
      <c r="Z12" s="1681">
        <v>3.5</v>
      </c>
      <c r="AA12" s="1682">
        <f>ROUND(Z12*$H12,2)</f>
        <v>3614.1</v>
      </c>
      <c r="AB12" s="1950">
        <v>2.9</v>
      </c>
      <c r="AC12" s="1682">
        <f>ROUND(AB12*$H12,2)</f>
        <v>2994.54</v>
      </c>
      <c r="AD12" s="691"/>
      <c r="AE12" s="692">
        <f>ROUND(AD12*$H12,2)</f>
        <v>0</v>
      </c>
      <c r="AF12" s="691"/>
      <c r="AG12" s="692">
        <f>ROUND(AF12*$H12,2)</f>
        <v>0</v>
      </c>
      <c r="AH12" s="691"/>
      <c r="AI12" s="692">
        <f>ROUND(AH12*$H12,2)</f>
        <v>0</v>
      </c>
      <c r="AJ12" s="2110"/>
      <c r="AK12" s="1682">
        <f>ROUND(AJ12*$H12,2)</f>
        <v>0</v>
      </c>
      <c r="AL12" s="691">
        <v>0.6</v>
      </c>
      <c r="AM12" s="692">
        <f>ROUND(AL12*$H12,2)</f>
        <v>619.55999999999995</v>
      </c>
      <c r="AN12" s="2375"/>
      <c r="AO12" s="1682">
        <f>ROUND(AN12*$H12,2)</f>
        <v>0</v>
      </c>
      <c r="AP12" s="2171"/>
      <c r="AQ12" s="1958">
        <f>ROUND(AP12*$H12,2)</f>
        <v>0</v>
      </c>
      <c r="AR12" s="1832">
        <f>AP12+AN12+AL12+AJ12+AH12+AF12+AD12+AB12+Z12+X12+V12+T12+R12+P12+N12+L12+J12</f>
        <v>7</v>
      </c>
      <c r="AS12" s="507">
        <f>ROUND(AR12*H12,2)</f>
        <v>7228.2</v>
      </c>
      <c r="AT12" s="1827">
        <f>G12-AR12</f>
        <v>0</v>
      </c>
      <c r="AU12" s="704">
        <f>ROUND(AT12*H12,2)</f>
        <v>0</v>
      </c>
      <c r="AV12" s="525">
        <f>AU12/I12</f>
        <v>0</v>
      </c>
      <c r="GJ12" s="122" t="s">
        <v>7</v>
      </c>
      <c r="GK12" s="123" t="s">
        <v>31</v>
      </c>
      <c r="GL12" s="33"/>
      <c r="GM12" s="124">
        <f>GL12*G12</f>
        <v>0</v>
      </c>
      <c r="GN12" s="124">
        <v>0</v>
      </c>
      <c r="GO12" s="124">
        <f>GN12*G12</f>
        <v>0</v>
      </c>
      <c r="GP12" s="124">
        <v>0.625</v>
      </c>
      <c r="GQ12" s="125">
        <f>GP12*G12</f>
        <v>4.375</v>
      </c>
      <c r="GR12" s="22"/>
      <c r="GS12" s="22"/>
      <c r="GT12" s="22"/>
      <c r="GU12" s="22"/>
      <c r="GV12" s="22"/>
      <c r="GW12" s="22"/>
      <c r="GX12" s="22"/>
      <c r="GY12" s="22"/>
      <c r="GZ12" s="22"/>
      <c r="HA12" s="22"/>
      <c r="HB12" s="22"/>
      <c r="HO12" s="126" t="s">
        <v>110</v>
      </c>
      <c r="HQ12" s="126" t="s">
        <v>105</v>
      </c>
      <c r="HR12" s="126" t="s">
        <v>46</v>
      </c>
      <c r="HV12" s="13" t="s">
        <v>103</v>
      </c>
      <c r="IB12" s="127">
        <f>IF(GK12="základní",I12,0)</f>
        <v>7228.2</v>
      </c>
      <c r="IC12" s="127">
        <f>IF(GK12="snížená",I12,0)</f>
        <v>0</v>
      </c>
      <c r="ID12" s="127">
        <f>IF(GK12="zákl. přenesená",I12,0)</f>
        <v>0</v>
      </c>
      <c r="IE12" s="127">
        <f>IF(GK12="sníž. přenesená",I12,0)</f>
        <v>0</v>
      </c>
      <c r="IF12" s="127">
        <f>IF(GK12="nulová",I12,0)</f>
        <v>0</v>
      </c>
      <c r="IG12" s="13" t="s">
        <v>45</v>
      </c>
      <c r="IH12" s="127">
        <f>ROUND(H12*G12,2)</f>
        <v>7228.2</v>
      </c>
      <c r="II12" s="13" t="s">
        <v>110</v>
      </c>
      <c r="IJ12" s="126" t="s">
        <v>1335</v>
      </c>
    </row>
    <row r="13" spans="1:244" s="1" customFormat="1" ht="30" customHeight="1" x14ac:dyDescent="0.2">
      <c r="A13" s="23"/>
      <c r="B13" s="625"/>
      <c r="C13" s="685" t="s">
        <v>112</v>
      </c>
      <c r="D13" s="196"/>
      <c r="E13" s="626" t="s">
        <v>121</v>
      </c>
      <c r="F13" s="196"/>
      <c r="G13" s="196"/>
      <c r="H13" s="197"/>
      <c r="I13" s="498"/>
      <c r="J13" s="693"/>
      <c r="K13" s="409"/>
      <c r="L13" s="693"/>
      <c r="M13" s="409"/>
      <c r="N13" s="693"/>
      <c r="O13" s="409"/>
      <c r="P13" s="693"/>
      <c r="Q13" s="409"/>
      <c r="R13" s="693"/>
      <c r="S13" s="409"/>
      <c r="T13" s="693"/>
      <c r="U13" s="409"/>
      <c r="V13" s="1683"/>
      <c r="W13" s="1684"/>
      <c r="X13" s="1683"/>
      <c r="Y13" s="1684"/>
      <c r="Z13" s="1683"/>
      <c r="AA13" s="1684"/>
      <c r="AB13" s="1853"/>
      <c r="AC13" s="1684"/>
      <c r="AD13" s="693"/>
      <c r="AE13" s="409"/>
      <c r="AF13" s="693"/>
      <c r="AG13" s="409"/>
      <c r="AH13" s="693"/>
      <c r="AI13" s="409"/>
      <c r="AJ13" s="1683"/>
      <c r="AK13" s="1684"/>
      <c r="AL13" s="693"/>
      <c r="AM13" s="409"/>
      <c r="AN13" s="2376"/>
      <c r="AO13" s="1684"/>
      <c r="AP13" s="2172"/>
      <c r="AQ13" s="1959"/>
      <c r="AR13" s="1833"/>
      <c r="AS13" s="543"/>
      <c r="AT13" s="1824"/>
      <c r="AU13" s="705"/>
      <c r="AV13" s="539"/>
      <c r="GJ13" s="128"/>
      <c r="GK13" s="129"/>
      <c r="GL13" s="33"/>
      <c r="GM13" s="33"/>
      <c r="GN13" s="33"/>
      <c r="GO13" s="33"/>
      <c r="GP13" s="33"/>
      <c r="GQ13" s="34"/>
      <c r="GR13" s="22"/>
      <c r="GS13" s="22"/>
      <c r="GT13" s="22"/>
      <c r="GU13" s="22"/>
      <c r="GV13" s="22"/>
      <c r="GW13" s="22"/>
      <c r="GX13" s="22"/>
      <c r="GY13" s="22"/>
      <c r="GZ13" s="22"/>
      <c r="HA13" s="22"/>
      <c r="HB13" s="22"/>
      <c r="HQ13" s="13" t="s">
        <v>112</v>
      </c>
      <c r="HR13" s="13" t="s">
        <v>46</v>
      </c>
    </row>
    <row r="14" spans="1:244" s="9" customFormat="1" ht="30" customHeight="1" x14ac:dyDescent="0.2">
      <c r="A14" s="130"/>
      <c r="B14" s="627"/>
      <c r="C14" s="685" t="s">
        <v>114</v>
      </c>
      <c r="D14" s="628" t="s">
        <v>7</v>
      </c>
      <c r="E14" s="629" t="s">
        <v>1336</v>
      </c>
      <c r="F14" s="630"/>
      <c r="G14" s="628" t="s">
        <v>7</v>
      </c>
      <c r="H14" s="631"/>
      <c r="I14" s="632"/>
      <c r="J14" s="258"/>
      <c r="K14" s="259"/>
      <c r="L14" s="258"/>
      <c r="M14" s="259"/>
      <c r="N14" s="258"/>
      <c r="O14" s="259"/>
      <c r="P14" s="258"/>
      <c r="Q14" s="259"/>
      <c r="R14" s="258"/>
      <c r="S14" s="259"/>
      <c r="T14" s="258"/>
      <c r="U14" s="259"/>
      <c r="V14" s="1685"/>
      <c r="W14" s="1686"/>
      <c r="X14" s="1685"/>
      <c r="Y14" s="1686"/>
      <c r="Z14" s="1685"/>
      <c r="AA14" s="1686"/>
      <c r="AB14" s="1855"/>
      <c r="AC14" s="1686"/>
      <c r="AD14" s="258"/>
      <c r="AE14" s="259"/>
      <c r="AF14" s="258"/>
      <c r="AG14" s="259"/>
      <c r="AH14" s="258"/>
      <c r="AI14" s="259"/>
      <c r="AJ14" s="1685"/>
      <c r="AK14" s="1686"/>
      <c r="AL14" s="258"/>
      <c r="AM14" s="259"/>
      <c r="AN14" s="2377"/>
      <c r="AO14" s="1686"/>
      <c r="AP14" s="2173"/>
      <c r="AQ14" s="1961"/>
      <c r="AR14" s="1834"/>
      <c r="AS14" s="315"/>
      <c r="AT14" s="779"/>
      <c r="AU14" s="370"/>
      <c r="AV14" s="527"/>
      <c r="GJ14" s="133"/>
      <c r="GK14" s="134"/>
      <c r="GL14" s="134"/>
      <c r="GM14" s="134"/>
      <c r="GN14" s="134"/>
      <c r="GO14" s="134"/>
      <c r="GP14" s="134"/>
      <c r="GQ14" s="135"/>
      <c r="HQ14" s="136" t="s">
        <v>114</v>
      </c>
      <c r="HR14" s="136" t="s">
        <v>46</v>
      </c>
      <c r="HS14" s="9" t="s">
        <v>45</v>
      </c>
      <c r="HT14" s="9" t="s">
        <v>23</v>
      </c>
      <c r="HU14" s="9" t="s">
        <v>44</v>
      </c>
      <c r="HV14" s="136" t="s">
        <v>103</v>
      </c>
    </row>
    <row r="15" spans="1:244" s="9" customFormat="1" ht="30" customHeight="1" x14ac:dyDescent="0.2">
      <c r="A15" s="130"/>
      <c r="B15" s="627"/>
      <c r="C15" s="685" t="s">
        <v>114</v>
      </c>
      <c r="D15" s="628" t="s">
        <v>7</v>
      </c>
      <c r="E15" s="629" t="s">
        <v>1337</v>
      </c>
      <c r="F15" s="630"/>
      <c r="G15" s="628" t="s">
        <v>7</v>
      </c>
      <c r="H15" s="631"/>
      <c r="I15" s="632"/>
      <c r="J15" s="258"/>
      <c r="K15" s="259"/>
      <c r="L15" s="258"/>
      <c r="M15" s="259"/>
      <c r="N15" s="258"/>
      <c r="O15" s="259"/>
      <c r="P15" s="258"/>
      <c r="Q15" s="259"/>
      <c r="R15" s="258"/>
      <c r="S15" s="259"/>
      <c r="T15" s="258"/>
      <c r="U15" s="259"/>
      <c r="V15" s="1685"/>
      <c r="W15" s="1686"/>
      <c r="X15" s="1685"/>
      <c r="Y15" s="1686"/>
      <c r="Z15" s="1685"/>
      <c r="AA15" s="1686"/>
      <c r="AB15" s="1855"/>
      <c r="AC15" s="1686"/>
      <c r="AD15" s="258"/>
      <c r="AE15" s="259"/>
      <c r="AF15" s="258"/>
      <c r="AG15" s="259"/>
      <c r="AH15" s="258"/>
      <c r="AI15" s="259"/>
      <c r="AJ15" s="1685"/>
      <c r="AK15" s="1686"/>
      <c r="AL15" s="258"/>
      <c r="AM15" s="259"/>
      <c r="AN15" s="2377"/>
      <c r="AO15" s="1686"/>
      <c r="AP15" s="2173"/>
      <c r="AQ15" s="1961"/>
      <c r="AR15" s="1834"/>
      <c r="AS15" s="315"/>
      <c r="AT15" s="779"/>
      <c r="AU15" s="370"/>
      <c r="AV15" s="527"/>
      <c r="GJ15" s="133"/>
      <c r="GK15" s="134"/>
      <c r="GL15" s="134"/>
      <c r="GM15" s="134"/>
      <c r="GN15" s="134"/>
      <c r="GO15" s="134"/>
      <c r="GP15" s="134"/>
      <c r="GQ15" s="135"/>
      <c r="HQ15" s="136" t="s">
        <v>114</v>
      </c>
      <c r="HR15" s="136" t="s">
        <v>46</v>
      </c>
      <c r="HS15" s="9" t="s">
        <v>45</v>
      </c>
      <c r="HT15" s="9" t="s">
        <v>23</v>
      </c>
      <c r="HU15" s="9" t="s">
        <v>44</v>
      </c>
      <c r="HV15" s="136" t="s">
        <v>103</v>
      </c>
    </row>
    <row r="16" spans="1:244" s="10" customFormat="1" ht="30" customHeight="1" x14ac:dyDescent="0.2">
      <c r="A16" s="137"/>
      <c r="B16" s="633"/>
      <c r="C16" s="685" t="s">
        <v>114</v>
      </c>
      <c r="D16" s="634" t="s">
        <v>7</v>
      </c>
      <c r="E16" s="635" t="s">
        <v>1338</v>
      </c>
      <c r="F16" s="636"/>
      <c r="G16" s="637">
        <v>7</v>
      </c>
      <c r="H16" s="638"/>
      <c r="I16" s="639"/>
      <c r="J16" s="260"/>
      <c r="K16" s="261"/>
      <c r="L16" s="260"/>
      <c r="M16" s="261"/>
      <c r="N16" s="260"/>
      <c r="O16" s="261"/>
      <c r="P16" s="260"/>
      <c r="Q16" s="261"/>
      <c r="R16" s="260"/>
      <c r="S16" s="261"/>
      <c r="T16" s="260"/>
      <c r="U16" s="261"/>
      <c r="V16" s="1687"/>
      <c r="W16" s="1688"/>
      <c r="X16" s="1687"/>
      <c r="Y16" s="1688"/>
      <c r="Z16" s="1687"/>
      <c r="AA16" s="1688"/>
      <c r="AB16" s="1857"/>
      <c r="AC16" s="1688"/>
      <c r="AD16" s="260"/>
      <c r="AE16" s="261"/>
      <c r="AF16" s="260"/>
      <c r="AG16" s="261"/>
      <c r="AH16" s="260"/>
      <c r="AI16" s="261"/>
      <c r="AJ16" s="1687"/>
      <c r="AK16" s="1688"/>
      <c r="AL16" s="260"/>
      <c r="AM16" s="261"/>
      <c r="AN16" s="2378"/>
      <c r="AO16" s="1688"/>
      <c r="AP16" s="2174"/>
      <c r="AQ16" s="1963"/>
      <c r="AR16" s="1835"/>
      <c r="AS16" s="317"/>
      <c r="AT16" s="781"/>
      <c r="AU16" s="371"/>
      <c r="AV16" s="528"/>
      <c r="GJ16" s="140"/>
      <c r="GK16" s="141"/>
      <c r="GL16" s="141"/>
      <c r="GM16" s="141"/>
      <c r="GN16" s="141"/>
      <c r="GO16" s="141"/>
      <c r="GP16" s="141"/>
      <c r="GQ16" s="142"/>
      <c r="HQ16" s="143" t="s">
        <v>114</v>
      </c>
      <c r="HR16" s="143" t="s">
        <v>46</v>
      </c>
      <c r="HS16" s="10" t="s">
        <v>46</v>
      </c>
      <c r="HT16" s="10" t="s">
        <v>23</v>
      </c>
      <c r="HU16" s="10" t="s">
        <v>45</v>
      </c>
      <c r="HV16" s="143" t="s">
        <v>103</v>
      </c>
    </row>
    <row r="17" spans="1:244" s="1" customFormat="1" ht="38.25" customHeight="1" x14ac:dyDescent="0.2">
      <c r="A17" s="23"/>
      <c r="B17" s="550" t="s">
        <v>46</v>
      </c>
      <c r="C17" s="558" t="s">
        <v>105</v>
      </c>
      <c r="D17" s="559" t="s">
        <v>118</v>
      </c>
      <c r="E17" s="560" t="s">
        <v>119</v>
      </c>
      <c r="F17" s="561" t="s">
        <v>108</v>
      </c>
      <c r="G17" s="562">
        <v>1066.6300000000001</v>
      </c>
      <c r="H17" s="563">
        <v>43.4</v>
      </c>
      <c r="I17" s="564">
        <f>ROUND(H17*G17,2)</f>
        <v>46291.74</v>
      </c>
      <c r="J17" s="694"/>
      <c r="K17" s="692">
        <f>ROUND(J17*$H17,2)</f>
        <v>0</v>
      </c>
      <c r="L17" s="694"/>
      <c r="M17" s="692">
        <f>ROUND(L17*$H17,2)</f>
        <v>0</v>
      </c>
      <c r="N17" s="694"/>
      <c r="O17" s="692">
        <f>ROUND(N17*$H17,2)</f>
        <v>0</v>
      </c>
      <c r="P17" s="694"/>
      <c r="Q17" s="692">
        <f>ROUND(P17*$H17,2)</f>
        <v>0</v>
      </c>
      <c r="R17" s="694"/>
      <c r="S17" s="692">
        <f>ROUND(R17*$H17,2)</f>
        <v>0</v>
      </c>
      <c r="T17" s="694"/>
      <c r="U17" s="692">
        <f>ROUND(T17*$H17,2)</f>
        <v>0</v>
      </c>
      <c r="V17" s="1689">
        <v>120</v>
      </c>
      <c r="W17" s="1682">
        <f>ROUND(V17*$H17,2)</f>
        <v>5208</v>
      </c>
      <c r="X17" s="1689">
        <v>420</v>
      </c>
      <c r="Y17" s="1682">
        <f>ROUND(X17*$H17,2)</f>
        <v>18228</v>
      </c>
      <c r="Z17" s="1694">
        <v>323</v>
      </c>
      <c r="AA17" s="1682">
        <f>ROUND(Z17*$H17,2)</f>
        <v>14018.2</v>
      </c>
      <c r="AB17" s="1951">
        <v>110</v>
      </c>
      <c r="AC17" s="1682">
        <f>ROUND(AB17*$H17,2)</f>
        <v>4774</v>
      </c>
      <c r="AD17" s="694"/>
      <c r="AE17" s="692">
        <f>ROUND(AD17*$H17,2)</f>
        <v>0</v>
      </c>
      <c r="AF17" s="694"/>
      <c r="AG17" s="692">
        <f>ROUND(AF17*$H17,2)</f>
        <v>0</v>
      </c>
      <c r="AH17" s="694"/>
      <c r="AI17" s="692">
        <f>ROUND(AH17*$H17,2)</f>
        <v>0</v>
      </c>
      <c r="AJ17" s="2111">
        <v>45</v>
      </c>
      <c r="AK17" s="1682">
        <f>ROUND(AJ17*$H17,2)</f>
        <v>1953</v>
      </c>
      <c r="AL17" s="694">
        <v>48.63</v>
      </c>
      <c r="AM17" s="692">
        <f>ROUND(AL17*$H17,2)</f>
        <v>2110.54</v>
      </c>
      <c r="AN17" s="2379"/>
      <c r="AO17" s="1682">
        <f>ROUND(AN17*$H17,2)</f>
        <v>0</v>
      </c>
      <c r="AP17" s="2175"/>
      <c r="AQ17" s="1958">
        <f>ROUND(AP17*$H17,2)</f>
        <v>0</v>
      </c>
      <c r="AR17" s="1836">
        <f>AP17+AN17+AL17+AJ17+AH17+AF17+AD17+AB17+Z17+X17+V17+T17+R17+P17+N17+L17+J17</f>
        <v>1066.6300000000001</v>
      </c>
      <c r="AS17" s="692">
        <f>ROUND(AR17*H17,2)</f>
        <v>46291.74</v>
      </c>
      <c r="AT17" s="842">
        <f>G17-AR17</f>
        <v>0</v>
      </c>
      <c r="AU17" s="703">
        <f>ROUND(AT17*H17,2)</f>
        <v>0</v>
      </c>
      <c r="AV17" s="814">
        <f>AU17/I17</f>
        <v>0</v>
      </c>
      <c r="GJ17" s="122" t="s">
        <v>7</v>
      </c>
      <c r="GK17" s="123" t="s">
        <v>31</v>
      </c>
      <c r="GL17" s="33"/>
      <c r="GM17" s="124">
        <f>GL17*G17</f>
        <v>0</v>
      </c>
      <c r="GN17" s="124">
        <v>0</v>
      </c>
      <c r="GO17" s="124">
        <f>GN17*G17</f>
        <v>0</v>
      </c>
      <c r="GP17" s="124">
        <v>0.28999999999999998</v>
      </c>
      <c r="GQ17" s="125">
        <f>GP17*G17</f>
        <v>309.3227</v>
      </c>
      <c r="GR17" s="22"/>
      <c r="GS17" s="22"/>
      <c r="GT17" s="22"/>
      <c r="GU17" s="22"/>
      <c r="GV17" s="22"/>
      <c r="GW17" s="22"/>
      <c r="GX17" s="22"/>
      <c r="GY17" s="22"/>
      <c r="GZ17" s="22"/>
      <c r="HA17" s="22"/>
      <c r="HB17" s="22"/>
      <c r="HO17" s="126" t="s">
        <v>110</v>
      </c>
      <c r="HQ17" s="126" t="s">
        <v>105</v>
      </c>
      <c r="HR17" s="126" t="s">
        <v>46</v>
      </c>
      <c r="HV17" s="13" t="s">
        <v>103</v>
      </c>
      <c r="IB17" s="127">
        <f>IF(GK17="základní",I17,0)</f>
        <v>46291.74</v>
      </c>
      <c r="IC17" s="127">
        <f>IF(GK17="snížená",I17,0)</f>
        <v>0</v>
      </c>
      <c r="ID17" s="127">
        <f>IF(GK17="zákl. přenesená",I17,0)</f>
        <v>0</v>
      </c>
      <c r="IE17" s="127">
        <f>IF(GK17="sníž. přenesená",I17,0)</f>
        <v>0</v>
      </c>
      <c r="IF17" s="127">
        <f>IF(GK17="nulová",I17,0)</f>
        <v>0</v>
      </c>
      <c r="IG17" s="13" t="s">
        <v>45</v>
      </c>
      <c r="IH17" s="127">
        <f>ROUND(H17*G17,2)</f>
        <v>46291.74</v>
      </c>
      <c r="II17" s="13" t="s">
        <v>110</v>
      </c>
      <c r="IJ17" s="126" t="s">
        <v>1339</v>
      </c>
    </row>
    <row r="18" spans="1:244" s="1" customFormat="1" ht="30" customHeight="1" x14ac:dyDescent="0.2">
      <c r="A18" s="23"/>
      <c r="B18" s="625"/>
      <c r="C18" s="685" t="s">
        <v>112</v>
      </c>
      <c r="D18" s="196"/>
      <c r="E18" s="626" t="s">
        <v>121</v>
      </c>
      <c r="F18" s="196"/>
      <c r="G18" s="196"/>
      <c r="H18" s="197"/>
      <c r="I18" s="498"/>
      <c r="J18" s="693"/>
      <c r="K18" s="409"/>
      <c r="L18" s="693"/>
      <c r="M18" s="409"/>
      <c r="N18" s="693"/>
      <c r="O18" s="409"/>
      <c r="P18" s="693"/>
      <c r="Q18" s="409"/>
      <c r="R18" s="693"/>
      <c r="S18" s="409"/>
      <c r="T18" s="693"/>
      <c r="U18" s="409"/>
      <c r="V18" s="1683"/>
      <c r="W18" s="1684"/>
      <c r="X18" s="1683"/>
      <c r="Y18" s="1684"/>
      <c r="Z18" s="1683"/>
      <c r="AA18" s="1684"/>
      <c r="AB18" s="1853"/>
      <c r="AC18" s="1684"/>
      <c r="AD18" s="693"/>
      <c r="AE18" s="409"/>
      <c r="AF18" s="693"/>
      <c r="AG18" s="409"/>
      <c r="AH18" s="693"/>
      <c r="AI18" s="409"/>
      <c r="AJ18" s="1683"/>
      <c r="AK18" s="1684"/>
      <c r="AL18" s="693"/>
      <c r="AM18" s="409"/>
      <c r="AN18" s="2376"/>
      <c r="AO18" s="1684"/>
      <c r="AP18" s="2172"/>
      <c r="AQ18" s="1959"/>
      <c r="AR18" s="1837"/>
      <c r="AS18" s="409"/>
      <c r="AT18" s="897"/>
      <c r="AU18" s="174"/>
      <c r="AV18" s="815"/>
      <c r="GJ18" s="128"/>
      <c r="GK18" s="129"/>
      <c r="GL18" s="33"/>
      <c r="GM18" s="33"/>
      <c r="GN18" s="33"/>
      <c r="GO18" s="33"/>
      <c r="GP18" s="33"/>
      <c r="GQ18" s="34"/>
      <c r="GR18" s="22"/>
      <c r="GS18" s="22"/>
      <c r="GT18" s="22"/>
      <c r="GU18" s="22"/>
      <c r="GV18" s="22"/>
      <c r="GW18" s="22"/>
      <c r="GX18" s="22"/>
      <c r="GY18" s="22"/>
      <c r="GZ18" s="22"/>
      <c r="HA18" s="22"/>
      <c r="HB18" s="22"/>
      <c r="HQ18" s="13" t="s">
        <v>112</v>
      </c>
      <c r="HR18" s="13" t="s">
        <v>46</v>
      </c>
    </row>
    <row r="19" spans="1:244" s="9" customFormat="1" ht="30" customHeight="1" x14ac:dyDescent="0.2">
      <c r="A19" s="130"/>
      <c r="B19" s="627"/>
      <c r="C19" s="685" t="s">
        <v>114</v>
      </c>
      <c r="D19" s="628" t="s">
        <v>7</v>
      </c>
      <c r="E19" s="629" t="s">
        <v>1336</v>
      </c>
      <c r="F19" s="630"/>
      <c r="G19" s="628" t="s">
        <v>7</v>
      </c>
      <c r="H19" s="631"/>
      <c r="I19" s="632"/>
      <c r="J19" s="258"/>
      <c r="K19" s="259"/>
      <c r="L19" s="258"/>
      <c r="M19" s="259"/>
      <c r="N19" s="258"/>
      <c r="O19" s="259"/>
      <c r="P19" s="258"/>
      <c r="Q19" s="259"/>
      <c r="R19" s="258"/>
      <c r="S19" s="259"/>
      <c r="T19" s="258"/>
      <c r="U19" s="259"/>
      <c r="V19" s="1685"/>
      <c r="W19" s="1686"/>
      <c r="X19" s="1685"/>
      <c r="Y19" s="1686"/>
      <c r="Z19" s="1685"/>
      <c r="AA19" s="1686"/>
      <c r="AB19" s="1855"/>
      <c r="AC19" s="1686"/>
      <c r="AD19" s="258"/>
      <c r="AE19" s="259"/>
      <c r="AF19" s="258"/>
      <c r="AG19" s="259"/>
      <c r="AH19" s="258"/>
      <c r="AI19" s="259"/>
      <c r="AJ19" s="1685"/>
      <c r="AK19" s="1686"/>
      <c r="AL19" s="258"/>
      <c r="AM19" s="259"/>
      <c r="AN19" s="2377"/>
      <c r="AO19" s="1686"/>
      <c r="AP19" s="2173"/>
      <c r="AQ19" s="1961"/>
      <c r="AR19" s="1838"/>
      <c r="AS19" s="259"/>
      <c r="AT19" s="899"/>
      <c r="AU19" s="245"/>
      <c r="AV19" s="527"/>
      <c r="GJ19" s="133"/>
      <c r="GK19" s="134"/>
      <c r="GL19" s="134"/>
      <c r="GM19" s="134"/>
      <c r="GN19" s="134"/>
      <c r="GO19" s="134"/>
      <c r="GP19" s="134"/>
      <c r="GQ19" s="135"/>
      <c r="HQ19" s="136" t="s">
        <v>114</v>
      </c>
      <c r="HR19" s="136" t="s">
        <v>46</v>
      </c>
      <c r="HS19" s="9" t="s">
        <v>45</v>
      </c>
      <c r="HT19" s="9" t="s">
        <v>23</v>
      </c>
      <c r="HU19" s="9" t="s">
        <v>44</v>
      </c>
      <c r="HV19" s="136" t="s">
        <v>103</v>
      </c>
    </row>
    <row r="20" spans="1:244" s="9" customFormat="1" ht="30" customHeight="1" x14ac:dyDescent="0.2">
      <c r="A20" s="130"/>
      <c r="B20" s="627"/>
      <c r="C20" s="685" t="s">
        <v>114</v>
      </c>
      <c r="D20" s="628" t="s">
        <v>7</v>
      </c>
      <c r="E20" s="629" t="s">
        <v>720</v>
      </c>
      <c r="F20" s="630"/>
      <c r="G20" s="628" t="s">
        <v>7</v>
      </c>
      <c r="H20" s="631"/>
      <c r="I20" s="632"/>
      <c r="J20" s="258"/>
      <c r="K20" s="259"/>
      <c r="L20" s="258"/>
      <c r="M20" s="259"/>
      <c r="N20" s="258"/>
      <c r="O20" s="259"/>
      <c r="P20" s="258"/>
      <c r="Q20" s="259"/>
      <c r="R20" s="258"/>
      <c r="S20" s="259"/>
      <c r="T20" s="258"/>
      <c r="U20" s="259"/>
      <c r="V20" s="1685"/>
      <c r="W20" s="1686"/>
      <c r="X20" s="1685"/>
      <c r="Y20" s="1686"/>
      <c r="Z20" s="1685"/>
      <c r="AA20" s="1686"/>
      <c r="AB20" s="1855"/>
      <c r="AC20" s="1686"/>
      <c r="AD20" s="258"/>
      <c r="AE20" s="259"/>
      <c r="AF20" s="258"/>
      <c r="AG20" s="259"/>
      <c r="AH20" s="258"/>
      <c r="AI20" s="259"/>
      <c r="AJ20" s="1685"/>
      <c r="AK20" s="1686"/>
      <c r="AL20" s="258"/>
      <c r="AM20" s="259"/>
      <c r="AN20" s="2377"/>
      <c r="AO20" s="1686"/>
      <c r="AP20" s="2173"/>
      <c r="AQ20" s="1961"/>
      <c r="AR20" s="1838"/>
      <c r="AS20" s="259"/>
      <c r="AT20" s="899"/>
      <c r="AU20" s="245"/>
      <c r="AV20" s="527"/>
      <c r="GJ20" s="133"/>
      <c r="GK20" s="134"/>
      <c r="GL20" s="134"/>
      <c r="GM20" s="134"/>
      <c r="GN20" s="134"/>
      <c r="GO20" s="134"/>
      <c r="GP20" s="134"/>
      <c r="GQ20" s="135"/>
      <c r="HQ20" s="136" t="s">
        <v>114</v>
      </c>
      <c r="HR20" s="136" t="s">
        <v>46</v>
      </c>
      <c r="HS20" s="9" t="s">
        <v>45</v>
      </c>
      <c r="HT20" s="9" t="s">
        <v>23</v>
      </c>
      <c r="HU20" s="9" t="s">
        <v>44</v>
      </c>
      <c r="HV20" s="136" t="s">
        <v>103</v>
      </c>
    </row>
    <row r="21" spans="1:244" s="10" customFormat="1" ht="30" customHeight="1" x14ac:dyDescent="0.2">
      <c r="A21" s="137"/>
      <c r="B21" s="633"/>
      <c r="C21" s="685" t="s">
        <v>114</v>
      </c>
      <c r="D21" s="634" t="s">
        <v>7</v>
      </c>
      <c r="E21" s="635" t="s">
        <v>1340</v>
      </c>
      <c r="F21" s="636"/>
      <c r="G21" s="637">
        <v>698.5</v>
      </c>
      <c r="H21" s="638"/>
      <c r="I21" s="639"/>
      <c r="J21" s="260"/>
      <c r="K21" s="261"/>
      <c r="L21" s="260"/>
      <c r="M21" s="261"/>
      <c r="N21" s="260"/>
      <c r="O21" s="261"/>
      <c r="P21" s="260"/>
      <c r="Q21" s="261"/>
      <c r="R21" s="260"/>
      <c r="S21" s="261"/>
      <c r="T21" s="260"/>
      <c r="U21" s="261"/>
      <c r="V21" s="1687"/>
      <c r="W21" s="1688"/>
      <c r="X21" s="1687"/>
      <c r="Y21" s="1688"/>
      <c r="Z21" s="1687"/>
      <c r="AA21" s="1688"/>
      <c r="AB21" s="1857"/>
      <c r="AC21" s="1688"/>
      <c r="AD21" s="260"/>
      <c r="AE21" s="261"/>
      <c r="AF21" s="260"/>
      <c r="AG21" s="261"/>
      <c r="AH21" s="260"/>
      <c r="AI21" s="261"/>
      <c r="AJ21" s="1687"/>
      <c r="AK21" s="1688"/>
      <c r="AL21" s="260"/>
      <c r="AM21" s="261"/>
      <c r="AN21" s="2378"/>
      <c r="AO21" s="1688"/>
      <c r="AP21" s="2174"/>
      <c r="AQ21" s="1963"/>
      <c r="AR21" s="1839"/>
      <c r="AS21" s="261"/>
      <c r="AT21" s="901"/>
      <c r="AU21" s="239"/>
      <c r="AV21" s="528"/>
      <c r="GJ21" s="140"/>
      <c r="GK21" s="141"/>
      <c r="GL21" s="141"/>
      <c r="GM21" s="141"/>
      <c r="GN21" s="141"/>
      <c r="GO21" s="141"/>
      <c r="GP21" s="141"/>
      <c r="GQ21" s="142"/>
      <c r="HQ21" s="143" t="s">
        <v>114</v>
      </c>
      <c r="HR21" s="143" t="s">
        <v>46</v>
      </c>
      <c r="HS21" s="10" t="s">
        <v>46</v>
      </c>
      <c r="HT21" s="10" t="s">
        <v>23</v>
      </c>
      <c r="HU21" s="10" t="s">
        <v>44</v>
      </c>
      <c r="HV21" s="143" t="s">
        <v>103</v>
      </c>
    </row>
    <row r="22" spans="1:244" s="10" customFormat="1" ht="30" customHeight="1" x14ac:dyDescent="0.2">
      <c r="A22" s="137"/>
      <c r="B22" s="633"/>
      <c r="C22" s="685" t="s">
        <v>114</v>
      </c>
      <c r="D22" s="634" t="s">
        <v>7</v>
      </c>
      <c r="E22" s="635" t="s">
        <v>1341</v>
      </c>
      <c r="F22" s="636"/>
      <c r="G22" s="637">
        <v>90.76</v>
      </c>
      <c r="H22" s="638"/>
      <c r="I22" s="639"/>
      <c r="J22" s="260"/>
      <c r="K22" s="261"/>
      <c r="L22" s="260"/>
      <c r="M22" s="261"/>
      <c r="N22" s="260"/>
      <c r="O22" s="261"/>
      <c r="P22" s="260"/>
      <c r="Q22" s="261"/>
      <c r="R22" s="260"/>
      <c r="S22" s="261"/>
      <c r="T22" s="260"/>
      <c r="U22" s="261"/>
      <c r="V22" s="1687"/>
      <c r="W22" s="1688"/>
      <c r="X22" s="1687"/>
      <c r="Y22" s="1688"/>
      <c r="Z22" s="1687"/>
      <c r="AA22" s="1688"/>
      <c r="AB22" s="1857"/>
      <c r="AC22" s="1688"/>
      <c r="AD22" s="260"/>
      <c r="AE22" s="261"/>
      <c r="AF22" s="260"/>
      <c r="AG22" s="261"/>
      <c r="AH22" s="260"/>
      <c r="AI22" s="261"/>
      <c r="AJ22" s="1687"/>
      <c r="AK22" s="1688"/>
      <c r="AL22" s="260"/>
      <c r="AM22" s="261"/>
      <c r="AN22" s="2378"/>
      <c r="AO22" s="1688"/>
      <c r="AP22" s="2174"/>
      <c r="AQ22" s="1963"/>
      <c r="AR22" s="1839"/>
      <c r="AS22" s="261"/>
      <c r="AT22" s="901"/>
      <c r="AU22" s="239"/>
      <c r="AV22" s="528"/>
      <c r="GJ22" s="140"/>
      <c r="GK22" s="141"/>
      <c r="GL22" s="141"/>
      <c r="GM22" s="141"/>
      <c r="GN22" s="141"/>
      <c r="GO22" s="141"/>
      <c r="GP22" s="141"/>
      <c r="GQ22" s="142"/>
      <c r="HQ22" s="143" t="s">
        <v>114</v>
      </c>
      <c r="HR22" s="143" t="s">
        <v>46</v>
      </c>
      <c r="HS22" s="10" t="s">
        <v>46</v>
      </c>
      <c r="HT22" s="10" t="s">
        <v>23</v>
      </c>
      <c r="HU22" s="10" t="s">
        <v>44</v>
      </c>
      <c r="HV22" s="143" t="s">
        <v>103</v>
      </c>
    </row>
    <row r="23" spans="1:244" s="11" customFormat="1" ht="30" customHeight="1" x14ac:dyDescent="0.2">
      <c r="A23" s="144"/>
      <c r="B23" s="647"/>
      <c r="C23" s="685" t="s">
        <v>114</v>
      </c>
      <c r="D23" s="648" t="s">
        <v>7</v>
      </c>
      <c r="E23" s="649" t="s">
        <v>125</v>
      </c>
      <c r="F23" s="650"/>
      <c r="G23" s="651">
        <v>789.26</v>
      </c>
      <c r="H23" s="652"/>
      <c r="I23" s="653"/>
      <c r="J23" s="695"/>
      <c r="K23" s="696"/>
      <c r="L23" s="695"/>
      <c r="M23" s="696"/>
      <c r="N23" s="695"/>
      <c r="O23" s="696"/>
      <c r="P23" s="695"/>
      <c r="Q23" s="696"/>
      <c r="R23" s="695"/>
      <c r="S23" s="696"/>
      <c r="T23" s="695"/>
      <c r="U23" s="696"/>
      <c r="V23" s="1690"/>
      <c r="W23" s="1691"/>
      <c r="X23" s="1690"/>
      <c r="Y23" s="1691"/>
      <c r="Z23" s="1690"/>
      <c r="AA23" s="1691"/>
      <c r="AB23" s="1862"/>
      <c r="AC23" s="1691"/>
      <c r="AD23" s="695"/>
      <c r="AE23" s="696"/>
      <c r="AF23" s="695"/>
      <c r="AG23" s="696"/>
      <c r="AH23" s="695"/>
      <c r="AI23" s="696"/>
      <c r="AJ23" s="1690"/>
      <c r="AK23" s="1691"/>
      <c r="AL23" s="695"/>
      <c r="AM23" s="696"/>
      <c r="AN23" s="2380"/>
      <c r="AO23" s="1691"/>
      <c r="AP23" s="2176"/>
      <c r="AQ23" s="1965"/>
      <c r="AR23" s="1840"/>
      <c r="AS23" s="696"/>
      <c r="AT23" s="905"/>
      <c r="AU23" s="706"/>
      <c r="AV23" s="531"/>
      <c r="GJ23" s="147"/>
      <c r="GK23" s="148"/>
      <c r="GL23" s="148"/>
      <c r="GM23" s="148"/>
      <c r="GN23" s="148"/>
      <c r="GO23" s="148"/>
      <c r="GP23" s="148"/>
      <c r="GQ23" s="149"/>
      <c r="HQ23" s="150" t="s">
        <v>114</v>
      </c>
      <c r="HR23" s="150" t="s">
        <v>46</v>
      </c>
      <c r="HS23" s="11" t="s">
        <v>126</v>
      </c>
      <c r="HT23" s="11" t="s">
        <v>23</v>
      </c>
      <c r="HU23" s="11" t="s">
        <v>44</v>
      </c>
      <c r="HV23" s="150" t="s">
        <v>103</v>
      </c>
    </row>
    <row r="24" spans="1:244" s="9" customFormat="1" ht="30" customHeight="1" x14ac:dyDescent="0.2">
      <c r="A24" s="130"/>
      <c r="B24" s="627"/>
      <c r="C24" s="685" t="s">
        <v>114</v>
      </c>
      <c r="D24" s="628" t="s">
        <v>7</v>
      </c>
      <c r="E24" s="629" t="s">
        <v>1342</v>
      </c>
      <c r="F24" s="630"/>
      <c r="G24" s="628" t="s">
        <v>7</v>
      </c>
      <c r="H24" s="631"/>
      <c r="I24" s="632"/>
      <c r="J24" s="258"/>
      <c r="K24" s="259"/>
      <c r="L24" s="258"/>
      <c r="M24" s="259"/>
      <c r="N24" s="258"/>
      <c r="O24" s="259"/>
      <c r="P24" s="258"/>
      <c r="Q24" s="259"/>
      <c r="R24" s="258"/>
      <c r="S24" s="259"/>
      <c r="T24" s="258"/>
      <c r="U24" s="259"/>
      <c r="V24" s="1685"/>
      <c r="W24" s="1686"/>
      <c r="X24" s="1685"/>
      <c r="Y24" s="1686"/>
      <c r="Z24" s="1685"/>
      <c r="AA24" s="1686"/>
      <c r="AB24" s="1855"/>
      <c r="AC24" s="1686"/>
      <c r="AD24" s="258"/>
      <c r="AE24" s="259"/>
      <c r="AF24" s="258"/>
      <c r="AG24" s="259"/>
      <c r="AH24" s="258"/>
      <c r="AI24" s="259"/>
      <c r="AJ24" s="1685"/>
      <c r="AK24" s="1686"/>
      <c r="AL24" s="258"/>
      <c r="AM24" s="259"/>
      <c r="AN24" s="2377"/>
      <c r="AO24" s="1686"/>
      <c r="AP24" s="2173"/>
      <c r="AQ24" s="1961"/>
      <c r="AR24" s="1838"/>
      <c r="AS24" s="259"/>
      <c r="AT24" s="899"/>
      <c r="AU24" s="245"/>
      <c r="AV24" s="527"/>
      <c r="GJ24" s="133"/>
      <c r="GK24" s="134"/>
      <c r="GL24" s="134"/>
      <c r="GM24" s="134"/>
      <c r="GN24" s="134"/>
      <c r="GO24" s="134"/>
      <c r="GP24" s="134"/>
      <c r="GQ24" s="135"/>
      <c r="HQ24" s="136" t="s">
        <v>114</v>
      </c>
      <c r="HR24" s="136" t="s">
        <v>46</v>
      </c>
      <c r="HS24" s="9" t="s">
        <v>45</v>
      </c>
      <c r="HT24" s="9" t="s">
        <v>23</v>
      </c>
      <c r="HU24" s="9" t="s">
        <v>44</v>
      </c>
      <c r="HV24" s="136" t="s">
        <v>103</v>
      </c>
    </row>
    <row r="25" spans="1:244" s="10" customFormat="1" ht="30" customHeight="1" x14ac:dyDescent="0.2">
      <c r="A25" s="137"/>
      <c r="B25" s="633"/>
      <c r="C25" s="685" t="s">
        <v>114</v>
      </c>
      <c r="D25" s="634" t="s">
        <v>7</v>
      </c>
      <c r="E25" s="635" t="s">
        <v>1343</v>
      </c>
      <c r="F25" s="636"/>
      <c r="G25" s="637">
        <v>246.5</v>
      </c>
      <c r="H25" s="638"/>
      <c r="I25" s="639"/>
      <c r="J25" s="260"/>
      <c r="K25" s="261"/>
      <c r="L25" s="260"/>
      <c r="M25" s="261"/>
      <c r="N25" s="260"/>
      <c r="O25" s="261"/>
      <c r="P25" s="260"/>
      <c r="Q25" s="261"/>
      <c r="R25" s="260"/>
      <c r="S25" s="261"/>
      <c r="T25" s="260"/>
      <c r="U25" s="261"/>
      <c r="V25" s="1687"/>
      <c r="W25" s="1688"/>
      <c r="X25" s="1687"/>
      <c r="Y25" s="1688"/>
      <c r="Z25" s="1687"/>
      <c r="AA25" s="1688"/>
      <c r="AB25" s="1857"/>
      <c r="AC25" s="1688"/>
      <c r="AD25" s="260"/>
      <c r="AE25" s="261"/>
      <c r="AF25" s="260"/>
      <c r="AG25" s="261"/>
      <c r="AH25" s="260"/>
      <c r="AI25" s="261"/>
      <c r="AJ25" s="1687"/>
      <c r="AK25" s="1688"/>
      <c r="AL25" s="260"/>
      <c r="AM25" s="261"/>
      <c r="AN25" s="2378"/>
      <c r="AO25" s="1688"/>
      <c r="AP25" s="2174"/>
      <c r="AQ25" s="1963"/>
      <c r="AR25" s="1839"/>
      <c r="AS25" s="261"/>
      <c r="AT25" s="901"/>
      <c r="AU25" s="239"/>
      <c r="AV25" s="528"/>
      <c r="GJ25" s="140"/>
      <c r="GK25" s="141"/>
      <c r="GL25" s="141"/>
      <c r="GM25" s="141"/>
      <c r="GN25" s="141"/>
      <c r="GO25" s="141"/>
      <c r="GP25" s="141"/>
      <c r="GQ25" s="142"/>
      <c r="HQ25" s="143" t="s">
        <v>114</v>
      </c>
      <c r="HR25" s="143" t="s">
        <v>46</v>
      </c>
      <c r="HS25" s="10" t="s">
        <v>46</v>
      </c>
      <c r="HT25" s="10" t="s">
        <v>23</v>
      </c>
      <c r="HU25" s="10" t="s">
        <v>44</v>
      </c>
      <c r="HV25" s="143" t="s">
        <v>103</v>
      </c>
    </row>
    <row r="26" spans="1:244" s="10" customFormat="1" ht="30" customHeight="1" x14ac:dyDescent="0.2">
      <c r="A26" s="137"/>
      <c r="B26" s="633"/>
      <c r="C26" s="685" t="s">
        <v>114</v>
      </c>
      <c r="D26" s="634" t="s">
        <v>7</v>
      </c>
      <c r="E26" s="635" t="s">
        <v>1344</v>
      </c>
      <c r="F26" s="636"/>
      <c r="G26" s="637">
        <v>30.87</v>
      </c>
      <c r="H26" s="638"/>
      <c r="I26" s="639"/>
      <c r="J26" s="260"/>
      <c r="K26" s="261"/>
      <c r="L26" s="260"/>
      <c r="M26" s="261"/>
      <c r="N26" s="260"/>
      <c r="O26" s="261"/>
      <c r="P26" s="260"/>
      <c r="Q26" s="261"/>
      <c r="R26" s="260"/>
      <c r="S26" s="261"/>
      <c r="T26" s="260"/>
      <c r="U26" s="261"/>
      <c r="V26" s="1687"/>
      <c r="W26" s="1688"/>
      <c r="X26" s="1687"/>
      <c r="Y26" s="1688"/>
      <c r="Z26" s="1687"/>
      <c r="AA26" s="1688"/>
      <c r="AB26" s="1857"/>
      <c r="AC26" s="1688"/>
      <c r="AD26" s="260"/>
      <c r="AE26" s="261"/>
      <c r="AF26" s="260"/>
      <c r="AG26" s="261"/>
      <c r="AH26" s="260"/>
      <c r="AI26" s="261"/>
      <c r="AJ26" s="1687"/>
      <c r="AK26" s="1688"/>
      <c r="AL26" s="260"/>
      <c r="AM26" s="261"/>
      <c r="AN26" s="2378"/>
      <c r="AO26" s="1688"/>
      <c r="AP26" s="2174"/>
      <c r="AQ26" s="1963"/>
      <c r="AR26" s="1839"/>
      <c r="AS26" s="261"/>
      <c r="AT26" s="901"/>
      <c r="AU26" s="239"/>
      <c r="AV26" s="528"/>
      <c r="GJ26" s="140"/>
      <c r="GK26" s="141"/>
      <c r="GL26" s="141"/>
      <c r="GM26" s="141"/>
      <c r="GN26" s="141"/>
      <c r="GO26" s="141"/>
      <c r="GP26" s="141"/>
      <c r="GQ26" s="142"/>
      <c r="HQ26" s="143" t="s">
        <v>114</v>
      </c>
      <c r="HR26" s="143" t="s">
        <v>46</v>
      </c>
      <c r="HS26" s="10" t="s">
        <v>46</v>
      </c>
      <c r="HT26" s="10" t="s">
        <v>23</v>
      </c>
      <c r="HU26" s="10" t="s">
        <v>44</v>
      </c>
      <c r="HV26" s="143" t="s">
        <v>103</v>
      </c>
    </row>
    <row r="27" spans="1:244" s="11" customFormat="1" ht="30" customHeight="1" x14ac:dyDescent="0.2">
      <c r="A27" s="144"/>
      <c r="B27" s="647"/>
      <c r="C27" s="685" t="s">
        <v>114</v>
      </c>
      <c r="D27" s="648" t="s">
        <v>7</v>
      </c>
      <c r="E27" s="649" t="s">
        <v>125</v>
      </c>
      <c r="F27" s="650"/>
      <c r="G27" s="651">
        <v>277.37</v>
      </c>
      <c r="H27" s="652"/>
      <c r="I27" s="653"/>
      <c r="J27" s="695"/>
      <c r="K27" s="696"/>
      <c r="L27" s="695"/>
      <c r="M27" s="696"/>
      <c r="N27" s="695"/>
      <c r="O27" s="696"/>
      <c r="P27" s="695"/>
      <c r="Q27" s="696"/>
      <c r="R27" s="695"/>
      <c r="S27" s="696"/>
      <c r="T27" s="695"/>
      <c r="U27" s="696"/>
      <c r="V27" s="1690"/>
      <c r="W27" s="1691"/>
      <c r="X27" s="1690"/>
      <c r="Y27" s="1691"/>
      <c r="Z27" s="1690"/>
      <c r="AA27" s="1691"/>
      <c r="AB27" s="1862"/>
      <c r="AC27" s="1691"/>
      <c r="AD27" s="695"/>
      <c r="AE27" s="696"/>
      <c r="AF27" s="695"/>
      <c r="AG27" s="696"/>
      <c r="AH27" s="695"/>
      <c r="AI27" s="696"/>
      <c r="AJ27" s="1690"/>
      <c r="AK27" s="1691"/>
      <c r="AL27" s="695"/>
      <c r="AM27" s="696"/>
      <c r="AN27" s="2380"/>
      <c r="AO27" s="1691"/>
      <c r="AP27" s="2176"/>
      <c r="AQ27" s="1965"/>
      <c r="AR27" s="1840"/>
      <c r="AS27" s="696"/>
      <c r="AT27" s="905"/>
      <c r="AU27" s="706"/>
      <c r="AV27" s="531"/>
      <c r="GJ27" s="147"/>
      <c r="GK27" s="148"/>
      <c r="GL27" s="148"/>
      <c r="GM27" s="148"/>
      <c r="GN27" s="148"/>
      <c r="GO27" s="148"/>
      <c r="GP27" s="148"/>
      <c r="GQ27" s="149"/>
      <c r="HQ27" s="150" t="s">
        <v>114</v>
      </c>
      <c r="HR27" s="150" t="s">
        <v>46</v>
      </c>
      <c r="HS27" s="11" t="s">
        <v>126</v>
      </c>
      <c r="HT27" s="11" t="s">
        <v>23</v>
      </c>
      <c r="HU27" s="11" t="s">
        <v>44</v>
      </c>
      <c r="HV27" s="150" t="s">
        <v>103</v>
      </c>
    </row>
    <row r="28" spans="1:244" s="12" customFormat="1" ht="30" customHeight="1" x14ac:dyDescent="0.2">
      <c r="A28" s="151"/>
      <c r="B28" s="640"/>
      <c r="C28" s="685" t="s">
        <v>114</v>
      </c>
      <c r="D28" s="641" t="s">
        <v>7</v>
      </c>
      <c r="E28" s="642" t="s">
        <v>132</v>
      </c>
      <c r="F28" s="643"/>
      <c r="G28" s="644">
        <v>1066.6299999999999</v>
      </c>
      <c r="H28" s="645"/>
      <c r="I28" s="646"/>
      <c r="J28" s="697"/>
      <c r="K28" s="698"/>
      <c r="L28" s="697"/>
      <c r="M28" s="698"/>
      <c r="N28" s="697"/>
      <c r="O28" s="698"/>
      <c r="P28" s="697"/>
      <c r="Q28" s="698"/>
      <c r="R28" s="697"/>
      <c r="S28" s="698"/>
      <c r="T28" s="697"/>
      <c r="U28" s="698"/>
      <c r="V28" s="1692"/>
      <c r="W28" s="1693"/>
      <c r="X28" s="1692"/>
      <c r="Y28" s="1693"/>
      <c r="Z28" s="1692"/>
      <c r="AA28" s="1693"/>
      <c r="AB28" s="1859"/>
      <c r="AC28" s="1693"/>
      <c r="AD28" s="697"/>
      <c r="AE28" s="698"/>
      <c r="AF28" s="697"/>
      <c r="AG28" s="698"/>
      <c r="AH28" s="697"/>
      <c r="AI28" s="698"/>
      <c r="AJ28" s="1692"/>
      <c r="AK28" s="1693"/>
      <c r="AL28" s="697"/>
      <c r="AM28" s="698"/>
      <c r="AN28" s="2381"/>
      <c r="AO28" s="1693"/>
      <c r="AP28" s="2177"/>
      <c r="AQ28" s="1967"/>
      <c r="AR28" s="1841"/>
      <c r="AS28" s="698"/>
      <c r="AT28" s="903"/>
      <c r="AU28" s="242"/>
      <c r="AV28" s="529"/>
      <c r="GJ28" s="154"/>
      <c r="GK28" s="155"/>
      <c r="GL28" s="155"/>
      <c r="GM28" s="155"/>
      <c r="GN28" s="155"/>
      <c r="GO28" s="155"/>
      <c r="GP28" s="155"/>
      <c r="GQ28" s="156"/>
      <c r="HQ28" s="157" t="s">
        <v>114</v>
      </c>
      <c r="HR28" s="157" t="s">
        <v>46</v>
      </c>
      <c r="HS28" s="12" t="s">
        <v>110</v>
      </c>
      <c r="HT28" s="12" t="s">
        <v>23</v>
      </c>
      <c r="HU28" s="12" t="s">
        <v>45</v>
      </c>
      <c r="HV28" s="157" t="s">
        <v>103</v>
      </c>
    </row>
    <row r="29" spans="1:244" s="1" customFormat="1" ht="43.5" customHeight="1" x14ac:dyDescent="0.2">
      <c r="A29" s="23"/>
      <c r="B29" s="550" t="s">
        <v>126</v>
      </c>
      <c r="C29" s="558" t="s">
        <v>105</v>
      </c>
      <c r="D29" s="559" t="s">
        <v>133</v>
      </c>
      <c r="E29" s="560" t="s">
        <v>134</v>
      </c>
      <c r="F29" s="561" t="s">
        <v>108</v>
      </c>
      <c r="G29" s="562">
        <v>277.37</v>
      </c>
      <c r="H29" s="563">
        <v>25.8</v>
      </c>
      <c r="I29" s="564">
        <f>ROUND(H29*G29,2)</f>
        <v>7156.15</v>
      </c>
      <c r="J29" s="694"/>
      <c r="K29" s="692">
        <f>ROUND(J29*$H29,2)</f>
        <v>0</v>
      </c>
      <c r="L29" s="694"/>
      <c r="M29" s="692">
        <f>ROUND(L29*$H29,2)</f>
        <v>0</v>
      </c>
      <c r="N29" s="694"/>
      <c r="O29" s="692">
        <f>ROUND(N29*$H29,2)</f>
        <v>0</v>
      </c>
      <c r="P29" s="694"/>
      <c r="Q29" s="692">
        <f>ROUND(P29*$H29,2)</f>
        <v>0</v>
      </c>
      <c r="R29" s="694"/>
      <c r="S29" s="692">
        <f>ROUND(R29*$H29,2)</f>
        <v>0</v>
      </c>
      <c r="T29" s="694"/>
      <c r="U29" s="692">
        <f>ROUND(T29*$H29,2)</f>
        <v>0</v>
      </c>
      <c r="V29" s="1689">
        <v>120</v>
      </c>
      <c r="W29" s="1682">
        <f>ROUND(V29*$H29,2)</f>
        <v>3096</v>
      </c>
      <c r="X29" s="1689">
        <v>57</v>
      </c>
      <c r="Y29" s="1682">
        <f>ROUND(X29*$H29,2)</f>
        <v>1470.6</v>
      </c>
      <c r="Z29" s="1694">
        <v>100.37</v>
      </c>
      <c r="AA29" s="1682">
        <f>ROUND(Z29*$H29,2)</f>
        <v>2589.5500000000002</v>
      </c>
      <c r="AB29" s="1951"/>
      <c r="AC29" s="1682">
        <f>ROUND(AB29*$H29,2)</f>
        <v>0</v>
      </c>
      <c r="AD29" s="694"/>
      <c r="AE29" s="692">
        <f>ROUND(AD29*$H29,2)</f>
        <v>0</v>
      </c>
      <c r="AF29" s="694"/>
      <c r="AG29" s="692">
        <f>ROUND(AF29*$H29,2)</f>
        <v>0</v>
      </c>
      <c r="AH29" s="694"/>
      <c r="AI29" s="692">
        <f>ROUND(AH29*$H29,2)</f>
        <v>0</v>
      </c>
      <c r="AJ29" s="2111"/>
      <c r="AK29" s="1682">
        <f>ROUND(AJ29*$H29,2)</f>
        <v>0</v>
      </c>
      <c r="AL29" s="694"/>
      <c r="AM29" s="692">
        <f>ROUND(AL29*$H29,2)</f>
        <v>0</v>
      </c>
      <c r="AN29" s="2379"/>
      <c r="AO29" s="1682">
        <f>ROUND(AN29*$H29,2)</f>
        <v>0</v>
      </c>
      <c r="AP29" s="2175"/>
      <c r="AQ29" s="1958">
        <f>ROUND(AP29*$H29,2)</f>
        <v>0</v>
      </c>
      <c r="AR29" s="1836">
        <f>AP29+AN29+AL29+AJ29+AH29+AF29+AD29+AB29+Z29+X29+V29+T29+R29+P29+N29+L29+J29</f>
        <v>277.37</v>
      </c>
      <c r="AS29" s="692">
        <f>ROUND(AR29*H29,2)</f>
        <v>7156.15</v>
      </c>
      <c r="AT29" s="842">
        <f>G29-AR29</f>
        <v>0</v>
      </c>
      <c r="AU29" s="703">
        <f>ROUND(AT29*H29,2)</f>
        <v>0</v>
      </c>
      <c r="AV29" s="814">
        <f>AU29/I29</f>
        <v>0</v>
      </c>
      <c r="GJ29" s="122" t="s">
        <v>7</v>
      </c>
      <c r="GK29" s="123" t="s">
        <v>31</v>
      </c>
      <c r="GL29" s="33"/>
      <c r="GM29" s="124">
        <f>GL29*G29</f>
        <v>0</v>
      </c>
      <c r="GN29" s="124">
        <v>0</v>
      </c>
      <c r="GO29" s="124">
        <f>GN29*G29</f>
        <v>0</v>
      </c>
      <c r="GP29" s="124">
        <v>9.8000000000000004E-2</v>
      </c>
      <c r="GQ29" s="125">
        <f>GP29*G29</f>
        <v>27.182260000000003</v>
      </c>
      <c r="GR29" s="22"/>
      <c r="GS29" s="22"/>
      <c r="GT29" s="22"/>
      <c r="GU29" s="22"/>
      <c r="GV29" s="22"/>
      <c r="GW29" s="22"/>
      <c r="GX29" s="22"/>
      <c r="GY29" s="22"/>
      <c r="GZ29" s="22"/>
      <c r="HA29" s="22"/>
      <c r="HB29" s="22"/>
      <c r="HO29" s="126" t="s">
        <v>110</v>
      </c>
      <c r="HQ29" s="126" t="s">
        <v>105</v>
      </c>
      <c r="HR29" s="126" t="s">
        <v>46</v>
      </c>
      <c r="HV29" s="13" t="s">
        <v>103</v>
      </c>
      <c r="IB29" s="127">
        <f>IF(GK29="základní",I29,0)</f>
        <v>7156.15</v>
      </c>
      <c r="IC29" s="127">
        <f>IF(GK29="snížená",I29,0)</f>
        <v>0</v>
      </c>
      <c r="ID29" s="127">
        <f>IF(GK29="zákl. přenesená",I29,0)</f>
        <v>0</v>
      </c>
      <c r="IE29" s="127">
        <f>IF(GK29="sníž. přenesená",I29,0)</f>
        <v>0</v>
      </c>
      <c r="IF29" s="127">
        <f>IF(GK29="nulová",I29,0)</f>
        <v>0</v>
      </c>
      <c r="IG29" s="13" t="s">
        <v>45</v>
      </c>
      <c r="IH29" s="127">
        <f>ROUND(H29*G29,2)</f>
        <v>7156.15</v>
      </c>
      <c r="II29" s="13" t="s">
        <v>110</v>
      </c>
      <c r="IJ29" s="126" t="s">
        <v>1345</v>
      </c>
    </row>
    <row r="30" spans="1:244" s="1" customFormat="1" ht="30" customHeight="1" x14ac:dyDescent="0.2">
      <c r="A30" s="23"/>
      <c r="B30" s="625"/>
      <c r="C30" s="685" t="s">
        <v>112</v>
      </c>
      <c r="D30" s="196"/>
      <c r="E30" s="626" t="s">
        <v>121</v>
      </c>
      <c r="F30" s="196"/>
      <c r="G30" s="196"/>
      <c r="H30" s="197"/>
      <c r="I30" s="498"/>
      <c r="J30" s="693"/>
      <c r="K30" s="409"/>
      <c r="L30" s="693"/>
      <c r="M30" s="409"/>
      <c r="N30" s="693"/>
      <c r="O30" s="409"/>
      <c r="P30" s="693"/>
      <c r="Q30" s="409"/>
      <c r="R30" s="693"/>
      <c r="S30" s="409"/>
      <c r="T30" s="693"/>
      <c r="U30" s="409"/>
      <c r="V30" s="1683"/>
      <c r="W30" s="1684"/>
      <c r="X30" s="1683"/>
      <c r="Y30" s="1684"/>
      <c r="Z30" s="1683"/>
      <c r="AA30" s="1684"/>
      <c r="AB30" s="1853"/>
      <c r="AC30" s="1684"/>
      <c r="AD30" s="693"/>
      <c r="AE30" s="409"/>
      <c r="AF30" s="693"/>
      <c r="AG30" s="409"/>
      <c r="AH30" s="693"/>
      <c r="AI30" s="409"/>
      <c r="AJ30" s="1683"/>
      <c r="AK30" s="1684"/>
      <c r="AL30" s="693"/>
      <c r="AM30" s="409"/>
      <c r="AN30" s="2376"/>
      <c r="AO30" s="1684"/>
      <c r="AP30" s="2172"/>
      <c r="AQ30" s="1959"/>
      <c r="AR30" s="1837"/>
      <c r="AS30" s="409"/>
      <c r="AT30" s="897"/>
      <c r="AU30" s="174"/>
      <c r="AV30" s="815"/>
      <c r="GJ30" s="128"/>
      <c r="GK30" s="129"/>
      <c r="GL30" s="33"/>
      <c r="GM30" s="33"/>
      <c r="GN30" s="33"/>
      <c r="GO30" s="33"/>
      <c r="GP30" s="33"/>
      <c r="GQ30" s="34"/>
      <c r="GR30" s="22"/>
      <c r="GS30" s="22"/>
      <c r="GT30" s="22"/>
      <c r="GU30" s="22"/>
      <c r="GV30" s="22"/>
      <c r="GW30" s="22"/>
      <c r="GX30" s="22"/>
      <c r="GY30" s="22"/>
      <c r="GZ30" s="22"/>
      <c r="HA30" s="22"/>
      <c r="HB30" s="22"/>
      <c r="HQ30" s="13" t="s">
        <v>112</v>
      </c>
      <c r="HR30" s="13" t="s">
        <v>46</v>
      </c>
    </row>
    <row r="31" spans="1:244" s="9" customFormat="1" ht="30" customHeight="1" x14ac:dyDescent="0.2">
      <c r="A31" s="130"/>
      <c r="B31" s="627"/>
      <c r="C31" s="685" t="s">
        <v>114</v>
      </c>
      <c r="D31" s="628" t="s">
        <v>7</v>
      </c>
      <c r="E31" s="629" t="s">
        <v>1336</v>
      </c>
      <c r="F31" s="630"/>
      <c r="G31" s="628" t="s">
        <v>7</v>
      </c>
      <c r="H31" s="631"/>
      <c r="I31" s="632"/>
      <c r="J31" s="258"/>
      <c r="K31" s="259"/>
      <c r="L31" s="258"/>
      <c r="M31" s="259"/>
      <c r="N31" s="258"/>
      <c r="O31" s="259"/>
      <c r="P31" s="258"/>
      <c r="Q31" s="259"/>
      <c r="R31" s="258"/>
      <c r="S31" s="259"/>
      <c r="T31" s="258"/>
      <c r="U31" s="259"/>
      <c r="V31" s="1685"/>
      <c r="W31" s="1686"/>
      <c r="X31" s="1685"/>
      <c r="Y31" s="1686"/>
      <c r="Z31" s="1685"/>
      <c r="AA31" s="1686"/>
      <c r="AB31" s="1855"/>
      <c r="AC31" s="1686"/>
      <c r="AD31" s="258"/>
      <c r="AE31" s="259"/>
      <c r="AF31" s="258"/>
      <c r="AG31" s="259"/>
      <c r="AH31" s="258"/>
      <c r="AI31" s="259"/>
      <c r="AJ31" s="1685"/>
      <c r="AK31" s="1686"/>
      <c r="AL31" s="258"/>
      <c r="AM31" s="259"/>
      <c r="AN31" s="2377"/>
      <c r="AO31" s="1686"/>
      <c r="AP31" s="2173"/>
      <c r="AQ31" s="1961"/>
      <c r="AR31" s="1838"/>
      <c r="AS31" s="259"/>
      <c r="AT31" s="899"/>
      <c r="AU31" s="245"/>
      <c r="AV31" s="527"/>
      <c r="GJ31" s="133"/>
      <c r="GK31" s="134"/>
      <c r="GL31" s="134"/>
      <c r="GM31" s="134"/>
      <c r="GN31" s="134"/>
      <c r="GO31" s="134"/>
      <c r="GP31" s="134"/>
      <c r="GQ31" s="135"/>
      <c r="HQ31" s="136" t="s">
        <v>114</v>
      </c>
      <c r="HR31" s="136" t="s">
        <v>46</v>
      </c>
      <c r="HS31" s="9" t="s">
        <v>45</v>
      </c>
      <c r="HT31" s="9" t="s">
        <v>23</v>
      </c>
      <c r="HU31" s="9" t="s">
        <v>44</v>
      </c>
      <c r="HV31" s="136" t="s">
        <v>103</v>
      </c>
    </row>
    <row r="32" spans="1:244" s="9" customFormat="1" ht="30" customHeight="1" x14ac:dyDescent="0.2">
      <c r="A32" s="130"/>
      <c r="B32" s="627"/>
      <c r="C32" s="685" t="s">
        <v>114</v>
      </c>
      <c r="D32" s="628" t="s">
        <v>7</v>
      </c>
      <c r="E32" s="629" t="s">
        <v>1342</v>
      </c>
      <c r="F32" s="630"/>
      <c r="G32" s="628" t="s">
        <v>7</v>
      </c>
      <c r="H32" s="631"/>
      <c r="I32" s="632"/>
      <c r="J32" s="258"/>
      <c r="K32" s="259"/>
      <c r="L32" s="258"/>
      <c r="M32" s="259"/>
      <c r="N32" s="258"/>
      <c r="O32" s="259"/>
      <c r="P32" s="258"/>
      <c r="Q32" s="259"/>
      <c r="R32" s="258"/>
      <c r="S32" s="259"/>
      <c r="T32" s="258"/>
      <c r="U32" s="259"/>
      <c r="V32" s="1685"/>
      <c r="W32" s="1686"/>
      <c r="X32" s="1685"/>
      <c r="Y32" s="1686"/>
      <c r="Z32" s="1685"/>
      <c r="AA32" s="1686"/>
      <c r="AB32" s="1855"/>
      <c r="AC32" s="1686"/>
      <c r="AD32" s="258"/>
      <c r="AE32" s="259"/>
      <c r="AF32" s="258"/>
      <c r="AG32" s="259"/>
      <c r="AH32" s="258"/>
      <c r="AI32" s="259"/>
      <c r="AJ32" s="1685"/>
      <c r="AK32" s="1686"/>
      <c r="AL32" s="258"/>
      <c r="AM32" s="259"/>
      <c r="AN32" s="2377"/>
      <c r="AO32" s="1686"/>
      <c r="AP32" s="2173"/>
      <c r="AQ32" s="1961"/>
      <c r="AR32" s="1838"/>
      <c r="AS32" s="259"/>
      <c r="AT32" s="899"/>
      <c r="AU32" s="245"/>
      <c r="AV32" s="527"/>
      <c r="GJ32" s="133"/>
      <c r="GK32" s="134"/>
      <c r="GL32" s="134"/>
      <c r="GM32" s="134"/>
      <c r="GN32" s="134"/>
      <c r="GO32" s="134"/>
      <c r="GP32" s="134"/>
      <c r="GQ32" s="135"/>
      <c r="HQ32" s="136" t="s">
        <v>114</v>
      </c>
      <c r="HR32" s="136" t="s">
        <v>46</v>
      </c>
      <c r="HS32" s="9" t="s">
        <v>45</v>
      </c>
      <c r="HT32" s="9" t="s">
        <v>23</v>
      </c>
      <c r="HU32" s="9" t="s">
        <v>44</v>
      </c>
      <c r="HV32" s="136" t="s">
        <v>103</v>
      </c>
    </row>
    <row r="33" spans="1:244" s="10" customFormat="1" ht="30" customHeight="1" x14ac:dyDescent="0.2">
      <c r="A33" s="137"/>
      <c r="B33" s="633"/>
      <c r="C33" s="685" t="s">
        <v>114</v>
      </c>
      <c r="D33" s="634" t="s">
        <v>7</v>
      </c>
      <c r="E33" s="635" t="s">
        <v>1343</v>
      </c>
      <c r="F33" s="636"/>
      <c r="G33" s="637">
        <v>246.5</v>
      </c>
      <c r="H33" s="638"/>
      <c r="I33" s="639"/>
      <c r="J33" s="260"/>
      <c r="K33" s="261"/>
      <c r="L33" s="260"/>
      <c r="M33" s="261"/>
      <c r="N33" s="260"/>
      <c r="O33" s="261"/>
      <c r="P33" s="260"/>
      <c r="Q33" s="261"/>
      <c r="R33" s="260"/>
      <c r="S33" s="261"/>
      <c r="T33" s="260"/>
      <c r="U33" s="261"/>
      <c r="V33" s="1687"/>
      <c r="W33" s="1688"/>
      <c r="X33" s="1687"/>
      <c r="Y33" s="1688"/>
      <c r="Z33" s="1687"/>
      <c r="AA33" s="1688"/>
      <c r="AB33" s="1857"/>
      <c r="AC33" s="1688"/>
      <c r="AD33" s="260"/>
      <c r="AE33" s="261"/>
      <c r="AF33" s="260"/>
      <c r="AG33" s="261"/>
      <c r="AH33" s="260"/>
      <c r="AI33" s="261"/>
      <c r="AJ33" s="1687"/>
      <c r="AK33" s="1688"/>
      <c r="AL33" s="260"/>
      <c r="AM33" s="261"/>
      <c r="AN33" s="2378"/>
      <c r="AO33" s="1688"/>
      <c r="AP33" s="2174"/>
      <c r="AQ33" s="1963"/>
      <c r="AR33" s="1839"/>
      <c r="AS33" s="261"/>
      <c r="AT33" s="901"/>
      <c r="AU33" s="239"/>
      <c r="AV33" s="528"/>
      <c r="GJ33" s="140"/>
      <c r="GK33" s="141"/>
      <c r="GL33" s="141"/>
      <c r="GM33" s="141"/>
      <c r="GN33" s="141"/>
      <c r="GO33" s="141"/>
      <c r="GP33" s="141"/>
      <c r="GQ33" s="142"/>
      <c r="HQ33" s="143" t="s">
        <v>114</v>
      </c>
      <c r="HR33" s="143" t="s">
        <v>46</v>
      </c>
      <c r="HS33" s="10" t="s">
        <v>46</v>
      </c>
      <c r="HT33" s="10" t="s">
        <v>23</v>
      </c>
      <c r="HU33" s="10" t="s">
        <v>44</v>
      </c>
      <c r="HV33" s="143" t="s">
        <v>103</v>
      </c>
    </row>
    <row r="34" spans="1:244" s="10" customFormat="1" ht="30" customHeight="1" x14ac:dyDescent="0.2">
      <c r="A34" s="137"/>
      <c r="B34" s="633"/>
      <c r="C34" s="685" t="s">
        <v>114</v>
      </c>
      <c r="D34" s="634" t="s">
        <v>7</v>
      </c>
      <c r="E34" s="635" t="s">
        <v>1344</v>
      </c>
      <c r="F34" s="636"/>
      <c r="G34" s="637">
        <v>30.87</v>
      </c>
      <c r="H34" s="638"/>
      <c r="I34" s="639"/>
      <c r="J34" s="260"/>
      <c r="K34" s="261"/>
      <c r="L34" s="260"/>
      <c r="M34" s="261"/>
      <c r="N34" s="260"/>
      <c r="O34" s="261"/>
      <c r="P34" s="260"/>
      <c r="Q34" s="261"/>
      <c r="R34" s="260"/>
      <c r="S34" s="261"/>
      <c r="T34" s="260"/>
      <c r="U34" s="261"/>
      <c r="V34" s="1687"/>
      <c r="W34" s="1688"/>
      <c r="X34" s="1687"/>
      <c r="Y34" s="1688"/>
      <c r="Z34" s="1687"/>
      <c r="AA34" s="1688"/>
      <c r="AB34" s="1857"/>
      <c r="AC34" s="1688"/>
      <c r="AD34" s="260"/>
      <c r="AE34" s="261"/>
      <c r="AF34" s="260"/>
      <c r="AG34" s="261"/>
      <c r="AH34" s="260"/>
      <c r="AI34" s="261"/>
      <c r="AJ34" s="1687"/>
      <c r="AK34" s="1688"/>
      <c r="AL34" s="260"/>
      <c r="AM34" s="261"/>
      <c r="AN34" s="2378"/>
      <c r="AO34" s="1688"/>
      <c r="AP34" s="2174"/>
      <c r="AQ34" s="1963"/>
      <c r="AR34" s="1839"/>
      <c r="AS34" s="261"/>
      <c r="AT34" s="901"/>
      <c r="AU34" s="239"/>
      <c r="AV34" s="528"/>
      <c r="GJ34" s="140"/>
      <c r="GK34" s="141"/>
      <c r="GL34" s="141"/>
      <c r="GM34" s="141"/>
      <c r="GN34" s="141"/>
      <c r="GO34" s="141"/>
      <c r="GP34" s="141"/>
      <c r="GQ34" s="142"/>
      <c r="HQ34" s="143" t="s">
        <v>114</v>
      </c>
      <c r="HR34" s="143" t="s">
        <v>46</v>
      </c>
      <c r="HS34" s="10" t="s">
        <v>46</v>
      </c>
      <c r="HT34" s="10" t="s">
        <v>23</v>
      </c>
      <c r="HU34" s="10" t="s">
        <v>44</v>
      </c>
      <c r="HV34" s="143" t="s">
        <v>103</v>
      </c>
    </row>
    <row r="35" spans="1:244" s="12" customFormat="1" ht="30" customHeight="1" x14ac:dyDescent="0.2">
      <c r="A35" s="151"/>
      <c r="B35" s="640"/>
      <c r="C35" s="685" t="s">
        <v>114</v>
      </c>
      <c r="D35" s="641" t="s">
        <v>7</v>
      </c>
      <c r="E35" s="642" t="s">
        <v>132</v>
      </c>
      <c r="F35" s="643"/>
      <c r="G35" s="644">
        <v>277.37</v>
      </c>
      <c r="H35" s="645"/>
      <c r="I35" s="646"/>
      <c r="J35" s="697"/>
      <c r="K35" s="698"/>
      <c r="L35" s="697"/>
      <c r="M35" s="698"/>
      <c r="N35" s="697"/>
      <c r="O35" s="698"/>
      <c r="P35" s="697"/>
      <c r="Q35" s="698"/>
      <c r="R35" s="697"/>
      <c r="S35" s="698"/>
      <c r="T35" s="697"/>
      <c r="U35" s="698"/>
      <c r="V35" s="1692"/>
      <c r="W35" s="1693"/>
      <c r="X35" s="1692"/>
      <c r="Y35" s="1693"/>
      <c r="Z35" s="1692"/>
      <c r="AA35" s="1693"/>
      <c r="AB35" s="1859"/>
      <c r="AC35" s="1693"/>
      <c r="AD35" s="697"/>
      <c r="AE35" s="698"/>
      <c r="AF35" s="697"/>
      <c r="AG35" s="698"/>
      <c r="AH35" s="697"/>
      <c r="AI35" s="698"/>
      <c r="AJ35" s="1692"/>
      <c r="AK35" s="1693"/>
      <c r="AL35" s="697"/>
      <c r="AM35" s="698"/>
      <c r="AN35" s="2381"/>
      <c r="AO35" s="1693"/>
      <c r="AP35" s="2177"/>
      <c r="AQ35" s="1967"/>
      <c r="AR35" s="1841"/>
      <c r="AS35" s="698"/>
      <c r="AT35" s="903"/>
      <c r="AU35" s="242"/>
      <c r="AV35" s="529"/>
      <c r="GJ35" s="154"/>
      <c r="GK35" s="155"/>
      <c r="GL35" s="155"/>
      <c r="GM35" s="155"/>
      <c r="GN35" s="155"/>
      <c r="GO35" s="155"/>
      <c r="GP35" s="155"/>
      <c r="GQ35" s="156"/>
      <c r="HQ35" s="157" t="s">
        <v>114</v>
      </c>
      <c r="HR35" s="157" t="s">
        <v>46</v>
      </c>
      <c r="HS35" s="12" t="s">
        <v>110</v>
      </c>
      <c r="HT35" s="12" t="s">
        <v>23</v>
      </c>
      <c r="HU35" s="12" t="s">
        <v>45</v>
      </c>
      <c r="HV35" s="157" t="s">
        <v>103</v>
      </c>
    </row>
    <row r="36" spans="1:244" s="1" customFormat="1" ht="39.6" customHeight="1" x14ac:dyDescent="0.2">
      <c r="A36" s="23"/>
      <c r="B36" s="550" t="s">
        <v>110</v>
      </c>
      <c r="C36" s="558" t="s">
        <v>105</v>
      </c>
      <c r="D36" s="559" t="s">
        <v>136</v>
      </c>
      <c r="E36" s="560" t="s">
        <v>137</v>
      </c>
      <c r="F36" s="561" t="s">
        <v>108</v>
      </c>
      <c r="G36" s="562">
        <v>672</v>
      </c>
      <c r="H36" s="563">
        <v>41.9</v>
      </c>
      <c r="I36" s="564">
        <f>ROUND(H36*G36,2)</f>
        <v>28156.799999999999</v>
      </c>
      <c r="J36" s="694"/>
      <c r="K36" s="692">
        <f>ROUND(J36*$H36,2)</f>
        <v>0</v>
      </c>
      <c r="L36" s="694"/>
      <c r="M36" s="692">
        <f>ROUND(L36*$H36,2)</f>
        <v>0</v>
      </c>
      <c r="N36" s="694"/>
      <c r="O36" s="692">
        <f>ROUND(N36*$H36,2)</f>
        <v>0</v>
      </c>
      <c r="P36" s="694"/>
      <c r="Q36" s="692">
        <f>ROUND(P36*$H36,2)</f>
        <v>0</v>
      </c>
      <c r="R36" s="694"/>
      <c r="S36" s="692">
        <f>ROUND(R36*$H36,2)</f>
        <v>0</v>
      </c>
      <c r="T36" s="694"/>
      <c r="U36" s="692">
        <f>ROUND(T36*$H36,2)</f>
        <v>0</v>
      </c>
      <c r="V36" s="1689">
        <v>120</v>
      </c>
      <c r="W36" s="1682">
        <f>ROUND(V36*$H36,2)</f>
        <v>5028</v>
      </c>
      <c r="X36" s="1689">
        <v>215</v>
      </c>
      <c r="Y36" s="1682">
        <f>ROUND(X36*$H36,2)</f>
        <v>9008.5</v>
      </c>
      <c r="Z36" s="1694">
        <v>228</v>
      </c>
      <c r="AA36" s="1682">
        <f>ROUND(Z36*$H36,2)</f>
        <v>9553.2000000000007</v>
      </c>
      <c r="AB36" s="1951"/>
      <c r="AC36" s="1682">
        <f>ROUND(AB36*$H36,2)</f>
        <v>0</v>
      </c>
      <c r="AD36" s="694"/>
      <c r="AE36" s="692">
        <f>ROUND(AD36*$H36,2)</f>
        <v>0</v>
      </c>
      <c r="AF36" s="694"/>
      <c r="AG36" s="692">
        <f>ROUND(AF36*$H36,2)</f>
        <v>0</v>
      </c>
      <c r="AH36" s="694"/>
      <c r="AI36" s="692">
        <f>ROUND(AH36*$H36,2)</f>
        <v>0</v>
      </c>
      <c r="AJ36" s="2111">
        <v>45</v>
      </c>
      <c r="AK36" s="1682">
        <f>ROUND(AJ36*$H36,2)</f>
        <v>1885.5</v>
      </c>
      <c r="AL36" s="694">
        <v>64</v>
      </c>
      <c r="AM36" s="692">
        <f>ROUND(AL36*$H36,2)</f>
        <v>2681.6</v>
      </c>
      <c r="AN36" s="2379"/>
      <c r="AO36" s="1682">
        <f>ROUND(AN36*$H36,2)</f>
        <v>0</v>
      </c>
      <c r="AP36" s="2175"/>
      <c r="AQ36" s="1958">
        <f>ROUND(AP36*$H36,2)</f>
        <v>0</v>
      </c>
      <c r="AR36" s="1836">
        <f>AP36+AN36+AL36+AJ36+AH36+AF36+AD36+AB36+Z36+X36+V36+T36+R36+P36+N36+L36+J36</f>
        <v>672</v>
      </c>
      <c r="AS36" s="692">
        <f>ROUND(AR36*H36,2)</f>
        <v>28156.799999999999</v>
      </c>
      <c r="AT36" s="842">
        <f>G36-AR36</f>
        <v>0</v>
      </c>
      <c r="AU36" s="703">
        <f>ROUND(AT36*H36,2)</f>
        <v>0</v>
      </c>
      <c r="AV36" s="814">
        <f>AU36/I36</f>
        <v>0</v>
      </c>
      <c r="GJ36" s="122" t="s">
        <v>7</v>
      </c>
      <c r="GK36" s="123" t="s">
        <v>31</v>
      </c>
      <c r="GL36" s="33"/>
      <c r="GM36" s="124">
        <f>GL36*G36</f>
        <v>0</v>
      </c>
      <c r="GN36" s="124">
        <v>0</v>
      </c>
      <c r="GO36" s="124">
        <f>GN36*G36</f>
        <v>0</v>
      </c>
      <c r="GP36" s="124">
        <v>0.22</v>
      </c>
      <c r="GQ36" s="125">
        <f>GP36*G36</f>
        <v>147.84</v>
      </c>
      <c r="GR36" s="22"/>
      <c r="GS36" s="22"/>
      <c r="GT36" s="22"/>
      <c r="GU36" s="22"/>
      <c r="GV36" s="22"/>
      <c r="GW36" s="22"/>
      <c r="GX36" s="22"/>
      <c r="GY36" s="22"/>
      <c r="GZ36" s="22"/>
      <c r="HA36" s="22"/>
      <c r="HB36" s="22"/>
      <c r="HO36" s="126" t="s">
        <v>110</v>
      </c>
      <c r="HQ36" s="126" t="s">
        <v>105</v>
      </c>
      <c r="HR36" s="126" t="s">
        <v>46</v>
      </c>
      <c r="HV36" s="13" t="s">
        <v>103</v>
      </c>
      <c r="IB36" s="127">
        <f>IF(GK36="základní",I36,0)</f>
        <v>28156.799999999999</v>
      </c>
      <c r="IC36" s="127">
        <f>IF(GK36="snížená",I36,0)</f>
        <v>0</v>
      </c>
      <c r="ID36" s="127">
        <f>IF(GK36="zákl. přenesená",I36,0)</f>
        <v>0</v>
      </c>
      <c r="IE36" s="127">
        <f>IF(GK36="sníž. přenesená",I36,0)</f>
        <v>0</v>
      </c>
      <c r="IF36" s="127">
        <f>IF(GK36="nulová",I36,0)</f>
        <v>0</v>
      </c>
      <c r="IG36" s="13" t="s">
        <v>45</v>
      </c>
      <c r="IH36" s="127">
        <f>ROUND(H36*G36,2)</f>
        <v>28156.799999999999</v>
      </c>
      <c r="II36" s="13" t="s">
        <v>110</v>
      </c>
      <c r="IJ36" s="126" t="s">
        <v>1346</v>
      </c>
    </row>
    <row r="37" spans="1:244" s="1" customFormat="1" ht="30" customHeight="1" x14ac:dyDescent="0.2">
      <c r="A37" s="23"/>
      <c r="B37" s="625"/>
      <c r="C37" s="685" t="s">
        <v>112</v>
      </c>
      <c r="D37" s="196"/>
      <c r="E37" s="626" t="s">
        <v>121</v>
      </c>
      <c r="F37" s="196"/>
      <c r="G37" s="196"/>
      <c r="H37" s="197"/>
      <c r="I37" s="498"/>
      <c r="J37" s="693"/>
      <c r="K37" s="409"/>
      <c r="L37" s="693"/>
      <c r="M37" s="409"/>
      <c r="N37" s="693"/>
      <c r="O37" s="409"/>
      <c r="P37" s="693"/>
      <c r="Q37" s="409"/>
      <c r="R37" s="693"/>
      <c r="S37" s="409"/>
      <c r="T37" s="693"/>
      <c r="U37" s="409"/>
      <c r="V37" s="1683"/>
      <c r="W37" s="1684"/>
      <c r="X37" s="1683"/>
      <c r="Y37" s="1684"/>
      <c r="Z37" s="1683"/>
      <c r="AA37" s="1684"/>
      <c r="AB37" s="1853"/>
      <c r="AC37" s="1684"/>
      <c r="AD37" s="693"/>
      <c r="AE37" s="409"/>
      <c r="AF37" s="693"/>
      <c r="AG37" s="409"/>
      <c r="AH37" s="693"/>
      <c r="AI37" s="409"/>
      <c r="AJ37" s="1683"/>
      <c r="AK37" s="1684"/>
      <c r="AL37" s="693"/>
      <c r="AM37" s="409"/>
      <c r="AN37" s="2376"/>
      <c r="AO37" s="1684"/>
      <c r="AP37" s="2172"/>
      <c r="AQ37" s="1959"/>
      <c r="AR37" s="1837"/>
      <c r="AS37" s="409"/>
      <c r="AT37" s="897"/>
      <c r="AU37" s="174"/>
      <c r="AV37" s="815"/>
      <c r="GJ37" s="128"/>
      <c r="GK37" s="129"/>
      <c r="GL37" s="33"/>
      <c r="GM37" s="33"/>
      <c r="GN37" s="33"/>
      <c r="GO37" s="33"/>
      <c r="GP37" s="33"/>
      <c r="GQ37" s="34"/>
      <c r="GR37" s="22"/>
      <c r="GS37" s="22"/>
      <c r="GT37" s="22"/>
      <c r="GU37" s="22"/>
      <c r="GV37" s="22"/>
      <c r="GW37" s="22"/>
      <c r="GX37" s="22"/>
      <c r="GY37" s="22"/>
      <c r="GZ37" s="22"/>
      <c r="HA37" s="22"/>
      <c r="HB37" s="22"/>
      <c r="HQ37" s="13" t="s">
        <v>112</v>
      </c>
      <c r="HR37" s="13" t="s">
        <v>46</v>
      </c>
    </row>
    <row r="38" spans="1:244" s="9" customFormat="1" ht="30" customHeight="1" x14ac:dyDescent="0.2">
      <c r="A38" s="130"/>
      <c r="B38" s="627"/>
      <c r="C38" s="685" t="s">
        <v>114</v>
      </c>
      <c r="D38" s="628" t="s">
        <v>7</v>
      </c>
      <c r="E38" s="629" t="s">
        <v>1336</v>
      </c>
      <c r="F38" s="630"/>
      <c r="G38" s="628" t="s">
        <v>7</v>
      </c>
      <c r="H38" s="631"/>
      <c r="I38" s="632"/>
      <c r="J38" s="258"/>
      <c r="K38" s="259"/>
      <c r="L38" s="258"/>
      <c r="M38" s="259"/>
      <c r="N38" s="258"/>
      <c r="O38" s="259"/>
      <c r="P38" s="258"/>
      <c r="Q38" s="259"/>
      <c r="R38" s="258"/>
      <c r="S38" s="259"/>
      <c r="T38" s="258"/>
      <c r="U38" s="259"/>
      <c r="V38" s="1685"/>
      <c r="W38" s="1686"/>
      <c r="X38" s="1685"/>
      <c r="Y38" s="1686"/>
      <c r="Z38" s="1685"/>
      <c r="AA38" s="1686"/>
      <c r="AB38" s="1855"/>
      <c r="AC38" s="1686"/>
      <c r="AD38" s="258"/>
      <c r="AE38" s="259"/>
      <c r="AF38" s="258"/>
      <c r="AG38" s="259"/>
      <c r="AH38" s="258"/>
      <c r="AI38" s="259"/>
      <c r="AJ38" s="1685"/>
      <c r="AK38" s="1686"/>
      <c r="AL38" s="258"/>
      <c r="AM38" s="259"/>
      <c r="AN38" s="2377"/>
      <c r="AO38" s="1686"/>
      <c r="AP38" s="2173"/>
      <c r="AQ38" s="1961"/>
      <c r="AR38" s="1838"/>
      <c r="AS38" s="259"/>
      <c r="AT38" s="899"/>
      <c r="AU38" s="245"/>
      <c r="AV38" s="527"/>
      <c r="GJ38" s="133"/>
      <c r="GK38" s="134"/>
      <c r="GL38" s="134"/>
      <c r="GM38" s="134"/>
      <c r="GN38" s="134"/>
      <c r="GO38" s="134"/>
      <c r="GP38" s="134"/>
      <c r="GQ38" s="135"/>
      <c r="HQ38" s="136" t="s">
        <v>114</v>
      </c>
      <c r="HR38" s="136" t="s">
        <v>46</v>
      </c>
      <c r="HS38" s="9" t="s">
        <v>45</v>
      </c>
      <c r="HT38" s="9" t="s">
        <v>23</v>
      </c>
      <c r="HU38" s="9" t="s">
        <v>44</v>
      </c>
      <c r="HV38" s="136" t="s">
        <v>103</v>
      </c>
    </row>
    <row r="39" spans="1:244" s="9" customFormat="1" ht="30" customHeight="1" x14ac:dyDescent="0.2">
      <c r="A39" s="130"/>
      <c r="B39" s="627"/>
      <c r="C39" s="685" t="s">
        <v>114</v>
      </c>
      <c r="D39" s="628" t="s">
        <v>7</v>
      </c>
      <c r="E39" s="629" t="s">
        <v>139</v>
      </c>
      <c r="F39" s="630"/>
      <c r="G39" s="628" t="s">
        <v>7</v>
      </c>
      <c r="H39" s="631"/>
      <c r="I39" s="632"/>
      <c r="J39" s="258"/>
      <c r="K39" s="259"/>
      <c r="L39" s="258"/>
      <c r="M39" s="259"/>
      <c r="N39" s="258"/>
      <c r="O39" s="259"/>
      <c r="P39" s="258"/>
      <c r="Q39" s="259"/>
      <c r="R39" s="258"/>
      <c r="S39" s="259"/>
      <c r="T39" s="258"/>
      <c r="U39" s="259"/>
      <c r="V39" s="1685"/>
      <c r="W39" s="1686"/>
      <c r="X39" s="1685"/>
      <c r="Y39" s="1686"/>
      <c r="Z39" s="1685"/>
      <c r="AA39" s="1686"/>
      <c r="AB39" s="1855"/>
      <c r="AC39" s="1686"/>
      <c r="AD39" s="258"/>
      <c r="AE39" s="259"/>
      <c r="AF39" s="258"/>
      <c r="AG39" s="259"/>
      <c r="AH39" s="258"/>
      <c r="AI39" s="259"/>
      <c r="AJ39" s="1685"/>
      <c r="AK39" s="1686"/>
      <c r="AL39" s="258"/>
      <c r="AM39" s="259"/>
      <c r="AN39" s="2377"/>
      <c r="AO39" s="1686"/>
      <c r="AP39" s="2173"/>
      <c r="AQ39" s="1961"/>
      <c r="AR39" s="1838"/>
      <c r="AS39" s="259"/>
      <c r="AT39" s="899"/>
      <c r="AU39" s="245"/>
      <c r="AV39" s="527"/>
      <c r="GJ39" s="133"/>
      <c r="GK39" s="134"/>
      <c r="GL39" s="134"/>
      <c r="GM39" s="134"/>
      <c r="GN39" s="134"/>
      <c r="GO39" s="134"/>
      <c r="GP39" s="134"/>
      <c r="GQ39" s="135"/>
      <c r="HQ39" s="136" t="s">
        <v>114</v>
      </c>
      <c r="HR39" s="136" t="s">
        <v>46</v>
      </c>
      <c r="HS39" s="9" t="s">
        <v>45</v>
      </c>
      <c r="HT39" s="9" t="s">
        <v>23</v>
      </c>
      <c r="HU39" s="9" t="s">
        <v>44</v>
      </c>
      <c r="HV39" s="136" t="s">
        <v>103</v>
      </c>
    </row>
    <row r="40" spans="1:244" s="10" customFormat="1" ht="30" customHeight="1" x14ac:dyDescent="0.2">
      <c r="A40" s="137"/>
      <c r="B40" s="633"/>
      <c r="C40" s="685" t="s">
        <v>114</v>
      </c>
      <c r="D40" s="634" t="s">
        <v>7</v>
      </c>
      <c r="E40" s="635" t="s">
        <v>1347</v>
      </c>
      <c r="F40" s="636"/>
      <c r="G40" s="637">
        <v>349.25</v>
      </c>
      <c r="H40" s="638"/>
      <c r="I40" s="639"/>
      <c r="J40" s="260"/>
      <c r="K40" s="261"/>
      <c r="L40" s="260"/>
      <c r="M40" s="261"/>
      <c r="N40" s="260"/>
      <c r="O40" s="261"/>
      <c r="P40" s="260"/>
      <c r="Q40" s="261"/>
      <c r="R40" s="260"/>
      <c r="S40" s="261"/>
      <c r="T40" s="260"/>
      <c r="U40" s="261"/>
      <c r="V40" s="1687"/>
      <c r="W40" s="1688"/>
      <c r="X40" s="1687"/>
      <c r="Y40" s="1688"/>
      <c r="Z40" s="1687"/>
      <c r="AA40" s="1688"/>
      <c r="AB40" s="1857"/>
      <c r="AC40" s="1688"/>
      <c r="AD40" s="260"/>
      <c r="AE40" s="261"/>
      <c r="AF40" s="260"/>
      <c r="AG40" s="261"/>
      <c r="AH40" s="260"/>
      <c r="AI40" s="261"/>
      <c r="AJ40" s="1687"/>
      <c r="AK40" s="1688"/>
      <c r="AL40" s="260"/>
      <c r="AM40" s="261"/>
      <c r="AN40" s="2378"/>
      <c r="AO40" s="1688"/>
      <c r="AP40" s="2174"/>
      <c r="AQ40" s="1963"/>
      <c r="AR40" s="1839"/>
      <c r="AS40" s="261"/>
      <c r="AT40" s="901"/>
      <c r="AU40" s="239"/>
      <c r="AV40" s="528"/>
      <c r="GJ40" s="140"/>
      <c r="GK40" s="141"/>
      <c r="GL40" s="141"/>
      <c r="GM40" s="141"/>
      <c r="GN40" s="141"/>
      <c r="GO40" s="141"/>
      <c r="GP40" s="141"/>
      <c r="GQ40" s="142"/>
      <c r="HQ40" s="143" t="s">
        <v>114</v>
      </c>
      <c r="HR40" s="143" t="s">
        <v>46</v>
      </c>
      <c r="HS40" s="10" t="s">
        <v>46</v>
      </c>
      <c r="HT40" s="10" t="s">
        <v>23</v>
      </c>
      <c r="HU40" s="10" t="s">
        <v>44</v>
      </c>
      <c r="HV40" s="143" t="s">
        <v>103</v>
      </c>
    </row>
    <row r="41" spans="1:244" s="10" customFormat="1" ht="30" customHeight="1" x14ac:dyDescent="0.2">
      <c r="A41" s="137"/>
      <c r="B41" s="633"/>
      <c r="C41" s="685" t="s">
        <v>114</v>
      </c>
      <c r="D41" s="634" t="s">
        <v>7</v>
      </c>
      <c r="E41" s="635" t="s">
        <v>1348</v>
      </c>
      <c r="F41" s="636"/>
      <c r="G41" s="637">
        <v>45.38</v>
      </c>
      <c r="H41" s="638"/>
      <c r="I41" s="639"/>
      <c r="J41" s="260"/>
      <c r="K41" s="261"/>
      <c r="L41" s="260"/>
      <c r="M41" s="261"/>
      <c r="N41" s="260"/>
      <c r="O41" s="261"/>
      <c r="P41" s="260"/>
      <c r="Q41" s="261"/>
      <c r="R41" s="260"/>
      <c r="S41" s="261"/>
      <c r="T41" s="260"/>
      <c r="U41" s="261"/>
      <c r="V41" s="1687"/>
      <c r="W41" s="1688"/>
      <c r="X41" s="1687"/>
      <c r="Y41" s="1688"/>
      <c r="Z41" s="1687"/>
      <c r="AA41" s="1688"/>
      <c r="AB41" s="1857"/>
      <c r="AC41" s="1688"/>
      <c r="AD41" s="260"/>
      <c r="AE41" s="261"/>
      <c r="AF41" s="260"/>
      <c r="AG41" s="261"/>
      <c r="AH41" s="260"/>
      <c r="AI41" s="261"/>
      <c r="AJ41" s="1687"/>
      <c r="AK41" s="1688"/>
      <c r="AL41" s="260"/>
      <c r="AM41" s="261"/>
      <c r="AN41" s="2378"/>
      <c r="AO41" s="1688"/>
      <c r="AP41" s="2174"/>
      <c r="AQ41" s="1963"/>
      <c r="AR41" s="1839"/>
      <c r="AS41" s="261"/>
      <c r="AT41" s="901"/>
      <c r="AU41" s="239"/>
      <c r="AV41" s="528"/>
      <c r="GJ41" s="140"/>
      <c r="GK41" s="141"/>
      <c r="GL41" s="141"/>
      <c r="GM41" s="141"/>
      <c r="GN41" s="141"/>
      <c r="GO41" s="141"/>
      <c r="GP41" s="141"/>
      <c r="GQ41" s="142"/>
      <c r="HQ41" s="143" t="s">
        <v>114</v>
      </c>
      <c r="HR41" s="143" t="s">
        <v>46</v>
      </c>
      <c r="HS41" s="10" t="s">
        <v>46</v>
      </c>
      <c r="HT41" s="10" t="s">
        <v>23</v>
      </c>
      <c r="HU41" s="10" t="s">
        <v>44</v>
      </c>
      <c r="HV41" s="143" t="s">
        <v>103</v>
      </c>
    </row>
    <row r="42" spans="1:244" s="11" customFormat="1" ht="30" customHeight="1" x14ac:dyDescent="0.2">
      <c r="A42" s="144"/>
      <c r="B42" s="647"/>
      <c r="C42" s="685" t="s">
        <v>114</v>
      </c>
      <c r="D42" s="648" t="s">
        <v>7</v>
      </c>
      <c r="E42" s="649" t="s">
        <v>125</v>
      </c>
      <c r="F42" s="650"/>
      <c r="G42" s="651">
        <v>394.63</v>
      </c>
      <c r="H42" s="652"/>
      <c r="I42" s="653"/>
      <c r="J42" s="695"/>
      <c r="K42" s="696"/>
      <c r="L42" s="695"/>
      <c r="M42" s="696"/>
      <c r="N42" s="695"/>
      <c r="O42" s="696"/>
      <c r="P42" s="695"/>
      <c r="Q42" s="696"/>
      <c r="R42" s="695"/>
      <c r="S42" s="696"/>
      <c r="T42" s="695"/>
      <c r="U42" s="696"/>
      <c r="V42" s="1690"/>
      <c r="W42" s="1691"/>
      <c r="X42" s="1690"/>
      <c r="Y42" s="1691"/>
      <c r="Z42" s="1690"/>
      <c r="AA42" s="1691"/>
      <c r="AB42" s="1862"/>
      <c r="AC42" s="1691"/>
      <c r="AD42" s="695"/>
      <c r="AE42" s="696"/>
      <c r="AF42" s="695"/>
      <c r="AG42" s="696"/>
      <c r="AH42" s="695"/>
      <c r="AI42" s="696"/>
      <c r="AJ42" s="1690"/>
      <c r="AK42" s="1691"/>
      <c r="AL42" s="695"/>
      <c r="AM42" s="696"/>
      <c r="AN42" s="2380"/>
      <c r="AO42" s="1691"/>
      <c r="AP42" s="2176"/>
      <c r="AQ42" s="1965"/>
      <c r="AR42" s="1840"/>
      <c r="AS42" s="696"/>
      <c r="AT42" s="905"/>
      <c r="AU42" s="706"/>
      <c r="AV42" s="531"/>
      <c r="GJ42" s="147"/>
      <c r="GK42" s="148"/>
      <c r="GL42" s="148"/>
      <c r="GM42" s="148"/>
      <c r="GN42" s="148"/>
      <c r="GO42" s="148"/>
      <c r="GP42" s="148"/>
      <c r="GQ42" s="149"/>
      <c r="HQ42" s="150" t="s">
        <v>114</v>
      </c>
      <c r="HR42" s="150" t="s">
        <v>46</v>
      </c>
      <c r="HS42" s="11" t="s">
        <v>126</v>
      </c>
      <c r="HT42" s="11" t="s">
        <v>23</v>
      </c>
      <c r="HU42" s="11" t="s">
        <v>44</v>
      </c>
      <c r="HV42" s="150" t="s">
        <v>103</v>
      </c>
    </row>
    <row r="43" spans="1:244" s="9" customFormat="1" ht="30" customHeight="1" x14ac:dyDescent="0.2">
      <c r="A43" s="130"/>
      <c r="B43" s="627"/>
      <c r="C43" s="685" t="s">
        <v>114</v>
      </c>
      <c r="D43" s="628" t="s">
        <v>7</v>
      </c>
      <c r="E43" s="629" t="s">
        <v>1342</v>
      </c>
      <c r="F43" s="630"/>
      <c r="G43" s="628" t="s">
        <v>7</v>
      </c>
      <c r="H43" s="631"/>
      <c r="I43" s="632"/>
      <c r="J43" s="258"/>
      <c r="K43" s="259"/>
      <c r="L43" s="258"/>
      <c r="M43" s="259"/>
      <c r="N43" s="258"/>
      <c r="O43" s="259"/>
      <c r="P43" s="258"/>
      <c r="Q43" s="259"/>
      <c r="R43" s="258"/>
      <c r="S43" s="259"/>
      <c r="T43" s="258"/>
      <c r="U43" s="259"/>
      <c r="V43" s="1685"/>
      <c r="W43" s="1686"/>
      <c r="X43" s="1685"/>
      <c r="Y43" s="1686"/>
      <c r="Z43" s="1685"/>
      <c r="AA43" s="1686"/>
      <c r="AB43" s="1855"/>
      <c r="AC43" s="1686"/>
      <c r="AD43" s="258"/>
      <c r="AE43" s="259"/>
      <c r="AF43" s="258"/>
      <c r="AG43" s="259"/>
      <c r="AH43" s="258"/>
      <c r="AI43" s="259"/>
      <c r="AJ43" s="1685"/>
      <c r="AK43" s="1686"/>
      <c r="AL43" s="258"/>
      <c r="AM43" s="259"/>
      <c r="AN43" s="2377"/>
      <c r="AO43" s="1686"/>
      <c r="AP43" s="2173"/>
      <c r="AQ43" s="1961"/>
      <c r="AR43" s="1838"/>
      <c r="AS43" s="259"/>
      <c r="AT43" s="899"/>
      <c r="AU43" s="245"/>
      <c r="AV43" s="527"/>
      <c r="GJ43" s="133"/>
      <c r="GK43" s="134"/>
      <c r="GL43" s="134"/>
      <c r="GM43" s="134"/>
      <c r="GN43" s="134"/>
      <c r="GO43" s="134"/>
      <c r="GP43" s="134"/>
      <c r="GQ43" s="135"/>
      <c r="HQ43" s="136" t="s">
        <v>114</v>
      </c>
      <c r="HR43" s="136" t="s">
        <v>46</v>
      </c>
      <c r="HS43" s="9" t="s">
        <v>45</v>
      </c>
      <c r="HT43" s="9" t="s">
        <v>23</v>
      </c>
      <c r="HU43" s="9" t="s">
        <v>44</v>
      </c>
      <c r="HV43" s="136" t="s">
        <v>103</v>
      </c>
    </row>
    <row r="44" spans="1:244" s="10" customFormat="1" ht="30" customHeight="1" x14ac:dyDescent="0.2">
      <c r="A44" s="137"/>
      <c r="B44" s="633"/>
      <c r="C44" s="685" t="s">
        <v>114</v>
      </c>
      <c r="D44" s="634" t="s">
        <v>7</v>
      </c>
      <c r="E44" s="635" t="s">
        <v>1343</v>
      </c>
      <c r="F44" s="636"/>
      <c r="G44" s="637">
        <v>246.5</v>
      </c>
      <c r="H44" s="638"/>
      <c r="I44" s="639"/>
      <c r="J44" s="260"/>
      <c r="K44" s="261"/>
      <c r="L44" s="260"/>
      <c r="M44" s="261"/>
      <c r="N44" s="260"/>
      <c r="O44" s="261"/>
      <c r="P44" s="260"/>
      <c r="Q44" s="261"/>
      <c r="R44" s="260"/>
      <c r="S44" s="261"/>
      <c r="T44" s="260"/>
      <c r="U44" s="261"/>
      <c r="V44" s="1687"/>
      <c r="W44" s="1688"/>
      <c r="X44" s="1687"/>
      <c r="Y44" s="1688"/>
      <c r="Z44" s="1687"/>
      <c r="AA44" s="1688"/>
      <c r="AB44" s="1857"/>
      <c r="AC44" s="1688"/>
      <c r="AD44" s="260"/>
      <c r="AE44" s="261"/>
      <c r="AF44" s="260"/>
      <c r="AG44" s="261"/>
      <c r="AH44" s="260"/>
      <c r="AI44" s="261"/>
      <c r="AJ44" s="1687"/>
      <c r="AK44" s="1688"/>
      <c r="AL44" s="260"/>
      <c r="AM44" s="261"/>
      <c r="AN44" s="2378"/>
      <c r="AO44" s="1688"/>
      <c r="AP44" s="2174"/>
      <c r="AQ44" s="1963"/>
      <c r="AR44" s="1839"/>
      <c r="AS44" s="261"/>
      <c r="AT44" s="901"/>
      <c r="AU44" s="239"/>
      <c r="AV44" s="528"/>
      <c r="GJ44" s="140"/>
      <c r="GK44" s="141"/>
      <c r="GL44" s="141"/>
      <c r="GM44" s="141"/>
      <c r="GN44" s="141"/>
      <c r="GO44" s="141"/>
      <c r="GP44" s="141"/>
      <c r="GQ44" s="142"/>
      <c r="HQ44" s="143" t="s">
        <v>114</v>
      </c>
      <c r="HR44" s="143" t="s">
        <v>46</v>
      </c>
      <c r="HS44" s="10" t="s">
        <v>46</v>
      </c>
      <c r="HT44" s="10" t="s">
        <v>23</v>
      </c>
      <c r="HU44" s="10" t="s">
        <v>44</v>
      </c>
      <c r="HV44" s="143" t="s">
        <v>103</v>
      </c>
    </row>
    <row r="45" spans="1:244" s="10" customFormat="1" ht="30" customHeight="1" x14ac:dyDescent="0.2">
      <c r="A45" s="137"/>
      <c r="B45" s="633"/>
      <c r="C45" s="685" t="s">
        <v>114</v>
      </c>
      <c r="D45" s="634" t="s">
        <v>7</v>
      </c>
      <c r="E45" s="635" t="s">
        <v>1344</v>
      </c>
      <c r="F45" s="636"/>
      <c r="G45" s="637">
        <v>30.87</v>
      </c>
      <c r="H45" s="638"/>
      <c r="I45" s="639"/>
      <c r="J45" s="260"/>
      <c r="K45" s="261"/>
      <c r="L45" s="260"/>
      <c r="M45" s="261"/>
      <c r="N45" s="260"/>
      <c r="O45" s="261"/>
      <c r="P45" s="260"/>
      <c r="Q45" s="261"/>
      <c r="R45" s="260"/>
      <c r="S45" s="261"/>
      <c r="T45" s="260"/>
      <c r="U45" s="261"/>
      <c r="V45" s="1687"/>
      <c r="W45" s="1688"/>
      <c r="X45" s="1687"/>
      <c r="Y45" s="1688"/>
      <c r="Z45" s="1687"/>
      <c r="AA45" s="1688"/>
      <c r="AB45" s="1857"/>
      <c r="AC45" s="1688"/>
      <c r="AD45" s="260"/>
      <c r="AE45" s="261"/>
      <c r="AF45" s="260"/>
      <c r="AG45" s="261"/>
      <c r="AH45" s="260"/>
      <c r="AI45" s="261"/>
      <c r="AJ45" s="1687"/>
      <c r="AK45" s="1688"/>
      <c r="AL45" s="260"/>
      <c r="AM45" s="261"/>
      <c r="AN45" s="2378"/>
      <c r="AO45" s="1688"/>
      <c r="AP45" s="2174"/>
      <c r="AQ45" s="1963"/>
      <c r="AR45" s="1839"/>
      <c r="AS45" s="261"/>
      <c r="AT45" s="901"/>
      <c r="AU45" s="239"/>
      <c r="AV45" s="528"/>
      <c r="GJ45" s="140"/>
      <c r="GK45" s="141"/>
      <c r="GL45" s="141"/>
      <c r="GM45" s="141"/>
      <c r="GN45" s="141"/>
      <c r="GO45" s="141"/>
      <c r="GP45" s="141"/>
      <c r="GQ45" s="142"/>
      <c r="HQ45" s="143" t="s">
        <v>114</v>
      </c>
      <c r="HR45" s="143" t="s">
        <v>46</v>
      </c>
      <c r="HS45" s="10" t="s">
        <v>46</v>
      </c>
      <c r="HT45" s="10" t="s">
        <v>23</v>
      </c>
      <c r="HU45" s="10" t="s">
        <v>44</v>
      </c>
      <c r="HV45" s="143" t="s">
        <v>103</v>
      </c>
    </row>
    <row r="46" spans="1:244" s="11" customFormat="1" ht="30" customHeight="1" x14ac:dyDescent="0.2">
      <c r="A46" s="144"/>
      <c r="B46" s="647"/>
      <c r="C46" s="685" t="s">
        <v>114</v>
      </c>
      <c r="D46" s="648" t="s">
        <v>7</v>
      </c>
      <c r="E46" s="649" t="s">
        <v>125</v>
      </c>
      <c r="F46" s="650"/>
      <c r="G46" s="651">
        <v>277.37</v>
      </c>
      <c r="H46" s="652"/>
      <c r="I46" s="653"/>
      <c r="J46" s="695"/>
      <c r="K46" s="696"/>
      <c r="L46" s="695"/>
      <c r="M46" s="696"/>
      <c r="N46" s="695"/>
      <c r="O46" s="696"/>
      <c r="P46" s="695"/>
      <c r="Q46" s="696"/>
      <c r="R46" s="695"/>
      <c r="S46" s="696"/>
      <c r="T46" s="695"/>
      <c r="U46" s="696"/>
      <c r="V46" s="1690"/>
      <c r="W46" s="1691"/>
      <c r="X46" s="1690"/>
      <c r="Y46" s="1691"/>
      <c r="Z46" s="1690"/>
      <c r="AA46" s="1691"/>
      <c r="AB46" s="1862"/>
      <c r="AC46" s="1691"/>
      <c r="AD46" s="695"/>
      <c r="AE46" s="696"/>
      <c r="AF46" s="695"/>
      <c r="AG46" s="696"/>
      <c r="AH46" s="695"/>
      <c r="AI46" s="696"/>
      <c r="AJ46" s="1690"/>
      <c r="AK46" s="1691"/>
      <c r="AL46" s="695"/>
      <c r="AM46" s="696"/>
      <c r="AN46" s="2380"/>
      <c r="AO46" s="1691"/>
      <c r="AP46" s="2176"/>
      <c r="AQ46" s="1965"/>
      <c r="AR46" s="1840"/>
      <c r="AS46" s="696"/>
      <c r="AT46" s="905"/>
      <c r="AU46" s="706"/>
      <c r="AV46" s="531"/>
      <c r="GJ46" s="147"/>
      <c r="GK46" s="148"/>
      <c r="GL46" s="148"/>
      <c r="GM46" s="148"/>
      <c r="GN46" s="148"/>
      <c r="GO46" s="148"/>
      <c r="GP46" s="148"/>
      <c r="GQ46" s="149"/>
      <c r="HQ46" s="150" t="s">
        <v>114</v>
      </c>
      <c r="HR46" s="150" t="s">
        <v>46</v>
      </c>
      <c r="HS46" s="11" t="s">
        <v>126</v>
      </c>
      <c r="HT46" s="11" t="s">
        <v>23</v>
      </c>
      <c r="HU46" s="11" t="s">
        <v>44</v>
      </c>
      <c r="HV46" s="150" t="s">
        <v>103</v>
      </c>
    </row>
    <row r="47" spans="1:244" s="12" customFormat="1" ht="30" customHeight="1" x14ac:dyDescent="0.2">
      <c r="A47" s="151"/>
      <c r="B47" s="640"/>
      <c r="C47" s="685" t="s">
        <v>114</v>
      </c>
      <c r="D47" s="641" t="s">
        <v>7</v>
      </c>
      <c r="E47" s="642" t="s">
        <v>132</v>
      </c>
      <c r="F47" s="643"/>
      <c r="G47" s="644">
        <v>672</v>
      </c>
      <c r="H47" s="645"/>
      <c r="I47" s="646"/>
      <c r="J47" s="697"/>
      <c r="K47" s="698"/>
      <c r="L47" s="697"/>
      <c r="M47" s="698"/>
      <c r="N47" s="697"/>
      <c r="O47" s="698"/>
      <c r="P47" s="697"/>
      <c r="Q47" s="698"/>
      <c r="R47" s="697"/>
      <c r="S47" s="698"/>
      <c r="T47" s="697"/>
      <c r="U47" s="698"/>
      <c r="V47" s="1692"/>
      <c r="W47" s="1693"/>
      <c r="X47" s="1692"/>
      <c r="Y47" s="1693"/>
      <c r="Z47" s="1692"/>
      <c r="AA47" s="1693"/>
      <c r="AB47" s="1859"/>
      <c r="AC47" s="1693"/>
      <c r="AD47" s="697"/>
      <c r="AE47" s="698"/>
      <c r="AF47" s="697"/>
      <c r="AG47" s="698"/>
      <c r="AH47" s="697"/>
      <c r="AI47" s="698"/>
      <c r="AJ47" s="1692"/>
      <c r="AK47" s="1693"/>
      <c r="AL47" s="697"/>
      <c r="AM47" s="698"/>
      <c r="AN47" s="2381"/>
      <c r="AO47" s="1693"/>
      <c r="AP47" s="2177"/>
      <c r="AQ47" s="1967"/>
      <c r="AR47" s="1841"/>
      <c r="AS47" s="698"/>
      <c r="AT47" s="903"/>
      <c r="AU47" s="242"/>
      <c r="AV47" s="529"/>
      <c r="GJ47" s="154"/>
      <c r="GK47" s="155"/>
      <c r="GL47" s="155"/>
      <c r="GM47" s="155"/>
      <c r="GN47" s="155"/>
      <c r="GO47" s="155"/>
      <c r="GP47" s="155"/>
      <c r="GQ47" s="156"/>
      <c r="HQ47" s="157" t="s">
        <v>114</v>
      </c>
      <c r="HR47" s="157" t="s">
        <v>46</v>
      </c>
      <c r="HS47" s="12" t="s">
        <v>110</v>
      </c>
      <c r="HT47" s="12" t="s">
        <v>23</v>
      </c>
      <c r="HU47" s="12" t="s">
        <v>45</v>
      </c>
      <c r="HV47" s="157" t="s">
        <v>103</v>
      </c>
    </row>
    <row r="48" spans="1:244" s="1" customFormat="1" ht="45" customHeight="1" x14ac:dyDescent="0.2">
      <c r="A48" s="23"/>
      <c r="B48" s="550" t="s">
        <v>142</v>
      </c>
      <c r="C48" s="558" t="s">
        <v>105</v>
      </c>
      <c r="D48" s="559" t="s">
        <v>143</v>
      </c>
      <c r="E48" s="560" t="s">
        <v>144</v>
      </c>
      <c r="F48" s="561" t="s">
        <v>108</v>
      </c>
      <c r="G48" s="562">
        <v>1123.9000000000001</v>
      </c>
      <c r="H48" s="563">
        <v>91.2</v>
      </c>
      <c r="I48" s="564">
        <f>ROUND(H48*G48,2)</f>
        <v>102499.68</v>
      </c>
      <c r="J48" s="694"/>
      <c r="K48" s="692">
        <f>ROUND(J48*$H48,2)</f>
        <v>0</v>
      </c>
      <c r="L48" s="694"/>
      <c r="M48" s="692">
        <f>ROUND(L48*$H48,2)</f>
        <v>0</v>
      </c>
      <c r="N48" s="694"/>
      <c r="O48" s="692">
        <f>ROUND(N48*$H48,2)</f>
        <v>0</v>
      </c>
      <c r="P48" s="694"/>
      <c r="Q48" s="692">
        <f>ROUND(P48*$H48,2)</f>
        <v>0</v>
      </c>
      <c r="R48" s="694"/>
      <c r="S48" s="692">
        <f>ROUND(R48*$H48,2)</f>
        <v>0</v>
      </c>
      <c r="T48" s="694"/>
      <c r="U48" s="692">
        <f>ROUND(T48*$H48,2)</f>
        <v>0</v>
      </c>
      <c r="V48" s="1689">
        <f>G48</f>
        <v>1123.9000000000001</v>
      </c>
      <c r="W48" s="1682">
        <f>ROUND(V48*$H48,2)</f>
        <v>102499.68</v>
      </c>
      <c r="X48" s="1694"/>
      <c r="Y48" s="1682">
        <f>ROUND(X48*$H48,2)</f>
        <v>0</v>
      </c>
      <c r="Z48" s="1694"/>
      <c r="AA48" s="1682">
        <f>ROUND(Z48*$H48,2)</f>
        <v>0</v>
      </c>
      <c r="AB48" s="1951"/>
      <c r="AC48" s="1682">
        <f>ROUND(AB48*$H48,2)</f>
        <v>0</v>
      </c>
      <c r="AD48" s="694"/>
      <c r="AE48" s="692">
        <f>ROUND(AD48*$H48,2)</f>
        <v>0</v>
      </c>
      <c r="AF48" s="694"/>
      <c r="AG48" s="692">
        <f>ROUND(AF48*$H48,2)</f>
        <v>0</v>
      </c>
      <c r="AH48" s="694"/>
      <c r="AI48" s="692">
        <f>ROUND(AH48*$H48,2)</f>
        <v>0</v>
      </c>
      <c r="AJ48" s="2111"/>
      <c r="AK48" s="1682">
        <f>ROUND(AJ48*$H48,2)</f>
        <v>0</v>
      </c>
      <c r="AL48" s="694"/>
      <c r="AM48" s="692">
        <f>ROUND(AL48*$H48,2)</f>
        <v>0</v>
      </c>
      <c r="AN48" s="2379"/>
      <c r="AO48" s="1682">
        <f>ROUND(AN48*$H48,2)</f>
        <v>0</v>
      </c>
      <c r="AP48" s="2175"/>
      <c r="AQ48" s="1958">
        <f>ROUND(AP48*$H48,2)</f>
        <v>0</v>
      </c>
      <c r="AR48" s="1836">
        <f>AP48+AN48+AL48+AJ48+AH48+AF48+AD48+AB48+Z48+X48+V48+T48+R48+P48+N48+L48+J48</f>
        <v>1123.9000000000001</v>
      </c>
      <c r="AS48" s="692">
        <f>ROUND(AR48*H48,2)</f>
        <v>102499.68</v>
      </c>
      <c r="AT48" s="842">
        <f>G48-AR48</f>
        <v>0</v>
      </c>
      <c r="AU48" s="703">
        <f>ROUND(AT48*H48,2)</f>
        <v>0</v>
      </c>
      <c r="AV48" s="814">
        <f>AU48/I48</f>
        <v>0</v>
      </c>
      <c r="GJ48" s="122" t="s">
        <v>7</v>
      </c>
      <c r="GK48" s="123" t="s">
        <v>31</v>
      </c>
      <c r="GL48" s="33"/>
      <c r="GM48" s="124">
        <f>GL48*G48</f>
        <v>0</v>
      </c>
      <c r="GN48" s="124">
        <v>4.0000000000000003E-5</v>
      </c>
      <c r="GO48" s="124">
        <f>GN48*G48</f>
        <v>4.495600000000001E-2</v>
      </c>
      <c r="GP48" s="124">
        <v>0.10299999999999999</v>
      </c>
      <c r="GQ48" s="125">
        <f>GP48*G48</f>
        <v>115.7617</v>
      </c>
      <c r="GR48" s="22"/>
      <c r="GS48" s="22"/>
      <c r="GT48" s="22"/>
      <c r="GU48" s="22"/>
      <c r="GV48" s="22"/>
      <c r="GW48" s="22"/>
      <c r="GX48" s="22"/>
      <c r="GY48" s="22"/>
      <c r="GZ48" s="22"/>
      <c r="HA48" s="22"/>
      <c r="HB48" s="22"/>
      <c r="HO48" s="126" t="s">
        <v>110</v>
      </c>
      <c r="HQ48" s="126" t="s">
        <v>105</v>
      </c>
      <c r="HR48" s="126" t="s">
        <v>46</v>
      </c>
      <c r="HV48" s="13" t="s">
        <v>103</v>
      </c>
      <c r="IB48" s="127">
        <f>IF(GK48="základní",I48,0)</f>
        <v>102499.68</v>
      </c>
      <c r="IC48" s="127">
        <f>IF(GK48="snížená",I48,0)</f>
        <v>0</v>
      </c>
      <c r="ID48" s="127">
        <f>IF(GK48="zákl. přenesená",I48,0)</f>
        <v>0</v>
      </c>
      <c r="IE48" s="127">
        <f>IF(GK48="sníž. přenesená",I48,0)</f>
        <v>0</v>
      </c>
      <c r="IF48" s="127">
        <f>IF(GK48="nulová",I48,0)</f>
        <v>0</v>
      </c>
      <c r="IG48" s="13" t="s">
        <v>45</v>
      </c>
      <c r="IH48" s="127">
        <f>ROUND(H48*G48,2)</f>
        <v>102499.68</v>
      </c>
      <c r="II48" s="13" t="s">
        <v>110</v>
      </c>
      <c r="IJ48" s="126" t="s">
        <v>1349</v>
      </c>
    </row>
    <row r="49" spans="1:244" s="1" customFormat="1" ht="30" customHeight="1" x14ac:dyDescent="0.2">
      <c r="A49" s="23"/>
      <c r="B49" s="625"/>
      <c r="C49" s="685" t="s">
        <v>112</v>
      </c>
      <c r="D49" s="196"/>
      <c r="E49" s="626" t="s">
        <v>146</v>
      </c>
      <c r="F49" s="196"/>
      <c r="G49" s="196"/>
      <c r="H49" s="197"/>
      <c r="I49" s="498"/>
      <c r="J49" s="693"/>
      <c r="K49" s="409"/>
      <c r="L49" s="693"/>
      <c r="M49" s="409"/>
      <c r="N49" s="693"/>
      <c r="O49" s="409"/>
      <c r="P49" s="693"/>
      <c r="Q49" s="409"/>
      <c r="R49" s="693"/>
      <c r="S49" s="409"/>
      <c r="T49" s="693"/>
      <c r="U49" s="409"/>
      <c r="V49" s="1683"/>
      <c r="W49" s="1684"/>
      <c r="X49" s="1683"/>
      <c r="Y49" s="1684"/>
      <c r="Z49" s="1683"/>
      <c r="AA49" s="1684"/>
      <c r="AB49" s="1853"/>
      <c r="AC49" s="1684"/>
      <c r="AD49" s="693"/>
      <c r="AE49" s="409"/>
      <c r="AF49" s="693"/>
      <c r="AG49" s="409"/>
      <c r="AH49" s="693"/>
      <c r="AI49" s="409"/>
      <c r="AJ49" s="1683"/>
      <c r="AK49" s="1684"/>
      <c r="AL49" s="693"/>
      <c r="AM49" s="409"/>
      <c r="AN49" s="2376"/>
      <c r="AO49" s="1684"/>
      <c r="AP49" s="2172"/>
      <c r="AQ49" s="1959"/>
      <c r="AR49" s="1837"/>
      <c r="AS49" s="409"/>
      <c r="AT49" s="897"/>
      <c r="AU49" s="174"/>
      <c r="AV49" s="815"/>
      <c r="GJ49" s="128"/>
      <c r="GK49" s="129"/>
      <c r="GL49" s="33"/>
      <c r="GM49" s="33"/>
      <c r="GN49" s="33"/>
      <c r="GO49" s="33"/>
      <c r="GP49" s="33"/>
      <c r="GQ49" s="34"/>
      <c r="GR49" s="22"/>
      <c r="GS49" s="22"/>
      <c r="GT49" s="22"/>
      <c r="GU49" s="22"/>
      <c r="GV49" s="22"/>
      <c r="GW49" s="22"/>
      <c r="GX49" s="22"/>
      <c r="GY49" s="22"/>
      <c r="GZ49" s="22"/>
      <c r="HA49" s="22"/>
      <c r="HB49" s="22"/>
      <c r="HQ49" s="13" t="s">
        <v>112</v>
      </c>
      <c r="HR49" s="13" t="s">
        <v>46</v>
      </c>
    </row>
    <row r="50" spans="1:244" s="9" customFormat="1" ht="30" customHeight="1" x14ac:dyDescent="0.2">
      <c r="A50" s="130"/>
      <c r="B50" s="627"/>
      <c r="C50" s="685" t="s">
        <v>114</v>
      </c>
      <c r="D50" s="628" t="s">
        <v>7</v>
      </c>
      <c r="E50" s="629" t="s">
        <v>1336</v>
      </c>
      <c r="F50" s="630"/>
      <c r="G50" s="628" t="s">
        <v>7</v>
      </c>
      <c r="H50" s="631"/>
      <c r="I50" s="632"/>
      <c r="J50" s="258"/>
      <c r="K50" s="259"/>
      <c r="L50" s="258"/>
      <c r="M50" s="259"/>
      <c r="N50" s="258"/>
      <c r="O50" s="259"/>
      <c r="P50" s="258"/>
      <c r="Q50" s="259"/>
      <c r="R50" s="258"/>
      <c r="S50" s="259"/>
      <c r="T50" s="258"/>
      <c r="U50" s="259"/>
      <c r="V50" s="1685"/>
      <c r="W50" s="1686"/>
      <c r="X50" s="1685"/>
      <c r="Y50" s="1686"/>
      <c r="Z50" s="1685"/>
      <c r="AA50" s="1686"/>
      <c r="AB50" s="1855"/>
      <c r="AC50" s="1686"/>
      <c r="AD50" s="258"/>
      <c r="AE50" s="259"/>
      <c r="AF50" s="258"/>
      <c r="AG50" s="259"/>
      <c r="AH50" s="258"/>
      <c r="AI50" s="259"/>
      <c r="AJ50" s="1685"/>
      <c r="AK50" s="1686"/>
      <c r="AL50" s="258"/>
      <c r="AM50" s="259"/>
      <c r="AN50" s="2377"/>
      <c r="AO50" s="1686"/>
      <c r="AP50" s="2173"/>
      <c r="AQ50" s="1961"/>
      <c r="AR50" s="1838"/>
      <c r="AS50" s="259"/>
      <c r="AT50" s="899"/>
      <c r="AU50" s="245"/>
      <c r="AV50" s="527"/>
      <c r="GJ50" s="133"/>
      <c r="GK50" s="134"/>
      <c r="GL50" s="134"/>
      <c r="GM50" s="134"/>
      <c r="GN50" s="134"/>
      <c r="GO50" s="134"/>
      <c r="GP50" s="134"/>
      <c r="GQ50" s="135"/>
      <c r="HQ50" s="136" t="s">
        <v>114</v>
      </c>
      <c r="HR50" s="136" t="s">
        <v>46</v>
      </c>
      <c r="HS50" s="9" t="s">
        <v>45</v>
      </c>
      <c r="HT50" s="9" t="s">
        <v>23</v>
      </c>
      <c r="HU50" s="9" t="s">
        <v>44</v>
      </c>
      <c r="HV50" s="136" t="s">
        <v>103</v>
      </c>
    </row>
    <row r="51" spans="1:244" s="10" customFormat="1" ht="30" customHeight="1" x14ac:dyDescent="0.2">
      <c r="A51" s="137"/>
      <c r="B51" s="633"/>
      <c r="C51" s="685" t="s">
        <v>114</v>
      </c>
      <c r="D51" s="634" t="s">
        <v>7</v>
      </c>
      <c r="E51" s="635" t="s">
        <v>1350</v>
      </c>
      <c r="F51" s="636"/>
      <c r="G51" s="637">
        <v>91.29</v>
      </c>
      <c r="H51" s="638"/>
      <c r="I51" s="639"/>
      <c r="J51" s="260"/>
      <c r="K51" s="261"/>
      <c r="L51" s="260"/>
      <c r="M51" s="261"/>
      <c r="N51" s="260"/>
      <c r="O51" s="261"/>
      <c r="P51" s="260"/>
      <c r="Q51" s="261"/>
      <c r="R51" s="260"/>
      <c r="S51" s="261"/>
      <c r="T51" s="260"/>
      <c r="U51" s="261"/>
      <c r="V51" s="1687"/>
      <c r="W51" s="1688"/>
      <c r="X51" s="1687"/>
      <c r="Y51" s="1688"/>
      <c r="Z51" s="1687"/>
      <c r="AA51" s="1688"/>
      <c r="AB51" s="1857"/>
      <c r="AC51" s="1688"/>
      <c r="AD51" s="260"/>
      <c r="AE51" s="261"/>
      <c r="AF51" s="260"/>
      <c r="AG51" s="261"/>
      <c r="AH51" s="260"/>
      <c r="AI51" s="261"/>
      <c r="AJ51" s="1687"/>
      <c r="AK51" s="1688"/>
      <c r="AL51" s="260"/>
      <c r="AM51" s="261"/>
      <c r="AN51" s="2378"/>
      <c r="AO51" s="1688"/>
      <c r="AP51" s="2174"/>
      <c r="AQ51" s="1963"/>
      <c r="AR51" s="1839"/>
      <c r="AS51" s="261"/>
      <c r="AT51" s="901"/>
      <c r="AU51" s="239"/>
      <c r="AV51" s="528"/>
      <c r="GJ51" s="140"/>
      <c r="GK51" s="141"/>
      <c r="GL51" s="141"/>
      <c r="GM51" s="141"/>
      <c r="GN51" s="141"/>
      <c r="GO51" s="141"/>
      <c r="GP51" s="141"/>
      <c r="GQ51" s="142"/>
      <c r="HQ51" s="143" t="s">
        <v>114</v>
      </c>
      <c r="HR51" s="143" t="s">
        <v>46</v>
      </c>
      <c r="HS51" s="10" t="s">
        <v>46</v>
      </c>
      <c r="HT51" s="10" t="s">
        <v>23</v>
      </c>
      <c r="HU51" s="10" t="s">
        <v>44</v>
      </c>
      <c r="HV51" s="143" t="s">
        <v>103</v>
      </c>
    </row>
    <row r="52" spans="1:244" s="10" customFormat="1" ht="30" customHeight="1" x14ac:dyDescent="0.2">
      <c r="A52" s="137"/>
      <c r="B52" s="633"/>
      <c r="C52" s="685" t="s">
        <v>114</v>
      </c>
      <c r="D52" s="634" t="s">
        <v>7</v>
      </c>
      <c r="E52" s="635" t="s">
        <v>1351</v>
      </c>
      <c r="F52" s="636"/>
      <c r="G52" s="637">
        <v>72.61</v>
      </c>
      <c r="H52" s="638"/>
      <c r="I52" s="639"/>
      <c r="J52" s="260"/>
      <c r="K52" s="261"/>
      <c r="L52" s="260"/>
      <c r="M52" s="261"/>
      <c r="N52" s="260"/>
      <c r="O52" s="261"/>
      <c r="P52" s="260"/>
      <c r="Q52" s="261"/>
      <c r="R52" s="260"/>
      <c r="S52" s="261"/>
      <c r="T52" s="260"/>
      <c r="U52" s="261"/>
      <c r="V52" s="1687"/>
      <c r="W52" s="1688"/>
      <c r="X52" s="1687"/>
      <c r="Y52" s="1688"/>
      <c r="Z52" s="1687"/>
      <c r="AA52" s="1688"/>
      <c r="AB52" s="1857"/>
      <c r="AC52" s="1688"/>
      <c r="AD52" s="260"/>
      <c r="AE52" s="261"/>
      <c r="AF52" s="260"/>
      <c r="AG52" s="261"/>
      <c r="AH52" s="260"/>
      <c r="AI52" s="261"/>
      <c r="AJ52" s="1687"/>
      <c r="AK52" s="1688"/>
      <c r="AL52" s="260"/>
      <c r="AM52" s="261"/>
      <c r="AN52" s="2378"/>
      <c r="AO52" s="1688"/>
      <c r="AP52" s="2174"/>
      <c r="AQ52" s="1963"/>
      <c r="AR52" s="1839"/>
      <c r="AS52" s="261"/>
      <c r="AT52" s="901"/>
      <c r="AU52" s="239"/>
      <c r="AV52" s="528"/>
      <c r="GJ52" s="140"/>
      <c r="GK52" s="141"/>
      <c r="GL52" s="141"/>
      <c r="GM52" s="141"/>
      <c r="GN52" s="141"/>
      <c r="GO52" s="141"/>
      <c r="GP52" s="141"/>
      <c r="GQ52" s="142"/>
      <c r="HQ52" s="143" t="s">
        <v>114</v>
      </c>
      <c r="HR52" s="143" t="s">
        <v>46</v>
      </c>
      <c r="HS52" s="10" t="s">
        <v>46</v>
      </c>
      <c r="HT52" s="10" t="s">
        <v>23</v>
      </c>
      <c r="HU52" s="10" t="s">
        <v>44</v>
      </c>
      <c r="HV52" s="143" t="s">
        <v>103</v>
      </c>
    </row>
    <row r="53" spans="1:244" s="11" customFormat="1" ht="30" customHeight="1" x14ac:dyDescent="0.2">
      <c r="A53" s="144"/>
      <c r="B53" s="647"/>
      <c r="C53" s="685" t="s">
        <v>114</v>
      </c>
      <c r="D53" s="648" t="s">
        <v>7</v>
      </c>
      <c r="E53" s="649" t="s">
        <v>125</v>
      </c>
      <c r="F53" s="650"/>
      <c r="G53" s="651">
        <v>163.9</v>
      </c>
      <c r="H53" s="652"/>
      <c r="I53" s="653"/>
      <c r="J53" s="695"/>
      <c r="K53" s="696"/>
      <c r="L53" s="695"/>
      <c r="M53" s="696"/>
      <c r="N53" s="695"/>
      <c r="O53" s="696"/>
      <c r="P53" s="695"/>
      <c r="Q53" s="696"/>
      <c r="R53" s="695"/>
      <c r="S53" s="696"/>
      <c r="T53" s="695"/>
      <c r="U53" s="696"/>
      <c r="V53" s="1690"/>
      <c r="W53" s="1691"/>
      <c r="X53" s="1690"/>
      <c r="Y53" s="1691"/>
      <c r="Z53" s="1690"/>
      <c r="AA53" s="1691"/>
      <c r="AB53" s="1862"/>
      <c r="AC53" s="1691"/>
      <c r="AD53" s="695"/>
      <c r="AE53" s="696"/>
      <c r="AF53" s="695"/>
      <c r="AG53" s="696"/>
      <c r="AH53" s="695"/>
      <c r="AI53" s="696"/>
      <c r="AJ53" s="1690"/>
      <c r="AK53" s="1691"/>
      <c r="AL53" s="695"/>
      <c r="AM53" s="696"/>
      <c r="AN53" s="2380"/>
      <c r="AO53" s="1691"/>
      <c r="AP53" s="2176"/>
      <c r="AQ53" s="1965"/>
      <c r="AR53" s="1840"/>
      <c r="AS53" s="696"/>
      <c r="AT53" s="905"/>
      <c r="AU53" s="706"/>
      <c r="AV53" s="531"/>
      <c r="GJ53" s="147"/>
      <c r="GK53" s="148"/>
      <c r="GL53" s="148"/>
      <c r="GM53" s="148"/>
      <c r="GN53" s="148"/>
      <c r="GO53" s="148"/>
      <c r="GP53" s="148"/>
      <c r="GQ53" s="149"/>
      <c r="HQ53" s="150" t="s">
        <v>114</v>
      </c>
      <c r="HR53" s="150" t="s">
        <v>46</v>
      </c>
      <c r="HS53" s="11" t="s">
        <v>126</v>
      </c>
      <c r="HT53" s="11" t="s">
        <v>23</v>
      </c>
      <c r="HU53" s="11" t="s">
        <v>44</v>
      </c>
      <c r="HV53" s="150" t="s">
        <v>103</v>
      </c>
    </row>
    <row r="54" spans="1:244" s="10" customFormat="1" ht="30" customHeight="1" x14ac:dyDescent="0.2">
      <c r="A54" s="137"/>
      <c r="B54" s="633"/>
      <c r="C54" s="685" t="s">
        <v>114</v>
      </c>
      <c r="D54" s="634" t="s">
        <v>7</v>
      </c>
      <c r="E54" s="635" t="s">
        <v>1352</v>
      </c>
      <c r="F54" s="636"/>
      <c r="G54" s="637">
        <v>960</v>
      </c>
      <c r="H54" s="638"/>
      <c r="I54" s="639"/>
      <c r="J54" s="260"/>
      <c r="K54" s="261"/>
      <c r="L54" s="260"/>
      <c r="M54" s="261"/>
      <c r="N54" s="260"/>
      <c r="O54" s="261"/>
      <c r="P54" s="260"/>
      <c r="Q54" s="261"/>
      <c r="R54" s="260"/>
      <c r="S54" s="261"/>
      <c r="T54" s="260"/>
      <c r="U54" s="261"/>
      <c r="V54" s="1687"/>
      <c r="W54" s="1688"/>
      <c r="X54" s="1687"/>
      <c r="Y54" s="1688"/>
      <c r="Z54" s="1687"/>
      <c r="AA54" s="1688"/>
      <c r="AB54" s="1857"/>
      <c r="AC54" s="1688"/>
      <c r="AD54" s="260"/>
      <c r="AE54" s="261"/>
      <c r="AF54" s="260"/>
      <c r="AG54" s="261"/>
      <c r="AH54" s="260"/>
      <c r="AI54" s="261"/>
      <c r="AJ54" s="1687"/>
      <c r="AK54" s="1688"/>
      <c r="AL54" s="260"/>
      <c r="AM54" s="261"/>
      <c r="AN54" s="2378"/>
      <c r="AO54" s="1688"/>
      <c r="AP54" s="2174"/>
      <c r="AQ54" s="1963"/>
      <c r="AR54" s="1839"/>
      <c r="AS54" s="261"/>
      <c r="AT54" s="901"/>
      <c r="AU54" s="239"/>
      <c r="AV54" s="528"/>
      <c r="GJ54" s="140"/>
      <c r="GK54" s="141"/>
      <c r="GL54" s="141"/>
      <c r="GM54" s="141"/>
      <c r="GN54" s="141"/>
      <c r="GO54" s="141"/>
      <c r="GP54" s="141"/>
      <c r="GQ54" s="142"/>
      <c r="HQ54" s="143" t="s">
        <v>114</v>
      </c>
      <c r="HR54" s="143" t="s">
        <v>46</v>
      </c>
      <c r="HS54" s="10" t="s">
        <v>46</v>
      </c>
      <c r="HT54" s="10" t="s">
        <v>23</v>
      </c>
      <c r="HU54" s="10" t="s">
        <v>44</v>
      </c>
      <c r="HV54" s="143" t="s">
        <v>103</v>
      </c>
    </row>
    <row r="55" spans="1:244" s="12" customFormat="1" ht="30" customHeight="1" x14ac:dyDescent="0.2">
      <c r="A55" s="151"/>
      <c r="B55" s="640"/>
      <c r="C55" s="685" t="s">
        <v>114</v>
      </c>
      <c r="D55" s="641" t="s">
        <v>7</v>
      </c>
      <c r="E55" s="642" t="s">
        <v>132</v>
      </c>
      <c r="F55" s="643"/>
      <c r="G55" s="644">
        <v>1123.9000000000001</v>
      </c>
      <c r="H55" s="645"/>
      <c r="I55" s="646"/>
      <c r="J55" s="697"/>
      <c r="K55" s="698"/>
      <c r="L55" s="697"/>
      <c r="M55" s="698"/>
      <c r="N55" s="697"/>
      <c r="O55" s="698"/>
      <c r="P55" s="697"/>
      <c r="Q55" s="698"/>
      <c r="R55" s="697"/>
      <c r="S55" s="698"/>
      <c r="T55" s="697"/>
      <c r="U55" s="698"/>
      <c r="V55" s="1692"/>
      <c r="W55" s="1693"/>
      <c r="X55" s="1692"/>
      <c r="Y55" s="1693"/>
      <c r="Z55" s="1692"/>
      <c r="AA55" s="1693"/>
      <c r="AB55" s="1859"/>
      <c r="AC55" s="1693"/>
      <c r="AD55" s="697"/>
      <c r="AE55" s="698"/>
      <c r="AF55" s="697"/>
      <c r="AG55" s="698"/>
      <c r="AH55" s="697"/>
      <c r="AI55" s="698"/>
      <c r="AJ55" s="1692"/>
      <c r="AK55" s="1693"/>
      <c r="AL55" s="697"/>
      <c r="AM55" s="698"/>
      <c r="AN55" s="2381"/>
      <c r="AO55" s="1693"/>
      <c r="AP55" s="2177"/>
      <c r="AQ55" s="1967"/>
      <c r="AR55" s="1841"/>
      <c r="AS55" s="698"/>
      <c r="AT55" s="903"/>
      <c r="AU55" s="242"/>
      <c r="AV55" s="529"/>
      <c r="GJ55" s="154"/>
      <c r="GK55" s="155"/>
      <c r="GL55" s="155"/>
      <c r="GM55" s="155"/>
      <c r="GN55" s="155"/>
      <c r="GO55" s="155"/>
      <c r="GP55" s="155"/>
      <c r="GQ55" s="156"/>
      <c r="HQ55" s="157" t="s">
        <v>114</v>
      </c>
      <c r="HR55" s="157" t="s">
        <v>46</v>
      </c>
      <c r="HS55" s="12" t="s">
        <v>110</v>
      </c>
      <c r="HT55" s="12" t="s">
        <v>23</v>
      </c>
      <c r="HU55" s="12" t="s">
        <v>45</v>
      </c>
      <c r="HV55" s="157" t="s">
        <v>103</v>
      </c>
    </row>
    <row r="56" spans="1:244" s="1" customFormat="1" ht="30" customHeight="1" x14ac:dyDescent="0.2">
      <c r="A56" s="23"/>
      <c r="B56" s="550" t="s">
        <v>150</v>
      </c>
      <c r="C56" s="558" t="s">
        <v>105</v>
      </c>
      <c r="D56" s="559" t="s">
        <v>160</v>
      </c>
      <c r="E56" s="560" t="s">
        <v>161</v>
      </c>
      <c r="F56" s="561" t="s">
        <v>162</v>
      </c>
      <c r="G56" s="562">
        <v>100</v>
      </c>
      <c r="H56" s="563">
        <v>77.3</v>
      </c>
      <c r="I56" s="564">
        <f>ROUND(H56*G56,2)</f>
        <v>7730</v>
      </c>
      <c r="J56" s="694"/>
      <c r="K56" s="692">
        <f>ROUND(J56*$H56,2)</f>
        <v>0</v>
      </c>
      <c r="L56" s="694"/>
      <c r="M56" s="692">
        <f>ROUND(L56*$H56,2)</f>
        <v>0</v>
      </c>
      <c r="N56" s="694"/>
      <c r="O56" s="692">
        <f>ROUND(N56*$H56,2)</f>
        <v>0</v>
      </c>
      <c r="P56" s="694"/>
      <c r="Q56" s="692">
        <f>ROUND(P56*$H56,2)</f>
        <v>0</v>
      </c>
      <c r="R56" s="694"/>
      <c r="S56" s="692">
        <f>ROUND(R56*$H56,2)</f>
        <v>0</v>
      </c>
      <c r="T56" s="694"/>
      <c r="U56" s="692">
        <f>ROUND(T56*$H56,2)</f>
        <v>0</v>
      </c>
      <c r="V56" s="1689">
        <v>20</v>
      </c>
      <c r="W56" s="1682">
        <f>ROUND(V56*$H56,2)</f>
        <v>1546</v>
      </c>
      <c r="X56" s="1689">
        <v>30</v>
      </c>
      <c r="Y56" s="1682">
        <f>ROUND(X56*$H56,2)</f>
        <v>2319</v>
      </c>
      <c r="Z56" s="1694">
        <v>35</v>
      </c>
      <c r="AA56" s="1682">
        <f>ROUND(Z56*$H56,2)</f>
        <v>2705.5</v>
      </c>
      <c r="AB56" s="1951">
        <v>6.1</v>
      </c>
      <c r="AC56" s="1682">
        <f>ROUND(AB56*$H56,2)</f>
        <v>471.53</v>
      </c>
      <c r="AD56" s="694"/>
      <c r="AE56" s="692">
        <f>ROUND(AD56*$H56,2)</f>
        <v>0</v>
      </c>
      <c r="AF56" s="694"/>
      <c r="AG56" s="692">
        <f>ROUND(AF56*$H56,2)</f>
        <v>0</v>
      </c>
      <c r="AH56" s="694"/>
      <c r="AI56" s="692">
        <f>ROUND(AH56*$H56,2)</f>
        <v>0</v>
      </c>
      <c r="AJ56" s="2111">
        <v>3</v>
      </c>
      <c r="AK56" s="1682">
        <f>ROUND(AJ56*$H56,2)</f>
        <v>231.9</v>
      </c>
      <c r="AL56" s="694">
        <v>5.9</v>
      </c>
      <c r="AM56" s="692">
        <f>ROUND(AL56*$H56,2)</f>
        <v>456.07</v>
      </c>
      <c r="AN56" s="2379"/>
      <c r="AO56" s="1682">
        <f>ROUND(AN56*$H56,2)</f>
        <v>0</v>
      </c>
      <c r="AP56" s="2175"/>
      <c r="AQ56" s="1958">
        <f>ROUND(AP56*$H56,2)</f>
        <v>0</v>
      </c>
      <c r="AR56" s="1836">
        <f>AP56+AN56+AL56+AJ56+AH56+AF56+AD56+AB56+Z56+X56+V56+T56+R56+P56+N56+L56+J56</f>
        <v>100</v>
      </c>
      <c r="AS56" s="692">
        <f>ROUND(AR56*H56,2)</f>
        <v>7730</v>
      </c>
      <c r="AT56" s="842">
        <f>G56-AR56</f>
        <v>0</v>
      </c>
      <c r="AU56" s="703">
        <f>ROUND(AT56*H56,2)</f>
        <v>0</v>
      </c>
      <c r="AV56" s="814">
        <f>AU56/I56</f>
        <v>0</v>
      </c>
      <c r="GJ56" s="122" t="s">
        <v>7</v>
      </c>
      <c r="GK56" s="123" t="s">
        <v>31</v>
      </c>
      <c r="GL56" s="33"/>
      <c r="GM56" s="124">
        <f>GL56*G56</f>
        <v>0</v>
      </c>
      <c r="GN56" s="124">
        <v>0</v>
      </c>
      <c r="GO56" s="124">
        <f>GN56*G56</f>
        <v>0</v>
      </c>
      <c r="GP56" s="124">
        <v>0</v>
      </c>
      <c r="GQ56" s="125">
        <f>GP56*G56</f>
        <v>0</v>
      </c>
      <c r="GR56" s="22"/>
      <c r="GS56" s="22"/>
      <c r="GT56" s="22"/>
      <c r="GU56" s="22"/>
      <c r="GV56" s="22"/>
      <c r="GW56" s="22"/>
      <c r="GX56" s="22"/>
      <c r="GY56" s="22"/>
      <c r="GZ56" s="22"/>
      <c r="HA56" s="22"/>
      <c r="HB56" s="22"/>
      <c r="HO56" s="126" t="s">
        <v>110</v>
      </c>
      <c r="HQ56" s="126" t="s">
        <v>105</v>
      </c>
      <c r="HR56" s="126" t="s">
        <v>46</v>
      </c>
      <c r="HV56" s="13" t="s">
        <v>103</v>
      </c>
      <c r="IB56" s="127">
        <f>IF(GK56="základní",I56,0)</f>
        <v>7730</v>
      </c>
      <c r="IC56" s="127">
        <f>IF(GK56="snížená",I56,0)</f>
        <v>0</v>
      </c>
      <c r="ID56" s="127">
        <f>IF(GK56="zákl. přenesená",I56,0)</f>
        <v>0</v>
      </c>
      <c r="IE56" s="127">
        <f>IF(GK56="sníž. přenesená",I56,0)</f>
        <v>0</v>
      </c>
      <c r="IF56" s="127">
        <f>IF(GK56="nulová",I56,0)</f>
        <v>0</v>
      </c>
      <c r="IG56" s="13" t="s">
        <v>45</v>
      </c>
      <c r="IH56" s="127">
        <f>ROUND(H56*G56,2)</f>
        <v>7730</v>
      </c>
      <c r="II56" s="13" t="s">
        <v>110</v>
      </c>
      <c r="IJ56" s="126" t="s">
        <v>1353</v>
      </c>
    </row>
    <row r="57" spans="1:244" s="1" customFormat="1" ht="30" customHeight="1" x14ac:dyDescent="0.2">
      <c r="A57" s="23"/>
      <c r="B57" s="625"/>
      <c r="C57" s="685" t="s">
        <v>112</v>
      </c>
      <c r="D57" s="196"/>
      <c r="E57" s="626" t="s">
        <v>164</v>
      </c>
      <c r="F57" s="196"/>
      <c r="G57" s="196"/>
      <c r="H57" s="197"/>
      <c r="I57" s="498"/>
      <c r="J57" s="693"/>
      <c r="K57" s="409"/>
      <c r="L57" s="693"/>
      <c r="M57" s="409"/>
      <c r="N57" s="693"/>
      <c r="O57" s="409"/>
      <c r="P57" s="693"/>
      <c r="Q57" s="409"/>
      <c r="R57" s="693"/>
      <c r="S57" s="409"/>
      <c r="T57" s="693"/>
      <c r="U57" s="409"/>
      <c r="V57" s="1683"/>
      <c r="W57" s="1684"/>
      <c r="X57" s="1683"/>
      <c r="Y57" s="1684"/>
      <c r="Z57" s="1683"/>
      <c r="AA57" s="1684"/>
      <c r="AB57" s="1853"/>
      <c r="AC57" s="1684"/>
      <c r="AD57" s="693"/>
      <c r="AE57" s="409"/>
      <c r="AF57" s="693"/>
      <c r="AG57" s="409"/>
      <c r="AH57" s="693"/>
      <c r="AI57" s="409"/>
      <c r="AJ57" s="1683"/>
      <c r="AK57" s="1684"/>
      <c r="AL57" s="693"/>
      <c r="AM57" s="409"/>
      <c r="AN57" s="2376"/>
      <c r="AO57" s="1684"/>
      <c r="AP57" s="2172"/>
      <c r="AQ57" s="1959"/>
      <c r="AR57" s="1837"/>
      <c r="AS57" s="409"/>
      <c r="AT57" s="897"/>
      <c r="AU57" s="174"/>
      <c r="AV57" s="815"/>
      <c r="GJ57" s="128"/>
      <c r="GK57" s="129"/>
      <c r="GL57" s="33"/>
      <c r="GM57" s="33"/>
      <c r="GN57" s="33"/>
      <c r="GO57" s="33"/>
      <c r="GP57" s="33"/>
      <c r="GQ57" s="34"/>
      <c r="GR57" s="22"/>
      <c r="GS57" s="22"/>
      <c r="GT57" s="22"/>
      <c r="GU57" s="22"/>
      <c r="GV57" s="22"/>
      <c r="GW57" s="22"/>
      <c r="GX57" s="22"/>
      <c r="GY57" s="22"/>
      <c r="GZ57" s="22"/>
      <c r="HA57" s="22"/>
      <c r="HB57" s="22"/>
      <c r="HQ57" s="13" t="s">
        <v>112</v>
      </c>
      <c r="HR57" s="13" t="s">
        <v>46</v>
      </c>
    </row>
    <row r="58" spans="1:244" s="10" customFormat="1" ht="30" customHeight="1" x14ac:dyDescent="0.2">
      <c r="A58" s="137"/>
      <c r="B58" s="633"/>
      <c r="C58" s="685" t="s">
        <v>114</v>
      </c>
      <c r="D58" s="634" t="s">
        <v>7</v>
      </c>
      <c r="E58" s="635" t="s">
        <v>1354</v>
      </c>
      <c r="F58" s="636"/>
      <c r="G58" s="637">
        <v>100</v>
      </c>
      <c r="H58" s="638"/>
      <c r="I58" s="639"/>
      <c r="J58" s="260"/>
      <c r="K58" s="261"/>
      <c r="L58" s="260"/>
      <c r="M58" s="261"/>
      <c r="N58" s="260"/>
      <c r="O58" s="261"/>
      <c r="P58" s="260"/>
      <c r="Q58" s="261"/>
      <c r="R58" s="260"/>
      <c r="S58" s="261"/>
      <c r="T58" s="260"/>
      <c r="U58" s="261"/>
      <c r="V58" s="1687"/>
      <c r="W58" s="1688"/>
      <c r="X58" s="1687"/>
      <c r="Y58" s="1688"/>
      <c r="Z58" s="1687"/>
      <c r="AA58" s="1688"/>
      <c r="AB58" s="1857"/>
      <c r="AC58" s="1688"/>
      <c r="AD58" s="260"/>
      <c r="AE58" s="261"/>
      <c r="AF58" s="260"/>
      <c r="AG58" s="261"/>
      <c r="AH58" s="260"/>
      <c r="AI58" s="261"/>
      <c r="AJ58" s="1687"/>
      <c r="AK58" s="1688"/>
      <c r="AL58" s="260"/>
      <c r="AM58" s="261"/>
      <c r="AN58" s="2378"/>
      <c r="AO58" s="1688"/>
      <c r="AP58" s="2174"/>
      <c r="AQ58" s="1963"/>
      <c r="AR58" s="1839"/>
      <c r="AS58" s="261"/>
      <c r="AT58" s="901"/>
      <c r="AU58" s="239"/>
      <c r="AV58" s="528"/>
      <c r="GJ58" s="140"/>
      <c r="GK58" s="141"/>
      <c r="GL58" s="141"/>
      <c r="GM58" s="141"/>
      <c r="GN58" s="141"/>
      <c r="GO58" s="141"/>
      <c r="GP58" s="141"/>
      <c r="GQ58" s="142"/>
      <c r="HQ58" s="143" t="s">
        <v>114</v>
      </c>
      <c r="HR58" s="143" t="s">
        <v>46</v>
      </c>
      <c r="HS58" s="10" t="s">
        <v>46</v>
      </c>
      <c r="HT58" s="10" t="s">
        <v>23</v>
      </c>
      <c r="HU58" s="10" t="s">
        <v>45</v>
      </c>
      <c r="HV58" s="143" t="s">
        <v>103</v>
      </c>
    </row>
    <row r="59" spans="1:244" s="1" customFormat="1" ht="30" customHeight="1" x14ac:dyDescent="0.2">
      <c r="A59" s="23"/>
      <c r="B59" s="550" t="s">
        <v>159</v>
      </c>
      <c r="C59" s="558" t="s">
        <v>105</v>
      </c>
      <c r="D59" s="559" t="s">
        <v>167</v>
      </c>
      <c r="E59" s="560" t="s">
        <v>168</v>
      </c>
      <c r="F59" s="561" t="s">
        <v>169</v>
      </c>
      <c r="G59" s="562">
        <v>50</v>
      </c>
      <c r="H59" s="563">
        <v>150</v>
      </c>
      <c r="I59" s="564">
        <f>ROUND(H59*G59,2)</f>
        <v>7500</v>
      </c>
      <c r="J59" s="694"/>
      <c r="K59" s="692">
        <f>ROUND(J59*$H59,2)</f>
        <v>0</v>
      </c>
      <c r="L59" s="694"/>
      <c r="M59" s="692">
        <f>ROUND(L59*$H59,2)</f>
        <v>0</v>
      </c>
      <c r="N59" s="694"/>
      <c r="O59" s="692">
        <f>ROUND(N59*$H59,2)</f>
        <v>0</v>
      </c>
      <c r="P59" s="694"/>
      <c r="Q59" s="692">
        <f>ROUND(P59*$H59,2)</f>
        <v>0</v>
      </c>
      <c r="R59" s="694"/>
      <c r="S59" s="692">
        <f>ROUND(R59*$H59,2)</f>
        <v>0</v>
      </c>
      <c r="T59" s="694"/>
      <c r="U59" s="692">
        <f>ROUND(T59*$H59,2)</f>
        <v>0</v>
      </c>
      <c r="V59" s="1694">
        <v>20</v>
      </c>
      <c r="W59" s="1682">
        <f>ROUND(V59*$H59,2)</f>
        <v>3000</v>
      </c>
      <c r="X59" s="1689">
        <v>7.5</v>
      </c>
      <c r="Y59" s="1682">
        <f>ROUND(X59*$H59,2)</f>
        <v>1125</v>
      </c>
      <c r="Z59" s="1694">
        <v>3</v>
      </c>
      <c r="AA59" s="1682">
        <f>ROUND(Z59*$H59,2)</f>
        <v>450</v>
      </c>
      <c r="AB59" s="1951">
        <v>15.5</v>
      </c>
      <c r="AC59" s="1682">
        <f>ROUND(AB59*$H59,2)</f>
        <v>2325</v>
      </c>
      <c r="AD59" s="694"/>
      <c r="AE59" s="692">
        <f>ROUND(AD59*$H59,2)</f>
        <v>0</v>
      </c>
      <c r="AF59" s="694"/>
      <c r="AG59" s="692">
        <f>ROUND(AF59*$H59,2)</f>
        <v>0</v>
      </c>
      <c r="AH59" s="694"/>
      <c r="AI59" s="692">
        <f>ROUND(AH59*$H59,2)</f>
        <v>0</v>
      </c>
      <c r="AJ59" s="2111">
        <v>1</v>
      </c>
      <c r="AK59" s="1682">
        <f>ROUND(AJ59*$H59,2)</f>
        <v>150</v>
      </c>
      <c r="AL59" s="694">
        <v>3</v>
      </c>
      <c r="AM59" s="692">
        <f>ROUND(AL59*$H59,2)</f>
        <v>450</v>
      </c>
      <c r="AN59" s="2379"/>
      <c r="AO59" s="1682">
        <f>ROUND(AN59*$H59,2)</f>
        <v>0</v>
      </c>
      <c r="AP59" s="2175"/>
      <c r="AQ59" s="1958">
        <f>ROUND(AP59*$H59,2)</f>
        <v>0</v>
      </c>
      <c r="AR59" s="1842">
        <f>AP59+AN59+AL59+AJ59+AH59+AF59+AD59+AB59+Z59+X59+V59+T59+R59+P59+N59+L59+J59</f>
        <v>50</v>
      </c>
      <c r="AS59" s="692">
        <f>ROUND(AR59*H59,2)</f>
        <v>7500</v>
      </c>
      <c r="AT59" s="1828">
        <f>G59-AR59</f>
        <v>0</v>
      </c>
      <c r="AU59" s="703">
        <f>ROUND(AT59*H59,2)</f>
        <v>0</v>
      </c>
      <c r="AV59" s="814">
        <f>AU59/I59</f>
        <v>0</v>
      </c>
      <c r="GJ59" s="122" t="s">
        <v>7</v>
      </c>
      <c r="GK59" s="123" t="s">
        <v>31</v>
      </c>
      <c r="GL59" s="33"/>
      <c r="GM59" s="124">
        <f>GL59*G59</f>
        <v>0</v>
      </c>
      <c r="GN59" s="124">
        <v>0</v>
      </c>
      <c r="GO59" s="124">
        <f>GN59*G59</f>
        <v>0</v>
      </c>
      <c r="GP59" s="124">
        <v>0</v>
      </c>
      <c r="GQ59" s="125">
        <f>GP59*G59</f>
        <v>0</v>
      </c>
      <c r="GR59" s="22"/>
      <c r="GS59" s="22"/>
      <c r="GT59" s="22"/>
      <c r="GU59" s="22"/>
      <c r="GV59" s="22"/>
      <c r="GW59" s="22"/>
      <c r="GX59" s="22"/>
      <c r="GY59" s="22"/>
      <c r="GZ59" s="22"/>
      <c r="HA59" s="22"/>
      <c r="HB59" s="22"/>
      <c r="HO59" s="126" t="s">
        <v>110</v>
      </c>
      <c r="HQ59" s="126" t="s">
        <v>105</v>
      </c>
      <c r="HR59" s="126" t="s">
        <v>46</v>
      </c>
      <c r="HV59" s="13" t="s">
        <v>103</v>
      </c>
      <c r="IB59" s="127">
        <f>IF(GK59="základní",I59,0)</f>
        <v>7500</v>
      </c>
      <c r="IC59" s="127">
        <f>IF(GK59="snížená",I59,0)</f>
        <v>0</v>
      </c>
      <c r="ID59" s="127">
        <f>IF(GK59="zákl. přenesená",I59,0)</f>
        <v>0</v>
      </c>
      <c r="IE59" s="127">
        <f>IF(GK59="sníž. přenesená",I59,0)</f>
        <v>0</v>
      </c>
      <c r="IF59" s="127">
        <f>IF(GK59="nulová",I59,0)</f>
        <v>0</v>
      </c>
      <c r="IG59" s="13" t="s">
        <v>45</v>
      </c>
      <c r="IH59" s="127">
        <f>ROUND(H59*G59,2)</f>
        <v>7500</v>
      </c>
      <c r="II59" s="13" t="s">
        <v>110</v>
      </c>
      <c r="IJ59" s="126" t="s">
        <v>1355</v>
      </c>
    </row>
    <row r="60" spans="1:244" s="1" customFormat="1" ht="30" customHeight="1" x14ac:dyDescent="0.2">
      <c r="A60" s="23"/>
      <c r="B60" s="625"/>
      <c r="C60" s="685" t="s">
        <v>112</v>
      </c>
      <c r="D60" s="196"/>
      <c r="E60" s="626" t="s">
        <v>171</v>
      </c>
      <c r="F60" s="196"/>
      <c r="G60" s="196"/>
      <c r="H60" s="197"/>
      <c r="I60" s="498"/>
      <c r="J60" s="693"/>
      <c r="K60" s="409"/>
      <c r="L60" s="693"/>
      <c r="M60" s="409"/>
      <c r="N60" s="693"/>
      <c r="O60" s="409"/>
      <c r="P60" s="693"/>
      <c r="Q60" s="409"/>
      <c r="R60" s="693"/>
      <c r="S60" s="409"/>
      <c r="T60" s="693"/>
      <c r="U60" s="409"/>
      <c r="V60" s="1683"/>
      <c r="W60" s="1684"/>
      <c r="X60" s="1683"/>
      <c r="Y60" s="1684"/>
      <c r="Z60" s="1683"/>
      <c r="AA60" s="1684"/>
      <c r="AB60" s="1853"/>
      <c r="AC60" s="1684"/>
      <c r="AD60" s="693"/>
      <c r="AE60" s="409"/>
      <c r="AF60" s="693"/>
      <c r="AG60" s="409"/>
      <c r="AH60" s="693"/>
      <c r="AI60" s="409"/>
      <c r="AJ60" s="1683"/>
      <c r="AK60" s="1684"/>
      <c r="AL60" s="693"/>
      <c r="AM60" s="409"/>
      <c r="AN60" s="2376"/>
      <c r="AO60" s="1684"/>
      <c r="AP60" s="2172"/>
      <c r="AQ60" s="1959"/>
      <c r="AR60" s="1837"/>
      <c r="AS60" s="409"/>
      <c r="AT60" s="897"/>
      <c r="AU60" s="174"/>
      <c r="AV60" s="815"/>
      <c r="GJ60" s="128"/>
      <c r="GK60" s="129"/>
      <c r="GL60" s="33"/>
      <c r="GM60" s="33"/>
      <c r="GN60" s="33"/>
      <c r="GO60" s="33"/>
      <c r="GP60" s="33"/>
      <c r="GQ60" s="34"/>
      <c r="GR60" s="22"/>
      <c r="GS60" s="22"/>
      <c r="GT60" s="22"/>
      <c r="GU60" s="22"/>
      <c r="GV60" s="22"/>
      <c r="GW60" s="22"/>
      <c r="GX60" s="22"/>
      <c r="GY60" s="22"/>
      <c r="GZ60" s="22"/>
      <c r="HA60" s="22"/>
      <c r="HB60" s="22"/>
      <c r="HQ60" s="13" t="s">
        <v>112</v>
      </c>
      <c r="HR60" s="13" t="s">
        <v>46</v>
      </c>
    </row>
    <row r="61" spans="1:244" s="10" customFormat="1" ht="30" customHeight="1" x14ac:dyDescent="0.2">
      <c r="A61" s="137"/>
      <c r="B61" s="633"/>
      <c r="C61" s="685" t="s">
        <v>114</v>
      </c>
      <c r="D61" s="634" t="s">
        <v>7</v>
      </c>
      <c r="E61" s="635" t="s">
        <v>1356</v>
      </c>
      <c r="F61" s="636"/>
      <c r="G61" s="637">
        <v>50</v>
      </c>
      <c r="H61" s="638"/>
      <c r="I61" s="639"/>
      <c r="J61" s="260"/>
      <c r="K61" s="261"/>
      <c r="L61" s="260"/>
      <c r="M61" s="261"/>
      <c r="N61" s="260"/>
      <c r="O61" s="261"/>
      <c r="P61" s="260"/>
      <c r="Q61" s="261"/>
      <c r="R61" s="260"/>
      <c r="S61" s="261"/>
      <c r="T61" s="260"/>
      <c r="U61" s="261"/>
      <c r="V61" s="1687"/>
      <c r="W61" s="1688"/>
      <c r="X61" s="1687"/>
      <c r="Y61" s="1688"/>
      <c r="Z61" s="1687"/>
      <c r="AA61" s="1688"/>
      <c r="AB61" s="1857"/>
      <c r="AC61" s="1688"/>
      <c r="AD61" s="260"/>
      <c r="AE61" s="261"/>
      <c r="AF61" s="260"/>
      <c r="AG61" s="261"/>
      <c r="AH61" s="260"/>
      <c r="AI61" s="261"/>
      <c r="AJ61" s="1687"/>
      <c r="AK61" s="1688"/>
      <c r="AL61" s="260"/>
      <c r="AM61" s="261"/>
      <c r="AN61" s="2378"/>
      <c r="AO61" s="1688"/>
      <c r="AP61" s="2174"/>
      <c r="AQ61" s="1963"/>
      <c r="AR61" s="1839"/>
      <c r="AS61" s="261"/>
      <c r="AT61" s="901"/>
      <c r="AU61" s="239"/>
      <c r="AV61" s="528"/>
      <c r="GJ61" s="140"/>
      <c r="GK61" s="141"/>
      <c r="GL61" s="141"/>
      <c r="GM61" s="141"/>
      <c r="GN61" s="141"/>
      <c r="GO61" s="141"/>
      <c r="GP61" s="141"/>
      <c r="GQ61" s="142"/>
      <c r="HQ61" s="143" t="s">
        <v>114</v>
      </c>
      <c r="HR61" s="143" t="s">
        <v>46</v>
      </c>
      <c r="HS61" s="10" t="s">
        <v>46</v>
      </c>
      <c r="HT61" s="10" t="s">
        <v>23</v>
      </c>
      <c r="HU61" s="10" t="s">
        <v>45</v>
      </c>
      <c r="HV61" s="143" t="s">
        <v>103</v>
      </c>
    </row>
    <row r="62" spans="1:244" s="1" customFormat="1" ht="55.95" customHeight="1" x14ac:dyDescent="0.2">
      <c r="A62" s="23"/>
      <c r="B62" s="550" t="s">
        <v>166</v>
      </c>
      <c r="C62" s="558" t="s">
        <v>105</v>
      </c>
      <c r="D62" s="559" t="s">
        <v>174</v>
      </c>
      <c r="E62" s="560" t="s">
        <v>175</v>
      </c>
      <c r="F62" s="561" t="s">
        <v>153</v>
      </c>
      <c r="G62" s="562">
        <v>39.9</v>
      </c>
      <c r="H62" s="563">
        <v>385.8</v>
      </c>
      <c r="I62" s="564">
        <f>ROUND(H62*G62,2)</f>
        <v>15393.42</v>
      </c>
      <c r="J62" s="694"/>
      <c r="K62" s="692">
        <f>ROUND(J62*$H62,2)</f>
        <v>0</v>
      </c>
      <c r="L62" s="694"/>
      <c r="M62" s="692">
        <f>ROUND(L62*$H62,2)</f>
        <v>0</v>
      </c>
      <c r="N62" s="694"/>
      <c r="O62" s="692">
        <f>ROUND(N62*$H62,2)</f>
        <v>0</v>
      </c>
      <c r="P62" s="694"/>
      <c r="Q62" s="692">
        <f>ROUND(P62*$H62,2)</f>
        <v>0</v>
      </c>
      <c r="R62" s="694"/>
      <c r="S62" s="692">
        <f>ROUND(R62*$H62,2)</f>
        <v>0</v>
      </c>
      <c r="T62" s="694"/>
      <c r="U62" s="692">
        <f>ROUND(T62*$H62,2)</f>
        <v>0</v>
      </c>
      <c r="V62" s="1694">
        <v>15</v>
      </c>
      <c r="W62" s="1682">
        <f>ROUND(V62*$H62,2)</f>
        <v>5787</v>
      </c>
      <c r="X62" s="1689">
        <v>6.5</v>
      </c>
      <c r="Y62" s="1682">
        <f>ROUND(X62*$H62,2)</f>
        <v>2507.6999999999998</v>
      </c>
      <c r="Z62" s="1694">
        <v>16.14</v>
      </c>
      <c r="AA62" s="1682">
        <f>ROUND(Z62*$H62,2)</f>
        <v>6226.81</v>
      </c>
      <c r="AB62" s="1951"/>
      <c r="AC62" s="1682">
        <f>ROUND(AB62*$H62,2)</f>
        <v>0</v>
      </c>
      <c r="AD62" s="694"/>
      <c r="AE62" s="692">
        <f>ROUND(AD62*$H62,2)</f>
        <v>0</v>
      </c>
      <c r="AF62" s="694"/>
      <c r="AG62" s="692">
        <f>ROUND(AF62*$H62,2)</f>
        <v>0</v>
      </c>
      <c r="AH62" s="694"/>
      <c r="AI62" s="692">
        <f>ROUND(AH62*$H62,2)</f>
        <v>0</v>
      </c>
      <c r="AJ62" s="2111">
        <v>1</v>
      </c>
      <c r="AK62" s="1682">
        <f>ROUND(AJ62*$H62,2)</f>
        <v>385.8</v>
      </c>
      <c r="AL62" s="694">
        <v>1.26</v>
      </c>
      <c r="AM62" s="692">
        <f>ROUND(AL62*$H62,2)</f>
        <v>486.11</v>
      </c>
      <c r="AN62" s="2379"/>
      <c r="AO62" s="1682">
        <f>ROUND(AN62*$H62,2)</f>
        <v>0</v>
      </c>
      <c r="AP62" s="2175"/>
      <c r="AQ62" s="1958">
        <f>ROUND(AP62*$H62,2)</f>
        <v>0</v>
      </c>
      <c r="AR62" s="1842">
        <f>AP62+AN62+AL62+AJ62+AH62+AF62+AD62+AB62+Z62+X62+V62+T62+R62+P62+N62+L62+J62</f>
        <v>39.9</v>
      </c>
      <c r="AS62" s="692">
        <f>ROUND(AR62*H62,2)</f>
        <v>15393.42</v>
      </c>
      <c r="AT62" s="1828">
        <f>G62-AR62</f>
        <v>0</v>
      </c>
      <c r="AU62" s="703">
        <f>ROUND(AT62*H62,2)</f>
        <v>0</v>
      </c>
      <c r="AV62" s="814">
        <f>AU62/I62</f>
        <v>0</v>
      </c>
      <c r="GJ62" s="122" t="s">
        <v>7</v>
      </c>
      <c r="GK62" s="123" t="s">
        <v>31</v>
      </c>
      <c r="GL62" s="33"/>
      <c r="GM62" s="124">
        <f>GL62*G62</f>
        <v>0</v>
      </c>
      <c r="GN62" s="124">
        <v>8.6800000000000002E-3</v>
      </c>
      <c r="GO62" s="124">
        <f>GN62*G62</f>
        <v>0.34633199999999997</v>
      </c>
      <c r="GP62" s="124">
        <v>0</v>
      </c>
      <c r="GQ62" s="125">
        <f>GP62*G62</f>
        <v>0</v>
      </c>
      <c r="GR62" s="22"/>
      <c r="GS62" s="22"/>
      <c r="GT62" s="22"/>
      <c r="GU62" s="22"/>
      <c r="GV62" s="22"/>
      <c r="GW62" s="22"/>
      <c r="GX62" s="22"/>
      <c r="GY62" s="22"/>
      <c r="GZ62" s="22"/>
      <c r="HA62" s="22"/>
      <c r="HB62" s="22"/>
      <c r="HO62" s="126" t="s">
        <v>110</v>
      </c>
      <c r="HQ62" s="126" t="s">
        <v>105</v>
      </c>
      <c r="HR62" s="126" t="s">
        <v>46</v>
      </c>
      <c r="HV62" s="13" t="s">
        <v>103</v>
      </c>
      <c r="IB62" s="127">
        <f>IF(GK62="základní",I62,0)</f>
        <v>15393.42</v>
      </c>
      <c r="IC62" s="127">
        <f>IF(GK62="snížená",I62,0)</f>
        <v>0</v>
      </c>
      <c r="ID62" s="127">
        <f>IF(GK62="zákl. přenesená",I62,0)</f>
        <v>0</v>
      </c>
      <c r="IE62" s="127">
        <f>IF(GK62="sníž. přenesená",I62,0)</f>
        <v>0</v>
      </c>
      <c r="IF62" s="127">
        <f>IF(GK62="nulová",I62,0)</f>
        <v>0</v>
      </c>
      <c r="IG62" s="13" t="s">
        <v>45</v>
      </c>
      <c r="IH62" s="127">
        <f>ROUND(H62*G62,2)</f>
        <v>15393.42</v>
      </c>
      <c r="II62" s="13" t="s">
        <v>110</v>
      </c>
      <c r="IJ62" s="126" t="s">
        <v>1357</v>
      </c>
    </row>
    <row r="63" spans="1:244" s="1" customFormat="1" ht="30" customHeight="1" x14ac:dyDescent="0.2">
      <c r="A63" s="23"/>
      <c r="B63" s="625"/>
      <c r="C63" s="685" t="s">
        <v>112</v>
      </c>
      <c r="D63" s="196"/>
      <c r="E63" s="626" t="s">
        <v>177</v>
      </c>
      <c r="F63" s="196"/>
      <c r="G63" s="196"/>
      <c r="H63" s="197"/>
      <c r="I63" s="498"/>
      <c r="J63" s="693"/>
      <c r="K63" s="409"/>
      <c r="L63" s="693"/>
      <c r="M63" s="409"/>
      <c r="N63" s="693"/>
      <c r="O63" s="409"/>
      <c r="P63" s="693"/>
      <c r="Q63" s="409"/>
      <c r="R63" s="693"/>
      <c r="S63" s="409"/>
      <c r="T63" s="693"/>
      <c r="U63" s="409"/>
      <c r="V63" s="1683"/>
      <c r="W63" s="1684"/>
      <c r="X63" s="1683"/>
      <c r="Y63" s="1684"/>
      <c r="Z63" s="1683"/>
      <c r="AA63" s="1684"/>
      <c r="AB63" s="1853"/>
      <c r="AC63" s="1684"/>
      <c r="AD63" s="693"/>
      <c r="AE63" s="409"/>
      <c r="AF63" s="693"/>
      <c r="AG63" s="409"/>
      <c r="AH63" s="693"/>
      <c r="AI63" s="409"/>
      <c r="AJ63" s="1683"/>
      <c r="AK63" s="1684"/>
      <c r="AL63" s="693"/>
      <c r="AM63" s="409"/>
      <c r="AN63" s="2376"/>
      <c r="AO63" s="1684"/>
      <c r="AP63" s="2172"/>
      <c r="AQ63" s="1959"/>
      <c r="AR63" s="1837"/>
      <c r="AS63" s="409"/>
      <c r="AT63" s="897"/>
      <c r="AU63" s="174"/>
      <c r="AV63" s="815"/>
      <c r="GJ63" s="128"/>
      <c r="GK63" s="129"/>
      <c r="GL63" s="33"/>
      <c r="GM63" s="33"/>
      <c r="GN63" s="33"/>
      <c r="GO63" s="33"/>
      <c r="GP63" s="33"/>
      <c r="GQ63" s="34"/>
      <c r="GR63" s="22"/>
      <c r="GS63" s="22"/>
      <c r="GT63" s="22"/>
      <c r="GU63" s="22"/>
      <c r="GV63" s="22"/>
      <c r="GW63" s="22"/>
      <c r="GX63" s="22"/>
      <c r="GY63" s="22"/>
      <c r="GZ63" s="22"/>
      <c r="HA63" s="22"/>
      <c r="HB63" s="22"/>
      <c r="HQ63" s="13" t="s">
        <v>112</v>
      </c>
      <c r="HR63" s="13" t="s">
        <v>46</v>
      </c>
    </row>
    <row r="64" spans="1:244" s="9" customFormat="1" ht="30" customHeight="1" x14ac:dyDescent="0.2">
      <c r="A64" s="130"/>
      <c r="B64" s="627"/>
      <c r="C64" s="685" t="s">
        <v>114</v>
      </c>
      <c r="D64" s="628" t="s">
        <v>7</v>
      </c>
      <c r="E64" s="629" t="s">
        <v>1358</v>
      </c>
      <c r="F64" s="630"/>
      <c r="G64" s="628" t="s">
        <v>7</v>
      </c>
      <c r="H64" s="631"/>
      <c r="I64" s="632"/>
      <c r="J64" s="258"/>
      <c r="K64" s="259"/>
      <c r="L64" s="258"/>
      <c r="M64" s="259"/>
      <c r="N64" s="258"/>
      <c r="O64" s="259"/>
      <c r="P64" s="258"/>
      <c r="Q64" s="259"/>
      <c r="R64" s="258"/>
      <c r="S64" s="259"/>
      <c r="T64" s="258"/>
      <c r="U64" s="259"/>
      <c r="V64" s="1685"/>
      <c r="W64" s="1686"/>
      <c r="X64" s="1685"/>
      <c r="Y64" s="1686"/>
      <c r="Z64" s="1685"/>
      <c r="AA64" s="1686"/>
      <c r="AB64" s="1855"/>
      <c r="AC64" s="1686"/>
      <c r="AD64" s="258"/>
      <c r="AE64" s="259"/>
      <c r="AF64" s="258"/>
      <c r="AG64" s="259"/>
      <c r="AH64" s="258"/>
      <c r="AI64" s="259"/>
      <c r="AJ64" s="1685"/>
      <c r="AK64" s="1686"/>
      <c r="AL64" s="258"/>
      <c r="AM64" s="259"/>
      <c r="AN64" s="2377"/>
      <c r="AO64" s="1686"/>
      <c r="AP64" s="2173"/>
      <c r="AQ64" s="1961"/>
      <c r="AR64" s="1838"/>
      <c r="AS64" s="259"/>
      <c r="AT64" s="899"/>
      <c r="AU64" s="245"/>
      <c r="AV64" s="527"/>
      <c r="GJ64" s="133"/>
      <c r="GK64" s="134"/>
      <c r="GL64" s="134"/>
      <c r="GM64" s="134"/>
      <c r="GN64" s="134"/>
      <c r="GO64" s="134"/>
      <c r="GP64" s="134"/>
      <c r="GQ64" s="135"/>
      <c r="HQ64" s="136" t="s">
        <v>114</v>
      </c>
      <c r="HR64" s="136" t="s">
        <v>46</v>
      </c>
      <c r="HS64" s="9" t="s">
        <v>45</v>
      </c>
      <c r="HT64" s="9" t="s">
        <v>23</v>
      </c>
      <c r="HU64" s="9" t="s">
        <v>44</v>
      </c>
      <c r="HV64" s="136" t="s">
        <v>103</v>
      </c>
    </row>
    <row r="65" spans="1:244" s="10" customFormat="1" ht="30" customHeight="1" x14ac:dyDescent="0.2">
      <c r="A65" s="137"/>
      <c r="B65" s="633"/>
      <c r="C65" s="685" t="s">
        <v>114</v>
      </c>
      <c r="D65" s="634" t="s">
        <v>7</v>
      </c>
      <c r="E65" s="635" t="s">
        <v>1359</v>
      </c>
      <c r="F65" s="636"/>
      <c r="G65" s="637">
        <v>22</v>
      </c>
      <c r="H65" s="638"/>
      <c r="I65" s="639"/>
      <c r="J65" s="260"/>
      <c r="K65" s="261"/>
      <c r="L65" s="260"/>
      <c r="M65" s="261"/>
      <c r="N65" s="260"/>
      <c r="O65" s="261"/>
      <c r="P65" s="260"/>
      <c r="Q65" s="261"/>
      <c r="R65" s="260"/>
      <c r="S65" s="261"/>
      <c r="T65" s="260"/>
      <c r="U65" s="261"/>
      <c r="V65" s="1687"/>
      <c r="W65" s="1688"/>
      <c r="X65" s="1687"/>
      <c r="Y65" s="1688"/>
      <c r="Z65" s="1687"/>
      <c r="AA65" s="1688"/>
      <c r="AB65" s="1857"/>
      <c r="AC65" s="1688"/>
      <c r="AD65" s="260"/>
      <c r="AE65" s="261"/>
      <c r="AF65" s="260"/>
      <c r="AG65" s="261"/>
      <c r="AH65" s="260"/>
      <c r="AI65" s="261"/>
      <c r="AJ65" s="1687"/>
      <c r="AK65" s="1688"/>
      <c r="AL65" s="260"/>
      <c r="AM65" s="261"/>
      <c r="AN65" s="2378"/>
      <c r="AO65" s="1688"/>
      <c r="AP65" s="2174"/>
      <c r="AQ65" s="1963"/>
      <c r="AR65" s="1839"/>
      <c r="AS65" s="261"/>
      <c r="AT65" s="901"/>
      <c r="AU65" s="239"/>
      <c r="AV65" s="528"/>
      <c r="GJ65" s="140"/>
      <c r="GK65" s="141"/>
      <c r="GL65" s="141"/>
      <c r="GM65" s="141"/>
      <c r="GN65" s="141"/>
      <c r="GO65" s="141"/>
      <c r="GP65" s="141"/>
      <c r="GQ65" s="142"/>
      <c r="HQ65" s="143" t="s">
        <v>114</v>
      </c>
      <c r="HR65" s="143" t="s">
        <v>46</v>
      </c>
      <c r="HS65" s="10" t="s">
        <v>46</v>
      </c>
      <c r="HT65" s="10" t="s">
        <v>23</v>
      </c>
      <c r="HU65" s="10" t="s">
        <v>44</v>
      </c>
      <c r="HV65" s="143" t="s">
        <v>103</v>
      </c>
    </row>
    <row r="66" spans="1:244" s="10" customFormat="1" ht="30" customHeight="1" x14ac:dyDescent="0.2">
      <c r="A66" s="137"/>
      <c r="B66" s="633"/>
      <c r="C66" s="685" t="s">
        <v>114</v>
      </c>
      <c r="D66" s="634" t="s">
        <v>7</v>
      </c>
      <c r="E66" s="635" t="s">
        <v>1360</v>
      </c>
      <c r="F66" s="636"/>
      <c r="G66" s="637">
        <v>17.899999999999999</v>
      </c>
      <c r="H66" s="638"/>
      <c r="I66" s="639"/>
      <c r="J66" s="260"/>
      <c r="K66" s="261"/>
      <c r="L66" s="260"/>
      <c r="M66" s="261"/>
      <c r="N66" s="260"/>
      <c r="O66" s="261"/>
      <c r="P66" s="260"/>
      <c r="Q66" s="261"/>
      <c r="R66" s="260"/>
      <c r="S66" s="261"/>
      <c r="T66" s="260"/>
      <c r="U66" s="261"/>
      <c r="V66" s="1687"/>
      <c r="W66" s="1688"/>
      <c r="X66" s="1687"/>
      <c r="Y66" s="1688"/>
      <c r="Z66" s="1687"/>
      <c r="AA66" s="1688"/>
      <c r="AB66" s="1857"/>
      <c r="AC66" s="1688"/>
      <c r="AD66" s="260"/>
      <c r="AE66" s="261"/>
      <c r="AF66" s="260"/>
      <c r="AG66" s="261"/>
      <c r="AH66" s="260"/>
      <c r="AI66" s="261"/>
      <c r="AJ66" s="1687"/>
      <c r="AK66" s="1688"/>
      <c r="AL66" s="260"/>
      <c r="AM66" s="261"/>
      <c r="AN66" s="2378"/>
      <c r="AO66" s="1688"/>
      <c r="AP66" s="2174"/>
      <c r="AQ66" s="1963"/>
      <c r="AR66" s="1839"/>
      <c r="AS66" s="261"/>
      <c r="AT66" s="901"/>
      <c r="AU66" s="239"/>
      <c r="AV66" s="528"/>
      <c r="GJ66" s="140"/>
      <c r="GK66" s="141"/>
      <c r="GL66" s="141"/>
      <c r="GM66" s="141"/>
      <c r="GN66" s="141"/>
      <c r="GO66" s="141"/>
      <c r="GP66" s="141"/>
      <c r="GQ66" s="142"/>
      <c r="HQ66" s="143" t="s">
        <v>114</v>
      </c>
      <c r="HR66" s="143" t="s">
        <v>46</v>
      </c>
      <c r="HS66" s="10" t="s">
        <v>46</v>
      </c>
      <c r="HT66" s="10" t="s">
        <v>23</v>
      </c>
      <c r="HU66" s="10" t="s">
        <v>44</v>
      </c>
      <c r="HV66" s="143" t="s">
        <v>103</v>
      </c>
    </row>
    <row r="67" spans="1:244" s="12" customFormat="1" ht="30" customHeight="1" x14ac:dyDescent="0.2">
      <c r="A67" s="151"/>
      <c r="B67" s="640"/>
      <c r="C67" s="685" t="s">
        <v>114</v>
      </c>
      <c r="D67" s="641" t="s">
        <v>7</v>
      </c>
      <c r="E67" s="642" t="s">
        <v>132</v>
      </c>
      <c r="F67" s="643"/>
      <c r="G67" s="644">
        <v>39.9</v>
      </c>
      <c r="H67" s="645"/>
      <c r="I67" s="646"/>
      <c r="J67" s="697"/>
      <c r="K67" s="698"/>
      <c r="L67" s="697"/>
      <c r="M67" s="698"/>
      <c r="N67" s="697"/>
      <c r="O67" s="698"/>
      <c r="P67" s="697"/>
      <c r="Q67" s="698"/>
      <c r="R67" s="697"/>
      <c r="S67" s="698"/>
      <c r="T67" s="697"/>
      <c r="U67" s="698"/>
      <c r="V67" s="1692"/>
      <c r="W67" s="1693"/>
      <c r="X67" s="1692"/>
      <c r="Y67" s="1693"/>
      <c r="Z67" s="1692"/>
      <c r="AA67" s="1693"/>
      <c r="AB67" s="1859"/>
      <c r="AC67" s="1693"/>
      <c r="AD67" s="697"/>
      <c r="AE67" s="698"/>
      <c r="AF67" s="697"/>
      <c r="AG67" s="698"/>
      <c r="AH67" s="697"/>
      <c r="AI67" s="698"/>
      <c r="AJ67" s="1692"/>
      <c r="AK67" s="1693"/>
      <c r="AL67" s="697"/>
      <c r="AM67" s="698"/>
      <c r="AN67" s="2381"/>
      <c r="AO67" s="1693"/>
      <c r="AP67" s="2177"/>
      <c r="AQ67" s="1967"/>
      <c r="AR67" s="1841"/>
      <c r="AS67" s="698"/>
      <c r="AT67" s="903"/>
      <c r="AU67" s="242"/>
      <c r="AV67" s="529"/>
      <c r="GJ67" s="154"/>
      <c r="GK67" s="155"/>
      <c r="GL67" s="155"/>
      <c r="GM67" s="155"/>
      <c r="GN67" s="155"/>
      <c r="GO67" s="155"/>
      <c r="GP67" s="155"/>
      <c r="GQ67" s="156"/>
      <c r="HQ67" s="157" t="s">
        <v>114</v>
      </c>
      <c r="HR67" s="157" t="s">
        <v>46</v>
      </c>
      <c r="HS67" s="12" t="s">
        <v>110</v>
      </c>
      <c r="HT67" s="12" t="s">
        <v>23</v>
      </c>
      <c r="HU67" s="12" t="s">
        <v>45</v>
      </c>
      <c r="HV67" s="157" t="s">
        <v>103</v>
      </c>
    </row>
    <row r="68" spans="1:244" s="1" customFormat="1" ht="54" customHeight="1" x14ac:dyDescent="0.2">
      <c r="A68" s="23"/>
      <c r="B68" s="550" t="s">
        <v>173</v>
      </c>
      <c r="C68" s="558" t="s">
        <v>105</v>
      </c>
      <c r="D68" s="559" t="s">
        <v>182</v>
      </c>
      <c r="E68" s="560" t="s">
        <v>183</v>
      </c>
      <c r="F68" s="561" t="s">
        <v>153</v>
      </c>
      <c r="G68" s="562">
        <v>21.4</v>
      </c>
      <c r="H68" s="563">
        <v>600.4</v>
      </c>
      <c r="I68" s="564">
        <f>ROUND(H68*G68,2)</f>
        <v>12848.56</v>
      </c>
      <c r="J68" s="694"/>
      <c r="K68" s="692">
        <f>ROUND(J68*$H68,2)</f>
        <v>0</v>
      </c>
      <c r="L68" s="694"/>
      <c r="M68" s="692">
        <f>ROUND(L68*$H68,2)</f>
        <v>0</v>
      </c>
      <c r="N68" s="694"/>
      <c r="O68" s="692">
        <f>ROUND(N68*$H68,2)</f>
        <v>0</v>
      </c>
      <c r="P68" s="694"/>
      <c r="Q68" s="692">
        <f>ROUND(P68*$H68,2)</f>
        <v>0</v>
      </c>
      <c r="R68" s="694"/>
      <c r="S68" s="692">
        <f>ROUND(R68*$H68,2)</f>
        <v>0</v>
      </c>
      <c r="T68" s="694"/>
      <c r="U68" s="692">
        <f>ROUND(T68*$H68,2)</f>
        <v>0</v>
      </c>
      <c r="V68" s="1694">
        <v>5</v>
      </c>
      <c r="W68" s="1682">
        <f>ROUND(V68*$H68,2)</f>
        <v>3002</v>
      </c>
      <c r="X68" s="1689">
        <v>6.5</v>
      </c>
      <c r="Y68" s="1682">
        <f>ROUND(X68*$H68,2)</f>
        <v>3902.6</v>
      </c>
      <c r="Z68" s="1694">
        <v>7.2</v>
      </c>
      <c r="AA68" s="1682">
        <f>ROUND(Z68*$H68,2)</f>
        <v>4322.88</v>
      </c>
      <c r="AB68" s="1951"/>
      <c r="AC68" s="1682">
        <f>ROUND(AB68*$H68,2)</f>
        <v>0</v>
      </c>
      <c r="AD68" s="694"/>
      <c r="AE68" s="692">
        <f>ROUND(AD68*$H68,2)</f>
        <v>0</v>
      </c>
      <c r="AF68" s="694"/>
      <c r="AG68" s="692">
        <f>ROUND(AF68*$H68,2)</f>
        <v>0</v>
      </c>
      <c r="AH68" s="694"/>
      <c r="AI68" s="692">
        <f>ROUND(AH68*$H68,2)</f>
        <v>0</v>
      </c>
      <c r="AJ68" s="2111">
        <v>1</v>
      </c>
      <c r="AK68" s="1682">
        <f>ROUND(AJ68*$H68,2)</f>
        <v>600.4</v>
      </c>
      <c r="AL68" s="694">
        <v>1.7</v>
      </c>
      <c r="AM68" s="692">
        <f>ROUND(AL68*$H68,2)</f>
        <v>1020.68</v>
      </c>
      <c r="AN68" s="2379"/>
      <c r="AO68" s="1682">
        <f>ROUND(AN68*$H68,2)</f>
        <v>0</v>
      </c>
      <c r="AP68" s="2175"/>
      <c r="AQ68" s="1958">
        <f>ROUND(AP68*$H68,2)</f>
        <v>0</v>
      </c>
      <c r="AR68" s="1842">
        <f>AP68+AN68+AL68+AJ68+AH68+AF68+AD68+AB68+Z68+X68+V68+T68+R68+P68+N68+L68+J68</f>
        <v>21.4</v>
      </c>
      <c r="AS68" s="692">
        <f>ROUND(AR68*H68,2)</f>
        <v>12848.56</v>
      </c>
      <c r="AT68" s="1828">
        <f>G68-AR68</f>
        <v>0</v>
      </c>
      <c r="AU68" s="703">
        <f>ROUND(AT68*H68,2)</f>
        <v>0</v>
      </c>
      <c r="AV68" s="814">
        <f>AU68/I68</f>
        <v>0</v>
      </c>
      <c r="GJ68" s="122" t="s">
        <v>7</v>
      </c>
      <c r="GK68" s="123" t="s">
        <v>31</v>
      </c>
      <c r="GL68" s="33"/>
      <c r="GM68" s="124">
        <f>GL68*G68</f>
        <v>0</v>
      </c>
      <c r="GN68" s="124">
        <v>1.269E-2</v>
      </c>
      <c r="GO68" s="124">
        <f>GN68*G68</f>
        <v>0.27156599999999997</v>
      </c>
      <c r="GP68" s="124">
        <v>0</v>
      </c>
      <c r="GQ68" s="125">
        <f>GP68*G68</f>
        <v>0</v>
      </c>
      <c r="GR68" s="22"/>
      <c r="GS68" s="22"/>
      <c r="GT68" s="22"/>
      <c r="GU68" s="22"/>
      <c r="GV68" s="22"/>
      <c r="GW68" s="22"/>
      <c r="GX68" s="22"/>
      <c r="GY68" s="22"/>
      <c r="GZ68" s="22"/>
      <c r="HA68" s="22"/>
      <c r="HB68" s="22"/>
      <c r="HO68" s="126" t="s">
        <v>110</v>
      </c>
      <c r="HQ68" s="126" t="s">
        <v>105</v>
      </c>
      <c r="HR68" s="126" t="s">
        <v>46</v>
      </c>
      <c r="HV68" s="13" t="s">
        <v>103</v>
      </c>
      <c r="IB68" s="127">
        <f>IF(GK68="základní",I68,0)</f>
        <v>12848.56</v>
      </c>
      <c r="IC68" s="127">
        <f>IF(GK68="snížená",I68,0)</f>
        <v>0</v>
      </c>
      <c r="ID68" s="127">
        <f>IF(GK68="zákl. přenesená",I68,0)</f>
        <v>0</v>
      </c>
      <c r="IE68" s="127">
        <f>IF(GK68="sníž. přenesená",I68,0)</f>
        <v>0</v>
      </c>
      <c r="IF68" s="127">
        <f>IF(GK68="nulová",I68,0)</f>
        <v>0</v>
      </c>
      <c r="IG68" s="13" t="s">
        <v>45</v>
      </c>
      <c r="IH68" s="127">
        <f>ROUND(H68*G68,2)</f>
        <v>12848.56</v>
      </c>
      <c r="II68" s="13" t="s">
        <v>110</v>
      </c>
      <c r="IJ68" s="126" t="s">
        <v>1361</v>
      </c>
    </row>
    <row r="69" spans="1:244" s="1" customFormat="1" ht="30" customHeight="1" x14ac:dyDescent="0.2">
      <c r="A69" s="23"/>
      <c r="B69" s="625"/>
      <c r="C69" s="685" t="s">
        <v>112</v>
      </c>
      <c r="D69" s="196"/>
      <c r="E69" s="626" t="s">
        <v>177</v>
      </c>
      <c r="F69" s="196"/>
      <c r="G69" s="196"/>
      <c r="H69" s="197"/>
      <c r="I69" s="498"/>
      <c r="J69" s="693"/>
      <c r="K69" s="409"/>
      <c r="L69" s="693"/>
      <c r="M69" s="409"/>
      <c r="N69" s="693"/>
      <c r="O69" s="409"/>
      <c r="P69" s="693"/>
      <c r="Q69" s="409"/>
      <c r="R69" s="693"/>
      <c r="S69" s="409"/>
      <c r="T69" s="693"/>
      <c r="U69" s="409"/>
      <c r="V69" s="1683"/>
      <c r="W69" s="1684"/>
      <c r="X69" s="1683"/>
      <c r="Y69" s="1684"/>
      <c r="Z69" s="1683"/>
      <c r="AA69" s="1684"/>
      <c r="AB69" s="1853"/>
      <c r="AC69" s="1684"/>
      <c r="AD69" s="693"/>
      <c r="AE69" s="409"/>
      <c r="AF69" s="693"/>
      <c r="AG69" s="409"/>
      <c r="AH69" s="693"/>
      <c r="AI69" s="409"/>
      <c r="AJ69" s="1683"/>
      <c r="AK69" s="1684"/>
      <c r="AL69" s="693"/>
      <c r="AM69" s="409"/>
      <c r="AN69" s="2376"/>
      <c r="AO69" s="1684"/>
      <c r="AP69" s="2172"/>
      <c r="AQ69" s="1959"/>
      <c r="AR69" s="1837"/>
      <c r="AS69" s="409"/>
      <c r="AT69" s="897"/>
      <c r="AU69" s="174"/>
      <c r="AV69" s="815"/>
      <c r="GJ69" s="128"/>
      <c r="GK69" s="129"/>
      <c r="GL69" s="33"/>
      <c r="GM69" s="33"/>
      <c r="GN69" s="33"/>
      <c r="GO69" s="33"/>
      <c r="GP69" s="33"/>
      <c r="GQ69" s="34"/>
      <c r="GR69" s="22"/>
      <c r="GS69" s="22"/>
      <c r="GT69" s="22"/>
      <c r="GU69" s="22"/>
      <c r="GV69" s="22"/>
      <c r="GW69" s="22"/>
      <c r="GX69" s="22"/>
      <c r="GY69" s="22"/>
      <c r="GZ69" s="22"/>
      <c r="HA69" s="22"/>
      <c r="HB69" s="22"/>
      <c r="HQ69" s="13" t="s">
        <v>112</v>
      </c>
      <c r="HR69" s="13" t="s">
        <v>46</v>
      </c>
    </row>
    <row r="70" spans="1:244" s="9" customFormat="1" ht="30" customHeight="1" x14ac:dyDescent="0.2">
      <c r="A70" s="130"/>
      <c r="B70" s="627"/>
      <c r="C70" s="685" t="s">
        <v>114</v>
      </c>
      <c r="D70" s="628" t="s">
        <v>7</v>
      </c>
      <c r="E70" s="629" t="s">
        <v>1358</v>
      </c>
      <c r="F70" s="630"/>
      <c r="G70" s="628" t="s">
        <v>7</v>
      </c>
      <c r="H70" s="631"/>
      <c r="I70" s="632"/>
      <c r="J70" s="258"/>
      <c r="K70" s="259"/>
      <c r="L70" s="258"/>
      <c r="M70" s="259"/>
      <c r="N70" s="258"/>
      <c r="O70" s="259"/>
      <c r="P70" s="258"/>
      <c r="Q70" s="259"/>
      <c r="R70" s="258"/>
      <c r="S70" s="259"/>
      <c r="T70" s="258"/>
      <c r="U70" s="259"/>
      <c r="V70" s="1685"/>
      <c r="W70" s="1686"/>
      <c r="X70" s="1685"/>
      <c r="Y70" s="1686"/>
      <c r="Z70" s="1685"/>
      <c r="AA70" s="1686"/>
      <c r="AB70" s="1855"/>
      <c r="AC70" s="1686"/>
      <c r="AD70" s="258"/>
      <c r="AE70" s="259"/>
      <c r="AF70" s="258"/>
      <c r="AG70" s="259"/>
      <c r="AH70" s="258"/>
      <c r="AI70" s="259"/>
      <c r="AJ70" s="1685"/>
      <c r="AK70" s="1686"/>
      <c r="AL70" s="258"/>
      <c r="AM70" s="259"/>
      <c r="AN70" s="2377"/>
      <c r="AO70" s="1686"/>
      <c r="AP70" s="2173"/>
      <c r="AQ70" s="1961"/>
      <c r="AR70" s="1838"/>
      <c r="AS70" s="259"/>
      <c r="AT70" s="899"/>
      <c r="AU70" s="245"/>
      <c r="AV70" s="527"/>
      <c r="GJ70" s="133"/>
      <c r="GK70" s="134"/>
      <c r="GL70" s="134"/>
      <c r="GM70" s="134"/>
      <c r="GN70" s="134"/>
      <c r="GO70" s="134"/>
      <c r="GP70" s="134"/>
      <c r="GQ70" s="135"/>
      <c r="HQ70" s="136" t="s">
        <v>114</v>
      </c>
      <c r="HR70" s="136" t="s">
        <v>46</v>
      </c>
      <c r="HS70" s="9" t="s">
        <v>45</v>
      </c>
      <c r="HT70" s="9" t="s">
        <v>23</v>
      </c>
      <c r="HU70" s="9" t="s">
        <v>44</v>
      </c>
      <c r="HV70" s="136" t="s">
        <v>103</v>
      </c>
    </row>
    <row r="71" spans="1:244" s="10" customFormat="1" ht="30" customHeight="1" x14ac:dyDescent="0.2">
      <c r="A71" s="137"/>
      <c r="B71" s="633"/>
      <c r="C71" s="685" t="s">
        <v>114</v>
      </c>
      <c r="D71" s="634" t="s">
        <v>7</v>
      </c>
      <c r="E71" s="635" t="s">
        <v>1362</v>
      </c>
      <c r="F71" s="636"/>
      <c r="G71" s="637">
        <v>21.4</v>
      </c>
      <c r="H71" s="638"/>
      <c r="I71" s="639"/>
      <c r="J71" s="260"/>
      <c r="K71" s="261"/>
      <c r="L71" s="260"/>
      <c r="M71" s="261"/>
      <c r="N71" s="260"/>
      <c r="O71" s="261"/>
      <c r="P71" s="260"/>
      <c r="Q71" s="261"/>
      <c r="R71" s="260"/>
      <c r="S71" s="261"/>
      <c r="T71" s="260"/>
      <c r="U71" s="261"/>
      <c r="V71" s="1687"/>
      <c r="W71" s="1688"/>
      <c r="X71" s="1687"/>
      <c r="Y71" s="1688"/>
      <c r="Z71" s="1687"/>
      <c r="AA71" s="1688"/>
      <c r="AB71" s="1857"/>
      <c r="AC71" s="1688"/>
      <c r="AD71" s="260"/>
      <c r="AE71" s="261"/>
      <c r="AF71" s="260"/>
      <c r="AG71" s="261"/>
      <c r="AH71" s="260"/>
      <c r="AI71" s="261"/>
      <c r="AJ71" s="1687"/>
      <c r="AK71" s="1688"/>
      <c r="AL71" s="260"/>
      <c r="AM71" s="261"/>
      <c r="AN71" s="2378"/>
      <c r="AO71" s="1688"/>
      <c r="AP71" s="2174"/>
      <c r="AQ71" s="1963"/>
      <c r="AR71" s="1839"/>
      <c r="AS71" s="261"/>
      <c r="AT71" s="901"/>
      <c r="AU71" s="239"/>
      <c r="AV71" s="528"/>
      <c r="GJ71" s="140"/>
      <c r="GK71" s="141"/>
      <c r="GL71" s="141"/>
      <c r="GM71" s="141"/>
      <c r="GN71" s="141"/>
      <c r="GO71" s="141"/>
      <c r="GP71" s="141"/>
      <c r="GQ71" s="142"/>
      <c r="HQ71" s="143" t="s">
        <v>114</v>
      </c>
      <c r="HR71" s="143" t="s">
        <v>46</v>
      </c>
      <c r="HS71" s="10" t="s">
        <v>46</v>
      </c>
      <c r="HT71" s="10" t="s">
        <v>23</v>
      </c>
      <c r="HU71" s="10" t="s">
        <v>45</v>
      </c>
      <c r="HV71" s="143" t="s">
        <v>103</v>
      </c>
    </row>
    <row r="72" spans="1:244" s="1" customFormat="1" ht="59.4" customHeight="1" x14ac:dyDescent="0.2">
      <c r="A72" s="23"/>
      <c r="B72" s="550" t="s">
        <v>181</v>
      </c>
      <c r="C72" s="558" t="s">
        <v>105</v>
      </c>
      <c r="D72" s="559" t="s">
        <v>187</v>
      </c>
      <c r="E72" s="560" t="s">
        <v>188</v>
      </c>
      <c r="F72" s="561" t="s">
        <v>153</v>
      </c>
      <c r="G72" s="562">
        <v>10.3</v>
      </c>
      <c r="H72" s="563">
        <v>300</v>
      </c>
      <c r="I72" s="564">
        <f>ROUND(H72*G72,2)</f>
        <v>3090</v>
      </c>
      <c r="J72" s="694"/>
      <c r="K72" s="692">
        <f>ROUND(J72*$H72,2)</f>
        <v>0</v>
      </c>
      <c r="L72" s="694"/>
      <c r="M72" s="692">
        <f>ROUND(L72*$H72,2)</f>
        <v>0</v>
      </c>
      <c r="N72" s="694"/>
      <c r="O72" s="692">
        <f>ROUND(N72*$H72,2)</f>
        <v>0</v>
      </c>
      <c r="P72" s="694"/>
      <c r="Q72" s="692">
        <f>ROUND(P72*$H72,2)</f>
        <v>0</v>
      </c>
      <c r="R72" s="694"/>
      <c r="S72" s="692">
        <f>ROUND(R72*$H72,2)</f>
        <v>0</v>
      </c>
      <c r="T72" s="694"/>
      <c r="U72" s="692">
        <f>ROUND(T72*$H72,2)</f>
        <v>0</v>
      </c>
      <c r="V72" s="1694">
        <v>3</v>
      </c>
      <c r="W72" s="1682">
        <f>ROUND(V72*$H72,2)</f>
        <v>900</v>
      </c>
      <c r="X72" s="1689">
        <v>2.5</v>
      </c>
      <c r="Y72" s="1682">
        <f>ROUND(X72*$H72,2)</f>
        <v>750</v>
      </c>
      <c r="Z72" s="1694">
        <v>2.4</v>
      </c>
      <c r="AA72" s="1682">
        <f>ROUND(Z72*$H72,2)</f>
        <v>720</v>
      </c>
      <c r="AB72" s="1951"/>
      <c r="AC72" s="1682">
        <f>ROUND(AB72*$H72,2)</f>
        <v>0</v>
      </c>
      <c r="AD72" s="694"/>
      <c r="AE72" s="692">
        <f>ROUND(AD72*$H72,2)</f>
        <v>0</v>
      </c>
      <c r="AF72" s="694"/>
      <c r="AG72" s="692">
        <f>ROUND(AF72*$H72,2)</f>
        <v>0</v>
      </c>
      <c r="AH72" s="694">
        <v>0.5</v>
      </c>
      <c r="AI72" s="692">
        <f>ROUND(AH72*$H72,2)</f>
        <v>150</v>
      </c>
      <c r="AJ72" s="2111">
        <v>1</v>
      </c>
      <c r="AK72" s="1682">
        <f>ROUND(AJ72*$H72,2)</f>
        <v>300</v>
      </c>
      <c r="AL72" s="694">
        <v>0.9</v>
      </c>
      <c r="AM72" s="692">
        <f>ROUND(AL72*$H72,2)</f>
        <v>270</v>
      </c>
      <c r="AN72" s="2379"/>
      <c r="AO72" s="1682">
        <f>ROUND(AN72*$H72,2)</f>
        <v>0</v>
      </c>
      <c r="AP72" s="2175"/>
      <c r="AQ72" s="1958">
        <f>ROUND(AP72*$H72,2)</f>
        <v>0</v>
      </c>
      <c r="AR72" s="1842">
        <f>AP72+AN72+AL72+AJ72+AH72+AF72+AD72+AB72+Z72+X72+V72+T72+R72+P72+N72+L72+J72</f>
        <v>10.3</v>
      </c>
      <c r="AS72" s="692">
        <f>ROUND(AR72*H72,2)</f>
        <v>3090</v>
      </c>
      <c r="AT72" s="1828">
        <f>G72-AR72</f>
        <v>0</v>
      </c>
      <c r="AU72" s="703">
        <f>ROUND(AT72*H72,2)</f>
        <v>0</v>
      </c>
      <c r="AV72" s="814">
        <f>AU72/I72</f>
        <v>0</v>
      </c>
      <c r="GJ72" s="122" t="s">
        <v>7</v>
      </c>
      <c r="GK72" s="123" t="s">
        <v>31</v>
      </c>
      <c r="GL72" s="33"/>
      <c r="GM72" s="124">
        <f>GL72*G72</f>
        <v>0</v>
      </c>
      <c r="GN72" s="124">
        <v>3.6900000000000002E-2</v>
      </c>
      <c r="GO72" s="124">
        <f>GN72*G72</f>
        <v>0.38007000000000007</v>
      </c>
      <c r="GP72" s="124">
        <v>0</v>
      </c>
      <c r="GQ72" s="125">
        <f>GP72*G72</f>
        <v>0</v>
      </c>
      <c r="GR72" s="22"/>
      <c r="GS72" s="22"/>
      <c r="GT72" s="22"/>
      <c r="GU72" s="22"/>
      <c r="GV72" s="22"/>
      <c r="GW72" s="22"/>
      <c r="GX72" s="22"/>
      <c r="GY72" s="22"/>
      <c r="GZ72" s="22"/>
      <c r="HA72" s="22"/>
      <c r="HB72" s="22"/>
      <c r="HO72" s="126" t="s">
        <v>110</v>
      </c>
      <c r="HQ72" s="126" t="s">
        <v>105</v>
      </c>
      <c r="HR72" s="126" t="s">
        <v>46</v>
      </c>
      <c r="HV72" s="13" t="s">
        <v>103</v>
      </c>
      <c r="IB72" s="127">
        <f>IF(GK72="základní",I72,0)</f>
        <v>3090</v>
      </c>
      <c r="IC72" s="127">
        <f>IF(GK72="snížená",I72,0)</f>
        <v>0</v>
      </c>
      <c r="ID72" s="127">
        <f>IF(GK72="zákl. přenesená",I72,0)</f>
        <v>0</v>
      </c>
      <c r="IE72" s="127">
        <f>IF(GK72="sníž. přenesená",I72,0)</f>
        <v>0</v>
      </c>
      <c r="IF72" s="127">
        <f>IF(GK72="nulová",I72,0)</f>
        <v>0</v>
      </c>
      <c r="IG72" s="13" t="s">
        <v>45</v>
      </c>
      <c r="IH72" s="127">
        <f>ROUND(H72*G72,2)</f>
        <v>3090</v>
      </c>
      <c r="II72" s="13" t="s">
        <v>110</v>
      </c>
      <c r="IJ72" s="126" t="s">
        <v>1363</v>
      </c>
    </row>
    <row r="73" spans="1:244" s="1" customFormat="1" ht="30" customHeight="1" x14ac:dyDescent="0.2">
      <c r="A73" s="23"/>
      <c r="B73" s="625"/>
      <c r="C73" s="685" t="s">
        <v>112</v>
      </c>
      <c r="D73" s="196"/>
      <c r="E73" s="626" t="s">
        <v>177</v>
      </c>
      <c r="F73" s="196"/>
      <c r="G73" s="196"/>
      <c r="H73" s="197"/>
      <c r="I73" s="498"/>
      <c r="J73" s="693"/>
      <c r="K73" s="409"/>
      <c r="L73" s="693"/>
      <c r="M73" s="409"/>
      <c r="N73" s="693"/>
      <c r="O73" s="409"/>
      <c r="P73" s="693"/>
      <c r="Q73" s="409"/>
      <c r="R73" s="693"/>
      <c r="S73" s="409"/>
      <c r="T73" s="693"/>
      <c r="U73" s="409"/>
      <c r="V73" s="1683"/>
      <c r="W73" s="1684"/>
      <c r="X73" s="1683"/>
      <c r="Y73" s="1684"/>
      <c r="Z73" s="1683"/>
      <c r="AA73" s="1684"/>
      <c r="AB73" s="1853"/>
      <c r="AC73" s="1684"/>
      <c r="AD73" s="693"/>
      <c r="AE73" s="409"/>
      <c r="AF73" s="693"/>
      <c r="AG73" s="409"/>
      <c r="AH73" s="693"/>
      <c r="AI73" s="409"/>
      <c r="AJ73" s="1683"/>
      <c r="AK73" s="1684"/>
      <c r="AL73" s="693"/>
      <c r="AM73" s="409"/>
      <c r="AN73" s="2376"/>
      <c r="AO73" s="1684"/>
      <c r="AP73" s="2172"/>
      <c r="AQ73" s="1959"/>
      <c r="AR73" s="1837"/>
      <c r="AS73" s="409"/>
      <c r="AT73" s="897"/>
      <c r="AU73" s="174"/>
      <c r="AV73" s="815"/>
      <c r="GJ73" s="128"/>
      <c r="GK73" s="129"/>
      <c r="GL73" s="33"/>
      <c r="GM73" s="33"/>
      <c r="GN73" s="33"/>
      <c r="GO73" s="33"/>
      <c r="GP73" s="33"/>
      <c r="GQ73" s="34"/>
      <c r="GR73" s="22"/>
      <c r="GS73" s="22"/>
      <c r="GT73" s="22"/>
      <c r="GU73" s="22"/>
      <c r="GV73" s="22"/>
      <c r="GW73" s="22"/>
      <c r="GX73" s="22"/>
      <c r="GY73" s="22"/>
      <c r="GZ73" s="22"/>
      <c r="HA73" s="22"/>
      <c r="HB73" s="22"/>
      <c r="HQ73" s="13" t="s">
        <v>112</v>
      </c>
      <c r="HR73" s="13" t="s">
        <v>46</v>
      </c>
    </row>
    <row r="74" spans="1:244" s="9" customFormat="1" ht="30" customHeight="1" x14ac:dyDescent="0.2">
      <c r="A74" s="130"/>
      <c r="B74" s="627"/>
      <c r="C74" s="685" t="s">
        <v>114</v>
      </c>
      <c r="D74" s="628" t="s">
        <v>7</v>
      </c>
      <c r="E74" s="629" t="s">
        <v>1358</v>
      </c>
      <c r="F74" s="630"/>
      <c r="G74" s="628" t="s">
        <v>7</v>
      </c>
      <c r="H74" s="631"/>
      <c r="I74" s="632"/>
      <c r="J74" s="258"/>
      <c r="K74" s="259"/>
      <c r="L74" s="258"/>
      <c r="M74" s="259"/>
      <c r="N74" s="258"/>
      <c r="O74" s="259"/>
      <c r="P74" s="258"/>
      <c r="Q74" s="259"/>
      <c r="R74" s="258"/>
      <c r="S74" s="259"/>
      <c r="T74" s="258"/>
      <c r="U74" s="259"/>
      <c r="V74" s="1685"/>
      <c r="W74" s="1686"/>
      <c r="X74" s="1685"/>
      <c r="Y74" s="1686"/>
      <c r="Z74" s="1685"/>
      <c r="AA74" s="1686"/>
      <c r="AB74" s="1855"/>
      <c r="AC74" s="1686"/>
      <c r="AD74" s="258"/>
      <c r="AE74" s="259"/>
      <c r="AF74" s="258"/>
      <c r="AG74" s="259"/>
      <c r="AH74" s="258"/>
      <c r="AI74" s="259"/>
      <c r="AJ74" s="1685"/>
      <c r="AK74" s="1686"/>
      <c r="AL74" s="258"/>
      <c r="AM74" s="259"/>
      <c r="AN74" s="2377"/>
      <c r="AO74" s="1686"/>
      <c r="AP74" s="2173"/>
      <c r="AQ74" s="1961"/>
      <c r="AR74" s="1838"/>
      <c r="AS74" s="259"/>
      <c r="AT74" s="899"/>
      <c r="AU74" s="245"/>
      <c r="AV74" s="527"/>
      <c r="GJ74" s="133"/>
      <c r="GK74" s="134"/>
      <c r="GL74" s="134"/>
      <c r="GM74" s="134"/>
      <c r="GN74" s="134"/>
      <c r="GO74" s="134"/>
      <c r="GP74" s="134"/>
      <c r="GQ74" s="135"/>
      <c r="HQ74" s="136" t="s">
        <v>114</v>
      </c>
      <c r="HR74" s="136" t="s">
        <v>46</v>
      </c>
      <c r="HS74" s="9" t="s">
        <v>45</v>
      </c>
      <c r="HT74" s="9" t="s">
        <v>23</v>
      </c>
      <c r="HU74" s="9" t="s">
        <v>44</v>
      </c>
      <c r="HV74" s="136" t="s">
        <v>103</v>
      </c>
    </row>
    <row r="75" spans="1:244" s="10" customFormat="1" ht="30" customHeight="1" x14ac:dyDescent="0.2">
      <c r="A75" s="137"/>
      <c r="B75" s="633"/>
      <c r="C75" s="685" t="s">
        <v>114</v>
      </c>
      <c r="D75" s="634" t="s">
        <v>7</v>
      </c>
      <c r="E75" s="635" t="s">
        <v>1364</v>
      </c>
      <c r="F75" s="636"/>
      <c r="G75" s="637">
        <v>10.3</v>
      </c>
      <c r="H75" s="638"/>
      <c r="I75" s="639"/>
      <c r="J75" s="260"/>
      <c r="K75" s="261"/>
      <c r="L75" s="260"/>
      <c r="M75" s="261"/>
      <c r="N75" s="260"/>
      <c r="O75" s="261"/>
      <c r="P75" s="260"/>
      <c r="Q75" s="261"/>
      <c r="R75" s="260"/>
      <c r="S75" s="261"/>
      <c r="T75" s="260"/>
      <c r="U75" s="261"/>
      <c r="V75" s="1687"/>
      <c r="W75" s="1688"/>
      <c r="X75" s="1687"/>
      <c r="Y75" s="1688"/>
      <c r="Z75" s="1687"/>
      <c r="AA75" s="1688"/>
      <c r="AB75" s="1857"/>
      <c r="AC75" s="1688"/>
      <c r="AD75" s="260"/>
      <c r="AE75" s="261"/>
      <c r="AF75" s="260"/>
      <c r="AG75" s="261"/>
      <c r="AH75" s="260"/>
      <c r="AI75" s="261"/>
      <c r="AJ75" s="1687"/>
      <c r="AK75" s="1688"/>
      <c r="AL75" s="260"/>
      <c r="AM75" s="261"/>
      <c r="AN75" s="2378"/>
      <c r="AO75" s="1688"/>
      <c r="AP75" s="2174"/>
      <c r="AQ75" s="1963"/>
      <c r="AR75" s="1839"/>
      <c r="AS75" s="261"/>
      <c r="AT75" s="901"/>
      <c r="AU75" s="239"/>
      <c r="AV75" s="528"/>
      <c r="GJ75" s="140"/>
      <c r="GK75" s="141"/>
      <c r="GL75" s="141"/>
      <c r="GM75" s="141"/>
      <c r="GN75" s="141"/>
      <c r="GO75" s="141"/>
      <c r="GP75" s="141"/>
      <c r="GQ75" s="142"/>
      <c r="HQ75" s="143" t="s">
        <v>114</v>
      </c>
      <c r="HR75" s="143" t="s">
        <v>46</v>
      </c>
      <c r="HS75" s="10" t="s">
        <v>46</v>
      </c>
      <c r="HT75" s="10" t="s">
        <v>23</v>
      </c>
      <c r="HU75" s="10" t="s">
        <v>45</v>
      </c>
      <c r="HV75" s="143" t="s">
        <v>103</v>
      </c>
    </row>
    <row r="76" spans="1:244" s="1" customFormat="1" ht="30" customHeight="1" x14ac:dyDescent="0.2">
      <c r="A76" s="23"/>
      <c r="B76" s="550" t="s">
        <v>186</v>
      </c>
      <c r="C76" s="558" t="s">
        <v>105</v>
      </c>
      <c r="D76" s="559" t="s">
        <v>192</v>
      </c>
      <c r="E76" s="560" t="s">
        <v>193</v>
      </c>
      <c r="F76" s="561" t="s">
        <v>194</v>
      </c>
      <c r="G76" s="562">
        <v>140.85</v>
      </c>
      <c r="H76" s="563">
        <v>599</v>
      </c>
      <c r="I76" s="564">
        <f>ROUND(H76*G76,2)</f>
        <v>84369.15</v>
      </c>
      <c r="J76" s="694"/>
      <c r="K76" s="692">
        <f>ROUND(J76*$H76,2)</f>
        <v>0</v>
      </c>
      <c r="L76" s="694"/>
      <c r="M76" s="692">
        <f>ROUND(L76*$H76,2)</f>
        <v>0</v>
      </c>
      <c r="N76" s="694"/>
      <c r="O76" s="692">
        <f>ROUND(N76*$H76,2)</f>
        <v>0</v>
      </c>
      <c r="P76" s="694"/>
      <c r="Q76" s="692">
        <f>ROUND(P76*$H76,2)</f>
        <v>0</v>
      </c>
      <c r="R76" s="694"/>
      <c r="S76" s="692">
        <f>ROUND(R76*$H76,2)</f>
        <v>0</v>
      </c>
      <c r="T76" s="694"/>
      <c r="U76" s="692">
        <f>ROUND(T76*$H76,2)</f>
        <v>0</v>
      </c>
      <c r="V76" s="1694">
        <v>40</v>
      </c>
      <c r="W76" s="1682">
        <f>ROUND(V76*$H76,2)</f>
        <v>23960</v>
      </c>
      <c r="X76" s="1689">
        <v>30</v>
      </c>
      <c r="Y76" s="1682">
        <f>ROUND(X76*$H76,2)</f>
        <v>17970</v>
      </c>
      <c r="Z76" s="1694">
        <v>35.5</v>
      </c>
      <c r="AA76" s="1682">
        <f>ROUND(Z76*$H76,2)</f>
        <v>21264.5</v>
      </c>
      <c r="AB76" s="1951">
        <v>24</v>
      </c>
      <c r="AC76" s="1682">
        <f>ROUND(AB76*$H76,2)</f>
        <v>14376</v>
      </c>
      <c r="AD76" s="694"/>
      <c r="AE76" s="692">
        <f>ROUND(AD76*$H76,2)</f>
        <v>0</v>
      </c>
      <c r="AF76" s="694"/>
      <c r="AG76" s="692">
        <f>ROUND(AF76*$H76,2)</f>
        <v>0</v>
      </c>
      <c r="AH76" s="694"/>
      <c r="AI76" s="692">
        <f>ROUND(AH76*$H76,2)</f>
        <v>0</v>
      </c>
      <c r="AJ76" s="2111">
        <v>3</v>
      </c>
      <c r="AK76" s="1682">
        <f>ROUND(AJ76*$H76,2)</f>
        <v>1797</v>
      </c>
      <c r="AL76" s="694">
        <v>8.35</v>
      </c>
      <c r="AM76" s="692">
        <f>ROUND(AL76*$H76,2)</f>
        <v>5001.6499999999996</v>
      </c>
      <c r="AN76" s="2379"/>
      <c r="AO76" s="1682">
        <f>ROUND(AN76*$H76,2)</f>
        <v>0</v>
      </c>
      <c r="AP76" s="2175"/>
      <c r="AQ76" s="1958">
        <f>ROUND(AP76*$H76,2)</f>
        <v>0</v>
      </c>
      <c r="AR76" s="1842">
        <f>AP76+AN76+AL76+AJ76+AH76+AF76+AD76+AB76+Z76+X76+V76+T76+R76+P76+N76+L76+J76</f>
        <v>140.85</v>
      </c>
      <c r="AS76" s="692">
        <f>ROUND(AR76*H76,2)</f>
        <v>84369.15</v>
      </c>
      <c r="AT76" s="1828">
        <f>G76-AR76</f>
        <v>0</v>
      </c>
      <c r="AU76" s="703">
        <f>ROUND(AT76*H76,2)</f>
        <v>0</v>
      </c>
      <c r="AV76" s="814">
        <f>AU76/I76</f>
        <v>0</v>
      </c>
      <c r="GJ76" s="122" t="s">
        <v>7</v>
      </c>
      <c r="GK76" s="123" t="s">
        <v>31</v>
      </c>
      <c r="GL76" s="33"/>
      <c r="GM76" s="124">
        <f>GL76*G76</f>
        <v>0</v>
      </c>
      <c r="GN76" s="124">
        <v>0</v>
      </c>
      <c r="GO76" s="124">
        <f>GN76*G76</f>
        <v>0</v>
      </c>
      <c r="GP76" s="124">
        <v>0</v>
      </c>
      <c r="GQ76" s="125">
        <f>GP76*G76</f>
        <v>0</v>
      </c>
      <c r="GR76" s="22"/>
      <c r="GS76" s="22"/>
      <c r="GT76" s="22"/>
      <c r="GU76" s="22"/>
      <c r="GV76" s="22"/>
      <c r="GW76" s="22"/>
      <c r="GX76" s="22"/>
      <c r="GY76" s="22"/>
      <c r="GZ76" s="22"/>
      <c r="HA76" s="22"/>
      <c r="HB76" s="22"/>
      <c r="HO76" s="126" t="s">
        <v>110</v>
      </c>
      <c r="HQ76" s="126" t="s">
        <v>105</v>
      </c>
      <c r="HR76" s="126" t="s">
        <v>46</v>
      </c>
      <c r="HV76" s="13" t="s">
        <v>103</v>
      </c>
      <c r="IB76" s="127">
        <f>IF(GK76="základní",I76,0)</f>
        <v>84369.15</v>
      </c>
      <c r="IC76" s="127">
        <f>IF(GK76="snížená",I76,0)</f>
        <v>0</v>
      </c>
      <c r="ID76" s="127">
        <f>IF(GK76="zákl. přenesená",I76,0)</f>
        <v>0</v>
      </c>
      <c r="IE76" s="127">
        <f>IF(GK76="sníž. přenesená",I76,0)</f>
        <v>0</v>
      </c>
      <c r="IF76" s="127">
        <f>IF(GK76="nulová",I76,0)</f>
        <v>0</v>
      </c>
      <c r="IG76" s="13" t="s">
        <v>45</v>
      </c>
      <c r="IH76" s="127">
        <f>ROUND(H76*G76,2)</f>
        <v>84369.15</v>
      </c>
      <c r="II76" s="13" t="s">
        <v>110</v>
      </c>
      <c r="IJ76" s="126" t="s">
        <v>1365</v>
      </c>
    </row>
    <row r="77" spans="1:244" s="1" customFormat="1" ht="57" customHeight="1" x14ac:dyDescent="0.2">
      <c r="A77" s="23"/>
      <c r="B77" s="625"/>
      <c r="C77" s="685" t="s">
        <v>112</v>
      </c>
      <c r="D77" s="196"/>
      <c r="E77" s="626" t="s">
        <v>196</v>
      </c>
      <c r="F77" s="196"/>
      <c r="G77" s="196"/>
      <c r="H77" s="197"/>
      <c r="I77" s="498"/>
      <c r="J77" s="693"/>
      <c r="K77" s="409"/>
      <c r="L77" s="693"/>
      <c r="M77" s="409"/>
      <c r="N77" s="693"/>
      <c r="O77" s="409"/>
      <c r="P77" s="693"/>
      <c r="Q77" s="409"/>
      <c r="R77" s="693"/>
      <c r="S77" s="409"/>
      <c r="T77" s="693"/>
      <c r="U77" s="409"/>
      <c r="V77" s="1683"/>
      <c r="W77" s="1684"/>
      <c r="X77" s="1683"/>
      <c r="Y77" s="1684"/>
      <c r="Z77" s="1683"/>
      <c r="AA77" s="1684"/>
      <c r="AB77" s="1853"/>
      <c r="AC77" s="1684"/>
      <c r="AD77" s="693"/>
      <c r="AE77" s="409"/>
      <c r="AF77" s="693"/>
      <c r="AG77" s="409"/>
      <c r="AH77" s="693"/>
      <c r="AI77" s="409"/>
      <c r="AJ77" s="1683"/>
      <c r="AK77" s="1684"/>
      <c r="AL77" s="693"/>
      <c r="AM77" s="409"/>
      <c r="AN77" s="2376"/>
      <c r="AO77" s="1684"/>
      <c r="AP77" s="2172"/>
      <c r="AQ77" s="1959"/>
      <c r="AR77" s="1837"/>
      <c r="AS77" s="409"/>
      <c r="AT77" s="897"/>
      <c r="AU77" s="174"/>
      <c r="AV77" s="815"/>
      <c r="GJ77" s="128"/>
      <c r="GK77" s="129"/>
      <c r="GL77" s="33"/>
      <c r="GM77" s="33"/>
      <c r="GN77" s="33"/>
      <c r="GO77" s="33"/>
      <c r="GP77" s="33"/>
      <c r="GQ77" s="34"/>
      <c r="GR77" s="22"/>
      <c r="GS77" s="22"/>
      <c r="GT77" s="22"/>
      <c r="GU77" s="22"/>
      <c r="GV77" s="22"/>
      <c r="GW77" s="22"/>
      <c r="GX77" s="22"/>
      <c r="GY77" s="22"/>
      <c r="GZ77" s="22"/>
      <c r="HA77" s="22"/>
      <c r="HB77" s="22"/>
      <c r="HQ77" s="13" t="s">
        <v>112</v>
      </c>
      <c r="HR77" s="13" t="s">
        <v>46</v>
      </c>
    </row>
    <row r="78" spans="1:244" s="10" customFormat="1" ht="30" customHeight="1" x14ac:dyDescent="0.2">
      <c r="A78" s="137"/>
      <c r="B78" s="633"/>
      <c r="C78" s="685" t="s">
        <v>114</v>
      </c>
      <c r="D78" s="634" t="s">
        <v>7</v>
      </c>
      <c r="E78" s="635" t="s">
        <v>1366</v>
      </c>
      <c r="F78" s="636"/>
      <c r="G78" s="637">
        <v>140.85</v>
      </c>
      <c r="H78" s="638"/>
      <c r="I78" s="639"/>
      <c r="J78" s="260"/>
      <c r="K78" s="261"/>
      <c r="L78" s="260"/>
      <c r="M78" s="261"/>
      <c r="N78" s="260"/>
      <c r="O78" s="261"/>
      <c r="P78" s="260"/>
      <c r="Q78" s="261"/>
      <c r="R78" s="260"/>
      <c r="S78" s="261"/>
      <c r="T78" s="260"/>
      <c r="U78" s="261"/>
      <c r="V78" s="1687"/>
      <c r="W78" s="1688"/>
      <c r="X78" s="1687"/>
      <c r="Y78" s="1688"/>
      <c r="Z78" s="1687"/>
      <c r="AA78" s="1688"/>
      <c r="AB78" s="1857"/>
      <c r="AC78" s="1688"/>
      <c r="AD78" s="260"/>
      <c r="AE78" s="261"/>
      <c r="AF78" s="260"/>
      <c r="AG78" s="261"/>
      <c r="AH78" s="260"/>
      <c r="AI78" s="261"/>
      <c r="AJ78" s="1687"/>
      <c r="AK78" s="1688"/>
      <c r="AL78" s="260"/>
      <c r="AM78" s="261"/>
      <c r="AN78" s="2378"/>
      <c r="AO78" s="1688"/>
      <c r="AP78" s="2174"/>
      <c r="AQ78" s="1963"/>
      <c r="AR78" s="1839"/>
      <c r="AS78" s="261"/>
      <c r="AT78" s="901"/>
      <c r="AU78" s="239"/>
      <c r="AV78" s="528"/>
      <c r="GJ78" s="140"/>
      <c r="GK78" s="141"/>
      <c r="GL78" s="141"/>
      <c r="GM78" s="141"/>
      <c r="GN78" s="141"/>
      <c r="GO78" s="141"/>
      <c r="GP78" s="141"/>
      <c r="GQ78" s="142"/>
      <c r="HQ78" s="143" t="s">
        <v>114</v>
      </c>
      <c r="HR78" s="143" t="s">
        <v>46</v>
      </c>
      <c r="HS78" s="10" t="s">
        <v>46</v>
      </c>
      <c r="HT78" s="10" t="s">
        <v>23</v>
      </c>
      <c r="HU78" s="10" t="s">
        <v>45</v>
      </c>
      <c r="HV78" s="143" t="s">
        <v>103</v>
      </c>
    </row>
    <row r="79" spans="1:244" s="1" customFormat="1" ht="30" customHeight="1" x14ac:dyDescent="0.2">
      <c r="A79" s="23"/>
      <c r="B79" s="550" t="s">
        <v>191</v>
      </c>
      <c r="C79" s="558" t="s">
        <v>105</v>
      </c>
      <c r="D79" s="559" t="s">
        <v>200</v>
      </c>
      <c r="E79" s="560" t="s">
        <v>201</v>
      </c>
      <c r="F79" s="561" t="s">
        <v>194</v>
      </c>
      <c r="G79" s="562">
        <v>8.2799999999999994</v>
      </c>
      <c r="H79" s="563">
        <v>58.4</v>
      </c>
      <c r="I79" s="564">
        <f>ROUND(H79*G79,2)</f>
        <v>483.55</v>
      </c>
      <c r="J79" s="694"/>
      <c r="K79" s="692">
        <f>ROUND(J79*$H79,2)</f>
        <v>0</v>
      </c>
      <c r="L79" s="694"/>
      <c r="M79" s="692">
        <f>ROUND(L79*$H79,2)</f>
        <v>0</v>
      </c>
      <c r="N79" s="694"/>
      <c r="O79" s="692">
        <f>ROUND(N79*$H79,2)</f>
        <v>0</v>
      </c>
      <c r="P79" s="694"/>
      <c r="Q79" s="692">
        <f>ROUND(P79*$H79,2)</f>
        <v>0</v>
      </c>
      <c r="R79" s="694"/>
      <c r="S79" s="692">
        <f>ROUND(R79*$H79,2)</f>
        <v>0</v>
      </c>
      <c r="T79" s="694"/>
      <c r="U79" s="692">
        <f>ROUND(T79*$H79,2)</f>
        <v>0</v>
      </c>
      <c r="V79" s="1694"/>
      <c r="W79" s="1682">
        <f>ROUND(V79*$H79,2)</f>
        <v>0</v>
      </c>
      <c r="X79" s="1689">
        <f>G79</f>
        <v>8.2799999999999994</v>
      </c>
      <c r="Y79" s="1682">
        <f>ROUND(X79*$H79,2)</f>
        <v>483.55</v>
      </c>
      <c r="Z79" s="1694"/>
      <c r="AA79" s="1682">
        <f>ROUND(Z79*$H79,2)</f>
        <v>0</v>
      </c>
      <c r="AB79" s="1951"/>
      <c r="AC79" s="1682">
        <f>ROUND(AB79*$H79,2)</f>
        <v>0</v>
      </c>
      <c r="AD79" s="694"/>
      <c r="AE79" s="692">
        <f>ROUND(AD79*$H79,2)</f>
        <v>0</v>
      </c>
      <c r="AF79" s="694"/>
      <c r="AG79" s="692">
        <f>ROUND(AF79*$H79,2)</f>
        <v>0</v>
      </c>
      <c r="AH79" s="694"/>
      <c r="AI79" s="692">
        <f>ROUND(AH79*$H79,2)</f>
        <v>0</v>
      </c>
      <c r="AJ79" s="2111"/>
      <c r="AK79" s="1682">
        <f>ROUND(AJ79*$H79,2)</f>
        <v>0</v>
      </c>
      <c r="AL79" s="694"/>
      <c r="AM79" s="692">
        <f>ROUND(AL79*$H79,2)</f>
        <v>0</v>
      </c>
      <c r="AN79" s="2379"/>
      <c r="AO79" s="1682">
        <f>ROUND(AN79*$H79,2)</f>
        <v>0</v>
      </c>
      <c r="AP79" s="2175"/>
      <c r="AQ79" s="1958">
        <f>ROUND(AP79*$H79,2)</f>
        <v>0</v>
      </c>
      <c r="AR79" s="1842">
        <f>AP79+AN79+AL79+AJ79+AH79+AF79+AD79+AB79+Z79+X79+V79+T79+R79+P79+N79+L79+J79</f>
        <v>8.2799999999999994</v>
      </c>
      <c r="AS79" s="692">
        <f>ROUND(AR79*H79,2)</f>
        <v>483.55</v>
      </c>
      <c r="AT79" s="1828">
        <f>G79-AR79</f>
        <v>0</v>
      </c>
      <c r="AU79" s="703">
        <f>ROUND(AT79*H79,2)</f>
        <v>0</v>
      </c>
      <c r="AV79" s="814">
        <f>AU79/I79</f>
        <v>0</v>
      </c>
      <c r="GJ79" s="122" t="s">
        <v>7</v>
      </c>
      <c r="GK79" s="123" t="s">
        <v>31</v>
      </c>
      <c r="GL79" s="33"/>
      <c r="GM79" s="124">
        <f>GL79*G79</f>
        <v>0</v>
      </c>
      <c r="GN79" s="124">
        <v>0</v>
      </c>
      <c r="GO79" s="124">
        <f>GN79*G79</f>
        <v>0</v>
      </c>
      <c r="GP79" s="124">
        <v>0</v>
      </c>
      <c r="GQ79" s="125">
        <f>GP79*G79</f>
        <v>0</v>
      </c>
      <c r="GR79" s="22"/>
      <c r="GS79" s="22"/>
      <c r="GT79" s="22"/>
      <c r="GU79" s="22"/>
      <c r="GV79" s="22"/>
      <c r="GW79" s="22"/>
      <c r="GX79" s="22"/>
      <c r="GY79" s="22"/>
      <c r="GZ79" s="22"/>
      <c r="HA79" s="22"/>
      <c r="HB79" s="22"/>
      <c r="HO79" s="126" t="s">
        <v>110</v>
      </c>
      <c r="HQ79" s="126" t="s">
        <v>105</v>
      </c>
      <c r="HR79" s="126" t="s">
        <v>46</v>
      </c>
      <c r="HV79" s="13" t="s">
        <v>103</v>
      </c>
      <c r="IB79" s="127">
        <f>IF(GK79="základní",I79,0)</f>
        <v>483.55</v>
      </c>
      <c r="IC79" s="127">
        <f>IF(GK79="snížená",I79,0)</f>
        <v>0</v>
      </c>
      <c r="ID79" s="127">
        <f>IF(GK79="zákl. přenesená",I79,0)</f>
        <v>0</v>
      </c>
      <c r="IE79" s="127">
        <f>IF(GK79="sníž. přenesená",I79,0)</f>
        <v>0</v>
      </c>
      <c r="IF79" s="127">
        <f>IF(GK79="nulová",I79,0)</f>
        <v>0</v>
      </c>
      <c r="IG79" s="13" t="s">
        <v>45</v>
      </c>
      <c r="IH79" s="127">
        <f>ROUND(H79*G79,2)</f>
        <v>483.55</v>
      </c>
      <c r="II79" s="13" t="s">
        <v>110</v>
      </c>
      <c r="IJ79" s="126" t="s">
        <v>1367</v>
      </c>
    </row>
    <row r="80" spans="1:244" s="1" customFormat="1" ht="30" customHeight="1" x14ac:dyDescent="0.2">
      <c r="A80" s="23"/>
      <c r="B80" s="625"/>
      <c r="C80" s="685" t="s">
        <v>112</v>
      </c>
      <c r="D80" s="196"/>
      <c r="E80" s="626" t="s">
        <v>203</v>
      </c>
      <c r="F80" s="196"/>
      <c r="G80" s="196"/>
      <c r="H80" s="197"/>
      <c r="I80" s="498"/>
      <c r="J80" s="693"/>
      <c r="K80" s="409"/>
      <c r="L80" s="693"/>
      <c r="M80" s="409"/>
      <c r="N80" s="693"/>
      <c r="O80" s="409"/>
      <c r="P80" s="693"/>
      <c r="Q80" s="409"/>
      <c r="R80" s="693"/>
      <c r="S80" s="409"/>
      <c r="T80" s="693"/>
      <c r="U80" s="409"/>
      <c r="V80" s="1683"/>
      <c r="W80" s="1684"/>
      <c r="X80" s="1683"/>
      <c r="Y80" s="1684"/>
      <c r="Z80" s="1683"/>
      <c r="AA80" s="1684"/>
      <c r="AB80" s="1853"/>
      <c r="AC80" s="1684"/>
      <c r="AD80" s="693"/>
      <c r="AE80" s="409"/>
      <c r="AF80" s="693"/>
      <c r="AG80" s="409"/>
      <c r="AH80" s="693"/>
      <c r="AI80" s="409"/>
      <c r="AJ80" s="1683"/>
      <c r="AK80" s="1684"/>
      <c r="AL80" s="693"/>
      <c r="AM80" s="409"/>
      <c r="AN80" s="2376"/>
      <c r="AO80" s="1684"/>
      <c r="AP80" s="2172"/>
      <c r="AQ80" s="1959"/>
      <c r="AR80" s="1837"/>
      <c r="AS80" s="409"/>
      <c r="AT80" s="897"/>
      <c r="AU80" s="174"/>
      <c r="AV80" s="815"/>
      <c r="GJ80" s="128"/>
      <c r="GK80" s="129"/>
      <c r="GL80" s="33"/>
      <c r="GM80" s="33"/>
      <c r="GN80" s="33"/>
      <c r="GO80" s="33"/>
      <c r="GP80" s="33"/>
      <c r="GQ80" s="34"/>
      <c r="GR80" s="22"/>
      <c r="GS80" s="22"/>
      <c r="GT80" s="22"/>
      <c r="GU80" s="22"/>
      <c r="GV80" s="22"/>
      <c r="GW80" s="22"/>
      <c r="GX80" s="22"/>
      <c r="GY80" s="22"/>
      <c r="GZ80" s="22"/>
      <c r="HA80" s="22"/>
      <c r="HB80" s="22"/>
      <c r="HQ80" s="13" t="s">
        <v>112</v>
      </c>
      <c r="HR80" s="13" t="s">
        <v>46</v>
      </c>
    </row>
    <row r="81" spans="1:244" s="9" customFormat="1" ht="30" customHeight="1" x14ac:dyDescent="0.2">
      <c r="A81" s="130"/>
      <c r="B81" s="627"/>
      <c r="C81" s="685" t="s">
        <v>114</v>
      </c>
      <c r="D81" s="628" t="s">
        <v>7</v>
      </c>
      <c r="E81" s="629" t="s">
        <v>1368</v>
      </c>
      <c r="F81" s="630"/>
      <c r="G81" s="628" t="s">
        <v>7</v>
      </c>
      <c r="H81" s="631"/>
      <c r="I81" s="632"/>
      <c r="J81" s="258"/>
      <c r="K81" s="259"/>
      <c r="L81" s="258"/>
      <c r="M81" s="259"/>
      <c r="N81" s="258"/>
      <c r="O81" s="259"/>
      <c r="P81" s="258"/>
      <c r="Q81" s="259"/>
      <c r="R81" s="258"/>
      <c r="S81" s="259"/>
      <c r="T81" s="258"/>
      <c r="U81" s="259"/>
      <c r="V81" s="1685"/>
      <c r="W81" s="1686"/>
      <c r="X81" s="1685"/>
      <c r="Y81" s="1686"/>
      <c r="Z81" s="1685"/>
      <c r="AA81" s="1686"/>
      <c r="AB81" s="1855"/>
      <c r="AC81" s="1686"/>
      <c r="AD81" s="258"/>
      <c r="AE81" s="259"/>
      <c r="AF81" s="258"/>
      <c r="AG81" s="259"/>
      <c r="AH81" s="258"/>
      <c r="AI81" s="259"/>
      <c r="AJ81" s="1685"/>
      <c r="AK81" s="1686"/>
      <c r="AL81" s="258"/>
      <c r="AM81" s="259"/>
      <c r="AN81" s="2377"/>
      <c r="AO81" s="1686"/>
      <c r="AP81" s="2173"/>
      <c r="AQ81" s="1961"/>
      <c r="AR81" s="1838"/>
      <c r="AS81" s="259"/>
      <c r="AT81" s="899"/>
      <c r="AU81" s="245"/>
      <c r="AV81" s="527"/>
      <c r="GJ81" s="133"/>
      <c r="GK81" s="134"/>
      <c r="GL81" s="134"/>
      <c r="GM81" s="134"/>
      <c r="GN81" s="134"/>
      <c r="GO81" s="134"/>
      <c r="GP81" s="134"/>
      <c r="GQ81" s="135"/>
      <c r="HQ81" s="136" t="s">
        <v>114</v>
      </c>
      <c r="HR81" s="136" t="s">
        <v>46</v>
      </c>
      <c r="HS81" s="9" t="s">
        <v>45</v>
      </c>
      <c r="HT81" s="9" t="s">
        <v>23</v>
      </c>
      <c r="HU81" s="9" t="s">
        <v>44</v>
      </c>
      <c r="HV81" s="136" t="s">
        <v>103</v>
      </c>
    </row>
    <row r="82" spans="1:244" s="10" customFormat="1" ht="30" customHeight="1" x14ac:dyDescent="0.2">
      <c r="A82" s="137"/>
      <c r="B82" s="633"/>
      <c r="C82" s="685" t="s">
        <v>114</v>
      </c>
      <c r="D82" s="634" t="s">
        <v>7</v>
      </c>
      <c r="E82" s="635" t="s">
        <v>1369</v>
      </c>
      <c r="F82" s="636"/>
      <c r="G82" s="637">
        <v>8.2799999999999994</v>
      </c>
      <c r="H82" s="638"/>
      <c r="I82" s="639"/>
      <c r="J82" s="260"/>
      <c r="K82" s="261"/>
      <c r="L82" s="260"/>
      <c r="M82" s="261"/>
      <c r="N82" s="260"/>
      <c r="O82" s="261"/>
      <c r="P82" s="260"/>
      <c r="Q82" s="261"/>
      <c r="R82" s="260"/>
      <c r="S82" s="261"/>
      <c r="T82" s="260"/>
      <c r="U82" s="261"/>
      <c r="V82" s="1687"/>
      <c r="W82" s="1688"/>
      <c r="X82" s="1687"/>
      <c r="Y82" s="1688"/>
      <c r="Z82" s="1687"/>
      <c r="AA82" s="1688"/>
      <c r="AB82" s="1857"/>
      <c r="AC82" s="1688"/>
      <c r="AD82" s="260"/>
      <c r="AE82" s="261"/>
      <c r="AF82" s="260"/>
      <c r="AG82" s="261"/>
      <c r="AH82" s="260"/>
      <c r="AI82" s="261"/>
      <c r="AJ82" s="1687"/>
      <c r="AK82" s="1688"/>
      <c r="AL82" s="260"/>
      <c r="AM82" s="261"/>
      <c r="AN82" s="2378"/>
      <c r="AO82" s="1688"/>
      <c r="AP82" s="2174"/>
      <c r="AQ82" s="1963"/>
      <c r="AR82" s="1839"/>
      <c r="AS82" s="261"/>
      <c r="AT82" s="901"/>
      <c r="AU82" s="239"/>
      <c r="AV82" s="528"/>
      <c r="GJ82" s="140"/>
      <c r="GK82" s="141"/>
      <c r="GL82" s="141"/>
      <c r="GM82" s="141"/>
      <c r="GN82" s="141"/>
      <c r="GO82" s="141"/>
      <c r="GP82" s="141"/>
      <c r="GQ82" s="142"/>
      <c r="HQ82" s="143" t="s">
        <v>114</v>
      </c>
      <c r="HR82" s="143" t="s">
        <v>46</v>
      </c>
      <c r="HS82" s="10" t="s">
        <v>46</v>
      </c>
      <c r="HT82" s="10" t="s">
        <v>23</v>
      </c>
      <c r="HU82" s="10" t="s">
        <v>45</v>
      </c>
      <c r="HV82" s="143" t="s">
        <v>103</v>
      </c>
    </row>
    <row r="83" spans="1:244" s="1" customFormat="1" ht="38.4" customHeight="1" x14ac:dyDescent="0.2">
      <c r="A83" s="23"/>
      <c r="B83" s="550" t="s">
        <v>199</v>
      </c>
      <c r="C83" s="558" t="s">
        <v>105</v>
      </c>
      <c r="D83" s="559" t="s">
        <v>207</v>
      </c>
      <c r="E83" s="560" t="s">
        <v>208</v>
      </c>
      <c r="F83" s="561" t="s">
        <v>194</v>
      </c>
      <c r="G83" s="562">
        <v>172.18</v>
      </c>
      <c r="H83" s="563">
        <v>155</v>
      </c>
      <c r="I83" s="564">
        <f>ROUND(H83*G83,2)</f>
        <v>26687.9</v>
      </c>
      <c r="J83" s="694"/>
      <c r="K83" s="692">
        <f>ROUND(J83*$H83,2)</f>
        <v>0</v>
      </c>
      <c r="L83" s="694"/>
      <c r="M83" s="692">
        <f>ROUND(L83*$H83,2)</f>
        <v>0</v>
      </c>
      <c r="N83" s="694"/>
      <c r="O83" s="692">
        <f>ROUND(N83*$H83,2)</f>
        <v>0</v>
      </c>
      <c r="P83" s="694"/>
      <c r="Q83" s="692">
        <f>ROUND(P83*$H83,2)</f>
        <v>0</v>
      </c>
      <c r="R83" s="694"/>
      <c r="S83" s="692">
        <f>ROUND(R83*$H83,2)</f>
        <v>0</v>
      </c>
      <c r="T83" s="694"/>
      <c r="U83" s="692">
        <f>ROUND(T83*$H83,2)</f>
        <v>0</v>
      </c>
      <c r="V83" s="1694">
        <v>45</v>
      </c>
      <c r="W83" s="1682">
        <f>ROUND(V83*$H83,2)</f>
        <v>6975</v>
      </c>
      <c r="X83" s="1689">
        <v>42</v>
      </c>
      <c r="Y83" s="1682">
        <f>ROUND(X83*$H83,2)</f>
        <v>6510</v>
      </c>
      <c r="Z83" s="1694">
        <v>31</v>
      </c>
      <c r="AA83" s="1682">
        <f>ROUND(Z83*$H83,2)</f>
        <v>4805</v>
      </c>
      <c r="AB83" s="1951">
        <v>18</v>
      </c>
      <c r="AC83" s="1682">
        <f>ROUND(AB83*$H83,2)</f>
        <v>2790</v>
      </c>
      <c r="AD83" s="694"/>
      <c r="AE83" s="692">
        <f>ROUND(AD83*$H83,2)</f>
        <v>0</v>
      </c>
      <c r="AF83" s="694"/>
      <c r="AG83" s="692">
        <f>ROUND(AF83*$H83,2)</f>
        <v>0</v>
      </c>
      <c r="AH83" s="694">
        <v>5</v>
      </c>
      <c r="AI83" s="692">
        <f>ROUND(AH83*$H83,2)</f>
        <v>775</v>
      </c>
      <c r="AJ83" s="2111">
        <v>13.34</v>
      </c>
      <c r="AK83" s="1682">
        <f>ROUND(AJ83*$H83,2)</f>
        <v>2067.6999999999998</v>
      </c>
      <c r="AL83" s="694">
        <v>17.84</v>
      </c>
      <c r="AM83" s="692">
        <f>ROUND(AL83*$H83,2)</f>
        <v>2765.2</v>
      </c>
      <c r="AN83" s="2379"/>
      <c r="AO83" s="1682">
        <f>ROUND(AN83*$H83,2)</f>
        <v>0</v>
      </c>
      <c r="AP83" s="2175"/>
      <c r="AQ83" s="1958">
        <f>ROUND(AP83*$H83,2)</f>
        <v>0</v>
      </c>
      <c r="AR83" s="1842">
        <f>AP83+AN83+AL83+AJ83+AH83+AF83+AD83+AB83+Z83+X83+V83+T83+R83+P83+N83+L83+J83</f>
        <v>172.18</v>
      </c>
      <c r="AS83" s="692">
        <f>ROUND(AR83*H83,2)</f>
        <v>26687.9</v>
      </c>
      <c r="AT83" s="1828">
        <f>G83-AR83</f>
        <v>0</v>
      </c>
      <c r="AU83" s="703">
        <f>ROUND(AT83*H83,2)</f>
        <v>0</v>
      </c>
      <c r="AV83" s="814">
        <f>AU83/I83</f>
        <v>0</v>
      </c>
      <c r="GJ83" s="122" t="s">
        <v>7</v>
      </c>
      <c r="GK83" s="123" t="s">
        <v>31</v>
      </c>
      <c r="GL83" s="33"/>
      <c r="GM83" s="124">
        <f>GL83*G83</f>
        <v>0</v>
      </c>
      <c r="GN83" s="124">
        <v>0</v>
      </c>
      <c r="GO83" s="124">
        <f>GN83*G83</f>
        <v>0</v>
      </c>
      <c r="GP83" s="124">
        <v>0</v>
      </c>
      <c r="GQ83" s="125">
        <f>GP83*G83</f>
        <v>0</v>
      </c>
      <c r="GR83" s="22"/>
      <c r="GS83" s="22"/>
      <c r="GT83" s="22"/>
      <c r="GU83" s="22"/>
      <c r="GV83" s="22"/>
      <c r="GW83" s="22"/>
      <c r="GX83" s="22"/>
      <c r="GY83" s="22"/>
      <c r="GZ83" s="22"/>
      <c r="HA83" s="22"/>
      <c r="HB83" s="22"/>
      <c r="HO83" s="126" t="s">
        <v>110</v>
      </c>
      <c r="HQ83" s="126" t="s">
        <v>105</v>
      </c>
      <c r="HR83" s="126" t="s">
        <v>46</v>
      </c>
      <c r="HV83" s="13" t="s">
        <v>103</v>
      </c>
      <c r="IB83" s="127">
        <f>IF(GK83="základní",I83,0)</f>
        <v>26687.9</v>
      </c>
      <c r="IC83" s="127">
        <f>IF(GK83="snížená",I83,0)</f>
        <v>0</v>
      </c>
      <c r="ID83" s="127">
        <f>IF(GK83="zákl. přenesená",I83,0)</f>
        <v>0</v>
      </c>
      <c r="IE83" s="127">
        <f>IF(GK83="sníž. přenesená",I83,0)</f>
        <v>0</v>
      </c>
      <c r="IF83" s="127">
        <f>IF(GK83="nulová",I83,0)</f>
        <v>0</v>
      </c>
      <c r="IG83" s="13" t="s">
        <v>45</v>
      </c>
      <c r="IH83" s="127">
        <f>ROUND(H83*G83,2)</f>
        <v>26687.9</v>
      </c>
      <c r="II83" s="13" t="s">
        <v>110</v>
      </c>
      <c r="IJ83" s="126" t="s">
        <v>1370</v>
      </c>
    </row>
    <row r="84" spans="1:244" s="1" customFormat="1" ht="30" customHeight="1" x14ac:dyDescent="0.2">
      <c r="A84" s="23"/>
      <c r="B84" s="625"/>
      <c r="C84" s="685" t="s">
        <v>112</v>
      </c>
      <c r="D84" s="196"/>
      <c r="E84" s="626" t="s">
        <v>210</v>
      </c>
      <c r="F84" s="196"/>
      <c r="G84" s="196"/>
      <c r="H84" s="197"/>
      <c r="I84" s="498"/>
      <c r="J84" s="693"/>
      <c r="K84" s="409"/>
      <c r="L84" s="693"/>
      <c r="M84" s="409"/>
      <c r="N84" s="693"/>
      <c r="O84" s="409"/>
      <c r="P84" s="693"/>
      <c r="Q84" s="409"/>
      <c r="R84" s="693"/>
      <c r="S84" s="409"/>
      <c r="T84" s="693"/>
      <c r="U84" s="409"/>
      <c r="V84" s="1683"/>
      <c r="W84" s="1684"/>
      <c r="X84" s="1683"/>
      <c r="Y84" s="1684"/>
      <c r="Z84" s="1683"/>
      <c r="AA84" s="1684"/>
      <c r="AB84" s="1853"/>
      <c r="AC84" s="1684"/>
      <c r="AD84" s="693"/>
      <c r="AE84" s="409"/>
      <c r="AF84" s="693"/>
      <c r="AG84" s="409"/>
      <c r="AH84" s="693"/>
      <c r="AI84" s="409"/>
      <c r="AJ84" s="1683"/>
      <c r="AK84" s="1684"/>
      <c r="AL84" s="693"/>
      <c r="AM84" s="409"/>
      <c r="AN84" s="2376"/>
      <c r="AO84" s="1684"/>
      <c r="AP84" s="2172"/>
      <c r="AQ84" s="1959"/>
      <c r="AR84" s="1837"/>
      <c r="AS84" s="409"/>
      <c r="AT84" s="897"/>
      <c r="AU84" s="174"/>
      <c r="AV84" s="815"/>
      <c r="GJ84" s="128"/>
      <c r="GK84" s="129"/>
      <c r="GL84" s="33"/>
      <c r="GM84" s="33"/>
      <c r="GN84" s="33"/>
      <c r="GO84" s="33"/>
      <c r="GP84" s="33"/>
      <c r="GQ84" s="34"/>
      <c r="GR84" s="22"/>
      <c r="GS84" s="22"/>
      <c r="GT84" s="22"/>
      <c r="GU84" s="22"/>
      <c r="GV84" s="22"/>
      <c r="GW84" s="22"/>
      <c r="GX84" s="22"/>
      <c r="GY84" s="22"/>
      <c r="GZ84" s="22"/>
      <c r="HA84" s="22"/>
      <c r="HB84" s="22"/>
      <c r="HQ84" s="13" t="s">
        <v>112</v>
      </c>
      <c r="HR84" s="13" t="s">
        <v>46</v>
      </c>
    </row>
    <row r="85" spans="1:244" s="9" customFormat="1" ht="30" customHeight="1" x14ac:dyDescent="0.2">
      <c r="A85" s="130"/>
      <c r="B85" s="627"/>
      <c r="C85" s="685" t="s">
        <v>114</v>
      </c>
      <c r="D85" s="628" t="s">
        <v>7</v>
      </c>
      <c r="E85" s="629" t="s">
        <v>1371</v>
      </c>
      <c r="F85" s="630"/>
      <c r="G85" s="628" t="s">
        <v>7</v>
      </c>
      <c r="H85" s="631"/>
      <c r="I85" s="632"/>
      <c r="J85" s="258"/>
      <c r="K85" s="259"/>
      <c r="L85" s="258"/>
      <c r="M85" s="259"/>
      <c r="N85" s="258"/>
      <c r="O85" s="259"/>
      <c r="P85" s="258"/>
      <c r="Q85" s="259"/>
      <c r="R85" s="258"/>
      <c r="S85" s="259"/>
      <c r="T85" s="258"/>
      <c r="U85" s="259"/>
      <c r="V85" s="1685"/>
      <c r="W85" s="1686"/>
      <c r="X85" s="1685"/>
      <c r="Y85" s="1686"/>
      <c r="Z85" s="1685"/>
      <c r="AA85" s="1686"/>
      <c r="AB85" s="1855"/>
      <c r="AC85" s="1686"/>
      <c r="AD85" s="258"/>
      <c r="AE85" s="259"/>
      <c r="AF85" s="258"/>
      <c r="AG85" s="259"/>
      <c r="AH85" s="258"/>
      <c r="AI85" s="259"/>
      <c r="AJ85" s="1685"/>
      <c r="AK85" s="1686"/>
      <c r="AL85" s="258"/>
      <c r="AM85" s="259"/>
      <c r="AN85" s="2377"/>
      <c r="AO85" s="1686"/>
      <c r="AP85" s="2173"/>
      <c r="AQ85" s="1961"/>
      <c r="AR85" s="1838"/>
      <c r="AS85" s="259"/>
      <c r="AT85" s="899"/>
      <c r="AU85" s="245"/>
      <c r="AV85" s="527"/>
      <c r="GJ85" s="133"/>
      <c r="GK85" s="134"/>
      <c r="GL85" s="134"/>
      <c r="GM85" s="134"/>
      <c r="GN85" s="134"/>
      <c r="GO85" s="134"/>
      <c r="GP85" s="134"/>
      <c r="GQ85" s="135"/>
      <c r="HQ85" s="136" t="s">
        <v>114</v>
      </c>
      <c r="HR85" s="136" t="s">
        <v>46</v>
      </c>
      <c r="HS85" s="9" t="s">
        <v>45</v>
      </c>
      <c r="HT85" s="9" t="s">
        <v>23</v>
      </c>
      <c r="HU85" s="9" t="s">
        <v>44</v>
      </c>
      <c r="HV85" s="136" t="s">
        <v>103</v>
      </c>
    </row>
    <row r="86" spans="1:244" s="10" customFormat="1" ht="30" customHeight="1" x14ac:dyDescent="0.2">
      <c r="A86" s="137"/>
      <c r="B86" s="633"/>
      <c r="C86" s="685" t="s">
        <v>114</v>
      </c>
      <c r="D86" s="634" t="s">
        <v>7</v>
      </c>
      <c r="E86" s="635" t="s">
        <v>1372</v>
      </c>
      <c r="F86" s="636"/>
      <c r="G86" s="637">
        <v>1116.58</v>
      </c>
      <c r="H86" s="638"/>
      <c r="I86" s="639"/>
      <c r="J86" s="260"/>
      <c r="K86" s="261"/>
      <c r="L86" s="260"/>
      <c r="M86" s="261"/>
      <c r="N86" s="260"/>
      <c r="O86" s="261"/>
      <c r="P86" s="260"/>
      <c r="Q86" s="261"/>
      <c r="R86" s="260"/>
      <c r="S86" s="261"/>
      <c r="T86" s="260"/>
      <c r="U86" s="261"/>
      <c r="V86" s="1687"/>
      <c r="W86" s="1688"/>
      <c r="X86" s="1687"/>
      <c r="Y86" s="1688"/>
      <c r="Z86" s="1687"/>
      <c r="AA86" s="1688"/>
      <c r="AB86" s="1857"/>
      <c r="AC86" s="1688"/>
      <c r="AD86" s="260"/>
      <c r="AE86" s="261"/>
      <c r="AF86" s="260"/>
      <c r="AG86" s="261"/>
      <c r="AH86" s="260"/>
      <c r="AI86" s="261"/>
      <c r="AJ86" s="1687"/>
      <c r="AK86" s="1688"/>
      <c r="AL86" s="260"/>
      <c r="AM86" s="261"/>
      <c r="AN86" s="2378"/>
      <c r="AO86" s="1688"/>
      <c r="AP86" s="2174"/>
      <c r="AQ86" s="1963"/>
      <c r="AR86" s="1839"/>
      <c r="AS86" s="261"/>
      <c r="AT86" s="901"/>
      <c r="AU86" s="239"/>
      <c r="AV86" s="528"/>
      <c r="GJ86" s="140"/>
      <c r="GK86" s="141"/>
      <c r="GL86" s="141"/>
      <c r="GM86" s="141"/>
      <c r="GN86" s="141"/>
      <c r="GO86" s="141"/>
      <c r="GP86" s="141"/>
      <c r="GQ86" s="142"/>
      <c r="HQ86" s="143" t="s">
        <v>114</v>
      </c>
      <c r="HR86" s="143" t="s">
        <v>46</v>
      </c>
      <c r="HS86" s="10" t="s">
        <v>46</v>
      </c>
      <c r="HT86" s="10" t="s">
        <v>23</v>
      </c>
      <c r="HU86" s="10" t="s">
        <v>44</v>
      </c>
      <c r="HV86" s="143" t="s">
        <v>103</v>
      </c>
    </row>
    <row r="87" spans="1:244" s="9" customFormat="1" ht="30" customHeight="1" x14ac:dyDescent="0.2">
      <c r="A87" s="130"/>
      <c r="B87" s="627"/>
      <c r="C87" s="685" t="s">
        <v>114</v>
      </c>
      <c r="D87" s="628" t="s">
        <v>7</v>
      </c>
      <c r="E87" s="629" t="s">
        <v>215</v>
      </c>
      <c r="F87" s="630"/>
      <c r="G87" s="628" t="s">
        <v>7</v>
      </c>
      <c r="H87" s="631"/>
      <c r="I87" s="632"/>
      <c r="J87" s="258"/>
      <c r="K87" s="259"/>
      <c r="L87" s="258"/>
      <c r="M87" s="259"/>
      <c r="N87" s="258"/>
      <c r="O87" s="259"/>
      <c r="P87" s="258"/>
      <c r="Q87" s="259"/>
      <c r="R87" s="258"/>
      <c r="S87" s="259"/>
      <c r="T87" s="258"/>
      <c r="U87" s="259"/>
      <c r="V87" s="1685"/>
      <c r="W87" s="1686"/>
      <c r="X87" s="1685"/>
      <c r="Y87" s="1686"/>
      <c r="Z87" s="1685"/>
      <c r="AA87" s="1686"/>
      <c r="AB87" s="1855"/>
      <c r="AC87" s="1686"/>
      <c r="AD87" s="258"/>
      <c r="AE87" s="259"/>
      <c r="AF87" s="258"/>
      <c r="AG87" s="259"/>
      <c r="AH87" s="258"/>
      <c r="AI87" s="259"/>
      <c r="AJ87" s="1685"/>
      <c r="AK87" s="1686"/>
      <c r="AL87" s="258"/>
      <c r="AM87" s="259"/>
      <c r="AN87" s="2377"/>
      <c r="AO87" s="1686"/>
      <c r="AP87" s="2173"/>
      <c r="AQ87" s="1961"/>
      <c r="AR87" s="1838"/>
      <c r="AS87" s="259"/>
      <c r="AT87" s="899"/>
      <c r="AU87" s="245"/>
      <c r="AV87" s="527"/>
      <c r="GJ87" s="133"/>
      <c r="GK87" s="134"/>
      <c r="GL87" s="134"/>
      <c r="GM87" s="134"/>
      <c r="GN87" s="134"/>
      <c r="GO87" s="134"/>
      <c r="GP87" s="134"/>
      <c r="GQ87" s="135"/>
      <c r="HQ87" s="136" t="s">
        <v>114</v>
      </c>
      <c r="HR87" s="136" t="s">
        <v>46</v>
      </c>
      <c r="HS87" s="9" t="s">
        <v>45</v>
      </c>
      <c r="HT87" s="9" t="s">
        <v>23</v>
      </c>
      <c r="HU87" s="9" t="s">
        <v>44</v>
      </c>
      <c r="HV87" s="136" t="s">
        <v>103</v>
      </c>
    </row>
    <row r="88" spans="1:244" s="10" customFormat="1" ht="30" customHeight="1" x14ac:dyDescent="0.2">
      <c r="A88" s="137"/>
      <c r="B88" s="633"/>
      <c r="C88" s="685" t="s">
        <v>114</v>
      </c>
      <c r="D88" s="634" t="s">
        <v>7</v>
      </c>
      <c r="E88" s="635" t="s">
        <v>1373</v>
      </c>
      <c r="F88" s="636"/>
      <c r="G88" s="637">
        <v>168.75</v>
      </c>
      <c r="H88" s="638"/>
      <c r="I88" s="639"/>
      <c r="J88" s="260"/>
      <c r="K88" s="261"/>
      <c r="L88" s="260"/>
      <c r="M88" s="261"/>
      <c r="N88" s="260"/>
      <c r="O88" s="261"/>
      <c r="P88" s="260"/>
      <c r="Q88" s="261"/>
      <c r="R88" s="260"/>
      <c r="S88" s="261"/>
      <c r="T88" s="260"/>
      <c r="U88" s="261"/>
      <c r="V88" s="1687"/>
      <c r="W88" s="1688"/>
      <c r="X88" s="1687"/>
      <c r="Y88" s="1688"/>
      <c r="Z88" s="1687"/>
      <c r="AA88" s="1688"/>
      <c r="AB88" s="1857"/>
      <c r="AC88" s="1688"/>
      <c r="AD88" s="260"/>
      <c r="AE88" s="261"/>
      <c r="AF88" s="260"/>
      <c r="AG88" s="261"/>
      <c r="AH88" s="260"/>
      <c r="AI88" s="261"/>
      <c r="AJ88" s="1687"/>
      <c r="AK88" s="1688"/>
      <c r="AL88" s="260"/>
      <c r="AM88" s="261"/>
      <c r="AN88" s="2378"/>
      <c r="AO88" s="1688"/>
      <c r="AP88" s="2174"/>
      <c r="AQ88" s="1963"/>
      <c r="AR88" s="1839"/>
      <c r="AS88" s="261"/>
      <c r="AT88" s="901"/>
      <c r="AU88" s="239"/>
      <c r="AV88" s="528"/>
      <c r="GJ88" s="140"/>
      <c r="GK88" s="141"/>
      <c r="GL88" s="141"/>
      <c r="GM88" s="141"/>
      <c r="GN88" s="141"/>
      <c r="GO88" s="141"/>
      <c r="GP88" s="141"/>
      <c r="GQ88" s="142"/>
      <c r="HQ88" s="143" t="s">
        <v>114</v>
      </c>
      <c r="HR88" s="143" t="s">
        <v>46</v>
      </c>
      <c r="HS88" s="10" t="s">
        <v>46</v>
      </c>
      <c r="HT88" s="10" t="s">
        <v>23</v>
      </c>
      <c r="HU88" s="10" t="s">
        <v>44</v>
      </c>
      <c r="HV88" s="143" t="s">
        <v>103</v>
      </c>
    </row>
    <row r="89" spans="1:244" s="9" customFormat="1" ht="30" customHeight="1" x14ac:dyDescent="0.2">
      <c r="A89" s="130"/>
      <c r="B89" s="627"/>
      <c r="C89" s="685" t="s">
        <v>114</v>
      </c>
      <c r="D89" s="628" t="s">
        <v>7</v>
      </c>
      <c r="E89" s="629" t="s">
        <v>1374</v>
      </c>
      <c r="F89" s="630"/>
      <c r="G89" s="628" t="s">
        <v>7</v>
      </c>
      <c r="H89" s="631"/>
      <c r="I89" s="632"/>
      <c r="J89" s="258"/>
      <c r="K89" s="259"/>
      <c r="L89" s="258"/>
      <c r="M89" s="259"/>
      <c r="N89" s="258"/>
      <c r="O89" s="259"/>
      <c r="P89" s="258"/>
      <c r="Q89" s="259"/>
      <c r="R89" s="258"/>
      <c r="S89" s="259"/>
      <c r="T89" s="258"/>
      <c r="U89" s="259"/>
      <c r="V89" s="1685"/>
      <c r="W89" s="1686"/>
      <c r="X89" s="1685"/>
      <c r="Y89" s="1686"/>
      <c r="Z89" s="1685"/>
      <c r="AA89" s="1686"/>
      <c r="AB89" s="1855"/>
      <c r="AC89" s="1686"/>
      <c r="AD89" s="258"/>
      <c r="AE89" s="259"/>
      <c r="AF89" s="258"/>
      <c r="AG89" s="259"/>
      <c r="AH89" s="258"/>
      <c r="AI89" s="259"/>
      <c r="AJ89" s="1685"/>
      <c r="AK89" s="1686"/>
      <c r="AL89" s="258"/>
      <c r="AM89" s="259"/>
      <c r="AN89" s="2377"/>
      <c r="AO89" s="1686"/>
      <c r="AP89" s="2173"/>
      <c r="AQ89" s="1961"/>
      <c r="AR89" s="1838"/>
      <c r="AS89" s="259"/>
      <c r="AT89" s="899"/>
      <c r="AU89" s="245"/>
      <c r="AV89" s="527"/>
      <c r="GJ89" s="133"/>
      <c r="GK89" s="134"/>
      <c r="GL89" s="134"/>
      <c r="GM89" s="134"/>
      <c r="GN89" s="134"/>
      <c r="GO89" s="134"/>
      <c r="GP89" s="134"/>
      <c r="GQ89" s="135"/>
      <c r="HQ89" s="136" t="s">
        <v>114</v>
      </c>
      <c r="HR89" s="136" t="s">
        <v>46</v>
      </c>
      <c r="HS89" s="9" t="s">
        <v>45</v>
      </c>
      <c r="HT89" s="9" t="s">
        <v>23</v>
      </c>
      <c r="HU89" s="9" t="s">
        <v>44</v>
      </c>
      <c r="HV89" s="136" t="s">
        <v>103</v>
      </c>
    </row>
    <row r="90" spans="1:244" s="10" customFormat="1" ht="30" customHeight="1" x14ac:dyDescent="0.2">
      <c r="A90" s="137"/>
      <c r="B90" s="633"/>
      <c r="C90" s="685" t="s">
        <v>114</v>
      </c>
      <c r="D90" s="634" t="s">
        <v>7</v>
      </c>
      <c r="E90" s="635" t="s">
        <v>1375</v>
      </c>
      <c r="F90" s="636"/>
      <c r="G90" s="637">
        <v>24.9</v>
      </c>
      <c r="H90" s="638"/>
      <c r="I90" s="639"/>
      <c r="J90" s="260"/>
      <c r="K90" s="261"/>
      <c r="L90" s="260"/>
      <c r="M90" s="261"/>
      <c r="N90" s="260"/>
      <c r="O90" s="261"/>
      <c r="P90" s="260"/>
      <c r="Q90" s="261"/>
      <c r="R90" s="260"/>
      <c r="S90" s="261"/>
      <c r="T90" s="260"/>
      <c r="U90" s="261"/>
      <c r="V90" s="1687"/>
      <c r="W90" s="1688"/>
      <c r="X90" s="1687"/>
      <c r="Y90" s="1688"/>
      <c r="Z90" s="1687"/>
      <c r="AA90" s="1688"/>
      <c r="AB90" s="1857"/>
      <c r="AC90" s="1688"/>
      <c r="AD90" s="260"/>
      <c r="AE90" s="261"/>
      <c r="AF90" s="260"/>
      <c r="AG90" s="261"/>
      <c r="AH90" s="260"/>
      <c r="AI90" s="261"/>
      <c r="AJ90" s="1687"/>
      <c r="AK90" s="1688"/>
      <c r="AL90" s="260"/>
      <c r="AM90" s="261"/>
      <c r="AN90" s="2378"/>
      <c r="AO90" s="1688"/>
      <c r="AP90" s="2174"/>
      <c r="AQ90" s="1963"/>
      <c r="AR90" s="1839"/>
      <c r="AS90" s="261"/>
      <c r="AT90" s="901"/>
      <c r="AU90" s="239"/>
      <c r="AV90" s="528"/>
      <c r="GJ90" s="140"/>
      <c r="GK90" s="141"/>
      <c r="GL90" s="141"/>
      <c r="GM90" s="141"/>
      <c r="GN90" s="141"/>
      <c r="GO90" s="141"/>
      <c r="GP90" s="141"/>
      <c r="GQ90" s="142"/>
      <c r="HQ90" s="143" t="s">
        <v>114</v>
      </c>
      <c r="HR90" s="143" t="s">
        <v>46</v>
      </c>
      <c r="HS90" s="10" t="s">
        <v>46</v>
      </c>
      <c r="HT90" s="10" t="s">
        <v>23</v>
      </c>
      <c r="HU90" s="10" t="s">
        <v>44</v>
      </c>
      <c r="HV90" s="143" t="s">
        <v>103</v>
      </c>
    </row>
    <row r="91" spans="1:244" s="10" customFormat="1" ht="30" customHeight="1" x14ac:dyDescent="0.2">
      <c r="A91" s="137"/>
      <c r="B91" s="633"/>
      <c r="C91" s="685" t="s">
        <v>114</v>
      </c>
      <c r="D91" s="634" t="s">
        <v>7</v>
      </c>
      <c r="E91" s="635" t="s">
        <v>1376</v>
      </c>
      <c r="F91" s="636"/>
      <c r="G91" s="637">
        <v>360.48</v>
      </c>
      <c r="H91" s="638"/>
      <c r="I91" s="639"/>
      <c r="J91" s="260"/>
      <c r="K91" s="261"/>
      <c r="L91" s="260"/>
      <c r="M91" s="261"/>
      <c r="N91" s="260"/>
      <c r="O91" s="261"/>
      <c r="P91" s="260"/>
      <c r="Q91" s="261"/>
      <c r="R91" s="260"/>
      <c r="S91" s="261"/>
      <c r="T91" s="260"/>
      <c r="U91" s="261"/>
      <c r="V91" s="1687"/>
      <c r="W91" s="1688"/>
      <c r="X91" s="1687"/>
      <c r="Y91" s="1688"/>
      <c r="Z91" s="1687"/>
      <c r="AA91" s="1688"/>
      <c r="AB91" s="1857"/>
      <c r="AC91" s="1688"/>
      <c r="AD91" s="260"/>
      <c r="AE91" s="261"/>
      <c r="AF91" s="260"/>
      <c r="AG91" s="261"/>
      <c r="AH91" s="260"/>
      <c r="AI91" s="261"/>
      <c r="AJ91" s="1687"/>
      <c r="AK91" s="1688"/>
      <c r="AL91" s="260"/>
      <c r="AM91" s="261"/>
      <c r="AN91" s="2378"/>
      <c r="AO91" s="1688"/>
      <c r="AP91" s="2174"/>
      <c r="AQ91" s="1963"/>
      <c r="AR91" s="1839"/>
      <c r="AS91" s="261"/>
      <c r="AT91" s="901"/>
      <c r="AU91" s="239"/>
      <c r="AV91" s="528"/>
      <c r="GJ91" s="140"/>
      <c r="GK91" s="141"/>
      <c r="GL91" s="141"/>
      <c r="GM91" s="141"/>
      <c r="GN91" s="141"/>
      <c r="GO91" s="141"/>
      <c r="GP91" s="141"/>
      <c r="GQ91" s="142"/>
      <c r="HQ91" s="143" t="s">
        <v>114</v>
      </c>
      <c r="HR91" s="143" t="s">
        <v>46</v>
      </c>
      <c r="HS91" s="10" t="s">
        <v>46</v>
      </c>
      <c r="HT91" s="10" t="s">
        <v>23</v>
      </c>
      <c r="HU91" s="10" t="s">
        <v>44</v>
      </c>
      <c r="HV91" s="143" t="s">
        <v>103</v>
      </c>
    </row>
    <row r="92" spans="1:244" s="11" customFormat="1" ht="30" customHeight="1" x14ac:dyDescent="0.2">
      <c r="A92" s="144"/>
      <c r="B92" s="647"/>
      <c r="C92" s="685" t="s">
        <v>114</v>
      </c>
      <c r="D92" s="648" t="s">
        <v>7</v>
      </c>
      <c r="E92" s="649" t="s">
        <v>125</v>
      </c>
      <c r="F92" s="650"/>
      <c r="G92" s="651">
        <v>1670.71</v>
      </c>
      <c r="H92" s="652"/>
      <c r="I92" s="653"/>
      <c r="J92" s="695"/>
      <c r="K92" s="696"/>
      <c r="L92" s="695"/>
      <c r="M92" s="696"/>
      <c r="N92" s="695"/>
      <c r="O92" s="696"/>
      <c r="P92" s="695"/>
      <c r="Q92" s="696"/>
      <c r="R92" s="695"/>
      <c r="S92" s="696"/>
      <c r="T92" s="695"/>
      <c r="U92" s="696"/>
      <c r="V92" s="1690"/>
      <c r="W92" s="1691"/>
      <c r="X92" s="1690"/>
      <c r="Y92" s="1691"/>
      <c r="Z92" s="1690"/>
      <c r="AA92" s="1691"/>
      <c r="AB92" s="1862"/>
      <c r="AC92" s="1691"/>
      <c r="AD92" s="695"/>
      <c r="AE92" s="696"/>
      <c r="AF92" s="695"/>
      <c r="AG92" s="696"/>
      <c r="AH92" s="695"/>
      <c r="AI92" s="696"/>
      <c r="AJ92" s="1690"/>
      <c r="AK92" s="1691"/>
      <c r="AL92" s="695"/>
      <c r="AM92" s="696"/>
      <c r="AN92" s="2380"/>
      <c r="AO92" s="1691"/>
      <c r="AP92" s="2176"/>
      <c r="AQ92" s="1965"/>
      <c r="AR92" s="1840"/>
      <c r="AS92" s="696"/>
      <c r="AT92" s="905"/>
      <c r="AU92" s="706"/>
      <c r="AV92" s="531"/>
      <c r="GJ92" s="147"/>
      <c r="GK92" s="148"/>
      <c r="GL92" s="148"/>
      <c r="GM92" s="148"/>
      <c r="GN92" s="148"/>
      <c r="GO92" s="148"/>
      <c r="GP92" s="148"/>
      <c r="GQ92" s="149"/>
      <c r="HQ92" s="150" t="s">
        <v>114</v>
      </c>
      <c r="HR92" s="150" t="s">
        <v>46</v>
      </c>
      <c r="HS92" s="11" t="s">
        <v>126</v>
      </c>
      <c r="HT92" s="11" t="s">
        <v>23</v>
      </c>
      <c r="HU92" s="11" t="s">
        <v>44</v>
      </c>
      <c r="HV92" s="150" t="s">
        <v>103</v>
      </c>
    </row>
    <row r="93" spans="1:244" s="10" customFormat="1" ht="30" customHeight="1" x14ac:dyDescent="0.2">
      <c r="A93" s="137"/>
      <c r="B93" s="633"/>
      <c r="C93" s="685" t="s">
        <v>114</v>
      </c>
      <c r="D93" s="634" t="s">
        <v>7</v>
      </c>
      <c r="E93" s="635" t="s">
        <v>1377</v>
      </c>
      <c r="F93" s="636"/>
      <c r="G93" s="637">
        <v>-177.58</v>
      </c>
      <c r="H93" s="638"/>
      <c r="I93" s="639"/>
      <c r="J93" s="260"/>
      <c r="K93" s="261"/>
      <c r="L93" s="260"/>
      <c r="M93" s="261"/>
      <c r="N93" s="260"/>
      <c r="O93" s="261"/>
      <c r="P93" s="260"/>
      <c r="Q93" s="261"/>
      <c r="R93" s="260"/>
      <c r="S93" s="261"/>
      <c r="T93" s="260"/>
      <c r="U93" s="261"/>
      <c r="V93" s="1687"/>
      <c r="W93" s="1688"/>
      <c r="X93" s="1687"/>
      <c r="Y93" s="1688"/>
      <c r="Z93" s="1687"/>
      <c r="AA93" s="1688"/>
      <c r="AB93" s="1857"/>
      <c r="AC93" s="1688"/>
      <c r="AD93" s="260"/>
      <c r="AE93" s="261"/>
      <c r="AF93" s="260"/>
      <c r="AG93" s="261"/>
      <c r="AH93" s="260"/>
      <c r="AI93" s="261"/>
      <c r="AJ93" s="1687"/>
      <c r="AK93" s="1688"/>
      <c r="AL93" s="260"/>
      <c r="AM93" s="261"/>
      <c r="AN93" s="2378"/>
      <c r="AO93" s="1688"/>
      <c r="AP93" s="2174"/>
      <c r="AQ93" s="1963"/>
      <c r="AR93" s="1839"/>
      <c r="AS93" s="261"/>
      <c r="AT93" s="901"/>
      <c r="AU93" s="239"/>
      <c r="AV93" s="528"/>
      <c r="GJ93" s="140"/>
      <c r="GK93" s="141"/>
      <c r="GL93" s="141"/>
      <c r="GM93" s="141"/>
      <c r="GN93" s="141"/>
      <c r="GO93" s="141"/>
      <c r="GP93" s="141"/>
      <c r="GQ93" s="142"/>
      <c r="HQ93" s="143" t="s">
        <v>114</v>
      </c>
      <c r="HR93" s="143" t="s">
        <v>46</v>
      </c>
      <c r="HS93" s="10" t="s">
        <v>46</v>
      </c>
      <c r="HT93" s="10" t="s">
        <v>23</v>
      </c>
      <c r="HU93" s="10" t="s">
        <v>44</v>
      </c>
      <c r="HV93" s="143" t="s">
        <v>103</v>
      </c>
    </row>
    <row r="94" spans="1:244" s="10" customFormat="1" ht="30" customHeight="1" x14ac:dyDescent="0.2">
      <c r="A94" s="137"/>
      <c r="B94" s="633"/>
      <c r="C94" s="685" t="s">
        <v>114</v>
      </c>
      <c r="D94" s="634" t="s">
        <v>7</v>
      </c>
      <c r="E94" s="635" t="s">
        <v>1378</v>
      </c>
      <c r="F94" s="636"/>
      <c r="G94" s="637">
        <v>-54.15</v>
      </c>
      <c r="H94" s="638"/>
      <c r="I94" s="639"/>
      <c r="J94" s="260"/>
      <c r="K94" s="261"/>
      <c r="L94" s="260"/>
      <c r="M94" s="261"/>
      <c r="N94" s="260"/>
      <c r="O94" s="261"/>
      <c r="P94" s="260"/>
      <c r="Q94" s="261"/>
      <c r="R94" s="260"/>
      <c r="S94" s="261"/>
      <c r="T94" s="260"/>
      <c r="U94" s="261"/>
      <c r="V94" s="1687"/>
      <c r="W94" s="1688"/>
      <c r="X94" s="1687"/>
      <c r="Y94" s="1688"/>
      <c r="Z94" s="1687"/>
      <c r="AA94" s="1688"/>
      <c r="AB94" s="1857"/>
      <c r="AC94" s="1688"/>
      <c r="AD94" s="260"/>
      <c r="AE94" s="261"/>
      <c r="AF94" s="260"/>
      <c r="AG94" s="261"/>
      <c r="AH94" s="260"/>
      <c r="AI94" s="261"/>
      <c r="AJ94" s="1687"/>
      <c r="AK94" s="1688"/>
      <c r="AL94" s="260"/>
      <c r="AM94" s="261"/>
      <c r="AN94" s="2378"/>
      <c r="AO94" s="1688"/>
      <c r="AP94" s="2174"/>
      <c r="AQ94" s="1963"/>
      <c r="AR94" s="1839"/>
      <c r="AS94" s="261"/>
      <c r="AT94" s="901"/>
      <c r="AU94" s="239"/>
      <c r="AV94" s="528"/>
      <c r="GJ94" s="140"/>
      <c r="GK94" s="141"/>
      <c r="GL94" s="141"/>
      <c r="GM94" s="141"/>
      <c r="GN94" s="141"/>
      <c r="GO94" s="141"/>
      <c r="GP94" s="141"/>
      <c r="GQ94" s="142"/>
      <c r="HQ94" s="143" t="s">
        <v>114</v>
      </c>
      <c r="HR94" s="143" t="s">
        <v>46</v>
      </c>
      <c r="HS94" s="10" t="s">
        <v>46</v>
      </c>
      <c r="HT94" s="10" t="s">
        <v>23</v>
      </c>
      <c r="HU94" s="10" t="s">
        <v>44</v>
      </c>
      <c r="HV94" s="143" t="s">
        <v>103</v>
      </c>
    </row>
    <row r="95" spans="1:244" s="10" customFormat="1" ht="30" customHeight="1" x14ac:dyDescent="0.2">
      <c r="A95" s="137"/>
      <c r="B95" s="633"/>
      <c r="C95" s="685" t="s">
        <v>114</v>
      </c>
      <c r="D95" s="634" t="s">
        <v>7</v>
      </c>
      <c r="E95" s="635" t="s">
        <v>1379</v>
      </c>
      <c r="F95" s="636"/>
      <c r="G95" s="637">
        <v>-4.1399999999999997</v>
      </c>
      <c r="H95" s="638"/>
      <c r="I95" s="639"/>
      <c r="J95" s="260"/>
      <c r="K95" s="261"/>
      <c r="L95" s="260"/>
      <c r="M95" s="261"/>
      <c r="N95" s="260"/>
      <c r="O95" s="261"/>
      <c r="P95" s="260"/>
      <c r="Q95" s="261"/>
      <c r="R95" s="260"/>
      <c r="S95" s="261"/>
      <c r="T95" s="260"/>
      <c r="U95" s="261"/>
      <c r="V95" s="1687"/>
      <c r="W95" s="1688"/>
      <c r="X95" s="1687"/>
      <c r="Y95" s="1688"/>
      <c r="Z95" s="1687"/>
      <c r="AA95" s="1688"/>
      <c r="AB95" s="1857"/>
      <c r="AC95" s="1688"/>
      <c r="AD95" s="260"/>
      <c r="AE95" s="261"/>
      <c r="AF95" s="260"/>
      <c r="AG95" s="261"/>
      <c r="AH95" s="260"/>
      <c r="AI95" s="261"/>
      <c r="AJ95" s="1687"/>
      <c r="AK95" s="1688"/>
      <c r="AL95" s="260"/>
      <c r="AM95" s="261"/>
      <c r="AN95" s="2378"/>
      <c r="AO95" s="1688"/>
      <c r="AP95" s="2174"/>
      <c r="AQ95" s="1963"/>
      <c r="AR95" s="1839"/>
      <c r="AS95" s="261"/>
      <c r="AT95" s="901"/>
      <c r="AU95" s="239"/>
      <c r="AV95" s="528"/>
      <c r="GJ95" s="140"/>
      <c r="GK95" s="141"/>
      <c r="GL95" s="141"/>
      <c r="GM95" s="141"/>
      <c r="GN95" s="141"/>
      <c r="GO95" s="141"/>
      <c r="GP95" s="141"/>
      <c r="GQ95" s="142"/>
      <c r="HQ95" s="143" t="s">
        <v>114</v>
      </c>
      <c r="HR95" s="143" t="s">
        <v>46</v>
      </c>
      <c r="HS95" s="10" t="s">
        <v>46</v>
      </c>
      <c r="HT95" s="10" t="s">
        <v>23</v>
      </c>
      <c r="HU95" s="10" t="s">
        <v>44</v>
      </c>
      <c r="HV95" s="143" t="s">
        <v>103</v>
      </c>
    </row>
    <row r="96" spans="1:244" s="11" customFormat="1" ht="30" customHeight="1" x14ac:dyDescent="0.2">
      <c r="A96" s="144"/>
      <c r="B96" s="647"/>
      <c r="C96" s="685" t="s">
        <v>114</v>
      </c>
      <c r="D96" s="648" t="s">
        <v>7</v>
      </c>
      <c r="E96" s="649" t="s">
        <v>125</v>
      </c>
      <c r="F96" s="650"/>
      <c r="G96" s="651">
        <v>-235.87</v>
      </c>
      <c r="H96" s="652"/>
      <c r="I96" s="653"/>
      <c r="J96" s="695"/>
      <c r="K96" s="696"/>
      <c r="L96" s="695"/>
      <c r="M96" s="696"/>
      <c r="N96" s="695"/>
      <c r="O96" s="696"/>
      <c r="P96" s="695"/>
      <c r="Q96" s="696"/>
      <c r="R96" s="695"/>
      <c r="S96" s="696"/>
      <c r="T96" s="695"/>
      <c r="U96" s="696"/>
      <c r="V96" s="1690"/>
      <c r="W96" s="1691"/>
      <c r="X96" s="1690"/>
      <c r="Y96" s="1691"/>
      <c r="Z96" s="1690"/>
      <c r="AA96" s="1691"/>
      <c r="AB96" s="1862"/>
      <c r="AC96" s="1691"/>
      <c r="AD96" s="695"/>
      <c r="AE96" s="696"/>
      <c r="AF96" s="695"/>
      <c r="AG96" s="696"/>
      <c r="AH96" s="695"/>
      <c r="AI96" s="696"/>
      <c r="AJ96" s="1690"/>
      <c r="AK96" s="1691"/>
      <c r="AL96" s="695"/>
      <c r="AM96" s="696"/>
      <c r="AN96" s="2380"/>
      <c r="AO96" s="1691"/>
      <c r="AP96" s="2176"/>
      <c r="AQ96" s="1965"/>
      <c r="AR96" s="1840"/>
      <c r="AS96" s="696"/>
      <c r="AT96" s="905"/>
      <c r="AU96" s="706"/>
      <c r="AV96" s="531"/>
      <c r="GJ96" s="147"/>
      <c r="GK96" s="148"/>
      <c r="GL96" s="148"/>
      <c r="GM96" s="148"/>
      <c r="GN96" s="148"/>
      <c r="GO96" s="148"/>
      <c r="GP96" s="148"/>
      <c r="GQ96" s="149"/>
      <c r="HQ96" s="150" t="s">
        <v>114</v>
      </c>
      <c r="HR96" s="150" t="s">
        <v>46</v>
      </c>
      <c r="HS96" s="11" t="s">
        <v>126</v>
      </c>
      <c r="HT96" s="11" t="s">
        <v>23</v>
      </c>
      <c r="HU96" s="11" t="s">
        <v>44</v>
      </c>
      <c r="HV96" s="150" t="s">
        <v>103</v>
      </c>
    </row>
    <row r="97" spans="1:244" s="12" customFormat="1" ht="30" customHeight="1" x14ac:dyDescent="0.2">
      <c r="A97" s="151"/>
      <c r="B97" s="640"/>
      <c r="C97" s="685" t="s">
        <v>114</v>
      </c>
      <c r="D97" s="641" t="s">
        <v>7</v>
      </c>
      <c r="E97" s="642" t="s">
        <v>132</v>
      </c>
      <c r="F97" s="643"/>
      <c r="G97" s="644">
        <v>1434.84</v>
      </c>
      <c r="H97" s="645"/>
      <c r="I97" s="646"/>
      <c r="J97" s="697"/>
      <c r="K97" s="698"/>
      <c r="L97" s="697"/>
      <c r="M97" s="698"/>
      <c r="N97" s="697"/>
      <c r="O97" s="698"/>
      <c r="P97" s="697"/>
      <c r="Q97" s="698"/>
      <c r="R97" s="697"/>
      <c r="S97" s="698"/>
      <c r="T97" s="697"/>
      <c r="U97" s="698"/>
      <c r="V97" s="1692"/>
      <c r="W97" s="1693"/>
      <c r="X97" s="1692"/>
      <c r="Y97" s="1693"/>
      <c r="Z97" s="1692"/>
      <c r="AA97" s="1693"/>
      <c r="AB97" s="1859"/>
      <c r="AC97" s="1693"/>
      <c r="AD97" s="697"/>
      <c r="AE97" s="698"/>
      <c r="AF97" s="697"/>
      <c r="AG97" s="698"/>
      <c r="AH97" s="697"/>
      <c r="AI97" s="698"/>
      <c r="AJ97" s="1692"/>
      <c r="AK97" s="1693"/>
      <c r="AL97" s="697"/>
      <c r="AM97" s="698"/>
      <c r="AN97" s="2381"/>
      <c r="AO97" s="1693"/>
      <c r="AP97" s="2177"/>
      <c r="AQ97" s="1967"/>
      <c r="AR97" s="1841"/>
      <c r="AS97" s="698"/>
      <c r="AT97" s="903"/>
      <c r="AU97" s="242"/>
      <c r="AV97" s="529"/>
      <c r="GJ97" s="154"/>
      <c r="GK97" s="155"/>
      <c r="GL97" s="155"/>
      <c r="GM97" s="155"/>
      <c r="GN97" s="155"/>
      <c r="GO97" s="155"/>
      <c r="GP97" s="155"/>
      <c r="GQ97" s="156"/>
      <c r="HQ97" s="157" t="s">
        <v>114</v>
      </c>
      <c r="HR97" s="157" t="s">
        <v>46</v>
      </c>
      <c r="HS97" s="12" t="s">
        <v>110</v>
      </c>
      <c r="HT97" s="12" t="s">
        <v>23</v>
      </c>
      <c r="HU97" s="12" t="s">
        <v>44</v>
      </c>
      <c r="HV97" s="157" t="s">
        <v>103</v>
      </c>
    </row>
    <row r="98" spans="1:244" s="9" customFormat="1" ht="30" customHeight="1" x14ac:dyDescent="0.2">
      <c r="A98" s="130"/>
      <c r="B98" s="627"/>
      <c r="C98" s="685" t="s">
        <v>114</v>
      </c>
      <c r="D98" s="628" t="s">
        <v>7</v>
      </c>
      <c r="E98" s="629" t="s">
        <v>225</v>
      </c>
      <c r="F98" s="630"/>
      <c r="G98" s="628" t="s">
        <v>7</v>
      </c>
      <c r="H98" s="631"/>
      <c r="I98" s="632"/>
      <c r="J98" s="258"/>
      <c r="K98" s="259"/>
      <c r="L98" s="258"/>
      <c r="M98" s="259"/>
      <c r="N98" s="258"/>
      <c r="O98" s="259"/>
      <c r="P98" s="258"/>
      <c r="Q98" s="259"/>
      <c r="R98" s="258"/>
      <c r="S98" s="259"/>
      <c r="T98" s="258"/>
      <c r="U98" s="259"/>
      <c r="V98" s="1685"/>
      <c r="W98" s="1686"/>
      <c r="X98" s="1685"/>
      <c r="Y98" s="1686"/>
      <c r="Z98" s="1685"/>
      <c r="AA98" s="1686"/>
      <c r="AB98" s="1855"/>
      <c r="AC98" s="1686"/>
      <c r="AD98" s="258"/>
      <c r="AE98" s="259"/>
      <c r="AF98" s="258"/>
      <c r="AG98" s="259"/>
      <c r="AH98" s="258"/>
      <c r="AI98" s="259"/>
      <c r="AJ98" s="1685"/>
      <c r="AK98" s="1686"/>
      <c r="AL98" s="258"/>
      <c r="AM98" s="259"/>
      <c r="AN98" s="2377"/>
      <c r="AO98" s="1686"/>
      <c r="AP98" s="2173"/>
      <c r="AQ98" s="1961"/>
      <c r="AR98" s="1838"/>
      <c r="AS98" s="259"/>
      <c r="AT98" s="899"/>
      <c r="AU98" s="245"/>
      <c r="AV98" s="527"/>
      <c r="GJ98" s="133"/>
      <c r="GK98" s="134"/>
      <c r="GL98" s="134"/>
      <c r="GM98" s="134"/>
      <c r="GN98" s="134"/>
      <c r="GO98" s="134"/>
      <c r="GP98" s="134"/>
      <c r="GQ98" s="135"/>
      <c r="HQ98" s="136" t="s">
        <v>114</v>
      </c>
      <c r="HR98" s="136" t="s">
        <v>46</v>
      </c>
      <c r="HS98" s="9" t="s">
        <v>45</v>
      </c>
      <c r="HT98" s="9" t="s">
        <v>23</v>
      </c>
      <c r="HU98" s="9" t="s">
        <v>44</v>
      </c>
      <c r="HV98" s="136" t="s">
        <v>103</v>
      </c>
    </row>
    <row r="99" spans="1:244" s="9" customFormat="1" ht="30" customHeight="1" x14ac:dyDescent="0.2">
      <c r="A99" s="130"/>
      <c r="B99" s="627"/>
      <c r="C99" s="685" t="s">
        <v>114</v>
      </c>
      <c r="D99" s="628" t="s">
        <v>7</v>
      </c>
      <c r="E99" s="629" t="s">
        <v>1380</v>
      </c>
      <c r="F99" s="630"/>
      <c r="G99" s="628" t="s">
        <v>7</v>
      </c>
      <c r="H99" s="631"/>
      <c r="I99" s="632"/>
      <c r="J99" s="258"/>
      <c r="K99" s="259"/>
      <c r="L99" s="258"/>
      <c r="M99" s="259"/>
      <c r="N99" s="258"/>
      <c r="O99" s="259"/>
      <c r="P99" s="258"/>
      <c r="Q99" s="259"/>
      <c r="R99" s="258"/>
      <c r="S99" s="259"/>
      <c r="T99" s="258"/>
      <c r="U99" s="259"/>
      <c r="V99" s="1685"/>
      <c r="W99" s="1686"/>
      <c r="X99" s="1685"/>
      <c r="Y99" s="1686"/>
      <c r="Z99" s="1685"/>
      <c r="AA99" s="1686"/>
      <c r="AB99" s="1855"/>
      <c r="AC99" s="1686"/>
      <c r="AD99" s="258"/>
      <c r="AE99" s="259"/>
      <c r="AF99" s="258"/>
      <c r="AG99" s="259"/>
      <c r="AH99" s="258"/>
      <c r="AI99" s="259"/>
      <c r="AJ99" s="1685"/>
      <c r="AK99" s="1686"/>
      <c r="AL99" s="258"/>
      <c r="AM99" s="259"/>
      <c r="AN99" s="2377"/>
      <c r="AO99" s="1686"/>
      <c r="AP99" s="2173"/>
      <c r="AQ99" s="1961"/>
      <c r="AR99" s="1838"/>
      <c r="AS99" s="259"/>
      <c r="AT99" s="899"/>
      <c r="AU99" s="245"/>
      <c r="AV99" s="527"/>
      <c r="GJ99" s="133"/>
      <c r="GK99" s="134"/>
      <c r="GL99" s="134"/>
      <c r="GM99" s="134"/>
      <c r="GN99" s="134"/>
      <c r="GO99" s="134"/>
      <c r="GP99" s="134"/>
      <c r="GQ99" s="135"/>
      <c r="HQ99" s="136" t="s">
        <v>114</v>
      </c>
      <c r="HR99" s="136" t="s">
        <v>46</v>
      </c>
      <c r="HS99" s="9" t="s">
        <v>45</v>
      </c>
      <c r="HT99" s="9" t="s">
        <v>23</v>
      </c>
      <c r="HU99" s="9" t="s">
        <v>44</v>
      </c>
      <c r="HV99" s="136" t="s">
        <v>103</v>
      </c>
    </row>
    <row r="100" spans="1:244" s="10" customFormat="1" ht="30" customHeight="1" x14ac:dyDescent="0.2">
      <c r="A100" s="137"/>
      <c r="B100" s="633"/>
      <c r="C100" s="685" t="s">
        <v>114</v>
      </c>
      <c r="D100" s="634" t="s">
        <v>7</v>
      </c>
      <c r="E100" s="635" t="s">
        <v>1381</v>
      </c>
      <c r="F100" s="636"/>
      <c r="G100" s="637">
        <v>172.18</v>
      </c>
      <c r="H100" s="638"/>
      <c r="I100" s="639"/>
      <c r="J100" s="260"/>
      <c r="K100" s="261"/>
      <c r="L100" s="260"/>
      <c r="M100" s="261"/>
      <c r="N100" s="260"/>
      <c r="O100" s="261"/>
      <c r="P100" s="260"/>
      <c r="Q100" s="261"/>
      <c r="R100" s="260"/>
      <c r="S100" s="261"/>
      <c r="T100" s="260"/>
      <c r="U100" s="261"/>
      <c r="V100" s="1687"/>
      <c r="W100" s="1688"/>
      <c r="X100" s="1687"/>
      <c r="Y100" s="1688"/>
      <c r="Z100" s="1687"/>
      <c r="AA100" s="1688"/>
      <c r="AB100" s="1857"/>
      <c r="AC100" s="1688"/>
      <c r="AD100" s="260"/>
      <c r="AE100" s="261"/>
      <c r="AF100" s="260"/>
      <c r="AG100" s="261"/>
      <c r="AH100" s="260"/>
      <c r="AI100" s="261"/>
      <c r="AJ100" s="1687"/>
      <c r="AK100" s="1688"/>
      <c r="AL100" s="260"/>
      <c r="AM100" s="261"/>
      <c r="AN100" s="2378"/>
      <c r="AO100" s="1688"/>
      <c r="AP100" s="2174"/>
      <c r="AQ100" s="1963"/>
      <c r="AR100" s="1839"/>
      <c r="AS100" s="261"/>
      <c r="AT100" s="901"/>
      <c r="AU100" s="239"/>
      <c r="AV100" s="528"/>
      <c r="GJ100" s="140"/>
      <c r="GK100" s="141"/>
      <c r="GL100" s="141"/>
      <c r="GM100" s="141"/>
      <c r="GN100" s="141"/>
      <c r="GO100" s="141"/>
      <c r="GP100" s="141"/>
      <c r="GQ100" s="142"/>
      <c r="HQ100" s="143" t="s">
        <v>114</v>
      </c>
      <c r="HR100" s="143" t="s">
        <v>46</v>
      </c>
      <c r="HS100" s="10" t="s">
        <v>46</v>
      </c>
      <c r="HT100" s="10" t="s">
        <v>23</v>
      </c>
      <c r="HU100" s="10" t="s">
        <v>45</v>
      </c>
      <c r="HV100" s="143" t="s">
        <v>103</v>
      </c>
    </row>
    <row r="101" spans="1:244" s="1" customFormat="1" ht="30" customHeight="1" x14ac:dyDescent="0.2">
      <c r="A101" s="23"/>
      <c r="B101" s="550" t="s">
        <v>206</v>
      </c>
      <c r="C101" s="558" t="s">
        <v>105</v>
      </c>
      <c r="D101" s="559" t="s">
        <v>759</v>
      </c>
      <c r="E101" s="560" t="s">
        <v>760</v>
      </c>
      <c r="F101" s="561" t="s">
        <v>194</v>
      </c>
      <c r="G101" s="562">
        <v>602.63</v>
      </c>
      <c r="H101" s="563">
        <v>296.2</v>
      </c>
      <c r="I101" s="564">
        <f>ROUND(H101*G101,2)</f>
        <v>178499.01</v>
      </c>
      <c r="J101" s="694"/>
      <c r="K101" s="692">
        <f>ROUND(J101*$H101,2)</f>
        <v>0</v>
      </c>
      <c r="L101" s="694"/>
      <c r="M101" s="692">
        <f>ROUND(L101*$H101,2)</f>
        <v>0</v>
      </c>
      <c r="N101" s="694"/>
      <c r="O101" s="692">
        <f>ROUND(N101*$H101,2)</f>
        <v>0</v>
      </c>
      <c r="P101" s="694"/>
      <c r="Q101" s="692">
        <f>ROUND(P101*$H101,2)</f>
        <v>0</v>
      </c>
      <c r="R101" s="694"/>
      <c r="S101" s="692">
        <f>ROUND(R101*$H101,2)</f>
        <v>0</v>
      </c>
      <c r="T101" s="694"/>
      <c r="U101" s="692">
        <f>ROUND(T101*$H101,2)</f>
        <v>0</v>
      </c>
      <c r="V101" s="1694">
        <v>45</v>
      </c>
      <c r="W101" s="1682">
        <f>ROUND(V101*$H101,2)</f>
        <v>13329</v>
      </c>
      <c r="X101" s="1689">
        <v>255</v>
      </c>
      <c r="Y101" s="1682">
        <f>ROUND(X101*$H101,2)</f>
        <v>75531</v>
      </c>
      <c r="Z101" s="1694">
        <v>115</v>
      </c>
      <c r="AA101" s="1682">
        <f>ROUND(Z101*$H101,2)</f>
        <v>34063</v>
      </c>
      <c r="AB101" s="1951">
        <v>60</v>
      </c>
      <c r="AC101" s="1682">
        <f>ROUND(AB101*$H101,2)</f>
        <v>17772</v>
      </c>
      <c r="AD101" s="694"/>
      <c r="AE101" s="692">
        <f>ROUND(AD101*$H101,2)</f>
        <v>0</v>
      </c>
      <c r="AF101" s="694"/>
      <c r="AG101" s="692">
        <f>ROUND(AF101*$H101,2)</f>
        <v>0</v>
      </c>
      <c r="AH101" s="694">
        <v>14.5</v>
      </c>
      <c r="AI101" s="692">
        <f>ROUND(AH101*$H101,2)</f>
        <v>4294.8999999999996</v>
      </c>
      <c r="AJ101" s="2111">
        <v>46.68</v>
      </c>
      <c r="AK101" s="1682">
        <f>ROUND(AJ101*$H101,2)</f>
        <v>13826.62</v>
      </c>
      <c r="AL101" s="694">
        <v>66.45</v>
      </c>
      <c r="AM101" s="692">
        <f>ROUND(AL101*$H101,2)</f>
        <v>19682.490000000002</v>
      </c>
      <c r="AN101" s="2379"/>
      <c r="AO101" s="1682">
        <f>ROUND(AN101*$H101,2)</f>
        <v>0</v>
      </c>
      <c r="AP101" s="2175"/>
      <c r="AQ101" s="1958">
        <f>ROUND(AP101*$H101,2)</f>
        <v>0</v>
      </c>
      <c r="AR101" s="1842">
        <f>AP101+AN101+AL101+AJ101+AH101+AF101+AD101+AB101+Z101+X101+V101+T101+R101+P101+N101+L101+J101</f>
        <v>602.63</v>
      </c>
      <c r="AS101" s="692">
        <f>ROUND(AR101*H101,2)</f>
        <v>178499.01</v>
      </c>
      <c r="AT101" s="1828">
        <f>G101-AR101</f>
        <v>0</v>
      </c>
      <c r="AU101" s="703">
        <f>ROUND(AT101*H101,2)</f>
        <v>0</v>
      </c>
      <c r="AV101" s="814">
        <f>AU101/I101</f>
        <v>0</v>
      </c>
      <c r="GJ101" s="122" t="s">
        <v>7</v>
      </c>
      <c r="GK101" s="123" t="s">
        <v>31</v>
      </c>
      <c r="GL101" s="33"/>
      <c r="GM101" s="124">
        <f>GL101*G101</f>
        <v>0</v>
      </c>
      <c r="GN101" s="124">
        <v>0</v>
      </c>
      <c r="GO101" s="124">
        <f>GN101*G101</f>
        <v>0</v>
      </c>
      <c r="GP101" s="124">
        <v>0</v>
      </c>
      <c r="GQ101" s="125">
        <f>GP101*G101</f>
        <v>0</v>
      </c>
      <c r="GR101" s="22"/>
      <c r="GS101" s="22"/>
      <c r="GT101" s="22"/>
      <c r="GU101" s="22"/>
      <c r="GV101" s="22"/>
      <c r="GW101" s="22"/>
      <c r="GX101" s="22"/>
      <c r="GY101" s="22"/>
      <c r="GZ101" s="22"/>
      <c r="HA101" s="22"/>
      <c r="HB101" s="22"/>
      <c r="HO101" s="126" t="s">
        <v>110</v>
      </c>
      <c r="HQ101" s="126" t="s">
        <v>105</v>
      </c>
      <c r="HR101" s="126" t="s">
        <v>46</v>
      </c>
      <c r="HV101" s="13" t="s">
        <v>103</v>
      </c>
      <c r="IB101" s="127">
        <f>IF(GK101="základní",I101,0)</f>
        <v>178499.01</v>
      </c>
      <c r="IC101" s="127">
        <f>IF(GK101="snížená",I101,0)</f>
        <v>0</v>
      </c>
      <c r="ID101" s="127">
        <f>IF(GK101="zákl. přenesená",I101,0)</f>
        <v>0</v>
      </c>
      <c r="IE101" s="127">
        <f>IF(GK101="sníž. přenesená",I101,0)</f>
        <v>0</v>
      </c>
      <c r="IF101" s="127">
        <f>IF(GK101="nulová",I101,0)</f>
        <v>0</v>
      </c>
      <c r="IG101" s="13" t="s">
        <v>45</v>
      </c>
      <c r="IH101" s="127">
        <f>ROUND(H101*G101,2)</f>
        <v>178499.01</v>
      </c>
      <c r="II101" s="13" t="s">
        <v>110</v>
      </c>
      <c r="IJ101" s="126" t="s">
        <v>1382</v>
      </c>
    </row>
    <row r="102" spans="1:244" s="1" customFormat="1" ht="30" customHeight="1" x14ac:dyDescent="0.2">
      <c r="A102" s="23"/>
      <c r="B102" s="625"/>
      <c r="C102" s="685" t="s">
        <v>112</v>
      </c>
      <c r="D102" s="196"/>
      <c r="E102" s="626" t="s">
        <v>210</v>
      </c>
      <c r="F102" s="196"/>
      <c r="G102" s="196"/>
      <c r="H102" s="197"/>
      <c r="I102" s="498"/>
      <c r="J102" s="693"/>
      <c r="K102" s="409"/>
      <c r="L102" s="693"/>
      <c r="M102" s="409"/>
      <c r="N102" s="693"/>
      <c r="O102" s="409"/>
      <c r="P102" s="693"/>
      <c r="Q102" s="409"/>
      <c r="R102" s="693"/>
      <c r="S102" s="409"/>
      <c r="T102" s="693"/>
      <c r="U102" s="409"/>
      <c r="V102" s="1683"/>
      <c r="W102" s="1684"/>
      <c r="X102" s="1683"/>
      <c r="Y102" s="1684"/>
      <c r="Z102" s="1683"/>
      <c r="AA102" s="1684"/>
      <c r="AB102" s="1853"/>
      <c r="AC102" s="1684"/>
      <c r="AD102" s="693"/>
      <c r="AE102" s="409"/>
      <c r="AF102" s="693"/>
      <c r="AG102" s="409"/>
      <c r="AH102" s="693"/>
      <c r="AI102" s="409"/>
      <c r="AJ102" s="1683"/>
      <c r="AK102" s="1684"/>
      <c r="AL102" s="693"/>
      <c r="AM102" s="409"/>
      <c r="AN102" s="2376"/>
      <c r="AO102" s="1684"/>
      <c r="AP102" s="2172"/>
      <c r="AQ102" s="1959"/>
      <c r="AR102" s="1837"/>
      <c r="AS102" s="409"/>
      <c r="AT102" s="897"/>
      <c r="AU102" s="174"/>
      <c r="AV102" s="815"/>
      <c r="GJ102" s="128"/>
      <c r="GK102" s="129"/>
      <c r="GL102" s="33"/>
      <c r="GM102" s="33"/>
      <c r="GN102" s="33"/>
      <c r="GO102" s="33"/>
      <c r="GP102" s="33"/>
      <c r="GQ102" s="34"/>
      <c r="GR102" s="22"/>
      <c r="GS102" s="22"/>
      <c r="GT102" s="22"/>
      <c r="GU102" s="22"/>
      <c r="GV102" s="22"/>
      <c r="GW102" s="22"/>
      <c r="GX102" s="22"/>
      <c r="GY102" s="22"/>
      <c r="GZ102" s="22"/>
      <c r="HA102" s="22"/>
      <c r="HB102" s="22"/>
      <c r="HQ102" s="13" t="s">
        <v>112</v>
      </c>
      <c r="HR102" s="13" t="s">
        <v>46</v>
      </c>
    </row>
    <row r="103" spans="1:244" s="9" customFormat="1" ht="30" customHeight="1" x14ac:dyDescent="0.2">
      <c r="A103" s="130"/>
      <c r="B103" s="627"/>
      <c r="C103" s="685" t="s">
        <v>114</v>
      </c>
      <c r="D103" s="628" t="s">
        <v>7</v>
      </c>
      <c r="E103" s="629" t="s">
        <v>762</v>
      </c>
      <c r="F103" s="630"/>
      <c r="G103" s="628" t="s">
        <v>7</v>
      </c>
      <c r="H103" s="631"/>
      <c r="I103" s="632"/>
      <c r="J103" s="258"/>
      <c r="K103" s="259"/>
      <c r="L103" s="258"/>
      <c r="M103" s="259"/>
      <c r="N103" s="258"/>
      <c r="O103" s="259"/>
      <c r="P103" s="258"/>
      <c r="Q103" s="259"/>
      <c r="R103" s="258"/>
      <c r="S103" s="259"/>
      <c r="T103" s="258"/>
      <c r="U103" s="259"/>
      <c r="V103" s="1685"/>
      <c r="W103" s="1686"/>
      <c r="X103" s="1685"/>
      <c r="Y103" s="1686"/>
      <c r="Z103" s="1685"/>
      <c r="AA103" s="1686"/>
      <c r="AB103" s="1855"/>
      <c r="AC103" s="1686"/>
      <c r="AD103" s="258"/>
      <c r="AE103" s="259"/>
      <c r="AF103" s="258"/>
      <c r="AG103" s="259"/>
      <c r="AH103" s="258"/>
      <c r="AI103" s="259"/>
      <c r="AJ103" s="1685"/>
      <c r="AK103" s="1686"/>
      <c r="AL103" s="258"/>
      <c r="AM103" s="259"/>
      <c r="AN103" s="2377"/>
      <c r="AO103" s="1686"/>
      <c r="AP103" s="2173"/>
      <c r="AQ103" s="1961"/>
      <c r="AR103" s="1838"/>
      <c r="AS103" s="259"/>
      <c r="AT103" s="899"/>
      <c r="AU103" s="245"/>
      <c r="AV103" s="527"/>
      <c r="GJ103" s="133"/>
      <c r="GK103" s="134"/>
      <c r="GL103" s="134"/>
      <c r="GM103" s="134"/>
      <c r="GN103" s="134"/>
      <c r="GO103" s="134"/>
      <c r="GP103" s="134"/>
      <c r="GQ103" s="135"/>
      <c r="HQ103" s="136" t="s">
        <v>114</v>
      </c>
      <c r="HR103" s="136" t="s">
        <v>46</v>
      </c>
      <c r="HS103" s="9" t="s">
        <v>45</v>
      </c>
      <c r="HT103" s="9" t="s">
        <v>23</v>
      </c>
      <c r="HU103" s="9" t="s">
        <v>44</v>
      </c>
      <c r="HV103" s="136" t="s">
        <v>103</v>
      </c>
    </row>
    <row r="104" spans="1:244" s="9" customFormat="1" ht="30" customHeight="1" x14ac:dyDescent="0.2">
      <c r="A104" s="130"/>
      <c r="B104" s="627"/>
      <c r="C104" s="685" t="s">
        <v>114</v>
      </c>
      <c r="D104" s="628" t="s">
        <v>7</v>
      </c>
      <c r="E104" s="629" t="s">
        <v>1380</v>
      </c>
      <c r="F104" s="630"/>
      <c r="G104" s="628" t="s">
        <v>7</v>
      </c>
      <c r="H104" s="631"/>
      <c r="I104" s="632"/>
      <c r="J104" s="258"/>
      <c r="K104" s="259"/>
      <c r="L104" s="258"/>
      <c r="M104" s="259"/>
      <c r="N104" s="258"/>
      <c r="O104" s="259"/>
      <c r="P104" s="258"/>
      <c r="Q104" s="259"/>
      <c r="R104" s="258"/>
      <c r="S104" s="259"/>
      <c r="T104" s="258"/>
      <c r="U104" s="259"/>
      <c r="V104" s="1685"/>
      <c r="W104" s="1686"/>
      <c r="X104" s="1685"/>
      <c r="Y104" s="1686"/>
      <c r="Z104" s="1685"/>
      <c r="AA104" s="1686"/>
      <c r="AB104" s="1855"/>
      <c r="AC104" s="1686"/>
      <c r="AD104" s="258"/>
      <c r="AE104" s="259"/>
      <c r="AF104" s="258"/>
      <c r="AG104" s="259"/>
      <c r="AH104" s="258"/>
      <c r="AI104" s="259"/>
      <c r="AJ104" s="1685"/>
      <c r="AK104" s="1686"/>
      <c r="AL104" s="258"/>
      <c r="AM104" s="259"/>
      <c r="AN104" s="2377"/>
      <c r="AO104" s="1686"/>
      <c r="AP104" s="2173"/>
      <c r="AQ104" s="1961"/>
      <c r="AR104" s="1838"/>
      <c r="AS104" s="259"/>
      <c r="AT104" s="899"/>
      <c r="AU104" s="245"/>
      <c r="AV104" s="527"/>
      <c r="GJ104" s="133"/>
      <c r="GK104" s="134"/>
      <c r="GL104" s="134"/>
      <c r="GM104" s="134"/>
      <c r="GN104" s="134"/>
      <c r="GO104" s="134"/>
      <c r="GP104" s="134"/>
      <c r="GQ104" s="135"/>
      <c r="HQ104" s="136" t="s">
        <v>114</v>
      </c>
      <c r="HR104" s="136" t="s">
        <v>46</v>
      </c>
      <c r="HS104" s="9" t="s">
        <v>45</v>
      </c>
      <c r="HT104" s="9" t="s">
        <v>23</v>
      </c>
      <c r="HU104" s="9" t="s">
        <v>44</v>
      </c>
      <c r="HV104" s="136" t="s">
        <v>103</v>
      </c>
    </row>
    <row r="105" spans="1:244" s="10" customFormat="1" ht="30" customHeight="1" x14ac:dyDescent="0.2">
      <c r="A105" s="137"/>
      <c r="B105" s="633"/>
      <c r="C105" s="685" t="s">
        <v>114</v>
      </c>
      <c r="D105" s="634" t="s">
        <v>7</v>
      </c>
      <c r="E105" s="635" t="s">
        <v>1383</v>
      </c>
      <c r="F105" s="636"/>
      <c r="G105" s="637">
        <v>602.63</v>
      </c>
      <c r="H105" s="638"/>
      <c r="I105" s="639"/>
      <c r="J105" s="260"/>
      <c r="K105" s="261"/>
      <c r="L105" s="260"/>
      <c r="M105" s="261"/>
      <c r="N105" s="260"/>
      <c r="O105" s="261"/>
      <c r="P105" s="260"/>
      <c r="Q105" s="261"/>
      <c r="R105" s="260"/>
      <c r="S105" s="261"/>
      <c r="T105" s="260"/>
      <c r="U105" s="261"/>
      <c r="V105" s="1687"/>
      <c r="W105" s="1688"/>
      <c r="X105" s="1687"/>
      <c r="Y105" s="1688"/>
      <c r="Z105" s="1687"/>
      <c r="AA105" s="1688"/>
      <c r="AB105" s="1857"/>
      <c r="AC105" s="1688"/>
      <c r="AD105" s="260"/>
      <c r="AE105" s="261"/>
      <c r="AF105" s="260"/>
      <c r="AG105" s="261"/>
      <c r="AH105" s="260"/>
      <c r="AI105" s="261"/>
      <c r="AJ105" s="1687"/>
      <c r="AK105" s="1688"/>
      <c r="AL105" s="260"/>
      <c r="AM105" s="261"/>
      <c r="AN105" s="2378"/>
      <c r="AO105" s="1688"/>
      <c r="AP105" s="2174"/>
      <c r="AQ105" s="1963"/>
      <c r="AR105" s="1839"/>
      <c r="AS105" s="261"/>
      <c r="AT105" s="901"/>
      <c r="AU105" s="239"/>
      <c r="AV105" s="528"/>
      <c r="GJ105" s="140"/>
      <c r="GK105" s="141"/>
      <c r="GL105" s="141"/>
      <c r="GM105" s="141"/>
      <c r="GN105" s="141"/>
      <c r="GO105" s="141"/>
      <c r="GP105" s="141"/>
      <c r="GQ105" s="142"/>
      <c r="HQ105" s="143" t="s">
        <v>114</v>
      </c>
      <c r="HR105" s="143" t="s">
        <v>46</v>
      </c>
      <c r="HS105" s="10" t="s">
        <v>46</v>
      </c>
      <c r="HT105" s="10" t="s">
        <v>23</v>
      </c>
      <c r="HU105" s="10" t="s">
        <v>45</v>
      </c>
      <c r="HV105" s="143" t="s">
        <v>103</v>
      </c>
    </row>
    <row r="106" spans="1:244" s="1" customFormat="1" ht="37.950000000000003" customHeight="1" x14ac:dyDescent="0.2">
      <c r="A106" s="23"/>
      <c r="B106" s="550" t="s">
        <v>2</v>
      </c>
      <c r="C106" s="558" t="s">
        <v>105</v>
      </c>
      <c r="D106" s="559" t="s">
        <v>1384</v>
      </c>
      <c r="E106" s="560" t="s">
        <v>1385</v>
      </c>
      <c r="F106" s="561" t="s">
        <v>194</v>
      </c>
      <c r="G106" s="562">
        <v>229.57</v>
      </c>
      <c r="H106" s="563">
        <v>3258.6</v>
      </c>
      <c r="I106" s="564">
        <f>ROUND(H106*G106,2)</f>
        <v>748076.8</v>
      </c>
      <c r="J106" s="694"/>
      <c r="K106" s="692">
        <f>ROUND(J106*$H106,2)</f>
        <v>0</v>
      </c>
      <c r="L106" s="694"/>
      <c r="M106" s="692">
        <f>ROUND(L106*$H106,2)</f>
        <v>0</v>
      </c>
      <c r="N106" s="694"/>
      <c r="O106" s="692">
        <f>ROUND(N106*$H106,2)</f>
        <v>0</v>
      </c>
      <c r="P106" s="694"/>
      <c r="Q106" s="692">
        <f>ROUND(P106*$H106,2)</f>
        <v>0</v>
      </c>
      <c r="R106" s="694"/>
      <c r="S106" s="692">
        <f>ROUND(R106*$H106,2)</f>
        <v>0</v>
      </c>
      <c r="T106" s="694"/>
      <c r="U106" s="692">
        <f>ROUND(T106*$H106,2)</f>
        <v>0</v>
      </c>
      <c r="V106" s="1694"/>
      <c r="W106" s="1682">
        <f>ROUND(V106*$H106,2)</f>
        <v>0</v>
      </c>
      <c r="X106" s="1689">
        <v>114</v>
      </c>
      <c r="Y106" s="1682">
        <f>ROUND(X106*$H106,2)</f>
        <v>371480.4</v>
      </c>
      <c r="Z106" s="1694">
        <v>44</v>
      </c>
      <c r="AA106" s="1682">
        <f>ROUND(Z106*$H106,2)</f>
        <v>143378.4</v>
      </c>
      <c r="AB106" s="1951">
        <v>24</v>
      </c>
      <c r="AC106" s="1682">
        <f>ROUND(AB106*$H106,2)</f>
        <v>78206.399999999994</v>
      </c>
      <c r="AD106" s="694"/>
      <c r="AE106" s="692">
        <f>ROUND(AD106*$H106,2)</f>
        <v>0</v>
      </c>
      <c r="AF106" s="694"/>
      <c r="AG106" s="692">
        <f>ROUND(AF106*$H106,2)</f>
        <v>0</v>
      </c>
      <c r="AH106" s="694">
        <v>6</v>
      </c>
      <c r="AI106" s="692">
        <f>ROUND(AH106*$H106,2)</f>
        <v>19551.599999999999</v>
      </c>
      <c r="AJ106" s="2111">
        <v>17.78</v>
      </c>
      <c r="AK106" s="1682">
        <f>ROUND(AJ106*$H106,2)</f>
        <v>57937.91</v>
      </c>
      <c r="AL106" s="694">
        <v>23.79</v>
      </c>
      <c r="AM106" s="692">
        <f>ROUND(AL106*$H106,2)</f>
        <v>77522.09</v>
      </c>
      <c r="AN106" s="2379"/>
      <c r="AO106" s="1682">
        <f>ROUND(AN106*$H106,2)</f>
        <v>0</v>
      </c>
      <c r="AP106" s="2175"/>
      <c r="AQ106" s="1958">
        <f>ROUND(AP106*$H106,2)</f>
        <v>0</v>
      </c>
      <c r="AR106" s="1842">
        <f>AP106+AN106+AL106+AJ106+AH106+AF106+AD106+AB106+Z106+X106+V106+T106+R106+P106+N106+L106+J106</f>
        <v>229.57</v>
      </c>
      <c r="AS106" s="692">
        <f>ROUND(AR106*H106,2)</f>
        <v>748076.8</v>
      </c>
      <c r="AT106" s="1828">
        <f>G106-AR106</f>
        <v>0</v>
      </c>
      <c r="AU106" s="703">
        <f>ROUND(AT106*H106,2)</f>
        <v>0</v>
      </c>
      <c r="AV106" s="814">
        <f>AU106/I106</f>
        <v>0</v>
      </c>
      <c r="GJ106" s="122" t="s">
        <v>7</v>
      </c>
      <c r="GK106" s="123" t="s">
        <v>31</v>
      </c>
      <c r="GL106" s="33"/>
      <c r="GM106" s="124">
        <f>GL106*G106</f>
        <v>0</v>
      </c>
      <c r="GN106" s="124">
        <v>0</v>
      </c>
      <c r="GO106" s="124">
        <f>GN106*G106</f>
        <v>0</v>
      </c>
      <c r="GP106" s="124">
        <v>0</v>
      </c>
      <c r="GQ106" s="125">
        <f>GP106*G106</f>
        <v>0</v>
      </c>
      <c r="GR106" s="22"/>
      <c r="GS106" s="22"/>
      <c r="GT106" s="22"/>
      <c r="GU106" s="22"/>
      <c r="GV106" s="22"/>
      <c r="GW106" s="22"/>
      <c r="GX106" s="22"/>
      <c r="GY106" s="22"/>
      <c r="GZ106" s="22"/>
      <c r="HA106" s="22"/>
      <c r="HB106" s="22"/>
      <c r="HO106" s="126" t="s">
        <v>110</v>
      </c>
      <c r="HQ106" s="126" t="s">
        <v>105</v>
      </c>
      <c r="HR106" s="126" t="s">
        <v>46</v>
      </c>
      <c r="HV106" s="13" t="s">
        <v>103</v>
      </c>
      <c r="IB106" s="127">
        <f>IF(GK106="základní",I106,0)</f>
        <v>748076.8</v>
      </c>
      <c r="IC106" s="127">
        <f>IF(GK106="snížená",I106,0)</f>
        <v>0</v>
      </c>
      <c r="ID106" s="127">
        <f>IF(GK106="zákl. přenesená",I106,0)</f>
        <v>0</v>
      </c>
      <c r="IE106" s="127">
        <f>IF(GK106="sníž. přenesená",I106,0)</f>
        <v>0</v>
      </c>
      <c r="IF106" s="127">
        <f>IF(GK106="nulová",I106,0)</f>
        <v>0</v>
      </c>
      <c r="IG106" s="13" t="s">
        <v>45</v>
      </c>
      <c r="IH106" s="127">
        <f>ROUND(H106*G106,2)</f>
        <v>748076.8</v>
      </c>
      <c r="II106" s="13" t="s">
        <v>110</v>
      </c>
      <c r="IJ106" s="126" t="s">
        <v>1386</v>
      </c>
    </row>
    <row r="107" spans="1:244" s="1" customFormat="1" ht="30" customHeight="1" x14ac:dyDescent="0.2">
      <c r="A107" s="23"/>
      <c r="B107" s="625"/>
      <c r="C107" s="685" t="s">
        <v>112</v>
      </c>
      <c r="D107" s="196"/>
      <c r="E107" s="626" t="s">
        <v>1387</v>
      </c>
      <c r="F107" s="196"/>
      <c r="G107" s="196"/>
      <c r="H107" s="197"/>
      <c r="I107" s="498"/>
      <c r="J107" s="693"/>
      <c r="K107" s="409"/>
      <c r="L107" s="693"/>
      <c r="M107" s="409"/>
      <c r="N107" s="693"/>
      <c r="O107" s="409"/>
      <c r="P107" s="693"/>
      <c r="Q107" s="409"/>
      <c r="R107" s="693"/>
      <c r="S107" s="409"/>
      <c r="T107" s="693"/>
      <c r="U107" s="409"/>
      <c r="V107" s="1683"/>
      <c r="W107" s="1684"/>
      <c r="X107" s="1683"/>
      <c r="Y107" s="1684"/>
      <c r="Z107" s="1683"/>
      <c r="AA107" s="1684"/>
      <c r="AB107" s="1853"/>
      <c r="AC107" s="1684"/>
      <c r="AD107" s="693"/>
      <c r="AE107" s="409"/>
      <c r="AF107" s="693"/>
      <c r="AG107" s="409"/>
      <c r="AH107" s="693"/>
      <c r="AI107" s="409"/>
      <c r="AJ107" s="1683"/>
      <c r="AK107" s="1684"/>
      <c r="AL107" s="693"/>
      <c r="AM107" s="409"/>
      <c r="AN107" s="2376"/>
      <c r="AO107" s="1684"/>
      <c r="AP107" s="2172"/>
      <c r="AQ107" s="1959"/>
      <c r="AR107" s="1837"/>
      <c r="AS107" s="409"/>
      <c r="AT107" s="897"/>
      <c r="AU107" s="174"/>
      <c r="AV107" s="815"/>
      <c r="GJ107" s="128"/>
      <c r="GK107" s="129"/>
      <c r="GL107" s="33"/>
      <c r="GM107" s="33"/>
      <c r="GN107" s="33"/>
      <c r="GO107" s="33"/>
      <c r="GP107" s="33"/>
      <c r="GQ107" s="34"/>
      <c r="GR107" s="22"/>
      <c r="GS107" s="22"/>
      <c r="GT107" s="22"/>
      <c r="GU107" s="22"/>
      <c r="GV107" s="22"/>
      <c r="GW107" s="22"/>
      <c r="GX107" s="22"/>
      <c r="GY107" s="22"/>
      <c r="GZ107" s="22"/>
      <c r="HA107" s="22"/>
      <c r="HB107" s="22"/>
      <c r="HQ107" s="13" t="s">
        <v>112</v>
      </c>
      <c r="HR107" s="13" t="s">
        <v>46</v>
      </c>
    </row>
    <row r="108" spans="1:244" s="9" customFormat="1" ht="30" customHeight="1" x14ac:dyDescent="0.2">
      <c r="A108" s="130"/>
      <c r="B108" s="627"/>
      <c r="C108" s="685" t="s">
        <v>114</v>
      </c>
      <c r="D108" s="628" t="s">
        <v>7</v>
      </c>
      <c r="E108" s="629" t="s">
        <v>762</v>
      </c>
      <c r="F108" s="630"/>
      <c r="G108" s="628" t="s">
        <v>7</v>
      </c>
      <c r="H108" s="631"/>
      <c r="I108" s="632"/>
      <c r="J108" s="258"/>
      <c r="K108" s="259"/>
      <c r="L108" s="258"/>
      <c r="M108" s="259"/>
      <c r="N108" s="258"/>
      <c r="O108" s="259"/>
      <c r="P108" s="258"/>
      <c r="Q108" s="259"/>
      <c r="R108" s="258"/>
      <c r="S108" s="259"/>
      <c r="T108" s="258"/>
      <c r="U108" s="259"/>
      <c r="V108" s="1685"/>
      <c r="W108" s="1686"/>
      <c r="X108" s="1685"/>
      <c r="Y108" s="1686"/>
      <c r="Z108" s="1685"/>
      <c r="AA108" s="1686"/>
      <c r="AB108" s="1855"/>
      <c r="AC108" s="1686"/>
      <c r="AD108" s="258"/>
      <c r="AE108" s="259"/>
      <c r="AF108" s="258"/>
      <c r="AG108" s="259"/>
      <c r="AH108" s="258"/>
      <c r="AI108" s="259"/>
      <c r="AJ108" s="1685"/>
      <c r="AK108" s="1686"/>
      <c r="AL108" s="258"/>
      <c r="AM108" s="259"/>
      <c r="AN108" s="2377"/>
      <c r="AO108" s="1686"/>
      <c r="AP108" s="2173"/>
      <c r="AQ108" s="1961"/>
      <c r="AR108" s="1838"/>
      <c r="AS108" s="259"/>
      <c r="AT108" s="899"/>
      <c r="AU108" s="245"/>
      <c r="AV108" s="527"/>
      <c r="GJ108" s="133"/>
      <c r="GK108" s="134"/>
      <c r="GL108" s="134"/>
      <c r="GM108" s="134"/>
      <c r="GN108" s="134"/>
      <c r="GO108" s="134"/>
      <c r="GP108" s="134"/>
      <c r="GQ108" s="135"/>
      <c r="HQ108" s="136" t="s">
        <v>114</v>
      </c>
      <c r="HR108" s="136" t="s">
        <v>46</v>
      </c>
      <c r="HS108" s="9" t="s">
        <v>45</v>
      </c>
      <c r="HT108" s="9" t="s">
        <v>23</v>
      </c>
      <c r="HU108" s="9" t="s">
        <v>44</v>
      </c>
      <c r="HV108" s="136" t="s">
        <v>103</v>
      </c>
    </row>
    <row r="109" spans="1:244" s="9" customFormat="1" ht="30" customHeight="1" x14ac:dyDescent="0.2">
      <c r="A109" s="130"/>
      <c r="B109" s="627"/>
      <c r="C109" s="685" t="s">
        <v>114</v>
      </c>
      <c r="D109" s="628" t="s">
        <v>7</v>
      </c>
      <c r="E109" s="629" t="s">
        <v>1380</v>
      </c>
      <c r="F109" s="630"/>
      <c r="G109" s="628" t="s">
        <v>7</v>
      </c>
      <c r="H109" s="631"/>
      <c r="I109" s="632"/>
      <c r="J109" s="258"/>
      <c r="K109" s="259"/>
      <c r="L109" s="258"/>
      <c r="M109" s="259"/>
      <c r="N109" s="258"/>
      <c r="O109" s="259"/>
      <c r="P109" s="258"/>
      <c r="Q109" s="259"/>
      <c r="R109" s="258"/>
      <c r="S109" s="259"/>
      <c r="T109" s="258"/>
      <c r="U109" s="259"/>
      <c r="V109" s="1685"/>
      <c r="W109" s="1686"/>
      <c r="X109" s="1685"/>
      <c r="Y109" s="1686"/>
      <c r="Z109" s="1685"/>
      <c r="AA109" s="1686"/>
      <c r="AB109" s="1855"/>
      <c r="AC109" s="1686"/>
      <c r="AD109" s="258"/>
      <c r="AE109" s="259"/>
      <c r="AF109" s="258"/>
      <c r="AG109" s="259"/>
      <c r="AH109" s="258"/>
      <c r="AI109" s="259"/>
      <c r="AJ109" s="1685"/>
      <c r="AK109" s="1686"/>
      <c r="AL109" s="258"/>
      <c r="AM109" s="259"/>
      <c r="AN109" s="2377"/>
      <c r="AO109" s="1686"/>
      <c r="AP109" s="2173"/>
      <c r="AQ109" s="1961"/>
      <c r="AR109" s="1838"/>
      <c r="AS109" s="259"/>
      <c r="AT109" s="899"/>
      <c r="AU109" s="245"/>
      <c r="AV109" s="527"/>
      <c r="GJ109" s="133"/>
      <c r="GK109" s="134"/>
      <c r="GL109" s="134"/>
      <c r="GM109" s="134"/>
      <c r="GN109" s="134"/>
      <c r="GO109" s="134"/>
      <c r="GP109" s="134"/>
      <c r="GQ109" s="135"/>
      <c r="HQ109" s="136" t="s">
        <v>114</v>
      </c>
      <c r="HR109" s="136" t="s">
        <v>46</v>
      </c>
      <c r="HS109" s="9" t="s">
        <v>45</v>
      </c>
      <c r="HT109" s="9" t="s">
        <v>23</v>
      </c>
      <c r="HU109" s="9" t="s">
        <v>44</v>
      </c>
      <c r="HV109" s="136" t="s">
        <v>103</v>
      </c>
    </row>
    <row r="110" spans="1:244" s="10" customFormat="1" ht="30" customHeight="1" x14ac:dyDescent="0.2">
      <c r="A110" s="137"/>
      <c r="B110" s="633"/>
      <c r="C110" s="685" t="s">
        <v>114</v>
      </c>
      <c r="D110" s="634" t="s">
        <v>7</v>
      </c>
      <c r="E110" s="635" t="s">
        <v>1388</v>
      </c>
      <c r="F110" s="636"/>
      <c r="G110" s="637">
        <v>229.57</v>
      </c>
      <c r="H110" s="638"/>
      <c r="I110" s="639"/>
      <c r="J110" s="260"/>
      <c r="K110" s="261"/>
      <c r="L110" s="260"/>
      <c r="M110" s="261"/>
      <c r="N110" s="260"/>
      <c r="O110" s="261"/>
      <c r="P110" s="260"/>
      <c r="Q110" s="261"/>
      <c r="R110" s="260"/>
      <c r="S110" s="261"/>
      <c r="T110" s="260"/>
      <c r="U110" s="261"/>
      <c r="V110" s="1687"/>
      <c r="W110" s="1688"/>
      <c r="X110" s="1687"/>
      <c r="Y110" s="1688"/>
      <c r="Z110" s="1687"/>
      <c r="AA110" s="1688"/>
      <c r="AB110" s="1857"/>
      <c r="AC110" s="1688"/>
      <c r="AD110" s="260"/>
      <c r="AE110" s="261"/>
      <c r="AF110" s="260"/>
      <c r="AG110" s="261"/>
      <c r="AH110" s="260"/>
      <c r="AI110" s="261"/>
      <c r="AJ110" s="1687"/>
      <c r="AK110" s="1688"/>
      <c r="AL110" s="260"/>
      <c r="AM110" s="261"/>
      <c r="AN110" s="2378"/>
      <c r="AO110" s="1688"/>
      <c r="AP110" s="2174"/>
      <c r="AQ110" s="1963"/>
      <c r="AR110" s="1839"/>
      <c r="AS110" s="261"/>
      <c r="AT110" s="901"/>
      <c r="AU110" s="239"/>
      <c r="AV110" s="528"/>
      <c r="GJ110" s="140"/>
      <c r="GK110" s="141"/>
      <c r="GL110" s="141"/>
      <c r="GM110" s="141"/>
      <c r="GN110" s="141"/>
      <c r="GO110" s="141"/>
      <c r="GP110" s="141"/>
      <c r="GQ110" s="142"/>
      <c r="HQ110" s="143" t="s">
        <v>114</v>
      </c>
      <c r="HR110" s="143" t="s">
        <v>46</v>
      </c>
      <c r="HS110" s="10" t="s">
        <v>46</v>
      </c>
      <c r="HT110" s="10" t="s">
        <v>23</v>
      </c>
      <c r="HU110" s="10" t="s">
        <v>45</v>
      </c>
      <c r="HV110" s="143" t="s">
        <v>103</v>
      </c>
    </row>
    <row r="111" spans="1:244" s="1" customFormat="1" ht="38.4" customHeight="1" x14ac:dyDescent="0.2">
      <c r="A111" s="23"/>
      <c r="B111" s="550" t="s">
        <v>231</v>
      </c>
      <c r="C111" s="558" t="s">
        <v>105</v>
      </c>
      <c r="D111" s="559" t="s">
        <v>1389</v>
      </c>
      <c r="E111" s="560" t="s">
        <v>1390</v>
      </c>
      <c r="F111" s="561" t="s">
        <v>194</v>
      </c>
      <c r="G111" s="562">
        <v>358.71</v>
      </c>
      <c r="H111" s="563">
        <v>4657.6000000000004</v>
      </c>
      <c r="I111" s="564">
        <f>ROUND(H111*G111,2)</f>
        <v>1670727.7</v>
      </c>
      <c r="J111" s="694"/>
      <c r="K111" s="692">
        <f>ROUND(J111*$H111,2)</f>
        <v>0</v>
      </c>
      <c r="L111" s="694"/>
      <c r="M111" s="692">
        <f>ROUND(L111*$H111,2)</f>
        <v>0</v>
      </c>
      <c r="N111" s="694"/>
      <c r="O111" s="692">
        <f>ROUND(N111*$H111,2)</f>
        <v>0</v>
      </c>
      <c r="P111" s="694"/>
      <c r="Q111" s="692">
        <f>ROUND(P111*$H111,2)</f>
        <v>0</v>
      </c>
      <c r="R111" s="694"/>
      <c r="S111" s="692">
        <f>ROUND(R111*$H111,2)</f>
        <v>0</v>
      </c>
      <c r="T111" s="694"/>
      <c r="U111" s="692">
        <f>ROUND(T111*$H111,2)</f>
        <v>0</v>
      </c>
      <c r="V111" s="1694"/>
      <c r="W111" s="1682">
        <f>ROUND(V111*$H111,2)</f>
        <v>0</v>
      </c>
      <c r="X111" s="1689">
        <v>180</v>
      </c>
      <c r="Y111" s="1682">
        <f>ROUND(X111*$H111,2)</f>
        <v>838368</v>
      </c>
      <c r="Z111" s="1694">
        <v>67</v>
      </c>
      <c r="AA111" s="1682">
        <f>ROUND(Z111*$H111,2)</f>
        <v>312059.2</v>
      </c>
      <c r="AB111" s="1951">
        <v>37</v>
      </c>
      <c r="AC111" s="1682">
        <f>ROUND(AB111*$H111,2)</f>
        <v>172331.2</v>
      </c>
      <c r="AD111" s="694"/>
      <c r="AE111" s="692">
        <f>ROUND(AD111*$H111,2)</f>
        <v>0</v>
      </c>
      <c r="AF111" s="694"/>
      <c r="AG111" s="692">
        <f>ROUND(AF111*$H111,2)</f>
        <v>0</v>
      </c>
      <c r="AH111" s="694">
        <v>7.5</v>
      </c>
      <c r="AI111" s="692">
        <f>ROUND(AH111*$H111,2)</f>
        <v>34932</v>
      </c>
      <c r="AJ111" s="2111">
        <v>27.79</v>
      </c>
      <c r="AK111" s="1682">
        <f>ROUND(AJ111*$H111,2)</f>
        <v>129434.7</v>
      </c>
      <c r="AL111" s="694"/>
      <c r="AM111" s="692">
        <f>ROUND(AL111*$H111,2)</f>
        <v>0</v>
      </c>
      <c r="AN111" s="2379"/>
      <c r="AO111" s="1682">
        <f>ROUND(AN111*$H111,2)</f>
        <v>0</v>
      </c>
      <c r="AP111" s="2175"/>
      <c r="AQ111" s="1958">
        <f>ROUND(AP111*$H111,2)</f>
        <v>0</v>
      </c>
      <c r="AR111" s="1842">
        <f>AP111+AN111+AL111+AJ111+AH111+AF111+AD111+AB111+Z111+X111+V111+T111+R111+P111+N111+L111+J111</f>
        <v>319.28999999999996</v>
      </c>
      <c r="AS111" s="692">
        <f>ROUND(AR111*H111,2)</f>
        <v>1487125.1</v>
      </c>
      <c r="AT111" s="1828">
        <f>G111-AR111</f>
        <v>39.420000000000016</v>
      </c>
      <c r="AU111" s="703">
        <f>ROUND(AT111*H111,2)</f>
        <v>183602.59</v>
      </c>
      <c r="AV111" s="814">
        <f>AU111/I111</f>
        <v>0.10989378460655198</v>
      </c>
      <c r="GJ111" s="122" t="s">
        <v>7</v>
      </c>
      <c r="GK111" s="123" t="s">
        <v>31</v>
      </c>
      <c r="GL111" s="33"/>
      <c r="GM111" s="124">
        <f>GL111*G111</f>
        <v>0</v>
      </c>
      <c r="GN111" s="124">
        <v>0</v>
      </c>
      <c r="GO111" s="124">
        <f>GN111*G111</f>
        <v>0</v>
      </c>
      <c r="GP111" s="124">
        <v>0</v>
      </c>
      <c r="GQ111" s="125">
        <f>GP111*G111</f>
        <v>0</v>
      </c>
      <c r="GR111" s="22"/>
      <c r="GS111" s="22"/>
      <c r="GT111" s="22"/>
      <c r="GU111" s="22"/>
      <c r="GV111" s="22"/>
      <c r="GW111" s="22"/>
      <c r="GX111" s="22"/>
      <c r="GY111" s="22"/>
      <c r="GZ111" s="22"/>
      <c r="HA111" s="22"/>
      <c r="HB111" s="22"/>
      <c r="HO111" s="126" t="s">
        <v>110</v>
      </c>
      <c r="HQ111" s="126" t="s">
        <v>105</v>
      </c>
      <c r="HR111" s="126" t="s">
        <v>46</v>
      </c>
      <c r="HV111" s="13" t="s">
        <v>103</v>
      </c>
      <c r="IB111" s="127">
        <f>IF(GK111="základní",I111,0)</f>
        <v>1670727.7</v>
      </c>
      <c r="IC111" s="127">
        <f>IF(GK111="snížená",I111,0)</f>
        <v>0</v>
      </c>
      <c r="ID111" s="127">
        <f>IF(GK111="zákl. přenesená",I111,0)</f>
        <v>0</v>
      </c>
      <c r="IE111" s="127">
        <f>IF(GK111="sníž. přenesená",I111,0)</f>
        <v>0</v>
      </c>
      <c r="IF111" s="127">
        <f>IF(GK111="nulová",I111,0)</f>
        <v>0</v>
      </c>
      <c r="IG111" s="13" t="s">
        <v>45</v>
      </c>
      <c r="IH111" s="127">
        <f>ROUND(H111*G111,2)</f>
        <v>1670727.7</v>
      </c>
      <c r="II111" s="13" t="s">
        <v>110</v>
      </c>
      <c r="IJ111" s="126" t="s">
        <v>1391</v>
      </c>
    </row>
    <row r="112" spans="1:244" s="1" customFormat="1" ht="30" customHeight="1" x14ac:dyDescent="0.2">
      <c r="A112" s="23"/>
      <c r="B112" s="625"/>
      <c r="C112" s="685" t="s">
        <v>112</v>
      </c>
      <c r="D112" s="196"/>
      <c r="E112" s="626" t="s">
        <v>1387</v>
      </c>
      <c r="F112" s="196"/>
      <c r="G112" s="196"/>
      <c r="H112" s="197"/>
      <c r="I112" s="498"/>
      <c r="J112" s="693"/>
      <c r="K112" s="409"/>
      <c r="L112" s="693"/>
      <c r="M112" s="409"/>
      <c r="N112" s="693"/>
      <c r="O112" s="409"/>
      <c r="P112" s="693"/>
      <c r="Q112" s="409"/>
      <c r="R112" s="693"/>
      <c r="S112" s="409"/>
      <c r="T112" s="693"/>
      <c r="U112" s="409"/>
      <c r="V112" s="1683"/>
      <c r="W112" s="1684"/>
      <c r="X112" s="1683"/>
      <c r="Y112" s="1684"/>
      <c r="Z112" s="1683"/>
      <c r="AA112" s="1684"/>
      <c r="AB112" s="1853"/>
      <c r="AC112" s="1684"/>
      <c r="AD112" s="693"/>
      <c r="AE112" s="409"/>
      <c r="AF112" s="693"/>
      <c r="AG112" s="409"/>
      <c r="AH112" s="693"/>
      <c r="AI112" s="409"/>
      <c r="AJ112" s="1683"/>
      <c r="AK112" s="1684"/>
      <c r="AL112" s="693"/>
      <c r="AM112" s="409"/>
      <c r="AN112" s="2376"/>
      <c r="AO112" s="1684"/>
      <c r="AP112" s="2172"/>
      <c r="AQ112" s="1959"/>
      <c r="AR112" s="1837"/>
      <c r="AS112" s="409"/>
      <c r="AT112" s="897"/>
      <c r="AU112" s="174"/>
      <c r="AV112" s="815"/>
      <c r="GJ112" s="128"/>
      <c r="GK112" s="129"/>
      <c r="GL112" s="33"/>
      <c r="GM112" s="33"/>
      <c r="GN112" s="33"/>
      <c r="GO112" s="33"/>
      <c r="GP112" s="33"/>
      <c r="GQ112" s="34"/>
      <c r="GR112" s="22"/>
      <c r="GS112" s="22"/>
      <c r="GT112" s="22"/>
      <c r="GU112" s="22"/>
      <c r="GV112" s="22"/>
      <c r="GW112" s="22"/>
      <c r="GX112" s="22"/>
      <c r="GY112" s="22"/>
      <c r="GZ112" s="22"/>
      <c r="HA112" s="22"/>
      <c r="HB112" s="22"/>
      <c r="HQ112" s="13" t="s">
        <v>112</v>
      </c>
      <c r="HR112" s="13" t="s">
        <v>46</v>
      </c>
    </row>
    <row r="113" spans="1:244" s="9" customFormat="1" ht="30" customHeight="1" x14ac:dyDescent="0.2">
      <c r="A113" s="130"/>
      <c r="B113" s="627"/>
      <c r="C113" s="685" t="s">
        <v>114</v>
      </c>
      <c r="D113" s="628" t="s">
        <v>7</v>
      </c>
      <c r="E113" s="629" t="s">
        <v>762</v>
      </c>
      <c r="F113" s="630"/>
      <c r="G113" s="628" t="s">
        <v>7</v>
      </c>
      <c r="H113" s="631"/>
      <c r="I113" s="632"/>
      <c r="J113" s="258"/>
      <c r="K113" s="259"/>
      <c r="L113" s="258"/>
      <c r="M113" s="259"/>
      <c r="N113" s="258"/>
      <c r="O113" s="259"/>
      <c r="P113" s="258"/>
      <c r="Q113" s="259"/>
      <c r="R113" s="258"/>
      <c r="S113" s="259"/>
      <c r="T113" s="258"/>
      <c r="U113" s="259"/>
      <c r="V113" s="1685"/>
      <c r="W113" s="1686"/>
      <c r="X113" s="1685"/>
      <c r="Y113" s="1686"/>
      <c r="Z113" s="1685"/>
      <c r="AA113" s="1686"/>
      <c r="AB113" s="1855"/>
      <c r="AC113" s="1686"/>
      <c r="AD113" s="258"/>
      <c r="AE113" s="259"/>
      <c r="AF113" s="258"/>
      <c r="AG113" s="259"/>
      <c r="AH113" s="258"/>
      <c r="AI113" s="259"/>
      <c r="AJ113" s="1685"/>
      <c r="AK113" s="1686"/>
      <c r="AL113" s="258"/>
      <c r="AM113" s="259"/>
      <c r="AN113" s="2377"/>
      <c r="AO113" s="1686"/>
      <c r="AP113" s="2173"/>
      <c r="AQ113" s="1961"/>
      <c r="AR113" s="1838"/>
      <c r="AS113" s="259"/>
      <c r="AT113" s="899"/>
      <c r="AU113" s="245"/>
      <c r="AV113" s="527"/>
      <c r="GJ113" s="133"/>
      <c r="GK113" s="134"/>
      <c r="GL113" s="134"/>
      <c r="GM113" s="134"/>
      <c r="GN113" s="134"/>
      <c r="GO113" s="134"/>
      <c r="GP113" s="134"/>
      <c r="GQ113" s="135"/>
      <c r="HQ113" s="136" t="s">
        <v>114</v>
      </c>
      <c r="HR113" s="136" t="s">
        <v>46</v>
      </c>
      <c r="HS113" s="9" t="s">
        <v>45</v>
      </c>
      <c r="HT113" s="9" t="s">
        <v>23</v>
      </c>
      <c r="HU113" s="9" t="s">
        <v>44</v>
      </c>
      <c r="HV113" s="136" t="s">
        <v>103</v>
      </c>
    </row>
    <row r="114" spans="1:244" s="9" customFormat="1" ht="30" customHeight="1" x14ac:dyDescent="0.2">
      <c r="A114" s="130"/>
      <c r="B114" s="627"/>
      <c r="C114" s="685" t="s">
        <v>114</v>
      </c>
      <c r="D114" s="628" t="s">
        <v>7</v>
      </c>
      <c r="E114" s="629" t="s">
        <v>1380</v>
      </c>
      <c r="F114" s="630"/>
      <c r="G114" s="628" t="s">
        <v>7</v>
      </c>
      <c r="H114" s="631"/>
      <c r="I114" s="632"/>
      <c r="J114" s="258"/>
      <c r="K114" s="259"/>
      <c r="L114" s="258"/>
      <c r="M114" s="259"/>
      <c r="N114" s="258"/>
      <c r="O114" s="259"/>
      <c r="P114" s="258"/>
      <c r="Q114" s="259"/>
      <c r="R114" s="258"/>
      <c r="S114" s="259"/>
      <c r="T114" s="258"/>
      <c r="U114" s="259"/>
      <c r="V114" s="1685"/>
      <c r="W114" s="1686"/>
      <c r="X114" s="1685"/>
      <c r="Y114" s="1686"/>
      <c r="Z114" s="1685"/>
      <c r="AA114" s="1686"/>
      <c r="AB114" s="1855"/>
      <c r="AC114" s="1686"/>
      <c r="AD114" s="258"/>
      <c r="AE114" s="259"/>
      <c r="AF114" s="258"/>
      <c r="AG114" s="259"/>
      <c r="AH114" s="258"/>
      <c r="AI114" s="259"/>
      <c r="AJ114" s="1685"/>
      <c r="AK114" s="1686"/>
      <c r="AL114" s="258"/>
      <c r="AM114" s="259"/>
      <c r="AN114" s="2377"/>
      <c r="AO114" s="1686"/>
      <c r="AP114" s="2173"/>
      <c r="AQ114" s="1961"/>
      <c r="AR114" s="1838"/>
      <c r="AS114" s="259"/>
      <c r="AT114" s="899"/>
      <c r="AU114" s="245"/>
      <c r="AV114" s="527"/>
      <c r="GJ114" s="133"/>
      <c r="GK114" s="134"/>
      <c r="GL114" s="134"/>
      <c r="GM114" s="134"/>
      <c r="GN114" s="134"/>
      <c r="GO114" s="134"/>
      <c r="GP114" s="134"/>
      <c r="GQ114" s="135"/>
      <c r="HQ114" s="136" t="s">
        <v>114</v>
      </c>
      <c r="HR114" s="136" t="s">
        <v>46</v>
      </c>
      <c r="HS114" s="9" t="s">
        <v>45</v>
      </c>
      <c r="HT114" s="9" t="s">
        <v>23</v>
      </c>
      <c r="HU114" s="9" t="s">
        <v>44</v>
      </c>
      <c r="HV114" s="136" t="s">
        <v>103</v>
      </c>
    </row>
    <row r="115" spans="1:244" s="10" customFormat="1" ht="30" customHeight="1" x14ac:dyDescent="0.2">
      <c r="A115" s="137"/>
      <c r="B115" s="633"/>
      <c r="C115" s="685" t="s">
        <v>114</v>
      </c>
      <c r="D115" s="634" t="s">
        <v>7</v>
      </c>
      <c r="E115" s="635" t="s">
        <v>1392</v>
      </c>
      <c r="F115" s="636"/>
      <c r="G115" s="637">
        <v>358.71</v>
      </c>
      <c r="H115" s="638"/>
      <c r="I115" s="639"/>
      <c r="J115" s="260"/>
      <c r="K115" s="261"/>
      <c r="L115" s="260"/>
      <c r="M115" s="261"/>
      <c r="N115" s="260"/>
      <c r="O115" s="261"/>
      <c r="P115" s="260"/>
      <c r="Q115" s="261"/>
      <c r="R115" s="260"/>
      <c r="S115" s="261"/>
      <c r="T115" s="260"/>
      <c r="U115" s="261"/>
      <c r="V115" s="1687"/>
      <c r="W115" s="1688"/>
      <c r="X115" s="1687"/>
      <c r="Y115" s="1688"/>
      <c r="Z115" s="1687"/>
      <c r="AA115" s="1688"/>
      <c r="AB115" s="1857"/>
      <c r="AC115" s="1688"/>
      <c r="AD115" s="260"/>
      <c r="AE115" s="261"/>
      <c r="AF115" s="260"/>
      <c r="AG115" s="261"/>
      <c r="AH115" s="260"/>
      <c r="AI115" s="261"/>
      <c r="AJ115" s="1687"/>
      <c r="AK115" s="1688"/>
      <c r="AL115" s="260"/>
      <c r="AM115" s="261"/>
      <c r="AN115" s="2378"/>
      <c r="AO115" s="1688"/>
      <c r="AP115" s="2174"/>
      <c r="AQ115" s="1963"/>
      <c r="AR115" s="1839"/>
      <c r="AS115" s="261"/>
      <c r="AT115" s="901"/>
      <c r="AU115" s="239"/>
      <c r="AV115" s="528"/>
      <c r="GJ115" s="140"/>
      <c r="GK115" s="141"/>
      <c r="GL115" s="141"/>
      <c r="GM115" s="141"/>
      <c r="GN115" s="141"/>
      <c r="GO115" s="141"/>
      <c r="GP115" s="141"/>
      <c r="GQ115" s="142"/>
      <c r="HQ115" s="143" t="s">
        <v>114</v>
      </c>
      <c r="HR115" s="143" t="s">
        <v>46</v>
      </c>
      <c r="HS115" s="10" t="s">
        <v>46</v>
      </c>
      <c r="HT115" s="10" t="s">
        <v>23</v>
      </c>
      <c r="HU115" s="10" t="s">
        <v>45</v>
      </c>
      <c r="HV115" s="143" t="s">
        <v>103</v>
      </c>
    </row>
    <row r="116" spans="1:244" s="1" customFormat="1" ht="40.950000000000003" customHeight="1" x14ac:dyDescent="0.2">
      <c r="A116" s="23"/>
      <c r="B116" s="550" t="s">
        <v>237</v>
      </c>
      <c r="C116" s="558" t="s">
        <v>105</v>
      </c>
      <c r="D116" s="559" t="s">
        <v>1393</v>
      </c>
      <c r="E116" s="560" t="s">
        <v>1394</v>
      </c>
      <c r="F116" s="561" t="s">
        <v>194</v>
      </c>
      <c r="G116" s="562">
        <v>71.739999999999995</v>
      </c>
      <c r="H116" s="563">
        <v>7024.5</v>
      </c>
      <c r="I116" s="564">
        <f>ROUND(H116*G116,2)</f>
        <v>503937.63</v>
      </c>
      <c r="J116" s="694"/>
      <c r="K116" s="692">
        <f>ROUND(J116*$H116,2)</f>
        <v>0</v>
      </c>
      <c r="L116" s="694"/>
      <c r="M116" s="692">
        <f>ROUND(L116*$H116,2)</f>
        <v>0</v>
      </c>
      <c r="N116" s="694"/>
      <c r="O116" s="692">
        <f>ROUND(N116*$H116,2)</f>
        <v>0</v>
      </c>
      <c r="P116" s="694"/>
      <c r="Q116" s="692">
        <f>ROUND(P116*$H116,2)</f>
        <v>0</v>
      </c>
      <c r="R116" s="694"/>
      <c r="S116" s="692">
        <f>ROUND(R116*$H116,2)</f>
        <v>0</v>
      </c>
      <c r="T116" s="694"/>
      <c r="U116" s="692">
        <f>ROUND(T116*$H116,2)</f>
        <v>0</v>
      </c>
      <c r="V116" s="1694"/>
      <c r="W116" s="1682">
        <f>ROUND(V116*$H116,2)</f>
        <v>0</v>
      </c>
      <c r="X116" s="1689">
        <v>35.5</v>
      </c>
      <c r="Y116" s="1682">
        <f>ROUND(X116*$H116,2)</f>
        <v>249369.75</v>
      </c>
      <c r="Z116" s="1694">
        <v>13.5</v>
      </c>
      <c r="AA116" s="1682">
        <f>ROUND(Z116*$H116,2)</f>
        <v>94830.75</v>
      </c>
      <c r="AB116" s="1951">
        <v>18</v>
      </c>
      <c r="AC116" s="1682">
        <f>ROUND(AB116*$H116,2)</f>
        <v>126441</v>
      </c>
      <c r="AD116" s="694"/>
      <c r="AE116" s="692">
        <f>ROUND(AD116*$H116,2)</f>
        <v>0</v>
      </c>
      <c r="AF116" s="694"/>
      <c r="AG116" s="692">
        <f>ROUND(AF116*$H116,2)</f>
        <v>0</v>
      </c>
      <c r="AH116" s="694"/>
      <c r="AI116" s="692">
        <f>ROUND(AH116*$H116,2)</f>
        <v>0</v>
      </c>
      <c r="AJ116" s="2111">
        <v>2</v>
      </c>
      <c r="AK116" s="1682">
        <f>ROUND(AJ116*$H116,2)</f>
        <v>14049</v>
      </c>
      <c r="AL116" s="694"/>
      <c r="AM116" s="692">
        <f>ROUND(AL116*$H116,2)</f>
        <v>0</v>
      </c>
      <c r="AN116" s="2379"/>
      <c r="AO116" s="1682">
        <f>ROUND(AN116*$H116,2)</f>
        <v>0</v>
      </c>
      <c r="AP116" s="2175"/>
      <c r="AQ116" s="1958">
        <f>ROUND(AP116*$H116,2)</f>
        <v>0</v>
      </c>
      <c r="AR116" s="1842">
        <f>AP116+AN116+AL116+AJ116+AH116+AF116+AD116+AB116+Z116+X116+V116+T116+R116+P116+N116+L116+J116</f>
        <v>69</v>
      </c>
      <c r="AS116" s="692">
        <f>ROUND(AR116*H116,2)</f>
        <v>484690.5</v>
      </c>
      <c r="AT116" s="1828">
        <f>G116-AR116</f>
        <v>2.7399999999999949</v>
      </c>
      <c r="AU116" s="703">
        <f>ROUND(AT116*H116,2)</f>
        <v>19247.13</v>
      </c>
      <c r="AV116" s="814">
        <f>AU116/I116</f>
        <v>3.8193476442709789E-2</v>
      </c>
      <c r="GJ116" s="122" t="s">
        <v>7</v>
      </c>
      <c r="GK116" s="123" t="s">
        <v>31</v>
      </c>
      <c r="GL116" s="33"/>
      <c r="GM116" s="124">
        <f>GL116*G116</f>
        <v>0</v>
      </c>
      <c r="GN116" s="124">
        <v>0</v>
      </c>
      <c r="GO116" s="124">
        <f>GN116*G116</f>
        <v>0</v>
      </c>
      <c r="GP116" s="124">
        <v>0</v>
      </c>
      <c r="GQ116" s="125">
        <f>GP116*G116</f>
        <v>0</v>
      </c>
      <c r="GR116" s="22"/>
      <c r="GS116" s="22"/>
      <c r="GT116" s="22"/>
      <c r="GU116" s="22"/>
      <c r="GV116" s="22"/>
      <c r="GW116" s="22"/>
      <c r="GX116" s="22"/>
      <c r="GY116" s="22"/>
      <c r="GZ116" s="22"/>
      <c r="HA116" s="22"/>
      <c r="HB116" s="22"/>
      <c r="HO116" s="126" t="s">
        <v>110</v>
      </c>
      <c r="HQ116" s="126" t="s">
        <v>105</v>
      </c>
      <c r="HR116" s="126" t="s">
        <v>46</v>
      </c>
      <c r="HV116" s="13" t="s">
        <v>103</v>
      </c>
      <c r="IB116" s="127">
        <f>IF(GK116="základní",I116,0)</f>
        <v>503937.63</v>
      </c>
      <c r="IC116" s="127">
        <f>IF(GK116="snížená",I116,0)</f>
        <v>0</v>
      </c>
      <c r="ID116" s="127">
        <f>IF(GK116="zákl. přenesená",I116,0)</f>
        <v>0</v>
      </c>
      <c r="IE116" s="127">
        <f>IF(GK116="sníž. přenesená",I116,0)</f>
        <v>0</v>
      </c>
      <c r="IF116" s="127">
        <f>IF(GK116="nulová",I116,0)</f>
        <v>0</v>
      </c>
      <c r="IG116" s="13" t="s">
        <v>45</v>
      </c>
      <c r="IH116" s="127">
        <f>ROUND(H116*G116,2)</f>
        <v>503937.63</v>
      </c>
      <c r="II116" s="13" t="s">
        <v>110</v>
      </c>
      <c r="IJ116" s="126" t="s">
        <v>1395</v>
      </c>
    </row>
    <row r="117" spans="1:244" s="1" customFormat="1" ht="30" customHeight="1" x14ac:dyDescent="0.2">
      <c r="A117" s="23"/>
      <c r="B117" s="625"/>
      <c r="C117" s="685" t="s">
        <v>112</v>
      </c>
      <c r="D117" s="196"/>
      <c r="E117" s="626" t="s">
        <v>1387</v>
      </c>
      <c r="F117" s="196"/>
      <c r="G117" s="196"/>
      <c r="H117" s="197"/>
      <c r="I117" s="498"/>
      <c r="J117" s="693"/>
      <c r="K117" s="409"/>
      <c r="L117" s="693"/>
      <c r="M117" s="409"/>
      <c r="N117" s="693"/>
      <c r="O117" s="409"/>
      <c r="P117" s="693"/>
      <c r="Q117" s="409"/>
      <c r="R117" s="693"/>
      <c r="S117" s="409"/>
      <c r="T117" s="693"/>
      <c r="U117" s="409"/>
      <c r="V117" s="1683"/>
      <c r="W117" s="1684"/>
      <c r="X117" s="1683"/>
      <c r="Y117" s="1684"/>
      <c r="Z117" s="1683"/>
      <c r="AA117" s="1684"/>
      <c r="AB117" s="1853"/>
      <c r="AC117" s="1684"/>
      <c r="AD117" s="693"/>
      <c r="AE117" s="409"/>
      <c r="AF117" s="693"/>
      <c r="AG117" s="409"/>
      <c r="AH117" s="693"/>
      <c r="AI117" s="409"/>
      <c r="AJ117" s="1683"/>
      <c r="AK117" s="1684"/>
      <c r="AL117" s="693"/>
      <c r="AM117" s="409"/>
      <c r="AN117" s="2376"/>
      <c r="AO117" s="1684"/>
      <c r="AP117" s="2172"/>
      <c r="AQ117" s="1959"/>
      <c r="AR117" s="1837"/>
      <c r="AS117" s="409"/>
      <c r="AT117" s="897"/>
      <c r="AU117" s="174"/>
      <c r="AV117" s="815"/>
      <c r="GJ117" s="128"/>
      <c r="GK117" s="129"/>
      <c r="GL117" s="33"/>
      <c r="GM117" s="33"/>
      <c r="GN117" s="33"/>
      <c r="GO117" s="33"/>
      <c r="GP117" s="33"/>
      <c r="GQ117" s="34"/>
      <c r="GR117" s="22"/>
      <c r="GS117" s="22"/>
      <c r="GT117" s="22"/>
      <c r="GU117" s="22"/>
      <c r="GV117" s="22"/>
      <c r="GW117" s="22"/>
      <c r="GX117" s="22"/>
      <c r="GY117" s="22"/>
      <c r="GZ117" s="22"/>
      <c r="HA117" s="22"/>
      <c r="HB117" s="22"/>
      <c r="HQ117" s="13" t="s">
        <v>112</v>
      </c>
      <c r="HR117" s="13" t="s">
        <v>46</v>
      </c>
    </row>
    <row r="118" spans="1:244" s="9" customFormat="1" ht="30" customHeight="1" x14ac:dyDescent="0.2">
      <c r="A118" s="130"/>
      <c r="B118" s="627"/>
      <c r="C118" s="685" t="s">
        <v>114</v>
      </c>
      <c r="D118" s="628" t="s">
        <v>7</v>
      </c>
      <c r="E118" s="629" t="s">
        <v>762</v>
      </c>
      <c r="F118" s="630"/>
      <c r="G118" s="628" t="s">
        <v>7</v>
      </c>
      <c r="H118" s="631"/>
      <c r="I118" s="632"/>
      <c r="J118" s="258"/>
      <c r="K118" s="259"/>
      <c r="L118" s="258"/>
      <c r="M118" s="259"/>
      <c r="N118" s="258"/>
      <c r="O118" s="259"/>
      <c r="P118" s="258"/>
      <c r="Q118" s="259"/>
      <c r="R118" s="258"/>
      <c r="S118" s="259"/>
      <c r="T118" s="258"/>
      <c r="U118" s="259"/>
      <c r="V118" s="1685"/>
      <c r="W118" s="1686"/>
      <c r="X118" s="1685"/>
      <c r="Y118" s="1686"/>
      <c r="Z118" s="1685"/>
      <c r="AA118" s="1686"/>
      <c r="AB118" s="1855"/>
      <c r="AC118" s="1686"/>
      <c r="AD118" s="258"/>
      <c r="AE118" s="259"/>
      <c r="AF118" s="258"/>
      <c r="AG118" s="259"/>
      <c r="AH118" s="258"/>
      <c r="AI118" s="259"/>
      <c r="AJ118" s="1685"/>
      <c r="AK118" s="1686"/>
      <c r="AL118" s="258"/>
      <c r="AM118" s="259"/>
      <c r="AN118" s="2377"/>
      <c r="AO118" s="1686"/>
      <c r="AP118" s="2173"/>
      <c r="AQ118" s="1961"/>
      <c r="AR118" s="1838"/>
      <c r="AS118" s="259"/>
      <c r="AT118" s="899"/>
      <c r="AU118" s="245"/>
      <c r="AV118" s="527"/>
      <c r="GJ118" s="133"/>
      <c r="GK118" s="134"/>
      <c r="GL118" s="134"/>
      <c r="GM118" s="134"/>
      <c r="GN118" s="134"/>
      <c r="GO118" s="134"/>
      <c r="GP118" s="134"/>
      <c r="GQ118" s="135"/>
      <c r="HQ118" s="136" t="s">
        <v>114</v>
      </c>
      <c r="HR118" s="136" t="s">
        <v>46</v>
      </c>
      <c r="HS118" s="9" t="s">
        <v>45</v>
      </c>
      <c r="HT118" s="9" t="s">
        <v>23</v>
      </c>
      <c r="HU118" s="9" t="s">
        <v>44</v>
      </c>
      <c r="HV118" s="136" t="s">
        <v>103</v>
      </c>
    </row>
    <row r="119" spans="1:244" s="9" customFormat="1" ht="30" customHeight="1" x14ac:dyDescent="0.2">
      <c r="A119" s="130"/>
      <c r="B119" s="627"/>
      <c r="C119" s="685" t="s">
        <v>114</v>
      </c>
      <c r="D119" s="628" t="s">
        <v>7</v>
      </c>
      <c r="E119" s="629" t="s">
        <v>1380</v>
      </c>
      <c r="F119" s="630"/>
      <c r="G119" s="628" t="s">
        <v>7</v>
      </c>
      <c r="H119" s="631"/>
      <c r="I119" s="632"/>
      <c r="J119" s="258"/>
      <c r="K119" s="259"/>
      <c r="L119" s="258"/>
      <c r="M119" s="259"/>
      <c r="N119" s="258"/>
      <c r="O119" s="259"/>
      <c r="P119" s="258"/>
      <c r="Q119" s="259"/>
      <c r="R119" s="258"/>
      <c r="S119" s="259"/>
      <c r="T119" s="258"/>
      <c r="U119" s="259"/>
      <c r="V119" s="1685"/>
      <c r="W119" s="1686"/>
      <c r="X119" s="1685"/>
      <c r="Y119" s="1686"/>
      <c r="Z119" s="1685"/>
      <c r="AA119" s="1686"/>
      <c r="AB119" s="1855"/>
      <c r="AC119" s="1686"/>
      <c r="AD119" s="258"/>
      <c r="AE119" s="259"/>
      <c r="AF119" s="258"/>
      <c r="AG119" s="259"/>
      <c r="AH119" s="258"/>
      <c r="AI119" s="259"/>
      <c r="AJ119" s="1685"/>
      <c r="AK119" s="1686"/>
      <c r="AL119" s="258"/>
      <c r="AM119" s="259"/>
      <c r="AN119" s="2377"/>
      <c r="AO119" s="1686"/>
      <c r="AP119" s="2173"/>
      <c r="AQ119" s="1961"/>
      <c r="AR119" s="1838"/>
      <c r="AS119" s="259"/>
      <c r="AT119" s="899"/>
      <c r="AU119" s="245"/>
      <c r="AV119" s="527"/>
      <c r="GJ119" s="133"/>
      <c r="GK119" s="134"/>
      <c r="GL119" s="134"/>
      <c r="GM119" s="134"/>
      <c r="GN119" s="134"/>
      <c r="GO119" s="134"/>
      <c r="GP119" s="134"/>
      <c r="GQ119" s="135"/>
      <c r="HQ119" s="136" t="s">
        <v>114</v>
      </c>
      <c r="HR119" s="136" t="s">
        <v>46</v>
      </c>
      <c r="HS119" s="9" t="s">
        <v>45</v>
      </c>
      <c r="HT119" s="9" t="s">
        <v>23</v>
      </c>
      <c r="HU119" s="9" t="s">
        <v>44</v>
      </c>
      <c r="HV119" s="136" t="s">
        <v>103</v>
      </c>
    </row>
    <row r="120" spans="1:244" s="10" customFormat="1" ht="30" customHeight="1" x14ac:dyDescent="0.2">
      <c r="A120" s="137"/>
      <c r="B120" s="633"/>
      <c r="C120" s="685" t="s">
        <v>114</v>
      </c>
      <c r="D120" s="634" t="s">
        <v>7</v>
      </c>
      <c r="E120" s="635" t="s">
        <v>1396</v>
      </c>
      <c r="F120" s="636"/>
      <c r="G120" s="637">
        <v>71.739999999999995</v>
      </c>
      <c r="H120" s="638"/>
      <c r="I120" s="639"/>
      <c r="J120" s="260"/>
      <c r="K120" s="261"/>
      <c r="L120" s="260"/>
      <c r="M120" s="261"/>
      <c r="N120" s="260"/>
      <c r="O120" s="261"/>
      <c r="P120" s="260"/>
      <c r="Q120" s="261"/>
      <c r="R120" s="260"/>
      <c r="S120" s="261"/>
      <c r="T120" s="260"/>
      <c r="U120" s="261"/>
      <c r="V120" s="1687"/>
      <c r="W120" s="1688"/>
      <c r="X120" s="1687"/>
      <c r="Y120" s="1688"/>
      <c r="Z120" s="1687"/>
      <c r="AA120" s="1688"/>
      <c r="AB120" s="1857"/>
      <c r="AC120" s="1688"/>
      <c r="AD120" s="260"/>
      <c r="AE120" s="261"/>
      <c r="AF120" s="260"/>
      <c r="AG120" s="261"/>
      <c r="AH120" s="260"/>
      <c r="AI120" s="261"/>
      <c r="AJ120" s="1687"/>
      <c r="AK120" s="1688"/>
      <c r="AL120" s="260"/>
      <c r="AM120" s="261"/>
      <c r="AN120" s="2378"/>
      <c r="AO120" s="1688"/>
      <c r="AP120" s="2174"/>
      <c r="AQ120" s="1963"/>
      <c r="AR120" s="1839"/>
      <c r="AS120" s="261"/>
      <c r="AT120" s="901"/>
      <c r="AU120" s="239"/>
      <c r="AV120" s="528"/>
      <c r="GJ120" s="140"/>
      <c r="GK120" s="141"/>
      <c r="GL120" s="141"/>
      <c r="GM120" s="141"/>
      <c r="GN120" s="141"/>
      <c r="GO120" s="141"/>
      <c r="GP120" s="141"/>
      <c r="GQ120" s="142"/>
      <c r="HQ120" s="143" t="s">
        <v>114</v>
      </c>
      <c r="HR120" s="143" t="s">
        <v>46</v>
      </c>
      <c r="HS120" s="10" t="s">
        <v>46</v>
      </c>
      <c r="HT120" s="10" t="s">
        <v>23</v>
      </c>
      <c r="HU120" s="10" t="s">
        <v>45</v>
      </c>
      <c r="HV120" s="143" t="s">
        <v>103</v>
      </c>
    </row>
    <row r="121" spans="1:244" s="1" customFormat="1" ht="30" customHeight="1" x14ac:dyDescent="0.2">
      <c r="A121" s="23"/>
      <c r="B121" s="550" t="s">
        <v>243</v>
      </c>
      <c r="C121" s="558" t="s">
        <v>105</v>
      </c>
      <c r="D121" s="559" t="s">
        <v>232</v>
      </c>
      <c r="E121" s="560" t="s">
        <v>233</v>
      </c>
      <c r="F121" s="561" t="s">
        <v>153</v>
      </c>
      <c r="G121" s="562">
        <v>9</v>
      </c>
      <c r="H121" s="563">
        <v>8125</v>
      </c>
      <c r="I121" s="564">
        <f>ROUND(H121*G121,2)</f>
        <v>73125</v>
      </c>
      <c r="J121" s="694"/>
      <c r="K121" s="692">
        <f>ROUND(J121*$H121,2)</f>
        <v>0</v>
      </c>
      <c r="L121" s="694"/>
      <c r="M121" s="692">
        <f>ROUND(L121*$H121,2)</f>
        <v>0</v>
      </c>
      <c r="N121" s="694"/>
      <c r="O121" s="692">
        <f>ROUND(N121*$H121,2)</f>
        <v>0</v>
      </c>
      <c r="P121" s="694"/>
      <c r="Q121" s="692">
        <f>ROUND(P121*$H121,2)</f>
        <v>0</v>
      </c>
      <c r="R121" s="694"/>
      <c r="S121" s="692">
        <f>ROUND(R121*$H121,2)</f>
        <v>0</v>
      </c>
      <c r="T121" s="694"/>
      <c r="U121" s="692">
        <f>ROUND(T121*$H121,2)</f>
        <v>0</v>
      </c>
      <c r="V121" s="1694">
        <v>9</v>
      </c>
      <c r="W121" s="1682">
        <f>ROUND(V121*$H121,2)</f>
        <v>73125</v>
      </c>
      <c r="X121" s="1694"/>
      <c r="Y121" s="1682">
        <f>ROUND(X121*$H121,2)</f>
        <v>0</v>
      </c>
      <c r="Z121" s="1694"/>
      <c r="AA121" s="1682">
        <f>ROUND(Z121*$H121,2)</f>
        <v>0</v>
      </c>
      <c r="AB121" s="1951"/>
      <c r="AC121" s="1682">
        <f>ROUND(AB121*$H121,2)</f>
        <v>0</v>
      </c>
      <c r="AD121" s="694"/>
      <c r="AE121" s="692">
        <f>ROUND(AD121*$H121,2)</f>
        <v>0</v>
      </c>
      <c r="AF121" s="694"/>
      <c r="AG121" s="692">
        <f>ROUND(AF121*$H121,2)</f>
        <v>0</v>
      </c>
      <c r="AH121" s="694"/>
      <c r="AI121" s="692">
        <f>ROUND(AH121*$H121,2)</f>
        <v>0</v>
      </c>
      <c r="AJ121" s="2111"/>
      <c r="AK121" s="1682">
        <f>ROUND(AJ121*$H121,2)</f>
        <v>0</v>
      </c>
      <c r="AL121" s="694"/>
      <c r="AM121" s="692">
        <f>ROUND(AL121*$H121,2)</f>
        <v>0</v>
      </c>
      <c r="AN121" s="2379"/>
      <c r="AO121" s="1682">
        <f>ROUND(AN121*$H121,2)</f>
        <v>0</v>
      </c>
      <c r="AP121" s="2175"/>
      <c r="AQ121" s="1958">
        <f>ROUND(AP121*$H121,2)</f>
        <v>0</v>
      </c>
      <c r="AR121" s="1842">
        <f>AP121+AN121+AL121+AJ121+AH121+AF121+AD121+AB121+Z121+X121+V121+T121+R121+P121+N121+L121+J121</f>
        <v>9</v>
      </c>
      <c r="AS121" s="692">
        <f>ROUND(AR121*H121,2)</f>
        <v>73125</v>
      </c>
      <c r="AT121" s="1828">
        <f>G121-AR121</f>
        <v>0</v>
      </c>
      <c r="AU121" s="703">
        <f>ROUND(AT121*H121,2)</f>
        <v>0</v>
      </c>
      <c r="AV121" s="814">
        <f>AU121/I121</f>
        <v>0</v>
      </c>
      <c r="GJ121" s="122" t="s">
        <v>7</v>
      </c>
      <c r="GK121" s="123" t="s">
        <v>31</v>
      </c>
      <c r="GL121" s="33"/>
      <c r="GM121" s="124">
        <f>GL121*G121</f>
        <v>0</v>
      </c>
      <c r="GN121" s="124">
        <v>0</v>
      </c>
      <c r="GO121" s="124">
        <f>GN121*G121</f>
        <v>0</v>
      </c>
      <c r="GP121" s="124">
        <v>0</v>
      </c>
      <c r="GQ121" s="125">
        <f>GP121*G121</f>
        <v>0</v>
      </c>
      <c r="GR121" s="22"/>
      <c r="GS121" s="22"/>
      <c r="GT121" s="22"/>
      <c r="GU121" s="22"/>
      <c r="GV121" s="22"/>
      <c r="GW121" s="22"/>
      <c r="GX121" s="22"/>
      <c r="GY121" s="22"/>
      <c r="GZ121" s="22"/>
      <c r="HA121" s="22"/>
      <c r="HB121" s="22"/>
      <c r="HO121" s="126" t="s">
        <v>110</v>
      </c>
      <c r="HQ121" s="126" t="s">
        <v>105</v>
      </c>
      <c r="HR121" s="126" t="s">
        <v>46</v>
      </c>
      <c r="HV121" s="13" t="s">
        <v>103</v>
      </c>
      <c r="IB121" s="127">
        <f>IF(GK121="základní",I121,0)</f>
        <v>73125</v>
      </c>
      <c r="IC121" s="127">
        <f>IF(GK121="snížená",I121,0)</f>
        <v>0</v>
      </c>
      <c r="ID121" s="127">
        <f>IF(GK121="zákl. přenesená",I121,0)</f>
        <v>0</v>
      </c>
      <c r="IE121" s="127">
        <f>IF(GK121="sníž. přenesená",I121,0)</f>
        <v>0</v>
      </c>
      <c r="IF121" s="127">
        <f>IF(GK121="nulová",I121,0)</f>
        <v>0</v>
      </c>
      <c r="IG121" s="13" t="s">
        <v>45</v>
      </c>
      <c r="IH121" s="127">
        <f>ROUND(H121*G121,2)</f>
        <v>73125</v>
      </c>
      <c r="II121" s="13" t="s">
        <v>110</v>
      </c>
      <c r="IJ121" s="126" t="s">
        <v>1397</v>
      </c>
    </row>
    <row r="122" spans="1:244" s="1" customFormat="1" ht="30" customHeight="1" x14ac:dyDescent="0.2">
      <c r="A122" s="23"/>
      <c r="B122" s="625"/>
      <c r="C122" s="685" t="s">
        <v>112</v>
      </c>
      <c r="D122" s="196"/>
      <c r="E122" s="626" t="s">
        <v>235</v>
      </c>
      <c r="F122" s="196"/>
      <c r="G122" s="196"/>
      <c r="H122" s="197"/>
      <c r="I122" s="498"/>
      <c r="J122" s="693"/>
      <c r="K122" s="409"/>
      <c r="L122" s="693"/>
      <c r="M122" s="409"/>
      <c r="N122" s="693"/>
      <c r="O122" s="409"/>
      <c r="P122" s="693"/>
      <c r="Q122" s="409"/>
      <c r="R122" s="693"/>
      <c r="S122" s="409"/>
      <c r="T122" s="693"/>
      <c r="U122" s="409"/>
      <c r="V122" s="1683"/>
      <c r="W122" s="1684"/>
      <c r="X122" s="1683"/>
      <c r="Y122" s="1684"/>
      <c r="Z122" s="1683"/>
      <c r="AA122" s="1684"/>
      <c r="AB122" s="1853"/>
      <c r="AC122" s="1684"/>
      <c r="AD122" s="693"/>
      <c r="AE122" s="409"/>
      <c r="AF122" s="693"/>
      <c r="AG122" s="409"/>
      <c r="AH122" s="693"/>
      <c r="AI122" s="409"/>
      <c r="AJ122" s="1683"/>
      <c r="AK122" s="1684"/>
      <c r="AL122" s="693"/>
      <c r="AM122" s="409"/>
      <c r="AN122" s="2376"/>
      <c r="AO122" s="1684"/>
      <c r="AP122" s="2172"/>
      <c r="AQ122" s="1959"/>
      <c r="AR122" s="1837"/>
      <c r="AS122" s="409"/>
      <c r="AT122" s="897"/>
      <c r="AU122" s="174"/>
      <c r="AV122" s="815"/>
      <c r="GJ122" s="128"/>
      <c r="GK122" s="129"/>
      <c r="GL122" s="33"/>
      <c r="GM122" s="33"/>
      <c r="GN122" s="33"/>
      <c r="GO122" s="33"/>
      <c r="GP122" s="33"/>
      <c r="GQ122" s="34"/>
      <c r="GR122" s="22"/>
      <c r="GS122" s="22"/>
      <c r="GT122" s="22"/>
      <c r="GU122" s="22"/>
      <c r="GV122" s="22"/>
      <c r="GW122" s="22"/>
      <c r="GX122" s="22"/>
      <c r="GY122" s="22"/>
      <c r="GZ122" s="22"/>
      <c r="HA122" s="22"/>
      <c r="HB122" s="22"/>
      <c r="HQ122" s="13" t="s">
        <v>112</v>
      </c>
      <c r="HR122" s="13" t="s">
        <v>46</v>
      </c>
    </row>
    <row r="123" spans="1:244" s="10" customFormat="1" ht="30" customHeight="1" x14ac:dyDescent="0.2">
      <c r="A123" s="137"/>
      <c r="B123" s="633"/>
      <c r="C123" s="685" t="s">
        <v>114</v>
      </c>
      <c r="D123" s="634" t="s">
        <v>7</v>
      </c>
      <c r="E123" s="635" t="s">
        <v>1398</v>
      </c>
      <c r="F123" s="636"/>
      <c r="G123" s="637">
        <v>9</v>
      </c>
      <c r="H123" s="638"/>
      <c r="I123" s="639"/>
      <c r="J123" s="260"/>
      <c r="K123" s="261"/>
      <c r="L123" s="260"/>
      <c r="M123" s="261"/>
      <c r="N123" s="260"/>
      <c r="O123" s="261"/>
      <c r="P123" s="260"/>
      <c r="Q123" s="261"/>
      <c r="R123" s="260"/>
      <c r="S123" s="261"/>
      <c r="T123" s="260"/>
      <c r="U123" s="261"/>
      <c r="V123" s="1687"/>
      <c r="W123" s="1688"/>
      <c r="X123" s="1687"/>
      <c r="Y123" s="1688"/>
      <c r="Z123" s="1687"/>
      <c r="AA123" s="1688"/>
      <c r="AB123" s="1857"/>
      <c r="AC123" s="1688"/>
      <c r="AD123" s="260"/>
      <c r="AE123" s="261"/>
      <c r="AF123" s="260"/>
      <c r="AG123" s="261"/>
      <c r="AH123" s="260"/>
      <c r="AI123" s="261"/>
      <c r="AJ123" s="1687"/>
      <c r="AK123" s="1688"/>
      <c r="AL123" s="260"/>
      <c r="AM123" s="261"/>
      <c r="AN123" s="2378"/>
      <c r="AO123" s="1688"/>
      <c r="AP123" s="2174"/>
      <c r="AQ123" s="1963"/>
      <c r="AR123" s="1839"/>
      <c r="AS123" s="261"/>
      <c r="AT123" s="901"/>
      <c r="AU123" s="239"/>
      <c r="AV123" s="528"/>
      <c r="GJ123" s="140"/>
      <c r="GK123" s="141"/>
      <c r="GL123" s="141"/>
      <c r="GM123" s="141"/>
      <c r="GN123" s="141"/>
      <c r="GO123" s="141"/>
      <c r="GP123" s="141"/>
      <c r="GQ123" s="142"/>
      <c r="HQ123" s="143" t="s">
        <v>114</v>
      </c>
      <c r="HR123" s="143" t="s">
        <v>46</v>
      </c>
      <c r="HS123" s="10" t="s">
        <v>46</v>
      </c>
      <c r="HT123" s="10" t="s">
        <v>23</v>
      </c>
      <c r="HU123" s="10" t="s">
        <v>45</v>
      </c>
      <c r="HV123" s="143" t="s">
        <v>103</v>
      </c>
    </row>
    <row r="124" spans="1:244" s="1" customFormat="1" ht="30" customHeight="1" x14ac:dyDescent="0.2">
      <c r="A124" s="23"/>
      <c r="B124" s="565" t="s">
        <v>249</v>
      </c>
      <c r="C124" s="566" t="s">
        <v>238</v>
      </c>
      <c r="D124" s="567" t="s">
        <v>239</v>
      </c>
      <c r="E124" s="568" t="s">
        <v>240</v>
      </c>
      <c r="F124" s="569" t="s">
        <v>153</v>
      </c>
      <c r="G124" s="570">
        <v>9.4499999999999993</v>
      </c>
      <c r="H124" s="571">
        <v>6500</v>
      </c>
      <c r="I124" s="572">
        <f>ROUND(H124*G124,2)</f>
        <v>61425</v>
      </c>
      <c r="J124" s="694"/>
      <c r="K124" s="692">
        <f>ROUND(J124*$H124,2)</f>
        <v>0</v>
      </c>
      <c r="L124" s="694"/>
      <c r="M124" s="692">
        <f>ROUND(L124*$H124,2)</f>
        <v>0</v>
      </c>
      <c r="N124" s="694"/>
      <c r="O124" s="692">
        <f>ROUND(N124*$H124,2)</f>
        <v>0</v>
      </c>
      <c r="P124" s="694"/>
      <c r="Q124" s="692">
        <f>ROUND(P124*$H124,2)</f>
        <v>0</v>
      </c>
      <c r="R124" s="694"/>
      <c r="S124" s="692">
        <f>ROUND(R124*$H124,2)</f>
        <v>0</v>
      </c>
      <c r="T124" s="694"/>
      <c r="U124" s="692">
        <f>ROUND(T124*$H124,2)</f>
        <v>0</v>
      </c>
      <c r="V124" s="1694">
        <v>9.4499999999999993</v>
      </c>
      <c r="W124" s="1682">
        <f>ROUND(V124*$H124,2)</f>
        <v>61425</v>
      </c>
      <c r="X124" s="1694"/>
      <c r="Y124" s="1682">
        <f>ROUND(X124*$H124,2)</f>
        <v>0</v>
      </c>
      <c r="Z124" s="1694"/>
      <c r="AA124" s="1682">
        <f>ROUND(Z124*$H124,2)</f>
        <v>0</v>
      </c>
      <c r="AB124" s="1951"/>
      <c r="AC124" s="1682">
        <f>ROUND(AB124*$H124,2)</f>
        <v>0</v>
      </c>
      <c r="AD124" s="694"/>
      <c r="AE124" s="692">
        <f>ROUND(AD124*$H124,2)</f>
        <v>0</v>
      </c>
      <c r="AF124" s="694"/>
      <c r="AG124" s="692">
        <f>ROUND(AF124*$H124,2)</f>
        <v>0</v>
      </c>
      <c r="AH124" s="694"/>
      <c r="AI124" s="692">
        <f>ROUND(AH124*$H124,2)</f>
        <v>0</v>
      </c>
      <c r="AJ124" s="2111"/>
      <c r="AK124" s="1682">
        <f>ROUND(AJ124*$H124,2)</f>
        <v>0</v>
      </c>
      <c r="AL124" s="694"/>
      <c r="AM124" s="692">
        <f>ROUND(AL124*$H124,2)</f>
        <v>0</v>
      </c>
      <c r="AN124" s="2379"/>
      <c r="AO124" s="1682">
        <f>ROUND(AN124*$H124,2)</f>
        <v>0</v>
      </c>
      <c r="AP124" s="2175"/>
      <c r="AQ124" s="1958">
        <f>ROUND(AP124*$H124,2)</f>
        <v>0</v>
      </c>
      <c r="AR124" s="1842">
        <f>AP124+AN124+AL124+AJ124+AH124+AF124+AD124+AB124+Z124+X124+V124+T124+R124+P124+N124+L124+J124</f>
        <v>9.4499999999999993</v>
      </c>
      <c r="AS124" s="692">
        <f>ROUND(AR124*H124,2)</f>
        <v>61425</v>
      </c>
      <c r="AT124" s="1828">
        <f>G124-AR124</f>
        <v>0</v>
      </c>
      <c r="AU124" s="703">
        <f>ROUND(AT124*H124,2)</f>
        <v>0</v>
      </c>
      <c r="AV124" s="814">
        <f>AU124/I124</f>
        <v>0</v>
      </c>
      <c r="GJ124" s="164" t="s">
        <v>7</v>
      </c>
      <c r="GK124" s="165" t="s">
        <v>31</v>
      </c>
      <c r="GL124" s="33"/>
      <c r="GM124" s="124">
        <f>GL124*G124</f>
        <v>0</v>
      </c>
      <c r="GN124" s="124">
        <v>0.184</v>
      </c>
      <c r="GO124" s="124">
        <f>GN124*G124</f>
        <v>1.7387999999999999</v>
      </c>
      <c r="GP124" s="124">
        <v>0</v>
      </c>
      <c r="GQ124" s="125">
        <f>GP124*G124</f>
        <v>0</v>
      </c>
      <c r="GR124" s="22"/>
      <c r="GS124" s="22"/>
      <c r="GT124" s="22"/>
      <c r="GU124" s="22"/>
      <c r="GV124" s="22"/>
      <c r="GW124" s="22"/>
      <c r="GX124" s="22"/>
      <c r="GY124" s="22"/>
      <c r="GZ124" s="22"/>
      <c r="HA124" s="22"/>
      <c r="HB124" s="22"/>
      <c r="HO124" s="126" t="s">
        <v>166</v>
      </c>
      <c r="HQ124" s="126" t="s">
        <v>238</v>
      </c>
      <c r="HR124" s="126" t="s">
        <v>46</v>
      </c>
      <c r="HV124" s="13" t="s">
        <v>103</v>
      </c>
      <c r="IB124" s="127">
        <f>IF(GK124="základní",I124,0)</f>
        <v>61425</v>
      </c>
      <c r="IC124" s="127">
        <f>IF(GK124="snížená",I124,0)</f>
        <v>0</v>
      </c>
      <c r="ID124" s="127">
        <f>IF(GK124="zákl. přenesená",I124,0)</f>
        <v>0</v>
      </c>
      <c r="IE124" s="127">
        <f>IF(GK124="sníž. přenesená",I124,0)</f>
        <v>0</v>
      </c>
      <c r="IF124" s="127">
        <f>IF(GK124="nulová",I124,0)</f>
        <v>0</v>
      </c>
      <c r="IG124" s="13" t="s">
        <v>45</v>
      </c>
      <c r="IH124" s="127">
        <f>ROUND(H124*G124,2)</f>
        <v>61425</v>
      </c>
      <c r="II124" s="13" t="s">
        <v>110</v>
      </c>
      <c r="IJ124" s="126" t="s">
        <v>1399</v>
      </c>
    </row>
    <row r="125" spans="1:244" s="10" customFormat="1" ht="30" customHeight="1" x14ac:dyDescent="0.2">
      <c r="A125" s="137"/>
      <c r="B125" s="633"/>
      <c r="C125" s="685" t="s">
        <v>114</v>
      </c>
      <c r="D125" s="634" t="s">
        <v>7</v>
      </c>
      <c r="E125" s="635" t="s">
        <v>1061</v>
      </c>
      <c r="F125" s="636"/>
      <c r="G125" s="637">
        <v>9.4499999999999993</v>
      </c>
      <c r="H125" s="638"/>
      <c r="I125" s="639"/>
      <c r="J125" s="260"/>
      <c r="K125" s="261"/>
      <c r="L125" s="260"/>
      <c r="M125" s="261"/>
      <c r="N125" s="260"/>
      <c r="O125" s="261"/>
      <c r="P125" s="260"/>
      <c r="Q125" s="261"/>
      <c r="R125" s="260"/>
      <c r="S125" s="261"/>
      <c r="T125" s="260"/>
      <c r="U125" s="261"/>
      <c r="V125" s="1687"/>
      <c r="W125" s="1688"/>
      <c r="X125" s="1687"/>
      <c r="Y125" s="1688"/>
      <c r="Z125" s="1687"/>
      <c r="AA125" s="1688"/>
      <c r="AB125" s="1857"/>
      <c r="AC125" s="1688"/>
      <c r="AD125" s="260"/>
      <c r="AE125" s="261"/>
      <c r="AF125" s="260"/>
      <c r="AG125" s="261"/>
      <c r="AH125" s="260"/>
      <c r="AI125" s="261"/>
      <c r="AJ125" s="1687"/>
      <c r="AK125" s="1688"/>
      <c r="AL125" s="260"/>
      <c r="AM125" s="261"/>
      <c r="AN125" s="2378"/>
      <c r="AO125" s="1688"/>
      <c r="AP125" s="2174"/>
      <c r="AQ125" s="1963"/>
      <c r="AR125" s="1839"/>
      <c r="AS125" s="261"/>
      <c r="AT125" s="901"/>
      <c r="AU125" s="239"/>
      <c r="AV125" s="528"/>
      <c r="GJ125" s="140"/>
      <c r="GK125" s="141"/>
      <c r="GL125" s="141"/>
      <c r="GM125" s="141"/>
      <c r="GN125" s="141"/>
      <c r="GO125" s="141"/>
      <c r="GP125" s="141"/>
      <c r="GQ125" s="142"/>
      <c r="HQ125" s="143" t="s">
        <v>114</v>
      </c>
      <c r="HR125" s="143" t="s">
        <v>46</v>
      </c>
      <c r="HS125" s="10" t="s">
        <v>46</v>
      </c>
      <c r="HT125" s="10" t="s">
        <v>23</v>
      </c>
      <c r="HU125" s="10" t="s">
        <v>45</v>
      </c>
      <c r="HV125" s="143" t="s">
        <v>103</v>
      </c>
    </row>
    <row r="126" spans="1:244" s="1" customFormat="1" ht="30" customHeight="1" x14ac:dyDescent="0.2">
      <c r="A126" s="23"/>
      <c r="B126" s="550" t="s">
        <v>254</v>
      </c>
      <c r="C126" s="558" t="s">
        <v>105</v>
      </c>
      <c r="D126" s="559" t="s">
        <v>244</v>
      </c>
      <c r="E126" s="560" t="s">
        <v>245</v>
      </c>
      <c r="F126" s="561" t="s">
        <v>108</v>
      </c>
      <c r="G126" s="562">
        <v>2954.12</v>
      </c>
      <c r="H126" s="563">
        <v>114.7</v>
      </c>
      <c r="I126" s="564">
        <f>ROUND(H126*G126,2)</f>
        <v>338837.56</v>
      </c>
      <c r="J126" s="694"/>
      <c r="K126" s="692">
        <f>ROUND(J126*$H126,2)</f>
        <v>0</v>
      </c>
      <c r="L126" s="694"/>
      <c r="M126" s="692">
        <f>ROUND(L126*$H126,2)</f>
        <v>0</v>
      </c>
      <c r="N126" s="694"/>
      <c r="O126" s="692">
        <f>ROUND(N126*$H126,2)</f>
        <v>0</v>
      </c>
      <c r="P126" s="694"/>
      <c r="Q126" s="692">
        <f>ROUND(P126*$H126,2)</f>
        <v>0</v>
      </c>
      <c r="R126" s="694"/>
      <c r="S126" s="692">
        <f>ROUND(R126*$H126,2)</f>
        <v>0</v>
      </c>
      <c r="T126" s="694"/>
      <c r="U126" s="692">
        <f>ROUND(T126*$H126,2)</f>
        <v>0</v>
      </c>
      <c r="V126" s="1694">
        <v>40</v>
      </c>
      <c r="W126" s="1682">
        <f>ROUND(V126*$H126,2)</f>
        <v>4588</v>
      </c>
      <c r="X126" s="1689">
        <v>1460</v>
      </c>
      <c r="Y126" s="1682">
        <f>ROUND(X126*$H126,2)</f>
        <v>167462</v>
      </c>
      <c r="Z126" s="1694">
        <v>520</v>
      </c>
      <c r="AA126" s="1682">
        <f>ROUND(Z126*$H126,2)</f>
        <v>59644</v>
      </c>
      <c r="AB126" s="1951">
        <v>320</v>
      </c>
      <c r="AC126" s="1682">
        <f>ROUND(AB126*$H126,2)</f>
        <v>36704</v>
      </c>
      <c r="AD126" s="694"/>
      <c r="AE126" s="692">
        <f>ROUND(AD126*$H126,2)</f>
        <v>0</v>
      </c>
      <c r="AF126" s="694"/>
      <c r="AG126" s="692">
        <f>ROUND(AF126*$H126,2)</f>
        <v>0</v>
      </c>
      <c r="AH126" s="694">
        <v>80</v>
      </c>
      <c r="AI126" s="692">
        <f>ROUND(AH126*$H126,2)</f>
        <v>9176</v>
      </c>
      <c r="AJ126" s="2111">
        <v>180</v>
      </c>
      <c r="AK126" s="1682">
        <f>ROUND(AJ126*$H126,2)</f>
        <v>20646</v>
      </c>
      <c r="AL126" s="694">
        <v>228.64</v>
      </c>
      <c r="AM126" s="692">
        <f>ROUND(AL126*$H126,2)</f>
        <v>26225.01</v>
      </c>
      <c r="AN126" s="2379"/>
      <c r="AO126" s="1682">
        <f>ROUND(AN126*$H126,2)</f>
        <v>0</v>
      </c>
      <c r="AP126" s="2175"/>
      <c r="AQ126" s="1958">
        <f>ROUND(AP126*$H126,2)</f>
        <v>0</v>
      </c>
      <c r="AR126" s="1842">
        <f>AP126+AN126+AL126+AJ126+AH126+AF126+AD126+AB126+Z126+X126+V126+T126+R126+P126+N126+L126+J126</f>
        <v>2828.64</v>
      </c>
      <c r="AS126" s="692">
        <f>ROUND(AR126*H126,2)</f>
        <v>324445.01</v>
      </c>
      <c r="AT126" s="842">
        <f>G126-AR126</f>
        <v>125.48000000000002</v>
      </c>
      <c r="AU126" s="703">
        <f>ROUND(AT126*H126,2)</f>
        <v>14392.56</v>
      </c>
      <c r="AV126" s="814">
        <f>AU126/I126</f>
        <v>4.2476282735597552E-2</v>
      </c>
      <c r="GJ126" s="122" t="s">
        <v>7</v>
      </c>
      <c r="GK126" s="123" t="s">
        <v>31</v>
      </c>
      <c r="GL126" s="33"/>
      <c r="GM126" s="124">
        <f>GL126*G126</f>
        <v>0</v>
      </c>
      <c r="GN126" s="124">
        <v>8.4999999999999995E-4</v>
      </c>
      <c r="GO126" s="124">
        <f>GN126*G126</f>
        <v>2.511002</v>
      </c>
      <c r="GP126" s="124">
        <v>0</v>
      </c>
      <c r="GQ126" s="125">
        <f>GP126*G126</f>
        <v>0</v>
      </c>
      <c r="GR126" s="22"/>
      <c r="GS126" s="22"/>
      <c r="GT126" s="22"/>
      <c r="GU126" s="22"/>
      <c r="GV126" s="22"/>
      <c r="GW126" s="22"/>
      <c r="GX126" s="22"/>
      <c r="GY126" s="22"/>
      <c r="GZ126" s="22"/>
      <c r="HA126" s="22"/>
      <c r="HB126" s="22"/>
      <c r="HO126" s="126" t="s">
        <v>110</v>
      </c>
      <c r="HQ126" s="126" t="s">
        <v>105</v>
      </c>
      <c r="HR126" s="126" t="s">
        <v>46</v>
      </c>
      <c r="HV126" s="13" t="s">
        <v>103</v>
      </c>
      <c r="IB126" s="127">
        <f>IF(GK126="základní",I126,0)</f>
        <v>338837.56</v>
      </c>
      <c r="IC126" s="127">
        <f>IF(GK126="snížená",I126,0)</f>
        <v>0</v>
      </c>
      <c r="ID126" s="127">
        <f>IF(GK126="zákl. přenesená",I126,0)</f>
        <v>0</v>
      </c>
      <c r="IE126" s="127">
        <f>IF(GK126="sníž. přenesená",I126,0)</f>
        <v>0</v>
      </c>
      <c r="IF126" s="127">
        <f>IF(GK126="nulová",I126,0)</f>
        <v>0</v>
      </c>
      <c r="IG126" s="13" t="s">
        <v>45</v>
      </c>
      <c r="IH126" s="127">
        <f>ROUND(H126*G126,2)</f>
        <v>338837.56</v>
      </c>
      <c r="II126" s="13" t="s">
        <v>110</v>
      </c>
      <c r="IJ126" s="126" t="s">
        <v>1400</v>
      </c>
    </row>
    <row r="127" spans="1:244" s="1" customFormat="1" ht="30" customHeight="1" x14ac:dyDescent="0.2">
      <c r="A127" s="23"/>
      <c r="B127" s="625"/>
      <c r="C127" s="685" t="s">
        <v>112</v>
      </c>
      <c r="D127" s="196"/>
      <c r="E127" s="626" t="s">
        <v>247</v>
      </c>
      <c r="F127" s="196"/>
      <c r="G127" s="196"/>
      <c r="H127" s="197"/>
      <c r="I127" s="498"/>
      <c r="J127" s="693"/>
      <c r="K127" s="409"/>
      <c r="L127" s="693"/>
      <c r="M127" s="409"/>
      <c r="N127" s="693"/>
      <c r="O127" s="409"/>
      <c r="P127" s="693"/>
      <c r="Q127" s="409"/>
      <c r="R127" s="693"/>
      <c r="S127" s="409"/>
      <c r="T127" s="693"/>
      <c r="U127" s="409"/>
      <c r="V127" s="1683"/>
      <c r="W127" s="1684"/>
      <c r="X127" s="1683"/>
      <c r="Y127" s="1684"/>
      <c r="Z127" s="1683"/>
      <c r="AA127" s="1684"/>
      <c r="AB127" s="1853"/>
      <c r="AC127" s="1684"/>
      <c r="AD127" s="693"/>
      <c r="AE127" s="409"/>
      <c r="AF127" s="693"/>
      <c r="AG127" s="409"/>
      <c r="AH127" s="693"/>
      <c r="AI127" s="409"/>
      <c r="AJ127" s="1683"/>
      <c r="AK127" s="1684"/>
      <c r="AL127" s="693"/>
      <c r="AM127" s="409"/>
      <c r="AN127" s="2376"/>
      <c r="AO127" s="1684"/>
      <c r="AP127" s="2172"/>
      <c r="AQ127" s="1959"/>
      <c r="AR127" s="1837"/>
      <c r="AS127" s="409"/>
      <c r="AT127" s="897"/>
      <c r="AU127" s="174"/>
      <c r="AV127" s="815"/>
      <c r="GJ127" s="128"/>
      <c r="GK127" s="129"/>
      <c r="GL127" s="33"/>
      <c r="GM127" s="33"/>
      <c r="GN127" s="33"/>
      <c r="GO127" s="33"/>
      <c r="GP127" s="33"/>
      <c r="GQ127" s="34"/>
      <c r="GR127" s="22"/>
      <c r="GS127" s="22"/>
      <c r="GT127" s="22"/>
      <c r="GU127" s="22"/>
      <c r="GV127" s="22"/>
      <c r="GW127" s="22"/>
      <c r="GX127" s="22"/>
      <c r="GY127" s="22"/>
      <c r="GZ127" s="22"/>
      <c r="HA127" s="22"/>
      <c r="HB127" s="22"/>
      <c r="HQ127" s="13" t="s">
        <v>112</v>
      </c>
      <c r="HR127" s="13" t="s">
        <v>46</v>
      </c>
    </row>
    <row r="128" spans="1:244" s="9" customFormat="1" ht="30" customHeight="1" x14ac:dyDescent="0.2">
      <c r="A128" s="130"/>
      <c r="B128" s="627"/>
      <c r="C128" s="685" t="s">
        <v>114</v>
      </c>
      <c r="D128" s="628" t="s">
        <v>7</v>
      </c>
      <c r="E128" s="629" t="s">
        <v>1401</v>
      </c>
      <c r="F128" s="630"/>
      <c r="G128" s="628" t="s">
        <v>7</v>
      </c>
      <c r="H128" s="631"/>
      <c r="I128" s="632"/>
      <c r="J128" s="258"/>
      <c r="K128" s="259"/>
      <c r="L128" s="258"/>
      <c r="M128" s="259"/>
      <c r="N128" s="258"/>
      <c r="O128" s="259"/>
      <c r="P128" s="258"/>
      <c r="Q128" s="259"/>
      <c r="R128" s="258"/>
      <c r="S128" s="259"/>
      <c r="T128" s="258"/>
      <c r="U128" s="259"/>
      <c r="V128" s="1685"/>
      <c r="W128" s="1686"/>
      <c r="X128" s="1685"/>
      <c r="Y128" s="1686"/>
      <c r="Z128" s="1685"/>
      <c r="AA128" s="1686"/>
      <c r="AB128" s="1855"/>
      <c r="AC128" s="1686"/>
      <c r="AD128" s="258"/>
      <c r="AE128" s="259"/>
      <c r="AF128" s="258"/>
      <c r="AG128" s="259"/>
      <c r="AH128" s="258"/>
      <c r="AI128" s="259"/>
      <c r="AJ128" s="1685"/>
      <c r="AK128" s="1686"/>
      <c r="AL128" s="258"/>
      <c r="AM128" s="259"/>
      <c r="AN128" s="2377"/>
      <c r="AO128" s="1686"/>
      <c r="AP128" s="2173"/>
      <c r="AQ128" s="1961"/>
      <c r="AR128" s="1838"/>
      <c r="AS128" s="259"/>
      <c r="AT128" s="899"/>
      <c r="AU128" s="245"/>
      <c r="AV128" s="527"/>
      <c r="GJ128" s="133"/>
      <c r="GK128" s="134"/>
      <c r="GL128" s="134"/>
      <c r="GM128" s="134"/>
      <c r="GN128" s="134"/>
      <c r="GO128" s="134"/>
      <c r="GP128" s="134"/>
      <c r="GQ128" s="135"/>
      <c r="HQ128" s="136" t="s">
        <v>114</v>
      </c>
      <c r="HR128" s="136" t="s">
        <v>46</v>
      </c>
      <c r="HS128" s="9" t="s">
        <v>45</v>
      </c>
      <c r="HT128" s="9" t="s">
        <v>23</v>
      </c>
      <c r="HU128" s="9" t="s">
        <v>44</v>
      </c>
      <c r="HV128" s="136" t="s">
        <v>103</v>
      </c>
    </row>
    <row r="129" spans="1:244" s="10" customFormat="1" ht="30" customHeight="1" x14ac:dyDescent="0.2">
      <c r="A129" s="137"/>
      <c r="B129" s="633"/>
      <c r="C129" s="685" t="s">
        <v>114</v>
      </c>
      <c r="D129" s="634" t="s">
        <v>7</v>
      </c>
      <c r="E129" s="635" t="s">
        <v>1402</v>
      </c>
      <c r="F129" s="636"/>
      <c r="G129" s="637">
        <v>2954.12</v>
      </c>
      <c r="H129" s="638"/>
      <c r="I129" s="639"/>
      <c r="J129" s="260"/>
      <c r="K129" s="261"/>
      <c r="L129" s="260"/>
      <c r="M129" s="261"/>
      <c r="N129" s="260"/>
      <c r="O129" s="261"/>
      <c r="P129" s="260"/>
      <c r="Q129" s="261"/>
      <c r="R129" s="260"/>
      <c r="S129" s="261"/>
      <c r="T129" s="260"/>
      <c r="U129" s="261"/>
      <c r="V129" s="1687"/>
      <c r="W129" s="1688"/>
      <c r="X129" s="1687"/>
      <c r="Y129" s="1688"/>
      <c r="Z129" s="1687"/>
      <c r="AA129" s="1688"/>
      <c r="AB129" s="1857"/>
      <c r="AC129" s="1688"/>
      <c r="AD129" s="260"/>
      <c r="AE129" s="261"/>
      <c r="AF129" s="260"/>
      <c r="AG129" s="261"/>
      <c r="AH129" s="260"/>
      <c r="AI129" s="261"/>
      <c r="AJ129" s="1687"/>
      <c r="AK129" s="1688"/>
      <c r="AL129" s="260"/>
      <c r="AM129" s="261"/>
      <c r="AN129" s="2378"/>
      <c r="AO129" s="1688"/>
      <c r="AP129" s="2174"/>
      <c r="AQ129" s="1963"/>
      <c r="AR129" s="1839"/>
      <c r="AS129" s="261"/>
      <c r="AT129" s="901"/>
      <c r="AU129" s="239"/>
      <c r="AV129" s="528"/>
      <c r="GJ129" s="140"/>
      <c r="GK129" s="141"/>
      <c r="GL129" s="141"/>
      <c r="GM129" s="141"/>
      <c r="GN129" s="141"/>
      <c r="GO129" s="141"/>
      <c r="GP129" s="141"/>
      <c r="GQ129" s="142"/>
      <c r="HQ129" s="143" t="s">
        <v>114</v>
      </c>
      <c r="HR129" s="143" t="s">
        <v>46</v>
      </c>
      <c r="HS129" s="10" t="s">
        <v>46</v>
      </c>
      <c r="HT129" s="10" t="s">
        <v>23</v>
      </c>
      <c r="HU129" s="10" t="s">
        <v>45</v>
      </c>
      <c r="HV129" s="143" t="s">
        <v>103</v>
      </c>
    </row>
    <row r="130" spans="1:244" s="1" customFormat="1" ht="30" customHeight="1" x14ac:dyDescent="0.2">
      <c r="A130" s="23"/>
      <c r="B130" s="550" t="s">
        <v>1</v>
      </c>
      <c r="C130" s="558" t="s">
        <v>105</v>
      </c>
      <c r="D130" s="559" t="s">
        <v>250</v>
      </c>
      <c r="E130" s="560" t="s">
        <v>251</v>
      </c>
      <c r="F130" s="561" t="s">
        <v>108</v>
      </c>
      <c r="G130" s="562">
        <v>294.12</v>
      </c>
      <c r="H130" s="563">
        <v>90</v>
      </c>
      <c r="I130" s="564">
        <f>ROUND(H130*G130,2)</f>
        <v>26470.799999999999</v>
      </c>
      <c r="J130" s="694"/>
      <c r="K130" s="692">
        <f>ROUND(J130*$H130,2)</f>
        <v>0</v>
      </c>
      <c r="L130" s="694"/>
      <c r="M130" s="692">
        <f>ROUND(L130*$H130,2)</f>
        <v>0</v>
      </c>
      <c r="N130" s="694"/>
      <c r="O130" s="692">
        <f>ROUND(N130*$H130,2)</f>
        <v>0</v>
      </c>
      <c r="P130" s="694"/>
      <c r="Q130" s="692">
        <f>ROUND(P130*$H130,2)</f>
        <v>0</v>
      </c>
      <c r="R130" s="694"/>
      <c r="S130" s="692">
        <f>ROUND(R130*$H130,2)</f>
        <v>0</v>
      </c>
      <c r="T130" s="694"/>
      <c r="U130" s="692">
        <f>ROUND(T130*$H130,2)</f>
        <v>0</v>
      </c>
      <c r="V130" s="1694">
        <v>40</v>
      </c>
      <c r="W130" s="1682">
        <f>ROUND(V130*$H130,2)</f>
        <v>3600</v>
      </c>
      <c r="X130" s="1689">
        <v>105</v>
      </c>
      <c r="Y130" s="1682">
        <f>ROUND(X130*$H130,2)</f>
        <v>9450</v>
      </c>
      <c r="Z130" s="1694">
        <v>149.12</v>
      </c>
      <c r="AA130" s="1682">
        <f>ROUND(Z130*$H130,2)</f>
        <v>13420.8</v>
      </c>
      <c r="AB130" s="1951"/>
      <c r="AC130" s="1682">
        <f>ROUND(AB130*$H130,2)</f>
        <v>0</v>
      </c>
      <c r="AD130" s="694"/>
      <c r="AE130" s="692">
        <f>ROUND(AD130*$H130,2)</f>
        <v>0</v>
      </c>
      <c r="AF130" s="694"/>
      <c r="AG130" s="692">
        <f>ROUND(AF130*$H130,2)</f>
        <v>0</v>
      </c>
      <c r="AH130" s="694"/>
      <c r="AI130" s="692">
        <f>ROUND(AH130*$H130,2)</f>
        <v>0</v>
      </c>
      <c r="AJ130" s="2111"/>
      <c r="AK130" s="1682">
        <f>ROUND(AJ130*$H130,2)</f>
        <v>0</v>
      </c>
      <c r="AL130" s="694"/>
      <c r="AM130" s="692">
        <f>ROUND(AL130*$H130,2)</f>
        <v>0</v>
      </c>
      <c r="AN130" s="2379"/>
      <c r="AO130" s="1682">
        <f>ROUND(AN130*$H130,2)</f>
        <v>0</v>
      </c>
      <c r="AP130" s="2175"/>
      <c r="AQ130" s="1958">
        <f>ROUND(AP130*$H130,2)</f>
        <v>0</v>
      </c>
      <c r="AR130" s="1842">
        <f>AP130+AN130+AL130+AJ130+AH130+AF130+AD130+AB130+Z130+X130+V130+T130+R130+P130+N130+L130+J130</f>
        <v>294.12</v>
      </c>
      <c r="AS130" s="692">
        <f>ROUND(AR130*H130,2)</f>
        <v>26470.799999999999</v>
      </c>
      <c r="AT130" s="1828">
        <f>G130-AR130</f>
        <v>0</v>
      </c>
      <c r="AU130" s="703">
        <f>ROUND(AT130*H130,2)</f>
        <v>0</v>
      </c>
      <c r="AV130" s="1974">
        <f>AU130/I130</f>
        <v>0</v>
      </c>
      <c r="AW130" s="1975" t="s">
        <v>2609</v>
      </c>
      <c r="GJ130" s="122" t="s">
        <v>7</v>
      </c>
      <c r="GK130" s="123" t="s">
        <v>31</v>
      </c>
      <c r="GL130" s="33"/>
      <c r="GM130" s="124">
        <f>GL130*G130</f>
        <v>0</v>
      </c>
      <c r="GN130" s="124">
        <v>0</v>
      </c>
      <c r="GO130" s="124">
        <f>GN130*G130</f>
        <v>0</v>
      </c>
      <c r="GP130" s="124">
        <v>0</v>
      </c>
      <c r="GQ130" s="125">
        <f>GP130*G130</f>
        <v>0</v>
      </c>
      <c r="GR130" s="22"/>
      <c r="GS130" s="22"/>
      <c r="GT130" s="22"/>
      <c r="GU130" s="22"/>
      <c r="GV130" s="22"/>
      <c r="GW130" s="22"/>
      <c r="GX130" s="22"/>
      <c r="GY130" s="22"/>
      <c r="GZ130" s="22"/>
      <c r="HA130" s="22"/>
      <c r="HB130" s="22"/>
      <c r="HO130" s="126" t="s">
        <v>110</v>
      </c>
      <c r="HQ130" s="126" t="s">
        <v>105</v>
      </c>
      <c r="HR130" s="126" t="s">
        <v>46</v>
      </c>
      <c r="HV130" s="13" t="s">
        <v>103</v>
      </c>
      <c r="IB130" s="127">
        <f>IF(GK130="základní",I130,0)</f>
        <v>26470.799999999999</v>
      </c>
      <c r="IC130" s="127">
        <f>IF(GK130="snížená",I130,0)</f>
        <v>0</v>
      </c>
      <c r="ID130" s="127">
        <f>IF(GK130="zákl. přenesená",I130,0)</f>
        <v>0</v>
      </c>
      <c r="IE130" s="127">
        <f>IF(GK130="sníž. přenesená",I130,0)</f>
        <v>0</v>
      </c>
      <c r="IF130" s="127">
        <f>IF(GK130="nulová",I130,0)</f>
        <v>0</v>
      </c>
      <c r="IG130" s="13" t="s">
        <v>45</v>
      </c>
      <c r="IH130" s="127">
        <f>ROUND(H130*G130,2)</f>
        <v>26470.799999999999</v>
      </c>
      <c r="II130" s="13" t="s">
        <v>110</v>
      </c>
      <c r="IJ130" s="126" t="s">
        <v>1403</v>
      </c>
    </row>
    <row r="131" spans="1:244" s="10" customFormat="1" ht="30" customHeight="1" x14ac:dyDescent="0.2">
      <c r="A131" s="137"/>
      <c r="B131" s="633"/>
      <c r="C131" s="685" t="s">
        <v>114</v>
      </c>
      <c r="D131" s="634" t="s">
        <v>7</v>
      </c>
      <c r="E131" s="635" t="s">
        <v>1404</v>
      </c>
      <c r="F131" s="636"/>
      <c r="G131" s="2387">
        <v>294.12</v>
      </c>
      <c r="H131" s="638"/>
      <c r="I131" s="639"/>
      <c r="J131" s="260"/>
      <c r="K131" s="261"/>
      <c r="L131" s="260"/>
      <c r="M131" s="261"/>
      <c r="N131" s="260"/>
      <c r="O131" s="261"/>
      <c r="P131" s="260"/>
      <c r="Q131" s="261"/>
      <c r="R131" s="260"/>
      <c r="S131" s="261"/>
      <c r="T131" s="260"/>
      <c r="U131" s="261"/>
      <c r="V131" s="1687"/>
      <c r="W131" s="1688"/>
      <c r="X131" s="1687"/>
      <c r="Y131" s="1688"/>
      <c r="Z131" s="1687"/>
      <c r="AA131" s="1688"/>
      <c r="AB131" s="1857"/>
      <c r="AC131" s="1688"/>
      <c r="AD131" s="260"/>
      <c r="AE131" s="261"/>
      <c r="AF131" s="260"/>
      <c r="AG131" s="261"/>
      <c r="AH131" s="260"/>
      <c r="AI131" s="261"/>
      <c r="AJ131" s="1687"/>
      <c r="AK131" s="1688"/>
      <c r="AL131" s="260"/>
      <c r="AM131" s="261"/>
      <c r="AN131" s="2378"/>
      <c r="AO131" s="1688"/>
      <c r="AP131" s="2174"/>
      <c r="AQ131" s="1963"/>
      <c r="AR131" s="1839"/>
      <c r="AS131" s="261"/>
      <c r="AT131" s="901"/>
      <c r="AU131" s="239"/>
      <c r="AV131" s="528"/>
      <c r="GJ131" s="140"/>
      <c r="GK131" s="141"/>
      <c r="GL131" s="141"/>
      <c r="GM131" s="141"/>
      <c r="GN131" s="141"/>
      <c r="GO131" s="141"/>
      <c r="GP131" s="141"/>
      <c r="GQ131" s="142"/>
      <c r="HQ131" s="143" t="s">
        <v>114</v>
      </c>
      <c r="HR131" s="143" t="s">
        <v>46</v>
      </c>
      <c r="HS131" s="10" t="s">
        <v>46</v>
      </c>
      <c r="HT131" s="10" t="s">
        <v>23</v>
      </c>
      <c r="HU131" s="10" t="s">
        <v>45</v>
      </c>
      <c r="HV131" s="143" t="s">
        <v>103</v>
      </c>
    </row>
    <row r="132" spans="1:244" s="1" customFormat="1" ht="30" customHeight="1" x14ac:dyDescent="0.2">
      <c r="A132" s="23"/>
      <c r="B132" s="550" t="s">
        <v>268</v>
      </c>
      <c r="C132" s="558" t="s">
        <v>105</v>
      </c>
      <c r="D132" s="559" t="s">
        <v>1405</v>
      </c>
      <c r="E132" s="560" t="s">
        <v>1406</v>
      </c>
      <c r="F132" s="561" t="s">
        <v>194</v>
      </c>
      <c r="G132" s="562">
        <v>426.15</v>
      </c>
      <c r="H132" s="563">
        <v>207</v>
      </c>
      <c r="I132" s="564">
        <f>ROUND(H132*G132,2)</f>
        <v>88213.05</v>
      </c>
      <c r="J132" s="694"/>
      <c r="K132" s="692">
        <f>ROUND(J132*$H132,2)</f>
        <v>0</v>
      </c>
      <c r="L132" s="694"/>
      <c r="M132" s="692">
        <f>ROUND(L132*$H132,2)</f>
        <v>0</v>
      </c>
      <c r="N132" s="694"/>
      <c r="O132" s="692">
        <f>ROUND(N132*$H132,2)</f>
        <v>0</v>
      </c>
      <c r="P132" s="694"/>
      <c r="Q132" s="692">
        <f>ROUND(P132*$H132,2)</f>
        <v>0</v>
      </c>
      <c r="R132" s="694"/>
      <c r="S132" s="692">
        <f>ROUND(R132*$H132,2)</f>
        <v>0</v>
      </c>
      <c r="T132" s="694"/>
      <c r="U132" s="692">
        <f>ROUND(T132*$H132,2)</f>
        <v>0</v>
      </c>
      <c r="V132" s="1694">
        <v>45</v>
      </c>
      <c r="W132" s="1682">
        <f>ROUND(V132*$H132,2)</f>
        <v>9315</v>
      </c>
      <c r="X132" s="1689">
        <v>168</v>
      </c>
      <c r="Y132" s="1682">
        <f>ROUND(X132*$H132,2)</f>
        <v>34776</v>
      </c>
      <c r="Z132" s="1694">
        <v>80</v>
      </c>
      <c r="AA132" s="1682">
        <f>ROUND(Z132*$H132,2)</f>
        <v>16560</v>
      </c>
      <c r="AB132" s="1951">
        <v>47.5</v>
      </c>
      <c r="AC132" s="1682">
        <f>ROUND(AB132*$H132,2)</f>
        <v>9832.5</v>
      </c>
      <c r="AD132" s="694"/>
      <c r="AE132" s="692">
        <f>ROUND(AD132*$H132,2)</f>
        <v>0</v>
      </c>
      <c r="AF132" s="694"/>
      <c r="AG132" s="692">
        <f>ROUND(AF132*$H132,2)</f>
        <v>0</v>
      </c>
      <c r="AH132" s="694">
        <v>8</v>
      </c>
      <c r="AI132" s="692">
        <f>ROUND(AH132*$H132,2)</f>
        <v>1656</v>
      </c>
      <c r="AJ132" s="2111">
        <v>33.01</v>
      </c>
      <c r="AK132" s="1682">
        <f>ROUND(AJ132*$H132,2)</f>
        <v>6833.07</v>
      </c>
      <c r="AL132" s="694">
        <v>44.64</v>
      </c>
      <c r="AM132" s="692">
        <f>ROUND(AL132*$H132,2)</f>
        <v>9240.48</v>
      </c>
      <c r="AN132" s="2379"/>
      <c r="AO132" s="1682">
        <f>ROUND(AN132*$H132,2)</f>
        <v>0</v>
      </c>
      <c r="AP132" s="2175"/>
      <c r="AQ132" s="1958">
        <f>ROUND(AP132*$H132,2)</f>
        <v>0</v>
      </c>
      <c r="AR132" s="1842">
        <f>AP132+AN132+AL132+AJ132+AH132+AF132+AD132+AB132+Z132+X132+V132+T132+R132+P132+N132+L132+J132</f>
        <v>426.15</v>
      </c>
      <c r="AS132" s="692">
        <f>ROUND(AR132*H132,2)</f>
        <v>88213.05</v>
      </c>
      <c r="AT132" s="1828">
        <f>G132-AR132</f>
        <v>0</v>
      </c>
      <c r="AU132" s="703">
        <f>ROUND(AT132*H132,2)</f>
        <v>0</v>
      </c>
      <c r="AV132" s="814">
        <f>AU132/I132</f>
        <v>0</v>
      </c>
      <c r="GJ132" s="122" t="s">
        <v>7</v>
      </c>
      <c r="GK132" s="123" t="s">
        <v>31</v>
      </c>
      <c r="GL132" s="33"/>
      <c r="GM132" s="124">
        <f>GL132*G132</f>
        <v>0</v>
      </c>
      <c r="GN132" s="124">
        <v>0</v>
      </c>
      <c r="GO132" s="124">
        <f>GN132*G132</f>
        <v>0</v>
      </c>
      <c r="GP132" s="124">
        <v>0</v>
      </c>
      <c r="GQ132" s="125">
        <f>GP132*G132</f>
        <v>0</v>
      </c>
      <c r="GR132" s="22"/>
      <c r="GS132" s="22"/>
      <c r="GT132" s="22"/>
      <c r="GU132" s="22"/>
      <c r="GV132" s="22"/>
      <c r="GW132" s="22"/>
      <c r="GX132" s="22"/>
      <c r="GY132" s="22"/>
      <c r="GZ132" s="22"/>
      <c r="HA132" s="22"/>
      <c r="HB132" s="22"/>
      <c r="HO132" s="126" t="s">
        <v>110</v>
      </c>
      <c r="HQ132" s="126" t="s">
        <v>105</v>
      </c>
      <c r="HR132" s="126" t="s">
        <v>46</v>
      </c>
      <c r="HV132" s="13" t="s">
        <v>103</v>
      </c>
      <c r="IB132" s="127">
        <f>IF(GK132="základní",I132,0)</f>
        <v>88213.05</v>
      </c>
      <c r="IC132" s="127">
        <f>IF(GK132="snížená",I132,0)</f>
        <v>0</v>
      </c>
      <c r="ID132" s="127">
        <f>IF(GK132="zákl. přenesená",I132,0)</f>
        <v>0</v>
      </c>
      <c r="IE132" s="127">
        <f>IF(GK132="sníž. přenesená",I132,0)</f>
        <v>0</v>
      </c>
      <c r="IF132" s="127">
        <f>IF(GK132="nulová",I132,0)</f>
        <v>0</v>
      </c>
      <c r="IG132" s="13" t="s">
        <v>45</v>
      </c>
      <c r="IH132" s="127">
        <f>ROUND(H132*G132,2)</f>
        <v>88213.05</v>
      </c>
      <c r="II132" s="13" t="s">
        <v>110</v>
      </c>
      <c r="IJ132" s="126" t="s">
        <v>1407</v>
      </c>
    </row>
    <row r="133" spans="1:244" s="1" customFormat="1" ht="53.4" customHeight="1" x14ac:dyDescent="0.2">
      <c r="A133" s="23"/>
      <c r="B133" s="625"/>
      <c r="C133" s="685" t="s">
        <v>112</v>
      </c>
      <c r="D133" s="196"/>
      <c r="E133" s="626" t="s">
        <v>258</v>
      </c>
      <c r="F133" s="196"/>
      <c r="G133" s="196"/>
      <c r="H133" s="197"/>
      <c r="I133" s="498"/>
      <c r="J133" s="693"/>
      <c r="K133" s="409"/>
      <c r="L133" s="693"/>
      <c r="M133" s="409"/>
      <c r="N133" s="693"/>
      <c r="O133" s="409"/>
      <c r="P133" s="693"/>
      <c r="Q133" s="409"/>
      <c r="R133" s="693"/>
      <c r="S133" s="409"/>
      <c r="T133" s="693"/>
      <c r="U133" s="409"/>
      <c r="V133" s="1683"/>
      <c r="W133" s="1684"/>
      <c r="X133" s="1683"/>
      <c r="Y133" s="1684"/>
      <c r="Z133" s="1683"/>
      <c r="AA133" s="1684"/>
      <c r="AB133" s="1853"/>
      <c r="AC133" s="1684"/>
      <c r="AD133" s="693"/>
      <c r="AE133" s="409"/>
      <c r="AF133" s="693"/>
      <c r="AG133" s="409"/>
      <c r="AH133" s="693"/>
      <c r="AI133" s="409"/>
      <c r="AJ133" s="1683"/>
      <c r="AK133" s="1684"/>
      <c r="AL133" s="693"/>
      <c r="AM133" s="409"/>
      <c r="AN133" s="2376"/>
      <c r="AO133" s="1684"/>
      <c r="AP133" s="2172"/>
      <c r="AQ133" s="1959"/>
      <c r="AR133" s="1837"/>
      <c r="AS133" s="409"/>
      <c r="AT133" s="897"/>
      <c r="AU133" s="174"/>
      <c r="AV133" s="815"/>
      <c r="GJ133" s="128"/>
      <c r="GK133" s="129"/>
      <c r="GL133" s="33"/>
      <c r="GM133" s="33"/>
      <c r="GN133" s="33"/>
      <c r="GO133" s="33"/>
      <c r="GP133" s="33"/>
      <c r="GQ133" s="34"/>
      <c r="GR133" s="22"/>
      <c r="GS133" s="22"/>
      <c r="GT133" s="22"/>
      <c r="GU133" s="22"/>
      <c r="GV133" s="22"/>
      <c r="GW133" s="22"/>
      <c r="GX133" s="22"/>
      <c r="GY133" s="22"/>
      <c r="GZ133" s="22"/>
      <c r="HA133" s="22"/>
      <c r="HB133" s="22"/>
      <c r="HQ133" s="13" t="s">
        <v>112</v>
      </c>
      <c r="HR133" s="13" t="s">
        <v>46</v>
      </c>
    </row>
    <row r="134" spans="1:244" s="10" customFormat="1" ht="30" customHeight="1" x14ac:dyDescent="0.2">
      <c r="A134" s="137"/>
      <c r="B134" s="633"/>
      <c r="C134" s="685" t="s">
        <v>114</v>
      </c>
      <c r="D134" s="634" t="s">
        <v>7</v>
      </c>
      <c r="E134" s="635" t="s">
        <v>1408</v>
      </c>
      <c r="F134" s="636"/>
      <c r="G134" s="637">
        <v>426.15</v>
      </c>
      <c r="H134" s="638"/>
      <c r="I134" s="639"/>
      <c r="J134" s="260"/>
      <c r="K134" s="261"/>
      <c r="L134" s="260"/>
      <c r="M134" s="261"/>
      <c r="N134" s="260"/>
      <c r="O134" s="261"/>
      <c r="P134" s="260"/>
      <c r="Q134" s="261"/>
      <c r="R134" s="260"/>
      <c r="S134" s="261"/>
      <c r="T134" s="260"/>
      <c r="U134" s="261"/>
      <c r="V134" s="1687"/>
      <c r="W134" s="1688"/>
      <c r="X134" s="1687"/>
      <c r="Y134" s="1688"/>
      <c r="Z134" s="1687"/>
      <c r="AA134" s="1688"/>
      <c r="AB134" s="1857"/>
      <c r="AC134" s="1688"/>
      <c r="AD134" s="260"/>
      <c r="AE134" s="261"/>
      <c r="AF134" s="260"/>
      <c r="AG134" s="261"/>
      <c r="AH134" s="260"/>
      <c r="AI134" s="261"/>
      <c r="AJ134" s="1687"/>
      <c r="AK134" s="1688"/>
      <c r="AL134" s="260"/>
      <c r="AM134" s="261"/>
      <c r="AN134" s="2378"/>
      <c r="AO134" s="1688"/>
      <c r="AP134" s="2174"/>
      <c r="AQ134" s="1963"/>
      <c r="AR134" s="1839"/>
      <c r="AS134" s="261"/>
      <c r="AT134" s="901"/>
      <c r="AU134" s="239"/>
      <c r="AV134" s="528"/>
      <c r="GJ134" s="140"/>
      <c r="GK134" s="141"/>
      <c r="GL134" s="141"/>
      <c r="GM134" s="141"/>
      <c r="GN134" s="141"/>
      <c r="GO134" s="141"/>
      <c r="GP134" s="141"/>
      <c r="GQ134" s="142"/>
      <c r="HQ134" s="143" t="s">
        <v>114</v>
      </c>
      <c r="HR134" s="143" t="s">
        <v>46</v>
      </c>
      <c r="HS134" s="10" t="s">
        <v>46</v>
      </c>
      <c r="HT134" s="10" t="s">
        <v>23</v>
      </c>
      <c r="HU134" s="10" t="s">
        <v>45</v>
      </c>
      <c r="HV134" s="143" t="s">
        <v>103</v>
      </c>
    </row>
    <row r="135" spans="1:244" s="1" customFormat="1" ht="30" customHeight="1" x14ac:dyDescent="0.2">
      <c r="A135" s="23"/>
      <c r="B135" s="550" t="s">
        <v>274</v>
      </c>
      <c r="C135" s="558" t="s">
        <v>105</v>
      </c>
      <c r="D135" s="559" t="s">
        <v>1409</v>
      </c>
      <c r="E135" s="560" t="s">
        <v>1410</v>
      </c>
      <c r="F135" s="561" t="s">
        <v>194</v>
      </c>
      <c r="G135" s="562">
        <v>363.01</v>
      </c>
      <c r="H135" s="563">
        <v>290.8</v>
      </c>
      <c r="I135" s="564">
        <f>ROUND(H135*G135,2)</f>
        <v>105563.31</v>
      </c>
      <c r="J135" s="694"/>
      <c r="K135" s="692">
        <f>ROUND(J135*$H135,2)</f>
        <v>0</v>
      </c>
      <c r="L135" s="694"/>
      <c r="M135" s="692">
        <f>ROUND(L135*$H135,2)</f>
        <v>0</v>
      </c>
      <c r="N135" s="694"/>
      <c r="O135" s="692">
        <f>ROUND(N135*$H135,2)</f>
        <v>0</v>
      </c>
      <c r="P135" s="694"/>
      <c r="Q135" s="692">
        <f>ROUND(P135*$H135,2)</f>
        <v>0</v>
      </c>
      <c r="R135" s="694"/>
      <c r="S135" s="692">
        <f>ROUND(R135*$H135,2)</f>
        <v>0</v>
      </c>
      <c r="T135" s="694"/>
      <c r="U135" s="692">
        <f>ROUND(T135*$H135,2)</f>
        <v>0</v>
      </c>
      <c r="V135" s="1694"/>
      <c r="W135" s="1682">
        <f>ROUND(V135*$H135,2)</f>
        <v>0</v>
      </c>
      <c r="X135" s="1689">
        <v>182</v>
      </c>
      <c r="Y135" s="1682">
        <f>ROUND(X135*$H135,2)</f>
        <v>52925.599999999999</v>
      </c>
      <c r="Z135" s="1694">
        <v>65</v>
      </c>
      <c r="AA135" s="1682">
        <f>ROUND(Z135*$H135,2)</f>
        <v>18902</v>
      </c>
      <c r="AB135" s="1951">
        <v>41</v>
      </c>
      <c r="AC135" s="1682">
        <f>ROUND(AB135*$H135,2)</f>
        <v>11922.8</v>
      </c>
      <c r="AD135" s="694"/>
      <c r="AE135" s="692">
        <f>ROUND(AD135*$H135,2)</f>
        <v>0</v>
      </c>
      <c r="AF135" s="694"/>
      <c r="AG135" s="692">
        <f>ROUND(AF135*$H135,2)</f>
        <v>0</v>
      </c>
      <c r="AH135" s="694">
        <v>8</v>
      </c>
      <c r="AI135" s="692">
        <f>ROUND(AH135*$H135,2)</f>
        <v>2326.4</v>
      </c>
      <c r="AJ135" s="2111">
        <v>26.16</v>
      </c>
      <c r="AK135" s="1682">
        <f>ROUND(AJ135*$H135,2)</f>
        <v>7607.33</v>
      </c>
      <c r="AL135" s="694"/>
      <c r="AM135" s="692">
        <f>ROUND(AL135*$H135,2)</f>
        <v>0</v>
      </c>
      <c r="AN135" s="2379"/>
      <c r="AO135" s="1682">
        <f>ROUND(AN135*$H135,2)</f>
        <v>0</v>
      </c>
      <c r="AP135" s="2175"/>
      <c r="AQ135" s="1958">
        <f>ROUND(AP135*$H135,2)</f>
        <v>0</v>
      </c>
      <c r="AR135" s="1842">
        <f>AP135+AN135+AL135+AJ135+AH135+AF135+AD135+AB135+Z135+X135+V135+T135+R135+P135+N135+L135+J135</f>
        <v>322.15999999999997</v>
      </c>
      <c r="AS135" s="692">
        <f>ROUND(AR135*H135,2)</f>
        <v>93684.13</v>
      </c>
      <c r="AT135" s="1828">
        <f>G135-AR135</f>
        <v>40.850000000000023</v>
      </c>
      <c r="AU135" s="703">
        <f>ROUND(AT135*H135,2)</f>
        <v>11879.18</v>
      </c>
      <c r="AV135" s="814">
        <f>AU135/I135</f>
        <v>0.1125313330929089</v>
      </c>
      <c r="GJ135" s="122" t="s">
        <v>7</v>
      </c>
      <c r="GK135" s="123" t="s">
        <v>31</v>
      </c>
      <c r="GL135" s="33"/>
      <c r="GM135" s="124">
        <f>GL135*G135</f>
        <v>0</v>
      </c>
      <c r="GN135" s="124">
        <v>0</v>
      </c>
      <c r="GO135" s="124">
        <f>GN135*G135</f>
        <v>0</v>
      </c>
      <c r="GP135" s="124">
        <v>0</v>
      </c>
      <c r="GQ135" s="125">
        <f>GP135*G135</f>
        <v>0</v>
      </c>
      <c r="GR135" s="22"/>
      <c r="GS135" s="22"/>
      <c r="GT135" s="22"/>
      <c r="GU135" s="22"/>
      <c r="GV135" s="22"/>
      <c r="GW135" s="22"/>
      <c r="GX135" s="22"/>
      <c r="GY135" s="22"/>
      <c r="GZ135" s="22"/>
      <c r="HA135" s="22"/>
      <c r="HB135" s="22"/>
      <c r="HO135" s="126" t="s">
        <v>110</v>
      </c>
      <c r="HQ135" s="126" t="s">
        <v>105</v>
      </c>
      <c r="HR135" s="126" t="s">
        <v>46</v>
      </c>
      <c r="HV135" s="13" t="s">
        <v>103</v>
      </c>
      <c r="IB135" s="127">
        <f>IF(GK135="základní",I135,0)</f>
        <v>105563.31</v>
      </c>
      <c r="IC135" s="127">
        <f>IF(GK135="snížená",I135,0)</f>
        <v>0</v>
      </c>
      <c r="ID135" s="127">
        <f>IF(GK135="zákl. přenesená",I135,0)</f>
        <v>0</v>
      </c>
      <c r="IE135" s="127">
        <f>IF(GK135="sníž. přenesená",I135,0)</f>
        <v>0</v>
      </c>
      <c r="IF135" s="127">
        <f>IF(GK135="nulová",I135,0)</f>
        <v>0</v>
      </c>
      <c r="IG135" s="13" t="s">
        <v>45</v>
      </c>
      <c r="IH135" s="127">
        <f>ROUND(H135*G135,2)</f>
        <v>105563.31</v>
      </c>
      <c r="II135" s="13" t="s">
        <v>110</v>
      </c>
      <c r="IJ135" s="126" t="s">
        <v>1411</v>
      </c>
    </row>
    <row r="136" spans="1:244" s="1" customFormat="1" ht="64.95" customHeight="1" x14ac:dyDescent="0.2">
      <c r="A136" s="23"/>
      <c r="B136" s="625"/>
      <c r="C136" s="685" t="s">
        <v>112</v>
      </c>
      <c r="D136" s="196"/>
      <c r="E136" s="626" t="s">
        <v>258</v>
      </c>
      <c r="F136" s="196"/>
      <c r="G136" s="196"/>
      <c r="H136" s="197"/>
      <c r="I136" s="498"/>
      <c r="J136" s="693"/>
      <c r="K136" s="409"/>
      <c r="L136" s="693"/>
      <c r="M136" s="409"/>
      <c r="N136" s="693"/>
      <c r="O136" s="409"/>
      <c r="P136" s="693"/>
      <c r="Q136" s="409"/>
      <c r="R136" s="693"/>
      <c r="S136" s="409"/>
      <c r="T136" s="693"/>
      <c r="U136" s="409"/>
      <c r="V136" s="1683"/>
      <c r="W136" s="1684"/>
      <c r="X136" s="1683"/>
      <c r="Y136" s="1684"/>
      <c r="Z136" s="1683"/>
      <c r="AA136" s="1684"/>
      <c r="AB136" s="1853"/>
      <c r="AC136" s="1684"/>
      <c r="AD136" s="693"/>
      <c r="AE136" s="409"/>
      <c r="AF136" s="693"/>
      <c r="AG136" s="409"/>
      <c r="AH136" s="693"/>
      <c r="AI136" s="409"/>
      <c r="AJ136" s="1683"/>
      <c r="AK136" s="1684"/>
      <c r="AL136" s="693"/>
      <c r="AM136" s="409"/>
      <c r="AN136" s="2376"/>
      <c r="AO136" s="1684"/>
      <c r="AP136" s="2172"/>
      <c r="AQ136" s="1959"/>
      <c r="AR136" s="1837"/>
      <c r="AS136" s="409"/>
      <c r="AT136" s="897"/>
      <c r="AU136" s="174"/>
      <c r="AV136" s="815"/>
      <c r="GJ136" s="128"/>
      <c r="GK136" s="129"/>
      <c r="GL136" s="33"/>
      <c r="GM136" s="33"/>
      <c r="GN136" s="33"/>
      <c r="GO136" s="33"/>
      <c r="GP136" s="33"/>
      <c r="GQ136" s="34"/>
      <c r="GR136" s="22"/>
      <c r="GS136" s="22"/>
      <c r="GT136" s="22"/>
      <c r="GU136" s="22"/>
      <c r="GV136" s="22"/>
      <c r="GW136" s="22"/>
      <c r="GX136" s="22"/>
      <c r="GY136" s="22"/>
      <c r="GZ136" s="22"/>
      <c r="HA136" s="22"/>
      <c r="HB136" s="22"/>
      <c r="HQ136" s="13" t="s">
        <v>112</v>
      </c>
      <c r="HR136" s="13" t="s">
        <v>46</v>
      </c>
    </row>
    <row r="137" spans="1:244" s="10" customFormat="1" ht="79.95" customHeight="1" x14ac:dyDescent="0.2">
      <c r="A137" s="137"/>
      <c r="B137" s="633"/>
      <c r="C137" s="685" t="s">
        <v>114</v>
      </c>
      <c r="D137" s="634" t="s">
        <v>7</v>
      </c>
      <c r="E137" s="635" t="s">
        <v>1412</v>
      </c>
      <c r="F137" s="636"/>
      <c r="G137" s="637">
        <v>363.01</v>
      </c>
      <c r="H137" s="638"/>
      <c r="I137" s="639"/>
      <c r="J137" s="260"/>
      <c r="K137" s="261"/>
      <c r="L137" s="260"/>
      <c r="M137" s="261"/>
      <c r="N137" s="260"/>
      <c r="O137" s="261"/>
      <c r="P137" s="260"/>
      <c r="Q137" s="261"/>
      <c r="R137" s="260"/>
      <c r="S137" s="261"/>
      <c r="T137" s="260"/>
      <c r="U137" s="261"/>
      <c r="V137" s="1687"/>
      <c r="W137" s="1688"/>
      <c r="X137" s="1687"/>
      <c r="Y137" s="1688"/>
      <c r="Z137" s="1687"/>
      <c r="AA137" s="1688"/>
      <c r="AB137" s="1857"/>
      <c r="AC137" s="1688"/>
      <c r="AD137" s="260"/>
      <c r="AE137" s="261"/>
      <c r="AF137" s="260"/>
      <c r="AG137" s="261"/>
      <c r="AH137" s="260"/>
      <c r="AI137" s="261"/>
      <c r="AJ137" s="1687"/>
      <c r="AK137" s="1688"/>
      <c r="AL137" s="260"/>
      <c r="AM137" s="261"/>
      <c r="AN137" s="2378"/>
      <c r="AO137" s="1688"/>
      <c r="AP137" s="2174"/>
      <c r="AQ137" s="1963"/>
      <c r="AR137" s="1839"/>
      <c r="AS137" s="261"/>
      <c r="AT137" s="901"/>
      <c r="AU137" s="239"/>
      <c r="AV137" s="528"/>
      <c r="GJ137" s="140"/>
      <c r="GK137" s="141"/>
      <c r="GL137" s="141"/>
      <c r="GM137" s="141"/>
      <c r="GN137" s="141"/>
      <c r="GO137" s="141"/>
      <c r="GP137" s="141"/>
      <c r="GQ137" s="142"/>
      <c r="HQ137" s="143" t="s">
        <v>114</v>
      </c>
      <c r="HR137" s="143" t="s">
        <v>46</v>
      </c>
      <c r="HS137" s="10" t="s">
        <v>46</v>
      </c>
      <c r="HT137" s="10" t="s">
        <v>23</v>
      </c>
      <c r="HU137" s="10" t="s">
        <v>45</v>
      </c>
      <c r="HV137" s="143" t="s">
        <v>103</v>
      </c>
    </row>
    <row r="138" spans="1:244" s="1" customFormat="1" ht="30" customHeight="1" x14ac:dyDescent="0.2">
      <c r="A138" s="23"/>
      <c r="B138" s="550" t="s">
        <v>280</v>
      </c>
      <c r="C138" s="558" t="s">
        <v>105</v>
      </c>
      <c r="D138" s="559" t="s">
        <v>260</v>
      </c>
      <c r="E138" s="560" t="s">
        <v>261</v>
      </c>
      <c r="F138" s="561" t="s">
        <v>194</v>
      </c>
      <c r="G138" s="562">
        <v>1796.1</v>
      </c>
      <c r="H138" s="563">
        <v>100.3</v>
      </c>
      <c r="I138" s="564">
        <f>ROUND(H138*G138,2)</f>
        <v>180148.83</v>
      </c>
      <c r="J138" s="694"/>
      <c r="K138" s="692">
        <f>ROUND(J138*$H138,2)</f>
        <v>0</v>
      </c>
      <c r="L138" s="694"/>
      <c r="M138" s="692">
        <f>ROUND(L138*$H138,2)</f>
        <v>0</v>
      </c>
      <c r="N138" s="694"/>
      <c r="O138" s="692">
        <f>ROUND(N138*$H138,2)</f>
        <v>0</v>
      </c>
      <c r="P138" s="694"/>
      <c r="Q138" s="692">
        <f>ROUND(P138*$H138,2)</f>
        <v>0</v>
      </c>
      <c r="R138" s="694"/>
      <c r="S138" s="692">
        <f>ROUND(R138*$H138,2)</f>
        <v>0</v>
      </c>
      <c r="T138" s="694"/>
      <c r="U138" s="692">
        <f>ROUND(T138*$H138,2)</f>
        <v>0</v>
      </c>
      <c r="V138" s="1694">
        <v>45</v>
      </c>
      <c r="W138" s="1682">
        <f>ROUND(V138*$H138,2)</f>
        <v>4513.5</v>
      </c>
      <c r="X138" s="1689">
        <v>850</v>
      </c>
      <c r="Y138" s="1682">
        <f>ROUND(X138*$H138,2)</f>
        <v>85255</v>
      </c>
      <c r="Z138" s="1694">
        <v>341</v>
      </c>
      <c r="AA138" s="1682">
        <f>ROUND(Z138*$H138,2)</f>
        <v>34202.300000000003</v>
      </c>
      <c r="AB138" s="1951">
        <v>198</v>
      </c>
      <c r="AC138" s="1682">
        <f>ROUND(AB138*$H138,2)</f>
        <v>19859.400000000001</v>
      </c>
      <c r="AD138" s="694"/>
      <c r="AE138" s="692">
        <f>ROUND(AD138*$H138,2)</f>
        <v>0</v>
      </c>
      <c r="AF138" s="694"/>
      <c r="AG138" s="692">
        <f>ROUND(AF138*$H138,2)</f>
        <v>0</v>
      </c>
      <c r="AH138" s="694">
        <v>28</v>
      </c>
      <c r="AI138" s="692">
        <f>ROUND(AH138*$H138,2)</f>
        <v>2808.4</v>
      </c>
      <c r="AJ138" s="2111">
        <v>126.35</v>
      </c>
      <c r="AK138" s="1682">
        <f>ROUND(AJ138*$H138,2)</f>
        <v>12672.91</v>
      </c>
      <c r="AL138" s="694">
        <v>207.75</v>
      </c>
      <c r="AM138" s="692">
        <f>ROUND(AL138*$H138,2)</f>
        <v>20837.330000000002</v>
      </c>
      <c r="AN138" s="2379"/>
      <c r="AO138" s="1682">
        <f>ROUND(AN138*$H138,2)</f>
        <v>0</v>
      </c>
      <c r="AP138" s="2175"/>
      <c r="AQ138" s="1958">
        <f>ROUND(AP138*$H138,2)</f>
        <v>0</v>
      </c>
      <c r="AR138" s="1843">
        <f>AP138+AN138+AL138+AJ138+AH138+AF138+AD138+AB138+Z138+X138+V138+T138+R138+P138+N138+L138+J138</f>
        <v>1796.1</v>
      </c>
      <c r="AS138" s="692">
        <f>ROUND(AR138*H138,2)</f>
        <v>180148.83</v>
      </c>
      <c r="AT138" s="1829">
        <f>G138-AR138</f>
        <v>0</v>
      </c>
      <c r="AU138" s="703">
        <f>ROUND(AT138*H138,2)</f>
        <v>0</v>
      </c>
      <c r="AV138" s="814">
        <f>AU138/I138</f>
        <v>0</v>
      </c>
      <c r="GJ138" s="122" t="s">
        <v>7</v>
      </c>
      <c r="GK138" s="123" t="s">
        <v>31</v>
      </c>
      <c r="GL138" s="33"/>
      <c r="GM138" s="124">
        <f>GL138*G138</f>
        <v>0</v>
      </c>
      <c r="GN138" s="124">
        <v>0</v>
      </c>
      <c r="GO138" s="124">
        <f>GN138*G138</f>
        <v>0</v>
      </c>
      <c r="GP138" s="124">
        <v>0</v>
      </c>
      <c r="GQ138" s="125">
        <f>GP138*G138</f>
        <v>0</v>
      </c>
      <c r="GR138" s="22"/>
      <c r="GS138" s="22"/>
      <c r="GT138" s="22"/>
      <c r="GU138" s="22"/>
      <c r="GV138" s="22"/>
      <c r="GW138" s="22"/>
      <c r="GX138" s="22"/>
      <c r="GY138" s="22"/>
      <c r="GZ138" s="22"/>
      <c r="HA138" s="22"/>
      <c r="HB138" s="22"/>
      <c r="HO138" s="126" t="s">
        <v>110</v>
      </c>
      <c r="HQ138" s="126" t="s">
        <v>105</v>
      </c>
      <c r="HR138" s="126" t="s">
        <v>46</v>
      </c>
      <c r="HV138" s="13" t="s">
        <v>103</v>
      </c>
      <c r="IB138" s="127">
        <f>IF(GK138="základní",I138,0)</f>
        <v>180148.83</v>
      </c>
      <c r="IC138" s="127">
        <f>IF(GK138="snížená",I138,0)</f>
        <v>0</v>
      </c>
      <c r="ID138" s="127">
        <f>IF(GK138="zákl. přenesená",I138,0)</f>
        <v>0</v>
      </c>
      <c r="IE138" s="127">
        <f>IF(GK138="sníž. přenesená",I138,0)</f>
        <v>0</v>
      </c>
      <c r="IF138" s="127">
        <f>IF(GK138="nulová",I138,0)</f>
        <v>0</v>
      </c>
      <c r="IG138" s="13" t="s">
        <v>45</v>
      </c>
      <c r="IH138" s="127">
        <f>ROUND(H138*G138,2)</f>
        <v>180148.83</v>
      </c>
      <c r="II138" s="13" t="s">
        <v>110</v>
      </c>
      <c r="IJ138" s="126" t="s">
        <v>1413</v>
      </c>
    </row>
    <row r="139" spans="1:244" s="1" customFormat="1" ht="30" customHeight="1" x14ac:dyDescent="0.2">
      <c r="A139" s="23"/>
      <c r="B139" s="625"/>
      <c r="C139" s="685" t="s">
        <v>112</v>
      </c>
      <c r="D139" s="196"/>
      <c r="E139" s="626" t="s">
        <v>263</v>
      </c>
      <c r="F139" s="196"/>
      <c r="G139" s="196"/>
      <c r="H139" s="197"/>
      <c r="I139" s="498"/>
      <c r="J139" s="693"/>
      <c r="K139" s="409"/>
      <c r="L139" s="693"/>
      <c r="M139" s="409"/>
      <c r="N139" s="693"/>
      <c r="O139" s="409"/>
      <c r="P139" s="693"/>
      <c r="Q139" s="409"/>
      <c r="R139" s="693"/>
      <c r="S139" s="409"/>
      <c r="T139" s="693"/>
      <c r="U139" s="409"/>
      <c r="V139" s="1683"/>
      <c r="W139" s="1684"/>
      <c r="X139" s="1683"/>
      <c r="Y139" s="1684"/>
      <c r="Z139" s="1683"/>
      <c r="AA139" s="1684"/>
      <c r="AB139" s="1853"/>
      <c r="AC139" s="1684"/>
      <c r="AD139" s="693"/>
      <c r="AE139" s="409"/>
      <c r="AF139" s="693"/>
      <c r="AG139" s="409"/>
      <c r="AH139" s="693"/>
      <c r="AI139" s="409"/>
      <c r="AJ139" s="1683"/>
      <c r="AK139" s="1684"/>
      <c r="AL139" s="693"/>
      <c r="AM139" s="409"/>
      <c r="AN139" s="2376"/>
      <c r="AO139" s="1684"/>
      <c r="AP139" s="2172"/>
      <c r="AQ139" s="1959"/>
      <c r="AR139" s="1837"/>
      <c r="AS139" s="409"/>
      <c r="AT139" s="897"/>
      <c r="AU139" s="174"/>
      <c r="AV139" s="815"/>
      <c r="GJ139" s="128"/>
      <c r="GK139" s="129"/>
      <c r="GL139" s="33"/>
      <c r="GM139" s="33"/>
      <c r="GN139" s="33"/>
      <c r="GO139" s="33"/>
      <c r="GP139" s="33"/>
      <c r="GQ139" s="34"/>
      <c r="GR139" s="22"/>
      <c r="GS139" s="22"/>
      <c r="GT139" s="22"/>
      <c r="GU139" s="22"/>
      <c r="GV139" s="22"/>
      <c r="GW139" s="22"/>
      <c r="GX139" s="22"/>
      <c r="GY139" s="22"/>
      <c r="GZ139" s="22"/>
      <c r="HA139" s="22"/>
      <c r="HB139" s="22"/>
      <c r="HQ139" s="13" t="s">
        <v>112</v>
      </c>
      <c r="HR139" s="13" t="s">
        <v>46</v>
      </c>
    </row>
    <row r="140" spans="1:244" s="10" customFormat="1" ht="30" customHeight="1" x14ac:dyDescent="0.2">
      <c r="A140" s="137"/>
      <c r="B140" s="633"/>
      <c r="C140" s="685" t="s">
        <v>114</v>
      </c>
      <c r="D140" s="634" t="s">
        <v>7</v>
      </c>
      <c r="E140" s="635" t="s">
        <v>1414</v>
      </c>
      <c r="F140" s="636"/>
      <c r="G140" s="637">
        <v>774.81</v>
      </c>
      <c r="H140" s="638"/>
      <c r="I140" s="639"/>
      <c r="J140" s="260"/>
      <c r="K140" s="261"/>
      <c r="L140" s="260"/>
      <c r="M140" s="261"/>
      <c r="N140" s="260"/>
      <c r="O140" s="261"/>
      <c r="P140" s="260"/>
      <c r="Q140" s="261"/>
      <c r="R140" s="260"/>
      <c r="S140" s="261"/>
      <c r="T140" s="260"/>
      <c r="U140" s="261"/>
      <c r="V140" s="1687"/>
      <c r="W140" s="1688"/>
      <c r="X140" s="1687"/>
      <c r="Y140" s="1688"/>
      <c r="Z140" s="1687"/>
      <c r="AA140" s="1688"/>
      <c r="AB140" s="1857"/>
      <c r="AC140" s="1688"/>
      <c r="AD140" s="260"/>
      <c r="AE140" s="261"/>
      <c r="AF140" s="260"/>
      <c r="AG140" s="261"/>
      <c r="AH140" s="260"/>
      <c r="AI140" s="261"/>
      <c r="AJ140" s="1687"/>
      <c r="AK140" s="1688"/>
      <c r="AL140" s="260"/>
      <c r="AM140" s="261"/>
      <c r="AN140" s="2378"/>
      <c r="AO140" s="1688"/>
      <c r="AP140" s="2174"/>
      <c r="AQ140" s="1963"/>
      <c r="AR140" s="1839"/>
      <c r="AS140" s="261"/>
      <c r="AT140" s="901"/>
      <c r="AU140" s="239"/>
      <c r="AV140" s="528"/>
      <c r="GJ140" s="140"/>
      <c r="GK140" s="141"/>
      <c r="GL140" s="141"/>
      <c r="GM140" s="141"/>
      <c r="GN140" s="141"/>
      <c r="GO140" s="141"/>
      <c r="GP140" s="141"/>
      <c r="GQ140" s="142"/>
      <c r="HQ140" s="143" t="s">
        <v>114</v>
      </c>
      <c r="HR140" s="143" t="s">
        <v>46</v>
      </c>
      <c r="HS140" s="10" t="s">
        <v>46</v>
      </c>
      <c r="HT140" s="10" t="s">
        <v>23</v>
      </c>
      <c r="HU140" s="10" t="s">
        <v>44</v>
      </c>
      <c r="HV140" s="143" t="s">
        <v>103</v>
      </c>
    </row>
    <row r="141" spans="1:244" s="10" customFormat="1" ht="30" customHeight="1" x14ac:dyDescent="0.2">
      <c r="A141" s="137"/>
      <c r="B141" s="633"/>
      <c r="C141" s="685" t="s">
        <v>114</v>
      </c>
      <c r="D141" s="634" t="s">
        <v>7</v>
      </c>
      <c r="E141" s="635" t="s">
        <v>1415</v>
      </c>
      <c r="F141" s="636"/>
      <c r="G141" s="637">
        <v>1021.29</v>
      </c>
      <c r="H141" s="638"/>
      <c r="I141" s="639"/>
      <c r="J141" s="260"/>
      <c r="K141" s="261"/>
      <c r="L141" s="260"/>
      <c r="M141" s="261"/>
      <c r="N141" s="260"/>
      <c r="O141" s="261"/>
      <c r="P141" s="260"/>
      <c r="Q141" s="261"/>
      <c r="R141" s="260"/>
      <c r="S141" s="261"/>
      <c r="T141" s="260"/>
      <c r="U141" s="261"/>
      <c r="V141" s="1687"/>
      <c r="W141" s="1688"/>
      <c r="X141" s="1687"/>
      <c r="Y141" s="1688"/>
      <c r="Z141" s="1687"/>
      <c r="AA141" s="1688"/>
      <c r="AB141" s="1857"/>
      <c r="AC141" s="1688"/>
      <c r="AD141" s="260"/>
      <c r="AE141" s="261"/>
      <c r="AF141" s="260"/>
      <c r="AG141" s="261"/>
      <c r="AH141" s="260"/>
      <c r="AI141" s="261"/>
      <c r="AJ141" s="1687"/>
      <c r="AK141" s="1688"/>
      <c r="AL141" s="260"/>
      <c r="AM141" s="261"/>
      <c r="AN141" s="2378"/>
      <c r="AO141" s="1688"/>
      <c r="AP141" s="2174"/>
      <c r="AQ141" s="1963"/>
      <c r="AR141" s="1839"/>
      <c r="AS141" s="261"/>
      <c r="AT141" s="901"/>
      <c r="AU141" s="239"/>
      <c r="AV141" s="528"/>
      <c r="GJ141" s="140"/>
      <c r="GK141" s="141"/>
      <c r="GL141" s="141"/>
      <c r="GM141" s="141"/>
      <c r="GN141" s="141"/>
      <c r="GO141" s="141"/>
      <c r="GP141" s="141"/>
      <c r="GQ141" s="142"/>
      <c r="HQ141" s="143" t="s">
        <v>114</v>
      </c>
      <c r="HR141" s="143" t="s">
        <v>46</v>
      </c>
      <c r="HS141" s="10" t="s">
        <v>46</v>
      </c>
      <c r="HT141" s="10" t="s">
        <v>23</v>
      </c>
      <c r="HU141" s="10" t="s">
        <v>44</v>
      </c>
      <c r="HV141" s="143" t="s">
        <v>103</v>
      </c>
    </row>
    <row r="142" spans="1:244" s="12" customFormat="1" ht="30" customHeight="1" x14ac:dyDescent="0.2">
      <c r="A142" s="151"/>
      <c r="B142" s="640"/>
      <c r="C142" s="685" t="s">
        <v>114</v>
      </c>
      <c r="D142" s="641" t="s">
        <v>7</v>
      </c>
      <c r="E142" s="642" t="s">
        <v>132</v>
      </c>
      <c r="F142" s="643"/>
      <c r="G142" s="644">
        <v>1796.1</v>
      </c>
      <c r="H142" s="645"/>
      <c r="I142" s="646"/>
      <c r="J142" s="697"/>
      <c r="K142" s="698"/>
      <c r="L142" s="697"/>
      <c r="M142" s="698"/>
      <c r="N142" s="697"/>
      <c r="O142" s="698"/>
      <c r="P142" s="697"/>
      <c r="Q142" s="698"/>
      <c r="R142" s="697"/>
      <c r="S142" s="698"/>
      <c r="T142" s="697"/>
      <c r="U142" s="698"/>
      <c r="V142" s="1692"/>
      <c r="W142" s="1693"/>
      <c r="X142" s="1692"/>
      <c r="Y142" s="1693"/>
      <c r="Z142" s="1692"/>
      <c r="AA142" s="1693"/>
      <c r="AB142" s="1859"/>
      <c r="AC142" s="1693"/>
      <c r="AD142" s="697"/>
      <c r="AE142" s="698"/>
      <c r="AF142" s="697"/>
      <c r="AG142" s="698"/>
      <c r="AH142" s="697"/>
      <c r="AI142" s="698"/>
      <c r="AJ142" s="1692"/>
      <c r="AK142" s="1693"/>
      <c r="AL142" s="697"/>
      <c r="AM142" s="698"/>
      <c r="AN142" s="2381"/>
      <c r="AO142" s="1693"/>
      <c r="AP142" s="2177"/>
      <c r="AQ142" s="1967"/>
      <c r="AR142" s="1841"/>
      <c r="AS142" s="698"/>
      <c r="AT142" s="903"/>
      <c r="AU142" s="242"/>
      <c r="AV142" s="529"/>
      <c r="GJ142" s="154"/>
      <c r="GK142" s="155"/>
      <c r="GL142" s="155"/>
      <c r="GM142" s="155"/>
      <c r="GN142" s="155"/>
      <c r="GO142" s="155"/>
      <c r="GP142" s="155"/>
      <c r="GQ142" s="156"/>
      <c r="HQ142" s="157" t="s">
        <v>114</v>
      </c>
      <c r="HR142" s="157" t="s">
        <v>46</v>
      </c>
      <c r="HS142" s="12" t="s">
        <v>110</v>
      </c>
      <c r="HT142" s="12" t="s">
        <v>23</v>
      </c>
      <c r="HU142" s="12" t="s">
        <v>45</v>
      </c>
      <c r="HV142" s="157" t="s">
        <v>103</v>
      </c>
    </row>
    <row r="143" spans="1:244" s="1" customFormat="1" ht="30" customHeight="1" x14ac:dyDescent="0.2">
      <c r="A143" s="23"/>
      <c r="B143" s="550" t="s">
        <v>287</v>
      </c>
      <c r="C143" s="558" t="s">
        <v>105</v>
      </c>
      <c r="D143" s="559" t="s">
        <v>269</v>
      </c>
      <c r="E143" s="560" t="s">
        <v>270</v>
      </c>
      <c r="F143" s="561" t="s">
        <v>194</v>
      </c>
      <c r="G143" s="562">
        <v>1021.29</v>
      </c>
      <c r="H143" s="563">
        <v>63.6</v>
      </c>
      <c r="I143" s="564">
        <f>ROUND(H143*G143,2)</f>
        <v>64954.04</v>
      </c>
      <c r="J143" s="694"/>
      <c r="K143" s="692">
        <f>ROUND(J143*$H143,2)</f>
        <v>0</v>
      </c>
      <c r="L143" s="694"/>
      <c r="M143" s="692">
        <f>ROUND(L143*$H143,2)</f>
        <v>0</v>
      </c>
      <c r="N143" s="694"/>
      <c r="O143" s="692">
        <f>ROUND(N143*$H143,2)</f>
        <v>0</v>
      </c>
      <c r="P143" s="694"/>
      <c r="Q143" s="692">
        <f>ROUND(P143*$H143,2)</f>
        <v>0</v>
      </c>
      <c r="R143" s="694"/>
      <c r="S143" s="692">
        <f>ROUND(R143*$H143,2)</f>
        <v>0</v>
      </c>
      <c r="T143" s="694"/>
      <c r="U143" s="692">
        <f>ROUND(T143*$H143,2)</f>
        <v>0</v>
      </c>
      <c r="V143" s="1694">
        <v>45</v>
      </c>
      <c r="W143" s="1682">
        <f>ROUND(V143*$H143,2)</f>
        <v>2862</v>
      </c>
      <c r="X143" s="1689">
        <v>450</v>
      </c>
      <c r="Y143" s="1682">
        <f>ROUND(X143*$H143,2)</f>
        <v>28620</v>
      </c>
      <c r="Z143" s="1694">
        <v>205</v>
      </c>
      <c r="AA143" s="1682">
        <f>ROUND(Z143*$H143,2)</f>
        <v>13038</v>
      </c>
      <c r="AB143" s="1951">
        <v>110</v>
      </c>
      <c r="AC143" s="1682">
        <f>ROUND(AB143*$H143,2)</f>
        <v>6996</v>
      </c>
      <c r="AD143" s="694"/>
      <c r="AE143" s="692">
        <f>ROUND(AD143*$H143,2)</f>
        <v>0</v>
      </c>
      <c r="AF143" s="694"/>
      <c r="AG143" s="692">
        <f>ROUND(AF143*$H143,2)</f>
        <v>0</v>
      </c>
      <c r="AH143" s="694">
        <v>25</v>
      </c>
      <c r="AI143" s="692">
        <f>ROUND(AH143*$H143,2)</f>
        <v>1590</v>
      </c>
      <c r="AJ143" s="2111">
        <v>66.33</v>
      </c>
      <c r="AK143" s="1682">
        <f>ROUND(AJ143*$H143,2)</f>
        <v>4218.59</v>
      </c>
      <c r="AL143" s="694">
        <v>0</v>
      </c>
      <c r="AM143" s="692">
        <f>ROUND(AL143*$H143,2)</f>
        <v>0</v>
      </c>
      <c r="AN143" s="2379"/>
      <c r="AO143" s="1682">
        <f>ROUND(AN143*$H143,2)</f>
        <v>0</v>
      </c>
      <c r="AP143" s="2175"/>
      <c r="AQ143" s="1958">
        <f>ROUND(AP143*$H143,2)</f>
        <v>0</v>
      </c>
      <c r="AR143" s="1842">
        <f>AP143+AN143+AL143+AJ143+AH143+AF143+AD143+AB143+Z143+X143+V143+T143+R143+P143+N143+L143+J143</f>
        <v>901.32999999999993</v>
      </c>
      <c r="AS143" s="692">
        <f>ROUND(AR143*H143,2)</f>
        <v>57324.59</v>
      </c>
      <c r="AT143" s="842">
        <f>G143-AR143</f>
        <v>119.96000000000004</v>
      </c>
      <c r="AU143" s="703">
        <f>ROUND(AT143*H143,2)</f>
        <v>7629.46</v>
      </c>
      <c r="AV143" s="814">
        <f>AU143/I143</f>
        <v>0.11745936049551345</v>
      </c>
      <c r="GJ143" s="122" t="s">
        <v>7</v>
      </c>
      <c r="GK143" s="123" t="s">
        <v>31</v>
      </c>
      <c r="GL143" s="33"/>
      <c r="GM143" s="124">
        <f>GL143*G143</f>
        <v>0</v>
      </c>
      <c r="GN143" s="124">
        <v>0</v>
      </c>
      <c r="GO143" s="124">
        <f>GN143*G143</f>
        <v>0</v>
      </c>
      <c r="GP143" s="124">
        <v>0</v>
      </c>
      <c r="GQ143" s="125">
        <f>GP143*G143</f>
        <v>0</v>
      </c>
      <c r="GR143" s="22"/>
      <c r="GS143" s="22"/>
      <c r="GT143" s="22"/>
      <c r="GU143" s="22"/>
      <c r="GV143" s="22"/>
      <c r="GW143" s="22"/>
      <c r="GX143" s="22"/>
      <c r="GY143" s="22"/>
      <c r="GZ143" s="22"/>
      <c r="HA143" s="22"/>
      <c r="HB143" s="22"/>
      <c r="HO143" s="126" t="s">
        <v>110</v>
      </c>
      <c r="HQ143" s="126" t="s">
        <v>105</v>
      </c>
      <c r="HR143" s="126" t="s">
        <v>46</v>
      </c>
      <c r="HV143" s="13" t="s">
        <v>103</v>
      </c>
      <c r="IB143" s="127">
        <f>IF(GK143="základní",I143,0)</f>
        <v>64954.04</v>
      </c>
      <c r="IC143" s="127">
        <f>IF(GK143="snížená",I143,0)</f>
        <v>0</v>
      </c>
      <c r="ID143" s="127">
        <f>IF(GK143="zákl. přenesená",I143,0)</f>
        <v>0</v>
      </c>
      <c r="IE143" s="127">
        <f>IF(GK143="sníž. přenesená",I143,0)</f>
        <v>0</v>
      </c>
      <c r="IF143" s="127">
        <f>IF(GK143="nulová",I143,0)</f>
        <v>0</v>
      </c>
      <c r="IG143" s="13" t="s">
        <v>45</v>
      </c>
      <c r="IH143" s="127">
        <f>ROUND(H143*G143,2)</f>
        <v>64954.04</v>
      </c>
      <c r="II143" s="13" t="s">
        <v>110</v>
      </c>
      <c r="IJ143" s="126" t="s">
        <v>1416</v>
      </c>
    </row>
    <row r="144" spans="1:244" s="1" customFormat="1" ht="30" customHeight="1" x14ac:dyDescent="0.2">
      <c r="A144" s="23"/>
      <c r="B144" s="625"/>
      <c r="C144" s="685" t="s">
        <v>112</v>
      </c>
      <c r="D144" s="196"/>
      <c r="E144" s="626" t="s">
        <v>272</v>
      </c>
      <c r="F144" s="196"/>
      <c r="G144" s="196"/>
      <c r="H144" s="197"/>
      <c r="I144" s="498"/>
      <c r="J144" s="693"/>
      <c r="K144" s="409"/>
      <c r="L144" s="693"/>
      <c r="M144" s="409"/>
      <c r="N144" s="693"/>
      <c r="O144" s="409"/>
      <c r="P144" s="693"/>
      <c r="Q144" s="409"/>
      <c r="R144" s="693"/>
      <c r="S144" s="409"/>
      <c r="T144" s="693"/>
      <c r="U144" s="409"/>
      <c r="V144" s="1683"/>
      <c r="W144" s="1684"/>
      <c r="X144" s="1683"/>
      <c r="Y144" s="1684"/>
      <c r="Z144" s="1683"/>
      <c r="AA144" s="1684"/>
      <c r="AB144" s="1853"/>
      <c r="AC144" s="1684"/>
      <c r="AD144" s="693"/>
      <c r="AE144" s="409"/>
      <c r="AF144" s="693"/>
      <c r="AG144" s="409"/>
      <c r="AH144" s="693"/>
      <c r="AI144" s="409"/>
      <c r="AJ144" s="1683"/>
      <c r="AK144" s="1684"/>
      <c r="AL144" s="693"/>
      <c r="AM144" s="409"/>
      <c r="AN144" s="2376"/>
      <c r="AO144" s="1684"/>
      <c r="AP144" s="2172"/>
      <c r="AQ144" s="1959"/>
      <c r="AR144" s="1837"/>
      <c r="AS144" s="409"/>
      <c r="AT144" s="897"/>
      <c r="AU144" s="174"/>
      <c r="AV144" s="815"/>
      <c r="GJ144" s="128"/>
      <c r="GK144" s="129"/>
      <c r="GL144" s="33"/>
      <c r="GM144" s="33"/>
      <c r="GN144" s="33"/>
      <c r="GO144" s="33"/>
      <c r="GP144" s="33"/>
      <c r="GQ144" s="34"/>
      <c r="GR144" s="22"/>
      <c r="GS144" s="22"/>
      <c r="GT144" s="22"/>
      <c r="GU144" s="22"/>
      <c r="GV144" s="22"/>
      <c r="GW144" s="22"/>
      <c r="GX144" s="22"/>
      <c r="GY144" s="22"/>
      <c r="GZ144" s="22"/>
      <c r="HA144" s="22"/>
      <c r="HB144" s="22"/>
      <c r="HQ144" s="13" t="s">
        <v>112</v>
      </c>
      <c r="HR144" s="13" t="s">
        <v>46</v>
      </c>
    </row>
    <row r="145" spans="1:244" s="10" customFormat="1" ht="48" customHeight="1" x14ac:dyDescent="0.2">
      <c r="A145" s="137"/>
      <c r="B145" s="633"/>
      <c r="C145" s="685" t="s">
        <v>114</v>
      </c>
      <c r="D145" s="634" t="s">
        <v>7</v>
      </c>
      <c r="E145" s="635" t="s">
        <v>1417</v>
      </c>
      <c r="F145" s="636"/>
      <c r="G145" s="637">
        <v>1021.29</v>
      </c>
      <c r="H145" s="638"/>
      <c r="I145" s="639"/>
      <c r="J145" s="260"/>
      <c r="K145" s="261"/>
      <c r="L145" s="260"/>
      <c r="M145" s="261"/>
      <c r="N145" s="260"/>
      <c r="O145" s="261"/>
      <c r="P145" s="260"/>
      <c r="Q145" s="261"/>
      <c r="R145" s="260"/>
      <c r="S145" s="261"/>
      <c r="T145" s="260"/>
      <c r="U145" s="261"/>
      <c r="V145" s="1687"/>
      <c r="W145" s="1688"/>
      <c r="X145" s="1687"/>
      <c r="Y145" s="1688"/>
      <c r="Z145" s="1687"/>
      <c r="AA145" s="1688"/>
      <c r="AB145" s="1857"/>
      <c r="AC145" s="1688"/>
      <c r="AD145" s="260"/>
      <c r="AE145" s="261"/>
      <c r="AF145" s="260"/>
      <c r="AG145" s="261"/>
      <c r="AH145" s="260"/>
      <c r="AI145" s="261"/>
      <c r="AJ145" s="1687"/>
      <c r="AK145" s="1688"/>
      <c r="AL145" s="260"/>
      <c r="AM145" s="261"/>
      <c r="AN145" s="2378"/>
      <c r="AO145" s="1688"/>
      <c r="AP145" s="2174"/>
      <c r="AQ145" s="1963"/>
      <c r="AR145" s="1839"/>
      <c r="AS145" s="261"/>
      <c r="AT145" s="901"/>
      <c r="AU145" s="239"/>
      <c r="AV145" s="528"/>
      <c r="GJ145" s="140"/>
      <c r="GK145" s="141"/>
      <c r="GL145" s="141"/>
      <c r="GM145" s="141"/>
      <c r="GN145" s="141"/>
      <c r="GO145" s="141"/>
      <c r="GP145" s="141"/>
      <c r="GQ145" s="142"/>
      <c r="HQ145" s="143" t="s">
        <v>114</v>
      </c>
      <c r="HR145" s="143" t="s">
        <v>46</v>
      </c>
      <c r="HS145" s="10" t="s">
        <v>46</v>
      </c>
      <c r="HT145" s="10" t="s">
        <v>23</v>
      </c>
      <c r="HU145" s="10" t="s">
        <v>45</v>
      </c>
      <c r="HV145" s="143" t="s">
        <v>103</v>
      </c>
    </row>
    <row r="146" spans="1:244" s="1" customFormat="1" ht="30" customHeight="1" x14ac:dyDescent="0.2">
      <c r="A146" s="23"/>
      <c r="B146" s="1652" t="s">
        <v>307</v>
      </c>
      <c r="C146" s="1653" t="s">
        <v>105</v>
      </c>
      <c r="D146" s="1654" t="s">
        <v>1418</v>
      </c>
      <c r="E146" s="1655" t="s">
        <v>1419</v>
      </c>
      <c r="F146" s="1656" t="s">
        <v>194</v>
      </c>
      <c r="G146" s="1657">
        <v>660.02</v>
      </c>
      <c r="H146" s="1658">
        <v>260.39999999999998</v>
      </c>
      <c r="I146" s="2044">
        <f>ROUND(H146*G146,2)</f>
        <v>171869.21</v>
      </c>
      <c r="J146" s="694"/>
      <c r="K146" s="692">
        <f>ROUND(J146*$H146,2)</f>
        <v>0</v>
      </c>
      <c r="L146" s="694"/>
      <c r="M146" s="692">
        <f>ROUND(L146*$H146,2)</f>
        <v>0</v>
      </c>
      <c r="N146" s="694"/>
      <c r="O146" s="692">
        <f>ROUND(N146*$H146,2)</f>
        <v>0</v>
      </c>
      <c r="P146" s="694"/>
      <c r="Q146" s="692">
        <f>ROUND(P146*$H146,2)</f>
        <v>0</v>
      </c>
      <c r="R146" s="694"/>
      <c r="S146" s="692">
        <f>ROUND(R146*$H146,2)</f>
        <v>0</v>
      </c>
      <c r="T146" s="694"/>
      <c r="U146" s="692">
        <f>ROUND(T146*$H146,2)</f>
        <v>0</v>
      </c>
      <c r="V146" s="1694"/>
      <c r="W146" s="1682">
        <f>ROUND(V146*$H146,2)</f>
        <v>0</v>
      </c>
      <c r="X146" s="1694"/>
      <c r="Y146" s="1682">
        <f>ROUND(X146*$H146,2)</f>
        <v>0</v>
      </c>
      <c r="Z146" s="1694"/>
      <c r="AA146" s="1682">
        <f>ROUND(Z146*$H146,2)</f>
        <v>0</v>
      </c>
      <c r="AB146" s="1951"/>
      <c r="AC146" s="1682">
        <f>ROUND(AB146*$H146,2)</f>
        <v>0</v>
      </c>
      <c r="AD146" s="694"/>
      <c r="AE146" s="692">
        <f>ROUND(AD146*$H146,2)</f>
        <v>0</v>
      </c>
      <c r="AF146" s="694"/>
      <c r="AG146" s="692">
        <f>ROUND(AF146*$H146,2)</f>
        <v>0</v>
      </c>
      <c r="AH146" s="694"/>
      <c r="AI146" s="692">
        <f>ROUND(AH146*$H146,2)</f>
        <v>0</v>
      </c>
      <c r="AJ146" s="2111"/>
      <c r="AK146" s="1682">
        <f>ROUND(AJ146*$H146,2)</f>
        <v>0</v>
      </c>
      <c r="AL146" s="694"/>
      <c r="AM146" s="692">
        <f>ROUND(AL146*$H146,2)</f>
        <v>0</v>
      </c>
      <c r="AN146" s="2379"/>
      <c r="AO146" s="1682">
        <f>ROUND(AN146*$H146,2)</f>
        <v>0</v>
      </c>
      <c r="AP146" s="2175"/>
      <c r="AQ146" s="1958">
        <f>ROUND(AP146*$H146,2)</f>
        <v>0</v>
      </c>
      <c r="AR146" s="1976">
        <f>AP146+AN146+AL146+AJ146+AH146+AF146+AD146+AB146+Z146+X146+V146+T146+R146+P146+N146+L146+J146</f>
        <v>0</v>
      </c>
      <c r="AS146" s="1977">
        <f>ROUND(AR146*H146,2)</f>
        <v>0</v>
      </c>
      <c r="AT146" s="1978">
        <f>G146-AR146</f>
        <v>660.02</v>
      </c>
      <c r="AU146" s="1979">
        <f>ROUND(AT146*H146,2)</f>
        <v>171869.21</v>
      </c>
      <c r="AV146" s="1980">
        <f>AU146/I146</f>
        <v>1</v>
      </c>
      <c r="GJ146" s="122" t="s">
        <v>7</v>
      </c>
      <c r="GK146" s="123" t="s">
        <v>31</v>
      </c>
      <c r="GL146" s="33"/>
      <c r="GM146" s="124">
        <f>GL146*G146</f>
        <v>0</v>
      </c>
      <c r="GN146" s="124">
        <v>0</v>
      </c>
      <c r="GO146" s="124">
        <f>GN146*G146</f>
        <v>0</v>
      </c>
      <c r="GP146" s="124">
        <v>0</v>
      </c>
      <c r="GQ146" s="125">
        <f>GP146*G146</f>
        <v>0</v>
      </c>
      <c r="GR146" s="22"/>
      <c r="GS146" s="22"/>
      <c r="GT146" s="22"/>
      <c r="GU146" s="22"/>
      <c r="GV146" s="22"/>
      <c r="GW146" s="22"/>
      <c r="GX146" s="22"/>
      <c r="GY146" s="22"/>
      <c r="GZ146" s="22"/>
      <c r="HA146" s="22"/>
      <c r="HB146" s="22"/>
      <c r="HO146" s="126" t="s">
        <v>110</v>
      </c>
      <c r="HQ146" s="126" t="s">
        <v>105</v>
      </c>
      <c r="HR146" s="126" t="s">
        <v>46</v>
      </c>
      <c r="HV146" s="13" t="s">
        <v>103</v>
      </c>
      <c r="IB146" s="127">
        <f>IF(GK146="základní",I146,0)</f>
        <v>171869.21</v>
      </c>
      <c r="IC146" s="127">
        <f>IF(GK146="snížená",I146,0)</f>
        <v>0</v>
      </c>
      <c r="ID146" s="127">
        <f>IF(GK146="zákl. přenesená",I146,0)</f>
        <v>0</v>
      </c>
      <c r="IE146" s="127">
        <f>IF(GK146="sníž. přenesená",I146,0)</f>
        <v>0</v>
      </c>
      <c r="IF146" s="127">
        <f>IF(GK146="nulová",I146,0)</f>
        <v>0</v>
      </c>
      <c r="IG146" s="13" t="s">
        <v>45</v>
      </c>
      <c r="IH146" s="127">
        <f>ROUND(H146*G146,2)</f>
        <v>171869.21</v>
      </c>
      <c r="II146" s="13" t="s">
        <v>110</v>
      </c>
      <c r="IJ146" s="126" t="s">
        <v>1420</v>
      </c>
    </row>
    <row r="147" spans="1:244" s="1" customFormat="1" ht="42" customHeight="1" x14ac:dyDescent="0.2">
      <c r="A147" s="23"/>
      <c r="B147" s="625"/>
      <c r="C147" s="685" t="s">
        <v>112</v>
      </c>
      <c r="D147" s="196"/>
      <c r="E147" s="626" t="s">
        <v>263</v>
      </c>
      <c r="F147" s="196"/>
      <c r="G147" s="196"/>
      <c r="H147" s="197"/>
      <c r="I147" s="498"/>
      <c r="J147" s="693"/>
      <c r="K147" s="409"/>
      <c r="L147" s="693"/>
      <c r="M147" s="409"/>
      <c r="N147" s="693"/>
      <c r="O147" s="409"/>
      <c r="P147" s="693"/>
      <c r="Q147" s="409"/>
      <c r="R147" s="693"/>
      <c r="S147" s="409"/>
      <c r="T147" s="693"/>
      <c r="U147" s="409"/>
      <c r="V147" s="1683"/>
      <c r="W147" s="1684"/>
      <c r="X147" s="1683"/>
      <c r="Y147" s="1684"/>
      <c r="Z147" s="1683"/>
      <c r="AA147" s="1684"/>
      <c r="AB147" s="1853"/>
      <c r="AC147" s="1684"/>
      <c r="AD147" s="693"/>
      <c r="AE147" s="409"/>
      <c r="AF147" s="693"/>
      <c r="AG147" s="409"/>
      <c r="AH147" s="693"/>
      <c r="AI147" s="409"/>
      <c r="AJ147" s="1683"/>
      <c r="AK147" s="1684"/>
      <c r="AL147" s="693"/>
      <c r="AM147" s="409"/>
      <c r="AN147" s="2376"/>
      <c r="AO147" s="1684"/>
      <c r="AP147" s="2172"/>
      <c r="AQ147" s="1959"/>
      <c r="AR147" s="1837"/>
      <c r="AS147" s="409"/>
      <c r="AT147" s="897"/>
      <c r="AU147" s="174"/>
      <c r="AV147" s="815"/>
      <c r="GJ147" s="128"/>
      <c r="GK147" s="129"/>
      <c r="GL147" s="33"/>
      <c r="GM147" s="33"/>
      <c r="GN147" s="33"/>
      <c r="GO147" s="33"/>
      <c r="GP147" s="33"/>
      <c r="GQ147" s="34"/>
      <c r="GR147" s="22"/>
      <c r="GS147" s="22"/>
      <c r="GT147" s="22"/>
      <c r="GU147" s="22"/>
      <c r="GV147" s="22"/>
      <c r="GW147" s="22"/>
      <c r="GX147" s="22"/>
      <c r="GY147" s="22"/>
      <c r="GZ147" s="22"/>
      <c r="HA147" s="22"/>
      <c r="HB147" s="22"/>
      <c r="HQ147" s="13" t="s">
        <v>112</v>
      </c>
      <c r="HR147" s="13" t="s">
        <v>46</v>
      </c>
    </row>
    <row r="148" spans="1:244" s="9" customFormat="1" ht="30" customHeight="1" x14ac:dyDescent="0.2">
      <c r="A148" s="130"/>
      <c r="B148" s="627"/>
      <c r="C148" s="685" t="s">
        <v>114</v>
      </c>
      <c r="D148" s="628" t="s">
        <v>7</v>
      </c>
      <c r="E148" s="629" t="s">
        <v>1421</v>
      </c>
      <c r="F148" s="630"/>
      <c r="G148" s="628" t="s">
        <v>7</v>
      </c>
      <c r="H148" s="631"/>
      <c r="I148" s="632"/>
      <c r="J148" s="258"/>
      <c r="K148" s="259"/>
      <c r="L148" s="258"/>
      <c r="M148" s="259"/>
      <c r="N148" s="258"/>
      <c r="O148" s="259"/>
      <c r="P148" s="258"/>
      <c r="Q148" s="259"/>
      <c r="R148" s="258"/>
      <c r="S148" s="259"/>
      <c r="T148" s="258"/>
      <c r="U148" s="259"/>
      <c r="V148" s="1685"/>
      <c r="W148" s="1686"/>
      <c r="X148" s="1685"/>
      <c r="Y148" s="1686"/>
      <c r="Z148" s="1685"/>
      <c r="AA148" s="1686"/>
      <c r="AB148" s="1855"/>
      <c r="AC148" s="1686"/>
      <c r="AD148" s="258"/>
      <c r="AE148" s="259"/>
      <c r="AF148" s="258"/>
      <c r="AG148" s="259"/>
      <c r="AH148" s="258"/>
      <c r="AI148" s="259"/>
      <c r="AJ148" s="1685"/>
      <c r="AK148" s="1686"/>
      <c r="AL148" s="258"/>
      <c r="AM148" s="259"/>
      <c r="AN148" s="2377"/>
      <c r="AO148" s="1686"/>
      <c r="AP148" s="2173"/>
      <c r="AQ148" s="1961"/>
      <c r="AR148" s="1838"/>
      <c r="AS148" s="259"/>
      <c r="AT148" s="899"/>
      <c r="AU148" s="245"/>
      <c r="AV148" s="527"/>
      <c r="GJ148" s="133"/>
      <c r="GK148" s="134"/>
      <c r="GL148" s="134"/>
      <c r="GM148" s="134"/>
      <c r="GN148" s="134"/>
      <c r="GO148" s="134"/>
      <c r="GP148" s="134"/>
      <c r="GQ148" s="135"/>
      <c r="HQ148" s="136" t="s">
        <v>114</v>
      </c>
      <c r="HR148" s="136" t="s">
        <v>46</v>
      </c>
      <c r="HS148" s="9" t="s">
        <v>45</v>
      </c>
      <c r="HT148" s="9" t="s">
        <v>23</v>
      </c>
      <c r="HU148" s="9" t="s">
        <v>44</v>
      </c>
      <c r="HV148" s="136" t="s">
        <v>103</v>
      </c>
    </row>
    <row r="149" spans="1:244" s="10" customFormat="1" ht="30" customHeight="1" x14ac:dyDescent="0.2">
      <c r="A149" s="137"/>
      <c r="B149" s="633"/>
      <c r="C149" s="685" t="s">
        <v>114</v>
      </c>
      <c r="D149" s="634" t="s">
        <v>7</v>
      </c>
      <c r="E149" s="635" t="s">
        <v>1422</v>
      </c>
      <c r="F149" s="636"/>
      <c r="G149" s="637">
        <v>660.02</v>
      </c>
      <c r="H149" s="638"/>
      <c r="I149" s="639"/>
      <c r="J149" s="260"/>
      <c r="K149" s="261"/>
      <c r="L149" s="260"/>
      <c r="M149" s="261"/>
      <c r="N149" s="260"/>
      <c r="O149" s="261"/>
      <c r="P149" s="260"/>
      <c r="Q149" s="261"/>
      <c r="R149" s="260"/>
      <c r="S149" s="261"/>
      <c r="T149" s="260"/>
      <c r="U149" s="261"/>
      <c r="V149" s="1687"/>
      <c r="W149" s="1688"/>
      <c r="X149" s="1687"/>
      <c r="Y149" s="1688"/>
      <c r="Z149" s="1687"/>
      <c r="AA149" s="1688"/>
      <c r="AB149" s="1857"/>
      <c r="AC149" s="1688"/>
      <c r="AD149" s="260"/>
      <c r="AE149" s="261"/>
      <c r="AF149" s="260"/>
      <c r="AG149" s="261"/>
      <c r="AH149" s="260"/>
      <c r="AI149" s="261"/>
      <c r="AJ149" s="1687"/>
      <c r="AK149" s="1688"/>
      <c r="AL149" s="260"/>
      <c r="AM149" s="261"/>
      <c r="AN149" s="2378"/>
      <c r="AO149" s="1688"/>
      <c r="AP149" s="2174"/>
      <c r="AQ149" s="1963"/>
      <c r="AR149" s="1839"/>
      <c r="AS149" s="261"/>
      <c r="AT149" s="901"/>
      <c r="AU149" s="239"/>
      <c r="AV149" s="528"/>
      <c r="GJ149" s="140"/>
      <c r="GK149" s="141"/>
      <c r="GL149" s="141"/>
      <c r="GM149" s="141"/>
      <c r="GN149" s="141"/>
      <c r="GO149" s="141"/>
      <c r="GP149" s="141"/>
      <c r="GQ149" s="142"/>
      <c r="HQ149" s="143" t="s">
        <v>114</v>
      </c>
      <c r="HR149" s="143" t="s">
        <v>46</v>
      </c>
      <c r="HS149" s="10" t="s">
        <v>46</v>
      </c>
      <c r="HT149" s="10" t="s">
        <v>23</v>
      </c>
      <c r="HU149" s="10" t="s">
        <v>45</v>
      </c>
      <c r="HV149" s="143" t="s">
        <v>103</v>
      </c>
    </row>
    <row r="150" spans="1:244" s="1" customFormat="1" ht="30" customHeight="1" x14ac:dyDescent="0.2">
      <c r="A150" s="23"/>
      <c r="B150" s="1652" t="s">
        <v>315</v>
      </c>
      <c r="C150" s="1653" t="s">
        <v>105</v>
      </c>
      <c r="D150" s="1654" t="s">
        <v>1423</v>
      </c>
      <c r="E150" s="1655" t="s">
        <v>1424</v>
      </c>
      <c r="F150" s="1656" t="s">
        <v>194</v>
      </c>
      <c r="G150" s="1657">
        <v>660.02</v>
      </c>
      <c r="H150" s="1658">
        <v>94.6</v>
      </c>
      <c r="I150" s="2044">
        <f>ROUND(H150*G150,2)</f>
        <v>62437.89</v>
      </c>
      <c r="J150" s="694"/>
      <c r="K150" s="692">
        <f>ROUND(J150*$H150,2)</f>
        <v>0</v>
      </c>
      <c r="L150" s="694"/>
      <c r="M150" s="692">
        <f>ROUND(L150*$H150,2)</f>
        <v>0</v>
      </c>
      <c r="N150" s="694"/>
      <c r="O150" s="692">
        <f>ROUND(N150*$H150,2)</f>
        <v>0</v>
      </c>
      <c r="P150" s="694"/>
      <c r="Q150" s="692">
        <f>ROUND(P150*$H150,2)</f>
        <v>0</v>
      </c>
      <c r="R150" s="694"/>
      <c r="S150" s="692">
        <f>ROUND(R150*$H150,2)</f>
        <v>0</v>
      </c>
      <c r="T150" s="694"/>
      <c r="U150" s="692">
        <f>ROUND(T150*$H150,2)</f>
        <v>0</v>
      </c>
      <c r="V150" s="1694"/>
      <c r="W150" s="1682">
        <f>ROUND(V150*$H150,2)</f>
        <v>0</v>
      </c>
      <c r="X150" s="1694"/>
      <c r="Y150" s="1682">
        <f>ROUND(X150*$H150,2)</f>
        <v>0</v>
      </c>
      <c r="Z150" s="1694"/>
      <c r="AA150" s="1682">
        <f>ROUND(Z150*$H150,2)</f>
        <v>0</v>
      </c>
      <c r="AB150" s="1951"/>
      <c r="AC150" s="1682">
        <f>ROUND(AB150*$H150,2)</f>
        <v>0</v>
      </c>
      <c r="AD150" s="694"/>
      <c r="AE150" s="692">
        <f>ROUND(AD150*$H150,2)</f>
        <v>0</v>
      </c>
      <c r="AF150" s="694"/>
      <c r="AG150" s="692">
        <f>ROUND(AF150*$H150,2)</f>
        <v>0</v>
      </c>
      <c r="AH150" s="694"/>
      <c r="AI150" s="692">
        <f>ROUND(AH150*$H150,2)</f>
        <v>0</v>
      </c>
      <c r="AJ150" s="2111"/>
      <c r="AK150" s="1682">
        <f>ROUND(AJ150*$H150,2)</f>
        <v>0</v>
      </c>
      <c r="AL150" s="694"/>
      <c r="AM150" s="692">
        <f>ROUND(AL150*$H150,2)</f>
        <v>0</v>
      </c>
      <c r="AN150" s="2379"/>
      <c r="AO150" s="1682">
        <f>ROUND(AN150*$H150,2)</f>
        <v>0</v>
      </c>
      <c r="AP150" s="2175"/>
      <c r="AQ150" s="1958">
        <f>ROUND(AP150*$H150,2)</f>
        <v>0</v>
      </c>
      <c r="AR150" s="1976">
        <f>AP150+AN150+AL150+AJ150+AH150+AF150+AD150+AB150+Z150+X150+V150+T150+R150+P150+N150+L150+J150</f>
        <v>0</v>
      </c>
      <c r="AS150" s="1977">
        <f>ROUND(AR150*H150,2)</f>
        <v>0</v>
      </c>
      <c r="AT150" s="1978">
        <f>G150-AR150</f>
        <v>660.02</v>
      </c>
      <c r="AU150" s="1979">
        <f>ROUND(AT150*H150,2)</f>
        <v>62437.89</v>
      </c>
      <c r="AV150" s="1980">
        <f>AU150/I150</f>
        <v>1</v>
      </c>
      <c r="GJ150" s="122" t="s">
        <v>7</v>
      </c>
      <c r="GK150" s="123" t="s">
        <v>31</v>
      </c>
      <c r="GL150" s="33"/>
      <c r="GM150" s="124">
        <f>GL150*G150</f>
        <v>0</v>
      </c>
      <c r="GN150" s="124">
        <v>0</v>
      </c>
      <c r="GO150" s="124">
        <f>GN150*G150</f>
        <v>0</v>
      </c>
      <c r="GP150" s="124">
        <v>0</v>
      </c>
      <c r="GQ150" s="125">
        <f>GP150*G150</f>
        <v>0</v>
      </c>
      <c r="GR150" s="22"/>
      <c r="GS150" s="22"/>
      <c r="GT150" s="22"/>
      <c r="GU150" s="22"/>
      <c r="GV150" s="22"/>
      <c r="GW150" s="22"/>
      <c r="GX150" s="22"/>
      <c r="GY150" s="22"/>
      <c r="GZ150" s="22"/>
      <c r="HA150" s="22"/>
      <c r="HB150" s="22"/>
      <c r="HO150" s="126" t="s">
        <v>110</v>
      </c>
      <c r="HQ150" s="126" t="s">
        <v>105</v>
      </c>
      <c r="HR150" s="126" t="s">
        <v>46</v>
      </c>
      <c r="HV150" s="13" t="s">
        <v>103</v>
      </c>
      <c r="IB150" s="127">
        <f>IF(GK150="základní",I150,0)</f>
        <v>62437.89</v>
      </c>
      <c r="IC150" s="127">
        <f>IF(GK150="snížená",I150,0)</f>
        <v>0</v>
      </c>
      <c r="ID150" s="127">
        <f>IF(GK150="zákl. přenesená",I150,0)</f>
        <v>0</v>
      </c>
      <c r="IE150" s="127">
        <f>IF(GK150="sníž. přenesená",I150,0)</f>
        <v>0</v>
      </c>
      <c r="IF150" s="127">
        <f>IF(GK150="nulová",I150,0)</f>
        <v>0</v>
      </c>
      <c r="IG150" s="13" t="s">
        <v>45</v>
      </c>
      <c r="IH150" s="127">
        <f>ROUND(H150*G150,2)</f>
        <v>62437.89</v>
      </c>
      <c r="II150" s="13" t="s">
        <v>110</v>
      </c>
      <c r="IJ150" s="126" t="s">
        <v>1425</v>
      </c>
    </row>
    <row r="151" spans="1:244" s="1" customFormat="1" ht="30" customHeight="1" x14ac:dyDescent="0.2">
      <c r="A151" s="23"/>
      <c r="B151" s="625"/>
      <c r="C151" s="685" t="s">
        <v>112</v>
      </c>
      <c r="D151" s="196"/>
      <c r="E151" s="626" t="s">
        <v>272</v>
      </c>
      <c r="F151" s="196"/>
      <c r="G151" s="196"/>
      <c r="H151" s="197"/>
      <c r="I151" s="498"/>
      <c r="J151" s="693"/>
      <c r="K151" s="409"/>
      <c r="L151" s="693"/>
      <c r="M151" s="409"/>
      <c r="N151" s="693"/>
      <c r="O151" s="409"/>
      <c r="P151" s="693"/>
      <c r="Q151" s="409"/>
      <c r="R151" s="693"/>
      <c r="S151" s="409"/>
      <c r="T151" s="693"/>
      <c r="U151" s="409"/>
      <c r="V151" s="1683"/>
      <c r="W151" s="1684"/>
      <c r="X151" s="1683"/>
      <c r="Y151" s="1684"/>
      <c r="Z151" s="1683"/>
      <c r="AA151" s="1684"/>
      <c r="AB151" s="1853"/>
      <c r="AC151" s="1684"/>
      <c r="AD151" s="693"/>
      <c r="AE151" s="409"/>
      <c r="AF151" s="693"/>
      <c r="AG151" s="409"/>
      <c r="AH151" s="693"/>
      <c r="AI151" s="409"/>
      <c r="AJ151" s="1683"/>
      <c r="AK151" s="1684"/>
      <c r="AL151" s="693"/>
      <c r="AM151" s="409"/>
      <c r="AN151" s="2376"/>
      <c r="AO151" s="1684"/>
      <c r="AP151" s="2172"/>
      <c r="AQ151" s="1959"/>
      <c r="AR151" s="1837"/>
      <c r="AS151" s="409"/>
      <c r="AT151" s="897"/>
      <c r="AU151" s="174"/>
      <c r="AV151" s="815"/>
      <c r="GJ151" s="128"/>
      <c r="GK151" s="129"/>
      <c r="GL151" s="33"/>
      <c r="GM151" s="33"/>
      <c r="GN151" s="33"/>
      <c r="GO151" s="33"/>
      <c r="GP151" s="33"/>
      <c r="GQ151" s="34"/>
      <c r="GR151" s="22"/>
      <c r="GS151" s="22"/>
      <c r="GT151" s="22"/>
      <c r="GU151" s="22"/>
      <c r="GV151" s="22"/>
      <c r="GW151" s="22"/>
      <c r="GX151" s="22"/>
      <c r="GY151" s="22"/>
      <c r="GZ151" s="22"/>
      <c r="HA151" s="22"/>
      <c r="HB151" s="22"/>
      <c r="HQ151" s="13" t="s">
        <v>112</v>
      </c>
      <c r="HR151" s="13" t="s">
        <v>46</v>
      </c>
    </row>
    <row r="152" spans="1:244" s="9" customFormat="1" ht="30" customHeight="1" x14ac:dyDescent="0.2">
      <c r="A152" s="130"/>
      <c r="B152" s="627"/>
      <c r="C152" s="685" t="s">
        <v>114</v>
      </c>
      <c r="D152" s="628" t="s">
        <v>7</v>
      </c>
      <c r="E152" s="629" t="s">
        <v>1421</v>
      </c>
      <c r="F152" s="630"/>
      <c r="G152" s="628" t="s">
        <v>7</v>
      </c>
      <c r="H152" s="631"/>
      <c r="I152" s="632"/>
      <c r="J152" s="258"/>
      <c r="K152" s="259"/>
      <c r="L152" s="258"/>
      <c r="M152" s="259"/>
      <c r="N152" s="258"/>
      <c r="O152" s="259"/>
      <c r="P152" s="258"/>
      <c r="Q152" s="259"/>
      <c r="R152" s="258"/>
      <c r="S152" s="259"/>
      <c r="T152" s="258"/>
      <c r="U152" s="259"/>
      <c r="V152" s="1685"/>
      <c r="W152" s="1686"/>
      <c r="X152" s="1685"/>
      <c r="Y152" s="1686"/>
      <c r="Z152" s="1685"/>
      <c r="AA152" s="1686"/>
      <c r="AB152" s="1855"/>
      <c r="AC152" s="1686"/>
      <c r="AD152" s="258"/>
      <c r="AE152" s="259"/>
      <c r="AF152" s="258"/>
      <c r="AG152" s="259"/>
      <c r="AH152" s="258"/>
      <c r="AI152" s="259"/>
      <c r="AJ152" s="1685"/>
      <c r="AK152" s="1686"/>
      <c r="AL152" s="258"/>
      <c r="AM152" s="259"/>
      <c r="AN152" s="2377"/>
      <c r="AO152" s="1686"/>
      <c r="AP152" s="2173"/>
      <c r="AQ152" s="1961"/>
      <c r="AR152" s="1838"/>
      <c r="AS152" s="259"/>
      <c r="AT152" s="899"/>
      <c r="AU152" s="245"/>
      <c r="AV152" s="527"/>
      <c r="GJ152" s="133"/>
      <c r="GK152" s="134"/>
      <c r="GL152" s="134"/>
      <c r="GM152" s="134"/>
      <c r="GN152" s="134"/>
      <c r="GO152" s="134"/>
      <c r="GP152" s="134"/>
      <c r="GQ152" s="135"/>
      <c r="HQ152" s="136" t="s">
        <v>114</v>
      </c>
      <c r="HR152" s="136" t="s">
        <v>46</v>
      </c>
      <c r="HS152" s="9" t="s">
        <v>45</v>
      </c>
      <c r="HT152" s="9" t="s">
        <v>23</v>
      </c>
      <c r="HU152" s="9" t="s">
        <v>44</v>
      </c>
      <c r="HV152" s="136" t="s">
        <v>103</v>
      </c>
    </row>
    <row r="153" spans="1:244" s="10" customFormat="1" ht="30" customHeight="1" x14ac:dyDescent="0.2">
      <c r="A153" s="137"/>
      <c r="B153" s="633"/>
      <c r="C153" s="685" t="s">
        <v>114</v>
      </c>
      <c r="D153" s="634" t="s">
        <v>7</v>
      </c>
      <c r="E153" s="635" t="s">
        <v>1426</v>
      </c>
      <c r="F153" s="636"/>
      <c r="G153" s="637">
        <v>660.02</v>
      </c>
      <c r="H153" s="638"/>
      <c r="I153" s="639"/>
      <c r="J153" s="260"/>
      <c r="K153" s="261"/>
      <c r="L153" s="260"/>
      <c r="M153" s="261"/>
      <c r="N153" s="260"/>
      <c r="O153" s="261"/>
      <c r="P153" s="260"/>
      <c r="Q153" s="261"/>
      <c r="R153" s="260"/>
      <c r="S153" s="261"/>
      <c r="T153" s="260"/>
      <c r="U153" s="261"/>
      <c r="V153" s="1687"/>
      <c r="W153" s="1688"/>
      <c r="X153" s="1687"/>
      <c r="Y153" s="1688"/>
      <c r="Z153" s="1687"/>
      <c r="AA153" s="1688"/>
      <c r="AB153" s="1857"/>
      <c r="AC153" s="1688"/>
      <c r="AD153" s="260"/>
      <c r="AE153" s="261"/>
      <c r="AF153" s="260"/>
      <c r="AG153" s="261"/>
      <c r="AH153" s="260"/>
      <c r="AI153" s="261"/>
      <c r="AJ153" s="1687"/>
      <c r="AK153" s="1688"/>
      <c r="AL153" s="260"/>
      <c r="AM153" s="261"/>
      <c r="AN153" s="2378"/>
      <c r="AO153" s="1688"/>
      <c r="AP153" s="2174"/>
      <c r="AQ153" s="1963"/>
      <c r="AR153" s="1839"/>
      <c r="AS153" s="261"/>
      <c r="AT153" s="901"/>
      <c r="AU153" s="239"/>
      <c r="AV153" s="528"/>
      <c r="GJ153" s="140"/>
      <c r="GK153" s="141"/>
      <c r="GL153" s="141"/>
      <c r="GM153" s="141"/>
      <c r="GN153" s="141"/>
      <c r="GO153" s="141"/>
      <c r="GP153" s="141"/>
      <c r="GQ153" s="142"/>
      <c r="HQ153" s="143" t="s">
        <v>114</v>
      </c>
      <c r="HR153" s="143" t="s">
        <v>46</v>
      </c>
      <c r="HS153" s="10" t="s">
        <v>46</v>
      </c>
      <c r="HT153" s="10" t="s">
        <v>23</v>
      </c>
      <c r="HU153" s="10" t="s">
        <v>45</v>
      </c>
      <c r="HV153" s="143" t="s">
        <v>103</v>
      </c>
    </row>
    <row r="154" spans="1:244" s="1" customFormat="1" ht="30" customHeight="1" x14ac:dyDescent="0.2">
      <c r="A154" s="23"/>
      <c r="B154" s="1652" t="s">
        <v>320</v>
      </c>
      <c r="C154" s="1653" t="s">
        <v>105</v>
      </c>
      <c r="D154" s="1654" t="s">
        <v>281</v>
      </c>
      <c r="E154" s="1655" t="s">
        <v>282</v>
      </c>
      <c r="F154" s="1656" t="s">
        <v>283</v>
      </c>
      <c r="G154" s="1657">
        <v>1188.04</v>
      </c>
      <c r="H154" s="1658">
        <v>499</v>
      </c>
      <c r="I154" s="2044">
        <f>ROUND(H154*G154,2)</f>
        <v>592831.96</v>
      </c>
      <c r="J154" s="694"/>
      <c r="K154" s="692">
        <f>ROUND(J154*$H154,2)</f>
        <v>0</v>
      </c>
      <c r="L154" s="694"/>
      <c r="M154" s="692">
        <f>ROUND(L154*$H154,2)</f>
        <v>0</v>
      </c>
      <c r="N154" s="694"/>
      <c r="O154" s="692">
        <f>ROUND(N154*$H154,2)</f>
        <v>0</v>
      </c>
      <c r="P154" s="694"/>
      <c r="Q154" s="692">
        <f>ROUND(P154*$H154,2)</f>
        <v>0</v>
      </c>
      <c r="R154" s="694"/>
      <c r="S154" s="692">
        <f>ROUND(R154*$H154,2)</f>
        <v>0</v>
      </c>
      <c r="T154" s="694"/>
      <c r="U154" s="692">
        <f>ROUND(T154*$H154,2)</f>
        <v>0</v>
      </c>
      <c r="V154" s="1694"/>
      <c r="W154" s="1682">
        <f>ROUND(V154*$H154,2)</f>
        <v>0</v>
      </c>
      <c r="X154" s="1694"/>
      <c r="Y154" s="1682">
        <f>ROUND(X154*$H154,2)</f>
        <v>0</v>
      </c>
      <c r="Z154" s="1694"/>
      <c r="AA154" s="1682">
        <f>ROUND(Z154*$H154,2)</f>
        <v>0</v>
      </c>
      <c r="AB154" s="1951"/>
      <c r="AC154" s="1682">
        <f>ROUND(AB154*$H154,2)</f>
        <v>0</v>
      </c>
      <c r="AD154" s="694"/>
      <c r="AE154" s="692">
        <f>ROUND(AD154*$H154,2)</f>
        <v>0</v>
      </c>
      <c r="AF154" s="694"/>
      <c r="AG154" s="692">
        <f>ROUND(AF154*$H154,2)</f>
        <v>0</v>
      </c>
      <c r="AH154" s="694"/>
      <c r="AI154" s="692">
        <f>ROUND(AH154*$H154,2)</f>
        <v>0</v>
      </c>
      <c r="AJ154" s="2111"/>
      <c r="AK154" s="1682">
        <f>ROUND(AJ154*$H154,2)</f>
        <v>0</v>
      </c>
      <c r="AL154" s="694"/>
      <c r="AM154" s="692">
        <f>ROUND(AL154*$H154,2)</f>
        <v>0</v>
      </c>
      <c r="AN154" s="2379"/>
      <c r="AO154" s="1682">
        <f>ROUND(AN154*$H154,2)</f>
        <v>0</v>
      </c>
      <c r="AP154" s="2175"/>
      <c r="AQ154" s="1958">
        <f>ROUND(AP154*$H154,2)</f>
        <v>0</v>
      </c>
      <c r="AR154" s="1976">
        <f>AP154+AN154+AL154+AJ154+AH154+AF154+AD154+AB154+Z154+X154+V154+T154+R154+P154+N154+L154+J154</f>
        <v>0</v>
      </c>
      <c r="AS154" s="1977">
        <f>ROUND(AR154*H154,2)</f>
        <v>0</v>
      </c>
      <c r="AT154" s="1978">
        <f>G154-AR154</f>
        <v>1188.04</v>
      </c>
      <c r="AU154" s="1979">
        <f>ROUND(AT154*H154,2)</f>
        <v>592831.96</v>
      </c>
      <c r="AV154" s="1980">
        <f>AU154/I154</f>
        <v>1</v>
      </c>
      <c r="GJ154" s="122" t="s">
        <v>7</v>
      </c>
      <c r="GK154" s="123" t="s">
        <v>31</v>
      </c>
      <c r="GL154" s="33"/>
      <c r="GM154" s="124">
        <f>GL154*G154</f>
        <v>0</v>
      </c>
      <c r="GN154" s="124">
        <v>0</v>
      </c>
      <c r="GO154" s="124">
        <f>GN154*G154</f>
        <v>0</v>
      </c>
      <c r="GP154" s="124">
        <v>0</v>
      </c>
      <c r="GQ154" s="125">
        <f>GP154*G154</f>
        <v>0</v>
      </c>
      <c r="GR154" s="22"/>
      <c r="GS154" s="22"/>
      <c r="GT154" s="22"/>
      <c r="GU154" s="22"/>
      <c r="GV154" s="22"/>
      <c r="GW154" s="22"/>
      <c r="GX154" s="22"/>
      <c r="GY154" s="22"/>
      <c r="GZ154" s="22"/>
      <c r="HA154" s="22"/>
      <c r="HB154" s="22"/>
      <c r="HO154" s="126" t="s">
        <v>110</v>
      </c>
      <c r="HQ154" s="126" t="s">
        <v>105</v>
      </c>
      <c r="HR154" s="126" t="s">
        <v>46</v>
      </c>
      <c r="HV154" s="13" t="s">
        <v>103</v>
      </c>
      <c r="IB154" s="127">
        <f>IF(GK154="základní",I154,0)</f>
        <v>592831.96</v>
      </c>
      <c r="IC154" s="127">
        <f>IF(GK154="snížená",I154,0)</f>
        <v>0</v>
      </c>
      <c r="ID154" s="127">
        <f>IF(GK154="zákl. přenesená",I154,0)</f>
        <v>0</v>
      </c>
      <c r="IE154" s="127">
        <f>IF(GK154="sníž. přenesená",I154,0)</f>
        <v>0</v>
      </c>
      <c r="IF154" s="127">
        <f>IF(GK154="nulová",I154,0)</f>
        <v>0</v>
      </c>
      <c r="IG154" s="13" t="s">
        <v>45</v>
      </c>
      <c r="IH154" s="127">
        <f>ROUND(H154*G154,2)</f>
        <v>592831.96</v>
      </c>
      <c r="II154" s="13" t="s">
        <v>110</v>
      </c>
      <c r="IJ154" s="126" t="s">
        <v>1427</v>
      </c>
    </row>
    <row r="155" spans="1:244" s="1" customFormat="1" ht="90" customHeight="1" x14ac:dyDescent="0.2">
      <c r="A155" s="23"/>
      <c r="B155" s="625"/>
      <c r="C155" s="685" t="s">
        <v>112</v>
      </c>
      <c r="D155" s="196"/>
      <c r="E155" s="626" t="s">
        <v>285</v>
      </c>
      <c r="F155" s="196"/>
      <c r="G155" s="196"/>
      <c r="H155" s="197"/>
      <c r="I155" s="498"/>
      <c r="J155" s="693"/>
      <c r="K155" s="409"/>
      <c r="L155" s="693"/>
      <c r="M155" s="409"/>
      <c r="N155" s="693"/>
      <c r="O155" s="409"/>
      <c r="P155" s="693"/>
      <c r="Q155" s="409"/>
      <c r="R155" s="693"/>
      <c r="S155" s="409"/>
      <c r="T155" s="693"/>
      <c r="U155" s="409"/>
      <c r="V155" s="1683"/>
      <c r="W155" s="1684"/>
      <c r="X155" s="1683"/>
      <c r="Y155" s="1684"/>
      <c r="Z155" s="1683"/>
      <c r="AA155" s="1684"/>
      <c r="AB155" s="1853"/>
      <c r="AC155" s="1684"/>
      <c r="AD155" s="693"/>
      <c r="AE155" s="409"/>
      <c r="AF155" s="693"/>
      <c r="AG155" s="409"/>
      <c r="AH155" s="693"/>
      <c r="AI155" s="409"/>
      <c r="AJ155" s="1683"/>
      <c r="AK155" s="1684"/>
      <c r="AL155" s="693"/>
      <c r="AM155" s="409"/>
      <c r="AN155" s="2376"/>
      <c r="AO155" s="1684"/>
      <c r="AP155" s="2172"/>
      <c r="AQ155" s="1959"/>
      <c r="AR155" s="1837"/>
      <c r="AS155" s="409"/>
      <c r="AT155" s="897"/>
      <c r="AU155" s="174"/>
      <c r="AV155" s="815"/>
      <c r="GJ155" s="128"/>
      <c r="GK155" s="129"/>
      <c r="GL155" s="33"/>
      <c r="GM155" s="33"/>
      <c r="GN155" s="33"/>
      <c r="GO155" s="33"/>
      <c r="GP155" s="33"/>
      <c r="GQ155" s="34"/>
      <c r="GR155" s="22"/>
      <c r="GS155" s="22"/>
      <c r="GT155" s="22"/>
      <c r="GU155" s="22"/>
      <c r="GV155" s="22"/>
      <c r="GW155" s="22"/>
      <c r="GX155" s="22"/>
      <c r="GY155" s="22"/>
      <c r="GZ155" s="22"/>
      <c r="HA155" s="22"/>
      <c r="HB155" s="22"/>
      <c r="HQ155" s="13" t="s">
        <v>112</v>
      </c>
      <c r="HR155" s="13" t="s">
        <v>46</v>
      </c>
    </row>
    <row r="156" spans="1:244" s="10" customFormat="1" ht="55.2" customHeight="1" x14ac:dyDescent="0.2">
      <c r="A156" s="137"/>
      <c r="B156" s="633"/>
      <c r="C156" s="685" t="s">
        <v>114</v>
      </c>
      <c r="D156" s="634" t="s">
        <v>7</v>
      </c>
      <c r="E156" s="635" t="s">
        <v>1428</v>
      </c>
      <c r="F156" s="636"/>
      <c r="G156" s="637">
        <v>1188.04</v>
      </c>
      <c r="H156" s="638"/>
      <c r="I156" s="639"/>
      <c r="J156" s="260"/>
      <c r="K156" s="261"/>
      <c r="L156" s="260"/>
      <c r="M156" s="261"/>
      <c r="N156" s="260"/>
      <c r="O156" s="261"/>
      <c r="P156" s="260"/>
      <c r="Q156" s="261"/>
      <c r="R156" s="260"/>
      <c r="S156" s="261"/>
      <c r="T156" s="260"/>
      <c r="U156" s="261"/>
      <c r="V156" s="1687"/>
      <c r="W156" s="1688"/>
      <c r="X156" s="1687"/>
      <c r="Y156" s="1688"/>
      <c r="Z156" s="1687"/>
      <c r="AA156" s="1688"/>
      <c r="AB156" s="1857"/>
      <c r="AC156" s="1688"/>
      <c r="AD156" s="260"/>
      <c r="AE156" s="261"/>
      <c r="AF156" s="260"/>
      <c r="AG156" s="261"/>
      <c r="AH156" s="260"/>
      <c r="AI156" s="261"/>
      <c r="AJ156" s="1687"/>
      <c r="AK156" s="1688"/>
      <c r="AL156" s="260"/>
      <c r="AM156" s="261"/>
      <c r="AN156" s="2378"/>
      <c r="AO156" s="1688"/>
      <c r="AP156" s="2174"/>
      <c r="AQ156" s="1963"/>
      <c r="AR156" s="1839"/>
      <c r="AS156" s="261"/>
      <c r="AT156" s="901"/>
      <c r="AU156" s="239"/>
      <c r="AV156" s="528"/>
      <c r="GJ156" s="140"/>
      <c r="GK156" s="141"/>
      <c r="GL156" s="141"/>
      <c r="GM156" s="141"/>
      <c r="GN156" s="141"/>
      <c r="GO156" s="141"/>
      <c r="GP156" s="141"/>
      <c r="GQ156" s="142"/>
      <c r="HQ156" s="143" t="s">
        <v>114</v>
      </c>
      <c r="HR156" s="143" t="s">
        <v>46</v>
      </c>
      <c r="HS156" s="10" t="s">
        <v>46</v>
      </c>
      <c r="HT156" s="10" t="s">
        <v>23</v>
      </c>
      <c r="HU156" s="10" t="s">
        <v>45</v>
      </c>
      <c r="HV156" s="143" t="s">
        <v>103</v>
      </c>
    </row>
    <row r="157" spans="1:244" s="1" customFormat="1" ht="30" customHeight="1" x14ac:dyDescent="0.2">
      <c r="A157" s="23"/>
      <c r="B157" s="550" t="s">
        <v>326</v>
      </c>
      <c r="C157" s="558" t="s">
        <v>105</v>
      </c>
      <c r="D157" s="559" t="s">
        <v>288</v>
      </c>
      <c r="E157" s="560" t="s">
        <v>289</v>
      </c>
      <c r="F157" s="561" t="s">
        <v>194</v>
      </c>
      <c r="G157" s="562">
        <v>1021.29</v>
      </c>
      <c r="H157" s="563">
        <v>123</v>
      </c>
      <c r="I157" s="564">
        <f>ROUND(H157*G157,2)</f>
        <v>125618.67</v>
      </c>
      <c r="J157" s="694"/>
      <c r="K157" s="692">
        <f>ROUND(J157*$H157,2)</f>
        <v>0</v>
      </c>
      <c r="L157" s="694"/>
      <c r="M157" s="692">
        <f>ROUND(L157*$H157,2)</f>
        <v>0</v>
      </c>
      <c r="N157" s="694"/>
      <c r="O157" s="692">
        <f>ROUND(N157*$H157,2)</f>
        <v>0</v>
      </c>
      <c r="P157" s="694"/>
      <c r="Q157" s="692">
        <f>ROUND(P157*$H157,2)</f>
        <v>0</v>
      </c>
      <c r="R157" s="694"/>
      <c r="S157" s="692">
        <f>ROUND(R157*$H157,2)</f>
        <v>0</v>
      </c>
      <c r="T157" s="694"/>
      <c r="U157" s="692">
        <f>ROUND(T157*$H157,2)</f>
        <v>0</v>
      </c>
      <c r="V157" s="1694">
        <v>45</v>
      </c>
      <c r="W157" s="1682">
        <f>ROUND(V157*$H157,2)</f>
        <v>5535</v>
      </c>
      <c r="X157" s="1689">
        <v>460</v>
      </c>
      <c r="Y157" s="1682">
        <f>ROUND(X157*$H157,2)</f>
        <v>56580</v>
      </c>
      <c r="Z157" s="1694">
        <v>190</v>
      </c>
      <c r="AA157" s="1682">
        <f>ROUND(Z157*$H157,2)</f>
        <v>23370</v>
      </c>
      <c r="AB157" s="1951">
        <v>115</v>
      </c>
      <c r="AC157" s="1682">
        <f>ROUND(AB157*$H157,2)</f>
        <v>14145</v>
      </c>
      <c r="AD157" s="694"/>
      <c r="AE157" s="692">
        <f>ROUND(AD157*$H157,2)</f>
        <v>0</v>
      </c>
      <c r="AF157" s="694"/>
      <c r="AG157" s="692">
        <f>ROUND(AF157*$H157,2)</f>
        <v>0</v>
      </c>
      <c r="AH157" s="694"/>
      <c r="AI157" s="692">
        <f>ROUND(AH157*$H157,2)</f>
        <v>0</v>
      </c>
      <c r="AJ157" s="2111">
        <v>80.44</v>
      </c>
      <c r="AK157" s="1682">
        <f>ROUND(AJ157*$H157,2)</f>
        <v>9894.1200000000008</v>
      </c>
      <c r="AL157" s="694"/>
      <c r="AM157" s="692">
        <f>ROUND(AL157*$H157,2)</f>
        <v>0</v>
      </c>
      <c r="AN157" s="2379"/>
      <c r="AO157" s="1682">
        <f>ROUND(AN157*$H157,2)</f>
        <v>0</v>
      </c>
      <c r="AP157" s="2175"/>
      <c r="AQ157" s="1958">
        <f>ROUND(AP157*$H157,2)</f>
        <v>0</v>
      </c>
      <c r="AR157" s="1842">
        <f>AP157+AN157+AL157+AJ157+AH157+AF157+AD157+AB157+Z157+X157+V157+T157+R157+P157+N157+L157+J157</f>
        <v>890.44</v>
      </c>
      <c r="AS157" s="692">
        <f>ROUND(AR157*H157,2)</f>
        <v>109524.12</v>
      </c>
      <c r="AT157" s="1828">
        <f>G157-AR157</f>
        <v>130.84999999999991</v>
      </c>
      <c r="AU157" s="703">
        <f>ROUND(AT157*H157,2)</f>
        <v>16094.55</v>
      </c>
      <c r="AV157" s="814">
        <f>AU157/I157</f>
        <v>0.12812227672845128</v>
      </c>
      <c r="GJ157" s="122" t="s">
        <v>7</v>
      </c>
      <c r="GK157" s="123" t="s">
        <v>31</v>
      </c>
      <c r="GL157" s="33"/>
      <c r="GM157" s="124">
        <f>GL157*G157</f>
        <v>0</v>
      </c>
      <c r="GN157" s="124">
        <v>0</v>
      </c>
      <c r="GO157" s="124">
        <f>GN157*G157</f>
        <v>0</v>
      </c>
      <c r="GP157" s="124">
        <v>0</v>
      </c>
      <c r="GQ157" s="125">
        <f>GP157*G157</f>
        <v>0</v>
      </c>
      <c r="GR157" s="22"/>
      <c r="GS157" s="22"/>
      <c r="GT157" s="22"/>
      <c r="GU157" s="22"/>
      <c r="GV157" s="22"/>
      <c r="GW157" s="22"/>
      <c r="GX157" s="22"/>
      <c r="GY157" s="22"/>
      <c r="GZ157" s="22"/>
      <c r="HA157" s="22"/>
      <c r="HB157" s="22"/>
      <c r="HO157" s="126" t="s">
        <v>110</v>
      </c>
      <c r="HQ157" s="126" t="s">
        <v>105</v>
      </c>
      <c r="HR157" s="126" t="s">
        <v>46</v>
      </c>
      <c r="HV157" s="13" t="s">
        <v>103</v>
      </c>
      <c r="IB157" s="127">
        <f>IF(GK157="základní",I157,0)</f>
        <v>125618.67</v>
      </c>
      <c r="IC157" s="127">
        <f>IF(GK157="snížená",I157,0)</f>
        <v>0</v>
      </c>
      <c r="ID157" s="127">
        <f>IF(GK157="zákl. přenesená",I157,0)</f>
        <v>0</v>
      </c>
      <c r="IE157" s="127">
        <f>IF(GK157="sníž. přenesená",I157,0)</f>
        <v>0</v>
      </c>
      <c r="IF157" s="127">
        <f>IF(GK157="nulová",I157,0)</f>
        <v>0</v>
      </c>
      <c r="IG157" s="13" t="s">
        <v>45</v>
      </c>
      <c r="IH157" s="127">
        <f>ROUND(H157*G157,2)</f>
        <v>125618.67</v>
      </c>
      <c r="II157" s="13" t="s">
        <v>110</v>
      </c>
      <c r="IJ157" s="126" t="s">
        <v>1429</v>
      </c>
    </row>
    <row r="158" spans="1:244" s="1" customFormat="1" ht="30" customHeight="1" x14ac:dyDescent="0.2">
      <c r="A158" s="23"/>
      <c r="B158" s="625"/>
      <c r="C158" s="685" t="s">
        <v>112</v>
      </c>
      <c r="D158" s="196"/>
      <c r="E158" s="626" t="s">
        <v>291</v>
      </c>
      <c r="F158" s="196"/>
      <c r="G158" s="196"/>
      <c r="H158" s="197"/>
      <c r="I158" s="498"/>
      <c r="J158" s="693"/>
      <c r="K158" s="409"/>
      <c r="L158" s="693"/>
      <c r="M158" s="409"/>
      <c r="N158" s="693"/>
      <c r="O158" s="409"/>
      <c r="P158" s="693"/>
      <c r="Q158" s="409"/>
      <c r="R158" s="693"/>
      <c r="S158" s="409"/>
      <c r="T158" s="693"/>
      <c r="U158" s="409"/>
      <c r="V158" s="1683"/>
      <c r="W158" s="1684"/>
      <c r="X158" s="1683"/>
      <c r="Y158" s="1684"/>
      <c r="Z158" s="1683"/>
      <c r="AA158" s="1684"/>
      <c r="AB158" s="1853"/>
      <c r="AC158" s="1684"/>
      <c r="AD158" s="693"/>
      <c r="AE158" s="409"/>
      <c r="AF158" s="693"/>
      <c r="AG158" s="409"/>
      <c r="AH158" s="693"/>
      <c r="AI158" s="409"/>
      <c r="AJ158" s="1683"/>
      <c r="AK158" s="1684"/>
      <c r="AL158" s="693"/>
      <c r="AM158" s="409"/>
      <c r="AN158" s="2376"/>
      <c r="AO158" s="1684"/>
      <c r="AP158" s="2172"/>
      <c r="AQ158" s="1959"/>
      <c r="AR158" s="1837"/>
      <c r="AS158" s="409"/>
      <c r="AT158" s="897"/>
      <c r="AU158" s="174"/>
      <c r="AV158" s="815"/>
      <c r="GJ158" s="128"/>
      <c r="GK158" s="129"/>
      <c r="GL158" s="33"/>
      <c r="GM158" s="33"/>
      <c r="GN158" s="33"/>
      <c r="GO158" s="33"/>
      <c r="GP158" s="33"/>
      <c r="GQ158" s="34"/>
      <c r="GR158" s="22"/>
      <c r="GS158" s="22"/>
      <c r="GT158" s="22"/>
      <c r="GU158" s="22"/>
      <c r="GV158" s="22"/>
      <c r="GW158" s="22"/>
      <c r="GX158" s="22"/>
      <c r="GY158" s="22"/>
      <c r="GZ158" s="22"/>
      <c r="HA158" s="22"/>
      <c r="HB158" s="22"/>
      <c r="HQ158" s="13" t="s">
        <v>112</v>
      </c>
      <c r="HR158" s="13" t="s">
        <v>46</v>
      </c>
    </row>
    <row r="159" spans="1:244" s="10" customFormat="1" ht="30" customHeight="1" x14ac:dyDescent="0.2">
      <c r="A159" s="137"/>
      <c r="B159" s="633"/>
      <c r="C159" s="685" t="s">
        <v>114</v>
      </c>
      <c r="D159" s="634" t="s">
        <v>7</v>
      </c>
      <c r="E159" s="635" t="s">
        <v>1430</v>
      </c>
      <c r="F159" s="636"/>
      <c r="G159" s="637">
        <v>1434.84</v>
      </c>
      <c r="H159" s="638"/>
      <c r="I159" s="639"/>
      <c r="J159" s="260"/>
      <c r="K159" s="261"/>
      <c r="L159" s="260"/>
      <c r="M159" s="261"/>
      <c r="N159" s="260"/>
      <c r="O159" s="261"/>
      <c r="P159" s="260"/>
      <c r="Q159" s="261"/>
      <c r="R159" s="260"/>
      <c r="S159" s="261"/>
      <c r="T159" s="260"/>
      <c r="U159" s="261"/>
      <c r="V159" s="1687"/>
      <c r="W159" s="1688"/>
      <c r="X159" s="1687"/>
      <c r="Y159" s="1688"/>
      <c r="Z159" s="1687"/>
      <c r="AA159" s="1688"/>
      <c r="AB159" s="1857"/>
      <c r="AC159" s="1688"/>
      <c r="AD159" s="260"/>
      <c r="AE159" s="261"/>
      <c r="AF159" s="260"/>
      <c r="AG159" s="261"/>
      <c r="AH159" s="260"/>
      <c r="AI159" s="261"/>
      <c r="AJ159" s="1687"/>
      <c r="AK159" s="1688"/>
      <c r="AL159" s="260"/>
      <c r="AM159" s="261"/>
      <c r="AN159" s="2378"/>
      <c r="AO159" s="1688"/>
      <c r="AP159" s="2174"/>
      <c r="AQ159" s="1963"/>
      <c r="AR159" s="1839"/>
      <c r="AS159" s="261"/>
      <c r="AT159" s="901"/>
      <c r="AU159" s="239"/>
      <c r="AV159" s="528"/>
      <c r="GJ159" s="140"/>
      <c r="GK159" s="141"/>
      <c r="GL159" s="141"/>
      <c r="GM159" s="141"/>
      <c r="GN159" s="141"/>
      <c r="GO159" s="141"/>
      <c r="GP159" s="141"/>
      <c r="GQ159" s="142"/>
      <c r="HQ159" s="143" t="s">
        <v>114</v>
      </c>
      <c r="HR159" s="143" t="s">
        <v>46</v>
      </c>
      <c r="HS159" s="10" t="s">
        <v>46</v>
      </c>
      <c r="HT159" s="10" t="s">
        <v>23</v>
      </c>
      <c r="HU159" s="10" t="s">
        <v>44</v>
      </c>
      <c r="HV159" s="143" t="s">
        <v>103</v>
      </c>
    </row>
    <row r="160" spans="1:244" s="9" customFormat="1" ht="30" customHeight="1" x14ac:dyDescent="0.2">
      <c r="A160" s="130"/>
      <c r="B160" s="627"/>
      <c r="C160" s="685" t="s">
        <v>114</v>
      </c>
      <c r="D160" s="628" t="s">
        <v>7</v>
      </c>
      <c r="E160" s="629" t="s">
        <v>225</v>
      </c>
      <c r="F160" s="630"/>
      <c r="G160" s="628" t="s">
        <v>7</v>
      </c>
      <c r="H160" s="631"/>
      <c r="I160" s="632"/>
      <c r="J160" s="258"/>
      <c r="K160" s="259"/>
      <c r="L160" s="258"/>
      <c r="M160" s="259"/>
      <c r="N160" s="258"/>
      <c r="O160" s="259"/>
      <c r="P160" s="258"/>
      <c r="Q160" s="259"/>
      <c r="R160" s="258"/>
      <c r="S160" s="259"/>
      <c r="T160" s="258"/>
      <c r="U160" s="259"/>
      <c r="V160" s="1685"/>
      <c r="W160" s="1686"/>
      <c r="X160" s="1685"/>
      <c r="Y160" s="1686"/>
      <c r="Z160" s="1685"/>
      <c r="AA160" s="1686"/>
      <c r="AB160" s="1855"/>
      <c r="AC160" s="1686"/>
      <c r="AD160" s="258"/>
      <c r="AE160" s="259"/>
      <c r="AF160" s="258"/>
      <c r="AG160" s="259"/>
      <c r="AH160" s="258"/>
      <c r="AI160" s="259"/>
      <c r="AJ160" s="1685"/>
      <c r="AK160" s="1686"/>
      <c r="AL160" s="258"/>
      <c r="AM160" s="259"/>
      <c r="AN160" s="2377"/>
      <c r="AO160" s="1686"/>
      <c r="AP160" s="2173"/>
      <c r="AQ160" s="1961"/>
      <c r="AR160" s="1838"/>
      <c r="AS160" s="259"/>
      <c r="AT160" s="899"/>
      <c r="AU160" s="245"/>
      <c r="AV160" s="527"/>
      <c r="GJ160" s="133"/>
      <c r="GK160" s="134"/>
      <c r="GL160" s="134"/>
      <c r="GM160" s="134"/>
      <c r="GN160" s="134"/>
      <c r="GO160" s="134"/>
      <c r="GP160" s="134"/>
      <c r="GQ160" s="135"/>
      <c r="HQ160" s="136" t="s">
        <v>114</v>
      </c>
      <c r="HR160" s="136" t="s">
        <v>46</v>
      </c>
      <c r="HS160" s="9" t="s">
        <v>45</v>
      </c>
      <c r="HT160" s="9" t="s">
        <v>23</v>
      </c>
      <c r="HU160" s="9" t="s">
        <v>44</v>
      </c>
      <c r="HV160" s="136" t="s">
        <v>103</v>
      </c>
    </row>
    <row r="161" spans="1:244" s="10" customFormat="1" ht="30" customHeight="1" x14ac:dyDescent="0.2">
      <c r="A161" s="137"/>
      <c r="B161" s="633"/>
      <c r="C161" s="685" t="s">
        <v>114</v>
      </c>
      <c r="D161" s="634" t="s">
        <v>7</v>
      </c>
      <c r="E161" s="635" t="s">
        <v>1431</v>
      </c>
      <c r="F161" s="636"/>
      <c r="G161" s="637">
        <v>-296.22000000000003</v>
      </c>
      <c r="H161" s="638"/>
      <c r="I161" s="639"/>
      <c r="J161" s="260"/>
      <c r="K161" s="261"/>
      <c r="L161" s="260"/>
      <c r="M161" s="261"/>
      <c r="N161" s="260"/>
      <c r="O161" s="261"/>
      <c r="P161" s="260"/>
      <c r="Q161" s="261"/>
      <c r="R161" s="260"/>
      <c r="S161" s="261"/>
      <c r="T161" s="260"/>
      <c r="U161" s="261"/>
      <c r="V161" s="1687"/>
      <c r="W161" s="1688"/>
      <c r="X161" s="1687"/>
      <c r="Y161" s="1688"/>
      <c r="Z161" s="1687"/>
      <c r="AA161" s="1688"/>
      <c r="AB161" s="1857"/>
      <c r="AC161" s="1688"/>
      <c r="AD161" s="260"/>
      <c r="AE161" s="261"/>
      <c r="AF161" s="260"/>
      <c r="AG161" s="261"/>
      <c r="AH161" s="260"/>
      <c r="AI161" s="261"/>
      <c r="AJ161" s="1687"/>
      <c r="AK161" s="1688"/>
      <c r="AL161" s="260"/>
      <c r="AM161" s="261"/>
      <c r="AN161" s="2378"/>
      <c r="AO161" s="1688"/>
      <c r="AP161" s="2174"/>
      <c r="AQ161" s="1963"/>
      <c r="AR161" s="1839"/>
      <c r="AS161" s="261"/>
      <c r="AT161" s="901"/>
      <c r="AU161" s="239"/>
      <c r="AV161" s="528"/>
      <c r="GJ161" s="140"/>
      <c r="GK161" s="141"/>
      <c r="GL161" s="141"/>
      <c r="GM161" s="141"/>
      <c r="GN161" s="141"/>
      <c r="GO161" s="141"/>
      <c r="GP161" s="141"/>
      <c r="GQ161" s="142"/>
      <c r="HQ161" s="143" t="s">
        <v>114</v>
      </c>
      <c r="HR161" s="143" t="s">
        <v>46</v>
      </c>
      <c r="HS161" s="10" t="s">
        <v>46</v>
      </c>
      <c r="HT161" s="10" t="s">
        <v>23</v>
      </c>
      <c r="HU161" s="10" t="s">
        <v>44</v>
      </c>
      <c r="HV161" s="143" t="s">
        <v>103</v>
      </c>
    </row>
    <row r="162" spans="1:244" s="10" customFormat="1" ht="30" customHeight="1" x14ac:dyDescent="0.2">
      <c r="A162" s="137"/>
      <c r="B162" s="633"/>
      <c r="C162" s="685" t="s">
        <v>114</v>
      </c>
      <c r="D162" s="634" t="s">
        <v>7</v>
      </c>
      <c r="E162" s="635" t="s">
        <v>1432</v>
      </c>
      <c r="F162" s="636"/>
      <c r="G162" s="637">
        <v>-74.75</v>
      </c>
      <c r="H162" s="638"/>
      <c r="I162" s="639"/>
      <c r="J162" s="260"/>
      <c r="K162" s="261"/>
      <c r="L162" s="260"/>
      <c r="M162" s="261"/>
      <c r="N162" s="260"/>
      <c r="O162" s="261"/>
      <c r="P162" s="260"/>
      <c r="Q162" s="261"/>
      <c r="R162" s="260"/>
      <c r="S162" s="261"/>
      <c r="T162" s="260"/>
      <c r="U162" s="261"/>
      <c r="V162" s="1687"/>
      <c r="W162" s="1688"/>
      <c r="X162" s="1687"/>
      <c r="Y162" s="1688"/>
      <c r="Z162" s="1687"/>
      <c r="AA162" s="1688"/>
      <c r="AB162" s="1857"/>
      <c r="AC162" s="1688"/>
      <c r="AD162" s="260"/>
      <c r="AE162" s="261"/>
      <c r="AF162" s="260"/>
      <c r="AG162" s="261"/>
      <c r="AH162" s="260"/>
      <c r="AI162" s="261"/>
      <c r="AJ162" s="1687"/>
      <c r="AK162" s="1688"/>
      <c r="AL162" s="260"/>
      <c r="AM162" s="261"/>
      <c r="AN162" s="2378"/>
      <c r="AO162" s="1688"/>
      <c r="AP162" s="2174"/>
      <c r="AQ162" s="1963"/>
      <c r="AR162" s="1839"/>
      <c r="AS162" s="261"/>
      <c r="AT162" s="901"/>
      <c r="AU162" s="239"/>
      <c r="AV162" s="528"/>
      <c r="GJ162" s="140"/>
      <c r="GK162" s="141"/>
      <c r="GL162" s="141"/>
      <c r="GM162" s="141"/>
      <c r="GN162" s="141"/>
      <c r="GO162" s="141"/>
      <c r="GP162" s="141"/>
      <c r="GQ162" s="142"/>
      <c r="HQ162" s="143" t="s">
        <v>114</v>
      </c>
      <c r="HR162" s="143" t="s">
        <v>46</v>
      </c>
      <c r="HS162" s="10" t="s">
        <v>46</v>
      </c>
      <c r="HT162" s="10" t="s">
        <v>23</v>
      </c>
      <c r="HU162" s="10" t="s">
        <v>44</v>
      </c>
      <c r="HV162" s="143" t="s">
        <v>103</v>
      </c>
    </row>
    <row r="163" spans="1:244" s="10" customFormat="1" ht="30" customHeight="1" x14ac:dyDescent="0.2">
      <c r="A163" s="137"/>
      <c r="B163" s="633"/>
      <c r="C163" s="685" t="s">
        <v>114</v>
      </c>
      <c r="D163" s="634" t="s">
        <v>7</v>
      </c>
      <c r="E163" s="635" t="s">
        <v>1433</v>
      </c>
      <c r="F163" s="636"/>
      <c r="G163" s="637">
        <v>-3.38</v>
      </c>
      <c r="H163" s="638"/>
      <c r="I163" s="639"/>
      <c r="J163" s="260"/>
      <c r="K163" s="261"/>
      <c r="L163" s="260"/>
      <c r="M163" s="261"/>
      <c r="N163" s="260"/>
      <c r="O163" s="261"/>
      <c r="P163" s="260"/>
      <c r="Q163" s="261"/>
      <c r="R163" s="260"/>
      <c r="S163" s="261"/>
      <c r="T163" s="260"/>
      <c r="U163" s="261"/>
      <c r="V163" s="1687"/>
      <c r="W163" s="1688"/>
      <c r="X163" s="1687"/>
      <c r="Y163" s="1688"/>
      <c r="Z163" s="1687"/>
      <c r="AA163" s="1688"/>
      <c r="AB163" s="1857"/>
      <c r="AC163" s="1688"/>
      <c r="AD163" s="260"/>
      <c r="AE163" s="261"/>
      <c r="AF163" s="260"/>
      <c r="AG163" s="261"/>
      <c r="AH163" s="260"/>
      <c r="AI163" s="261"/>
      <c r="AJ163" s="1687"/>
      <c r="AK163" s="1688"/>
      <c r="AL163" s="260"/>
      <c r="AM163" s="261"/>
      <c r="AN163" s="2378"/>
      <c r="AO163" s="1688"/>
      <c r="AP163" s="2174"/>
      <c r="AQ163" s="1963"/>
      <c r="AR163" s="1839"/>
      <c r="AS163" s="261"/>
      <c r="AT163" s="901"/>
      <c r="AU163" s="239"/>
      <c r="AV163" s="528"/>
      <c r="GJ163" s="140"/>
      <c r="GK163" s="141"/>
      <c r="GL163" s="141"/>
      <c r="GM163" s="141"/>
      <c r="GN163" s="141"/>
      <c r="GO163" s="141"/>
      <c r="GP163" s="141"/>
      <c r="GQ163" s="142"/>
      <c r="HQ163" s="143" t="s">
        <v>114</v>
      </c>
      <c r="HR163" s="143" t="s">
        <v>46</v>
      </c>
      <c r="HS163" s="10" t="s">
        <v>46</v>
      </c>
      <c r="HT163" s="10" t="s">
        <v>23</v>
      </c>
      <c r="HU163" s="10" t="s">
        <v>44</v>
      </c>
      <c r="HV163" s="143" t="s">
        <v>103</v>
      </c>
    </row>
    <row r="164" spans="1:244" s="10" customFormat="1" ht="30" customHeight="1" x14ac:dyDescent="0.2">
      <c r="A164" s="137"/>
      <c r="B164" s="633"/>
      <c r="C164" s="685" t="s">
        <v>114</v>
      </c>
      <c r="D164" s="634" t="s">
        <v>7</v>
      </c>
      <c r="E164" s="635" t="s">
        <v>1434</v>
      </c>
      <c r="F164" s="636"/>
      <c r="G164" s="637">
        <v>-39.200000000000003</v>
      </c>
      <c r="H164" s="638"/>
      <c r="I164" s="639"/>
      <c r="J164" s="260"/>
      <c r="K164" s="261"/>
      <c r="L164" s="260"/>
      <c r="M164" s="261"/>
      <c r="N164" s="260"/>
      <c r="O164" s="261"/>
      <c r="P164" s="260"/>
      <c r="Q164" s="261"/>
      <c r="R164" s="260"/>
      <c r="S164" s="261"/>
      <c r="T164" s="260"/>
      <c r="U164" s="261"/>
      <c r="V164" s="1687"/>
      <c r="W164" s="1688"/>
      <c r="X164" s="1687"/>
      <c r="Y164" s="1688"/>
      <c r="Z164" s="1687"/>
      <c r="AA164" s="1688"/>
      <c r="AB164" s="1857"/>
      <c r="AC164" s="1688"/>
      <c r="AD164" s="260"/>
      <c r="AE164" s="261"/>
      <c r="AF164" s="260"/>
      <c r="AG164" s="261"/>
      <c r="AH164" s="260"/>
      <c r="AI164" s="261"/>
      <c r="AJ164" s="1687"/>
      <c r="AK164" s="1688"/>
      <c r="AL164" s="260"/>
      <c r="AM164" s="261"/>
      <c r="AN164" s="2378"/>
      <c r="AO164" s="1688"/>
      <c r="AP164" s="2174"/>
      <c r="AQ164" s="1963"/>
      <c r="AR164" s="1839"/>
      <c r="AS164" s="261"/>
      <c r="AT164" s="901"/>
      <c r="AU164" s="239"/>
      <c r="AV164" s="528"/>
      <c r="GJ164" s="140"/>
      <c r="GK164" s="141"/>
      <c r="GL164" s="141"/>
      <c r="GM164" s="141"/>
      <c r="GN164" s="141"/>
      <c r="GO164" s="141"/>
      <c r="GP164" s="141"/>
      <c r="GQ164" s="142"/>
      <c r="HQ164" s="143" t="s">
        <v>114</v>
      </c>
      <c r="HR164" s="143" t="s">
        <v>46</v>
      </c>
      <c r="HS164" s="10" t="s">
        <v>46</v>
      </c>
      <c r="HT164" s="10" t="s">
        <v>23</v>
      </c>
      <c r="HU164" s="10" t="s">
        <v>44</v>
      </c>
      <c r="HV164" s="143" t="s">
        <v>103</v>
      </c>
    </row>
    <row r="165" spans="1:244" s="12" customFormat="1" ht="30" customHeight="1" x14ac:dyDescent="0.2">
      <c r="A165" s="151"/>
      <c r="B165" s="640"/>
      <c r="C165" s="685" t="s">
        <v>114</v>
      </c>
      <c r="D165" s="641" t="s">
        <v>7</v>
      </c>
      <c r="E165" s="642" t="s">
        <v>132</v>
      </c>
      <c r="F165" s="643"/>
      <c r="G165" s="644">
        <v>1021.2899999999997</v>
      </c>
      <c r="H165" s="645"/>
      <c r="I165" s="646"/>
      <c r="J165" s="697"/>
      <c r="K165" s="698"/>
      <c r="L165" s="697"/>
      <c r="M165" s="698"/>
      <c r="N165" s="697"/>
      <c r="O165" s="698"/>
      <c r="P165" s="697"/>
      <c r="Q165" s="698"/>
      <c r="R165" s="697"/>
      <c r="S165" s="698"/>
      <c r="T165" s="697"/>
      <c r="U165" s="698"/>
      <c r="V165" s="1692"/>
      <c r="W165" s="1693"/>
      <c r="X165" s="1692"/>
      <c r="Y165" s="1693"/>
      <c r="Z165" s="1692"/>
      <c r="AA165" s="1693"/>
      <c r="AB165" s="1859"/>
      <c r="AC165" s="1693"/>
      <c r="AD165" s="697"/>
      <c r="AE165" s="698"/>
      <c r="AF165" s="697"/>
      <c r="AG165" s="698"/>
      <c r="AH165" s="697"/>
      <c r="AI165" s="698"/>
      <c r="AJ165" s="1692"/>
      <c r="AK165" s="1693"/>
      <c r="AL165" s="697"/>
      <c r="AM165" s="698"/>
      <c r="AN165" s="2381"/>
      <c r="AO165" s="1693"/>
      <c r="AP165" s="2177"/>
      <c r="AQ165" s="1967"/>
      <c r="AR165" s="1841"/>
      <c r="AS165" s="698"/>
      <c r="AT165" s="903"/>
      <c r="AU165" s="242"/>
      <c r="AV165" s="529"/>
      <c r="GJ165" s="154"/>
      <c r="GK165" s="155"/>
      <c r="GL165" s="155"/>
      <c r="GM165" s="155"/>
      <c r="GN165" s="155"/>
      <c r="GO165" s="155"/>
      <c r="GP165" s="155"/>
      <c r="GQ165" s="156"/>
      <c r="HQ165" s="157" t="s">
        <v>114</v>
      </c>
      <c r="HR165" s="157" t="s">
        <v>46</v>
      </c>
      <c r="HS165" s="12" t="s">
        <v>110</v>
      </c>
      <c r="HT165" s="12" t="s">
        <v>23</v>
      </c>
      <c r="HU165" s="12" t="s">
        <v>45</v>
      </c>
      <c r="HV165" s="157" t="s">
        <v>103</v>
      </c>
    </row>
    <row r="166" spans="1:244" s="1" customFormat="1" ht="30" customHeight="1" x14ac:dyDescent="0.2">
      <c r="A166" s="23"/>
      <c r="B166" s="550" t="s">
        <v>332</v>
      </c>
      <c r="C166" s="558" t="s">
        <v>105</v>
      </c>
      <c r="D166" s="559" t="s">
        <v>308</v>
      </c>
      <c r="E166" s="560" t="s">
        <v>309</v>
      </c>
      <c r="F166" s="561" t="s">
        <v>194</v>
      </c>
      <c r="G166" s="562">
        <v>274.07</v>
      </c>
      <c r="H166" s="563">
        <v>595.1</v>
      </c>
      <c r="I166" s="564">
        <f>ROUND(H166*G166,2)</f>
        <v>163099.06</v>
      </c>
      <c r="J166" s="694"/>
      <c r="K166" s="692">
        <f>ROUND(J166*$H166,2)</f>
        <v>0</v>
      </c>
      <c r="L166" s="694"/>
      <c r="M166" s="692">
        <f>ROUND(L166*$H166,2)</f>
        <v>0</v>
      </c>
      <c r="N166" s="694"/>
      <c r="O166" s="692">
        <f>ROUND(N166*$H166,2)</f>
        <v>0</v>
      </c>
      <c r="P166" s="694"/>
      <c r="Q166" s="692">
        <f>ROUND(P166*$H166,2)</f>
        <v>0</v>
      </c>
      <c r="R166" s="694"/>
      <c r="S166" s="692">
        <f>ROUND(R166*$H166,2)</f>
        <v>0</v>
      </c>
      <c r="T166" s="694"/>
      <c r="U166" s="692">
        <f>ROUND(T166*$H166,2)</f>
        <v>0</v>
      </c>
      <c r="V166" s="1694">
        <v>5</v>
      </c>
      <c r="W166" s="1682">
        <f>ROUND(V166*$H166,2)</f>
        <v>2975.5</v>
      </c>
      <c r="X166" s="1689">
        <v>130</v>
      </c>
      <c r="Y166" s="1682">
        <f>ROUND(X166*$H166,2)</f>
        <v>77363</v>
      </c>
      <c r="Z166" s="1825">
        <v>53</v>
      </c>
      <c r="AA166" s="1682">
        <f>ROUND(Z166*$H166,2)</f>
        <v>31540.3</v>
      </c>
      <c r="AB166" s="1951"/>
      <c r="AC166" s="1682">
        <f>ROUND(AB166*$H166,2)</f>
        <v>0</v>
      </c>
      <c r="AD166" s="694"/>
      <c r="AE166" s="692">
        <f>ROUND(AD166*$H166,2)</f>
        <v>0</v>
      </c>
      <c r="AF166" s="694"/>
      <c r="AG166" s="692">
        <f>ROUND(AF166*$H166,2)</f>
        <v>0</v>
      </c>
      <c r="AH166" s="694">
        <v>35</v>
      </c>
      <c r="AI166" s="692">
        <f>ROUND(AH166*$H166,2)</f>
        <v>20828.5</v>
      </c>
      <c r="AJ166" s="2111">
        <v>22.09</v>
      </c>
      <c r="AK166" s="1682">
        <f>ROUND(AJ166*$H166,2)</f>
        <v>13145.76</v>
      </c>
      <c r="AL166" s="694"/>
      <c r="AM166" s="692">
        <f>ROUND(AL166*$H166,2)</f>
        <v>0</v>
      </c>
      <c r="AN166" s="2379"/>
      <c r="AO166" s="1682">
        <f>ROUND(AN166*$H166,2)</f>
        <v>0</v>
      </c>
      <c r="AP166" s="2175"/>
      <c r="AQ166" s="1958">
        <f>ROUND(AP166*$H166,2)</f>
        <v>0</v>
      </c>
      <c r="AR166" s="1842">
        <f>AP166+AN166+AL166+AJ166+AH166+AF166+AD166+AB166+Z166+X166+V166+T166+R166+P166+N166+L166+J166</f>
        <v>245.09</v>
      </c>
      <c r="AS166" s="692">
        <f>ROUND(AR166*H166,2)</f>
        <v>145853.06</v>
      </c>
      <c r="AT166" s="1828">
        <f>G166-AR166</f>
        <v>28.97999999999999</v>
      </c>
      <c r="AU166" s="703">
        <f>ROUND(AT166*H166,2)</f>
        <v>17246</v>
      </c>
      <c r="AV166" s="814">
        <f>AU166/I166</f>
        <v>0.10573941995741729</v>
      </c>
      <c r="GJ166" s="122" t="s">
        <v>7</v>
      </c>
      <c r="GK166" s="123" t="s">
        <v>31</v>
      </c>
      <c r="GL166" s="33"/>
      <c r="GM166" s="124">
        <f>GL166*G166</f>
        <v>0</v>
      </c>
      <c r="GN166" s="124">
        <v>0</v>
      </c>
      <c r="GO166" s="124">
        <f>GN166*G166</f>
        <v>0</v>
      </c>
      <c r="GP166" s="124">
        <v>0</v>
      </c>
      <c r="GQ166" s="125">
        <f>GP166*G166</f>
        <v>0</v>
      </c>
      <c r="GR166" s="22"/>
      <c r="GS166" s="22"/>
      <c r="GT166" s="22"/>
      <c r="GU166" s="22"/>
      <c r="GV166" s="22"/>
      <c r="GW166" s="22"/>
      <c r="GX166" s="22"/>
      <c r="GY166" s="22"/>
      <c r="GZ166" s="22"/>
      <c r="HA166" s="22"/>
      <c r="HB166" s="22"/>
      <c r="HO166" s="126" t="s">
        <v>110</v>
      </c>
      <c r="HQ166" s="126" t="s">
        <v>105</v>
      </c>
      <c r="HR166" s="126" t="s">
        <v>46</v>
      </c>
      <c r="HV166" s="13" t="s">
        <v>103</v>
      </c>
      <c r="IB166" s="127">
        <f>IF(GK166="základní",I166,0)</f>
        <v>163099.06</v>
      </c>
      <c r="IC166" s="127">
        <f>IF(GK166="snížená",I166,0)</f>
        <v>0</v>
      </c>
      <c r="ID166" s="127">
        <f>IF(GK166="zákl. přenesená",I166,0)</f>
        <v>0</v>
      </c>
      <c r="IE166" s="127">
        <f>IF(GK166="sníž. přenesená",I166,0)</f>
        <v>0</v>
      </c>
      <c r="IF166" s="127">
        <f>IF(GK166="nulová",I166,0)</f>
        <v>0</v>
      </c>
      <c r="IG166" s="13" t="s">
        <v>45</v>
      </c>
      <c r="IH166" s="127">
        <f>ROUND(H166*G166,2)</f>
        <v>163099.06</v>
      </c>
      <c r="II166" s="13" t="s">
        <v>110</v>
      </c>
      <c r="IJ166" s="126" t="s">
        <v>1435</v>
      </c>
    </row>
    <row r="167" spans="1:244" s="1" customFormat="1" ht="30" customHeight="1" x14ac:dyDescent="0.2">
      <c r="A167" s="23"/>
      <c r="B167" s="625"/>
      <c r="C167" s="685" t="s">
        <v>112</v>
      </c>
      <c r="D167" s="196"/>
      <c r="E167" s="626" t="s">
        <v>311</v>
      </c>
      <c r="F167" s="196"/>
      <c r="G167" s="196"/>
      <c r="H167" s="197"/>
      <c r="I167" s="498"/>
      <c r="J167" s="693"/>
      <c r="K167" s="409"/>
      <c r="L167" s="693"/>
      <c r="M167" s="409"/>
      <c r="N167" s="693"/>
      <c r="O167" s="409"/>
      <c r="P167" s="693"/>
      <c r="Q167" s="409"/>
      <c r="R167" s="693"/>
      <c r="S167" s="409"/>
      <c r="T167" s="693"/>
      <c r="U167" s="409"/>
      <c r="V167" s="1683"/>
      <c r="W167" s="1684"/>
      <c r="X167" s="1683"/>
      <c r="Y167" s="1684"/>
      <c r="Z167" s="1683"/>
      <c r="AA167" s="1684"/>
      <c r="AB167" s="1853"/>
      <c r="AC167" s="1684"/>
      <c r="AD167" s="693"/>
      <c r="AE167" s="409"/>
      <c r="AF167" s="693"/>
      <c r="AG167" s="409"/>
      <c r="AH167" s="693"/>
      <c r="AI167" s="409"/>
      <c r="AJ167" s="1683"/>
      <c r="AK167" s="1684"/>
      <c r="AL167" s="693"/>
      <c r="AM167" s="409"/>
      <c r="AN167" s="2376"/>
      <c r="AO167" s="1684"/>
      <c r="AP167" s="2172"/>
      <c r="AQ167" s="1959"/>
      <c r="AR167" s="1837"/>
      <c r="AS167" s="409"/>
      <c r="AT167" s="897"/>
      <c r="AU167" s="174"/>
      <c r="AV167" s="815"/>
      <c r="GJ167" s="128"/>
      <c r="GK167" s="129"/>
      <c r="GL167" s="33"/>
      <c r="GM167" s="33"/>
      <c r="GN167" s="33"/>
      <c r="GO167" s="33"/>
      <c r="GP167" s="33"/>
      <c r="GQ167" s="34"/>
      <c r="GR167" s="22"/>
      <c r="GS167" s="22"/>
      <c r="GT167" s="22"/>
      <c r="GU167" s="22"/>
      <c r="GV167" s="22"/>
      <c r="GW167" s="22"/>
      <c r="GX167" s="22"/>
      <c r="GY167" s="22"/>
      <c r="GZ167" s="22"/>
      <c r="HA167" s="22"/>
      <c r="HB167" s="22"/>
      <c r="HQ167" s="13" t="s">
        <v>112</v>
      </c>
      <c r="HR167" s="13" t="s">
        <v>46</v>
      </c>
    </row>
    <row r="168" spans="1:244" s="10" customFormat="1" ht="30" customHeight="1" x14ac:dyDescent="0.2">
      <c r="A168" s="137"/>
      <c r="B168" s="633"/>
      <c r="C168" s="685" t="s">
        <v>114</v>
      </c>
      <c r="D168" s="634" t="s">
        <v>7</v>
      </c>
      <c r="E168" s="635" t="s">
        <v>1436</v>
      </c>
      <c r="F168" s="636"/>
      <c r="G168" s="637">
        <v>251.16</v>
      </c>
      <c r="H168" s="638"/>
      <c r="I168" s="639"/>
      <c r="J168" s="260"/>
      <c r="K168" s="261"/>
      <c r="L168" s="260"/>
      <c r="M168" s="261"/>
      <c r="N168" s="260"/>
      <c r="O168" s="261"/>
      <c r="P168" s="260"/>
      <c r="Q168" s="261"/>
      <c r="R168" s="260"/>
      <c r="S168" s="261"/>
      <c r="T168" s="260"/>
      <c r="U168" s="261"/>
      <c r="V168" s="1687"/>
      <c r="W168" s="1688"/>
      <c r="X168" s="1687"/>
      <c r="Y168" s="1688"/>
      <c r="Z168" s="1687"/>
      <c r="AA168" s="1688"/>
      <c r="AB168" s="1857"/>
      <c r="AC168" s="1688"/>
      <c r="AD168" s="260"/>
      <c r="AE168" s="261"/>
      <c r="AF168" s="260"/>
      <c r="AG168" s="261"/>
      <c r="AH168" s="260"/>
      <c r="AI168" s="261"/>
      <c r="AJ168" s="1687"/>
      <c r="AK168" s="1688"/>
      <c r="AL168" s="260"/>
      <c r="AM168" s="261"/>
      <c r="AN168" s="2378"/>
      <c r="AO168" s="1688"/>
      <c r="AP168" s="2174"/>
      <c r="AQ168" s="1963"/>
      <c r="AR168" s="1839"/>
      <c r="AS168" s="261"/>
      <c r="AT168" s="901"/>
      <c r="AU168" s="239"/>
      <c r="AV168" s="528"/>
      <c r="GJ168" s="140"/>
      <c r="GK168" s="141"/>
      <c r="GL168" s="141"/>
      <c r="GM168" s="141"/>
      <c r="GN168" s="141"/>
      <c r="GO168" s="141"/>
      <c r="GP168" s="141"/>
      <c r="GQ168" s="142"/>
      <c r="HQ168" s="143" t="s">
        <v>114</v>
      </c>
      <c r="HR168" s="143" t="s">
        <v>46</v>
      </c>
      <c r="HS168" s="10" t="s">
        <v>46</v>
      </c>
      <c r="HT168" s="10" t="s">
        <v>23</v>
      </c>
      <c r="HU168" s="10" t="s">
        <v>44</v>
      </c>
      <c r="HV168" s="143" t="s">
        <v>103</v>
      </c>
    </row>
    <row r="169" spans="1:244" s="10" customFormat="1" ht="30" customHeight="1" x14ac:dyDescent="0.2">
      <c r="A169" s="137"/>
      <c r="B169" s="633"/>
      <c r="C169" s="685" t="s">
        <v>114</v>
      </c>
      <c r="D169" s="634" t="s">
        <v>7</v>
      </c>
      <c r="E169" s="635" t="s">
        <v>1437</v>
      </c>
      <c r="F169" s="636"/>
      <c r="G169" s="637">
        <v>45.06</v>
      </c>
      <c r="H169" s="638"/>
      <c r="I169" s="639"/>
      <c r="J169" s="260"/>
      <c r="K169" s="261"/>
      <c r="L169" s="260"/>
      <c r="M169" s="261"/>
      <c r="N169" s="260"/>
      <c r="O169" s="261"/>
      <c r="P169" s="260"/>
      <c r="Q169" s="261"/>
      <c r="R169" s="260"/>
      <c r="S169" s="261"/>
      <c r="T169" s="260"/>
      <c r="U169" s="261"/>
      <c r="V169" s="1687"/>
      <c r="W169" s="1688"/>
      <c r="X169" s="1687"/>
      <c r="Y169" s="1688"/>
      <c r="Z169" s="1687"/>
      <c r="AA169" s="1688"/>
      <c r="AB169" s="1857"/>
      <c r="AC169" s="1688"/>
      <c r="AD169" s="260"/>
      <c r="AE169" s="261"/>
      <c r="AF169" s="260"/>
      <c r="AG169" s="261"/>
      <c r="AH169" s="260"/>
      <c r="AI169" s="261"/>
      <c r="AJ169" s="1687"/>
      <c r="AK169" s="1688"/>
      <c r="AL169" s="260"/>
      <c r="AM169" s="261"/>
      <c r="AN169" s="2378"/>
      <c r="AO169" s="1688"/>
      <c r="AP169" s="2174"/>
      <c r="AQ169" s="1963"/>
      <c r="AR169" s="1839"/>
      <c r="AS169" s="261"/>
      <c r="AT169" s="901"/>
      <c r="AU169" s="239"/>
      <c r="AV169" s="528"/>
      <c r="GJ169" s="140"/>
      <c r="GK169" s="141"/>
      <c r="GL169" s="141"/>
      <c r="GM169" s="141"/>
      <c r="GN169" s="141"/>
      <c r="GO169" s="141"/>
      <c r="GP169" s="141"/>
      <c r="GQ169" s="142"/>
      <c r="HQ169" s="143" t="s">
        <v>114</v>
      </c>
      <c r="HR169" s="143" t="s">
        <v>46</v>
      </c>
      <c r="HS169" s="10" t="s">
        <v>46</v>
      </c>
      <c r="HT169" s="10" t="s">
        <v>23</v>
      </c>
      <c r="HU169" s="10" t="s">
        <v>44</v>
      </c>
      <c r="HV169" s="143" t="s">
        <v>103</v>
      </c>
    </row>
    <row r="170" spans="1:244" s="11" customFormat="1" ht="30" customHeight="1" x14ac:dyDescent="0.2">
      <c r="A170" s="144"/>
      <c r="B170" s="647"/>
      <c r="C170" s="685" t="s">
        <v>114</v>
      </c>
      <c r="D170" s="648" t="s">
        <v>7</v>
      </c>
      <c r="E170" s="649" t="s">
        <v>125</v>
      </c>
      <c r="F170" s="650"/>
      <c r="G170" s="651">
        <v>296.22000000000003</v>
      </c>
      <c r="H170" s="652"/>
      <c r="I170" s="653"/>
      <c r="J170" s="695"/>
      <c r="K170" s="696"/>
      <c r="L170" s="695"/>
      <c r="M170" s="696"/>
      <c r="N170" s="695"/>
      <c r="O170" s="696"/>
      <c r="P170" s="695"/>
      <c r="Q170" s="696"/>
      <c r="R170" s="695"/>
      <c r="S170" s="696"/>
      <c r="T170" s="695"/>
      <c r="U170" s="696"/>
      <c r="V170" s="1690"/>
      <c r="W170" s="1691"/>
      <c r="X170" s="1690"/>
      <c r="Y170" s="1691"/>
      <c r="Z170" s="1690"/>
      <c r="AA170" s="1691"/>
      <c r="AB170" s="1862"/>
      <c r="AC170" s="1691"/>
      <c r="AD170" s="695"/>
      <c r="AE170" s="696"/>
      <c r="AF170" s="695"/>
      <c r="AG170" s="696"/>
      <c r="AH170" s="695"/>
      <c r="AI170" s="696"/>
      <c r="AJ170" s="1690"/>
      <c r="AK170" s="1691"/>
      <c r="AL170" s="695"/>
      <c r="AM170" s="696"/>
      <c r="AN170" s="2380"/>
      <c r="AO170" s="1691"/>
      <c r="AP170" s="2176"/>
      <c r="AQ170" s="1965"/>
      <c r="AR170" s="1840"/>
      <c r="AS170" s="696"/>
      <c r="AT170" s="905"/>
      <c r="AU170" s="706"/>
      <c r="AV170" s="531"/>
      <c r="GJ170" s="147"/>
      <c r="GK170" s="148"/>
      <c r="GL170" s="148"/>
      <c r="GM170" s="148"/>
      <c r="GN170" s="148"/>
      <c r="GO170" s="148"/>
      <c r="GP170" s="148"/>
      <c r="GQ170" s="149"/>
      <c r="HQ170" s="150" t="s">
        <v>114</v>
      </c>
      <c r="HR170" s="150" t="s">
        <v>46</v>
      </c>
      <c r="HS170" s="11" t="s">
        <v>126</v>
      </c>
      <c r="HT170" s="11" t="s">
        <v>23</v>
      </c>
      <c r="HU170" s="11" t="s">
        <v>44</v>
      </c>
      <c r="HV170" s="150" t="s">
        <v>103</v>
      </c>
    </row>
    <row r="171" spans="1:244" s="10" customFormat="1" ht="30" customHeight="1" x14ac:dyDescent="0.2">
      <c r="A171" s="137"/>
      <c r="B171" s="633"/>
      <c r="C171" s="685" t="s">
        <v>114</v>
      </c>
      <c r="D171" s="634" t="s">
        <v>7</v>
      </c>
      <c r="E171" s="635" t="s">
        <v>1438</v>
      </c>
      <c r="F171" s="636"/>
      <c r="G171" s="637">
        <v>-22.15</v>
      </c>
      <c r="H171" s="638"/>
      <c r="I171" s="639"/>
      <c r="J171" s="260"/>
      <c r="K171" s="261"/>
      <c r="L171" s="260"/>
      <c r="M171" s="261"/>
      <c r="N171" s="260"/>
      <c r="O171" s="261"/>
      <c r="P171" s="260"/>
      <c r="Q171" s="261"/>
      <c r="R171" s="260"/>
      <c r="S171" s="261"/>
      <c r="T171" s="260"/>
      <c r="U171" s="261"/>
      <c r="V171" s="1687"/>
      <c r="W171" s="1688"/>
      <c r="X171" s="1687"/>
      <c r="Y171" s="1688"/>
      <c r="Z171" s="1687"/>
      <c r="AA171" s="1688"/>
      <c r="AB171" s="1857"/>
      <c r="AC171" s="1688"/>
      <c r="AD171" s="260"/>
      <c r="AE171" s="261"/>
      <c r="AF171" s="260"/>
      <c r="AG171" s="261"/>
      <c r="AH171" s="260"/>
      <c r="AI171" s="261"/>
      <c r="AJ171" s="1687"/>
      <c r="AK171" s="1688"/>
      <c r="AL171" s="260"/>
      <c r="AM171" s="261"/>
      <c r="AN171" s="2378"/>
      <c r="AO171" s="1688"/>
      <c r="AP171" s="2174"/>
      <c r="AQ171" s="1963"/>
      <c r="AR171" s="1839"/>
      <c r="AS171" s="261"/>
      <c r="AT171" s="901"/>
      <c r="AU171" s="239"/>
      <c r="AV171" s="528"/>
      <c r="GJ171" s="140"/>
      <c r="GK171" s="141"/>
      <c r="GL171" s="141"/>
      <c r="GM171" s="141"/>
      <c r="GN171" s="141"/>
      <c r="GO171" s="141"/>
      <c r="GP171" s="141"/>
      <c r="GQ171" s="142"/>
      <c r="HQ171" s="143" t="s">
        <v>114</v>
      </c>
      <c r="HR171" s="143" t="s">
        <v>46</v>
      </c>
      <c r="HS171" s="10" t="s">
        <v>46</v>
      </c>
      <c r="HT171" s="10" t="s">
        <v>23</v>
      </c>
      <c r="HU171" s="10" t="s">
        <v>44</v>
      </c>
      <c r="HV171" s="143" t="s">
        <v>103</v>
      </c>
    </row>
    <row r="172" spans="1:244" s="12" customFormat="1" ht="30" customHeight="1" x14ac:dyDescent="0.2">
      <c r="A172" s="151"/>
      <c r="B172" s="640"/>
      <c r="C172" s="685" t="s">
        <v>114</v>
      </c>
      <c r="D172" s="641" t="s">
        <v>7</v>
      </c>
      <c r="E172" s="642" t="s">
        <v>132</v>
      </c>
      <c r="F172" s="643"/>
      <c r="G172" s="644">
        <v>274.07000000000005</v>
      </c>
      <c r="H172" s="645"/>
      <c r="I172" s="646"/>
      <c r="J172" s="697"/>
      <c r="K172" s="698"/>
      <c r="L172" s="697"/>
      <c r="M172" s="698"/>
      <c r="N172" s="697"/>
      <c r="O172" s="698"/>
      <c r="P172" s="697"/>
      <c r="Q172" s="698"/>
      <c r="R172" s="697"/>
      <c r="S172" s="698"/>
      <c r="T172" s="697"/>
      <c r="U172" s="698"/>
      <c r="V172" s="1692"/>
      <c r="W172" s="1693"/>
      <c r="X172" s="1692"/>
      <c r="Y172" s="1693"/>
      <c r="Z172" s="1692"/>
      <c r="AA172" s="1693"/>
      <c r="AB172" s="1859"/>
      <c r="AC172" s="1693"/>
      <c r="AD172" s="697"/>
      <c r="AE172" s="698"/>
      <c r="AF172" s="697"/>
      <c r="AG172" s="698"/>
      <c r="AH172" s="697"/>
      <c r="AI172" s="698"/>
      <c r="AJ172" s="1692"/>
      <c r="AK172" s="1693"/>
      <c r="AL172" s="697"/>
      <c r="AM172" s="698"/>
      <c r="AN172" s="2381"/>
      <c r="AO172" s="1693"/>
      <c r="AP172" s="2177"/>
      <c r="AQ172" s="1967"/>
      <c r="AR172" s="1841"/>
      <c r="AS172" s="698"/>
      <c r="AT172" s="903"/>
      <c r="AU172" s="242"/>
      <c r="AV172" s="529"/>
      <c r="GJ172" s="154"/>
      <c r="GK172" s="155"/>
      <c r="GL172" s="155"/>
      <c r="GM172" s="155"/>
      <c r="GN172" s="155"/>
      <c r="GO172" s="155"/>
      <c r="GP172" s="155"/>
      <c r="GQ172" s="156"/>
      <c r="HQ172" s="157" t="s">
        <v>114</v>
      </c>
      <c r="HR172" s="157" t="s">
        <v>46</v>
      </c>
      <c r="HS172" s="12" t="s">
        <v>110</v>
      </c>
      <c r="HT172" s="12" t="s">
        <v>23</v>
      </c>
      <c r="HU172" s="12" t="s">
        <v>45</v>
      </c>
      <c r="HV172" s="157" t="s">
        <v>103</v>
      </c>
    </row>
    <row r="173" spans="1:244" s="1" customFormat="1" ht="30" customHeight="1" x14ac:dyDescent="0.2">
      <c r="A173" s="23"/>
      <c r="B173" s="565" t="s">
        <v>338</v>
      </c>
      <c r="C173" s="566" t="s">
        <v>238</v>
      </c>
      <c r="D173" s="567" t="s">
        <v>316</v>
      </c>
      <c r="E173" s="568" t="s">
        <v>317</v>
      </c>
      <c r="F173" s="569" t="s">
        <v>283</v>
      </c>
      <c r="G173" s="570">
        <v>493.33</v>
      </c>
      <c r="H173" s="571">
        <v>123.8</v>
      </c>
      <c r="I173" s="572">
        <f>ROUND(H173*G173,2)</f>
        <v>61074.25</v>
      </c>
      <c r="J173" s="694"/>
      <c r="K173" s="692">
        <f>ROUND(J173*$H173,2)</f>
        <v>0</v>
      </c>
      <c r="L173" s="694"/>
      <c r="M173" s="692">
        <f>ROUND(L173*$H173,2)</f>
        <v>0</v>
      </c>
      <c r="N173" s="694"/>
      <c r="O173" s="692">
        <f>ROUND(N173*$H173,2)</f>
        <v>0</v>
      </c>
      <c r="P173" s="694"/>
      <c r="Q173" s="692">
        <f>ROUND(P173*$H173,2)</f>
        <v>0</v>
      </c>
      <c r="R173" s="694"/>
      <c r="S173" s="692">
        <f>ROUND(R173*$H173,2)</f>
        <v>0</v>
      </c>
      <c r="T173" s="694"/>
      <c r="U173" s="692">
        <f>ROUND(T173*$H173,2)</f>
        <v>0</v>
      </c>
      <c r="V173" s="1694">
        <v>11</v>
      </c>
      <c r="W173" s="1682">
        <f>ROUND(V173*$H173,2)</f>
        <v>1361.8</v>
      </c>
      <c r="X173" s="1741">
        <v>240</v>
      </c>
      <c r="Y173" s="1682">
        <f>ROUND(X173*$H173,2)</f>
        <v>29712</v>
      </c>
      <c r="Z173" s="1825">
        <v>89</v>
      </c>
      <c r="AA173" s="1682">
        <f>ROUND(Z173*$H173,2)</f>
        <v>11018.2</v>
      </c>
      <c r="AB173" s="1951">
        <v>48</v>
      </c>
      <c r="AC173" s="1682">
        <f>ROUND(AB173*$H173,2)</f>
        <v>5942.4</v>
      </c>
      <c r="AD173" s="694"/>
      <c r="AE173" s="692">
        <f>ROUND(AD173*$H173,2)</f>
        <v>0</v>
      </c>
      <c r="AF173" s="694"/>
      <c r="AG173" s="692">
        <f>ROUND(AF173*$H173,2)</f>
        <v>0</v>
      </c>
      <c r="AH173" s="694">
        <v>15</v>
      </c>
      <c r="AI173" s="692">
        <f>ROUND(AH173*$H173,2)</f>
        <v>1857</v>
      </c>
      <c r="AJ173" s="2111">
        <v>39.76</v>
      </c>
      <c r="AK173" s="1682">
        <f>ROUND(AJ173*$H173,2)</f>
        <v>4922.29</v>
      </c>
      <c r="AL173" s="694"/>
      <c r="AM173" s="692">
        <f>ROUND(AL173*$H173,2)</f>
        <v>0</v>
      </c>
      <c r="AN173" s="2379">
        <v>50.57</v>
      </c>
      <c r="AO173" s="1682">
        <f>ROUND(AN173*$H173,2)</f>
        <v>6260.57</v>
      </c>
      <c r="AP173" s="2175"/>
      <c r="AQ173" s="1958">
        <f>ROUND(AP173*$H173,2)</f>
        <v>0</v>
      </c>
      <c r="AR173" s="1842">
        <f>AP173+AN173+AL173+AJ173+AH173+AF173+AD173+AB173+Z173+X173+V173+T173+R173+P173+N173+L173+J173</f>
        <v>493.33</v>
      </c>
      <c r="AS173" s="692">
        <f>ROUND(AR173*H173,2)</f>
        <v>61074.25</v>
      </c>
      <c r="AT173" s="1828">
        <f>G173-AR173</f>
        <v>0</v>
      </c>
      <c r="AU173" s="703">
        <f>ROUND(AT173*H173,2)</f>
        <v>0</v>
      </c>
      <c r="AV173" s="814">
        <f>AU173/I173</f>
        <v>0</v>
      </c>
      <c r="GJ173" s="164" t="s">
        <v>7</v>
      </c>
      <c r="GK173" s="165" t="s">
        <v>31</v>
      </c>
      <c r="GL173" s="33"/>
      <c r="GM173" s="124">
        <f>GL173*G173</f>
        <v>0</v>
      </c>
      <c r="GN173" s="124">
        <v>1</v>
      </c>
      <c r="GO173" s="124">
        <f>GN173*G173</f>
        <v>493.33</v>
      </c>
      <c r="GP173" s="124">
        <v>0</v>
      </c>
      <c r="GQ173" s="125">
        <f>GP173*G173</f>
        <v>0</v>
      </c>
      <c r="GR173" s="22"/>
      <c r="GS173" s="22"/>
      <c r="GT173" s="22"/>
      <c r="GU173" s="22"/>
      <c r="GV173" s="22"/>
      <c r="GW173" s="22"/>
      <c r="GX173" s="22"/>
      <c r="GY173" s="22"/>
      <c r="GZ173" s="22"/>
      <c r="HA173" s="22"/>
      <c r="HB173" s="22"/>
      <c r="HO173" s="126" t="s">
        <v>166</v>
      </c>
      <c r="HQ173" s="126" t="s">
        <v>238</v>
      </c>
      <c r="HR173" s="126" t="s">
        <v>46</v>
      </c>
      <c r="HV173" s="13" t="s">
        <v>103</v>
      </c>
      <c r="IB173" s="127">
        <f>IF(GK173="základní",I173,0)</f>
        <v>61074.25</v>
      </c>
      <c r="IC173" s="127">
        <f>IF(GK173="snížená",I173,0)</f>
        <v>0</v>
      </c>
      <c r="ID173" s="127">
        <f>IF(GK173="zákl. přenesená",I173,0)</f>
        <v>0</v>
      </c>
      <c r="IE173" s="127">
        <f>IF(GK173="sníž. přenesená",I173,0)</f>
        <v>0</v>
      </c>
      <c r="IF173" s="127">
        <f>IF(GK173="nulová",I173,0)</f>
        <v>0</v>
      </c>
      <c r="IG173" s="13" t="s">
        <v>45</v>
      </c>
      <c r="IH173" s="127">
        <f>ROUND(H173*G173,2)</f>
        <v>61074.25</v>
      </c>
      <c r="II173" s="13" t="s">
        <v>110</v>
      </c>
      <c r="IJ173" s="126" t="s">
        <v>1439</v>
      </c>
    </row>
    <row r="174" spans="1:244" s="10" customFormat="1" ht="30" customHeight="1" x14ac:dyDescent="0.2">
      <c r="A174" s="137"/>
      <c r="B174" s="633"/>
      <c r="C174" s="685" t="s">
        <v>114</v>
      </c>
      <c r="D174" s="634" t="s">
        <v>7</v>
      </c>
      <c r="E174" s="635" t="s">
        <v>1440</v>
      </c>
      <c r="F174" s="636"/>
      <c r="G174" s="637">
        <v>493.33</v>
      </c>
      <c r="H174" s="638"/>
      <c r="I174" s="639"/>
      <c r="J174" s="260"/>
      <c r="K174" s="261"/>
      <c r="L174" s="260"/>
      <c r="M174" s="261"/>
      <c r="N174" s="260"/>
      <c r="O174" s="261"/>
      <c r="P174" s="260"/>
      <c r="Q174" s="261"/>
      <c r="R174" s="260"/>
      <c r="S174" s="261"/>
      <c r="T174" s="260"/>
      <c r="U174" s="261"/>
      <c r="V174" s="1687"/>
      <c r="W174" s="1688"/>
      <c r="X174" s="1687"/>
      <c r="Y174" s="1688"/>
      <c r="Z174" s="1687"/>
      <c r="AA174" s="1688"/>
      <c r="AB174" s="1857"/>
      <c r="AC174" s="1688"/>
      <c r="AD174" s="260"/>
      <c r="AE174" s="261"/>
      <c r="AF174" s="260"/>
      <c r="AG174" s="261"/>
      <c r="AH174" s="260"/>
      <c r="AI174" s="261"/>
      <c r="AJ174" s="1687"/>
      <c r="AK174" s="1688"/>
      <c r="AL174" s="260"/>
      <c r="AM174" s="261"/>
      <c r="AN174" s="2378"/>
      <c r="AO174" s="1688"/>
      <c r="AP174" s="2174"/>
      <c r="AQ174" s="1963"/>
      <c r="AR174" s="1839"/>
      <c r="AS174" s="261"/>
      <c r="AT174" s="901"/>
      <c r="AU174" s="239"/>
      <c r="AV174" s="528"/>
      <c r="GJ174" s="140"/>
      <c r="GK174" s="141"/>
      <c r="GL174" s="141"/>
      <c r="GM174" s="141"/>
      <c r="GN174" s="141"/>
      <c r="GO174" s="141"/>
      <c r="GP174" s="141"/>
      <c r="GQ174" s="142"/>
      <c r="HQ174" s="143" t="s">
        <v>114</v>
      </c>
      <c r="HR174" s="143" t="s">
        <v>46</v>
      </c>
      <c r="HS174" s="10" t="s">
        <v>46</v>
      </c>
      <c r="HT174" s="10" t="s">
        <v>23</v>
      </c>
      <c r="HU174" s="10" t="s">
        <v>45</v>
      </c>
      <c r="HV174" s="143" t="s">
        <v>103</v>
      </c>
    </row>
    <row r="175" spans="1:244" s="1" customFormat="1" ht="30" customHeight="1" x14ac:dyDescent="0.2">
      <c r="A175" s="23"/>
      <c r="B175" s="550" t="s">
        <v>343</v>
      </c>
      <c r="C175" s="558" t="s">
        <v>105</v>
      </c>
      <c r="D175" s="559" t="s">
        <v>321</v>
      </c>
      <c r="E175" s="560" t="s">
        <v>322</v>
      </c>
      <c r="F175" s="561" t="s">
        <v>108</v>
      </c>
      <c r="G175" s="562">
        <v>55.2</v>
      </c>
      <c r="H175" s="563">
        <v>48.8</v>
      </c>
      <c r="I175" s="564">
        <f>ROUND(H175*G175,2)</f>
        <v>2693.76</v>
      </c>
      <c r="J175" s="694"/>
      <c r="K175" s="692">
        <f>ROUND(J175*$H175,2)</f>
        <v>0</v>
      </c>
      <c r="L175" s="694"/>
      <c r="M175" s="692">
        <f>ROUND(L175*$H175,2)</f>
        <v>0</v>
      </c>
      <c r="N175" s="694"/>
      <c r="O175" s="692">
        <f>ROUND(N175*$H175,2)</f>
        <v>0</v>
      </c>
      <c r="P175" s="694"/>
      <c r="Q175" s="692">
        <f>ROUND(P175*$H175,2)</f>
        <v>0</v>
      </c>
      <c r="R175" s="694"/>
      <c r="S175" s="692">
        <f>ROUND(R175*$H175,2)</f>
        <v>0</v>
      </c>
      <c r="T175" s="694"/>
      <c r="U175" s="692">
        <f>ROUND(T175*$H175,2)</f>
        <v>0</v>
      </c>
      <c r="V175" s="1694"/>
      <c r="W175" s="1682">
        <f>ROUND(V175*$H175,2)</f>
        <v>0</v>
      </c>
      <c r="X175" s="1694"/>
      <c r="Y175" s="1682">
        <f>ROUND(X175*$H175,2)</f>
        <v>0</v>
      </c>
      <c r="Z175" s="1694"/>
      <c r="AA175" s="1682">
        <f>ROUND(Z175*$H175,2)</f>
        <v>0</v>
      </c>
      <c r="AB175" s="1951"/>
      <c r="AC175" s="1682">
        <f>ROUND(AB175*$H175,2)</f>
        <v>0</v>
      </c>
      <c r="AD175" s="694"/>
      <c r="AE175" s="692">
        <f>ROUND(AD175*$H175,2)</f>
        <v>0</v>
      </c>
      <c r="AF175" s="694"/>
      <c r="AG175" s="692">
        <f>ROUND(AF175*$H175,2)</f>
        <v>0</v>
      </c>
      <c r="AH175" s="694"/>
      <c r="AI175" s="692">
        <f>ROUND(AH175*$H175,2)</f>
        <v>0</v>
      </c>
      <c r="AJ175" s="2111"/>
      <c r="AK175" s="1682">
        <f>ROUND(AJ175*$H175,2)</f>
        <v>0</v>
      </c>
      <c r="AL175" s="694"/>
      <c r="AM175" s="692">
        <f>ROUND(AL175*$H175,2)</f>
        <v>0</v>
      </c>
      <c r="AN175" s="2379">
        <v>55.2</v>
      </c>
      <c r="AO175" s="1682">
        <f>ROUND(AN175*$H175,2)</f>
        <v>2693.76</v>
      </c>
      <c r="AP175" s="2175"/>
      <c r="AQ175" s="1958">
        <f>ROUND(AP175*$H175,2)</f>
        <v>0</v>
      </c>
      <c r="AR175" s="1842">
        <f>AP175+AN175+AL175+AJ175+AH175+AF175+AD175+AB175+Z175+X175+V175+T175+R175+P175+N175+L175+J175</f>
        <v>55.2</v>
      </c>
      <c r="AS175" s="692">
        <f>ROUND(AR175*H175,2)</f>
        <v>2693.76</v>
      </c>
      <c r="AT175" s="1828">
        <f>G175-AR175</f>
        <v>0</v>
      </c>
      <c r="AU175" s="703">
        <f>ROUND(AT175*H175,2)</f>
        <v>0</v>
      </c>
      <c r="AV175" s="814">
        <f>AU175/I175</f>
        <v>0</v>
      </c>
      <c r="GJ175" s="122" t="s">
        <v>7</v>
      </c>
      <c r="GK175" s="123" t="s">
        <v>31</v>
      </c>
      <c r="GL175" s="33"/>
      <c r="GM175" s="124">
        <f>GL175*G175</f>
        <v>0</v>
      </c>
      <c r="GN175" s="124">
        <v>0</v>
      </c>
      <c r="GO175" s="124">
        <f>GN175*G175</f>
        <v>0</v>
      </c>
      <c r="GP175" s="124">
        <v>0</v>
      </c>
      <c r="GQ175" s="125">
        <f>GP175*G175</f>
        <v>0</v>
      </c>
      <c r="GR175" s="22"/>
      <c r="GS175" s="22"/>
      <c r="GT175" s="22"/>
      <c r="GU175" s="22"/>
      <c r="GV175" s="22"/>
      <c r="GW175" s="22"/>
      <c r="GX175" s="22"/>
      <c r="GY175" s="22"/>
      <c r="GZ175" s="22"/>
      <c r="HA175" s="22"/>
      <c r="HB175" s="22"/>
      <c r="HO175" s="126" t="s">
        <v>110</v>
      </c>
      <c r="HQ175" s="126" t="s">
        <v>105</v>
      </c>
      <c r="HR175" s="126" t="s">
        <v>46</v>
      </c>
      <c r="HV175" s="13" t="s">
        <v>103</v>
      </c>
      <c r="IB175" s="127">
        <f>IF(GK175="základní",I175,0)</f>
        <v>2693.76</v>
      </c>
      <c r="IC175" s="127">
        <f>IF(GK175="snížená",I175,0)</f>
        <v>0</v>
      </c>
      <c r="ID175" s="127">
        <f>IF(GK175="zákl. přenesená",I175,0)</f>
        <v>0</v>
      </c>
      <c r="IE175" s="127">
        <f>IF(GK175="sníž. přenesená",I175,0)</f>
        <v>0</v>
      </c>
      <c r="IF175" s="127">
        <f>IF(GK175="nulová",I175,0)</f>
        <v>0</v>
      </c>
      <c r="IG175" s="13" t="s">
        <v>45</v>
      </c>
      <c r="IH175" s="127">
        <f>ROUND(H175*G175,2)</f>
        <v>2693.76</v>
      </c>
      <c r="II175" s="13" t="s">
        <v>110</v>
      </c>
      <c r="IJ175" s="126" t="s">
        <v>1441</v>
      </c>
    </row>
    <row r="176" spans="1:244" s="1" customFormat="1" ht="30" customHeight="1" x14ac:dyDescent="0.2">
      <c r="A176" s="23"/>
      <c r="B176" s="625"/>
      <c r="C176" s="685" t="s">
        <v>112</v>
      </c>
      <c r="D176" s="196"/>
      <c r="E176" s="626" t="s">
        <v>324</v>
      </c>
      <c r="F176" s="196"/>
      <c r="G176" s="196"/>
      <c r="H176" s="197"/>
      <c r="I176" s="498"/>
      <c r="J176" s="693"/>
      <c r="K176" s="409"/>
      <c r="L176" s="693"/>
      <c r="M176" s="409"/>
      <c r="N176" s="693"/>
      <c r="O176" s="409"/>
      <c r="P176" s="693"/>
      <c r="Q176" s="409"/>
      <c r="R176" s="693"/>
      <c r="S176" s="409"/>
      <c r="T176" s="693"/>
      <c r="U176" s="409"/>
      <c r="V176" s="1683"/>
      <c r="W176" s="1684"/>
      <c r="X176" s="1683"/>
      <c r="Y176" s="1684"/>
      <c r="Z176" s="1683"/>
      <c r="AA176" s="1684"/>
      <c r="AB176" s="1853"/>
      <c r="AC176" s="1684"/>
      <c r="AD176" s="693"/>
      <c r="AE176" s="409"/>
      <c r="AF176" s="693"/>
      <c r="AG176" s="409"/>
      <c r="AH176" s="693"/>
      <c r="AI176" s="409"/>
      <c r="AJ176" s="1683"/>
      <c r="AK176" s="1684"/>
      <c r="AL176" s="693"/>
      <c r="AM176" s="409"/>
      <c r="AN176" s="2376"/>
      <c r="AO176" s="1684"/>
      <c r="AP176" s="2172"/>
      <c r="AQ176" s="1959"/>
      <c r="AR176" s="1837"/>
      <c r="AS176" s="409"/>
      <c r="AT176" s="897"/>
      <c r="AU176" s="174"/>
      <c r="AV176" s="815"/>
      <c r="GJ176" s="128"/>
      <c r="GK176" s="129"/>
      <c r="GL176" s="33"/>
      <c r="GM176" s="33"/>
      <c r="GN176" s="33"/>
      <c r="GO176" s="33"/>
      <c r="GP176" s="33"/>
      <c r="GQ176" s="34"/>
      <c r="GR176" s="22"/>
      <c r="GS176" s="22"/>
      <c r="GT176" s="22"/>
      <c r="GU176" s="22"/>
      <c r="GV176" s="22"/>
      <c r="GW176" s="22"/>
      <c r="GX176" s="22"/>
      <c r="GY176" s="22"/>
      <c r="GZ176" s="22"/>
      <c r="HA176" s="22"/>
      <c r="HB176" s="22"/>
      <c r="HQ176" s="13" t="s">
        <v>112</v>
      </c>
      <c r="HR176" s="13" t="s">
        <v>46</v>
      </c>
    </row>
    <row r="177" spans="1:244" s="10" customFormat="1" ht="30" customHeight="1" x14ac:dyDescent="0.2">
      <c r="A177" s="137"/>
      <c r="B177" s="633"/>
      <c r="C177" s="685" t="s">
        <v>114</v>
      </c>
      <c r="D177" s="634" t="s">
        <v>7</v>
      </c>
      <c r="E177" s="635" t="s">
        <v>1442</v>
      </c>
      <c r="F177" s="636"/>
      <c r="G177" s="637">
        <v>55.2</v>
      </c>
      <c r="H177" s="638"/>
      <c r="I177" s="639"/>
      <c r="J177" s="260"/>
      <c r="K177" s="261"/>
      <c r="L177" s="260"/>
      <c r="M177" s="261"/>
      <c r="N177" s="260"/>
      <c r="O177" s="261"/>
      <c r="P177" s="260"/>
      <c r="Q177" s="261"/>
      <c r="R177" s="260"/>
      <c r="S177" s="261"/>
      <c r="T177" s="260"/>
      <c r="U177" s="261"/>
      <c r="V177" s="1687"/>
      <c r="W177" s="1688"/>
      <c r="X177" s="1687"/>
      <c r="Y177" s="1688"/>
      <c r="Z177" s="1687"/>
      <c r="AA177" s="1688"/>
      <c r="AB177" s="1857"/>
      <c r="AC177" s="1688"/>
      <c r="AD177" s="260"/>
      <c r="AE177" s="261"/>
      <c r="AF177" s="260"/>
      <c r="AG177" s="261"/>
      <c r="AH177" s="260"/>
      <c r="AI177" s="261"/>
      <c r="AJ177" s="1687"/>
      <c r="AK177" s="1688"/>
      <c r="AL177" s="260"/>
      <c r="AM177" s="261"/>
      <c r="AN177" s="2378"/>
      <c r="AO177" s="1688"/>
      <c r="AP177" s="2174"/>
      <c r="AQ177" s="1963"/>
      <c r="AR177" s="1839"/>
      <c r="AS177" s="261"/>
      <c r="AT177" s="901"/>
      <c r="AU177" s="239"/>
      <c r="AV177" s="528"/>
      <c r="GJ177" s="140"/>
      <c r="GK177" s="141"/>
      <c r="GL177" s="141"/>
      <c r="GM177" s="141"/>
      <c r="GN177" s="141"/>
      <c r="GO177" s="141"/>
      <c r="GP177" s="141"/>
      <c r="GQ177" s="142"/>
      <c r="HQ177" s="143" t="s">
        <v>114</v>
      </c>
      <c r="HR177" s="143" t="s">
        <v>46</v>
      </c>
      <c r="HS177" s="10" t="s">
        <v>46</v>
      </c>
      <c r="HT177" s="10" t="s">
        <v>23</v>
      </c>
      <c r="HU177" s="10" t="s">
        <v>45</v>
      </c>
      <c r="HV177" s="143" t="s">
        <v>103</v>
      </c>
    </row>
    <row r="178" spans="1:244" s="1" customFormat="1" ht="30" customHeight="1" x14ac:dyDescent="0.2">
      <c r="A178" s="23"/>
      <c r="B178" s="550" t="s">
        <v>350</v>
      </c>
      <c r="C178" s="558" t="s">
        <v>105</v>
      </c>
      <c r="D178" s="559" t="s">
        <v>327</v>
      </c>
      <c r="E178" s="560" t="s">
        <v>328</v>
      </c>
      <c r="F178" s="561" t="s">
        <v>108</v>
      </c>
      <c r="G178" s="562">
        <v>55.2</v>
      </c>
      <c r="H178" s="563">
        <v>23.3</v>
      </c>
      <c r="I178" s="564">
        <f>ROUND(H178*G178,2)</f>
        <v>1286.1600000000001</v>
      </c>
      <c r="J178" s="694"/>
      <c r="K178" s="692">
        <f>ROUND(J178*$H178,2)</f>
        <v>0</v>
      </c>
      <c r="L178" s="694"/>
      <c r="M178" s="692">
        <f>ROUND(L178*$H178,2)</f>
        <v>0</v>
      </c>
      <c r="N178" s="694"/>
      <c r="O178" s="692">
        <f>ROUND(N178*$H178,2)</f>
        <v>0</v>
      </c>
      <c r="P178" s="694"/>
      <c r="Q178" s="692">
        <f>ROUND(P178*$H178,2)</f>
        <v>0</v>
      </c>
      <c r="R178" s="694"/>
      <c r="S178" s="692">
        <f>ROUND(R178*$H178,2)</f>
        <v>0</v>
      </c>
      <c r="T178" s="694"/>
      <c r="U178" s="692">
        <f>ROUND(T178*$H178,2)</f>
        <v>0</v>
      </c>
      <c r="V178" s="1694"/>
      <c r="W178" s="1682">
        <f>ROUND(V178*$H178,2)</f>
        <v>0</v>
      </c>
      <c r="X178" s="1694"/>
      <c r="Y178" s="1682">
        <f>ROUND(X178*$H178,2)</f>
        <v>0</v>
      </c>
      <c r="Z178" s="1694"/>
      <c r="AA178" s="1682">
        <f>ROUND(Z178*$H178,2)</f>
        <v>0</v>
      </c>
      <c r="AB178" s="1951"/>
      <c r="AC178" s="1682">
        <f>ROUND(AB178*$H178,2)</f>
        <v>0</v>
      </c>
      <c r="AD178" s="694"/>
      <c r="AE178" s="692">
        <f>ROUND(AD178*$H178,2)</f>
        <v>0</v>
      </c>
      <c r="AF178" s="694"/>
      <c r="AG178" s="692">
        <f>ROUND(AF178*$H178,2)</f>
        <v>0</v>
      </c>
      <c r="AH178" s="694"/>
      <c r="AI178" s="692">
        <f>ROUND(AH178*$H178,2)</f>
        <v>0</v>
      </c>
      <c r="AJ178" s="2111"/>
      <c r="AK178" s="1682">
        <f>ROUND(AJ178*$H178,2)</f>
        <v>0</v>
      </c>
      <c r="AL178" s="694"/>
      <c r="AM178" s="692">
        <f>ROUND(AL178*$H178,2)</f>
        <v>0</v>
      </c>
      <c r="AN178" s="2379"/>
      <c r="AO178" s="1682">
        <f>ROUND(AN178*$H178,2)</f>
        <v>0</v>
      </c>
      <c r="AP178" s="2175"/>
      <c r="AQ178" s="1958">
        <f>ROUND(AP178*$H178,2)</f>
        <v>0</v>
      </c>
      <c r="AR178" s="1842">
        <f>AP178+AN178+AL178+AJ178+AH178+AF178+AD178+AB178+Z178+X178+V178+T178+R178+P178+N178+L178+J178</f>
        <v>0</v>
      </c>
      <c r="AS178" s="692">
        <f>ROUND(AR178*H178,2)</f>
        <v>0</v>
      </c>
      <c r="AT178" s="1828">
        <f>G178-AR178</f>
        <v>55.2</v>
      </c>
      <c r="AU178" s="703">
        <f>ROUND(AT178*H178,2)</f>
        <v>1286.1600000000001</v>
      </c>
      <c r="AV178" s="814">
        <f>AU178/I178</f>
        <v>1</v>
      </c>
      <c r="GJ178" s="122" t="s">
        <v>7</v>
      </c>
      <c r="GK178" s="123" t="s">
        <v>31</v>
      </c>
      <c r="GL178" s="33"/>
      <c r="GM178" s="124">
        <f>GL178*G178</f>
        <v>0</v>
      </c>
      <c r="GN178" s="124">
        <v>0</v>
      </c>
      <c r="GO178" s="124">
        <f>GN178*G178</f>
        <v>0</v>
      </c>
      <c r="GP178" s="124">
        <v>0</v>
      </c>
      <c r="GQ178" s="125">
        <f>GP178*G178</f>
        <v>0</v>
      </c>
      <c r="GR178" s="22"/>
      <c r="GS178" s="22"/>
      <c r="GT178" s="22"/>
      <c r="GU178" s="22"/>
      <c r="GV178" s="22"/>
      <c r="GW178" s="22"/>
      <c r="GX178" s="22"/>
      <c r="GY178" s="22"/>
      <c r="GZ178" s="22"/>
      <c r="HA178" s="22"/>
      <c r="HB178" s="22"/>
      <c r="HO178" s="126" t="s">
        <v>110</v>
      </c>
      <c r="HQ178" s="126" t="s">
        <v>105</v>
      </c>
      <c r="HR178" s="126" t="s">
        <v>46</v>
      </c>
      <c r="HV178" s="13" t="s">
        <v>103</v>
      </c>
      <c r="IB178" s="127">
        <f>IF(GK178="základní",I178,0)</f>
        <v>1286.1600000000001</v>
      </c>
      <c r="IC178" s="127">
        <f>IF(GK178="snížená",I178,0)</f>
        <v>0</v>
      </c>
      <c r="ID178" s="127">
        <f>IF(GK178="zákl. přenesená",I178,0)</f>
        <v>0</v>
      </c>
      <c r="IE178" s="127">
        <f>IF(GK178="sníž. přenesená",I178,0)</f>
        <v>0</v>
      </c>
      <c r="IF178" s="127">
        <f>IF(GK178="nulová",I178,0)</f>
        <v>0</v>
      </c>
      <c r="IG178" s="13" t="s">
        <v>45</v>
      </c>
      <c r="IH178" s="127">
        <f>ROUND(H178*G178,2)</f>
        <v>1286.1600000000001</v>
      </c>
      <c r="II178" s="13" t="s">
        <v>110</v>
      </c>
      <c r="IJ178" s="126" t="s">
        <v>1443</v>
      </c>
    </row>
    <row r="179" spans="1:244" s="1" customFormat="1" ht="30" customHeight="1" x14ac:dyDescent="0.2">
      <c r="A179" s="23"/>
      <c r="B179" s="625"/>
      <c r="C179" s="685" t="s">
        <v>112</v>
      </c>
      <c r="D179" s="196"/>
      <c r="E179" s="626" t="s">
        <v>330</v>
      </c>
      <c r="F179" s="196"/>
      <c r="G179" s="196"/>
      <c r="H179" s="197"/>
      <c r="I179" s="498"/>
      <c r="J179" s="693"/>
      <c r="K179" s="409"/>
      <c r="L179" s="693"/>
      <c r="M179" s="409"/>
      <c r="N179" s="693"/>
      <c r="O179" s="409"/>
      <c r="P179" s="693"/>
      <c r="Q179" s="409"/>
      <c r="R179" s="693"/>
      <c r="S179" s="409"/>
      <c r="T179" s="693"/>
      <c r="U179" s="409"/>
      <c r="V179" s="1683"/>
      <c r="W179" s="1684"/>
      <c r="X179" s="1683"/>
      <c r="Y179" s="1684"/>
      <c r="Z179" s="1683"/>
      <c r="AA179" s="1684"/>
      <c r="AB179" s="1853"/>
      <c r="AC179" s="1684"/>
      <c r="AD179" s="693"/>
      <c r="AE179" s="409"/>
      <c r="AF179" s="693"/>
      <c r="AG179" s="409"/>
      <c r="AH179" s="693"/>
      <c r="AI179" s="409"/>
      <c r="AJ179" s="1683"/>
      <c r="AK179" s="1684"/>
      <c r="AL179" s="693"/>
      <c r="AM179" s="409"/>
      <c r="AN179" s="2376"/>
      <c r="AO179" s="1684"/>
      <c r="AP179" s="2172"/>
      <c r="AQ179" s="1959"/>
      <c r="AR179" s="1837"/>
      <c r="AS179" s="409"/>
      <c r="AT179" s="897"/>
      <c r="AU179" s="174"/>
      <c r="AV179" s="815"/>
      <c r="GJ179" s="128"/>
      <c r="GK179" s="129"/>
      <c r="GL179" s="33"/>
      <c r="GM179" s="33"/>
      <c r="GN179" s="33"/>
      <c r="GO179" s="33"/>
      <c r="GP179" s="33"/>
      <c r="GQ179" s="34"/>
      <c r="GR179" s="22"/>
      <c r="GS179" s="22"/>
      <c r="GT179" s="22"/>
      <c r="GU179" s="22"/>
      <c r="GV179" s="22"/>
      <c r="GW179" s="22"/>
      <c r="GX179" s="22"/>
      <c r="GY179" s="22"/>
      <c r="GZ179" s="22"/>
      <c r="HA179" s="22"/>
      <c r="HB179" s="22"/>
      <c r="HQ179" s="13" t="s">
        <v>112</v>
      </c>
      <c r="HR179" s="13" t="s">
        <v>46</v>
      </c>
    </row>
    <row r="180" spans="1:244" s="10" customFormat="1" ht="30" customHeight="1" x14ac:dyDescent="0.2">
      <c r="A180" s="137"/>
      <c r="B180" s="633"/>
      <c r="C180" s="685" t="s">
        <v>114</v>
      </c>
      <c r="D180" s="634" t="s">
        <v>7</v>
      </c>
      <c r="E180" s="635" t="s">
        <v>791</v>
      </c>
      <c r="F180" s="636"/>
      <c r="G180" s="637">
        <v>55.2</v>
      </c>
      <c r="H180" s="638"/>
      <c r="I180" s="639"/>
      <c r="J180" s="260"/>
      <c r="K180" s="261"/>
      <c r="L180" s="260"/>
      <c r="M180" s="261"/>
      <c r="N180" s="260"/>
      <c r="O180" s="261"/>
      <c r="P180" s="260"/>
      <c r="Q180" s="261"/>
      <c r="R180" s="260"/>
      <c r="S180" s="261"/>
      <c r="T180" s="260"/>
      <c r="U180" s="261"/>
      <c r="V180" s="1687"/>
      <c r="W180" s="1688"/>
      <c r="X180" s="1687"/>
      <c r="Y180" s="1688"/>
      <c r="Z180" s="1687"/>
      <c r="AA180" s="1688"/>
      <c r="AB180" s="1857"/>
      <c r="AC180" s="1688"/>
      <c r="AD180" s="260"/>
      <c r="AE180" s="261"/>
      <c r="AF180" s="260"/>
      <c r="AG180" s="261"/>
      <c r="AH180" s="260"/>
      <c r="AI180" s="261"/>
      <c r="AJ180" s="1687"/>
      <c r="AK180" s="1688"/>
      <c r="AL180" s="260"/>
      <c r="AM180" s="261"/>
      <c r="AN180" s="2378"/>
      <c r="AO180" s="1688"/>
      <c r="AP180" s="2174"/>
      <c r="AQ180" s="1963"/>
      <c r="AR180" s="1839"/>
      <c r="AS180" s="261"/>
      <c r="AT180" s="901"/>
      <c r="AU180" s="239"/>
      <c r="AV180" s="528"/>
      <c r="GJ180" s="140"/>
      <c r="GK180" s="141"/>
      <c r="GL180" s="141"/>
      <c r="GM180" s="141"/>
      <c r="GN180" s="141"/>
      <c r="GO180" s="141"/>
      <c r="GP180" s="141"/>
      <c r="GQ180" s="142"/>
      <c r="HQ180" s="143" t="s">
        <v>114</v>
      </c>
      <c r="HR180" s="143" t="s">
        <v>46</v>
      </c>
      <c r="HS180" s="10" t="s">
        <v>46</v>
      </c>
      <c r="HT180" s="10" t="s">
        <v>23</v>
      </c>
      <c r="HU180" s="10" t="s">
        <v>45</v>
      </c>
      <c r="HV180" s="143" t="s">
        <v>103</v>
      </c>
    </row>
    <row r="181" spans="1:244" s="1" customFormat="1" ht="30" customHeight="1" x14ac:dyDescent="0.2">
      <c r="A181" s="23"/>
      <c r="B181" s="565" t="s">
        <v>358</v>
      </c>
      <c r="C181" s="566" t="s">
        <v>238</v>
      </c>
      <c r="D181" s="567" t="s">
        <v>333</v>
      </c>
      <c r="E181" s="568" t="s">
        <v>334</v>
      </c>
      <c r="F181" s="569" t="s">
        <v>335</v>
      </c>
      <c r="G181" s="570">
        <v>1.38</v>
      </c>
      <c r="H181" s="571">
        <v>115</v>
      </c>
      <c r="I181" s="572">
        <f>ROUND(H181*G181,2)</f>
        <v>158.69999999999999</v>
      </c>
      <c r="J181" s="694"/>
      <c r="K181" s="692">
        <f>ROUND(J181*$H181,2)</f>
        <v>0</v>
      </c>
      <c r="L181" s="694"/>
      <c r="M181" s="692">
        <f>ROUND(L181*$H181,2)</f>
        <v>0</v>
      </c>
      <c r="N181" s="694"/>
      <c r="O181" s="692">
        <f>ROUND(N181*$H181,2)</f>
        <v>0</v>
      </c>
      <c r="P181" s="694"/>
      <c r="Q181" s="692">
        <f>ROUND(P181*$H181,2)</f>
        <v>0</v>
      </c>
      <c r="R181" s="694"/>
      <c r="S181" s="692">
        <f>ROUND(R181*$H181,2)</f>
        <v>0</v>
      </c>
      <c r="T181" s="694"/>
      <c r="U181" s="692">
        <f>ROUND(T181*$H181,2)</f>
        <v>0</v>
      </c>
      <c r="V181" s="1694"/>
      <c r="W181" s="1682">
        <f>ROUND(V181*$H181,2)</f>
        <v>0</v>
      </c>
      <c r="X181" s="1694"/>
      <c r="Y181" s="1682">
        <f>ROUND(X181*$H181,2)</f>
        <v>0</v>
      </c>
      <c r="Z181" s="1694"/>
      <c r="AA181" s="1682">
        <f>ROUND(Z181*$H181,2)</f>
        <v>0</v>
      </c>
      <c r="AB181" s="1951"/>
      <c r="AC181" s="1682">
        <f>ROUND(AB181*$H181,2)</f>
        <v>0</v>
      </c>
      <c r="AD181" s="694"/>
      <c r="AE181" s="692">
        <f>ROUND(AD181*$H181,2)</f>
        <v>0</v>
      </c>
      <c r="AF181" s="694"/>
      <c r="AG181" s="692">
        <f>ROUND(AF181*$H181,2)</f>
        <v>0</v>
      </c>
      <c r="AH181" s="694"/>
      <c r="AI181" s="692">
        <f>ROUND(AH181*$H181,2)</f>
        <v>0</v>
      </c>
      <c r="AJ181" s="2111"/>
      <c r="AK181" s="1682">
        <f>ROUND(AJ181*$H181,2)</f>
        <v>0</v>
      </c>
      <c r="AL181" s="694"/>
      <c r="AM181" s="692">
        <f>ROUND(AL181*$H181,2)</f>
        <v>0</v>
      </c>
      <c r="AN181" s="2379"/>
      <c r="AO181" s="1682">
        <f>ROUND(AN181*$H181,2)</f>
        <v>0</v>
      </c>
      <c r="AP181" s="2175"/>
      <c r="AQ181" s="1958">
        <f>ROUND(AP181*$H181,2)</f>
        <v>0</v>
      </c>
      <c r="AR181" s="1842">
        <f>AP181+AN181+AL181+AJ181+AH181+AF181+AD181+AB181+Z181+X181+V181+T181+R181+P181+N181+L181+J181</f>
        <v>0</v>
      </c>
      <c r="AS181" s="692">
        <f>ROUND(AR181*H181,2)</f>
        <v>0</v>
      </c>
      <c r="AT181" s="1828">
        <f>G181-AR181</f>
        <v>1.38</v>
      </c>
      <c r="AU181" s="703">
        <f>ROUND(AT181*H181,2)</f>
        <v>158.69999999999999</v>
      </c>
      <c r="AV181" s="814">
        <f>AU181/I181</f>
        <v>1</v>
      </c>
      <c r="GJ181" s="164" t="s">
        <v>7</v>
      </c>
      <c r="GK181" s="165" t="s">
        <v>31</v>
      </c>
      <c r="GL181" s="33"/>
      <c r="GM181" s="124">
        <f>GL181*G181</f>
        <v>0</v>
      </c>
      <c r="GN181" s="124">
        <v>1E-3</v>
      </c>
      <c r="GO181" s="124">
        <f>GN181*G181</f>
        <v>1.3799999999999999E-3</v>
      </c>
      <c r="GP181" s="124">
        <v>0</v>
      </c>
      <c r="GQ181" s="125">
        <f>GP181*G181</f>
        <v>0</v>
      </c>
      <c r="GR181" s="22"/>
      <c r="GS181" s="22"/>
      <c r="GT181" s="22"/>
      <c r="GU181" s="22"/>
      <c r="GV181" s="22"/>
      <c r="GW181" s="22"/>
      <c r="GX181" s="22"/>
      <c r="GY181" s="22"/>
      <c r="GZ181" s="22"/>
      <c r="HA181" s="22"/>
      <c r="HB181" s="22"/>
      <c r="HO181" s="126" t="s">
        <v>166</v>
      </c>
      <c r="HQ181" s="126" t="s">
        <v>238</v>
      </c>
      <c r="HR181" s="126" t="s">
        <v>46</v>
      </c>
      <c r="HV181" s="13" t="s">
        <v>103</v>
      </c>
      <c r="IB181" s="127">
        <f>IF(GK181="základní",I181,0)</f>
        <v>158.69999999999999</v>
      </c>
      <c r="IC181" s="127">
        <f>IF(GK181="snížená",I181,0)</f>
        <v>0</v>
      </c>
      <c r="ID181" s="127">
        <f>IF(GK181="zákl. přenesená",I181,0)</f>
        <v>0</v>
      </c>
      <c r="IE181" s="127">
        <f>IF(GK181="sníž. přenesená",I181,0)</f>
        <v>0</v>
      </c>
      <c r="IF181" s="127">
        <f>IF(GK181="nulová",I181,0)</f>
        <v>0</v>
      </c>
      <c r="IG181" s="13" t="s">
        <v>45</v>
      </c>
      <c r="IH181" s="127">
        <f>ROUND(H181*G181,2)</f>
        <v>158.69999999999999</v>
      </c>
      <c r="II181" s="13" t="s">
        <v>110</v>
      </c>
      <c r="IJ181" s="126" t="s">
        <v>1444</v>
      </c>
    </row>
    <row r="182" spans="1:244" s="10" customFormat="1" ht="30" customHeight="1" x14ac:dyDescent="0.2">
      <c r="A182" s="137"/>
      <c r="B182" s="633"/>
      <c r="C182" s="685" t="s">
        <v>114</v>
      </c>
      <c r="D182" s="634" t="s">
        <v>7</v>
      </c>
      <c r="E182" s="635" t="s">
        <v>793</v>
      </c>
      <c r="F182" s="636"/>
      <c r="G182" s="637">
        <v>1.38</v>
      </c>
      <c r="H182" s="638"/>
      <c r="I182" s="639"/>
      <c r="J182" s="260"/>
      <c r="K182" s="261"/>
      <c r="L182" s="260"/>
      <c r="M182" s="261"/>
      <c r="N182" s="260"/>
      <c r="O182" s="261"/>
      <c r="P182" s="260"/>
      <c r="Q182" s="261"/>
      <c r="R182" s="260"/>
      <c r="S182" s="261"/>
      <c r="T182" s="260"/>
      <c r="U182" s="261"/>
      <c r="V182" s="1687"/>
      <c r="W182" s="1688"/>
      <c r="X182" s="1687"/>
      <c r="Y182" s="1688"/>
      <c r="Z182" s="1687"/>
      <c r="AA182" s="1688"/>
      <c r="AB182" s="1857"/>
      <c r="AC182" s="1688"/>
      <c r="AD182" s="260"/>
      <c r="AE182" s="261"/>
      <c r="AF182" s="260"/>
      <c r="AG182" s="261"/>
      <c r="AH182" s="260"/>
      <c r="AI182" s="261"/>
      <c r="AJ182" s="1687"/>
      <c r="AK182" s="1688"/>
      <c r="AL182" s="260"/>
      <c r="AM182" s="261"/>
      <c r="AN182" s="2378"/>
      <c r="AO182" s="1688"/>
      <c r="AP182" s="2174"/>
      <c r="AQ182" s="1963"/>
      <c r="AR182" s="1839"/>
      <c r="AS182" s="261"/>
      <c r="AT182" s="901"/>
      <c r="AU182" s="239"/>
      <c r="AV182" s="528"/>
      <c r="GJ182" s="140"/>
      <c r="GK182" s="141"/>
      <c r="GL182" s="141"/>
      <c r="GM182" s="141"/>
      <c r="GN182" s="141"/>
      <c r="GO182" s="141"/>
      <c r="GP182" s="141"/>
      <c r="GQ182" s="142"/>
      <c r="HQ182" s="143" t="s">
        <v>114</v>
      </c>
      <c r="HR182" s="143" t="s">
        <v>46</v>
      </c>
      <c r="HS182" s="10" t="s">
        <v>46</v>
      </c>
      <c r="HT182" s="10" t="s">
        <v>23</v>
      </c>
      <c r="HU182" s="10" t="s">
        <v>44</v>
      </c>
      <c r="HV182" s="143" t="s">
        <v>103</v>
      </c>
    </row>
    <row r="183" spans="1:244" s="1" customFormat="1" ht="30" customHeight="1" x14ac:dyDescent="0.2">
      <c r="A183" s="23"/>
      <c r="B183" s="550" t="s">
        <v>365</v>
      </c>
      <c r="C183" s="558" t="s">
        <v>105</v>
      </c>
      <c r="D183" s="559" t="s">
        <v>339</v>
      </c>
      <c r="E183" s="560" t="s">
        <v>340</v>
      </c>
      <c r="F183" s="561" t="s">
        <v>341</v>
      </c>
      <c r="G183" s="562">
        <v>5</v>
      </c>
      <c r="H183" s="563">
        <v>5555</v>
      </c>
      <c r="I183" s="564">
        <f>ROUND(H183*G183,2)</f>
        <v>27775</v>
      </c>
      <c r="J183" s="694"/>
      <c r="K183" s="692">
        <f t="shared" ref="K183:K184" si="0">ROUND(J183*$H183,2)</f>
        <v>0</v>
      </c>
      <c r="L183" s="694"/>
      <c r="M183" s="692">
        <f t="shared" ref="M183:M184" si="1">ROUND(L183*$H183,2)</f>
        <v>0</v>
      </c>
      <c r="N183" s="694"/>
      <c r="O183" s="692">
        <f t="shared" ref="O183:O184" si="2">ROUND(N183*$H183,2)</f>
        <v>0</v>
      </c>
      <c r="P183" s="694"/>
      <c r="Q183" s="692">
        <f t="shared" ref="Q183:Q184" si="3">ROUND(P183*$H183,2)</f>
        <v>0</v>
      </c>
      <c r="R183" s="694"/>
      <c r="S183" s="692">
        <f t="shared" ref="S183:S184" si="4">ROUND(R183*$H183,2)</f>
        <v>0</v>
      </c>
      <c r="T183" s="694"/>
      <c r="U183" s="692">
        <f t="shared" ref="U183:U184" si="5">ROUND(T183*$H183,2)</f>
        <v>0</v>
      </c>
      <c r="V183" s="1694"/>
      <c r="W183" s="1682">
        <f t="shared" ref="W183:W184" si="6">ROUND(V183*$H183,2)</f>
        <v>0</v>
      </c>
      <c r="X183" s="1694"/>
      <c r="Y183" s="1682">
        <f t="shared" ref="Y183:Y184" si="7">ROUND(X183*$H183,2)</f>
        <v>0</v>
      </c>
      <c r="Z183" s="1694"/>
      <c r="AA183" s="1682">
        <f t="shared" ref="AA183:AA184" si="8">ROUND(Z183*$H183,2)</f>
        <v>0</v>
      </c>
      <c r="AB183" s="1951"/>
      <c r="AC183" s="1682">
        <f t="shared" ref="AC183:AC184" si="9">ROUND(AB183*$H183,2)</f>
        <v>0</v>
      </c>
      <c r="AD183" s="694"/>
      <c r="AE183" s="692">
        <f t="shared" ref="AE183:AE184" si="10">ROUND(AD183*$H183,2)</f>
        <v>0</v>
      </c>
      <c r="AF183" s="694"/>
      <c r="AG183" s="692">
        <f t="shared" ref="AG183:AG184" si="11">ROUND(AF183*$H183,2)</f>
        <v>0</v>
      </c>
      <c r="AH183" s="694"/>
      <c r="AI183" s="692">
        <f t="shared" ref="AI183:AI184" si="12">ROUND(AH183*$H183,2)</f>
        <v>0</v>
      </c>
      <c r="AJ183" s="2111"/>
      <c r="AK183" s="1682">
        <f t="shared" ref="AK183:AK184" si="13">ROUND(AJ183*$H183,2)</f>
        <v>0</v>
      </c>
      <c r="AL183" s="694"/>
      <c r="AM183" s="692">
        <f t="shared" ref="AM183:AM184" si="14">ROUND(AL183*$H183,2)</f>
        <v>0</v>
      </c>
      <c r="AN183" s="2379">
        <v>2</v>
      </c>
      <c r="AO183" s="1682">
        <f t="shared" ref="AO183:AO184" si="15">ROUND(AN183*$H183,2)</f>
        <v>11110</v>
      </c>
      <c r="AP183" s="2175"/>
      <c r="AQ183" s="1958">
        <f t="shared" ref="AQ183:AQ184" si="16">ROUND(AP183*$H183,2)</f>
        <v>0</v>
      </c>
      <c r="AR183" s="1842">
        <f t="shared" ref="AR183:AR184" si="17">AP183+AN183+AL183+AJ183+AH183+AF183+AD183+AB183+Z183+X183+V183+T183+R183+P183+N183+L183+J183</f>
        <v>2</v>
      </c>
      <c r="AS183" s="692">
        <f t="shared" ref="AS183:AS184" si="18">ROUND(AR183*H183,2)</f>
        <v>11110</v>
      </c>
      <c r="AT183" s="1828">
        <f t="shared" ref="AT183:AT184" si="19">G183-AR183</f>
        <v>3</v>
      </c>
      <c r="AU183" s="703">
        <f t="shared" ref="AU183:AU184" si="20">ROUND(AT183*H183,2)</f>
        <v>16665</v>
      </c>
      <c r="AV183" s="814">
        <f t="shared" ref="AV183:AV184" si="21">AU183/I183</f>
        <v>0.6</v>
      </c>
      <c r="GJ183" s="122" t="s">
        <v>7</v>
      </c>
      <c r="GK183" s="123" t="s">
        <v>31</v>
      </c>
      <c r="GL183" s="33"/>
      <c r="GM183" s="124">
        <f>GL183*G183</f>
        <v>0</v>
      </c>
      <c r="GN183" s="124">
        <v>0</v>
      </c>
      <c r="GO183" s="124">
        <f>GN183*G183</f>
        <v>0</v>
      </c>
      <c r="GP183" s="124">
        <v>0</v>
      </c>
      <c r="GQ183" s="125">
        <f>GP183*G183</f>
        <v>0</v>
      </c>
      <c r="GR183" s="22"/>
      <c r="GS183" s="22"/>
      <c r="GT183" s="22"/>
      <c r="GU183" s="22"/>
      <c r="GV183" s="22"/>
      <c r="GW183" s="22"/>
      <c r="GX183" s="22"/>
      <c r="GY183" s="22"/>
      <c r="GZ183" s="22"/>
      <c r="HA183" s="22"/>
      <c r="HB183" s="22"/>
      <c r="HO183" s="126" t="s">
        <v>110</v>
      </c>
      <c r="HQ183" s="126" t="s">
        <v>105</v>
      </c>
      <c r="HR183" s="126" t="s">
        <v>46</v>
      </c>
      <c r="HV183" s="13" t="s">
        <v>103</v>
      </c>
      <c r="IB183" s="127">
        <f>IF(GK183="základní",I183,0)</f>
        <v>27775</v>
      </c>
      <c r="IC183" s="127">
        <f>IF(GK183="snížená",I183,0)</f>
        <v>0</v>
      </c>
      <c r="ID183" s="127">
        <f>IF(GK183="zákl. přenesená",I183,0)</f>
        <v>0</v>
      </c>
      <c r="IE183" s="127">
        <f>IF(GK183="sníž. přenesená",I183,0)</f>
        <v>0</v>
      </c>
      <c r="IF183" s="127">
        <f>IF(GK183="nulová",I183,0)</f>
        <v>0</v>
      </c>
      <c r="IG183" s="13" t="s">
        <v>45</v>
      </c>
      <c r="IH183" s="127">
        <f>ROUND(H183*G183,2)</f>
        <v>27775</v>
      </c>
      <c r="II183" s="13" t="s">
        <v>110</v>
      </c>
      <c r="IJ183" s="126" t="s">
        <v>1445</v>
      </c>
    </row>
    <row r="184" spans="1:244" s="1" customFormat="1" ht="30" customHeight="1" x14ac:dyDescent="0.2">
      <c r="A184" s="23"/>
      <c r="B184" s="550" t="s">
        <v>372</v>
      </c>
      <c r="C184" s="558" t="s">
        <v>105</v>
      </c>
      <c r="D184" s="559" t="s">
        <v>344</v>
      </c>
      <c r="E184" s="560" t="s">
        <v>345</v>
      </c>
      <c r="F184" s="561" t="s">
        <v>346</v>
      </c>
      <c r="G184" s="562">
        <v>1</v>
      </c>
      <c r="H184" s="563">
        <v>10000</v>
      </c>
      <c r="I184" s="564">
        <f>ROUND(H184*G184,2)</f>
        <v>10000</v>
      </c>
      <c r="J184" s="694"/>
      <c r="K184" s="692">
        <f t="shared" si="0"/>
        <v>0</v>
      </c>
      <c r="L184" s="694"/>
      <c r="M184" s="692">
        <f t="shared" si="1"/>
        <v>0</v>
      </c>
      <c r="N184" s="694"/>
      <c r="O184" s="692">
        <f t="shared" si="2"/>
        <v>0</v>
      </c>
      <c r="P184" s="694"/>
      <c r="Q184" s="692">
        <f t="shared" si="3"/>
        <v>0</v>
      </c>
      <c r="R184" s="694"/>
      <c r="S184" s="692">
        <f t="shared" si="4"/>
        <v>0</v>
      </c>
      <c r="T184" s="694"/>
      <c r="U184" s="692">
        <f t="shared" si="5"/>
        <v>0</v>
      </c>
      <c r="V184" s="1694">
        <v>1</v>
      </c>
      <c r="W184" s="1682">
        <f t="shared" si="6"/>
        <v>10000</v>
      </c>
      <c r="X184" s="1694"/>
      <c r="Y184" s="1682">
        <f t="shared" si="7"/>
        <v>0</v>
      </c>
      <c r="Z184" s="1694"/>
      <c r="AA184" s="1682">
        <f t="shared" si="8"/>
        <v>0</v>
      </c>
      <c r="AB184" s="1951"/>
      <c r="AC184" s="1682">
        <f t="shared" si="9"/>
        <v>0</v>
      </c>
      <c r="AD184" s="694"/>
      <c r="AE184" s="692">
        <f t="shared" si="10"/>
        <v>0</v>
      </c>
      <c r="AF184" s="694"/>
      <c r="AG184" s="692">
        <f t="shared" si="11"/>
        <v>0</v>
      </c>
      <c r="AH184" s="694"/>
      <c r="AI184" s="692">
        <f t="shared" si="12"/>
        <v>0</v>
      </c>
      <c r="AJ184" s="2111"/>
      <c r="AK184" s="1682">
        <f t="shared" si="13"/>
        <v>0</v>
      </c>
      <c r="AL184" s="694"/>
      <c r="AM184" s="692">
        <f t="shared" si="14"/>
        <v>0</v>
      </c>
      <c r="AN184" s="2379"/>
      <c r="AO184" s="1682">
        <f t="shared" si="15"/>
        <v>0</v>
      </c>
      <c r="AP184" s="2175"/>
      <c r="AQ184" s="1958">
        <f t="shared" si="16"/>
        <v>0</v>
      </c>
      <c r="AR184" s="1842">
        <f t="shared" si="17"/>
        <v>1</v>
      </c>
      <c r="AS184" s="692">
        <f t="shared" si="18"/>
        <v>10000</v>
      </c>
      <c r="AT184" s="1828">
        <f t="shared" si="19"/>
        <v>0</v>
      </c>
      <c r="AU184" s="703">
        <f t="shared" si="20"/>
        <v>0</v>
      </c>
      <c r="AV184" s="814">
        <f t="shared" si="21"/>
        <v>0</v>
      </c>
      <c r="GJ184" s="122" t="s">
        <v>7</v>
      </c>
      <c r="GK184" s="123" t="s">
        <v>31</v>
      </c>
      <c r="GL184" s="33"/>
      <c r="GM184" s="124">
        <f>GL184*G184</f>
        <v>0</v>
      </c>
      <c r="GN184" s="124">
        <v>0</v>
      </c>
      <c r="GO184" s="124">
        <f>GN184*G184</f>
        <v>0</v>
      </c>
      <c r="GP184" s="124">
        <v>0</v>
      </c>
      <c r="GQ184" s="125">
        <f>GP184*G184</f>
        <v>0</v>
      </c>
      <c r="GR184" s="22"/>
      <c r="GS184" s="22"/>
      <c r="GT184" s="22"/>
      <c r="GU184" s="22"/>
      <c r="GV184" s="22"/>
      <c r="GW184" s="22"/>
      <c r="GX184" s="22"/>
      <c r="GY184" s="22"/>
      <c r="GZ184" s="22"/>
      <c r="HA184" s="22"/>
      <c r="HB184" s="22"/>
      <c r="HO184" s="126" t="s">
        <v>110</v>
      </c>
      <c r="HQ184" s="126" t="s">
        <v>105</v>
      </c>
      <c r="HR184" s="126" t="s">
        <v>46</v>
      </c>
      <c r="HV184" s="13" t="s">
        <v>103</v>
      </c>
      <c r="IB184" s="127">
        <f>IF(GK184="základní",I184,0)</f>
        <v>10000</v>
      </c>
      <c r="IC184" s="127">
        <f>IF(GK184="snížená",I184,0)</f>
        <v>0</v>
      </c>
      <c r="ID184" s="127">
        <f>IF(GK184="zákl. přenesená",I184,0)</f>
        <v>0</v>
      </c>
      <c r="IE184" s="127">
        <f>IF(GK184="sníž. přenesená",I184,0)</f>
        <v>0</v>
      </c>
      <c r="IF184" s="127">
        <f>IF(GK184="nulová",I184,0)</f>
        <v>0</v>
      </c>
      <c r="IG184" s="13" t="s">
        <v>45</v>
      </c>
      <c r="IH184" s="127">
        <f>ROUND(H184*G184,2)</f>
        <v>10000</v>
      </c>
      <c r="II184" s="13" t="s">
        <v>110</v>
      </c>
      <c r="IJ184" s="126" t="s">
        <v>1446</v>
      </c>
    </row>
    <row r="185" spans="1:244" s="10" customFormat="1" ht="30" customHeight="1" thickBot="1" x14ac:dyDescent="0.25">
      <c r="A185" s="137"/>
      <c r="B185" s="633"/>
      <c r="C185" s="685" t="s">
        <v>114</v>
      </c>
      <c r="D185" s="634" t="s">
        <v>7</v>
      </c>
      <c r="E185" s="635" t="s">
        <v>1094</v>
      </c>
      <c r="F185" s="636"/>
      <c r="G185" s="637">
        <v>1</v>
      </c>
      <c r="H185" s="638"/>
      <c r="I185" s="639"/>
      <c r="J185" s="260"/>
      <c r="K185" s="261"/>
      <c r="L185" s="260"/>
      <c r="M185" s="261"/>
      <c r="N185" s="260"/>
      <c r="O185" s="261"/>
      <c r="P185" s="260"/>
      <c r="Q185" s="261"/>
      <c r="R185" s="260"/>
      <c r="S185" s="261"/>
      <c r="T185" s="260"/>
      <c r="U185" s="261"/>
      <c r="V185" s="1687"/>
      <c r="W185" s="1688"/>
      <c r="X185" s="1687"/>
      <c r="Y185" s="1688"/>
      <c r="Z185" s="1687"/>
      <c r="AA185" s="1688"/>
      <c r="AB185" s="1857"/>
      <c r="AC185" s="1688"/>
      <c r="AD185" s="260"/>
      <c r="AE185" s="261"/>
      <c r="AF185" s="260"/>
      <c r="AG185" s="261"/>
      <c r="AH185" s="260"/>
      <c r="AI185" s="261"/>
      <c r="AJ185" s="1687"/>
      <c r="AK185" s="1688"/>
      <c r="AL185" s="260"/>
      <c r="AM185" s="261"/>
      <c r="AN185" s="2378"/>
      <c r="AO185" s="1688"/>
      <c r="AP185" s="2174"/>
      <c r="AQ185" s="1963"/>
      <c r="AR185" s="1839"/>
      <c r="AS185" s="261"/>
      <c r="AT185" s="901"/>
      <c r="AU185" s="239"/>
      <c r="AV185" s="528"/>
      <c r="GJ185" s="140"/>
      <c r="GK185" s="141"/>
      <c r="GL185" s="141"/>
      <c r="GM185" s="141"/>
      <c r="GN185" s="141"/>
      <c r="GO185" s="141"/>
      <c r="GP185" s="141"/>
      <c r="GQ185" s="142"/>
      <c r="HQ185" s="143" t="s">
        <v>114</v>
      </c>
      <c r="HR185" s="143" t="s">
        <v>46</v>
      </c>
      <c r="HS185" s="10" t="s">
        <v>46</v>
      </c>
      <c r="HT185" s="10" t="s">
        <v>23</v>
      </c>
      <c r="HU185" s="10" t="s">
        <v>45</v>
      </c>
      <c r="HV185" s="143" t="s">
        <v>103</v>
      </c>
    </row>
    <row r="186" spans="1:244" s="8" customFormat="1" ht="30" customHeight="1" thickBot="1" x14ac:dyDescent="0.3">
      <c r="A186" s="106"/>
      <c r="B186" s="654"/>
      <c r="C186" s="655"/>
      <c r="D186" s="655"/>
      <c r="E186" s="655"/>
      <c r="F186" s="655"/>
      <c r="G186" s="655"/>
      <c r="H186" s="655"/>
      <c r="I186" s="656"/>
      <c r="J186" s="2255" t="s">
        <v>2484</v>
      </c>
      <c r="K186" s="2266"/>
      <c r="L186" s="2275" t="s">
        <v>2485</v>
      </c>
      <c r="M186" s="2266"/>
      <c r="N186" s="2255" t="s">
        <v>2486</v>
      </c>
      <c r="O186" s="2266"/>
      <c r="P186" s="2255" t="s">
        <v>2487</v>
      </c>
      <c r="Q186" s="2266"/>
      <c r="R186" s="2255" t="s">
        <v>2488</v>
      </c>
      <c r="S186" s="2266"/>
      <c r="T186" s="2255" t="s">
        <v>2489</v>
      </c>
      <c r="U186" s="2266"/>
      <c r="V186" s="2270" t="s">
        <v>2490</v>
      </c>
      <c r="W186" s="2271"/>
      <c r="X186" s="2270" t="s">
        <v>2491</v>
      </c>
      <c r="Y186" s="2271"/>
      <c r="Z186" s="2270" t="s">
        <v>2492</v>
      </c>
      <c r="AA186" s="2271"/>
      <c r="AB186" s="2270" t="s">
        <v>2493</v>
      </c>
      <c r="AC186" s="2271"/>
      <c r="AD186" s="2255" t="s">
        <v>2494</v>
      </c>
      <c r="AE186" s="2266"/>
      <c r="AF186" s="2255" t="s">
        <v>2495</v>
      </c>
      <c r="AG186" s="2266"/>
      <c r="AH186" s="2255" t="s">
        <v>2496</v>
      </c>
      <c r="AI186" s="2266"/>
      <c r="AJ186" s="2270" t="s">
        <v>2497</v>
      </c>
      <c r="AK186" s="2271"/>
      <c r="AL186" s="2255" t="s">
        <v>2498</v>
      </c>
      <c r="AM186" s="2266"/>
      <c r="AN186" s="2270" t="s">
        <v>2499</v>
      </c>
      <c r="AO186" s="2271"/>
      <c r="AP186" s="2272" t="s">
        <v>2504</v>
      </c>
      <c r="AQ186" s="2273"/>
      <c r="AR186" s="2255" t="s">
        <v>2500</v>
      </c>
      <c r="AS186" s="2266"/>
      <c r="AT186" s="2255" t="s">
        <v>2501</v>
      </c>
      <c r="AU186" s="2299"/>
      <c r="AV186" s="521" t="s">
        <v>2502</v>
      </c>
      <c r="GJ186" s="109"/>
      <c r="GK186" s="110"/>
      <c r="GL186" s="110"/>
      <c r="GM186" s="111">
        <f>SUM(GM187:GM195)</f>
        <v>0</v>
      </c>
      <c r="GN186" s="110"/>
      <c r="GO186" s="111">
        <f>SUM(GO187:GO195)</f>
        <v>0</v>
      </c>
      <c r="GP186" s="110"/>
      <c r="GQ186" s="112">
        <f>SUM(GQ187:GQ195)</f>
        <v>0</v>
      </c>
      <c r="HO186" s="113" t="s">
        <v>45</v>
      </c>
      <c r="HQ186" s="114" t="s">
        <v>43</v>
      </c>
      <c r="HR186" s="114" t="s">
        <v>45</v>
      </c>
      <c r="HV186" s="113" t="s">
        <v>103</v>
      </c>
      <c r="IH186" s="115">
        <f>SUM(IH187:IH195)</f>
        <v>75909.47</v>
      </c>
    </row>
    <row r="187" spans="1:244" s="1" customFormat="1" ht="30" customHeight="1" thickBot="1" x14ac:dyDescent="0.25">
      <c r="A187" s="23"/>
      <c r="B187" s="599"/>
      <c r="C187" s="600"/>
      <c r="D187" s="600"/>
      <c r="E187" s="600"/>
      <c r="F187" s="600"/>
      <c r="G187" s="600"/>
      <c r="H187" s="600"/>
      <c r="I187" s="601"/>
      <c r="J187" s="175" t="s">
        <v>91</v>
      </c>
      <c r="K187" s="177" t="s">
        <v>2503</v>
      </c>
      <c r="L187" s="175" t="s">
        <v>91</v>
      </c>
      <c r="M187" s="177" t="s">
        <v>2503</v>
      </c>
      <c r="N187" s="175" t="s">
        <v>91</v>
      </c>
      <c r="O187" s="177" t="s">
        <v>2503</v>
      </c>
      <c r="P187" s="175" t="s">
        <v>91</v>
      </c>
      <c r="Q187" s="177" t="s">
        <v>2503</v>
      </c>
      <c r="R187" s="175" t="s">
        <v>91</v>
      </c>
      <c r="S187" s="177" t="s">
        <v>2503</v>
      </c>
      <c r="T187" s="175" t="s">
        <v>91</v>
      </c>
      <c r="U187" s="177" t="s">
        <v>2503</v>
      </c>
      <c r="V187" s="1599" t="s">
        <v>91</v>
      </c>
      <c r="W187" s="1600" t="s">
        <v>2503</v>
      </c>
      <c r="X187" s="1599" t="s">
        <v>91</v>
      </c>
      <c r="Y187" s="1600" t="s">
        <v>2503</v>
      </c>
      <c r="Z187" s="1599" t="s">
        <v>91</v>
      </c>
      <c r="AA187" s="1600" t="s">
        <v>2503</v>
      </c>
      <c r="AB187" s="1763" t="s">
        <v>91</v>
      </c>
      <c r="AC187" s="1600" t="s">
        <v>2503</v>
      </c>
      <c r="AD187" s="175" t="s">
        <v>91</v>
      </c>
      <c r="AE187" s="177" t="s">
        <v>2503</v>
      </c>
      <c r="AF187" s="175" t="s">
        <v>91</v>
      </c>
      <c r="AG187" s="177" t="s">
        <v>2503</v>
      </c>
      <c r="AH187" s="175" t="s">
        <v>91</v>
      </c>
      <c r="AI187" s="177" t="s">
        <v>2503</v>
      </c>
      <c r="AJ187" s="1599" t="s">
        <v>91</v>
      </c>
      <c r="AK187" s="1600" t="s">
        <v>2503</v>
      </c>
      <c r="AL187" s="175" t="s">
        <v>91</v>
      </c>
      <c r="AM187" s="177" t="s">
        <v>2503</v>
      </c>
      <c r="AN187" s="2372" t="s">
        <v>91</v>
      </c>
      <c r="AO187" s="1600" t="s">
        <v>2503</v>
      </c>
      <c r="AP187" s="2168" t="s">
        <v>91</v>
      </c>
      <c r="AQ187" s="1896" t="s">
        <v>2503</v>
      </c>
      <c r="AR187" s="1090" t="s">
        <v>91</v>
      </c>
      <c r="AS187" s="177" t="s">
        <v>2503</v>
      </c>
      <c r="AT187" s="789" t="s">
        <v>91</v>
      </c>
      <c r="AU187" s="176" t="s">
        <v>2503</v>
      </c>
      <c r="AV187" s="816"/>
      <c r="GJ187" s="122" t="s">
        <v>7</v>
      </c>
      <c r="GK187" s="123" t="s">
        <v>31</v>
      </c>
      <c r="GL187" s="33"/>
      <c r="GM187" s="124">
        <f>GL187*G189</f>
        <v>0</v>
      </c>
      <c r="GN187" s="124">
        <v>0</v>
      </c>
      <c r="GO187" s="124">
        <f>GN187*G189</f>
        <v>0</v>
      </c>
      <c r="GP187" s="124">
        <v>0</v>
      </c>
      <c r="GQ187" s="125">
        <f>GP187*G189</f>
        <v>0</v>
      </c>
      <c r="GR187" s="22"/>
      <c r="GS187" s="22"/>
      <c r="GT187" s="22"/>
      <c r="GU187" s="22"/>
      <c r="GV187" s="22"/>
      <c r="GW187" s="22"/>
      <c r="GX187" s="22"/>
      <c r="GY187" s="22"/>
      <c r="GZ187" s="22"/>
      <c r="HA187" s="22"/>
      <c r="HB187" s="22"/>
      <c r="HO187" s="126" t="s">
        <v>110</v>
      </c>
      <c r="HQ187" s="126" t="s">
        <v>105</v>
      </c>
      <c r="HR187" s="126" t="s">
        <v>46</v>
      </c>
      <c r="HV187" s="13" t="s">
        <v>103</v>
      </c>
      <c r="IB187" s="127">
        <f>IF(GK187="základní",I189,0)</f>
        <v>66288.3</v>
      </c>
      <c r="IC187" s="127">
        <f>IF(GK187="snížená",I189,0)</f>
        <v>0</v>
      </c>
      <c r="ID187" s="127">
        <f>IF(GK187="zákl. přenesená",I189,0)</f>
        <v>0</v>
      </c>
      <c r="IE187" s="127">
        <f>IF(GK187="sníž. přenesená",I189,0)</f>
        <v>0</v>
      </c>
      <c r="IF187" s="127">
        <f>IF(GK187="nulová",I189,0)</f>
        <v>0</v>
      </c>
      <c r="IG187" s="13" t="s">
        <v>45</v>
      </c>
      <c r="IH187" s="127">
        <f>ROUND(H189*G189,2)</f>
        <v>66288.3</v>
      </c>
      <c r="II187" s="13" t="s">
        <v>110</v>
      </c>
      <c r="IJ187" s="126" t="s">
        <v>1447</v>
      </c>
    </row>
    <row r="188" spans="1:244" s="1131" customFormat="1" ht="30" customHeight="1" thickBot="1" x14ac:dyDescent="0.35">
      <c r="A188" s="1156"/>
      <c r="B188" s="1151"/>
      <c r="C188" s="412" t="s">
        <v>43</v>
      </c>
      <c r="D188" s="412" t="s">
        <v>110</v>
      </c>
      <c r="E188" s="1119" t="s">
        <v>349</v>
      </c>
      <c r="F188" s="413"/>
      <c r="G188" s="413"/>
      <c r="H188" s="1120"/>
      <c r="I188" s="1121">
        <f>IH186</f>
        <v>75909.47</v>
      </c>
      <c r="J188" s="1122"/>
      <c r="K188" s="1123">
        <f>K189+K195</f>
        <v>0</v>
      </c>
      <c r="L188" s="404"/>
      <c r="M188" s="404">
        <f>M189+M195</f>
        <v>0</v>
      </c>
      <c r="N188" s="404"/>
      <c r="O188" s="404">
        <f>O189+O195</f>
        <v>0</v>
      </c>
      <c r="P188" s="404"/>
      <c r="Q188" s="404">
        <f>Q189+Q195</f>
        <v>0</v>
      </c>
      <c r="R188" s="404"/>
      <c r="S188" s="404">
        <f>S189+S195</f>
        <v>0</v>
      </c>
      <c r="T188" s="404"/>
      <c r="U188" s="404">
        <f>U189+U195</f>
        <v>0</v>
      </c>
      <c r="V188" s="1670"/>
      <c r="W188" s="1670">
        <f>W189+W195</f>
        <v>0</v>
      </c>
      <c r="X188" s="1670"/>
      <c r="Y188" s="1670">
        <f>Y189+Y195</f>
        <v>37366</v>
      </c>
      <c r="Z188" s="1670"/>
      <c r="AA188" s="1670">
        <f>AA189+AA195</f>
        <v>14407.75</v>
      </c>
      <c r="AB188" s="1765"/>
      <c r="AC188" s="1670">
        <f>AC189+AC195</f>
        <v>8410.36</v>
      </c>
      <c r="AD188" s="404"/>
      <c r="AE188" s="404">
        <f>AE189+AE195</f>
        <v>0</v>
      </c>
      <c r="AF188" s="404"/>
      <c r="AG188" s="404">
        <f>AG189+AG195</f>
        <v>0</v>
      </c>
      <c r="AH188" s="404"/>
      <c r="AI188" s="404">
        <f>AI189+AI195</f>
        <v>1773.6</v>
      </c>
      <c r="AJ188" s="1670"/>
      <c r="AK188" s="1670">
        <f>AK189+AK195</f>
        <v>640.46</v>
      </c>
      <c r="AL188" s="404"/>
      <c r="AM188" s="404">
        <f>AM189+AM195</f>
        <v>12016.14</v>
      </c>
      <c r="AN188" s="2374"/>
      <c r="AO188" s="1670">
        <f>AO189+AO195</f>
        <v>0</v>
      </c>
      <c r="AP188" s="2170"/>
      <c r="AQ188" s="1937">
        <f>AQ189+AQ195</f>
        <v>0</v>
      </c>
      <c r="AR188" s="188"/>
      <c r="AS188" s="1123">
        <f>AS189+AS195</f>
        <v>74614.31</v>
      </c>
      <c r="AT188" s="791"/>
      <c r="AU188" s="1158">
        <f>AU189+AU195</f>
        <v>1295.1600000000001</v>
      </c>
      <c r="AV188" s="1124">
        <f>AU188/I188</f>
        <v>1.7061902816605096E-2</v>
      </c>
      <c r="GJ188" s="1133"/>
      <c r="GK188" s="1134"/>
      <c r="GL188" s="1134"/>
      <c r="GM188" s="1134"/>
      <c r="GN188" s="1134"/>
      <c r="GO188" s="1134"/>
      <c r="GP188" s="1134"/>
      <c r="GQ188" s="1135"/>
      <c r="HQ188" s="1136" t="s">
        <v>112</v>
      </c>
      <c r="HR188" s="1136" t="s">
        <v>46</v>
      </c>
    </row>
    <row r="189" spans="1:244" s="10" customFormat="1" ht="30" customHeight="1" x14ac:dyDescent="0.2">
      <c r="A189" s="137"/>
      <c r="B189" s="550" t="s">
        <v>377</v>
      </c>
      <c r="C189" s="551" t="s">
        <v>105</v>
      </c>
      <c r="D189" s="552" t="s">
        <v>351</v>
      </c>
      <c r="E189" s="553" t="s">
        <v>352</v>
      </c>
      <c r="F189" s="554" t="s">
        <v>194</v>
      </c>
      <c r="G189" s="555">
        <v>74.75</v>
      </c>
      <c r="H189" s="556">
        <v>886.8</v>
      </c>
      <c r="I189" s="557">
        <f>ROUND(H189*G189,2)</f>
        <v>66288.3</v>
      </c>
      <c r="J189" s="694"/>
      <c r="K189" s="692">
        <f>ROUND(J189*$H189,2)</f>
        <v>0</v>
      </c>
      <c r="L189" s="694"/>
      <c r="M189" s="692">
        <f>ROUND(L189*$H189,2)</f>
        <v>0</v>
      </c>
      <c r="N189" s="694"/>
      <c r="O189" s="692">
        <f>ROUND(N189*$H189,2)</f>
        <v>0</v>
      </c>
      <c r="P189" s="694"/>
      <c r="Q189" s="692">
        <f>ROUND(P189*$H189,2)</f>
        <v>0</v>
      </c>
      <c r="R189" s="694"/>
      <c r="S189" s="692">
        <f>ROUND(R189*$H189,2)</f>
        <v>0</v>
      </c>
      <c r="T189" s="694"/>
      <c r="U189" s="692">
        <f>ROUND(T189*$H189,2)</f>
        <v>0</v>
      </c>
      <c r="V189" s="1694">
        <v>0</v>
      </c>
      <c r="W189" s="1682">
        <f>ROUND(V189*$H189,2)</f>
        <v>0</v>
      </c>
      <c r="X189" s="1742">
        <v>37</v>
      </c>
      <c r="Y189" s="1682">
        <f>ROUND(X189*$H189,2)</f>
        <v>32811.599999999999</v>
      </c>
      <c r="Z189" s="1825">
        <v>14</v>
      </c>
      <c r="AA189" s="1682">
        <f>ROUND(Z189*$H189,2)</f>
        <v>12415.2</v>
      </c>
      <c r="AB189" s="1951">
        <v>8.1999999999999993</v>
      </c>
      <c r="AC189" s="1682">
        <f>ROUND(AB189*$H189,2)</f>
        <v>7271.76</v>
      </c>
      <c r="AD189" s="694"/>
      <c r="AE189" s="692">
        <f>ROUND(AD189*$H189,2)</f>
        <v>0</v>
      </c>
      <c r="AF189" s="694"/>
      <c r="AG189" s="692">
        <f>ROUND(AF189*$H189,2)</f>
        <v>0</v>
      </c>
      <c r="AH189" s="694">
        <v>2</v>
      </c>
      <c r="AI189" s="692">
        <f>ROUND(AH189*$H189,2)</f>
        <v>1773.6</v>
      </c>
      <c r="AJ189" s="1825">
        <v>0</v>
      </c>
      <c r="AK189" s="1682">
        <f>ROUND(AJ189*$H189,2)</f>
        <v>0</v>
      </c>
      <c r="AL189" s="694">
        <v>13.55</v>
      </c>
      <c r="AM189" s="692">
        <f>ROUND(AL189*$H189,2)</f>
        <v>12016.14</v>
      </c>
      <c r="AN189" s="2379"/>
      <c r="AO189" s="1682">
        <f>ROUND(AN189*$H189,2)</f>
        <v>0</v>
      </c>
      <c r="AP189" s="2175"/>
      <c r="AQ189" s="1958">
        <f>ROUND(AP189*$H189,2)</f>
        <v>0</v>
      </c>
      <c r="AR189" s="1842">
        <f>AP189+AN189+AL189+AJ189+AH189+AF189+AD189+AB189+Z189+X189+V189+T189+R189+P189+N189+L189+J189</f>
        <v>74.75</v>
      </c>
      <c r="AS189" s="692">
        <f>ROUND(AR189*H189,2)</f>
        <v>66288.3</v>
      </c>
      <c r="AT189" s="1828">
        <f>G189-AR189</f>
        <v>0</v>
      </c>
      <c r="AU189" s="703">
        <f>ROUND(AT189*H189,2)</f>
        <v>0</v>
      </c>
      <c r="AV189" s="814">
        <f>AU189/I189</f>
        <v>0</v>
      </c>
      <c r="GJ189" s="140"/>
      <c r="GK189" s="141"/>
      <c r="GL189" s="141"/>
      <c r="GM189" s="141"/>
      <c r="GN189" s="141"/>
      <c r="GO189" s="141"/>
      <c r="GP189" s="141"/>
      <c r="GQ189" s="142"/>
      <c r="HQ189" s="143" t="s">
        <v>114</v>
      </c>
      <c r="HR189" s="143" t="s">
        <v>46</v>
      </c>
      <c r="HS189" s="10" t="s">
        <v>46</v>
      </c>
      <c r="HT189" s="10" t="s">
        <v>23</v>
      </c>
      <c r="HU189" s="10" t="s">
        <v>44</v>
      </c>
      <c r="HV189" s="143" t="s">
        <v>103</v>
      </c>
    </row>
    <row r="190" spans="1:244" s="10" customFormat="1" ht="61.2" customHeight="1" x14ac:dyDescent="0.2">
      <c r="A190" s="137"/>
      <c r="B190" s="625"/>
      <c r="C190" s="685" t="s">
        <v>112</v>
      </c>
      <c r="D190" s="196"/>
      <c r="E190" s="626" t="s">
        <v>354</v>
      </c>
      <c r="F190" s="196"/>
      <c r="G190" s="196"/>
      <c r="H190" s="197"/>
      <c r="I190" s="498"/>
      <c r="J190" s="260"/>
      <c r="K190" s="261"/>
      <c r="L190" s="260"/>
      <c r="M190" s="261"/>
      <c r="N190" s="260"/>
      <c r="O190" s="261"/>
      <c r="P190" s="260"/>
      <c r="Q190" s="261"/>
      <c r="R190" s="260"/>
      <c r="S190" s="261"/>
      <c r="T190" s="260"/>
      <c r="U190" s="261"/>
      <c r="V190" s="1687"/>
      <c r="W190" s="1688"/>
      <c r="X190" s="1687"/>
      <c r="Y190" s="1688"/>
      <c r="Z190" s="1687"/>
      <c r="AA190" s="1688"/>
      <c r="AB190" s="1857"/>
      <c r="AC190" s="1688"/>
      <c r="AD190" s="260"/>
      <c r="AE190" s="261"/>
      <c r="AF190" s="260"/>
      <c r="AG190" s="261"/>
      <c r="AH190" s="260"/>
      <c r="AI190" s="261"/>
      <c r="AJ190" s="1687"/>
      <c r="AK190" s="1688"/>
      <c r="AL190" s="260"/>
      <c r="AM190" s="261"/>
      <c r="AN190" s="2378"/>
      <c r="AO190" s="1688"/>
      <c r="AP190" s="2174"/>
      <c r="AQ190" s="1963"/>
      <c r="AR190" s="1839"/>
      <c r="AS190" s="261"/>
      <c r="AT190" s="901"/>
      <c r="AU190" s="239"/>
      <c r="AV190" s="528"/>
      <c r="GJ190" s="140"/>
      <c r="GK190" s="141"/>
      <c r="GL190" s="141"/>
      <c r="GM190" s="141"/>
      <c r="GN190" s="141"/>
      <c r="GO190" s="141"/>
      <c r="GP190" s="141"/>
      <c r="GQ190" s="142"/>
      <c r="HQ190" s="143" t="s">
        <v>114</v>
      </c>
      <c r="HR190" s="143" t="s">
        <v>46</v>
      </c>
      <c r="HS190" s="10" t="s">
        <v>46</v>
      </c>
      <c r="HT190" s="10" t="s">
        <v>23</v>
      </c>
      <c r="HU190" s="10" t="s">
        <v>44</v>
      </c>
      <c r="HV190" s="143" t="s">
        <v>103</v>
      </c>
    </row>
    <row r="191" spans="1:244" s="10" customFormat="1" ht="30" customHeight="1" x14ac:dyDescent="0.2">
      <c r="A191" s="137"/>
      <c r="B191" s="633"/>
      <c r="C191" s="685" t="s">
        <v>114</v>
      </c>
      <c r="D191" s="634" t="s">
        <v>7</v>
      </c>
      <c r="E191" s="635" t="s">
        <v>1448</v>
      </c>
      <c r="F191" s="636"/>
      <c r="G191" s="637">
        <v>45.67</v>
      </c>
      <c r="H191" s="638"/>
      <c r="I191" s="639"/>
      <c r="J191" s="260"/>
      <c r="K191" s="261"/>
      <c r="L191" s="260"/>
      <c r="M191" s="261"/>
      <c r="N191" s="260"/>
      <c r="O191" s="261"/>
      <c r="P191" s="260"/>
      <c r="Q191" s="261"/>
      <c r="R191" s="260"/>
      <c r="S191" s="261"/>
      <c r="T191" s="260"/>
      <c r="U191" s="261"/>
      <c r="V191" s="1687"/>
      <c r="W191" s="1688"/>
      <c r="X191" s="1687"/>
      <c r="Y191" s="1688"/>
      <c r="Z191" s="1687"/>
      <c r="AA191" s="1688"/>
      <c r="AB191" s="1857"/>
      <c r="AC191" s="1688"/>
      <c r="AD191" s="260"/>
      <c r="AE191" s="261"/>
      <c r="AF191" s="260"/>
      <c r="AG191" s="261"/>
      <c r="AH191" s="260"/>
      <c r="AI191" s="261"/>
      <c r="AJ191" s="1687"/>
      <c r="AK191" s="1688"/>
      <c r="AL191" s="260"/>
      <c r="AM191" s="261"/>
      <c r="AN191" s="2378"/>
      <c r="AO191" s="1688"/>
      <c r="AP191" s="2174"/>
      <c r="AQ191" s="1963"/>
      <c r="AR191" s="1839"/>
      <c r="AS191" s="261"/>
      <c r="AT191" s="901"/>
      <c r="AU191" s="239"/>
      <c r="AV191" s="528"/>
      <c r="GJ191" s="140"/>
      <c r="GK191" s="141"/>
      <c r="GL191" s="141"/>
      <c r="GM191" s="141"/>
      <c r="GN191" s="141"/>
      <c r="GO191" s="141"/>
      <c r="GP191" s="141"/>
      <c r="GQ191" s="142"/>
      <c r="HQ191" s="143" t="s">
        <v>114</v>
      </c>
      <c r="HR191" s="143" t="s">
        <v>46</v>
      </c>
      <c r="HS191" s="10" t="s">
        <v>46</v>
      </c>
      <c r="HT191" s="10" t="s">
        <v>23</v>
      </c>
      <c r="HU191" s="10" t="s">
        <v>44</v>
      </c>
      <c r="HV191" s="143" t="s">
        <v>103</v>
      </c>
    </row>
    <row r="192" spans="1:244" s="12" customFormat="1" ht="30" customHeight="1" x14ac:dyDescent="0.2">
      <c r="A192" s="151"/>
      <c r="B192" s="633"/>
      <c r="C192" s="685" t="s">
        <v>114</v>
      </c>
      <c r="D192" s="634" t="s">
        <v>7</v>
      </c>
      <c r="E192" s="635" t="s">
        <v>1449</v>
      </c>
      <c r="F192" s="636"/>
      <c r="G192" s="637">
        <v>15.02</v>
      </c>
      <c r="H192" s="638"/>
      <c r="I192" s="639"/>
      <c r="J192" s="697"/>
      <c r="K192" s="698"/>
      <c r="L192" s="697"/>
      <c r="M192" s="698"/>
      <c r="N192" s="697"/>
      <c r="O192" s="698"/>
      <c r="P192" s="697"/>
      <c r="Q192" s="698"/>
      <c r="R192" s="697"/>
      <c r="S192" s="698"/>
      <c r="T192" s="697"/>
      <c r="U192" s="698"/>
      <c r="V192" s="1692"/>
      <c r="W192" s="1693"/>
      <c r="X192" s="1692"/>
      <c r="Y192" s="1693"/>
      <c r="Z192" s="1692"/>
      <c r="AA192" s="1693"/>
      <c r="AB192" s="1859"/>
      <c r="AC192" s="1693"/>
      <c r="AD192" s="697"/>
      <c r="AE192" s="698"/>
      <c r="AF192" s="697"/>
      <c r="AG192" s="698"/>
      <c r="AH192" s="697"/>
      <c r="AI192" s="698"/>
      <c r="AJ192" s="1692"/>
      <c r="AK192" s="1693"/>
      <c r="AL192" s="697"/>
      <c r="AM192" s="698"/>
      <c r="AN192" s="2381"/>
      <c r="AO192" s="1693"/>
      <c r="AP192" s="2177"/>
      <c r="AQ192" s="1967"/>
      <c r="AR192" s="1841"/>
      <c r="AS192" s="698"/>
      <c r="AT192" s="903"/>
      <c r="AU192" s="242"/>
      <c r="AV192" s="529"/>
      <c r="GJ192" s="154"/>
      <c r="GK192" s="155"/>
      <c r="GL192" s="155"/>
      <c r="GM192" s="155"/>
      <c r="GN192" s="155"/>
      <c r="GO192" s="155"/>
      <c r="GP192" s="155"/>
      <c r="GQ192" s="156"/>
      <c r="HQ192" s="157" t="s">
        <v>114</v>
      </c>
      <c r="HR192" s="157" t="s">
        <v>46</v>
      </c>
      <c r="HS192" s="12" t="s">
        <v>110</v>
      </c>
      <c r="HT192" s="12" t="s">
        <v>23</v>
      </c>
      <c r="HU192" s="12" t="s">
        <v>45</v>
      </c>
      <c r="HV192" s="157" t="s">
        <v>103</v>
      </c>
    </row>
    <row r="193" spans="1:244" s="1" customFormat="1" ht="30" customHeight="1" x14ac:dyDescent="0.2">
      <c r="A193" s="23"/>
      <c r="B193" s="633"/>
      <c r="C193" s="685" t="s">
        <v>114</v>
      </c>
      <c r="D193" s="634" t="s">
        <v>7</v>
      </c>
      <c r="E193" s="635" t="s">
        <v>1450</v>
      </c>
      <c r="F193" s="636"/>
      <c r="G193" s="637">
        <v>14.06</v>
      </c>
      <c r="H193" s="638"/>
      <c r="I193" s="639"/>
      <c r="J193" s="693"/>
      <c r="K193" s="409"/>
      <c r="L193" s="693"/>
      <c r="M193" s="409"/>
      <c r="N193" s="693"/>
      <c r="O193" s="409"/>
      <c r="P193" s="693"/>
      <c r="Q193" s="409"/>
      <c r="R193" s="693"/>
      <c r="S193" s="409"/>
      <c r="T193" s="693"/>
      <c r="U193" s="409"/>
      <c r="V193" s="1683"/>
      <c r="W193" s="1684"/>
      <c r="X193" s="1683"/>
      <c r="Y193" s="1684"/>
      <c r="Z193" s="1683"/>
      <c r="AA193" s="1684"/>
      <c r="AB193" s="1853"/>
      <c r="AC193" s="1684"/>
      <c r="AD193" s="693"/>
      <c r="AE193" s="409"/>
      <c r="AF193" s="693"/>
      <c r="AG193" s="409"/>
      <c r="AH193" s="693"/>
      <c r="AI193" s="409"/>
      <c r="AJ193" s="1683"/>
      <c r="AK193" s="1684"/>
      <c r="AL193" s="693"/>
      <c r="AM193" s="409"/>
      <c r="AN193" s="2376"/>
      <c r="AO193" s="1684"/>
      <c r="AP193" s="2172"/>
      <c r="AQ193" s="1959"/>
      <c r="AR193" s="1837"/>
      <c r="AS193" s="409"/>
      <c r="AT193" s="897"/>
      <c r="AU193" s="174"/>
      <c r="AV193" s="815"/>
      <c r="GJ193" s="122" t="s">
        <v>7</v>
      </c>
      <c r="GK193" s="123" t="s">
        <v>31</v>
      </c>
      <c r="GL193" s="33"/>
      <c r="GM193" s="124">
        <f>GL193*G195</f>
        <v>0</v>
      </c>
      <c r="GN193" s="124">
        <v>0</v>
      </c>
      <c r="GO193" s="124">
        <f>GN193*G195</f>
        <v>0</v>
      </c>
      <c r="GP193" s="124">
        <v>0</v>
      </c>
      <c r="GQ193" s="125">
        <f>GP193*G195</f>
        <v>0</v>
      </c>
      <c r="GR193" s="22"/>
      <c r="GS193" s="22"/>
      <c r="GT193" s="22"/>
      <c r="GU193" s="22"/>
      <c r="GV193" s="22"/>
      <c r="GW193" s="22"/>
      <c r="GX193" s="22"/>
      <c r="GY193" s="22"/>
      <c r="GZ193" s="22"/>
      <c r="HA193" s="22"/>
      <c r="HB193" s="22"/>
      <c r="HO193" s="126" t="s">
        <v>110</v>
      </c>
      <c r="HQ193" s="126" t="s">
        <v>105</v>
      </c>
      <c r="HR193" s="126" t="s">
        <v>46</v>
      </c>
      <c r="HV193" s="13" t="s">
        <v>103</v>
      </c>
      <c r="IB193" s="127">
        <f>IF(GK193="základní",I195,0)</f>
        <v>9621.17</v>
      </c>
      <c r="IC193" s="127">
        <f>IF(GK193="snížená",I195,0)</f>
        <v>0</v>
      </c>
      <c r="ID193" s="127">
        <f>IF(GK193="zákl. přenesená",I195,0)</f>
        <v>0</v>
      </c>
      <c r="IE193" s="127">
        <f>IF(GK193="sníž. přenesená",I195,0)</f>
        <v>0</v>
      </c>
      <c r="IF193" s="127">
        <f>IF(GK193="nulová",I195,0)</f>
        <v>0</v>
      </c>
      <c r="IG193" s="13" t="s">
        <v>45</v>
      </c>
      <c r="IH193" s="127">
        <f>ROUND(H195*G195,2)</f>
        <v>9621.17</v>
      </c>
      <c r="II193" s="13" t="s">
        <v>110</v>
      </c>
      <c r="IJ193" s="126" t="s">
        <v>1451</v>
      </c>
    </row>
    <row r="194" spans="1:244" s="1" customFormat="1" ht="30" customHeight="1" x14ac:dyDescent="0.2">
      <c r="A194" s="23"/>
      <c r="B194" s="640"/>
      <c r="C194" s="685" t="s">
        <v>114</v>
      </c>
      <c r="D194" s="641" t="s">
        <v>7</v>
      </c>
      <c r="E194" s="642" t="s">
        <v>132</v>
      </c>
      <c r="F194" s="643"/>
      <c r="G194" s="644">
        <v>74.75</v>
      </c>
      <c r="H194" s="645"/>
      <c r="I194" s="646"/>
      <c r="J194" s="693"/>
      <c r="K194" s="409"/>
      <c r="L194" s="693"/>
      <c r="M194" s="409"/>
      <c r="N194" s="693"/>
      <c r="O194" s="409"/>
      <c r="P194" s="693"/>
      <c r="Q194" s="409"/>
      <c r="R194" s="693"/>
      <c r="S194" s="409"/>
      <c r="T194" s="693"/>
      <c r="U194" s="409"/>
      <c r="V194" s="1683"/>
      <c r="W194" s="1684"/>
      <c r="X194" s="1683"/>
      <c r="Y194" s="1684"/>
      <c r="Z194" s="1683"/>
      <c r="AA194" s="1684"/>
      <c r="AB194" s="1853"/>
      <c r="AC194" s="1684"/>
      <c r="AD194" s="693"/>
      <c r="AE194" s="409"/>
      <c r="AF194" s="693"/>
      <c r="AG194" s="409"/>
      <c r="AH194" s="693"/>
      <c r="AI194" s="409"/>
      <c r="AJ194" s="1683"/>
      <c r="AK194" s="1684"/>
      <c r="AL194" s="693"/>
      <c r="AM194" s="409"/>
      <c r="AN194" s="2376"/>
      <c r="AO194" s="1684"/>
      <c r="AP194" s="2172"/>
      <c r="AQ194" s="1959"/>
      <c r="AR194" s="1837"/>
      <c r="AS194" s="409"/>
      <c r="AT194" s="897"/>
      <c r="AU194" s="174"/>
      <c r="AV194" s="815"/>
      <c r="GJ194" s="128"/>
      <c r="GK194" s="129"/>
      <c r="GL194" s="33"/>
      <c r="GM194" s="33"/>
      <c r="GN194" s="33"/>
      <c r="GO194" s="33"/>
      <c r="GP194" s="33"/>
      <c r="GQ194" s="34"/>
      <c r="GR194" s="22"/>
      <c r="GS194" s="22"/>
      <c r="GT194" s="22"/>
      <c r="GU194" s="22"/>
      <c r="GV194" s="22"/>
      <c r="GW194" s="22"/>
      <c r="GX194" s="22"/>
      <c r="GY194" s="22"/>
      <c r="GZ194" s="22"/>
      <c r="HA194" s="22"/>
      <c r="HB194" s="22"/>
      <c r="HQ194" s="13" t="s">
        <v>112</v>
      </c>
      <c r="HR194" s="13" t="s">
        <v>46</v>
      </c>
    </row>
    <row r="195" spans="1:244" s="10" customFormat="1" ht="30" customHeight="1" x14ac:dyDescent="0.2">
      <c r="A195" s="137"/>
      <c r="B195" s="550" t="s">
        <v>383</v>
      </c>
      <c r="C195" s="558" t="s">
        <v>105</v>
      </c>
      <c r="D195" s="559" t="s">
        <v>359</v>
      </c>
      <c r="E195" s="560" t="s">
        <v>360</v>
      </c>
      <c r="F195" s="561" t="s">
        <v>194</v>
      </c>
      <c r="G195" s="562">
        <v>3.38</v>
      </c>
      <c r="H195" s="563">
        <v>2846.5</v>
      </c>
      <c r="I195" s="564">
        <f>ROUND(H195*G195,2)</f>
        <v>9621.17</v>
      </c>
      <c r="J195" s="694"/>
      <c r="K195" s="692">
        <f>ROUND(J195*$H195,2)</f>
        <v>0</v>
      </c>
      <c r="L195" s="694"/>
      <c r="M195" s="692">
        <f>ROUND(L195*$H195,2)</f>
        <v>0</v>
      </c>
      <c r="N195" s="694"/>
      <c r="O195" s="692">
        <f>ROUND(N195*$H195,2)</f>
        <v>0</v>
      </c>
      <c r="P195" s="694"/>
      <c r="Q195" s="692">
        <f>ROUND(P195*$H195,2)</f>
        <v>0</v>
      </c>
      <c r="R195" s="694"/>
      <c r="S195" s="692">
        <f>ROUND(R195*$H195,2)</f>
        <v>0</v>
      </c>
      <c r="T195" s="694"/>
      <c r="U195" s="692">
        <f>ROUND(T195*$H195,2)</f>
        <v>0</v>
      </c>
      <c r="V195" s="1694"/>
      <c r="W195" s="1682">
        <f>ROUND(V195*$H195,2)</f>
        <v>0</v>
      </c>
      <c r="X195" s="1689">
        <v>1.6</v>
      </c>
      <c r="Y195" s="1682">
        <f>ROUND(X195*$H195,2)</f>
        <v>4554.3999999999996</v>
      </c>
      <c r="Z195" s="1825">
        <v>0.7</v>
      </c>
      <c r="AA195" s="1682">
        <f>ROUND(Z195*$H195,2)</f>
        <v>1992.55</v>
      </c>
      <c r="AB195" s="1951">
        <v>0.4</v>
      </c>
      <c r="AC195" s="1682">
        <f>ROUND(AB195*$H195,2)</f>
        <v>1138.5999999999999</v>
      </c>
      <c r="AD195" s="694"/>
      <c r="AE195" s="692">
        <f>ROUND(AD195*$H195,2)</f>
        <v>0</v>
      </c>
      <c r="AF195" s="694"/>
      <c r="AG195" s="692">
        <f>ROUND(AF195*$H195,2)</f>
        <v>0</v>
      </c>
      <c r="AH195" s="694">
        <v>0</v>
      </c>
      <c r="AI195" s="692">
        <f>ROUND(AH195*$H195,2)</f>
        <v>0</v>
      </c>
      <c r="AJ195" s="1825">
        <v>0.22500000000000001</v>
      </c>
      <c r="AK195" s="1682">
        <f>ROUND(AJ195*$H195,2)</f>
        <v>640.46</v>
      </c>
      <c r="AL195" s="694"/>
      <c r="AM195" s="692">
        <f>ROUND(AL195*$H195,2)</f>
        <v>0</v>
      </c>
      <c r="AN195" s="2379"/>
      <c r="AO195" s="1682">
        <f>ROUND(AN195*$H195,2)</f>
        <v>0</v>
      </c>
      <c r="AP195" s="2175"/>
      <c r="AQ195" s="1958">
        <f>ROUND(AP195*$H195,2)</f>
        <v>0</v>
      </c>
      <c r="AR195" s="1842">
        <f>AP195+AN195+AL195+AJ195+AH195+AF195+AD195+AB195+Z195+X195+V195+T195+R195+P195+N195+L195+J195</f>
        <v>2.9249999999999998</v>
      </c>
      <c r="AS195" s="692">
        <f>ROUND(AR195*H195,2)</f>
        <v>8326.01</v>
      </c>
      <c r="AT195" s="1828">
        <f>G195-AR195</f>
        <v>0.45500000000000007</v>
      </c>
      <c r="AU195" s="703">
        <f>ROUND(AT195*H195,2)</f>
        <v>1295.1600000000001</v>
      </c>
      <c r="AV195" s="814">
        <f>AU195/I195</f>
        <v>0.13461564445904189</v>
      </c>
      <c r="GJ195" s="140"/>
      <c r="GK195" s="141"/>
      <c r="GL195" s="141"/>
      <c r="GM195" s="141"/>
      <c r="GN195" s="141"/>
      <c r="GO195" s="141"/>
      <c r="GP195" s="141"/>
      <c r="GQ195" s="142"/>
      <c r="HQ195" s="143" t="s">
        <v>114</v>
      </c>
      <c r="HR195" s="143" t="s">
        <v>46</v>
      </c>
      <c r="HS195" s="10" t="s">
        <v>46</v>
      </c>
      <c r="HT195" s="10" t="s">
        <v>23</v>
      </c>
      <c r="HU195" s="10" t="s">
        <v>45</v>
      </c>
      <c r="HV195" s="143" t="s">
        <v>103</v>
      </c>
    </row>
    <row r="196" spans="1:244" s="8" customFormat="1" ht="30" customHeight="1" x14ac:dyDescent="0.25">
      <c r="A196" s="106"/>
      <c r="B196" s="625"/>
      <c r="C196" s="685" t="s">
        <v>112</v>
      </c>
      <c r="D196" s="196"/>
      <c r="E196" s="626" t="s">
        <v>362</v>
      </c>
      <c r="F196" s="196"/>
      <c r="G196" s="196"/>
      <c r="H196" s="197"/>
      <c r="I196" s="498"/>
      <c r="J196" s="262"/>
      <c r="K196" s="263"/>
      <c r="L196" s="262"/>
      <c r="M196" s="263"/>
      <c r="N196" s="262"/>
      <c r="O196" s="263"/>
      <c r="P196" s="262"/>
      <c r="Q196" s="263"/>
      <c r="R196" s="262"/>
      <c r="S196" s="263"/>
      <c r="T196" s="262"/>
      <c r="U196" s="263"/>
      <c r="V196" s="1695"/>
      <c r="W196" s="1696"/>
      <c r="X196" s="1695"/>
      <c r="Y196" s="1696"/>
      <c r="Z196" s="1695"/>
      <c r="AA196" s="1696"/>
      <c r="AB196" s="1952"/>
      <c r="AC196" s="1696"/>
      <c r="AD196" s="262"/>
      <c r="AE196" s="263"/>
      <c r="AF196" s="262"/>
      <c r="AG196" s="263"/>
      <c r="AH196" s="262"/>
      <c r="AI196" s="263"/>
      <c r="AJ196" s="1695"/>
      <c r="AK196" s="1696"/>
      <c r="AL196" s="262"/>
      <c r="AM196" s="263"/>
      <c r="AN196" s="2382"/>
      <c r="AO196" s="1696"/>
      <c r="AP196" s="2178"/>
      <c r="AQ196" s="1969"/>
      <c r="AR196" s="1844"/>
      <c r="AS196" s="263"/>
      <c r="AT196" s="1059"/>
      <c r="AU196" s="234"/>
      <c r="AV196" s="532"/>
      <c r="GJ196" s="109"/>
      <c r="GK196" s="110"/>
      <c r="GL196" s="110"/>
      <c r="GM196" s="111">
        <f>SUM(GM197:GM224)</f>
        <v>0</v>
      </c>
      <c r="GN196" s="110"/>
      <c r="GO196" s="111">
        <f>SUM(GO197:GO224)</f>
        <v>0</v>
      </c>
      <c r="GP196" s="110"/>
      <c r="GQ196" s="112">
        <f>SUM(GQ197:GQ224)</f>
        <v>0</v>
      </c>
      <c r="HO196" s="113" t="s">
        <v>45</v>
      </c>
      <c r="HQ196" s="114" t="s">
        <v>43</v>
      </c>
      <c r="HR196" s="114" t="s">
        <v>45</v>
      </c>
      <c r="HV196" s="113" t="s">
        <v>103</v>
      </c>
      <c r="IH196" s="115">
        <f>SUM(IH197:IH224)</f>
        <v>895623.92</v>
      </c>
    </row>
    <row r="197" spans="1:244" s="1" customFormat="1" ht="30" customHeight="1" thickBot="1" x14ac:dyDescent="0.25">
      <c r="A197" s="23"/>
      <c r="B197" s="633"/>
      <c r="C197" s="685" t="s">
        <v>114</v>
      </c>
      <c r="D197" s="634" t="s">
        <v>7</v>
      </c>
      <c r="E197" s="635" t="s">
        <v>1452</v>
      </c>
      <c r="F197" s="636"/>
      <c r="G197" s="637">
        <v>3.38</v>
      </c>
      <c r="H197" s="638"/>
      <c r="I197" s="639"/>
      <c r="J197" s="693"/>
      <c r="K197" s="409"/>
      <c r="L197" s="693"/>
      <c r="M197" s="409"/>
      <c r="N197" s="693"/>
      <c r="O197" s="409"/>
      <c r="P197" s="693"/>
      <c r="Q197" s="409"/>
      <c r="R197" s="693"/>
      <c r="S197" s="409"/>
      <c r="T197" s="693"/>
      <c r="U197" s="409"/>
      <c r="V197" s="1683"/>
      <c r="W197" s="1684"/>
      <c r="X197" s="1683"/>
      <c r="Y197" s="1684"/>
      <c r="Z197" s="1683"/>
      <c r="AA197" s="1684"/>
      <c r="AB197" s="1853"/>
      <c r="AC197" s="1684"/>
      <c r="AD197" s="693"/>
      <c r="AE197" s="409"/>
      <c r="AF197" s="693"/>
      <c r="AG197" s="409"/>
      <c r="AH197" s="693"/>
      <c r="AI197" s="409"/>
      <c r="AJ197" s="1683"/>
      <c r="AK197" s="1684"/>
      <c r="AL197" s="693"/>
      <c r="AM197" s="409"/>
      <c r="AN197" s="2376"/>
      <c r="AO197" s="1684"/>
      <c r="AP197" s="2172"/>
      <c r="AQ197" s="1959"/>
      <c r="AR197" s="1837"/>
      <c r="AS197" s="409"/>
      <c r="AT197" s="897"/>
      <c r="AU197" s="174"/>
      <c r="AV197" s="815"/>
      <c r="GJ197" s="122" t="s">
        <v>7</v>
      </c>
      <c r="GK197" s="123" t="s">
        <v>31</v>
      </c>
      <c r="GL197" s="33"/>
      <c r="GM197" s="124">
        <f>GL197*G201</f>
        <v>0</v>
      </c>
      <c r="GN197" s="124">
        <v>0</v>
      </c>
      <c r="GO197" s="124">
        <f>GN197*G201</f>
        <v>0</v>
      </c>
      <c r="GP197" s="124">
        <v>0</v>
      </c>
      <c r="GQ197" s="125">
        <f>GP197*G201</f>
        <v>0</v>
      </c>
      <c r="GR197" s="22"/>
      <c r="GS197" s="22"/>
      <c r="GT197" s="22"/>
      <c r="GU197" s="22"/>
      <c r="GV197" s="22"/>
      <c r="GW197" s="22"/>
      <c r="GX197" s="22"/>
      <c r="GY197" s="22"/>
      <c r="GZ197" s="22"/>
      <c r="HA197" s="22"/>
      <c r="HB197" s="22"/>
      <c r="HO197" s="126" t="s">
        <v>110</v>
      </c>
      <c r="HQ197" s="126" t="s">
        <v>105</v>
      </c>
      <c r="HR197" s="126" t="s">
        <v>46</v>
      </c>
      <c r="HV197" s="13" t="s">
        <v>103</v>
      </c>
      <c r="IB197" s="127">
        <f>IF(GK197="základní",I201,0)</f>
        <v>89712</v>
      </c>
      <c r="IC197" s="127">
        <f>IF(GK197="snížená",I201,0)</f>
        <v>0</v>
      </c>
      <c r="ID197" s="127">
        <f>IF(GK197="zákl. přenesená",I201,0)</f>
        <v>0</v>
      </c>
      <c r="IE197" s="127">
        <f>IF(GK197="sníž. přenesená",I201,0)</f>
        <v>0</v>
      </c>
      <c r="IF197" s="127">
        <f>IF(GK197="nulová",I201,0)</f>
        <v>0</v>
      </c>
      <c r="IG197" s="13" t="s">
        <v>45</v>
      </c>
      <c r="IH197" s="127">
        <f>ROUND(H201*G201,2)</f>
        <v>89712</v>
      </c>
      <c r="II197" s="13" t="s">
        <v>110</v>
      </c>
      <c r="IJ197" s="126" t="s">
        <v>1453</v>
      </c>
    </row>
    <row r="198" spans="1:244" s="9" customFormat="1" ht="30" customHeight="1" thickBot="1" x14ac:dyDescent="0.25">
      <c r="A198" s="130"/>
      <c r="B198" s="666"/>
      <c r="C198" s="667"/>
      <c r="D198" s="667"/>
      <c r="E198" s="667"/>
      <c r="F198" s="667"/>
      <c r="G198" s="667"/>
      <c r="H198" s="667"/>
      <c r="I198" s="668"/>
      <c r="J198" s="2255" t="s">
        <v>2484</v>
      </c>
      <c r="K198" s="2266"/>
      <c r="L198" s="2275" t="s">
        <v>2485</v>
      </c>
      <c r="M198" s="2266"/>
      <c r="N198" s="2255" t="s">
        <v>2486</v>
      </c>
      <c r="O198" s="2266"/>
      <c r="P198" s="2255" t="s">
        <v>2487</v>
      </c>
      <c r="Q198" s="2266"/>
      <c r="R198" s="2255" t="s">
        <v>2488</v>
      </c>
      <c r="S198" s="2266"/>
      <c r="T198" s="2255" t="s">
        <v>2489</v>
      </c>
      <c r="U198" s="2266"/>
      <c r="V198" s="2270" t="s">
        <v>2490</v>
      </c>
      <c r="W198" s="2271"/>
      <c r="X198" s="2270" t="s">
        <v>2491</v>
      </c>
      <c r="Y198" s="2271"/>
      <c r="Z198" s="2270" t="s">
        <v>2492</v>
      </c>
      <c r="AA198" s="2271"/>
      <c r="AB198" s="2270" t="s">
        <v>2493</v>
      </c>
      <c r="AC198" s="2271"/>
      <c r="AD198" s="2255" t="s">
        <v>2494</v>
      </c>
      <c r="AE198" s="2266"/>
      <c r="AF198" s="2255" t="s">
        <v>2495</v>
      </c>
      <c r="AG198" s="2266"/>
      <c r="AH198" s="2255" t="s">
        <v>2496</v>
      </c>
      <c r="AI198" s="2266"/>
      <c r="AJ198" s="2270" t="s">
        <v>2497</v>
      </c>
      <c r="AK198" s="2271"/>
      <c r="AL198" s="2255" t="s">
        <v>2498</v>
      </c>
      <c r="AM198" s="2266"/>
      <c r="AN198" s="2270" t="s">
        <v>2499</v>
      </c>
      <c r="AO198" s="2271"/>
      <c r="AP198" s="2272" t="s">
        <v>2504</v>
      </c>
      <c r="AQ198" s="2273"/>
      <c r="AR198" s="2255" t="s">
        <v>2500</v>
      </c>
      <c r="AS198" s="2266"/>
      <c r="AT198" s="2255" t="s">
        <v>2501</v>
      </c>
      <c r="AU198" s="2299"/>
      <c r="AV198" s="521" t="s">
        <v>2502</v>
      </c>
      <c r="GJ198" s="133"/>
      <c r="GK198" s="134"/>
      <c r="GL198" s="134"/>
      <c r="GM198" s="134"/>
      <c r="GN198" s="134"/>
      <c r="GO198" s="134"/>
      <c r="GP198" s="134"/>
      <c r="GQ198" s="135"/>
      <c r="HQ198" s="136" t="s">
        <v>114</v>
      </c>
      <c r="HR198" s="136" t="s">
        <v>46</v>
      </c>
      <c r="HS198" s="9" t="s">
        <v>45</v>
      </c>
      <c r="HT198" s="9" t="s">
        <v>23</v>
      </c>
      <c r="HU198" s="9" t="s">
        <v>44</v>
      </c>
      <c r="HV198" s="136" t="s">
        <v>103</v>
      </c>
    </row>
    <row r="199" spans="1:244" s="10" customFormat="1" ht="30" customHeight="1" thickBot="1" x14ac:dyDescent="0.25">
      <c r="A199" s="137"/>
      <c r="B199" s="657"/>
      <c r="C199" s="658"/>
      <c r="D199" s="658"/>
      <c r="E199" s="658"/>
      <c r="F199" s="658"/>
      <c r="G199" s="658"/>
      <c r="H199" s="658"/>
      <c r="I199" s="659"/>
      <c r="J199" s="175" t="s">
        <v>91</v>
      </c>
      <c r="K199" s="177" t="s">
        <v>2503</v>
      </c>
      <c r="L199" s="175" t="s">
        <v>91</v>
      </c>
      <c r="M199" s="177" t="s">
        <v>2503</v>
      </c>
      <c r="N199" s="175" t="s">
        <v>91</v>
      </c>
      <c r="O199" s="177" t="s">
        <v>2503</v>
      </c>
      <c r="P199" s="175" t="s">
        <v>91</v>
      </c>
      <c r="Q199" s="177" t="s">
        <v>2503</v>
      </c>
      <c r="R199" s="175" t="s">
        <v>91</v>
      </c>
      <c r="S199" s="177" t="s">
        <v>2503</v>
      </c>
      <c r="T199" s="175" t="s">
        <v>91</v>
      </c>
      <c r="U199" s="177" t="s">
        <v>2503</v>
      </c>
      <c r="V199" s="1599" t="s">
        <v>91</v>
      </c>
      <c r="W199" s="1600" t="s">
        <v>2503</v>
      </c>
      <c r="X199" s="1599" t="s">
        <v>91</v>
      </c>
      <c r="Y199" s="1600" t="s">
        <v>2503</v>
      </c>
      <c r="Z199" s="1599" t="s">
        <v>91</v>
      </c>
      <c r="AA199" s="1600" t="s">
        <v>2503</v>
      </c>
      <c r="AB199" s="1763" t="s">
        <v>91</v>
      </c>
      <c r="AC199" s="1600" t="s">
        <v>2503</v>
      </c>
      <c r="AD199" s="175" t="s">
        <v>91</v>
      </c>
      <c r="AE199" s="177" t="s">
        <v>2503</v>
      </c>
      <c r="AF199" s="175" t="s">
        <v>91</v>
      </c>
      <c r="AG199" s="177" t="s">
        <v>2503</v>
      </c>
      <c r="AH199" s="175" t="s">
        <v>91</v>
      </c>
      <c r="AI199" s="177" t="s">
        <v>2503</v>
      </c>
      <c r="AJ199" s="1599" t="s">
        <v>91</v>
      </c>
      <c r="AK199" s="1600" t="s">
        <v>2503</v>
      </c>
      <c r="AL199" s="175" t="s">
        <v>91</v>
      </c>
      <c r="AM199" s="177" t="s">
        <v>2503</v>
      </c>
      <c r="AN199" s="2372" t="s">
        <v>91</v>
      </c>
      <c r="AO199" s="1600" t="s">
        <v>2503</v>
      </c>
      <c r="AP199" s="2168" t="s">
        <v>91</v>
      </c>
      <c r="AQ199" s="1896" t="s">
        <v>2503</v>
      </c>
      <c r="AR199" s="1090" t="s">
        <v>91</v>
      </c>
      <c r="AS199" s="177" t="s">
        <v>2503</v>
      </c>
      <c r="AT199" s="789" t="s">
        <v>91</v>
      </c>
      <c r="AU199" s="176" t="s">
        <v>2503</v>
      </c>
      <c r="AV199" s="816"/>
      <c r="GJ199" s="140"/>
      <c r="GK199" s="141"/>
      <c r="GL199" s="141"/>
      <c r="GM199" s="141"/>
      <c r="GN199" s="141"/>
      <c r="GO199" s="141"/>
      <c r="GP199" s="141"/>
      <c r="GQ199" s="142"/>
      <c r="HQ199" s="143" t="s">
        <v>114</v>
      </c>
      <c r="HR199" s="143" t="s">
        <v>46</v>
      </c>
      <c r="HS199" s="10" t="s">
        <v>46</v>
      </c>
      <c r="HT199" s="10" t="s">
        <v>23</v>
      </c>
      <c r="HU199" s="10" t="s">
        <v>44</v>
      </c>
      <c r="HV199" s="143" t="s">
        <v>103</v>
      </c>
    </row>
    <row r="200" spans="1:244" s="1160" customFormat="1" ht="30" customHeight="1" thickBot="1" x14ac:dyDescent="0.35">
      <c r="A200" s="1159"/>
      <c r="B200" s="1151"/>
      <c r="C200" s="412" t="s">
        <v>43</v>
      </c>
      <c r="D200" s="412" t="s">
        <v>142</v>
      </c>
      <c r="E200" s="1119" t="s">
        <v>364</v>
      </c>
      <c r="F200" s="413"/>
      <c r="G200" s="413"/>
      <c r="H200" s="1120"/>
      <c r="I200" s="1121">
        <f>IH196</f>
        <v>895623.92</v>
      </c>
      <c r="J200" s="1122"/>
      <c r="K200" s="1123">
        <f>K201+K206+K209+K213+K217+K223</f>
        <v>0</v>
      </c>
      <c r="L200" s="404"/>
      <c r="M200" s="404">
        <f>M201+M206+M209+M213+M217+M223</f>
        <v>0</v>
      </c>
      <c r="N200" s="404"/>
      <c r="O200" s="404">
        <f>O201+O206+O209+O213+O217+O223</f>
        <v>0</v>
      </c>
      <c r="P200" s="404"/>
      <c r="Q200" s="404">
        <f>Q201+Q206+Q209+Q213+Q217+Q223</f>
        <v>0</v>
      </c>
      <c r="R200" s="404"/>
      <c r="S200" s="404">
        <f>S201+S206+S209+S213+S217+S223</f>
        <v>0</v>
      </c>
      <c r="T200" s="404"/>
      <c r="U200" s="404">
        <f>U201+U206+U209+U213+U217+U223</f>
        <v>0</v>
      </c>
      <c r="V200" s="1670"/>
      <c r="W200" s="1670">
        <f>W201+W206+W209+W213+W217+W223</f>
        <v>4005</v>
      </c>
      <c r="X200" s="1670"/>
      <c r="Y200" s="1670">
        <f>Y201+Y206+Y209+Y213+Y217+Y223</f>
        <v>0</v>
      </c>
      <c r="Z200" s="1670"/>
      <c r="AA200" s="1670">
        <f>AA201+AA206+AA209+AA213+AA217+AA223</f>
        <v>99471</v>
      </c>
      <c r="AB200" s="1765"/>
      <c r="AC200" s="1670">
        <f>AC201+AC206+AC209+AC213+AC217+AC223</f>
        <v>0</v>
      </c>
      <c r="AD200" s="404"/>
      <c r="AE200" s="404">
        <f>AE201+AE206+AE209+AE213+AE217+AE223</f>
        <v>0</v>
      </c>
      <c r="AF200" s="404"/>
      <c r="AG200" s="404">
        <f>AG201+AG206+AG209+AG213+AG217+AG223</f>
        <v>0</v>
      </c>
      <c r="AH200" s="404"/>
      <c r="AI200" s="404">
        <f>AI201+AI206+AI209+AI213+AI217+AI223</f>
        <v>0</v>
      </c>
      <c r="AJ200" s="1670"/>
      <c r="AK200" s="1670">
        <f>AK201+AK206+AK209+AK213+AK217+AK223</f>
        <v>13018.5</v>
      </c>
      <c r="AL200" s="404"/>
      <c r="AM200" s="404">
        <f>AM201+AM206+AM209+AM213+AM217+AM223</f>
        <v>34700.85</v>
      </c>
      <c r="AN200" s="2374"/>
      <c r="AO200" s="1670">
        <f>AO201+AO206+AO209+AO213+AO217+AO223</f>
        <v>167890.88</v>
      </c>
      <c r="AP200" s="2170"/>
      <c r="AQ200" s="1937">
        <f>AQ201+AQ206+AQ209+AQ213+AQ217+AQ223</f>
        <v>116800.51</v>
      </c>
      <c r="AR200" s="188"/>
      <c r="AS200" s="1123">
        <f>AS201+AS206+AS209+AS213+AS217+AS223</f>
        <v>435886.74</v>
      </c>
      <c r="AT200" s="791"/>
      <c r="AU200" s="1158">
        <f>AU201+AU206+AU209+AU213+AU217+AU223</f>
        <v>459737.18</v>
      </c>
      <c r="AV200" s="1124">
        <f>AU200/I200</f>
        <v>0.51331498604905501</v>
      </c>
      <c r="GJ200" s="1161"/>
      <c r="GK200" s="1162"/>
      <c r="GL200" s="1162"/>
      <c r="GM200" s="1162"/>
      <c r="GN200" s="1162"/>
      <c r="GO200" s="1162"/>
      <c r="GP200" s="1162"/>
      <c r="GQ200" s="1163"/>
      <c r="HQ200" s="1164" t="s">
        <v>114</v>
      </c>
      <c r="HR200" s="1164" t="s">
        <v>46</v>
      </c>
      <c r="HS200" s="1160" t="s">
        <v>46</v>
      </c>
      <c r="HT200" s="1160" t="s">
        <v>23</v>
      </c>
      <c r="HU200" s="1160" t="s">
        <v>44</v>
      </c>
      <c r="HV200" s="1164" t="s">
        <v>103</v>
      </c>
    </row>
    <row r="201" spans="1:244" s="12" customFormat="1" ht="30" customHeight="1" x14ac:dyDescent="0.2">
      <c r="A201" s="151"/>
      <c r="B201" s="550" t="s">
        <v>388</v>
      </c>
      <c r="C201" s="551" t="s">
        <v>105</v>
      </c>
      <c r="D201" s="552" t="s">
        <v>366</v>
      </c>
      <c r="E201" s="553" t="s">
        <v>800</v>
      </c>
      <c r="F201" s="554" t="s">
        <v>108</v>
      </c>
      <c r="G201" s="555">
        <v>672</v>
      </c>
      <c r="H201" s="556">
        <v>133.5</v>
      </c>
      <c r="I201" s="557">
        <f>ROUND(H201*G201,2)</f>
        <v>89712</v>
      </c>
      <c r="J201" s="694"/>
      <c r="K201" s="692">
        <f>ROUND(J201*$H201,2)</f>
        <v>0</v>
      </c>
      <c r="L201" s="694"/>
      <c r="M201" s="692">
        <f>ROUND(L201*$H201,2)</f>
        <v>0</v>
      </c>
      <c r="N201" s="694"/>
      <c r="O201" s="692">
        <f>ROUND(N201*$H201,2)</f>
        <v>0</v>
      </c>
      <c r="P201" s="694"/>
      <c r="Q201" s="692">
        <f>ROUND(P201*$H201,2)</f>
        <v>0</v>
      </c>
      <c r="R201" s="694"/>
      <c r="S201" s="692">
        <f>ROUND(R201*$H201,2)</f>
        <v>0</v>
      </c>
      <c r="T201" s="694"/>
      <c r="U201" s="692">
        <f>ROUND(T201*$H201,2)</f>
        <v>0</v>
      </c>
      <c r="V201" s="1694">
        <v>30</v>
      </c>
      <c r="W201" s="1682">
        <f>ROUND(V201*$H201,2)</f>
        <v>4005</v>
      </c>
      <c r="X201" s="1694"/>
      <c r="Y201" s="1682">
        <f>ROUND(X201*$H201,2)</f>
        <v>0</v>
      </c>
      <c r="Z201" s="1825">
        <v>430</v>
      </c>
      <c r="AA201" s="1682">
        <f>ROUND(Z201*$H201,2)</f>
        <v>57405</v>
      </c>
      <c r="AB201" s="1951">
        <v>0</v>
      </c>
      <c r="AC201" s="1682">
        <f>ROUND(AB201*$H201,2)</f>
        <v>0</v>
      </c>
      <c r="AD201" s="694"/>
      <c r="AE201" s="692">
        <f>ROUND(AD201*$H201,2)</f>
        <v>0</v>
      </c>
      <c r="AF201" s="694"/>
      <c r="AG201" s="692">
        <f>ROUND(AF201*$H201,2)</f>
        <v>0</v>
      </c>
      <c r="AH201" s="694"/>
      <c r="AI201" s="692">
        <f>ROUND(AH201*$H201,2)</f>
        <v>0</v>
      </c>
      <c r="AJ201" s="2112">
        <v>45</v>
      </c>
      <c r="AK201" s="1682">
        <f>ROUND(AJ201*$H201,2)</f>
        <v>6007.5</v>
      </c>
      <c r="AL201" s="694">
        <v>167</v>
      </c>
      <c r="AM201" s="692">
        <f>ROUND(AL201*$H201,2)</f>
        <v>22294.5</v>
      </c>
      <c r="AN201" s="2379"/>
      <c r="AO201" s="1682">
        <f>ROUND(AN201*$H201,2)</f>
        <v>0</v>
      </c>
      <c r="AP201" s="2175"/>
      <c r="AQ201" s="1958">
        <f>ROUND(AP201*$H201,2)</f>
        <v>0</v>
      </c>
      <c r="AR201" s="1842">
        <f>AP201+AN201+AL201+AJ201+AH201+AF201+AD201+AB201+Z201+X201+V201+T201+R201+P201+N201+L201+J201</f>
        <v>672</v>
      </c>
      <c r="AS201" s="692">
        <f>ROUND(AR201*H201,2)</f>
        <v>89712</v>
      </c>
      <c r="AT201" s="1828">
        <f>G201-AR201</f>
        <v>0</v>
      </c>
      <c r="AU201" s="703">
        <f>ROUND(AT201*H201,2)</f>
        <v>0</v>
      </c>
      <c r="AV201" s="814">
        <f>AU201/I201</f>
        <v>0</v>
      </c>
      <c r="GJ201" s="154"/>
      <c r="GK201" s="155"/>
      <c r="GL201" s="155"/>
      <c r="GM201" s="155"/>
      <c r="GN201" s="155"/>
      <c r="GO201" s="155"/>
      <c r="GP201" s="155"/>
      <c r="GQ201" s="156"/>
      <c r="HQ201" s="157" t="s">
        <v>114</v>
      </c>
      <c r="HR201" s="157" t="s">
        <v>46</v>
      </c>
      <c r="HS201" s="12" t="s">
        <v>110</v>
      </c>
      <c r="HT201" s="12" t="s">
        <v>23</v>
      </c>
      <c r="HU201" s="12" t="s">
        <v>45</v>
      </c>
      <c r="HV201" s="157" t="s">
        <v>103</v>
      </c>
    </row>
    <row r="202" spans="1:244" s="1" customFormat="1" ht="30" customHeight="1" x14ac:dyDescent="0.2">
      <c r="A202" s="23"/>
      <c r="B202" s="627"/>
      <c r="C202" s="685" t="s">
        <v>114</v>
      </c>
      <c r="D202" s="628" t="s">
        <v>7</v>
      </c>
      <c r="E202" s="629" t="s">
        <v>369</v>
      </c>
      <c r="F202" s="630"/>
      <c r="G202" s="628" t="s">
        <v>7</v>
      </c>
      <c r="H202" s="631"/>
      <c r="I202" s="632"/>
      <c r="J202" s="693"/>
      <c r="K202" s="409"/>
      <c r="L202" s="693"/>
      <c r="M202" s="409"/>
      <c r="N202" s="693"/>
      <c r="O202" s="409"/>
      <c r="P202" s="693"/>
      <c r="Q202" s="409"/>
      <c r="R202" s="693"/>
      <c r="S202" s="409"/>
      <c r="T202" s="693"/>
      <c r="U202" s="409"/>
      <c r="V202" s="1683"/>
      <c r="W202" s="1684"/>
      <c r="X202" s="1683"/>
      <c r="Y202" s="1684"/>
      <c r="Z202" s="1683"/>
      <c r="AA202" s="1684"/>
      <c r="AB202" s="1853"/>
      <c r="AC202" s="1684"/>
      <c r="AD202" s="693"/>
      <c r="AE202" s="409"/>
      <c r="AF202" s="693"/>
      <c r="AG202" s="409"/>
      <c r="AH202" s="693"/>
      <c r="AI202" s="409"/>
      <c r="AJ202" s="1683"/>
      <c r="AK202" s="1684"/>
      <c r="AL202" s="693"/>
      <c r="AM202" s="409"/>
      <c r="AN202" s="2376"/>
      <c r="AO202" s="1684"/>
      <c r="AP202" s="2172"/>
      <c r="AQ202" s="1959"/>
      <c r="AR202" s="1837"/>
      <c r="AS202" s="409"/>
      <c r="AT202" s="897"/>
      <c r="AU202" s="174"/>
      <c r="AV202" s="815"/>
      <c r="GJ202" s="122" t="s">
        <v>7</v>
      </c>
      <c r="GK202" s="123" t="s">
        <v>31</v>
      </c>
      <c r="GL202" s="33"/>
      <c r="GM202" s="124">
        <f>GL202*G206</f>
        <v>0</v>
      </c>
      <c r="GN202" s="124">
        <v>0</v>
      </c>
      <c r="GO202" s="124">
        <f>GN202*G206</f>
        <v>0</v>
      </c>
      <c r="GP202" s="124">
        <v>0</v>
      </c>
      <c r="GQ202" s="125">
        <f>GP202*G206</f>
        <v>0</v>
      </c>
      <c r="GR202" s="22"/>
      <c r="GS202" s="22"/>
      <c r="GT202" s="22"/>
      <c r="GU202" s="22"/>
      <c r="GV202" s="22"/>
      <c r="GW202" s="22"/>
      <c r="GX202" s="22"/>
      <c r="GY202" s="22"/>
      <c r="GZ202" s="22"/>
      <c r="HA202" s="22"/>
      <c r="HB202" s="22"/>
      <c r="HO202" s="126" t="s">
        <v>110</v>
      </c>
      <c r="HQ202" s="126" t="s">
        <v>105</v>
      </c>
      <c r="HR202" s="126" t="s">
        <v>46</v>
      </c>
      <c r="HV202" s="13" t="s">
        <v>103</v>
      </c>
      <c r="IB202" s="127">
        <f>IF(GK202="základní",I206,0)</f>
        <v>61483.35</v>
      </c>
      <c r="IC202" s="127">
        <f>IF(GK202="snížená",I206,0)</f>
        <v>0</v>
      </c>
      <c r="ID202" s="127">
        <f>IF(GK202="zákl. přenesená",I206,0)</f>
        <v>0</v>
      </c>
      <c r="IE202" s="127">
        <f>IF(GK202="sníž. přenesená",I206,0)</f>
        <v>0</v>
      </c>
      <c r="IF202" s="127">
        <f>IF(GK202="nulová",I206,0)</f>
        <v>0</v>
      </c>
      <c r="IG202" s="13" t="s">
        <v>45</v>
      </c>
      <c r="IH202" s="127">
        <f>ROUND(H206*G206,2)</f>
        <v>61483.35</v>
      </c>
      <c r="II202" s="13" t="s">
        <v>110</v>
      </c>
      <c r="IJ202" s="126" t="s">
        <v>1456</v>
      </c>
    </row>
    <row r="203" spans="1:244" s="9" customFormat="1" ht="30" customHeight="1" x14ac:dyDescent="0.2">
      <c r="A203" s="130"/>
      <c r="B203" s="633"/>
      <c r="C203" s="685" t="s">
        <v>114</v>
      </c>
      <c r="D203" s="634" t="s">
        <v>7</v>
      </c>
      <c r="E203" s="635" t="s">
        <v>1454</v>
      </c>
      <c r="F203" s="636"/>
      <c r="G203" s="637">
        <v>394.63</v>
      </c>
      <c r="H203" s="638"/>
      <c r="I203" s="639"/>
      <c r="J203" s="258"/>
      <c r="K203" s="259"/>
      <c r="L203" s="258"/>
      <c r="M203" s="259"/>
      <c r="N203" s="258"/>
      <c r="O203" s="259"/>
      <c r="P203" s="258"/>
      <c r="Q203" s="259"/>
      <c r="R203" s="258"/>
      <c r="S203" s="259"/>
      <c r="T203" s="258"/>
      <c r="U203" s="259"/>
      <c r="V203" s="1685"/>
      <c r="W203" s="1686"/>
      <c r="X203" s="1685"/>
      <c r="Y203" s="1686"/>
      <c r="Z203" s="1685"/>
      <c r="AA203" s="1686"/>
      <c r="AB203" s="1855"/>
      <c r="AC203" s="1686"/>
      <c r="AD203" s="258"/>
      <c r="AE203" s="259"/>
      <c r="AF203" s="258"/>
      <c r="AG203" s="259"/>
      <c r="AH203" s="258"/>
      <c r="AI203" s="259"/>
      <c r="AJ203" s="1685"/>
      <c r="AK203" s="1686"/>
      <c r="AL203" s="258"/>
      <c r="AM203" s="259"/>
      <c r="AN203" s="2377"/>
      <c r="AO203" s="1686"/>
      <c r="AP203" s="2173"/>
      <c r="AQ203" s="1961"/>
      <c r="AR203" s="1838"/>
      <c r="AS203" s="259"/>
      <c r="AT203" s="899"/>
      <c r="AU203" s="245"/>
      <c r="AV203" s="527"/>
      <c r="GJ203" s="133"/>
      <c r="GK203" s="134"/>
      <c r="GL203" s="134"/>
      <c r="GM203" s="134"/>
      <c r="GN203" s="134"/>
      <c r="GO203" s="134"/>
      <c r="GP203" s="134"/>
      <c r="GQ203" s="135"/>
      <c r="HQ203" s="136" t="s">
        <v>114</v>
      </c>
      <c r="HR203" s="136" t="s">
        <v>46</v>
      </c>
      <c r="HS203" s="9" t="s">
        <v>45</v>
      </c>
      <c r="HT203" s="9" t="s">
        <v>23</v>
      </c>
      <c r="HU203" s="9" t="s">
        <v>44</v>
      </c>
      <c r="HV203" s="136" t="s">
        <v>103</v>
      </c>
    </row>
    <row r="204" spans="1:244" s="10" customFormat="1" ht="30" customHeight="1" x14ac:dyDescent="0.2">
      <c r="A204" s="137"/>
      <c r="B204" s="633"/>
      <c r="C204" s="685" t="s">
        <v>114</v>
      </c>
      <c r="D204" s="634" t="s">
        <v>7</v>
      </c>
      <c r="E204" s="635" t="s">
        <v>1455</v>
      </c>
      <c r="F204" s="636"/>
      <c r="G204" s="637">
        <v>277.37</v>
      </c>
      <c r="H204" s="638"/>
      <c r="I204" s="639"/>
      <c r="J204" s="260"/>
      <c r="K204" s="261"/>
      <c r="L204" s="260"/>
      <c r="M204" s="261"/>
      <c r="N204" s="260"/>
      <c r="O204" s="261"/>
      <c r="P204" s="260"/>
      <c r="Q204" s="261"/>
      <c r="R204" s="260"/>
      <c r="S204" s="261"/>
      <c r="T204" s="260"/>
      <c r="U204" s="261"/>
      <c r="V204" s="1687"/>
      <c r="W204" s="1688"/>
      <c r="X204" s="1687"/>
      <c r="Y204" s="1688"/>
      <c r="Z204" s="1687"/>
      <c r="AA204" s="1688"/>
      <c r="AB204" s="1857"/>
      <c r="AC204" s="1688"/>
      <c r="AD204" s="260"/>
      <c r="AE204" s="261"/>
      <c r="AF204" s="260"/>
      <c r="AG204" s="261"/>
      <c r="AH204" s="260"/>
      <c r="AI204" s="261"/>
      <c r="AJ204" s="1687"/>
      <c r="AK204" s="1688"/>
      <c r="AL204" s="260"/>
      <c r="AM204" s="261"/>
      <c r="AN204" s="2378"/>
      <c r="AO204" s="1688"/>
      <c r="AP204" s="2174"/>
      <c r="AQ204" s="1963"/>
      <c r="AR204" s="1839"/>
      <c r="AS204" s="261"/>
      <c r="AT204" s="901"/>
      <c r="AU204" s="239"/>
      <c r="AV204" s="528"/>
      <c r="GJ204" s="140"/>
      <c r="GK204" s="141"/>
      <c r="GL204" s="141"/>
      <c r="GM204" s="141"/>
      <c r="GN204" s="141"/>
      <c r="GO204" s="141"/>
      <c r="GP204" s="141"/>
      <c r="GQ204" s="142"/>
      <c r="HQ204" s="143" t="s">
        <v>114</v>
      </c>
      <c r="HR204" s="143" t="s">
        <v>46</v>
      </c>
      <c r="HS204" s="10" t="s">
        <v>46</v>
      </c>
      <c r="HT204" s="10" t="s">
        <v>23</v>
      </c>
      <c r="HU204" s="10" t="s">
        <v>45</v>
      </c>
      <c r="HV204" s="143" t="s">
        <v>103</v>
      </c>
    </row>
    <row r="205" spans="1:244" s="1" customFormat="1" ht="30" customHeight="1" x14ac:dyDescent="0.2">
      <c r="A205" s="23"/>
      <c r="B205" s="640"/>
      <c r="C205" s="685" t="s">
        <v>114</v>
      </c>
      <c r="D205" s="641" t="s">
        <v>7</v>
      </c>
      <c r="E205" s="642" t="s">
        <v>132</v>
      </c>
      <c r="F205" s="643"/>
      <c r="G205" s="644">
        <v>672</v>
      </c>
      <c r="H205" s="645"/>
      <c r="I205" s="646"/>
      <c r="J205" s="693"/>
      <c r="K205" s="409"/>
      <c r="L205" s="693"/>
      <c r="M205" s="409"/>
      <c r="N205" s="693"/>
      <c r="O205" s="409"/>
      <c r="P205" s="693"/>
      <c r="Q205" s="409"/>
      <c r="R205" s="693"/>
      <c r="S205" s="409"/>
      <c r="T205" s="693"/>
      <c r="U205" s="409"/>
      <c r="V205" s="1683"/>
      <c r="W205" s="1684"/>
      <c r="X205" s="1683"/>
      <c r="Y205" s="1684"/>
      <c r="Z205" s="1683"/>
      <c r="AA205" s="1684"/>
      <c r="AB205" s="1853"/>
      <c r="AC205" s="1684"/>
      <c r="AD205" s="693"/>
      <c r="AE205" s="409"/>
      <c r="AF205" s="693"/>
      <c r="AG205" s="409"/>
      <c r="AH205" s="693"/>
      <c r="AI205" s="409"/>
      <c r="AJ205" s="1683"/>
      <c r="AK205" s="1684"/>
      <c r="AL205" s="693"/>
      <c r="AM205" s="409"/>
      <c r="AN205" s="2376"/>
      <c r="AO205" s="1684"/>
      <c r="AP205" s="2172"/>
      <c r="AQ205" s="1959"/>
      <c r="AR205" s="1837"/>
      <c r="AS205" s="409"/>
      <c r="AT205" s="897"/>
      <c r="AU205" s="174"/>
      <c r="AV205" s="815"/>
      <c r="GJ205" s="122" t="s">
        <v>7</v>
      </c>
      <c r="GK205" s="123" t="s">
        <v>31</v>
      </c>
      <c r="GL205" s="33"/>
      <c r="GM205" s="124">
        <f>GL205*G209</f>
        <v>0</v>
      </c>
      <c r="GN205" s="124">
        <v>0</v>
      </c>
      <c r="GO205" s="124">
        <f>GN205*G209</f>
        <v>0</v>
      </c>
      <c r="GP205" s="124">
        <v>0</v>
      </c>
      <c r="GQ205" s="125">
        <f>GP205*G209</f>
        <v>0</v>
      </c>
      <c r="GR205" s="22"/>
      <c r="GS205" s="22"/>
      <c r="GT205" s="22"/>
      <c r="GU205" s="22"/>
      <c r="GV205" s="22"/>
      <c r="GW205" s="22"/>
      <c r="GX205" s="22"/>
      <c r="GY205" s="22"/>
      <c r="GZ205" s="22"/>
      <c r="HA205" s="22"/>
      <c r="HB205" s="22"/>
      <c r="HO205" s="126" t="s">
        <v>110</v>
      </c>
      <c r="HQ205" s="126" t="s">
        <v>105</v>
      </c>
      <c r="HR205" s="126" t="s">
        <v>46</v>
      </c>
      <c r="HV205" s="13" t="s">
        <v>103</v>
      </c>
      <c r="IB205" s="127">
        <f>IF(GK205="základní",I209,0)</f>
        <v>11910.8</v>
      </c>
      <c r="IC205" s="127">
        <f>IF(GK205="snížená",I209,0)</f>
        <v>0</v>
      </c>
      <c r="ID205" s="127">
        <f>IF(GK205="zákl. přenesená",I209,0)</f>
        <v>0</v>
      </c>
      <c r="IE205" s="127">
        <f>IF(GK205="sníž. přenesená",I209,0)</f>
        <v>0</v>
      </c>
      <c r="IF205" s="127">
        <f>IF(GK205="nulová",I209,0)</f>
        <v>0</v>
      </c>
      <c r="IG205" s="13" t="s">
        <v>45</v>
      </c>
      <c r="IH205" s="127">
        <f>ROUND(H209*G209,2)</f>
        <v>11910.8</v>
      </c>
      <c r="II205" s="13" t="s">
        <v>110</v>
      </c>
      <c r="IJ205" s="126" t="s">
        <v>1457</v>
      </c>
    </row>
    <row r="206" spans="1:244" s="10" customFormat="1" ht="30" customHeight="1" x14ac:dyDescent="0.2">
      <c r="A206" s="137"/>
      <c r="B206" s="550" t="s">
        <v>394</v>
      </c>
      <c r="C206" s="558" t="s">
        <v>105</v>
      </c>
      <c r="D206" s="559" t="s">
        <v>373</v>
      </c>
      <c r="E206" s="560" t="s">
        <v>803</v>
      </c>
      <c r="F206" s="561" t="s">
        <v>108</v>
      </c>
      <c r="G206" s="562">
        <v>394.63</v>
      </c>
      <c r="H206" s="563">
        <v>155.80000000000001</v>
      </c>
      <c r="I206" s="564">
        <f>ROUND(H206*G206,2)</f>
        <v>61483.35</v>
      </c>
      <c r="J206" s="694"/>
      <c r="K206" s="692">
        <f>ROUND(J206*$H206,2)</f>
        <v>0</v>
      </c>
      <c r="L206" s="694"/>
      <c r="M206" s="692">
        <f>ROUND(L206*$H206,2)</f>
        <v>0</v>
      </c>
      <c r="N206" s="694"/>
      <c r="O206" s="692">
        <f>ROUND(N206*$H206,2)</f>
        <v>0</v>
      </c>
      <c r="P206" s="694"/>
      <c r="Q206" s="692">
        <f>ROUND(P206*$H206,2)</f>
        <v>0</v>
      </c>
      <c r="R206" s="694"/>
      <c r="S206" s="692">
        <f>ROUND(R206*$H206,2)</f>
        <v>0</v>
      </c>
      <c r="T206" s="694"/>
      <c r="U206" s="692">
        <f>ROUND(T206*$H206,2)</f>
        <v>0</v>
      </c>
      <c r="V206" s="1694"/>
      <c r="W206" s="1682">
        <f>ROUND(V206*$H206,2)</f>
        <v>0</v>
      </c>
      <c r="X206" s="1694"/>
      <c r="Y206" s="1682">
        <f>ROUND(X206*$H206,2)</f>
        <v>0</v>
      </c>
      <c r="Z206" s="1825">
        <v>270</v>
      </c>
      <c r="AA206" s="1682">
        <f>ROUND(Z206*$H206,2)</f>
        <v>42066</v>
      </c>
      <c r="AB206" s="1951"/>
      <c r="AC206" s="1682">
        <f>ROUND(AB206*$H206,2)</f>
        <v>0</v>
      </c>
      <c r="AD206" s="694"/>
      <c r="AE206" s="692">
        <f>ROUND(AD206*$H206,2)</f>
        <v>0</v>
      </c>
      <c r="AF206" s="694"/>
      <c r="AG206" s="692">
        <f>ROUND(AF206*$H206,2)</f>
        <v>0</v>
      </c>
      <c r="AH206" s="694"/>
      <c r="AI206" s="692">
        <f>ROUND(AH206*$H206,2)</f>
        <v>0</v>
      </c>
      <c r="AJ206" s="2112">
        <v>45</v>
      </c>
      <c r="AK206" s="1682">
        <f>ROUND(AJ206*$H206,2)</f>
        <v>7011</v>
      </c>
      <c r="AL206" s="694">
        <v>79.63</v>
      </c>
      <c r="AM206" s="692">
        <f>ROUND(AL206*$H206,2)</f>
        <v>12406.35</v>
      </c>
      <c r="AN206" s="2379"/>
      <c r="AO206" s="1682">
        <f>ROUND(AN206*$H206,2)</f>
        <v>0</v>
      </c>
      <c r="AP206" s="2175"/>
      <c r="AQ206" s="1958">
        <f>ROUND(AP206*$H206,2)</f>
        <v>0</v>
      </c>
      <c r="AR206" s="1842">
        <f>AP206+AN206+AL206+AJ206+AH206+AF206+AD206+AB206+Z206+X206+V206+T206+R206+P206+N206+L206+J206</f>
        <v>394.63</v>
      </c>
      <c r="AS206" s="692">
        <f>ROUND(AR206*H206,2)</f>
        <v>61483.35</v>
      </c>
      <c r="AT206" s="1828">
        <f>G206-AR206</f>
        <v>0</v>
      </c>
      <c r="AU206" s="703">
        <f>ROUND(AT206*H206,2)</f>
        <v>0</v>
      </c>
      <c r="AV206" s="814">
        <f>AU206/I206</f>
        <v>0</v>
      </c>
      <c r="GJ206" s="140"/>
      <c r="GK206" s="141"/>
      <c r="GL206" s="141"/>
      <c r="GM206" s="141"/>
      <c r="GN206" s="141"/>
      <c r="GO206" s="141"/>
      <c r="GP206" s="141"/>
      <c r="GQ206" s="142"/>
      <c r="HQ206" s="143" t="s">
        <v>114</v>
      </c>
      <c r="HR206" s="143" t="s">
        <v>46</v>
      </c>
      <c r="HS206" s="10" t="s">
        <v>46</v>
      </c>
      <c r="HT206" s="10" t="s">
        <v>23</v>
      </c>
      <c r="HU206" s="10" t="s">
        <v>44</v>
      </c>
      <c r="HV206" s="143" t="s">
        <v>103</v>
      </c>
    </row>
    <row r="207" spans="1:244" s="10" customFormat="1" ht="30" customHeight="1" x14ac:dyDescent="0.2">
      <c r="A207" s="137"/>
      <c r="B207" s="627"/>
      <c r="C207" s="685" t="s">
        <v>114</v>
      </c>
      <c r="D207" s="628" t="s">
        <v>7</v>
      </c>
      <c r="E207" s="629" t="s">
        <v>369</v>
      </c>
      <c r="F207" s="630"/>
      <c r="G207" s="628" t="s">
        <v>7</v>
      </c>
      <c r="H207" s="631"/>
      <c r="I207" s="632"/>
      <c r="J207" s="260"/>
      <c r="K207" s="261"/>
      <c r="L207" s="260"/>
      <c r="M207" s="261"/>
      <c r="N207" s="260"/>
      <c r="O207" s="261"/>
      <c r="P207" s="260"/>
      <c r="Q207" s="261"/>
      <c r="R207" s="260"/>
      <c r="S207" s="261"/>
      <c r="T207" s="260"/>
      <c r="U207" s="261"/>
      <c r="V207" s="1687"/>
      <c r="W207" s="1688"/>
      <c r="X207" s="1687"/>
      <c r="Y207" s="1688"/>
      <c r="Z207" s="1687"/>
      <c r="AA207" s="1688"/>
      <c r="AB207" s="1857"/>
      <c r="AC207" s="1688"/>
      <c r="AD207" s="260"/>
      <c r="AE207" s="261"/>
      <c r="AF207" s="260"/>
      <c r="AG207" s="261"/>
      <c r="AH207" s="260"/>
      <c r="AI207" s="261"/>
      <c r="AJ207" s="1687"/>
      <c r="AK207" s="1688"/>
      <c r="AL207" s="260"/>
      <c r="AM207" s="261"/>
      <c r="AN207" s="2378"/>
      <c r="AO207" s="1688"/>
      <c r="AP207" s="2174"/>
      <c r="AQ207" s="1963"/>
      <c r="AR207" s="1839"/>
      <c r="AS207" s="261"/>
      <c r="AT207" s="901"/>
      <c r="AU207" s="239"/>
      <c r="AV207" s="528"/>
      <c r="GJ207" s="140"/>
      <c r="GK207" s="141"/>
      <c r="GL207" s="141"/>
      <c r="GM207" s="141"/>
      <c r="GN207" s="141"/>
      <c r="GO207" s="141"/>
      <c r="GP207" s="141"/>
      <c r="GQ207" s="142"/>
      <c r="HQ207" s="143" t="s">
        <v>114</v>
      </c>
      <c r="HR207" s="143" t="s">
        <v>46</v>
      </c>
      <c r="HS207" s="10" t="s">
        <v>46</v>
      </c>
      <c r="HT207" s="10" t="s">
        <v>23</v>
      </c>
      <c r="HU207" s="10" t="s">
        <v>44</v>
      </c>
      <c r="HV207" s="143" t="s">
        <v>103</v>
      </c>
    </row>
    <row r="208" spans="1:244" s="12" customFormat="1" ht="30" customHeight="1" x14ac:dyDescent="0.2">
      <c r="A208" s="151"/>
      <c r="B208" s="633"/>
      <c r="C208" s="685" t="s">
        <v>114</v>
      </c>
      <c r="D208" s="634" t="s">
        <v>7</v>
      </c>
      <c r="E208" s="635" t="s">
        <v>1454</v>
      </c>
      <c r="F208" s="636"/>
      <c r="G208" s="637">
        <v>394.63</v>
      </c>
      <c r="H208" s="638"/>
      <c r="I208" s="639"/>
      <c r="J208" s="697"/>
      <c r="K208" s="698"/>
      <c r="L208" s="697"/>
      <c r="M208" s="698"/>
      <c r="N208" s="697"/>
      <c r="O208" s="698"/>
      <c r="P208" s="697"/>
      <c r="Q208" s="698"/>
      <c r="R208" s="697"/>
      <c r="S208" s="698"/>
      <c r="T208" s="697"/>
      <c r="U208" s="698"/>
      <c r="V208" s="1692"/>
      <c r="W208" s="1693"/>
      <c r="X208" s="1692"/>
      <c r="Y208" s="1693"/>
      <c r="Z208" s="1692"/>
      <c r="AA208" s="1693"/>
      <c r="AB208" s="1859"/>
      <c r="AC208" s="1693"/>
      <c r="AD208" s="697"/>
      <c r="AE208" s="698"/>
      <c r="AF208" s="697"/>
      <c r="AG208" s="698"/>
      <c r="AH208" s="697"/>
      <c r="AI208" s="698"/>
      <c r="AJ208" s="1692"/>
      <c r="AK208" s="1693"/>
      <c r="AL208" s="697"/>
      <c r="AM208" s="698"/>
      <c r="AN208" s="2381"/>
      <c r="AO208" s="1693"/>
      <c r="AP208" s="2177"/>
      <c r="AQ208" s="1967"/>
      <c r="AR208" s="1841"/>
      <c r="AS208" s="698"/>
      <c r="AT208" s="903"/>
      <c r="AU208" s="242"/>
      <c r="AV208" s="529"/>
      <c r="GJ208" s="154"/>
      <c r="GK208" s="155"/>
      <c r="GL208" s="155"/>
      <c r="GM208" s="155"/>
      <c r="GN208" s="155"/>
      <c r="GO208" s="155"/>
      <c r="GP208" s="155"/>
      <c r="GQ208" s="156"/>
      <c r="HQ208" s="157" t="s">
        <v>114</v>
      </c>
      <c r="HR208" s="157" t="s">
        <v>46</v>
      </c>
      <c r="HS208" s="12" t="s">
        <v>110</v>
      </c>
      <c r="HT208" s="12" t="s">
        <v>23</v>
      </c>
      <c r="HU208" s="12" t="s">
        <v>45</v>
      </c>
      <c r="HV208" s="157" t="s">
        <v>103</v>
      </c>
    </row>
    <row r="209" spans="1:244" s="1" customFormat="1" ht="30" customHeight="1" x14ac:dyDescent="0.2">
      <c r="A209" s="23"/>
      <c r="B209" s="550" t="s">
        <v>402</v>
      </c>
      <c r="C209" s="558" t="s">
        <v>105</v>
      </c>
      <c r="D209" s="559" t="s">
        <v>389</v>
      </c>
      <c r="E209" s="560" t="s">
        <v>810</v>
      </c>
      <c r="F209" s="561" t="s">
        <v>108</v>
      </c>
      <c r="G209" s="562">
        <v>1401.27</v>
      </c>
      <c r="H209" s="563">
        <v>8.5</v>
      </c>
      <c r="I209" s="564">
        <f>ROUND(H209*G209,2)</f>
        <v>11910.8</v>
      </c>
      <c r="J209" s="694"/>
      <c r="K209" s="692">
        <f>ROUND(J209*$H209,2)</f>
        <v>0</v>
      </c>
      <c r="L209" s="694"/>
      <c r="M209" s="692">
        <f>ROUND(L209*$H209,2)</f>
        <v>0</v>
      </c>
      <c r="N209" s="694"/>
      <c r="O209" s="692">
        <f>ROUND(N209*$H209,2)</f>
        <v>0</v>
      </c>
      <c r="P209" s="694"/>
      <c r="Q209" s="692">
        <f>ROUND(P209*$H209,2)</f>
        <v>0</v>
      </c>
      <c r="R209" s="694"/>
      <c r="S209" s="692">
        <f>ROUND(R209*$H209,2)</f>
        <v>0</v>
      </c>
      <c r="T209" s="694"/>
      <c r="U209" s="692">
        <f>ROUND(T209*$H209,2)</f>
        <v>0</v>
      </c>
      <c r="V209" s="1694"/>
      <c r="W209" s="1682">
        <f>ROUND(V209*$H209,2)</f>
        <v>0</v>
      </c>
      <c r="X209" s="1694"/>
      <c r="Y209" s="1682">
        <f>ROUND(X209*$H209,2)</f>
        <v>0</v>
      </c>
      <c r="Z209" s="1694"/>
      <c r="AA209" s="1682">
        <f>ROUND(Z209*$H209,2)</f>
        <v>0</v>
      </c>
      <c r="AB209" s="1951"/>
      <c r="AC209" s="1682">
        <f>ROUND(AB209*$H209,2)</f>
        <v>0</v>
      </c>
      <c r="AD209" s="694"/>
      <c r="AE209" s="692">
        <f>ROUND(AD209*$H209,2)</f>
        <v>0</v>
      </c>
      <c r="AF209" s="694"/>
      <c r="AG209" s="692">
        <f>ROUND(AF209*$H209,2)</f>
        <v>0</v>
      </c>
      <c r="AH209" s="694"/>
      <c r="AI209" s="692">
        <f>ROUND(AH209*$H209,2)</f>
        <v>0</v>
      </c>
      <c r="AJ209" s="2112"/>
      <c r="AK209" s="1682">
        <f>ROUND(AJ209*$H209,2)</f>
        <v>0</v>
      </c>
      <c r="AL209" s="850"/>
      <c r="AM209" s="692">
        <f>ROUND(AL209*$H209,2)</f>
        <v>0</v>
      </c>
      <c r="AN209" s="2383">
        <v>272</v>
      </c>
      <c r="AO209" s="1682">
        <f>ROUND(AN209*$H209,2)</f>
        <v>2312</v>
      </c>
      <c r="AP209" s="2175">
        <v>277.37</v>
      </c>
      <c r="AQ209" s="1958">
        <f>ROUND(AP209*$H209,2)</f>
        <v>2357.65</v>
      </c>
      <c r="AR209" s="1842">
        <f>AP209+AN209+AL209+AJ209+AH209+AF209+AD209+AB209+Z209+X209+V209+T209+R209+P209+N209+L209+J209</f>
        <v>549.37</v>
      </c>
      <c r="AS209" s="692">
        <f>ROUND(AR209*H209,2)</f>
        <v>4669.6499999999996</v>
      </c>
      <c r="AT209" s="1828">
        <f>G209-AR209</f>
        <v>851.9</v>
      </c>
      <c r="AU209" s="703">
        <f>ROUND(AT209*H209,2)</f>
        <v>7241.15</v>
      </c>
      <c r="AV209" s="814">
        <f>AU209/I209</f>
        <v>0.60794824864828556</v>
      </c>
      <c r="GJ209" s="122" t="s">
        <v>7</v>
      </c>
      <c r="GK209" s="123" t="s">
        <v>31</v>
      </c>
      <c r="GL209" s="33"/>
      <c r="GM209" s="124">
        <f>GL209*G213</f>
        <v>0</v>
      </c>
      <c r="GN209" s="124">
        <v>0</v>
      </c>
      <c r="GO209" s="124">
        <f>GN209*G213</f>
        <v>0</v>
      </c>
      <c r="GP209" s="124">
        <v>0</v>
      </c>
      <c r="GQ209" s="125">
        <f>GP209*G213</f>
        <v>0</v>
      </c>
      <c r="GR209" s="22"/>
      <c r="GS209" s="22"/>
      <c r="GT209" s="22"/>
      <c r="GU209" s="22"/>
      <c r="GV209" s="22"/>
      <c r="GW209" s="22"/>
      <c r="GX209" s="22"/>
      <c r="GY209" s="22"/>
      <c r="GZ209" s="22"/>
      <c r="HA209" s="22"/>
      <c r="HB209" s="22"/>
      <c r="HO209" s="126" t="s">
        <v>110</v>
      </c>
      <c r="HQ209" s="126" t="s">
        <v>105</v>
      </c>
      <c r="HR209" s="126" t="s">
        <v>46</v>
      </c>
      <c r="HV209" s="13" t="s">
        <v>103</v>
      </c>
      <c r="IB209" s="127">
        <f>IF(GK209="základní",I213,0)</f>
        <v>98299.93</v>
      </c>
      <c r="IC209" s="127">
        <f>IF(GK209="snížená",I213,0)</f>
        <v>0</v>
      </c>
      <c r="ID209" s="127">
        <f>IF(GK209="zákl. přenesená",I213,0)</f>
        <v>0</v>
      </c>
      <c r="IE209" s="127">
        <f>IF(GK209="sníž. přenesená",I213,0)</f>
        <v>0</v>
      </c>
      <c r="IF209" s="127">
        <f>IF(GK209="nulová",I213,0)</f>
        <v>0</v>
      </c>
      <c r="IG209" s="13" t="s">
        <v>45</v>
      </c>
      <c r="IH209" s="127">
        <f>ROUND(H213*G213,2)</f>
        <v>98299.93</v>
      </c>
      <c r="II209" s="13" t="s">
        <v>110</v>
      </c>
      <c r="IJ209" s="126" t="s">
        <v>1460</v>
      </c>
    </row>
    <row r="210" spans="1:244" s="1" customFormat="1" ht="30" customHeight="1" x14ac:dyDescent="0.2">
      <c r="A210" s="23"/>
      <c r="B210" s="633"/>
      <c r="C210" s="685" t="s">
        <v>114</v>
      </c>
      <c r="D210" s="634" t="s">
        <v>7</v>
      </c>
      <c r="E210" s="635" t="s">
        <v>1458</v>
      </c>
      <c r="F210" s="636"/>
      <c r="G210" s="637">
        <v>1123.9000000000001</v>
      </c>
      <c r="H210" s="638"/>
      <c r="I210" s="639"/>
      <c r="J210" s="693"/>
      <c r="K210" s="409"/>
      <c r="L210" s="693"/>
      <c r="M210" s="409"/>
      <c r="N210" s="693"/>
      <c r="O210" s="409"/>
      <c r="P210" s="693"/>
      <c r="Q210" s="409"/>
      <c r="R210" s="693"/>
      <c r="S210" s="409"/>
      <c r="T210" s="693"/>
      <c r="U210" s="409"/>
      <c r="V210" s="1683"/>
      <c r="W210" s="1684"/>
      <c r="X210" s="1683"/>
      <c r="Y210" s="1684"/>
      <c r="Z210" s="1683"/>
      <c r="AA210" s="1684"/>
      <c r="AB210" s="1853"/>
      <c r="AC210" s="1684"/>
      <c r="AD210" s="693"/>
      <c r="AE210" s="409"/>
      <c r="AF210" s="693"/>
      <c r="AG210" s="409"/>
      <c r="AH210" s="693"/>
      <c r="AI210" s="409"/>
      <c r="AJ210" s="1683"/>
      <c r="AK210" s="1684"/>
      <c r="AL210" s="693"/>
      <c r="AM210" s="409"/>
      <c r="AN210" s="2376"/>
      <c r="AO210" s="1684"/>
      <c r="AP210" s="2172"/>
      <c r="AQ210" s="1959"/>
      <c r="AR210" s="1837"/>
      <c r="AS210" s="409"/>
      <c r="AT210" s="897"/>
      <c r="AU210" s="174"/>
      <c r="AV210" s="815"/>
      <c r="GJ210" s="128"/>
      <c r="GK210" s="129"/>
      <c r="GL210" s="33"/>
      <c r="GM210" s="33"/>
      <c r="GN210" s="33"/>
      <c r="GO210" s="33"/>
      <c r="GP210" s="33"/>
      <c r="GQ210" s="34"/>
      <c r="GR210" s="22"/>
      <c r="GS210" s="22"/>
      <c r="GT210" s="22"/>
      <c r="GU210" s="22"/>
      <c r="GV210" s="22"/>
      <c r="GW210" s="22"/>
      <c r="GX210" s="22"/>
      <c r="GY210" s="22"/>
      <c r="GZ210" s="22"/>
      <c r="HA210" s="22"/>
      <c r="HB210" s="22"/>
      <c r="HQ210" s="13" t="s">
        <v>112</v>
      </c>
      <c r="HR210" s="13" t="s">
        <v>46</v>
      </c>
    </row>
    <row r="211" spans="1:244" s="9" customFormat="1" ht="30" customHeight="1" x14ac:dyDescent="0.2">
      <c r="A211" s="130"/>
      <c r="B211" s="633"/>
      <c r="C211" s="685" t="s">
        <v>114</v>
      </c>
      <c r="D211" s="634" t="s">
        <v>7</v>
      </c>
      <c r="E211" s="635" t="s">
        <v>1459</v>
      </c>
      <c r="F211" s="636"/>
      <c r="G211" s="637">
        <v>277.37</v>
      </c>
      <c r="H211" s="638"/>
      <c r="I211" s="639"/>
      <c r="J211" s="258"/>
      <c r="K211" s="259"/>
      <c r="L211" s="258"/>
      <c r="M211" s="259"/>
      <c r="N211" s="258"/>
      <c r="O211" s="259"/>
      <c r="P211" s="258"/>
      <c r="Q211" s="259"/>
      <c r="R211" s="258"/>
      <c r="S211" s="259"/>
      <c r="T211" s="258"/>
      <c r="U211" s="259"/>
      <c r="V211" s="1685"/>
      <c r="W211" s="1686"/>
      <c r="X211" s="1685"/>
      <c r="Y211" s="1686"/>
      <c r="Z211" s="1685"/>
      <c r="AA211" s="1686"/>
      <c r="AB211" s="1855"/>
      <c r="AC211" s="1686"/>
      <c r="AD211" s="258"/>
      <c r="AE211" s="259"/>
      <c r="AF211" s="258"/>
      <c r="AG211" s="259"/>
      <c r="AH211" s="258"/>
      <c r="AI211" s="259"/>
      <c r="AJ211" s="1685"/>
      <c r="AK211" s="1686"/>
      <c r="AL211" s="258"/>
      <c r="AM211" s="259"/>
      <c r="AN211" s="2377"/>
      <c r="AO211" s="1686"/>
      <c r="AP211" s="2173"/>
      <c r="AQ211" s="1961"/>
      <c r="AR211" s="1838"/>
      <c r="AS211" s="259"/>
      <c r="AT211" s="899"/>
      <c r="AU211" s="245"/>
      <c r="AV211" s="527"/>
      <c r="GJ211" s="133"/>
      <c r="GK211" s="134"/>
      <c r="GL211" s="134"/>
      <c r="GM211" s="134"/>
      <c r="GN211" s="134"/>
      <c r="GO211" s="134"/>
      <c r="GP211" s="134"/>
      <c r="GQ211" s="135"/>
      <c r="HQ211" s="136" t="s">
        <v>114</v>
      </c>
      <c r="HR211" s="136" t="s">
        <v>46</v>
      </c>
      <c r="HS211" s="9" t="s">
        <v>45</v>
      </c>
      <c r="HT211" s="9" t="s">
        <v>23</v>
      </c>
      <c r="HU211" s="9" t="s">
        <v>44</v>
      </c>
      <c r="HV211" s="136" t="s">
        <v>103</v>
      </c>
    </row>
    <row r="212" spans="1:244" s="10" customFormat="1" ht="30" customHeight="1" x14ac:dyDescent="0.2">
      <c r="A212" s="137"/>
      <c r="B212" s="640"/>
      <c r="C212" s="685" t="s">
        <v>114</v>
      </c>
      <c r="D212" s="641" t="s">
        <v>7</v>
      </c>
      <c r="E212" s="642" t="s">
        <v>132</v>
      </c>
      <c r="F212" s="643"/>
      <c r="G212" s="644">
        <v>1401.27</v>
      </c>
      <c r="H212" s="645"/>
      <c r="I212" s="646"/>
      <c r="J212" s="260"/>
      <c r="K212" s="261"/>
      <c r="L212" s="260"/>
      <c r="M212" s="261"/>
      <c r="N212" s="260"/>
      <c r="O212" s="261"/>
      <c r="P212" s="260"/>
      <c r="Q212" s="261"/>
      <c r="R212" s="260"/>
      <c r="S212" s="261"/>
      <c r="T212" s="260"/>
      <c r="U212" s="261"/>
      <c r="V212" s="1687"/>
      <c r="W212" s="1688"/>
      <c r="X212" s="1687"/>
      <c r="Y212" s="1688"/>
      <c r="Z212" s="1687"/>
      <c r="AA212" s="1688"/>
      <c r="AB212" s="1857"/>
      <c r="AC212" s="1688"/>
      <c r="AD212" s="260"/>
      <c r="AE212" s="261"/>
      <c r="AF212" s="260"/>
      <c r="AG212" s="261"/>
      <c r="AH212" s="260"/>
      <c r="AI212" s="261"/>
      <c r="AJ212" s="1687"/>
      <c r="AK212" s="1688"/>
      <c r="AL212" s="260"/>
      <c r="AM212" s="261"/>
      <c r="AN212" s="2378"/>
      <c r="AO212" s="1688"/>
      <c r="AP212" s="2174"/>
      <c r="AQ212" s="1963"/>
      <c r="AR212" s="1839"/>
      <c r="AS212" s="261"/>
      <c r="AT212" s="901"/>
      <c r="AU212" s="239"/>
      <c r="AV212" s="528"/>
      <c r="GJ212" s="140"/>
      <c r="GK212" s="141"/>
      <c r="GL212" s="141"/>
      <c r="GM212" s="141"/>
      <c r="GN212" s="141"/>
      <c r="GO212" s="141"/>
      <c r="GP212" s="141"/>
      <c r="GQ212" s="142"/>
      <c r="HQ212" s="143" t="s">
        <v>114</v>
      </c>
      <c r="HR212" s="143" t="s">
        <v>46</v>
      </c>
      <c r="HS212" s="10" t="s">
        <v>46</v>
      </c>
      <c r="HT212" s="10" t="s">
        <v>23</v>
      </c>
      <c r="HU212" s="10" t="s">
        <v>45</v>
      </c>
      <c r="HV212" s="143" t="s">
        <v>103</v>
      </c>
    </row>
    <row r="213" spans="1:244" s="1" customFormat="1" ht="30" customHeight="1" x14ac:dyDescent="0.2">
      <c r="A213" s="23"/>
      <c r="B213" s="550" t="s">
        <v>408</v>
      </c>
      <c r="C213" s="558" t="s">
        <v>105</v>
      </c>
      <c r="D213" s="559" t="s">
        <v>378</v>
      </c>
      <c r="E213" s="560" t="s">
        <v>379</v>
      </c>
      <c r="F213" s="561" t="s">
        <v>108</v>
      </c>
      <c r="G213" s="562">
        <v>277.37</v>
      </c>
      <c r="H213" s="563">
        <v>354.4</v>
      </c>
      <c r="I213" s="564">
        <f>ROUND(H213*G213,2)</f>
        <v>98299.93</v>
      </c>
      <c r="J213" s="694"/>
      <c r="K213" s="692">
        <f>ROUND(J213*$H213,2)</f>
        <v>0</v>
      </c>
      <c r="L213" s="694"/>
      <c r="M213" s="692">
        <f>ROUND(L213*$H213,2)</f>
        <v>0</v>
      </c>
      <c r="N213" s="694"/>
      <c r="O213" s="692">
        <f>ROUND(N213*$H213,2)</f>
        <v>0</v>
      </c>
      <c r="P213" s="694"/>
      <c r="Q213" s="692">
        <f>ROUND(P213*$H213,2)</f>
        <v>0</v>
      </c>
      <c r="R213" s="694"/>
      <c r="S213" s="692">
        <f>ROUND(R213*$H213,2)</f>
        <v>0</v>
      </c>
      <c r="T213" s="694"/>
      <c r="U213" s="692">
        <f>ROUND(T213*$H213,2)</f>
        <v>0</v>
      </c>
      <c r="V213" s="1694"/>
      <c r="W213" s="1682">
        <f>ROUND(V213*$H213,2)</f>
        <v>0</v>
      </c>
      <c r="X213" s="1694"/>
      <c r="Y213" s="1682">
        <f>ROUND(X213*$H213,2)</f>
        <v>0</v>
      </c>
      <c r="Z213" s="1694"/>
      <c r="AA213" s="1682">
        <f>ROUND(Z213*$H213,2)</f>
        <v>0</v>
      </c>
      <c r="AB213" s="1951"/>
      <c r="AC213" s="1682">
        <f>ROUND(AB213*$H213,2)</f>
        <v>0</v>
      </c>
      <c r="AD213" s="694"/>
      <c r="AE213" s="692">
        <f>ROUND(AD213*$H213,2)</f>
        <v>0</v>
      </c>
      <c r="AF213" s="694"/>
      <c r="AG213" s="692">
        <f>ROUND(AF213*$H213,2)</f>
        <v>0</v>
      </c>
      <c r="AH213" s="694"/>
      <c r="AI213" s="692">
        <f>ROUND(AH213*$H213,2)</f>
        <v>0</v>
      </c>
      <c r="AJ213" s="2112"/>
      <c r="AK213" s="1682">
        <f>ROUND(AJ213*$H213,2)</f>
        <v>0</v>
      </c>
      <c r="AL213" s="694"/>
      <c r="AM213" s="692">
        <f>ROUND(AL213*$H213,2)</f>
        <v>0</v>
      </c>
      <c r="AN213" s="2379"/>
      <c r="AO213" s="1682">
        <f>ROUND(AN213*$H213,2)</f>
        <v>0</v>
      </c>
      <c r="AP213" s="2175"/>
      <c r="AQ213" s="1958">
        <f>ROUND(AP213*$H213,2)</f>
        <v>0</v>
      </c>
      <c r="AR213" s="1842">
        <f>AP213+AN213+AL213+AJ213+AH213+AF213+AD213+AB213+Z213+X213+V213+T213+R213+P213+N213+L213+J213</f>
        <v>0</v>
      </c>
      <c r="AS213" s="692">
        <f>ROUND(AR213*H213,2)</f>
        <v>0</v>
      </c>
      <c r="AT213" s="2389">
        <f>G213-AR213</f>
        <v>277.37</v>
      </c>
      <c r="AU213" s="2390">
        <f>ROUND(AT213*H213,2)</f>
        <v>98299.93</v>
      </c>
      <c r="AV213" s="2391">
        <f>AU213/I213</f>
        <v>1</v>
      </c>
      <c r="AW213" s="453" t="s">
        <v>2616</v>
      </c>
      <c r="GJ213" s="122" t="s">
        <v>7</v>
      </c>
      <c r="GK213" s="123" t="s">
        <v>31</v>
      </c>
      <c r="GL213" s="33"/>
      <c r="GM213" s="124">
        <f>GL213*G217</f>
        <v>0</v>
      </c>
      <c r="GN213" s="124">
        <v>0</v>
      </c>
      <c r="GO213" s="124">
        <f>GN213*G217</f>
        <v>0</v>
      </c>
      <c r="GP213" s="124">
        <v>0</v>
      </c>
      <c r="GQ213" s="125">
        <f>GP213*G217</f>
        <v>0</v>
      </c>
      <c r="GR213" s="22"/>
      <c r="GS213" s="22"/>
      <c r="GT213" s="22"/>
      <c r="GU213" s="22"/>
      <c r="GV213" s="22"/>
      <c r="GW213" s="22"/>
      <c r="GX213" s="22"/>
      <c r="GY213" s="22"/>
      <c r="GZ213" s="22"/>
      <c r="HA213" s="22"/>
      <c r="HB213" s="22"/>
      <c r="HO213" s="126" t="s">
        <v>110</v>
      </c>
      <c r="HQ213" s="126" t="s">
        <v>105</v>
      </c>
      <c r="HR213" s="126" t="s">
        <v>46</v>
      </c>
      <c r="HV213" s="13" t="s">
        <v>103</v>
      </c>
      <c r="IB213" s="127">
        <f>IF(GK213="základní",I217,0)</f>
        <v>277267.20000000001</v>
      </c>
      <c r="IC213" s="127">
        <f>IF(GK213="snížená",I217,0)</f>
        <v>0</v>
      </c>
      <c r="ID213" s="127">
        <f>IF(GK213="zákl. přenesená",I217,0)</f>
        <v>0</v>
      </c>
      <c r="IE213" s="127">
        <f>IF(GK213="sníž. přenesená",I217,0)</f>
        <v>0</v>
      </c>
      <c r="IF213" s="127">
        <f>IF(GK213="nulová",I217,0)</f>
        <v>0</v>
      </c>
      <c r="IG213" s="13" t="s">
        <v>45</v>
      </c>
      <c r="IH213" s="127">
        <f>ROUND(H217*G217,2)</f>
        <v>277267.20000000001</v>
      </c>
      <c r="II213" s="13" t="s">
        <v>110</v>
      </c>
      <c r="IJ213" s="126" t="s">
        <v>1461</v>
      </c>
    </row>
    <row r="214" spans="1:244" s="1" customFormat="1" ht="30" customHeight="1" x14ac:dyDescent="0.2">
      <c r="A214" s="23"/>
      <c r="B214" s="625"/>
      <c r="C214" s="685" t="s">
        <v>112</v>
      </c>
      <c r="D214" s="196"/>
      <c r="E214" s="626" t="s">
        <v>381</v>
      </c>
      <c r="F214" s="196"/>
      <c r="G214" s="196"/>
      <c r="H214" s="197"/>
      <c r="I214" s="498"/>
      <c r="J214" s="693"/>
      <c r="K214" s="409"/>
      <c r="L214" s="693"/>
      <c r="M214" s="409"/>
      <c r="N214" s="693"/>
      <c r="O214" s="409"/>
      <c r="P214" s="693"/>
      <c r="Q214" s="409"/>
      <c r="R214" s="693"/>
      <c r="S214" s="409"/>
      <c r="T214" s="693"/>
      <c r="U214" s="409"/>
      <c r="V214" s="1683"/>
      <c r="W214" s="1684"/>
      <c r="X214" s="1683"/>
      <c r="Y214" s="1684"/>
      <c r="Z214" s="1683"/>
      <c r="AA214" s="1684"/>
      <c r="AB214" s="1853"/>
      <c r="AC214" s="1684"/>
      <c r="AD214" s="693"/>
      <c r="AE214" s="409"/>
      <c r="AF214" s="693"/>
      <c r="AG214" s="409"/>
      <c r="AH214" s="693"/>
      <c r="AI214" s="409"/>
      <c r="AJ214" s="1683"/>
      <c r="AK214" s="1684"/>
      <c r="AL214" s="693"/>
      <c r="AM214" s="409"/>
      <c r="AN214" s="2376"/>
      <c r="AO214" s="1684"/>
      <c r="AP214" s="2172"/>
      <c r="AQ214" s="1959"/>
      <c r="AR214" s="1837"/>
      <c r="AS214" s="409"/>
      <c r="AT214" s="897"/>
      <c r="AU214" s="174"/>
      <c r="AV214" s="815"/>
      <c r="GJ214" s="128"/>
      <c r="GK214" s="129"/>
      <c r="GL214" s="33"/>
      <c r="GM214" s="33"/>
      <c r="GN214" s="33"/>
      <c r="GO214" s="33"/>
      <c r="GP214" s="33"/>
      <c r="GQ214" s="34"/>
      <c r="GR214" s="22"/>
      <c r="GS214" s="22"/>
      <c r="GT214" s="22"/>
      <c r="GU214" s="22"/>
      <c r="GV214" s="22"/>
      <c r="GW214" s="22"/>
      <c r="GX214" s="22"/>
      <c r="GY214" s="22"/>
      <c r="GZ214" s="22"/>
      <c r="HA214" s="22"/>
      <c r="HB214" s="22"/>
      <c r="HQ214" s="13" t="s">
        <v>112</v>
      </c>
      <c r="HR214" s="13" t="s">
        <v>46</v>
      </c>
    </row>
    <row r="215" spans="1:244" s="9" customFormat="1" ht="30" customHeight="1" x14ac:dyDescent="0.2">
      <c r="A215" s="130"/>
      <c r="B215" s="627"/>
      <c r="C215" s="685" t="s">
        <v>114</v>
      </c>
      <c r="D215" s="628" t="s">
        <v>7</v>
      </c>
      <c r="E215" s="629" t="s">
        <v>382</v>
      </c>
      <c r="F215" s="630"/>
      <c r="G215" s="628" t="s">
        <v>7</v>
      </c>
      <c r="H215" s="631"/>
      <c r="I215" s="632"/>
      <c r="J215" s="258"/>
      <c r="K215" s="259"/>
      <c r="L215" s="258"/>
      <c r="M215" s="259"/>
      <c r="N215" s="258"/>
      <c r="O215" s="259"/>
      <c r="P215" s="258"/>
      <c r="Q215" s="259"/>
      <c r="R215" s="258"/>
      <c r="S215" s="259"/>
      <c r="T215" s="258"/>
      <c r="U215" s="259"/>
      <c r="V215" s="1685"/>
      <c r="W215" s="1686"/>
      <c r="X215" s="1685"/>
      <c r="Y215" s="1686"/>
      <c r="Z215" s="1685"/>
      <c r="AA215" s="1686"/>
      <c r="AB215" s="1855"/>
      <c r="AC215" s="1686"/>
      <c r="AD215" s="258"/>
      <c r="AE215" s="259"/>
      <c r="AF215" s="258"/>
      <c r="AG215" s="259"/>
      <c r="AH215" s="258"/>
      <c r="AI215" s="259"/>
      <c r="AJ215" s="1685"/>
      <c r="AK215" s="1686"/>
      <c r="AL215" s="258"/>
      <c r="AM215" s="259"/>
      <c r="AN215" s="2377"/>
      <c r="AO215" s="1686"/>
      <c r="AP215" s="2173"/>
      <c r="AQ215" s="1961"/>
      <c r="AR215" s="1838"/>
      <c r="AS215" s="259"/>
      <c r="AT215" s="899"/>
      <c r="AU215" s="245"/>
      <c r="AV215" s="527"/>
      <c r="GJ215" s="133"/>
      <c r="GK215" s="134"/>
      <c r="GL215" s="134"/>
      <c r="GM215" s="134"/>
      <c r="GN215" s="134"/>
      <c r="GO215" s="134"/>
      <c r="GP215" s="134"/>
      <c r="GQ215" s="135"/>
      <c r="HQ215" s="136" t="s">
        <v>114</v>
      </c>
      <c r="HR215" s="136" t="s">
        <v>46</v>
      </c>
      <c r="HS215" s="9" t="s">
        <v>45</v>
      </c>
      <c r="HT215" s="9" t="s">
        <v>23</v>
      </c>
      <c r="HU215" s="9" t="s">
        <v>44</v>
      </c>
      <c r="HV215" s="136" t="s">
        <v>103</v>
      </c>
    </row>
    <row r="216" spans="1:244" s="10" customFormat="1" ht="30" customHeight="1" x14ac:dyDescent="0.2">
      <c r="A216" s="137"/>
      <c r="B216" s="633"/>
      <c r="C216" s="685" t="s">
        <v>114</v>
      </c>
      <c r="D216" s="634" t="s">
        <v>7</v>
      </c>
      <c r="E216" s="635" t="s">
        <v>1455</v>
      </c>
      <c r="F216" s="636"/>
      <c r="G216" s="637">
        <v>277.37</v>
      </c>
      <c r="H216" s="638"/>
      <c r="I216" s="639"/>
      <c r="J216" s="260"/>
      <c r="K216" s="261"/>
      <c r="L216" s="260"/>
      <c r="M216" s="261"/>
      <c r="N216" s="260"/>
      <c r="O216" s="261"/>
      <c r="P216" s="260"/>
      <c r="Q216" s="261"/>
      <c r="R216" s="260"/>
      <c r="S216" s="261"/>
      <c r="T216" s="260"/>
      <c r="U216" s="261"/>
      <c r="V216" s="1687"/>
      <c r="W216" s="1688"/>
      <c r="X216" s="1687"/>
      <c r="Y216" s="1688"/>
      <c r="Z216" s="1687"/>
      <c r="AA216" s="1688"/>
      <c r="AB216" s="1857"/>
      <c r="AC216" s="1688"/>
      <c r="AD216" s="260"/>
      <c r="AE216" s="261"/>
      <c r="AF216" s="260"/>
      <c r="AG216" s="261"/>
      <c r="AH216" s="260"/>
      <c r="AI216" s="261"/>
      <c r="AJ216" s="1687"/>
      <c r="AK216" s="1688"/>
      <c r="AL216" s="260"/>
      <c r="AM216" s="261"/>
      <c r="AN216" s="2378"/>
      <c r="AO216" s="1688"/>
      <c r="AP216" s="2174"/>
      <c r="AQ216" s="1963"/>
      <c r="AR216" s="1839"/>
      <c r="AS216" s="261"/>
      <c r="AT216" s="901"/>
      <c r="AU216" s="239"/>
      <c r="AV216" s="528"/>
      <c r="GJ216" s="140"/>
      <c r="GK216" s="141"/>
      <c r="GL216" s="141"/>
      <c r="GM216" s="141"/>
      <c r="GN216" s="141"/>
      <c r="GO216" s="141"/>
      <c r="GP216" s="141"/>
      <c r="GQ216" s="142"/>
      <c r="HQ216" s="143" t="s">
        <v>114</v>
      </c>
      <c r="HR216" s="143" t="s">
        <v>46</v>
      </c>
      <c r="HS216" s="10" t="s">
        <v>46</v>
      </c>
      <c r="HT216" s="10" t="s">
        <v>23</v>
      </c>
      <c r="HU216" s="10" t="s">
        <v>44</v>
      </c>
      <c r="HV216" s="143" t="s">
        <v>103</v>
      </c>
    </row>
    <row r="217" spans="1:244" s="10" customFormat="1" ht="30" customHeight="1" x14ac:dyDescent="0.2">
      <c r="A217" s="137"/>
      <c r="B217" s="550" t="s">
        <v>415</v>
      </c>
      <c r="C217" s="558" t="s">
        <v>105</v>
      </c>
      <c r="D217" s="559" t="s">
        <v>384</v>
      </c>
      <c r="E217" s="560" t="s">
        <v>807</v>
      </c>
      <c r="F217" s="561" t="s">
        <v>108</v>
      </c>
      <c r="G217" s="562">
        <v>672</v>
      </c>
      <c r="H217" s="563">
        <v>412.6</v>
      </c>
      <c r="I217" s="564">
        <f>ROUND(H217*G217,2)</f>
        <v>277267.20000000001</v>
      </c>
      <c r="J217" s="694"/>
      <c r="K217" s="692">
        <f>ROUND(J217*$H217,2)</f>
        <v>0</v>
      </c>
      <c r="L217" s="694"/>
      <c r="M217" s="692">
        <f>ROUND(L217*$H217,2)</f>
        <v>0</v>
      </c>
      <c r="N217" s="694"/>
      <c r="O217" s="692">
        <f>ROUND(N217*$H217,2)</f>
        <v>0</v>
      </c>
      <c r="P217" s="694"/>
      <c r="Q217" s="692">
        <f>ROUND(P217*$H217,2)</f>
        <v>0</v>
      </c>
      <c r="R217" s="694"/>
      <c r="S217" s="692">
        <f>ROUND(R217*$H217,2)</f>
        <v>0</v>
      </c>
      <c r="T217" s="694"/>
      <c r="U217" s="692">
        <f>ROUND(T217*$H217,2)</f>
        <v>0</v>
      </c>
      <c r="V217" s="1694"/>
      <c r="W217" s="1682">
        <f>ROUND(V217*$H217,2)</f>
        <v>0</v>
      </c>
      <c r="X217" s="1694"/>
      <c r="Y217" s="1682">
        <f>ROUND(X217*$H217,2)</f>
        <v>0</v>
      </c>
      <c r="Z217" s="1694"/>
      <c r="AA217" s="1682">
        <f>ROUND(Z217*$H217,2)</f>
        <v>0</v>
      </c>
      <c r="AB217" s="1951"/>
      <c r="AC217" s="1682">
        <f>ROUND(AB217*$H217,2)</f>
        <v>0</v>
      </c>
      <c r="AD217" s="694"/>
      <c r="AE217" s="692">
        <f>ROUND(AD217*$H217,2)</f>
        <v>0</v>
      </c>
      <c r="AF217" s="694"/>
      <c r="AG217" s="692">
        <f>ROUND(AF217*$H217,2)</f>
        <v>0</v>
      </c>
      <c r="AH217" s="694"/>
      <c r="AI217" s="692">
        <f>ROUND(AH217*$H217,2)</f>
        <v>0</v>
      </c>
      <c r="AJ217" s="2112"/>
      <c r="AK217" s="1682">
        <f>ROUND(AJ217*$H217,2)</f>
        <v>0</v>
      </c>
      <c r="AL217" s="548"/>
      <c r="AM217" s="692">
        <f>ROUND(AL217*$H217,2)</f>
        <v>0</v>
      </c>
      <c r="AN217" s="2383">
        <v>108.8</v>
      </c>
      <c r="AO217" s="1682">
        <f>ROUND(AN217*$H217,2)</f>
        <v>44890.879999999997</v>
      </c>
      <c r="AP217" s="2175">
        <v>277.37</v>
      </c>
      <c r="AQ217" s="1958">
        <f>ROUND(AP217*$H217,2)</f>
        <v>114442.86</v>
      </c>
      <c r="AR217" s="1842">
        <f>AP217+AN217+AL217+AJ217+AH217+AF217+AD217+AB217+Z217+X217+V217+T217+R217+P217+N217+L217+J217</f>
        <v>386.17</v>
      </c>
      <c r="AS217" s="692">
        <f>ROUND(AR217*H217,2)</f>
        <v>159333.74</v>
      </c>
      <c r="AT217" s="1828">
        <f>G217-AR217</f>
        <v>285.83</v>
      </c>
      <c r="AU217" s="703">
        <f>ROUND(AT217*H217,2)</f>
        <v>117933.46</v>
      </c>
      <c r="AV217" s="814">
        <f>AU217/I217</f>
        <v>0.42534226911802048</v>
      </c>
      <c r="GJ217" s="140"/>
      <c r="GK217" s="141"/>
      <c r="GL217" s="141"/>
      <c r="GM217" s="141"/>
      <c r="GN217" s="141"/>
      <c r="GO217" s="141"/>
      <c r="GP217" s="141"/>
      <c r="GQ217" s="142"/>
      <c r="HQ217" s="143" t="s">
        <v>114</v>
      </c>
      <c r="HR217" s="143" t="s">
        <v>46</v>
      </c>
      <c r="HS217" s="10" t="s">
        <v>46</v>
      </c>
      <c r="HT217" s="10" t="s">
        <v>23</v>
      </c>
      <c r="HU217" s="10" t="s">
        <v>44</v>
      </c>
      <c r="HV217" s="143" t="s">
        <v>103</v>
      </c>
    </row>
    <row r="218" spans="1:244" s="12" customFormat="1" ht="30" customHeight="1" x14ac:dyDescent="0.2">
      <c r="A218" s="151"/>
      <c r="B218" s="625"/>
      <c r="C218" s="685" t="s">
        <v>112</v>
      </c>
      <c r="D218" s="196"/>
      <c r="E218" s="626" t="s">
        <v>381</v>
      </c>
      <c r="F218" s="196"/>
      <c r="G218" s="196"/>
      <c r="H218" s="197"/>
      <c r="I218" s="498"/>
      <c r="J218" s="697"/>
      <c r="K218" s="698"/>
      <c r="L218" s="697"/>
      <c r="M218" s="698"/>
      <c r="N218" s="697"/>
      <c r="O218" s="698"/>
      <c r="P218" s="697"/>
      <c r="Q218" s="698"/>
      <c r="R218" s="697"/>
      <c r="S218" s="698"/>
      <c r="T218" s="697"/>
      <c r="U218" s="698"/>
      <c r="V218" s="1692"/>
      <c r="W218" s="1693"/>
      <c r="X218" s="1692"/>
      <c r="Y218" s="1693"/>
      <c r="Z218" s="1692"/>
      <c r="AA218" s="1693"/>
      <c r="AB218" s="1859"/>
      <c r="AC218" s="1693"/>
      <c r="AD218" s="697"/>
      <c r="AE218" s="698"/>
      <c r="AF218" s="697"/>
      <c r="AG218" s="698"/>
      <c r="AH218" s="697"/>
      <c r="AI218" s="698"/>
      <c r="AJ218" s="1692"/>
      <c r="AK218" s="1693"/>
      <c r="AL218" s="697"/>
      <c r="AM218" s="698"/>
      <c r="AN218" s="2381"/>
      <c r="AO218" s="1693"/>
      <c r="AP218" s="2177"/>
      <c r="AQ218" s="1967"/>
      <c r="AR218" s="1841"/>
      <c r="AS218" s="698"/>
      <c r="AT218" s="903"/>
      <c r="AU218" s="242"/>
      <c r="AV218" s="529"/>
      <c r="GJ218" s="154"/>
      <c r="GK218" s="155"/>
      <c r="GL218" s="155"/>
      <c r="GM218" s="155"/>
      <c r="GN218" s="155"/>
      <c r="GO218" s="155"/>
      <c r="GP218" s="155"/>
      <c r="GQ218" s="156"/>
      <c r="HQ218" s="157" t="s">
        <v>114</v>
      </c>
      <c r="HR218" s="157" t="s">
        <v>46</v>
      </c>
      <c r="HS218" s="12" t="s">
        <v>110</v>
      </c>
      <c r="HT218" s="12" t="s">
        <v>23</v>
      </c>
      <c r="HU218" s="12" t="s">
        <v>45</v>
      </c>
      <c r="HV218" s="157" t="s">
        <v>103</v>
      </c>
    </row>
    <row r="219" spans="1:244" s="1" customFormat="1" ht="30" customHeight="1" x14ac:dyDescent="0.2">
      <c r="A219" s="23"/>
      <c r="B219" s="627"/>
      <c r="C219" s="685" t="s">
        <v>114</v>
      </c>
      <c r="D219" s="628" t="s">
        <v>7</v>
      </c>
      <c r="E219" s="629" t="s">
        <v>387</v>
      </c>
      <c r="F219" s="630"/>
      <c r="G219" s="628" t="s">
        <v>7</v>
      </c>
      <c r="H219" s="631"/>
      <c r="I219" s="632"/>
      <c r="J219" s="693"/>
      <c r="K219" s="409"/>
      <c r="L219" s="693"/>
      <c r="M219" s="409"/>
      <c r="N219" s="693"/>
      <c r="O219" s="409"/>
      <c r="P219" s="693"/>
      <c r="Q219" s="409"/>
      <c r="R219" s="693"/>
      <c r="S219" s="409"/>
      <c r="T219" s="693"/>
      <c r="U219" s="409"/>
      <c r="V219" s="1683"/>
      <c r="W219" s="1684"/>
      <c r="X219" s="1683"/>
      <c r="Y219" s="1684"/>
      <c r="Z219" s="1683"/>
      <c r="AA219" s="1684"/>
      <c r="AB219" s="1853"/>
      <c r="AC219" s="1684"/>
      <c r="AD219" s="693"/>
      <c r="AE219" s="409"/>
      <c r="AF219" s="693"/>
      <c r="AG219" s="409"/>
      <c r="AH219" s="693"/>
      <c r="AI219" s="409"/>
      <c r="AJ219" s="1683"/>
      <c r="AK219" s="1684"/>
      <c r="AL219" s="693"/>
      <c r="AM219" s="409"/>
      <c r="AN219" s="2376"/>
      <c r="AO219" s="1684"/>
      <c r="AP219" s="2172"/>
      <c r="AQ219" s="1959"/>
      <c r="AR219" s="1837"/>
      <c r="AS219" s="409"/>
      <c r="AT219" s="897"/>
      <c r="AU219" s="174"/>
      <c r="AV219" s="815"/>
      <c r="GJ219" s="122" t="s">
        <v>7</v>
      </c>
      <c r="GK219" s="123" t="s">
        <v>31</v>
      </c>
      <c r="GL219" s="33"/>
      <c r="GM219" s="124">
        <f>GL219*G223</f>
        <v>0</v>
      </c>
      <c r="GN219" s="124">
        <v>0</v>
      </c>
      <c r="GO219" s="124">
        <f>GN219*G223</f>
        <v>0</v>
      </c>
      <c r="GP219" s="124">
        <v>0</v>
      </c>
      <c r="GQ219" s="125">
        <f>GP219*G223</f>
        <v>0</v>
      </c>
      <c r="GR219" s="22"/>
      <c r="GS219" s="22"/>
      <c r="GT219" s="22"/>
      <c r="GU219" s="22"/>
      <c r="GV219" s="22"/>
      <c r="GW219" s="22"/>
      <c r="GX219" s="22"/>
      <c r="GY219" s="22"/>
      <c r="GZ219" s="22"/>
      <c r="HA219" s="22"/>
      <c r="HB219" s="22"/>
      <c r="HO219" s="126" t="s">
        <v>110</v>
      </c>
      <c r="HQ219" s="126" t="s">
        <v>105</v>
      </c>
      <c r="HR219" s="126" t="s">
        <v>46</v>
      </c>
      <c r="HV219" s="13" t="s">
        <v>103</v>
      </c>
      <c r="IB219" s="127">
        <f>IF(GK219="základní",I223,0)</f>
        <v>356950.64</v>
      </c>
      <c r="IC219" s="127">
        <f>IF(GK219="snížená",I223,0)</f>
        <v>0</v>
      </c>
      <c r="ID219" s="127">
        <f>IF(GK219="zákl. přenesená",I223,0)</f>
        <v>0</v>
      </c>
      <c r="IE219" s="127">
        <f>IF(GK219="sníž. přenesená",I223,0)</f>
        <v>0</v>
      </c>
      <c r="IF219" s="127">
        <f>IF(GK219="nulová",I223,0)</f>
        <v>0</v>
      </c>
      <c r="IG219" s="13" t="s">
        <v>45</v>
      </c>
      <c r="IH219" s="127">
        <f>ROUND(H223*G223,2)</f>
        <v>356950.64</v>
      </c>
      <c r="II219" s="13" t="s">
        <v>110</v>
      </c>
      <c r="IJ219" s="126" t="s">
        <v>1462</v>
      </c>
    </row>
    <row r="220" spans="1:244" s="1" customFormat="1" ht="30" customHeight="1" x14ac:dyDescent="0.2">
      <c r="A220" s="23"/>
      <c r="B220" s="633"/>
      <c r="C220" s="685" t="s">
        <v>114</v>
      </c>
      <c r="D220" s="634" t="s">
        <v>7</v>
      </c>
      <c r="E220" s="635" t="s">
        <v>1454</v>
      </c>
      <c r="F220" s="636"/>
      <c r="G220" s="637">
        <v>394.63</v>
      </c>
      <c r="H220" s="638"/>
      <c r="I220" s="639"/>
      <c r="J220" s="693"/>
      <c r="K220" s="409"/>
      <c r="L220" s="693"/>
      <c r="M220" s="409"/>
      <c r="N220" s="693"/>
      <c r="O220" s="409"/>
      <c r="P220" s="693"/>
      <c r="Q220" s="409"/>
      <c r="R220" s="693"/>
      <c r="S220" s="409"/>
      <c r="T220" s="693"/>
      <c r="U220" s="409"/>
      <c r="V220" s="1683"/>
      <c r="W220" s="1684"/>
      <c r="X220" s="1683"/>
      <c r="Y220" s="1684"/>
      <c r="Z220" s="1683"/>
      <c r="AA220" s="1684"/>
      <c r="AB220" s="1853"/>
      <c r="AC220" s="1684"/>
      <c r="AD220" s="693"/>
      <c r="AE220" s="409"/>
      <c r="AF220" s="693"/>
      <c r="AG220" s="409"/>
      <c r="AH220" s="693"/>
      <c r="AI220" s="409"/>
      <c r="AJ220" s="1683"/>
      <c r="AK220" s="1684"/>
      <c r="AL220" s="693"/>
      <c r="AM220" s="409"/>
      <c r="AN220" s="2376"/>
      <c r="AO220" s="1684"/>
      <c r="AP220" s="2172"/>
      <c r="AQ220" s="1959"/>
      <c r="AR220" s="1837"/>
      <c r="AS220" s="409"/>
      <c r="AT220" s="897"/>
      <c r="AU220" s="174"/>
      <c r="AV220" s="815"/>
      <c r="GJ220" s="128"/>
      <c r="GK220" s="129"/>
      <c r="GL220" s="33"/>
      <c r="GM220" s="33"/>
      <c r="GN220" s="33"/>
      <c r="GO220" s="33"/>
      <c r="GP220" s="33"/>
      <c r="GQ220" s="34"/>
      <c r="GR220" s="22"/>
      <c r="GS220" s="22"/>
      <c r="GT220" s="22"/>
      <c r="GU220" s="22"/>
      <c r="GV220" s="22"/>
      <c r="GW220" s="22"/>
      <c r="GX220" s="22"/>
      <c r="GY220" s="22"/>
      <c r="GZ220" s="22"/>
      <c r="HA220" s="22"/>
      <c r="HB220" s="22"/>
      <c r="HQ220" s="13" t="s">
        <v>112</v>
      </c>
      <c r="HR220" s="13" t="s">
        <v>46</v>
      </c>
    </row>
    <row r="221" spans="1:244" s="9" customFormat="1" ht="30" customHeight="1" x14ac:dyDescent="0.2">
      <c r="A221" s="130"/>
      <c r="B221" s="633"/>
      <c r="C221" s="685" t="s">
        <v>114</v>
      </c>
      <c r="D221" s="634" t="s">
        <v>7</v>
      </c>
      <c r="E221" s="635" t="s">
        <v>1455</v>
      </c>
      <c r="F221" s="636"/>
      <c r="G221" s="637">
        <v>277.37</v>
      </c>
      <c r="H221" s="638"/>
      <c r="I221" s="639"/>
      <c r="J221" s="258"/>
      <c r="K221" s="259"/>
      <c r="L221" s="258"/>
      <c r="M221" s="259"/>
      <c r="N221" s="258"/>
      <c r="O221" s="259"/>
      <c r="P221" s="258"/>
      <c r="Q221" s="259"/>
      <c r="R221" s="258"/>
      <c r="S221" s="259"/>
      <c r="T221" s="258"/>
      <c r="U221" s="259"/>
      <c r="V221" s="1685"/>
      <c r="W221" s="1686"/>
      <c r="X221" s="1685"/>
      <c r="Y221" s="1686"/>
      <c r="Z221" s="1685"/>
      <c r="AA221" s="1686"/>
      <c r="AB221" s="1855"/>
      <c r="AC221" s="1686"/>
      <c r="AD221" s="258"/>
      <c r="AE221" s="259"/>
      <c r="AF221" s="258"/>
      <c r="AG221" s="259"/>
      <c r="AH221" s="258"/>
      <c r="AI221" s="259"/>
      <c r="AJ221" s="1685"/>
      <c r="AK221" s="1686"/>
      <c r="AL221" s="258"/>
      <c r="AM221" s="259"/>
      <c r="AN221" s="2377"/>
      <c r="AO221" s="1686"/>
      <c r="AP221" s="2173"/>
      <c r="AQ221" s="1961"/>
      <c r="AR221" s="1838"/>
      <c r="AS221" s="259"/>
      <c r="AT221" s="899"/>
      <c r="AU221" s="245"/>
      <c r="AV221" s="527"/>
      <c r="GJ221" s="133"/>
      <c r="GK221" s="134"/>
      <c r="GL221" s="134"/>
      <c r="GM221" s="134"/>
      <c r="GN221" s="134"/>
      <c r="GO221" s="134"/>
      <c r="GP221" s="134"/>
      <c r="GQ221" s="135"/>
      <c r="HQ221" s="136" t="s">
        <v>114</v>
      </c>
      <c r="HR221" s="136" t="s">
        <v>46</v>
      </c>
      <c r="HS221" s="9" t="s">
        <v>45</v>
      </c>
      <c r="HT221" s="9" t="s">
        <v>23</v>
      </c>
      <c r="HU221" s="9" t="s">
        <v>44</v>
      </c>
      <c r="HV221" s="136" t="s">
        <v>103</v>
      </c>
    </row>
    <row r="222" spans="1:244" s="10" customFormat="1" ht="30" customHeight="1" x14ac:dyDescent="0.2">
      <c r="A222" s="137"/>
      <c r="B222" s="640"/>
      <c r="C222" s="685" t="s">
        <v>114</v>
      </c>
      <c r="D222" s="641" t="s">
        <v>7</v>
      </c>
      <c r="E222" s="642" t="s">
        <v>132</v>
      </c>
      <c r="F222" s="643"/>
      <c r="G222" s="644">
        <v>672</v>
      </c>
      <c r="H222" s="645"/>
      <c r="I222" s="646"/>
      <c r="J222" s="260"/>
      <c r="K222" s="261"/>
      <c r="L222" s="260"/>
      <c r="M222" s="261"/>
      <c r="N222" s="260"/>
      <c r="O222" s="261"/>
      <c r="P222" s="260"/>
      <c r="Q222" s="261"/>
      <c r="R222" s="260"/>
      <c r="S222" s="261"/>
      <c r="T222" s="260"/>
      <c r="U222" s="261"/>
      <c r="V222" s="1687"/>
      <c r="W222" s="1688"/>
      <c r="X222" s="1687"/>
      <c r="Y222" s="1688"/>
      <c r="Z222" s="1687"/>
      <c r="AA222" s="1688"/>
      <c r="AB222" s="1857"/>
      <c r="AC222" s="1688"/>
      <c r="AD222" s="260"/>
      <c r="AE222" s="261"/>
      <c r="AF222" s="260"/>
      <c r="AG222" s="261"/>
      <c r="AH222" s="260"/>
      <c r="AI222" s="261"/>
      <c r="AJ222" s="1687"/>
      <c r="AK222" s="1688"/>
      <c r="AL222" s="260"/>
      <c r="AM222" s="261"/>
      <c r="AN222" s="2378"/>
      <c r="AO222" s="1688"/>
      <c r="AP222" s="2174"/>
      <c r="AQ222" s="1963"/>
      <c r="AR222" s="1839"/>
      <c r="AS222" s="261"/>
      <c r="AT222" s="901"/>
      <c r="AU222" s="239"/>
      <c r="AV222" s="528"/>
      <c r="GJ222" s="140"/>
      <c r="GK222" s="141"/>
      <c r="GL222" s="141"/>
      <c r="GM222" s="141"/>
      <c r="GN222" s="141"/>
      <c r="GO222" s="141"/>
      <c r="GP222" s="141"/>
      <c r="GQ222" s="142"/>
      <c r="HQ222" s="143" t="s">
        <v>114</v>
      </c>
      <c r="HR222" s="143" t="s">
        <v>46</v>
      </c>
      <c r="HS222" s="10" t="s">
        <v>46</v>
      </c>
      <c r="HT222" s="10" t="s">
        <v>23</v>
      </c>
      <c r="HU222" s="10" t="s">
        <v>44</v>
      </c>
      <c r="HV222" s="143" t="s">
        <v>103</v>
      </c>
    </row>
    <row r="223" spans="1:244" s="10" customFormat="1" ht="30" customHeight="1" x14ac:dyDescent="0.2">
      <c r="A223" s="137"/>
      <c r="B223" s="550" t="s">
        <v>420</v>
      </c>
      <c r="C223" s="558" t="s">
        <v>105</v>
      </c>
      <c r="D223" s="559" t="s">
        <v>395</v>
      </c>
      <c r="E223" s="560" t="s">
        <v>813</v>
      </c>
      <c r="F223" s="561" t="s">
        <v>108</v>
      </c>
      <c r="G223" s="562">
        <v>1123.9000000000001</v>
      </c>
      <c r="H223" s="563">
        <v>317.60000000000002</v>
      </c>
      <c r="I223" s="564">
        <f>ROUND(H223*G223,2)</f>
        <v>356950.64</v>
      </c>
      <c r="J223" s="694"/>
      <c r="K223" s="692">
        <f>ROUND(J223*$H223,2)</f>
        <v>0</v>
      </c>
      <c r="L223" s="694"/>
      <c r="M223" s="692">
        <f>ROUND(L223*$H223,2)</f>
        <v>0</v>
      </c>
      <c r="N223" s="694"/>
      <c r="O223" s="692">
        <f>ROUND(N223*$H223,2)</f>
        <v>0</v>
      </c>
      <c r="P223" s="694"/>
      <c r="Q223" s="692">
        <f>ROUND(P223*$H223,2)</f>
        <v>0</v>
      </c>
      <c r="R223" s="694"/>
      <c r="S223" s="692">
        <f>ROUND(R223*$H223,2)</f>
        <v>0</v>
      </c>
      <c r="T223" s="694"/>
      <c r="U223" s="692">
        <f>ROUND(T223*$H223,2)</f>
        <v>0</v>
      </c>
      <c r="V223" s="1694"/>
      <c r="W223" s="1682">
        <f>ROUND(V223*$H223,2)</f>
        <v>0</v>
      </c>
      <c r="X223" s="1694"/>
      <c r="Y223" s="1682">
        <f>ROUND(X223*$H223,2)</f>
        <v>0</v>
      </c>
      <c r="Z223" s="1694"/>
      <c r="AA223" s="1682">
        <f>ROUND(Z223*$H223,2)</f>
        <v>0</v>
      </c>
      <c r="AB223" s="1951"/>
      <c r="AC223" s="1682">
        <f>ROUND(AB223*$H223,2)</f>
        <v>0</v>
      </c>
      <c r="AD223" s="694"/>
      <c r="AE223" s="692">
        <f>ROUND(AD223*$H223,2)</f>
        <v>0</v>
      </c>
      <c r="AF223" s="694"/>
      <c r="AG223" s="692">
        <f>ROUND(AF223*$H223,2)</f>
        <v>0</v>
      </c>
      <c r="AH223" s="694"/>
      <c r="AI223" s="692">
        <f>ROUND(AH223*$H223,2)</f>
        <v>0</v>
      </c>
      <c r="AJ223" s="2112"/>
      <c r="AK223" s="1682">
        <f>ROUND(AJ223*$H223,2)</f>
        <v>0</v>
      </c>
      <c r="AL223" s="548"/>
      <c r="AM223" s="692">
        <f>ROUND(AL223*$H223,2)</f>
        <v>0</v>
      </c>
      <c r="AN223" s="2383">
        <v>380</v>
      </c>
      <c r="AO223" s="1682">
        <f>ROUND(AN223*$H223,2)</f>
        <v>120688</v>
      </c>
      <c r="AP223" s="2175"/>
      <c r="AQ223" s="1958">
        <f>ROUND(AP223*$H223,2)</f>
        <v>0</v>
      </c>
      <c r="AR223" s="1842">
        <f>AP223+AN223+AL223+AJ223+AH223+AF223+AD223+AB223+Z223+X223+V223+T223+R223+P223+N223+L223+J223</f>
        <v>380</v>
      </c>
      <c r="AS223" s="692">
        <f>ROUND(AR223*H223,2)</f>
        <v>120688</v>
      </c>
      <c r="AT223" s="1828">
        <f>G223-AR223</f>
        <v>743.90000000000009</v>
      </c>
      <c r="AU223" s="703">
        <f>ROUND(AT223*H223,2)</f>
        <v>236262.64</v>
      </c>
      <c r="AV223" s="814">
        <f>AU223/I223</f>
        <v>0.66189162736898299</v>
      </c>
      <c r="GJ223" s="140"/>
      <c r="GK223" s="141"/>
      <c r="GL223" s="141"/>
      <c r="GM223" s="141"/>
      <c r="GN223" s="141"/>
      <c r="GO223" s="141"/>
      <c r="GP223" s="141"/>
      <c r="GQ223" s="142"/>
      <c r="HQ223" s="143" t="s">
        <v>114</v>
      </c>
      <c r="HR223" s="143" t="s">
        <v>46</v>
      </c>
      <c r="HS223" s="10" t="s">
        <v>46</v>
      </c>
      <c r="HT223" s="10" t="s">
        <v>23</v>
      </c>
      <c r="HU223" s="10" t="s">
        <v>44</v>
      </c>
      <c r="HV223" s="143" t="s">
        <v>103</v>
      </c>
    </row>
    <row r="224" spans="1:244" s="12" customFormat="1" ht="30" customHeight="1" x14ac:dyDescent="0.2">
      <c r="A224" s="151"/>
      <c r="B224" s="625"/>
      <c r="C224" s="685" t="s">
        <v>112</v>
      </c>
      <c r="D224" s="196"/>
      <c r="E224" s="626" t="s">
        <v>398</v>
      </c>
      <c r="F224" s="196"/>
      <c r="G224" s="196"/>
      <c r="H224" s="197"/>
      <c r="I224" s="498"/>
      <c r="J224" s="697"/>
      <c r="K224" s="698"/>
      <c r="L224" s="697"/>
      <c r="M224" s="698"/>
      <c r="N224" s="697"/>
      <c r="O224" s="698"/>
      <c r="P224" s="697"/>
      <c r="Q224" s="698"/>
      <c r="R224" s="697"/>
      <c r="S224" s="698"/>
      <c r="T224" s="697"/>
      <c r="U224" s="698"/>
      <c r="V224" s="1692"/>
      <c r="W224" s="1693"/>
      <c r="X224" s="1692"/>
      <c r="Y224" s="1693"/>
      <c r="Z224" s="1692"/>
      <c r="AA224" s="1693"/>
      <c r="AB224" s="1859"/>
      <c r="AC224" s="1693"/>
      <c r="AD224" s="697"/>
      <c r="AE224" s="698"/>
      <c r="AF224" s="697"/>
      <c r="AG224" s="698"/>
      <c r="AH224" s="697"/>
      <c r="AI224" s="698"/>
      <c r="AJ224" s="1692"/>
      <c r="AK224" s="1693"/>
      <c r="AL224" s="697"/>
      <c r="AM224" s="698"/>
      <c r="AN224" s="2381"/>
      <c r="AO224" s="1693"/>
      <c r="AP224" s="2177"/>
      <c r="AQ224" s="1967"/>
      <c r="AR224" s="1841"/>
      <c r="AS224" s="698"/>
      <c r="AT224" s="903"/>
      <c r="AU224" s="242"/>
      <c r="AV224" s="529"/>
      <c r="GJ224" s="154"/>
      <c r="GK224" s="155"/>
      <c r="GL224" s="155"/>
      <c r="GM224" s="155"/>
      <c r="GN224" s="155"/>
      <c r="GO224" s="155"/>
      <c r="GP224" s="155"/>
      <c r="GQ224" s="156"/>
      <c r="HQ224" s="157" t="s">
        <v>114</v>
      </c>
      <c r="HR224" s="157" t="s">
        <v>46</v>
      </c>
      <c r="HS224" s="12" t="s">
        <v>110</v>
      </c>
      <c r="HT224" s="12" t="s">
        <v>23</v>
      </c>
      <c r="HU224" s="12" t="s">
        <v>45</v>
      </c>
      <c r="HV224" s="157" t="s">
        <v>103</v>
      </c>
    </row>
    <row r="225" spans="1:244" s="8" customFormat="1" ht="30" customHeight="1" x14ac:dyDescent="0.25">
      <c r="A225" s="106"/>
      <c r="B225" s="627"/>
      <c r="C225" s="685" t="s">
        <v>114</v>
      </c>
      <c r="D225" s="628" t="s">
        <v>7</v>
      </c>
      <c r="E225" s="629" t="s">
        <v>399</v>
      </c>
      <c r="F225" s="630"/>
      <c r="G225" s="628" t="s">
        <v>7</v>
      </c>
      <c r="H225" s="631"/>
      <c r="I225" s="632"/>
      <c r="J225" s="262"/>
      <c r="K225" s="263"/>
      <c r="L225" s="262"/>
      <c r="M225" s="263"/>
      <c r="N225" s="262"/>
      <c r="O225" s="263"/>
      <c r="P225" s="262"/>
      <c r="Q225" s="263"/>
      <c r="R225" s="262"/>
      <c r="S225" s="263"/>
      <c r="T225" s="262"/>
      <c r="U225" s="263"/>
      <c r="V225" s="1695"/>
      <c r="W225" s="1696"/>
      <c r="X225" s="1695"/>
      <c r="Y225" s="1696"/>
      <c r="Z225" s="1695"/>
      <c r="AA225" s="1696"/>
      <c r="AB225" s="1952"/>
      <c r="AC225" s="1696"/>
      <c r="AD225" s="262"/>
      <c r="AE225" s="263"/>
      <c r="AF225" s="262"/>
      <c r="AG225" s="263"/>
      <c r="AH225" s="262"/>
      <c r="AI225" s="263"/>
      <c r="AJ225" s="1695"/>
      <c r="AK225" s="1696"/>
      <c r="AL225" s="262"/>
      <c r="AM225" s="263"/>
      <c r="AN225" s="2382"/>
      <c r="AO225" s="1696"/>
      <c r="AP225" s="2178"/>
      <c r="AQ225" s="1969"/>
      <c r="AR225" s="1844"/>
      <c r="AS225" s="263"/>
      <c r="AT225" s="1059"/>
      <c r="AU225" s="234"/>
      <c r="AV225" s="532"/>
      <c r="GJ225" s="109"/>
      <c r="GK225" s="110"/>
      <c r="GL225" s="110"/>
      <c r="GM225" s="111">
        <f>SUM(GM226:GM298)</f>
        <v>0</v>
      </c>
      <c r="GN225" s="110"/>
      <c r="GO225" s="111">
        <f>SUM(GO226:GO298)</f>
        <v>68.960702300000008</v>
      </c>
      <c r="GP225" s="110"/>
      <c r="GQ225" s="112">
        <f>SUM(GQ226:GQ298)</f>
        <v>0</v>
      </c>
      <c r="HO225" s="113" t="s">
        <v>45</v>
      </c>
      <c r="HQ225" s="114" t="s">
        <v>43</v>
      </c>
      <c r="HR225" s="114" t="s">
        <v>45</v>
      </c>
      <c r="HV225" s="113" t="s">
        <v>103</v>
      </c>
      <c r="IH225" s="115">
        <f>SUM(IH226:IH298)</f>
        <v>1076924.32</v>
      </c>
    </row>
    <row r="226" spans="1:244" s="1" customFormat="1" ht="30" customHeight="1" x14ac:dyDescent="0.2">
      <c r="A226" s="23"/>
      <c r="B226" s="633"/>
      <c r="C226" s="685" t="s">
        <v>114</v>
      </c>
      <c r="D226" s="634" t="s">
        <v>7</v>
      </c>
      <c r="E226" s="635" t="s">
        <v>1463</v>
      </c>
      <c r="F226" s="636"/>
      <c r="G226" s="637">
        <v>163.9</v>
      </c>
      <c r="H226" s="638"/>
      <c r="I226" s="639"/>
      <c r="J226" s="693"/>
      <c r="K226" s="409"/>
      <c r="L226" s="693"/>
      <c r="M226" s="409"/>
      <c r="N226" s="693"/>
      <c r="O226" s="409"/>
      <c r="P226" s="693"/>
      <c r="Q226" s="409"/>
      <c r="R226" s="693"/>
      <c r="S226" s="409"/>
      <c r="T226" s="693"/>
      <c r="U226" s="409"/>
      <c r="V226" s="1683"/>
      <c r="W226" s="1684"/>
      <c r="X226" s="1683"/>
      <c r="Y226" s="1684"/>
      <c r="Z226" s="1683"/>
      <c r="AA226" s="1684"/>
      <c r="AB226" s="1853"/>
      <c r="AC226" s="1684"/>
      <c r="AD226" s="693"/>
      <c r="AE226" s="409"/>
      <c r="AF226" s="693"/>
      <c r="AG226" s="409"/>
      <c r="AH226" s="693"/>
      <c r="AI226" s="409"/>
      <c r="AJ226" s="1683"/>
      <c r="AK226" s="1684"/>
      <c r="AL226" s="693"/>
      <c r="AM226" s="409"/>
      <c r="AN226" s="2376"/>
      <c r="AO226" s="1684"/>
      <c r="AP226" s="2172"/>
      <c r="AQ226" s="1959"/>
      <c r="AR226" s="1837"/>
      <c r="AS226" s="409"/>
      <c r="AT226" s="897"/>
      <c r="AU226" s="174"/>
      <c r="AV226" s="815"/>
      <c r="GJ226" s="122" t="s">
        <v>7</v>
      </c>
      <c r="GK226" s="123" t="s">
        <v>31</v>
      </c>
      <c r="GL226" s="33"/>
      <c r="GM226" s="124">
        <f>GL226*G232</f>
        <v>0</v>
      </c>
      <c r="GN226" s="124">
        <v>2.6800000000000001E-3</v>
      </c>
      <c r="GO226" s="124">
        <f>GN226*G232</f>
        <v>0.402536</v>
      </c>
      <c r="GP226" s="124">
        <v>0</v>
      </c>
      <c r="GQ226" s="125">
        <f>GP226*G232</f>
        <v>0</v>
      </c>
      <c r="GR226" s="22"/>
      <c r="GS226" s="22"/>
      <c r="GT226" s="22"/>
      <c r="GU226" s="22"/>
      <c r="GV226" s="22"/>
      <c r="GW226" s="22"/>
      <c r="GX226" s="22"/>
      <c r="GY226" s="22"/>
      <c r="GZ226" s="22"/>
      <c r="HA226" s="22"/>
      <c r="HB226" s="22"/>
      <c r="HO226" s="126" t="s">
        <v>110</v>
      </c>
      <c r="HQ226" s="126" t="s">
        <v>105</v>
      </c>
      <c r="HR226" s="126" t="s">
        <v>46</v>
      </c>
      <c r="HV226" s="13" t="s">
        <v>103</v>
      </c>
      <c r="IB226" s="127">
        <f>IF(GK226="základní",I232,0)</f>
        <v>65081.66</v>
      </c>
      <c r="IC226" s="127">
        <f>IF(GK226="snížená",I232,0)</f>
        <v>0</v>
      </c>
      <c r="ID226" s="127">
        <f>IF(GK226="zákl. přenesená",I232,0)</f>
        <v>0</v>
      </c>
      <c r="IE226" s="127">
        <f>IF(GK226="sníž. přenesená",I232,0)</f>
        <v>0</v>
      </c>
      <c r="IF226" s="127">
        <f>IF(GK226="nulová",I232,0)</f>
        <v>0</v>
      </c>
      <c r="IG226" s="13" t="s">
        <v>45</v>
      </c>
      <c r="IH226" s="127">
        <f>ROUND(H232*G232,2)</f>
        <v>65081.66</v>
      </c>
      <c r="II226" s="13" t="s">
        <v>110</v>
      </c>
      <c r="IJ226" s="126" t="s">
        <v>1465</v>
      </c>
    </row>
    <row r="227" spans="1:244" s="1" customFormat="1" ht="30" customHeight="1" x14ac:dyDescent="0.2">
      <c r="A227" s="23"/>
      <c r="B227" s="633"/>
      <c r="C227" s="685" t="s">
        <v>114</v>
      </c>
      <c r="D227" s="634" t="s">
        <v>7</v>
      </c>
      <c r="E227" s="635" t="s">
        <v>1464</v>
      </c>
      <c r="F227" s="636"/>
      <c r="G227" s="644">
        <v>960</v>
      </c>
      <c r="H227" s="645" t="s">
        <v>2616</v>
      </c>
      <c r="I227" s="639"/>
      <c r="J227" s="693"/>
      <c r="K227" s="409"/>
      <c r="L227" s="693"/>
      <c r="M227" s="409"/>
      <c r="N227" s="693"/>
      <c r="O227" s="409"/>
      <c r="P227" s="693"/>
      <c r="Q227" s="409"/>
      <c r="R227" s="693"/>
      <c r="S227" s="409"/>
      <c r="T227" s="693"/>
      <c r="U227" s="409"/>
      <c r="V227" s="1683"/>
      <c r="W227" s="1684"/>
      <c r="X227" s="1683"/>
      <c r="Y227" s="1684"/>
      <c r="Z227" s="1683"/>
      <c r="AA227" s="1684"/>
      <c r="AB227" s="1853"/>
      <c r="AC227" s="1684"/>
      <c r="AD227" s="693"/>
      <c r="AE227" s="409"/>
      <c r="AF227" s="693"/>
      <c r="AG227" s="409"/>
      <c r="AH227" s="693"/>
      <c r="AI227" s="409"/>
      <c r="AJ227" s="1683"/>
      <c r="AK227" s="1684"/>
      <c r="AL227" s="693"/>
      <c r="AM227" s="409"/>
      <c r="AN227" s="2376"/>
      <c r="AO227" s="1684"/>
      <c r="AP227" s="2172"/>
      <c r="AQ227" s="1959"/>
      <c r="AR227" s="1837"/>
      <c r="AS227" s="409"/>
      <c r="AT227" s="897"/>
      <c r="AU227" s="174"/>
      <c r="AV227" s="815"/>
      <c r="AW227" s="1975" t="s">
        <v>2616</v>
      </c>
      <c r="GJ227" s="128"/>
      <c r="GK227" s="129"/>
      <c r="GL227" s="33"/>
      <c r="GM227" s="33"/>
      <c r="GN227" s="33"/>
      <c r="GO227" s="33"/>
      <c r="GP227" s="33"/>
      <c r="GQ227" s="34"/>
      <c r="GR227" s="22"/>
      <c r="GS227" s="22"/>
      <c r="GT227" s="22"/>
      <c r="GU227" s="22"/>
      <c r="GV227" s="22"/>
      <c r="GW227" s="22"/>
      <c r="GX227" s="22"/>
      <c r="GY227" s="22"/>
      <c r="GZ227" s="22"/>
      <c r="HA227" s="22"/>
      <c r="HB227" s="22"/>
      <c r="HQ227" s="13" t="s">
        <v>112</v>
      </c>
      <c r="HR227" s="13" t="s">
        <v>46</v>
      </c>
    </row>
    <row r="228" spans="1:244" s="9" customFormat="1" ht="30" customHeight="1" thickBot="1" x14ac:dyDescent="0.25">
      <c r="A228" s="130"/>
      <c r="B228" s="640"/>
      <c r="C228" s="685" t="s">
        <v>114</v>
      </c>
      <c r="D228" s="641" t="s">
        <v>7</v>
      </c>
      <c r="E228" s="642" t="s">
        <v>132</v>
      </c>
      <c r="F228" s="643"/>
      <c r="G228" s="644">
        <v>1123.9000000000001</v>
      </c>
      <c r="H228" s="645"/>
      <c r="I228" s="646"/>
      <c r="J228" s="258"/>
      <c r="K228" s="259"/>
      <c r="L228" s="258"/>
      <c r="M228" s="259"/>
      <c r="N228" s="258"/>
      <c r="O228" s="259"/>
      <c r="P228" s="258"/>
      <c r="Q228" s="259"/>
      <c r="R228" s="258"/>
      <c r="S228" s="259"/>
      <c r="T228" s="258"/>
      <c r="U228" s="259"/>
      <c r="V228" s="1685"/>
      <c r="W228" s="1686"/>
      <c r="X228" s="1685"/>
      <c r="Y228" s="1686"/>
      <c r="Z228" s="1685"/>
      <c r="AA228" s="1686"/>
      <c r="AB228" s="1855"/>
      <c r="AC228" s="1686"/>
      <c r="AD228" s="258"/>
      <c r="AE228" s="259"/>
      <c r="AF228" s="258"/>
      <c r="AG228" s="259"/>
      <c r="AH228" s="258"/>
      <c r="AI228" s="259"/>
      <c r="AJ228" s="1685"/>
      <c r="AK228" s="1686"/>
      <c r="AL228" s="258"/>
      <c r="AM228" s="259"/>
      <c r="AN228" s="2377"/>
      <c r="AO228" s="1686"/>
      <c r="AP228" s="2173"/>
      <c r="AQ228" s="1961"/>
      <c r="AR228" s="1838"/>
      <c r="AS228" s="259"/>
      <c r="AT228" s="899"/>
      <c r="AU228" s="245"/>
      <c r="AV228" s="527"/>
      <c r="GJ228" s="133"/>
      <c r="GK228" s="134"/>
      <c r="GL228" s="134"/>
      <c r="GM228" s="134"/>
      <c r="GN228" s="134"/>
      <c r="GO228" s="134"/>
      <c r="GP228" s="134"/>
      <c r="GQ228" s="135"/>
      <c r="HQ228" s="136" t="s">
        <v>114</v>
      </c>
      <c r="HR228" s="136" t="s">
        <v>46</v>
      </c>
      <c r="HS228" s="9" t="s">
        <v>45</v>
      </c>
      <c r="HT228" s="9" t="s">
        <v>23</v>
      </c>
      <c r="HU228" s="9" t="s">
        <v>44</v>
      </c>
      <c r="HV228" s="136" t="s">
        <v>103</v>
      </c>
    </row>
    <row r="229" spans="1:244" s="10" customFormat="1" ht="30" customHeight="1" thickBot="1" x14ac:dyDescent="0.25">
      <c r="A229" s="137"/>
      <c r="B229" s="657"/>
      <c r="C229" s="658"/>
      <c r="D229" s="658"/>
      <c r="E229" s="658"/>
      <c r="F229" s="658"/>
      <c r="G229" s="658"/>
      <c r="H229" s="658"/>
      <c r="I229" s="659"/>
      <c r="J229" s="2255" t="s">
        <v>2484</v>
      </c>
      <c r="K229" s="2266"/>
      <c r="L229" s="2275" t="s">
        <v>2485</v>
      </c>
      <c r="M229" s="2266"/>
      <c r="N229" s="2255" t="s">
        <v>2486</v>
      </c>
      <c r="O229" s="2266"/>
      <c r="P229" s="2255" t="s">
        <v>2487</v>
      </c>
      <c r="Q229" s="2266"/>
      <c r="R229" s="2255" t="s">
        <v>2488</v>
      </c>
      <c r="S229" s="2266"/>
      <c r="T229" s="2255" t="s">
        <v>2489</v>
      </c>
      <c r="U229" s="2266"/>
      <c r="V229" s="2270" t="s">
        <v>2490</v>
      </c>
      <c r="W229" s="2271"/>
      <c r="X229" s="2270" t="s">
        <v>2491</v>
      </c>
      <c r="Y229" s="2271"/>
      <c r="Z229" s="2270" t="s">
        <v>2492</v>
      </c>
      <c r="AA229" s="2271"/>
      <c r="AB229" s="2270" t="s">
        <v>2493</v>
      </c>
      <c r="AC229" s="2271"/>
      <c r="AD229" s="2255" t="s">
        <v>2494</v>
      </c>
      <c r="AE229" s="2266"/>
      <c r="AF229" s="2255" t="s">
        <v>2495</v>
      </c>
      <c r="AG229" s="2266"/>
      <c r="AH229" s="2255" t="s">
        <v>2496</v>
      </c>
      <c r="AI229" s="2266"/>
      <c r="AJ229" s="2270" t="s">
        <v>2497</v>
      </c>
      <c r="AK229" s="2271"/>
      <c r="AL229" s="2255" t="s">
        <v>2498</v>
      </c>
      <c r="AM229" s="2266"/>
      <c r="AN229" s="2270" t="s">
        <v>2499</v>
      </c>
      <c r="AO229" s="2271"/>
      <c r="AP229" s="2272" t="s">
        <v>2504</v>
      </c>
      <c r="AQ229" s="2273"/>
      <c r="AR229" s="2255" t="s">
        <v>2500</v>
      </c>
      <c r="AS229" s="2266"/>
      <c r="AT229" s="2255" t="s">
        <v>2501</v>
      </c>
      <c r="AU229" s="2299"/>
      <c r="AV229" s="521" t="s">
        <v>2502</v>
      </c>
      <c r="GJ229" s="140"/>
      <c r="GK229" s="141"/>
      <c r="GL229" s="141"/>
      <c r="GM229" s="141"/>
      <c r="GN229" s="141"/>
      <c r="GO229" s="141"/>
      <c r="GP229" s="141"/>
      <c r="GQ229" s="142"/>
      <c r="HQ229" s="143" t="s">
        <v>114</v>
      </c>
      <c r="HR229" s="143" t="s">
        <v>46</v>
      </c>
      <c r="HS229" s="10" t="s">
        <v>46</v>
      </c>
      <c r="HT229" s="10" t="s">
        <v>23</v>
      </c>
      <c r="HU229" s="10" t="s">
        <v>45</v>
      </c>
      <c r="HV229" s="143" t="s">
        <v>103</v>
      </c>
    </row>
    <row r="230" spans="1:244" s="1" customFormat="1" ht="30" customHeight="1" thickBot="1" x14ac:dyDescent="0.25">
      <c r="A230" s="23"/>
      <c r="B230" s="599"/>
      <c r="C230" s="600"/>
      <c r="D230" s="600"/>
      <c r="E230" s="600"/>
      <c r="F230" s="600"/>
      <c r="G230" s="600"/>
      <c r="H230" s="600"/>
      <c r="I230" s="601"/>
      <c r="J230" s="175" t="s">
        <v>91</v>
      </c>
      <c r="K230" s="177" t="s">
        <v>2503</v>
      </c>
      <c r="L230" s="175" t="s">
        <v>91</v>
      </c>
      <c r="M230" s="177" t="s">
        <v>2503</v>
      </c>
      <c r="N230" s="175" t="s">
        <v>91</v>
      </c>
      <c r="O230" s="177" t="s">
        <v>2503</v>
      </c>
      <c r="P230" s="175" t="s">
        <v>91</v>
      </c>
      <c r="Q230" s="177" t="s">
        <v>2503</v>
      </c>
      <c r="R230" s="175" t="s">
        <v>91</v>
      </c>
      <c r="S230" s="177" t="s">
        <v>2503</v>
      </c>
      <c r="T230" s="175" t="s">
        <v>91</v>
      </c>
      <c r="U230" s="177" t="s">
        <v>2503</v>
      </c>
      <c r="V230" s="1599" t="s">
        <v>91</v>
      </c>
      <c r="W230" s="1600" t="s">
        <v>2503</v>
      </c>
      <c r="X230" s="1599" t="s">
        <v>91</v>
      </c>
      <c r="Y230" s="1600" t="s">
        <v>2503</v>
      </c>
      <c r="Z230" s="1599" t="s">
        <v>91</v>
      </c>
      <c r="AA230" s="1600" t="s">
        <v>2503</v>
      </c>
      <c r="AB230" s="1763" t="s">
        <v>91</v>
      </c>
      <c r="AC230" s="1600" t="s">
        <v>2503</v>
      </c>
      <c r="AD230" s="175" t="s">
        <v>91</v>
      </c>
      <c r="AE230" s="177" t="s">
        <v>2503</v>
      </c>
      <c r="AF230" s="175" t="s">
        <v>91</v>
      </c>
      <c r="AG230" s="177" t="s">
        <v>2503</v>
      </c>
      <c r="AH230" s="175" t="s">
        <v>91</v>
      </c>
      <c r="AI230" s="177" t="s">
        <v>2503</v>
      </c>
      <c r="AJ230" s="1599" t="s">
        <v>91</v>
      </c>
      <c r="AK230" s="1600" t="s">
        <v>2503</v>
      </c>
      <c r="AL230" s="175" t="s">
        <v>91</v>
      </c>
      <c r="AM230" s="177" t="s">
        <v>2503</v>
      </c>
      <c r="AN230" s="2372" t="s">
        <v>91</v>
      </c>
      <c r="AO230" s="1600" t="s">
        <v>2503</v>
      </c>
      <c r="AP230" s="2168" t="s">
        <v>91</v>
      </c>
      <c r="AQ230" s="1896" t="s">
        <v>2503</v>
      </c>
      <c r="AR230" s="1090" t="s">
        <v>91</v>
      </c>
      <c r="AS230" s="177" t="s">
        <v>2503</v>
      </c>
      <c r="AT230" s="789" t="s">
        <v>91</v>
      </c>
      <c r="AU230" s="176" t="s">
        <v>2503</v>
      </c>
      <c r="AV230" s="816"/>
      <c r="GJ230" s="122" t="s">
        <v>7</v>
      </c>
      <c r="GK230" s="123" t="s">
        <v>31</v>
      </c>
      <c r="GL230" s="33"/>
      <c r="GM230" s="124">
        <f>GL230*G236</f>
        <v>0</v>
      </c>
      <c r="GN230" s="124">
        <v>2.0000000000000002E-5</v>
      </c>
      <c r="GO230" s="124">
        <f>GN230*G236</f>
        <v>9.0400000000000012E-3</v>
      </c>
      <c r="GP230" s="124">
        <v>0</v>
      </c>
      <c r="GQ230" s="125">
        <f>GP230*G236</f>
        <v>0</v>
      </c>
      <c r="GR230" s="22"/>
      <c r="GS230" s="22"/>
      <c r="GT230" s="22"/>
      <c r="GU230" s="22"/>
      <c r="GV230" s="22"/>
      <c r="GW230" s="22"/>
      <c r="GX230" s="22"/>
      <c r="GY230" s="22"/>
      <c r="GZ230" s="22"/>
      <c r="HA230" s="22"/>
      <c r="HB230" s="22"/>
      <c r="HO230" s="126" t="s">
        <v>110</v>
      </c>
      <c r="HQ230" s="126" t="s">
        <v>105</v>
      </c>
      <c r="HR230" s="126" t="s">
        <v>46</v>
      </c>
      <c r="HV230" s="13" t="s">
        <v>103</v>
      </c>
      <c r="IB230" s="127">
        <f>IF(GK230="základní",I236,0)</f>
        <v>50172</v>
      </c>
      <c r="IC230" s="127">
        <f>IF(GK230="snížená",I236,0)</f>
        <v>0</v>
      </c>
      <c r="ID230" s="127">
        <f>IF(GK230="zákl. přenesená",I236,0)</f>
        <v>0</v>
      </c>
      <c r="IE230" s="127">
        <f>IF(GK230="sníž. přenesená",I236,0)</f>
        <v>0</v>
      </c>
      <c r="IF230" s="127">
        <f>IF(GK230="nulová",I236,0)</f>
        <v>0</v>
      </c>
      <c r="IG230" s="13" t="s">
        <v>45</v>
      </c>
      <c r="IH230" s="127">
        <f>ROUND(H236*G236,2)</f>
        <v>50172</v>
      </c>
      <c r="II230" s="13" t="s">
        <v>110</v>
      </c>
      <c r="IJ230" s="126" t="s">
        <v>1468</v>
      </c>
    </row>
    <row r="231" spans="1:244" s="1131" customFormat="1" ht="30" customHeight="1" thickBot="1" x14ac:dyDescent="0.35">
      <c r="A231" s="1156"/>
      <c r="B231" s="1151"/>
      <c r="C231" s="412" t="s">
        <v>43</v>
      </c>
      <c r="D231" s="412" t="s">
        <v>166</v>
      </c>
      <c r="E231" s="1119" t="s">
        <v>425</v>
      </c>
      <c r="F231" s="413"/>
      <c r="G231" s="413"/>
      <c r="H231" s="1120"/>
      <c r="I231" s="1121">
        <f>IH225</f>
        <v>1076924.32</v>
      </c>
      <c r="J231" s="1122"/>
      <c r="K231" s="1123">
        <f>K232+K236+K241+K243+K249+K250+K251+K254+K255+K257+K259+K261+K263+K265+K267+K269+K271+K273+K275+K277+K279+K282+K285+K288+K290+K292+K294+K296+K299+K302</f>
        <v>0</v>
      </c>
      <c r="L231" s="404"/>
      <c r="M231" s="404">
        <f>M232+M236+M241+M243+M249+M250+M251+M254+M255+M257+M259+M261+M263+M265+M267+M269+M271+M273+M275+M277+M279+M282+M285+M288+M290+M292+M294+M296+M299+M302</f>
        <v>0</v>
      </c>
      <c r="N231" s="404"/>
      <c r="O231" s="404">
        <f>O232+O236+O241+O243+O249+O250+O251+O254+O255+O257+O259+O261+O263+O265+O267+O269+O271+O273+O275+O277+O279+O282+O285+O288+O290+O292+O294+O296+O299+O302</f>
        <v>0</v>
      </c>
      <c r="P231" s="404"/>
      <c r="Q231" s="404">
        <f>Q232+Q236+Q241+Q243+Q249+Q250+Q251+Q254+Q255+Q257+Q259+Q261+Q263+Q265+Q267+Q269+Q271+Q273+Q275+Q277+Q279+Q282+Q285+Q288+Q290+Q292+Q294+Q296+Q299+Q302</f>
        <v>0</v>
      </c>
      <c r="R231" s="404"/>
      <c r="S231" s="404">
        <f>S232+S236+S241+S243+S249+S250+S251+S254+S255+S257+S259+S261+S263+S265+S267+S269+S271+S273+S275+S277+S279+S282+S285+S288+S290+S292+S294+S296+S299+S302</f>
        <v>0</v>
      </c>
      <c r="T231" s="404"/>
      <c r="U231" s="404">
        <f>U232+U236+U241+U243+U249+U250+U251+U254+U255+U257+U259+U261+U263+U265+U267+U269+U271+U273+U275+U277+U279+U282+U285+U288+U290+U292+U294+U296+U299+U302</f>
        <v>0</v>
      </c>
      <c r="V231" s="1670"/>
      <c r="W231" s="1670">
        <f>W232+W236+W241+W243+W249+W250+W251+W254+W255+W257+W259+W261+W263+W265+W267+W269+W271+W273+W275+W277+W279+W282+W285+W288+W290+W292+W294+W296+W299+W302</f>
        <v>33957.800000000003</v>
      </c>
      <c r="X231" s="1670"/>
      <c r="Y231" s="1670">
        <f>Y232+Y236+Y241+Y243+Y249+Y250+Y251+Y254+Y255+Y257+Y259+Y261+Y263+Y265+Y267+Y269+Y271+Y273+Y275+Y277+Y279+Y282+Y285+Y288+Y290+Y292+Y294+Y296+Y299+Y302</f>
        <v>439025.80000000005</v>
      </c>
      <c r="Z231" s="1670"/>
      <c r="AA231" s="1670">
        <f>AA232+AA236+AA241+AA243+AA249+AA250+AA251+AA254+AA255+AA257+AA259+AA261+AA263+AA265+AA267+AA269+AA271+AA273+AA275+AA277+AA279+AA282+AA285+AA288+AA290+AA292+AA294+AA296+AA299+AA302</f>
        <v>165295.00000000003</v>
      </c>
      <c r="AB231" s="1765"/>
      <c r="AC231" s="1670">
        <f>AC232+AC236+AC241+AC243+AC249+AC250+AC251+AC254+AC255+AC257+AC259+AC261+AC263+AC265+AC267+AC269+AC271+AC273+AC275+AC277+AC279+AC282+AC285+AC288+AC290+AC292+AC294+AC296+AC299+AC302</f>
        <v>33662.75</v>
      </c>
      <c r="AD231" s="404"/>
      <c r="AE231" s="404">
        <f>AE232+AE236+AE241+AE243+AE249+AE250+AE251+AE254+AE255+AE257+AE259+AE261+AE263+AE265+AE267+AE269+AE271+AE273+AE275+AE277+AE279+AE282+AE285+AE288+AE290+AE292+AE294+AE296+AE299+AE302</f>
        <v>0</v>
      </c>
      <c r="AF231" s="404"/>
      <c r="AG231" s="404">
        <f>AG232+AG236+AG241+AG243+AG249+AG250+AG251+AG254+AG255+AG257+AG259+AG261+AG263+AG265+AG267+AG269+AG271+AG273+AG275+AG277+AG279+AG282+AG285+AG288+AG290+AG292+AG294+AG296+AG299+AG302</f>
        <v>0</v>
      </c>
      <c r="AH231" s="404"/>
      <c r="AI231" s="404">
        <f>AI232+AI236+AI241+AI243+AI249+AI250+AI251+AI254+AI255+AI257+AI259+AI261+AI263+AI265+AI267+AI269+AI271+AI273+AI275+AI277+AI279+AI282+AI285+AI288+AI290+AI292+AI294+AI296+AI299+AI302</f>
        <v>67171.77</v>
      </c>
      <c r="AJ231" s="1670"/>
      <c r="AK231" s="1670">
        <f>AK232+AK236+AK241+AK243+AK249+AK250+AK251+AK254+AK255+AK257+AK259+AK261+AK263+AK265+AK267+AK269+AK271+AK273+AK275+AK277+AK279+AK282+AK285+AK288+AK290+AK292+AK294+AK296+AK299+AK302</f>
        <v>52031.5</v>
      </c>
      <c r="AL231" s="404"/>
      <c r="AM231" s="404">
        <f>AM232+AM236+AM241+AM243+AM249+AM250+AM251+AM254+AM255+AM257+AM259+AM261+AM263+AM265+AM267+AM269+AM271+AM273+AM275+AM277+AM279+AM282+AM285+AM288+AM290+AM292+AM294+AM296+AM299+AM302</f>
        <v>232863.92000000004</v>
      </c>
      <c r="AN231" s="2374"/>
      <c r="AO231" s="1670">
        <f>AO232+AO236+AO241+AO243+AO249+AO250+AO251+AO254+AO255+AO257+AO259+AO261+AO263+AO265+AO267+AO269+AO271+AO273+AO275+AO277+AO279+AO282+AO285+AO288+AO290+AO292+AO294+AO296+AO299+AO302</f>
        <v>0</v>
      </c>
      <c r="AP231" s="2170"/>
      <c r="AQ231" s="1937">
        <f>AQ232+AQ236+AQ241+AQ243+AQ249+AQ250+AQ251+AQ254+AQ255+AQ257+AQ259+AQ261+AQ263+AQ265+AQ267+AQ269+AQ271+AQ273+AQ275+AQ277+AQ279+AQ282+AQ285+AQ288+AQ290+AQ292+AQ294+AQ296+AQ299+AQ302</f>
        <v>41951.18</v>
      </c>
      <c r="AR231" s="188"/>
      <c r="AS231" s="1123">
        <f>AS232+AS236+AS241+AS243+AS249+AS250+AS251+AS254+AS255+AS257+AS259+AS261+AS263+AS265+AS267+AS269+AS271+AS273+AS275+AS277+AS279+AS282+AS285+AS288+AS290+AS292+AS294+AS296+AS299+AS302</f>
        <v>1065959.7200000002</v>
      </c>
      <c r="AT231" s="791"/>
      <c r="AU231" s="1158">
        <f>AU232+AU236+AU241+AU243+AU249+AU250+AU251+AU254+AU255+AU257+AU259+AU261+AU263+AU265+AU267+AU269+AU271+AU273+AU275+AU277+AU279+AU282+AU285+AU288+AU290+AU292+AU294+AU296+AU299+AU302</f>
        <v>10964.6</v>
      </c>
      <c r="AV231" s="1124">
        <f>AU231/I231</f>
        <v>1.0181402533466789E-2</v>
      </c>
      <c r="GJ231" s="1133"/>
      <c r="GK231" s="1134"/>
      <c r="GL231" s="1134"/>
      <c r="GM231" s="1134"/>
      <c r="GN231" s="1134"/>
      <c r="GO231" s="1134"/>
      <c r="GP231" s="1134"/>
      <c r="GQ231" s="1135"/>
      <c r="HQ231" s="1136" t="s">
        <v>112</v>
      </c>
      <c r="HR231" s="1136" t="s">
        <v>46</v>
      </c>
    </row>
    <row r="232" spans="1:244" s="10" customFormat="1" ht="30" customHeight="1" x14ac:dyDescent="0.2">
      <c r="A232" s="137"/>
      <c r="B232" s="550" t="s">
        <v>426</v>
      </c>
      <c r="C232" s="551" t="s">
        <v>105</v>
      </c>
      <c r="D232" s="552" t="s">
        <v>427</v>
      </c>
      <c r="E232" s="553" t="s">
        <v>428</v>
      </c>
      <c r="F232" s="554" t="s">
        <v>153</v>
      </c>
      <c r="G232" s="555">
        <v>150.19999999999999</v>
      </c>
      <c r="H232" s="556">
        <v>433.3</v>
      </c>
      <c r="I232" s="557">
        <f>ROUND(H232*G232,2)</f>
        <v>65081.66</v>
      </c>
      <c r="J232" s="694"/>
      <c r="K232" s="692">
        <f>ROUND(J232*$H232,2)</f>
        <v>0</v>
      </c>
      <c r="L232" s="694"/>
      <c r="M232" s="692">
        <f>ROUND(L232*$H232,2)</f>
        <v>0</v>
      </c>
      <c r="N232" s="694"/>
      <c r="O232" s="692">
        <f>ROUND(N232*$H232,2)</f>
        <v>0</v>
      </c>
      <c r="P232" s="694"/>
      <c r="Q232" s="692">
        <f>ROUND(P232*$H232,2)</f>
        <v>0</v>
      </c>
      <c r="R232" s="694"/>
      <c r="S232" s="692">
        <f>ROUND(R232*$H232,2)</f>
        <v>0</v>
      </c>
      <c r="T232" s="694"/>
      <c r="U232" s="692">
        <f>ROUND(T232*$H232,2)</f>
        <v>0</v>
      </c>
      <c r="V232" s="1694"/>
      <c r="W232" s="1682">
        <f>ROUND(V232*$H232,2)</f>
        <v>0</v>
      </c>
      <c r="X232" s="1694"/>
      <c r="Y232" s="1682">
        <f>ROUND(X232*$H232,2)</f>
        <v>0</v>
      </c>
      <c r="Z232" s="1694"/>
      <c r="AA232" s="1682">
        <f>ROUND(Z232*$H232,2)</f>
        <v>0</v>
      </c>
      <c r="AB232" s="1951">
        <v>66.5</v>
      </c>
      <c r="AC232" s="1682">
        <f>ROUND(AB232*$H232,2)</f>
        <v>28814.45</v>
      </c>
      <c r="AD232" s="694"/>
      <c r="AE232" s="692">
        <f>ROUND(AD232*$H232,2)</f>
        <v>0</v>
      </c>
      <c r="AF232" s="694"/>
      <c r="AG232" s="692">
        <f>ROUND(AF232*$H232,2)</f>
        <v>0</v>
      </c>
      <c r="AH232" s="694"/>
      <c r="AI232" s="692">
        <f>ROUND(AH232*$H232,2)</f>
        <v>0</v>
      </c>
      <c r="AJ232" s="2111"/>
      <c r="AK232" s="1682">
        <f>ROUND(AJ232*$H232,2)</f>
        <v>0</v>
      </c>
      <c r="AL232" s="694">
        <v>28.98</v>
      </c>
      <c r="AM232" s="692">
        <f>ROUND(AL232*$H232,2)</f>
        <v>12557.03</v>
      </c>
      <c r="AN232" s="2379"/>
      <c r="AO232" s="1682">
        <f>ROUND(AN232*$H232,2)</f>
        <v>0</v>
      </c>
      <c r="AP232" s="2175">
        <v>54.72</v>
      </c>
      <c r="AQ232" s="1958">
        <f>ROUND(AP232*$H232,2)</f>
        <v>23710.18</v>
      </c>
      <c r="AR232" s="1842">
        <f>AP232+AN232+AL232+AJ232+AH232+AF232+AD232+AB232+Z232+X232+V232+T232+R232+P232+N232+L232+J232</f>
        <v>150.19999999999999</v>
      </c>
      <c r="AS232" s="692">
        <f>ROUND(AR232*H232,2)</f>
        <v>65081.66</v>
      </c>
      <c r="AT232" s="1828">
        <f>G232-AR232</f>
        <v>0</v>
      </c>
      <c r="AU232" s="703">
        <f>ROUND(AT232*H232,2)</f>
        <v>0</v>
      </c>
      <c r="AV232" s="814">
        <f>AU232/I232</f>
        <v>0</v>
      </c>
      <c r="GJ232" s="140"/>
      <c r="GK232" s="141"/>
      <c r="GL232" s="141"/>
      <c r="GM232" s="141"/>
      <c r="GN232" s="141"/>
      <c r="GO232" s="141"/>
      <c r="GP232" s="141"/>
      <c r="GQ232" s="142"/>
      <c r="HQ232" s="143" t="s">
        <v>114</v>
      </c>
      <c r="HR232" s="143" t="s">
        <v>46</v>
      </c>
      <c r="HS232" s="10" t="s">
        <v>46</v>
      </c>
      <c r="HT232" s="10" t="s">
        <v>23</v>
      </c>
      <c r="HU232" s="10" t="s">
        <v>44</v>
      </c>
      <c r="HV232" s="143" t="s">
        <v>103</v>
      </c>
    </row>
    <row r="233" spans="1:244" s="10" customFormat="1" ht="69" customHeight="1" x14ac:dyDescent="0.2">
      <c r="A233" s="137"/>
      <c r="B233" s="625"/>
      <c r="C233" s="685" t="s">
        <v>112</v>
      </c>
      <c r="D233" s="196"/>
      <c r="E233" s="626" t="s">
        <v>430</v>
      </c>
      <c r="F233" s="196"/>
      <c r="G233" s="196"/>
      <c r="H233" s="197"/>
      <c r="I233" s="498"/>
      <c r="J233" s="260"/>
      <c r="K233" s="261"/>
      <c r="L233" s="260"/>
      <c r="M233" s="261"/>
      <c r="N233" s="260"/>
      <c r="O233" s="261"/>
      <c r="P233" s="260"/>
      <c r="Q233" s="261"/>
      <c r="R233" s="260"/>
      <c r="S233" s="261"/>
      <c r="T233" s="260"/>
      <c r="U233" s="261"/>
      <c r="V233" s="1687"/>
      <c r="W233" s="1688"/>
      <c r="X233" s="1687"/>
      <c r="Y233" s="1688"/>
      <c r="Z233" s="1687"/>
      <c r="AA233" s="1688"/>
      <c r="AB233" s="1857"/>
      <c r="AC233" s="1688"/>
      <c r="AD233" s="260"/>
      <c r="AE233" s="261"/>
      <c r="AF233" s="260"/>
      <c r="AG233" s="261"/>
      <c r="AH233" s="260"/>
      <c r="AI233" s="261"/>
      <c r="AJ233" s="1687"/>
      <c r="AK233" s="1688"/>
      <c r="AL233" s="260"/>
      <c r="AM233" s="261"/>
      <c r="AN233" s="2378"/>
      <c r="AO233" s="1688"/>
      <c r="AP233" s="2174"/>
      <c r="AQ233" s="1963"/>
      <c r="AR233" s="1839"/>
      <c r="AS233" s="261"/>
      <c r="AT233" s="901"/>
      <c r="AU233" s="239"/>
      <c r="AV233" s="528"/>
      <c r="GJ233" s="140"/>
      <c r="GK233" s="141"/>
      <c r="GL233" s="141"/>
      <c r="GM233" s="141"/>
      <c r="GN233" s="141"/>
      <c r="GO233" s="141"/>
      <c r="GP233" s="141"/>
      <c r="GQ233" s="142"/>
      <c r="HQ233" s="143" t="s">
        <v>114</v>
      </c>
      <c r="HR233" s="143" t="s">
        <v>46</v>
      </c>
      <c r="HS233" s="10" t="s">
        <v>46</v>
      </c>
      <c r="HT233" s="10" t="s">
        <v>23</v>
      </c>
      <c r="HU233" s="10" t="s">
        <v>44</v>
      </c>
      <c r="HV233" s="143" t="s">
        <v>103</v>
      </c>
    </row>
    <row r="234" spans="1:244" s="12" customFormat="1" ht="30" customHeight="1" x14ac:dyDescent="0.2">
      <c r="A234" s="151"/>
      <c r="B234" s="627"/>
      <c r="C234" s="685" t="s">
        <v>114</v>
      </c>
      <c r="D234" s="628" t="s">
        <v>7</v>
      </c>
      <c r="E234" s="629" t="s">
        <v>1466</v>
      </c>
      <c r="F234" s="630"/>
      <c r="G234" s="628" t="s">
        <v>7</v>
      </c>
      <c r="H234" s="631"/>
      <c r="I234" s="632"/>
      <c r="J234" s="697"/>
      <c r="K234" s="698"/>
      <c r="L234" s="697"/>
      <c r="M234" s="698"/>
      <c r="N234" s="697"/>
      <c r="O234" s="698"/>
      <c r="P234" s="697"/>
      <c r="Q234" s="698"/>
      <c r="R234" s="697"/>
      <c r="S234" s="698"/>
      <c r="T234" s="697"/>
      <c r="U234" s="698"/>
      <c r="V234" s="1692"/>
      <c r="W234" s="1693"/>
      <c r="X234" s="1692"/>
      <c r="Y234" s="1693"/>
      <c r="Z234" s="1692"/>
      <c r="AA234" s="1693"/>
      <c r="AB234" s="1859"/>
      <c r="AC234" s="1693"/>
      <c r="AD234" s="697"/>
      <c r="AE234" s="698"/>
      <c r="AF234" s="697"/>
      <c r="AG234" s="698"/>
      <c r="AH234" s="697"/>
      <c r="AI234" s="698"/>
      <c r="AJ234" s="1692"/>
      <c r="AK234" s="1693"/>
      <c r="AL234" s="697"/>
      <c r="AM234" s="698"/>
      <c r="AN234" s="2381"/>
      <c r="AO234" s="1693"/>
      <c r="AP234" s="2177"/>
      <c r="AQ234" s="1967"/>
      <c r="AR234" s="1841"/>
      <c r="AS234" s="698"/>
      <c r="AT234" s="903"/>
      <c r="AU234" s="242"/>
      <c r="AV234" s="529"/>
      <c r="GJ234" s="154"/>
      <c r="GK234" s="155"/>
      <c r="GL234" s="155"/>
      <c r="GM234" s="155"/>
      <c r="GN234" s="155"/>
      <c r="GO234" s="155"/>
      <c r="GP234" s="155"/>
      <c r="GQ234" s="156"/>
      <c r="HQ234" s="157" t="s">
        <v>114</v>
      </c>
      <c r="HR234" s="157" t="s">
        <v>46</v>
      </c>
      <c r="HS234" s="12" t="s">
        <v>110</v>
      </c>
      <c r="HT234" s="12" t="s">
        <v>23</v>
      </c>
      <c r="HU234" s="12" t="s">
        <v>45</v>
      </c>
      <c r="HV234" s="157" t="s">
        <v>103</v>
      </c>
    </row>
    <row r="235" spans="1:244" s="1" customFormat="1" ht="30" customHeight="1" x14ac:dyDescent="0.2">
      <c r="A235" s="23"/>
      <c r="B235" s="633"/>
      <c r="C235" s="685" t="s">
        <v>114</v>
      </c>
      <c r="D235" s="634" t="s">
        <v>7</v>
      </c>
      <c r="E235" s="635" t="s">
        <v>1467</v>
      </c>
      <c r="F235" s="636"/>
      <c r="G235" s="637">
        <v>150.19999999999999</v>
      </c>
      <c r="H235" s="638"/>
      <c r="I235" s="639"/>
      <c r="J235" s="699"/>
      <c r="K235" s="409"/>
      <c r="L235" s="699"/>
      <c r="M235" s="409"/>
      <c r="N235" s="699"/>
      <c r="O235" s="409"/>
      <c r="P235" s="699"/>
      <c r="Q235" s="409"/>
      <c r="R235" s="699"/>
      <c r="S235" s="409"/>
      <c r="T235" s="699"/>
      <c r="U235" s="409"/>
      <c r="V235" s="1697"/>
      <c r="W235" s="1684"/>
      <c r="X235" s="1697"/>
      <c r="Y235" s="1684"/>
      <c r="Z235" s="1697"/>
      <c r="AA235" s="1684"/>
      <c r="AB235" s="1953"/>
      <c r="AC235" s="1684"/>
      <c r="AD235" s="699"/>
      <c r="AE235" s="409"/>
      <c r="AF235" s="699"/>
      <c r="AG235" s="409"/>
      <c r="AH235" s="699"/>
      <c r="AI235" s="409"/>
      <c r="AJ235" s="1697"/>
      <c r="AK235" s="1684"/>
      <c r="AL235" s="699"/>
      <c r="AM235" s="409"/>
      <c r="AN235" s="2384"/>
      <c r="AO235" s="1684"/>
      <c r="AP235" s="2179"/>
      <c r="AQ235" s="1959"/>
      <c r="AR235" s="1845"/>
      <c r="AS235" s="409"/>
      <c r="AT235" s="1830"/>
      <c r="AU235" s="174"/>
      <c r="AV235" s="815"/>
      <c r="GJ235" s="164" t="s">
        <v>7</v>
      </c>
      <c r="GK235" s="165" t="s">
        <v>31</v>
      </c>
      <c r="GL235" s="33"/>
      <c r="GM235" s="124">
        <f>GL235*G241</f>
        <v>0</v>
      </c>
      <c r="GN235" s="124">
        <v>5.0099999999999997E-3</v>
      </c>
      <c r="GO235" s="124">
        <f>GN235*G241</f>
        <v>2.3788982999999999</v>
      </c>
      <c r="GP235" s="124">
        <v>0</v>
      </c>
      <c r="GQ235" s="125">
        <f>GP235*G241</f>
        <v>0</v>
      </c>
      <c r="GR235" s="22"/>
      <c r="GS235" s="22"/>
      <c r="GT235" s="22"/>
      <c r="GU235" s="22"/>
      <c r="GV235" s="22"/>
      <c r="GW235" s="22"/>
      <c r="GX235" s="22"/>
      <c r="GY235" s="22"/>
      <c r="GZ235" s="22"/>
      <c r="HA235" s="22"/>
      <c r="HB235" s="22"/>
      <c r="HO235" s="126" t="s">
        <v>166</v>
      </c>
      <c r="HQ235" s="126" t="s">
        <v>238</v>
      </c>
      <c r="HR235" s="126" t="s">
        <v>46</v>
      </c>
      <c r="HV235" s="13" t="s">
        <v>103</v>
      </c>
      <c r="IB235" s="127">
        <f>IF(GK235="základní",I241,0)</f>
        <v>320985.08</v>
      </c>
      <c r="IC235" s="127">
        <f>IF(GK235="snížená",I241,0)</f>
        <v>0</v>
      </c>
      <c r="ID235" s="127">
        <f>IF(GK235="zákl. přenesená",I241,0)</f>
        <v>0</v>
      </c>
      <c r="IE235" s="127">
        <f>IF(GK235="sníž. přenesená",I241,0)</f>
        <v>0</v>
      </c>
      <c r="IF235" s="127">
        <f>IF(GK235="nulová",I241,0)</f>
        <v>0</v>
      </c>
      <c r="IG235" s="13" t="s">
        <v>45</v>
      </c>
      <c r="IH235" s="127">
        <f>ROUND(H241*G241,2)</f>
        <v>320985.08</v>
      </c>
      <c r="II235" s="13" t="s">
        <v>110</v>
      </c>
      <c r="IJ235" s="126" t="s">
        <v>1470</v>
      </c>
    </row>
    <row r="236" spans="1:244" s="10" customFormat="1" ht="30" customHeight="1" x14ac:dyDescent="0.2">
      <c r="A236" s="137"/>
      <c r="B236" s="550" t="s">
        <v>433</v>
      </c>
      <c r="C236" s="558" t="s">
        <v>105</v>
      </c>
      <c r="D236" s="559" t="s">
        <v>434</v>
      </c>
      <c r="E236" s="560" t="s">
        <v>435</v>
      </c>
      <c r="F236" s="561" t="s">
        <v>153</v>
      </c>
      <c r="G236" s="562">
        <v>452</v>
      </c>
      <c r="H236" s="563">
        <v>111</v>
      </c>
      <c r="I236" s="564">
        <f>ROUND(H236*G236,2)</f>
        <v>50172</v>
      </c>
      <c r="J236" s="694"/>
      <c r="K236" s="692">
        <f>ROUND(J236*$H236,2)</f>
        <v>0</v>
      </c>
      <c r="L236" s="694"/>
      <c r="M236" s="692">
        <f>ROUND(L236*$H236,2)</f>
        <v>0</v>
      </c>
      <c r="N236" s="694"/>
      <c r="O236" s="692">
        <f>ROUND(N236*$H236,2)</f>
        <v>0</v>
      </c>
      <c r="P236" s="694"/>
      <c r="Q236" s="692">
        <f>ROUND(P236*$H236,2)</f>
        <v>0</v>
      </c>
      <c r="R236" s="694"/>
      <c r="S236" s="692">
        <f>ROUND(R236*$H236,2)</f>
        <v>0</v>
      </c>
      <c r="T236" s="694"/>
      <c r="U236" s="692">
        <f>ROUND(T236*$H236,2)</f>
        <v>0</v>
      </c>
      <c r="V236" s="1694">
        <v>11</v>
      </c>
      <c r="W236" s="1682">
        <f>ROUND(V236*$H236,2)</f>
        <v>1221</v>
      </c>
      <c r="X236" s="1689">
        <v>226</v>
      </c>
      <c r="Y236" s="1682">
        <f>ROUND(X236*$H236,2)</f>
        <v>25086</v>
      </c>
      <c r="Z236" s="1825">
        <v>80</v>
      </c>
      <c r="AA236" s="1682">
        <f>ROUND(Z236*$H236,2)</f>
        <v>8880</v>
      </c>
      <c r="AB236" s="1951"/>
      <c r="AC236" s="1682">
        <f>ROUND(AB236*$H236,2)</f>
        <v>0</v>
      </c>
      <c r="AD236" s="694"/>
      <c r="AE236" s="692">
        <f>ROUND(AD236*$H236,2)</f>
        <v>0</v>
      </c>
      <c r="AF236" s="694"/>
      <c r="AG236" s="692">
        <f>ROUND(AF236*$H236,2)</f>
        <v>0</v>
      </c>
      <c r="AH236" s="694">
        <v>40.51</v>
      </c>
      <c r="AI236" s="692">
        <f>ROUND(AH236*$H236,2)</f>
        <v>4496.6099999999997</v>
      </c>
      <c r="AJ236" s="2111">
        <v>37.5</v>
      </c>
      <c r="AK236" s="1682">
        <f>ROUND(AJ236*$H236,2)</f>
        <v>4162.5</v>
      </c>
      <c r="AL236" s="694">
        <v>56.99</v>
      </c>
      <c r="AM236" s="692">
        <f>ROUND(AL236*$H236,2)</f>
        <v>6325.89</v>
      </c>
      <c r="AN236" s="2379"/>
      <c r="AO236" s="1682">
        <f>ROUND(AN236*$H236,2)</f>
        <v>0</v>
      </c>
      <c r="AP236" s="2175"/>
      <c r="AQ236" s="1958">
        <f>ROUND(AP236*$H236,2)</f>
        <v>0</v>
      </c>
      <c r="AR236" s="1842">
        <f>AP236+AN236+AL236+AJ236+AH236+AF236+AD236+AB236+Z236+X236+V236+T236+R236+P236+N236+L236+J236</f>
        <v>452</v>
      </c>
      <c r="AS236" s="692">
        <f>ROUND(AR236*H236,2)</f>
        <v>50172</v>
      </c>
      <c r="AT236" s="1828">
        <f>G236-AR236</f>
        <v>0</v>
      </c>
      <c r="AU236" s="703">
        <f>ROUND(AT236*H236,2)</f>
        <v>0</v>
      </c>
      <c r="AV236" s="814">
        <f>AU236/I236</f>
        <v>0</v>
      </c>
      <c r="GJ236" s="140"/>
      <c r="GK236" s="141"/>
      <c r="GL236" s="141"/>
      <c r="GM236" s="141"/>
      <c r="GN236" s="141"/>
      <c r="GO236" s="141"/>
      <c r="GP236" s="141"/>
      <c r="GQ236" s="142"/>
      <c r="HQ236" s="143" t="s">
        <v>114</v>
      </c>
      <c r="HR236" s="143" t="s">
        <v>46</v>
      </c>
      <c r="HS236" s="10" t="s">
        <v>46</v>
      </c>
      <c r="HT236" s="10" t="s">
        <v>23</v>
      </c>
      <c r="HU236" s="10" t="s">
        <v>45</v>
      </c>
      <c r="HV236" s="143" t="s">
        <v>103</v>
      </c>
    </row>
    <row r="237" spans="1:244" s="1" customFormat="1" ht="115.95" customHeight="1" x14ac:dyDescent="0.2">
      <c r="A237" s="23"/>
      <c r="B237" s="625"/>
      <c r="C237" s="685" t="s">
        <v>112</v>
      </c>
      <c r="D237" s="196"/>
      <c r="E237" s="626" t="s">
        <v>437</v>
      </c>
      <c r="F237" s="196"/>
      <c r="G237" s="196"/>
      <c r="H237" s="197"/>
      <c r="I237" s="498"/>
      <c r="J237" s="693"/>
      <c r="K237" s="409"/>
      <c r="L237" s="693"/>
      <c r="M237" s="409"/>
      <c r="N237" s="693"/>
      <c r="O237" s="409"/>
      <c r="P237" s="693"/>
      <c r="Q237" s="409"/>
      <c r="R237" s="693"/>
      <c r="S237" s="409"/>
      <c r="T237" s="693"/>
      <c r="U237" s="409"/>
      <c r="V237" s="1683"/>
      <c r="W237" s="1684"/>
      <c r="X237" s="1683"/>
      <c r="Y237" s="1684"/>
      <c r="Z237" s="1683"/>
      <c r="AA237" s="1684"/>
      <c r="AB237" s="1853"/>
      <c r="AC237" s="1684"/>
      <c r="AD237" s="693"/>
      <c r="AE237" s="409"/>
      <c r="AF237" s="693"/>
      <c r="AG237" s="409"/>
      <c r="AH237" s="693"/>
      <c r="AI237" s="409"/>
      <c r="AJ237" s="1683"/>
      <c r="AK237" s="1684"/>
      <c r="AL237" s="693"/>
      <c r="AM237" s="409"/>
      <c r="AN237" s="2376"/>
      <c r="AO237" s="1684"/>
      <c r="AP237" s="2172"/>
      <c r="AQ237" s="1959"/>
      <c r="AR237" s="1837"/>
      <c r="AS237" s="409"/>
      <c r="AT237" s="897"/>
      <c r="AU237" s="174"/>
      <c r="AV237" s="815"/>
      <c r="GJ237" s="122" t="s">
        <v>7</v>
      </c>
      <c r="GK237" s="123" t="s">
        <v>31</v>
      </c>
      <c r="GL237" s="33"/>
      <c r="GM237" s="124">
        <f>GL237*G243</f>
        <v>0</v>
      </c>
      <c r="GN237" s="124">
        <v>0</v>
      </c>
      <c r="GO237" s="124">
        <f>GN237*G243</f>
        <v>0</v>
      </c>
      <c r="GP237" s="124">
        <v>0</v>
      </c>
      <c r="GQ237" s="125">
        <f>GP237*G243</f>
        <v>0</v>
      </c>
      <c r="GR237" s="22"/>
      <c r="GS237" s="22"/>
      <c r="GT237" s="22"/>
      <c r="GU237" s="22"/>
      <c r="GV237" s="22"/>
      <c r="GW237" s="22"/>
      <c r="GX237" s="22"/>
      <c r="GY237" s="22"/>
      <c r="GZ237" s="22"/>
      <c r="HA237" s="22"/>
      <c r="HB237" s="22"/>
      <c r="HO237" s="126" t="s">
        <v>110</v>
      </c>
      <c r="HQ237" s="126" t="s">
        <v>105</v>
      </c>
      <c r="HR237" s="126" t="s">
        <v>46</v>
      </c>
      <c r="HV237" s="13" t="s">
        <v>103</v>
      </c>
      <c r="IB237" s="127">
        <f>IF(GK237="základní",I243,0)</f>
        <v>4468.8</v>
      </c>
      <c r="IC237" s="127">
        <f>IF(GK237="snížená",I243,0)</f>
        <v>0</v>
      </c>
      <c r="ID237" s="127">
        <f>IF(GK237="zákl. přenesená",I243,0)</f>
        <v>0</v>
      </c>
      <c r="IE237" s="127">
        <f>IF(GK237="sníž. přenesená",I243,0)</f>
        <v>0</v>
      </c>
      <c r="IF237" s="127">
        <f>IF(GK237="nulová",I243,0)</f>
        <v>0</v>
      </c>
      <c r="IG237" s="13" t="s">
        <v>45</v>
      </c>
      <c r="IH237" s="127">
        <f>ROUND(H243*G243,2)</f>
        <v>4468.8</v>
      </c>
      <c r="II237" s="13" t="s">
        <v>110</v>
      </c>
      <c r="IJ237" s="126" t="s">
        <v>1472</v>
      </c>
    </row>
    <row r="238" spans="1:244" s="1" customFormat="1" ht="30" customHeight="1" x14ac:dyDescent="0.2">
      <c r="A238" s="23"/>
      <c r="B238" s="633"/>
      <c r="C238" s="685" t="s">
        <v>114</v>
      </c>
      <c r="D238" s="634" t="s">
        <v>7</v>
      </c>
      <c r="E238" s="635" t="s">
        <v>1469</v>
      </c>
      <c r="F238" s="636"/>
      <c r="G238" s="637">
        <v>461</v>
      </c>
      <c r="H238" s="638"/>
      <c r="I238" s="639"/>
      <c r="J238" s="693"/>
      <c r="K238" s="409"/>
      <c r="L238" s="693"/>
      <c r="M238" s="409"/>
      <c r="N238" s="693"/>
      <c r="O238" s="409"/>
      <c r="P238" s="693"/>
      <c r="Q238" s="409"/>
      <c r="R238" s="693"/>
      <c r="S238" s="409"/>
      <c r="T238" s="693"/>
      <c r="U238" s="409"/>
      <c r="V238" s="1683"/>
      <c r="W238" s="1684"/>
      <c r="X238" s="1683"/>
      <c r="Y238" s="1684"/>
      <c r="Z238" s="1683"/>
      <c r="AA238" s="1684"/>
      <c r="AB238" s="1853"/>
      <c r="AC238" s="1684"/>
      <c r="AD238" s="693"/>
      <c r="AE238" s="409"/>
      <c r="AF238" s="693"/>
      <c r="AG238" s="409"/>
      <c r="AH238" s="693"/>
      <c r="AI238" s="409"/>
      <c r="AJ238" s="1683"/>
      <c r="AK238" s="1684"/>
      <c r="AL238" s="693"/>
      <c r="AM238" s="409"/>
      <c r="AN238" s="2376"/>
      <c r="AO238" s="1684"/>
      <c r="AP238" s="2172"/>
      <c r="AQ238" s="1959"/>
      <c r="AR238" s="1837"/>
      <c r="AS238" s="409"/>
      <c r="AT238" s="897"/>
      <c r="AU238" s="174"/>
      <c r="AV238" s="815"/>
      <c r="GJ238" s="128"/>
      <c r="GK238" s="129"/>
      <c r="GL238" s="33"/>
      <c r="GM238" s="33"/>
      <c r="GN238" s="33"/>
      <c r="GO238" s="33"/>
      <c r="GP238" s="33"/>
      <c r="GQ238" s="34"/>
      <c r="GR238" s="22"/>
      <c r="GS238" s="22"/>
      <c r="GT238" s="22"/>
      <c r="GU238" s="22"/>
      <c r="GV238" s="22"/>
      <c r="GW238" s="22"/>
      <c r="GX238" s="22"/>
      <c r="GY238" s="22"/>
      <c r="GZ238" s="22"/>
      <c r="HA238" s="22"/>
      <c r="HB238" s="22"/>
      <c r="HQ238" s="13" t="s">
        <v>112</v>
      </c>
      <c r="HR238" s="13" t="s">
        <v>46</v>
      </c>
    </row>
    <row r="239" spans="1:244" s="9" customFormat="1" ht="30" customHeight="1" x14ac:dyDescent="0.2">
      <c r="A239" s="130"/>
      <c r="B239" s="633"/>
      <c r="C239" s="685" t="s">
        <v>114</v>
      </c>
      <c r="D239" s="634" t="s">
        <v>7</v>
      </c>
      <c r="E239" s="635" t="s">
        <v>1279</v>
      </c>
      <c r="F239" s="636"/>
      <c r="G239" s="637">
        <v>-9</v>
      </c>
      <c r="H239" s="638"/>
      <c r="I239" s="639"/>
      <c r="J239" s="258"/>
      <c r="K239" s="259"/>
      <c r="L239" s="258"/>
      <c r="M239" s="259"/>
      <c r="N239" s="258"/>
      <c r="O239" s="259"/>
      <c r="P239" s="258"/>
      <c r="Q239" s="259"/>
      <c r="R239" s="258"/>
      <c r="S239" s="259"/>
      <c r="T239" s="258"/>
      <c r="U239" s="259"/>
      <c r="V239" s="1685"/>
      <c r="W239" s="1686"/>
      <c r="X239" s="1685"/>
      <c r="Y239" s="1686"/>
      <c r="Z239" s="1685"/>
      <c r="AA239" s="1686"/>
      <c r="AB239" s="1855"/>
      <c r="AC239" s="1686"/>
      <c r="AD239" s="258"/>
      <c r="AE239" s="259"/>
      <c r="AF239" s="258"/>
      <c r="AG239" s="259"/>
      <c r="AH239" s="258"/>
      <c r="AI239" s="259"/>
      <c r="AJ239" s="1685"/>
      <c r="AK239" s="1686"/>
      <c r="AL239" s="258"/>
      <c r="AM239" s="259"/>
      <c r="AN239" s="2377"/>
      <c r="AO239" s="1686"/>
      <c r="AP239" s="2173"/>
      <c r="AQ239" s="1961"/>
      <c r="AR239" s="1838"/>
      <c r="AS239" s="259"/>
      <c r="AT239" s="899"/>
      <c r="AU239" s="245"/>
      <c r="AV239" s="527"/>
      <c r="GJ239" s="133"/>
      <c r="GK239" s="134"/>
      <c r="GL239" s="134"/>
      <c r="GM239" s="134"/>
      <c r="GN239" s="134"/>
      <c r="GO239" s="134"/>
      <c r="GP239" s="134"/>
      <c r="GQ239" s="135"/>
      <c r="HQ239" s="136" t="s">
        <v>114</v>
      </c>
      <c r="HR239" s="136" t="s">
        <v>46</v>
      </c>
      <c r="HS239" s="9" t="s">
        <v>45</v>
      </c>
      <c r="HT239" s="9" t="s">
        <v>23</v>
      </c>
      <c r="HU239" s="9" t="s">
        <v>44</v>
      </c>
      <c r="HV239" s="136" t="s">
        <v>103</v>
      </c>
    </row>
    <row r="240" spans="1:244" s="10" customFormat="1" ht="30" customHeight="1" x14ac:dyDescent="0.2">
      <c r="A240" s="137"/>
      <c r="B240" s="640"/>
      <c r="C240" s="685" t="s">
        <v>114</v>
      </c>
      <c r="D240" s="641" t="s">
        <v>7</v>
      </c>
      <c r="E240" s="642" t="s">
        <v>132</v>
      </c>
      <c r="F240" s="643"/>
      <c r="G240" s="644">
        <v>452</v>
      </c>
      <c r="H240" s="645"/>
      <c r="I240" s="646"/>
      <c r="J240" s="260"/>
      <c r="K240" s="261"/>
      <c r="L240" s="260"/>
      <c r="M240" s="261"/>
      <c r="N240" s="260"/>
      <c r="O240" s="261"/>
      <c r="P240" s="260"/>
      <c r="Q240" s="261"/>
      <c r="R240" s="260"/>
      <c r="S240" s="261"/>
      <c r="T240" s="260"/>
      <c r="U240" s="261"/>
      <c r="V240" s="1687"/>
      <c r="W240" s="1688"/>
      <c r="X240" s="1687"/>
      <c r="Y240" s="1688"/>
      <c r="Z240" s="1687"/>
      <c r="AA240" s="1688"/>
      <c r="AB240" s="1857"/>
      <c r="AC240" s="1688"/>
      <c r="AD240" s="260"/>
      <c r="AE240" s="261"/>
      <c r="AF240" s="260"/>
      <c r="AG240" s="261"/>
      <c r="AH240" s="260"/>
      <c r="AI240" s="261"/>
      <c r="AJ240" s="1687"/>
      <c r="AK240" s="1688"/>
      <c r="AL240" s="260"/>
      <c r="AM240" s="261"/>
      <c r="AN240" s="2378"/>
      <c r="AO240" s="1688"/>
      <c r="AP240" s="2174"/>
      <c r="AQ240" s="1963"/>
      <c r="AR240" s="1839"/>
      <c r="AS240" s="261"/>
      <c r="AT240" s="901"/>
      <c r="AU240" s="239"/>
      <c r="AV240" s="528"/>
      <c r="GJ240" s="140"/>
      <c r="GK240" s="141"/>
      <c r="GL240" s="141"/>
      <c r="GM240" s="141"/>
      <c r="GN240" s="141"/>
      <c r="GO240" s="141"/>
      <c r="GP240" s="141"/>
      <c r="GQ240" s="142"/>
      <c r="HQ240" s="143" t="s">
        <v>114</v>
      </c>
      <c r="HR240" s="143" t="s">
        <v>46</v>
      </c>
      <c r="HS240" s="10" t="s">
        <v>46</v>
      </c>
      <c r="HT240" s="10" t="s">
        <v>23</v>
      </c>
      <c r="HU240" s="10" t="s">
        <v>44</v>
      </c>
      <c r="HV240" s="143" t="s">
        <v>103</v>
      </c>
    </row>
    <row r="241" spans="1:244" s="10" customFormat="1" ht="30" customHeight="1" x14ac:dyDescent="0.2">
      <c r="A241" s="137"/>
      <c r="B241" s="565" t="s">
        <v>439</v>
      </c>
      <c r="C241" s="566" t="s">
        <v>238</v>
      </c>
      <c r="D241" s="567" t="s">
        <v>440</v>
      </c>
      <c r="E241" s="568" t="s">
        <v>441</v>
      </c>
      <c r="F241" s="569" t="s">
        <v>153</v>
      </c>
      <c r="G241" s="570">
        <v>474.83</v>
      </c>
      <c r="H241" s="571">
        <v>676</v>
      </c>
      <c r="I241" s="572">
        <f>ROUND(H241*G241,2)</f>
        <v>320985.08</v>
      </c>
      <c r="J241" s="694"/>
      <c r="K241" s="692">
        <f>ROUND(J241*$H241,2)</f>
        <v>0</v>
      </c>
      <c r="L241" s="694"/>
      <c r="M241" s="692">
        <f>ROUND(L241*$H241,2)</f>
        <v>0</v>
      </c>
      <c r="N241" s="694"/>
      <c r="O241" s="692">
        <f>ROUND(N241*$H241,2)</f>
        <v>0</v>
      </c>
      <c r="P241" s="694"/>
      <c r="Q241" s="692">
        <f>ROUND(P241*$H241,2)</f>
        <v>0</v>
      </c>
      <c r="R241" s="694"/>
      <c r="S241" s="692">
        <f>ROUND(R241*$H241,2)</f>
        <v>0</v>
      </c>
      <c r="T241" s="694"/>
      <c r="U241" s="692">
        <f>ROUND(T241*$H241,2)</f>
        <v>0</v>
      </c>
      <c r="V241" s="1694">
        <v>11</v>
      </c>
      <c r="W241" s="1682">
        <f>ROUND(V241*$H241,2)</f>
        <v>7436</v>
      </c>
      <c r="X241" s="1741">
        <v>226</v>
      </c>
      <c r="Y241" s="1682">
        <f>ROUND(X241*$H241,2)</f>
        <v>152776</v>
      </c>
      <c r="Z241" s="1825">
        <v>80</v>
      </c>
      <c r="AA241" s="1682">
        <f>ROUND(Z241*$H241,2)</f>
        <v>54080</v>
      </c>
      <c r="AB241" s="1951"/>
      <c r="AC241" s="1682">
        <f>ROUND(AB241*$H241,2)</f>
        <v>0</v>
      </c>
      <c r="AD241" s="694"/>
      <c r="AE241" s="692">
        <f>ROUND(AD241*$H241,2)</f>
        <v>0</v>
      </c>
      <c r="AF241" s="694"/>
      <c r="AG241" s="692">
        <f>ROUND(AF241*$H241,2)</f>
        <v>0</v>
      </c>
      <c r="AH241" s="694">
        <v>40.51</v>
      </c>
      <c r="AI241" s="692">
        <f>ROUND(AH241*$H241,2)</f>
        <v>27384.76</v>
      </c>
      <c r="AJ241" s="2111">
        <v>38</v>
      </c>
      <c r="AK241" s="1682">
        <f>ROUND(AJ241*$H241,2)</f>
        <v>25688</v>
      </c>
      <c r="AL241" s="694">
        <v>79.319999999999993</v>
      </c>
      <c r="AM241" s="692">
        <f>ROUND(AL241*$H241,2)</f>
        <v>53620.32</v>
      </c>
      <c r="AN241" s="2379"/>
      <c r="AO241" s="1682">
        <f>ROUND(AN241*$H241,2)</f>
        <v>0</v>
      </c>
      <c r="AP241" s="2175"/>
      <c r="AQ241" s="1958">
        <f>ROUND(AP241*$H241,2)</f>
        <v>0</v>
      </c>
      <c r="AR241" s="1842">
        <f>AP241+AN241+AL241+AJ241+AH241+AF241+AD241+AB241+Z241+X241+V241+T241+R241+P241+N241+L241+J241</f>
        <v>474.83</v>
      </c>
      <c r="AS241" s="692">
        <f>ROUND(AR241*H241,2)</f>
        <v>320985.08</v>
      </c>
      <c r="AT241" s="1828">
        <f>G241-AR241</f>
        <v>0</v>
      </c>
      <c r="AU241" s="703">
        <f>ROUND(AT241*H241,2)</f>
        <v>0</v>
      </c>
      <c r="AV241" s="814">
        <f>AU241/I241</f>
        <v>0</v>
      </c>
      <c r="GJ241" s="140"/>
      <c r="GK241" s="141"/>
      <c r="GL241" s="141"/>
      <c r="GM241" s="141"/>
      <c r="GN241" s="141"/>
      <c r="GO241" s="141"/>
      <c r="GP241" s="141"/>
      <c r="GQ241" s="142"/>
      <c r="HQ241" s="143" t="s">
        <v>114</v>
      </c>
      <c r="HR241" s="143" t="s">
        <v>46</v>
      </c>
      <c r="HS241" s="10" t="s">
        <v>46</v>
      </c>
      <c r="HT241" s="10" t="s">
        <v>23</v>
      </c>
      <c r="HU241" s="10" t="s">
        <v>44</v>
      </c>
      <c r="HV241" s="143" t="s">
        <v>103</v>
      </c>
    </row>
    <row r="242" spans="1:244" s="12" customFormat="1" ht="30" customHeight="1" x14ac:dyDescent="0.2">
      <c r="A242" s="151"/>
      <c r="B242" s="633"/>
      <c r="C242" s="685" t="s">
        <v>114</v>
      </c>
      <c r="D242" s="634" t="s">
        <v>7</v>
      </c>
      <c r="E242" s="635" t="s">
        <v>1471</v>
      </c>
      <c r="F242" s="636"/>
      <c r="G242" s="637">
        <v>474.83</v>
      </c>
      <c r="H242" s="638"/>
      <c r="I242" s="639"/>
      <c r="J242" s="697"/>
      <c r="K242" s="698"/>
      <c r="L242" s="697"/>
      <c r="M242" s="698"/>
      <c r="N242" s="697"/>
      <c r="O242" s="698"/>
      <c r="P242" s="697"/>
      <c r="Q242" s="698"/>
      <c r="R242" s="697"/>
      <c r="S242" s="698"/>
      <c r="T242" s="697"/>
      <c r="U242" s="698"/>
      <c r="V242" s="1692"/>
      <c r="W242" s="1693"/>
      <c r="X242" s="1692"/>
      <c r="Y242" s="1693"/>
      <c r="Z242" s="1692"/>
      <c r="AA242" s="1693"/>
      <c r="AB242" s="1859"/>
      <c r="AC242" s="1693"/>
      <c r="AD242" s="697"/>
      <c r="AE242" s="698"/>
      <c r="AF242" s="697"/>
      <c r="AG242" s="698"/>
      <c r="AH242" s="697"/>
      <c r="AI242" s="698"/>
      <c r="AJ242" s="1692"/>
      <c r="AK242" s="1693"/>
      <c r="AL242" s="697"/>
      <c r="AM242" s="698"/>
      <c r="AN242" s="2381"/>
      <c r="AO242" s="1693"/>
      <c r="AP242" s="2177"/>
      <c r="AQ242" s="1967"/>
      <c r="AR242" s="1841"/>
      <c r="AS242" s="698"/>
      <c r="AT242" s="903"/>
      <c r="AU242" s="242"/>
      <c r="AV242" s="529"/>
      <c r="GJ242" s="154"/>
      <c r="GK242" s="155"/>
      <c r="GL242" s="155"/>
      <c r="GM242" s="155"/>
      <c r="GN242" s="155"/>
      <c r="GO242" s="155"/>
      <c r="GP242" s="155"/>
      <c r="GQ242" s="156"/>
      <c r="HQ242" s="157" t="s">
        <v>114</v>
      </c>
      <c r="HR242" s="157" t="s">
        <v>46</v>
      </c>
      <c r="HS242" s="12" t="s">
        <v>110</v>
      </c>
      <c r="HT242" s="12" t="s">
        <v>23</v>
      </c>
      <c r="HU242" s="12" t="s">
        <v>45</v>
      </c>
      <c r="HV242" s="157" t="s">
        <v>103</v>
      </c>
    </row>
    <row r="243" spans="1:244" s="1" customFormat="1" ht="30" customHeight="1" x14ac:dyDescent="0.2">
      <c r="A243" s="23"/>
      <c r="B243" s="550" t="s">
        <v>444</v>
      </c>
      <c r="C243" s="558" t="s">
        <v>105</v>
      </c>
      <c r="D243" s="559" t="s">
        <v>455</v>
      </c>
      <c r="E243" s="560" t="s">
        <v>456</v>
      </c>
      <c r="F243" s="561" t="s">
        <v>341</v>
      </c>
      <c r="G243" s="562">
        <v>42</v>
      </c>
      <c r="H243" s="563">
        <v>106.4</v>
      </c>
      <c r="I243" s="564">
        <f>ROUND(H243*G243,2)</f>
        <v>4468.8</v>
      </c>
      <c r="J243" s="694"/>
      <c r="K243" s="692">
        <f>ROUND(J243*$H243,2)</f>
        <v>0</v>
      </c>
      <c r="L243" s="694"/>
      <c r="M243" s="692">
        <f>ROUND(L243*$H243,2)</f>
        <v>0</v>
      </c>
      <c r="N243" s="694"/>
      <c r="O243" s="692">
        <f>ROUND(N243*$H243,2)</f>
        <v>0</v>
      </c>
      <c r="P243" s="694"/>
      <c r="Q243" s="692">
        <f>ROUND(P243*$H243,2)</f>
        <v>0</v>
      </c>
      <c r="R243" s="694"/>
      <c r="S243" s="692">
        <f>ROUND(R243*$H243,2)</f>
        <v>0</v>
      </c>
      <c r="T243" s="694"/>
      <c r="U243" s="692">
        <f>ROUND(T243*$H243,2)</f>
        <v>0</v>
      </c>
      <c r="V243" s="1694"/>
      <c r="W243" s="1682">
        <f>ROUND(V243*$H243,2)</f>
        <v>0</v>
      </c>
      <c r="X243" s="1694"/>
      <c r="Y243" s="1682">
        <f>ROUND(X243*$H243,2)</f>
        <v>0</v>
      </c>
      <c r="Z243" s="1825">
        <v>28</v>
      </c>
      <c r="AA243" s="1682">
        <f>ROUND(Z243*$H243,2)</f>
        <v>2979.2</v>
      </c>
      <c r="AB243" s="1951">
        <v>5</v>
      </c>
      <c r="AC243" s="1682">
        <f>ROUND(AB243*$H243,2)</f>
        <v>532</v>
      </c>
      <c r="AD243" s="694"/>
      <c r="AE243" s="692">
        <f>ROUND(AD243*$H243,2)</f>
        <v>0</v>
      </c>
      <c r="AF243" s="694"/>
      <c r="AG243" s="692">
        <f>ROUND(AF243*$H243,2)</f>
        <v>0</v>
      </c>
      <c r="AH243" s="694">
        <v>1</v>
      </c>
      <c r="AI243" s="692">
        <f>ROUND(AH243*$H243,2)</f>
        <v>106.4</v>
      </c>
      <c r="AJ243" s="2111">
        <v>2</v>
      </c>
      <c r="AK243" s="1682">
        <f>ROUND(AJ243*$H243,2)</f>
        <v>212.8</v>
      </c>
      <c r="AL243" s="694">
        <v>6</v>
      </c>
      <c r="AM243" s="692">
        <f>ROUND(AL243*$H243,2)</f>
        <v>638.4</v>
      </c>
      <c r="AN243" s="2379"/>
      <c r="AO243" s="1682">
        <f>ROUND(AN243*$H243,2)</f>
        <v>0</v>
      </c>
      <c r="AP243" s="2175"/>
      <c r="AQ243" s="1958">
        <f>ROUND(AP243*$H243,2)</f>
        <v>0</v>
      </c>
      <c r="AR243" s="1842">
        <f>AP243+AN243+AL243+AJ243+AH243+AF243+AD243+AB243+Z243+X243+V243+T243+R243+P243+N243+L243+J243</f>
        <v>42</v>
      </c>
      <c r="AS243" s="692">
        <f>ROUND(AR243*H243,2)</f>
        <v>4468.8</v>
      </c>
      <c r="AT243" s="1828">
        <f>G243-AR243</f>
        <v>0</v>
      </c>
      <c r="AU243" s="703">
        <f>ROUND(AT243*H243,2)</f>
        <v>0</v>
      </c>
      <c r="AV243" s="814">
        <f>AU243/I243</f>
        <v>0</v>
      </c>
      <c r="GJ243" s="164" t="s">
        <v>7</v>
      </c>
      <c r="GK243" s="165" t="s">
        <v>31</v>
      </c>
      <c r="GL243" s="33"/>
      <c r="GM243" s="124">
        <f>GL243*G249</f>
        <v>0</v>
      </c>
      <c r="GN243" s="124">
        <v>6.4999999999999997E-4</v>
      </c>
      <c r="GO243" s="124">
        <f>GN243*G249</f>
        <v>1.3649999999999999E-2</v>
      </c>
      <c r="GP243" s="124">
        <v>0</v>
      </c>
      <c r="GQ243" s="125">
        <f>GP243*G249</f>
        <v>0</v>
      </c>
      <c r="GR243" s="22"/>
      <c r="GS243" s="22"/>
      <c r="GT243" s="22"/>
      <c r="GU243" s="22"/>
      <c r="GV243" s="22"/>
      <c r="GW243" s="22"/>
      <c r="GX243" s="22"/>
      <c r="GY243" s="22"/>
      <c r="GZ243" s="22"/>
      <c r="HA243" s="22"/>
      <c r="HB243" s="22"/>
      <c r="HO243" s="126" t="s">
        <v>166</v>
      </c>
      <c r="HQ243" s="126" t="s">
        <v>238</v>
      </c>
      <c r="HR243" s="126" t="s">
        <v>46</v>
      </c>
      <c r="HV243" s="13" t="s">
        <v>103</v>
      </c>
      <c r="IB243" s="127">
        <f>IF(GK243="základní",I249,0)</f>
        <v>2352</v>
      </c>
      <c r="IC243" s="127">
        <f>IF(GK243="snížená",I249,0)</f>
        <v>0</v>
      </c>
      <c r="ID243" s="127">
        <f>IF(GK243="zákl. přenesená",I249,0)</f>
        <v>0</v>
      </c>
      <c r="IE243" s="127">
        <f>IF(GK243="sníž. přenesená",I249,0)</f>
        <v>0</v>
      </c>
      <c r="IF243" s="127">
        <f>IF(GK243="nulová",I249,0)</f>
        <v>0</v>
      </c>
      <c r="IG243" s="13" t="s">
        <v>45</v>
      </c>
      <c r="IH243" s="127">
        <f>ROUND(H249*G249,2)</f>
        <v>2352</v>
      </c>
      <c r="II243" s="13" t="s">
        <v>110</v>
      </c>
      <c r="IJ243" s="126" t="s">
        <v>1475</v>
      </c>
    </row>
    <row r="244" spans="1:244" s="1" customFormat="1" ht="70.95" customHeight="1" x14ac:dyDescent="0.2">
      <c r="A244" s="23"/>
      <c r="B244" s="625"/>
      <c r="C244" s="685" t="s">
        <v>112</v>
      </c>
      <c r="D244" s="196"/>
      <c r="E244" s="626" t="s">
        <v>458</v>
      </c>
      <c r="F244" s="196"/>
      <c r="G244" s="196"/>
      <c r="H244" s="197"/>
      <c r="I244" s="498"/>
      <c r="J244" s="699"/>
      <c r="K244" s="409"/>
      <c r="L244" s="699"/>
      <c r="M244" s="409"/>
      <c r="N244" s="699"/>
      <c r="O244" s="409"/>
      <c r="P244" s="699"/>
      <c r="Q244" s="409"/>
      <c r="R244" s="699"/>
      <c r="S244" s="409"/>
      <c r="T244" s="699"/>
      <c r="U244" s="409"/>
      <c r="V244" s="1697"/>
      <c r="W244" s="1684"/>
      <c r="X244" s="1697"/>
      <c r="Y244" s="1684"/>
      <c r="Z244" s="1697"/>
      <c r="AA244" s="1684"/>
      <c r="AB244" s="1953"/>
      <c r="AC244" s="1684"/>
      <c r="AD244" s="699"/>
      <c r="AE244" s="409"/>
      <c r="AF244" s="699"/>
      <c r="AG244" s="409"/>
      <c r="AH244" s="699"/>
      <c r="AI244" s="409"/>
      <c r="AJ244" s="1697"/>
      <c r="AK244" s="1684"/>
      <c r="AL244" s="699"/>
      <c r="AM244" s="409"/>
      <c r="AN244" s="2384"/>
      <c r="AO244" s="1684"/>
      <c r="AP244" s="2179"/>
      <c r="AQ244" s="1959"/>
      <c r="AR244" s="1845"/>
      <c r="AS244" s="409"/>
      <c r="AT244" s="1830"/>
      <c r="AU244" s="174"/>
      <c r="AV244" s="815"/>
      <c r="GJ244" s="164" t="s">
        <v>7</v>
      </c>
      <c r="GK244" s="165" t="s">
        <v>31</v>
      </c>
      <c r="GL244" s="33"/>
      <c r="GM244" s="124">
        <f>GL244*G250</f>
        <v>0</v>
      </c>
      <c r="GN244" s="124">
        <v>2.9E-4</v>
      </c>
      <c r="GO244" s="124">
        <f>GN244*G250</f>
        <v>6.0899999999999999E-3</v>
      </c>
      <c r="GP244" s="124">
        <v>0</v>
      </c>
      <c r="GQ244" s="125">
        <f>GP244*G250</f>
        <v>0</v>
      </c>
      <c r="GR244" s="22"/>
      <c r="GS244" s="22"/>
      <c r="GT244" s="22"/>
      <c r="GU244" s="22"/>
      <c r="GV244" s="22"/>
      <c r="GW244" s="22"/>
      <c r="GX244" s="22"/>
      <c r="GY244" s="22"/>
      <c r="GZ244" s="22"/>
      <c r="HA244" s="22"/>
      <c r="HB244" s="22"/>
      <c r="HO244" s="126" t="s">
        <v>166</v>
      </c>
      <c r="HQ244" s="126" t="s">
        <v>238</v>
      </c>
      <c r="HR244" s="126" t="s">
        <v>46</v>
      </c>
      <c r="HV244" s="13" t="s">
        <v>103</v>
      </c>
      <c r="IB244" s="127">
        <f>IF(GK244="základní",I250,0)</f>
        <v>1008</v>
      </c>
      <c r="IC244" s="127">
        <f>IF(GK244="snížená",I250,0)</f>
        <v>0</v>
      </c>
      <c r="ID244" s="127">
        <f>IF(GK244="zákl. přenesená",I250,0)</f>
        <v>0</v>
      </c>
      <c r="IE244" s="127">
        <f>IF(GK244="sníž. přenesená",I250,0)</f>
        <v>0</v>
      </c>
      <c r="IF244" s="127">
        <f>IF(GK244="nulová",I250,0)</f>
        <v>0</v>
      </c>
      <c r="IG244" s="13" t="s">
        <v>45</v>
      </c>
      <c r="IH244" s="127">
        <f>ROUND(H250*G250,2)</f>
        <v>1008</v>
      </c>
      <c r="II244" s="13" t="s">
        <v>110</v>
      </c>
      <c r="IJ244" s="126" t="s">
        <v>1476</v>
      </c>
    </row>
    <row r="245" spans="1:244" s="1" customFormat="1" ht="30" customHeight="1" x14ac:dyDescent="0.2">
      <c r="A245" s="23"/>
      <c r="B245" s="627"/>
      <c r="C245" s="685" t="s">
        <v>114</v>
      </c>
      <c r="D245" s="628" t="s">
        <v>7</v>
      </c>
      <c r="E245" s="629" t="s">
        <v>459</v>
      </c>
      <c r="F245" s="630"/>
      <c r="G245" s="628" t="s">
        <v>7</v>
      </c>
      <c r="H245" s="631"/>
      <c r="I245" s="632"/>
      <c r="J245" s="693"/>
      <c r="K245" s="409"/>
      <c r="L245" s="693"/>
      <c r="M245" s="409"/>
      <c r="N245" s="693"/>
      <c r="O245" s="409"/>
      <c r="P245" s="693"/>
      <c r="Q245" s="409"/>
      <c r="R245" s="693"/>
      <c r="S245" s="409"/>
      <c r="T245" s="693"/>
      <c r="U245" s="409"/>
      <c r="V245" s="1683"/>
      <c r="W245" s="1684"/>
      <c r="X245" s="1683"/>
      <c r="Y245" s="1684"/>
      <c r="Z245" s="1683"/>
      <c r="AA245" s="1684"/>
      <c r="AB245" s="1853"/>
      <c r="AC245" s="1684"/>
      <c r="AD245" s="693"/>
      <c r="AE245" s="409"/>
      <c r="AF245" s="693"/>
      <c r="AG245" s="409"/>
      <c r="AH245" s="693"/>
      <c r="AI245" s="409"/>
      <c r="AJ245" s="1683"/>
      <c r="AK245" s="1684"/>
      <c r="AL245" s="693"/>
      <c r="AM245" s="409"/>
      <c r="AN245" s="2376"/>
      <c r="AO245" s="1684"/>
      <c r="AP245" s="2172"/>
      <c r="AQ245" s="1959"/>
      <c r="AR245" s="1837"/>
      <c r="AS245" s="409"/>
      <c r="AT245" s="897"/>
      <c r="AU245" s="174"/>
      <c r="AV245" s="815"/>
      <c r="GJ245" s="122" t="s">
        <v>7</v>
      </c>
      <c r="GK245" s="123" t="s">
        <v>31</v>
      </c>
      <c r="GL245" s="33"/>
      <c r="GM245" s="124">
        <f>GL245*G251</f>
        <v>0</v>
      </c>
      <c r="GN245" s="124">
        <v>1E-4</v>
      </c>
      <c r="GO245" s="124">
        <f>GN245*G251</f>
        <v>2E-3</v>
      </c>
      <c r="GP245" s="124">
        <v>0</v>
      </c>
      <c r="GQ245" s="125">
        <f>GP245*G251</f>
        <v>0</v>
      </c>
      <c r="GR245" s="22"/>
      <c r="GS245" s="22"/>
      <c r="GT245" s="22"/>
      <c r="GU245" s="22"/>
      <c r="GV245" s="22"/>
      <c r="GW245" s="22"/>
      <c r="GX245" s="22"/>
      <c r="GY245" s="22"/>
      <c r="GZ245" s="22"/>
      <c r="HA245" s="22"/>
      <c r="HB245" s="22"/>
      <c r="HO245" s="126" t="s">
        <v>110</v>
      </c>
      <c r="HQ245" s="126" t="s">
        <v>105</v>
      </c>
      <c r="HR245" s="126" t="s">
        <v>46</v>
      </c>
      <c r="HV245" s="13" t="s">
        <v>103</v>
      </c>
      <c r="IB245" s="127">
        <f>IF(GK245="základní",I251,0)</f>
        <v>4608</v>
      </c>
      <c r="IC245" s="127">
        <f>IF(GK245="snížená",I251,0)</f>
        <v>0</v>
      </c>
      <c r="ID245" s="127">
        <f>IF(GK245="zákl. přenesená",I251,0)</f>
        <v>0</v>
      </c>
      <c r="IE245" s="127">
        <f>IF(GK245="sníž. přenesená",I251,0)</f>
        <v>0</v>
      </c>
      <c r="IF245" s="127">
        <f>IF(GK245="nulová",I251,0)</f>
        <v>0</v>
      </c>
      <c r="IG245" s="13" t="s">
        <v>45</v>
      </c>
      <c r="IH245" s="127">
        <f>ROUND(H251*G251,2)</f>
        <v>4608</v>
      </c>
      <c r="II245" s="13" t="s">
        <v>110</v>
      </c>
      <c r="IJ245" s="126" t="s">
        <v>1477</v>
      </c>
    </row>
    <row r="246" spans="1:244" s="1" customFormat="1" ht="30" customHeight="1" x14ac:dyDescent="0.2">
      <c r="A246" s="23"/>
      <c r="B246" s="633"/>
      <c r="C246" s="685" t="s">
        <v>114</v>
      </c>
      <c r="D246" s="634" t="s">
        <v>7</v>
      </c>
      <c r="E246" s="635" t="s">
        <v>1473</v>
      </c>
      <c r="F246" s="636"/>
      <c r="G246" s="637">
        <v>21</v>
      </c>
      <c r="H246" s="638"/>
      <c r="I246" s="639"/>
      <c r="J246" s="693"/>
      <c r="K246" s="409"/>
      <c r="L246" s="693"/>
      <c r="M246" s="409"/>
      <c r="N246" s="693"/>
      <c r="O246" s="409"/>
      <c r="P246" s="693"/>
      <c r="Q246" s="409"/>
      <c r="R246" s="693"/>
      <c r="S246" s="409"/>
      <c r="T246" s="693"/>
      <c r="U246" s="409"/>
      <c r="V246" s="1683"/>
      <c r="W246" s="1684"/>
      <c r="X246" s="1683"/>
      <c r="Y246" s="1684"/>
      <c r="Z246" s="1683"/>
      <c r="AA246" s="1684"/>
      <c r="AB246" s="1853"/>
      <c r="AC246" s="1684"/>
      <c r="AD246" s="693"/>
      <c r="AE246" s="409"/>
      <c r="AF246" s="693"/>
      <c r="AG246" s="409"/>
      <c r="AH246" s="693"/>
      <c r="AI246" s="409"/>
      <c r="AJ246" s="1683"/>
      <c r="AK246" s="1684"/>
      <c r="AL246" s="693"/>
      <c r="AM246" s="409"/>
      <c r="AN246" s="2376"/>
      <c r="AO246" s="1684"/>
      <c r="AP246" s="2172"/>
      <c r="AQ246" s="1959"/>
      <c r="AR246" s="1837"/>
      <c r="AS246" s="409"/>
      <c r="AT246" s="897"/>
      <c r="AU246" s="174"/>
      <c r="AV246" s="815"/>
      <c r="GJ246" s="128"/>
      <c r="GK246" s="129"/>
      <c r="GL246" s="33"/>
      <c r="GM246" s="33"/>
      <c r="GN246" s="33"/>
      <c r="GO246" s="33"/>
      <c r="GP246" s="33"/>
      <c r="GQ246" s="34"/>
      <c r="GR246" s="22"/>
      <c r="GS246" s="22"/>
      <c r="GT246" s="22"/>
      <c r="GU246" s="22"/>
      <c r="GV246" s="22"/>
      <c r="GW246" s="22"/>
      <c r="GX246" s="22"/>
      <c r="GY246" s="22"/>
      <c r="GZ246" s="22"/>
      <c r="HA246" s="22"/>
      <c r="HB246" s="22"/>
      <c r="HQ246" s="13" t="s">
        <v>112</v>
      </c>
      <c r="HR246" s="13" t="s">
        <v>46</v>
      </c>
    </row>
    <row r="247" spans="1:244" s="10" customFormat="1" ht="30" customHeight="1" x14ac:dyDescent="0.2">
      <c r="A247" s="137"/>
      <c r="B247" s="633"/>
      <c r="C247" s="685" t="s">
        <v>114</v>
      </c>
      <c r="D247" s="634" t="s">
        <v>7</v>
      </c>
      <c r="E247" s="635" t="s">
        <v>1474</v>
      </c>
      <c r="F247" s="636"/>
      <c r="G247" s="637">
        <v>21</v>
      </c>
      <c r="H247" s="638"/>
      <c r="I247" s="639"/>
      <c r="J247" s="260"/>
      <c r="K247" s="261"/>
      <c r="L247" s="260"/>
      <c r="M247" s="261"/>
      <c r="N247" s="260"/>
      <c r="O247" s="261"/>
      <c r="P247" s="260"/>
      <c r="Q247" s="261"/>
      <c r="R247" s="260"/>
      <c r="S247" s="261"/>
      <c r="T247" s="260"/>
      <c r="U247" s="261"/>
      <c r="V247" s="1687"/>
      <c r="W247" s="1688"/>
      <c r="X247" s="1687"/>
      <c r="Y247" s="1688"/>
      <c r="Z247" s="1687"/>
      <c r="AA247" s="1688"/>
      <c r="AB247" s="1857"/>
      <c r="AC247" s="1688"/>
      <c r="AD247" s="260"/>
      <c r="AE247" s="261"/>
      <c r="AF247" s="260"/>
      <c r="AG247" s="261"/>
      <c r="AH247" s="260"/>
      <c r="AI247" s="261"/>
      <c r="AJ247" s="1687"/>
      <c r="AK247" s="1688"/>
      <c r="AL247" s="260"/>
      <c r="AM247" s="261"/>
      <c r="AN247" s="2378"/>
      <c r="AO247" s="1688"/>
      <c r="AP247" s="2174"/>
      <c r="AQ247" s="1963"/>
      <c r="AR247" s="1839"/>
      <c r="AS247" s="261"/>
      <c r="AT247" s="901"/>
      <c r="AU247" s="239"/>
      <c r="AV247" s="528"/>
      <c r="GJ247" s="140"/>
      <c r="GK247" s="141"/>
      <c r="GL247" s="141"/>
      <c r="GM247" s="141"/>
      <c r="GN247" s="141"/>
      <c r="GO247" s="141"/>
      <c r="GP247" s="141"/>
      <c r="GQ247" s="142"/>
      <c r="HQ247" s="143" t="s">
        <v>114</v>
      </c>
      <c r="HR247" s="143" t="s">
        <v>46</v>
      </c>
      <c r="HS247" s="10" t="s">
        <v>46</v>
      </c>
      <c r="HT247" s="10" t="s">
        <v>23</v>
      </c>
      <c r="HU247" s="10" t="s">
        <v>45</v>
      </c>
      <c r="HV247" s="143" t="s">
        <v>103</v>
      </c>
    </row>
    <row r="248" spans="1:244" s="1" customFormat="1" ht="30" customHeight="1" x14ac:dyDescent="0.2">
      <c r="A248" s="23"/>
      <c r="B248" s="640"/>
      <c r="C248" s="685" t="s">
        <v>114</v>
      </c>
      <c r="D248" s="641" t="s">
        <v>7</v>
      </c>
      <c r="E248" s="642" t="s">
        <v>132</v>
      </c>
      <c r="F248" s="643"/>
      <c r="G248" s="644">
        <v>42</v>
      </c>
      <c r="H248" s="645"/>
      <c r="I248" s="646"/>
      <c r="J248" s="699"/>
      <c r="K248" s="409"/>
      <c r="L248" s="699"/>
      <c r="M248" s="409"/>
      <c r="N248" s="699"/>
      <c r="O248" s="409"/>
      <c r="P248" s="699"/>
      <c r="Q248" s="409"/>
      <c r="R248" s="699"/>
      <c r="S248" s="409"/>
      <c r="T248" s="699"/>
      <c r="U248" s="409"/>
      <c r="V248" s="1697"/>
      <c r="W248" s="1684"/>
      <c r="X248" s="1697"/>
      <c r="Y248" s="1684"/>
      <c r="Z248" s="1697"/>
      <c r="AA248" s="1684"/>
      <c r="AB248" s="1953"/>
      <c r="AC248" s="1684"/>
      <c r="AD248" s="699"/>
      <c r="AE248" s="409"/>
      <c r="AF248" s="699"/>
      <c r="AG248" s="409"/>
      <c r="AH248" s="699"/>
      <c r="AI248" s="409"/>
      <c r="AJ248" s="1697"/>
      <c r="AK248" s="1684"/>
      <c r="AL248" s="699"/>
      <c r="AM248" s="409"/>
      <c r="AN248" s="2384"/>
      <c r="AO248" s="1684"/>
      <c r="AP248" s="2179"/>
      <c r="AQ248" s="1959"/>
      <c r="AR248" s="1845"/>
      <c r="AS248" s="409"/>
      <c r="AT248" s="1830"/>
      <c r="AU248" s="174"/>
      <c r="AV248" s="815"/>
      <c r="GJ248" s="164" t="s">
        <v>7</v>
      </c>
      <c r="GK248" s="165" t="s">
        <v>31</v>
      </c>
      <c r="GL248" s="33"/>
      <c r="GM248" s="124">
        <f>GL248*G254</f>
        <v>0</v>
      </c>
      <c r="GN248" s="124">
        <v>2.8E-3</v>
      </c>
      <c r="GO248" s="124">
        <f>GN248*G254</f>
        <v>5.6000000000000001E-2</v>
      </c>
      <c r="GP248" s="124">
        <v>0</v>
      </c>
      <c r="GQ248" s="125">
        <f>GP248*G254</f>
        <v>0</v>
      </c>
      <c r="GR248" s="22"/>
      <c r="GS248" s="22"/>
      <c r="GT248" s="22"/>
      <c r="GU248" s="22"/>
      <c r="GV248" s="22"/>
      <c r="GW248" s="22"/>
      <c r="GX248" s="22"/>
      <c r="GY248" s="22"/>
      <c r="GZ248" s="22"/>
      <c r="HA248" s="22"/>
      <c r="HB248" s="22"/>
      <c r="HO248" s="126" t="s">
        <v>166</v>
      </c>
      <c r="HQ248" s="126" t="s">
        <v>238</v>
      </c>
      <c r="HR248" s="126" t="s">
        <v>46</v>
      </c>
      <c r="HV248" s="13" t="s">
        <v>103</v>
      </c>
      <c r="IB248" s="127">
        <f>IF(GK248="základní",I254,0)</f>
        <v>19400</v>
      </c>
      <c r="IC248" s="127">
        <f>IF(GK248="snížená",I254,0)</f>
        <v>0</v>
      </c>
      <c r="ID248" s="127">
        <f>IF(GK248="zákl. přenesená",I254,0)</f>
        <v>0</v>
      </c>
      <c r="IE248" s="127">
        <f>IF(GK248="sníž. přenesená",I254,0)</f>
        <v>0</v>
      </c>
      <c r="IF248" s="127">
        <f>IF(GK248="nulová",I254,0)</f>
        <v>0</v>
      </c>
      <c r="IG248" s="13" t="s">
        <v>45</v>
      </c>
      <c r="IH248" s="127">
        <f>ROUND(H254*G254,2)</f>
        <v>19400</v>
      </c>
      <c r="II248" s="13" t="s">
        <v>110</v>
      </c>
      <c r="IJ248" s="126" t="s">
        <v>1479</v>
      </c>
    </row>
    <row r="249" spans="1:244" s="1" customFormat="1" ht="30" customHeight="1" x14ac:dyDescent="0.2">
      <c r="A249" s="23"/>
      <c r="B249" s="565" t="s">
        <v>449</v>
      </c>
      <c r="C249" s="566" t="s">
        <v>238</v>
      </c>
      <c r="D249" s="567" t="s">
        <v>463</v>
      </c>
      <c r="E249" s="568" t="s">
        <v>464</v>
      </c>
      <c r="F249" s="569" t="s">
        <v>341</v>
      </c>
      <c r="G249" s="570">
        <v>21</v>
      </c>
      <c r="H249" s="571">
        <v>112</v>
      </c>
      <c r="I249" s="572">
        <f>ROUND(H249*G249,2)</f>
        <v>2352</v>
      </c>
      <c r="J249" s="694"/>
      <c r="K249" s="692">
        <f t="shared" ref="K249:K251" si="22">ROUND(J249*$H249,2)</f>
        <v>0</v>
      </c>
      <c r="L249" s="694"/>
      <c r="M249" s="692">
        <f t="shared" ref="M249:M251" si="23">ROUND(L249*$H249,2)</f>
        <v>0</v>
      </c>
      <c r="N249" s="694"/>
      <c r="O249" s="692">
        <f t="shared" ref="O249:O251" si="24">ROUND(N249*$H249,2)</f>
        <v>0</v>
      </c>
      <c r="P249" s="694"/>
      <c r="Q249" s="692">
        <f t="shared" ref="Q249:Q251" si="25">ROUND(P249*$H249,2)</f>
        <v>0</v>
      </c>
      <c r="R249" s="694"/>
      <c r="S249" s="692">
        <f t="shared" ref="S249:S251" si="26">ROUND(R249*$H249,2)</f>
        <v>0</v>
      </c>
      <c r="T249" s="694"/>
      <c r="U249" s="692">
        <f t="shared" ref="U249:U251" si="27">ROUND(T249*$H249,2)</f>
        <v>0</v>
      </c>
      <c r="V249" s="1694"/>
      <c r="W249" s="1682">
        <f t="shared" ref="W249:W251" si="28">ROUND(V249*$H249,2)</f>
        <v>0</v>
      </c>
      <c r="X249" s="1689">
        <v>10</v>
      </c>
      <c r="Y249" s="1682">
        <f t="shared" ref="Y249:Y251" si="29">ROUND(X249*$H249,2)</f>
        <v>1120</v>
      </c>
      <c r="Z249" s="1825">
        <v>4</v>
      </c>
      <c r="AA249" s="1682">
        <f t="shared" ref="AA249:AA251" si="30">ROUND(Z249*$H249,2)</f>
        <v>448</v>
      </c>
      <c r="AB249" s="1951"/>
      <c r="AC249" s="1682">
        <f t="shared" ref="AC249:AC251" si="31">ROUND(AB249*$H249,2)</f>
        <v>0</v>
      </c>
      <c r="AD249" s="694"/>
      <c r="AE249" s="692">
        <f t="shared" ref="AE249:AE251" si="32">ROUND(AD249*$H249,2)</f>
        <v>0</v>
      </c>
      <c r="AF249" s="694"/>
      <c r="AG249" s="692">
        <f t="shared" ref="AG249:AG251" si="33">ROUND(AF249*$H249,2)</f>
        <v>0</v>
      </c>
      <c r="AH249" s="694">
        <v>3</v>
      </c>
      <c r="AI249" s="692">
        <f t="shared" ref="AI249:AI251" si="34">ROUND(AH249*$H249,2)</f>
        <v>336</v>
      </c>
      <c r="AJ249" s="2111"/>
      <c r="AK249" s="1682">
        <f t="shared" ref="AK249:AK251" si="35">ROUND(AJ249*$H249,2)</f>
        <v>0</v>
      </c>
      <c r="AL249" s="694">
        <v>4</v>
      </c>
      <c r="AM249" s="692">
        <f t="shared" ref="AM249:AM251" si="36">ROUND(AL249*$H249,2)</f>
        <v>448</v>
      </c>
      <c r="AN249" s="2379"/>
      <c r="AO249" s="1682">
        <f t="shared" ref="AO249:AO251" si="37">ROUND(AN249*$H249,2)</f>
        <v>0</v>
      </c>
      <c r="AP249" s="2175"/>
      <c r="AQ249" s="1958">
        <f t="shared" ref="AQ249:AQ251" si="38">ROUND(AP249*$H249,2)</f>
        <v>0</v>
      </c>
      <c r="AR249" s="1842">
        <f t="shared" ref="AR249:AR251" si="39">AP249+AN249+AL249+AJ249+AH249+AF249+AD249+AB249+Z249+X249+V249+T249+R249+P249+N249+L249+J249</f>
        <v>21</v>
      </c>
      <c r="AS249" s="692">
        <f t="shared" ref="AS249:AS251" si="40">ROUND(AR249*H249,2)</f>
        <v>2352</v>
      </c>
      <c r="AT249" s="1828">
        <f t="shared" ref="AT249:AT251" si="41">G249-AR249</f>
        <v>0</v>
      </c>
      <c r="AU249" s="703">
        <f t="shared" ref="AU249:AU251" si="42">ROUND(AT249*H249,2)</f>
        <v>0</v>
      </c>
      <c r="AV249" s="814">
        <f t="shared" ref="AV249:AV251" si="43">AU249/I249</f>
        <v>0</v>
      </c>
      <c r="GJ249" s="122" t="s">
        <v>7</v>
      </c>
      <c r="GK249" s="123" t="s">
        <v>31</v>
      </c>
      <c r="GL249" s="33"/>
      <c r="GM249" s="124">
        <f>GL249*G255</f>
        <v>0</v>
      </c>
      <c r="GN249" s="124">
        <v>1</v>
      </c>
      <c r="GO249" s="124">
        <f>GN249*G255</f>
        <v>15</v>
      </c>
      <c r="GP249" s="124">
        <v>0</v>
      </c>
      <c r="GQ249" s="125">
        <f>GP249*G255</f>
        <v>0</v>
      </c>
      <c r="GR249" s="22"/>
      <c r="GS249" s="22"/>
      <c r="GT249" s="22"/>
      <c r="GU249" s="22"/>
      <c r="GV249" s="22"/>
      <c r="GW249" s="22"/>
      <c r="GX249" s="22"/>
      <c r="GY249" s="22"/>
      <c r="GZ249" s="22"/>
      <c r="HA249" s="22"/>
      <c r="HB249" s="22"/>
      <c r="HO249" s="126" t="s">
        <v>110</v>
      </c>
      <c r="HQ249" s="126" t="s">
        <v>105</v>
      </c>
      <c r="HR249" s="126" t="s">
        <v>46</v>
      </c>
      <c r="HV249" s="13" t="s">
        <v>103</v>
      </c>
      <c r="IB249" s="127">
        <f>IF(GK249="základní",I255,0)</f>
        <v>182124</v>
      </c>
      <c r="IC249" s="127">
        <f>IF(GK249="snížená",I255,0)</f>
        <v>0</v>
      </c>
      <c r="ID249" s="127">
        <f>IF(GK249="zákl. přenesená",I255,0)</f>
        <v>0</v>
      </c>
      <c r="IE249" s="127">
        <f>IF(GK249="sníž. přenesená",I255,0)</f>
        <v>0</v>
      </c>
      <c r="IF249" s="127">
        <f>IF(GK249="nulová",I255,0)</f>
        <v>0</v>
      </c>
      <c r="IG249" s="13" t="s">
        <v>45</v>
      </c>
      <c r="IH249" s="127">
        <f>ROUND(H255*G255,2)</f>
        <v>182124</v>
      </c>
      <c r="II249" s="13" t="s">
        <v>110</v>
      </c>
      <c r="IJ249" s="126" t="s">
        <v>1480</v>
      </c>
    </row>
    <row r="250" spans="1:244" s="10" customFormat="1" ht="30" customHeight="1" x14ac:dyDescent="0.2">
      <c r="A250" s="137"/>
      <c r="B250" s="565" t="s">
        <v>454</v>
      </c>
      <c r="C250" s="566" t="s">
        <v>238</v>
      </c>
      <c r="D250" s="567" t="s">
        <v>467</v>
      </c>
      <c r="E250" s="568" t="s">
        <v>468</v>
      </c>
      <c r="F250" s="569" t="s">
        <v>341</v>
      </c>
      <c r="G250" s="570">
        <v>21</v>
      </c>
      <c r="H250" s="571">
        <v>48</v>
      </c>
      <c r="I250" s="572">
        <f>ROUND(H250*G250,2)</f>
        <v>1008</v>
      </c>
      <c r="J250" s="694"/>
      <c r="K250" s="692">
        <f t="shared" si="22"/>
        <v>0</v>
      </c>
      <c r="L250" s="694"/>
      <c r="M250" s="692">
        <f t="shared" si="23"/>
        <v>0</v>
      </c>
      <c r="N250" s="694"/>
      <c r="O250" s="692">
        <f t="shared" si="24"/>
        <v>0</v>
      </c>
      <c r="P250" s="694"/>
      <c r="Q250" s="692">
        <f t="shared" si="25"/>
        <v>0</v>
      </c>
      <c r="R250" s="694"/>
      <c r="S250" s="692">
        <f t="shared" si="26"/>
        <v>0</v>
      </c>
      <c r="T250" s="694"/>
      <c r="U250" s="692">
        <f t="shared" si="27"/>
        <v>0</v>
      </c>
      <c r="V250" s="1694"/>
      <c r="W250" s="1682">
        <f t="shared" si="28"/>
        <v>0</v>
      </c>
      <c r="X250" s="1689">
        <v>10</v>
      </c>
      <c r="Y250" s="1682">
        <f t="shared" si="29"/>
        <v>480</v>
      </c>
      <c r="Z250" s="1825">
        <v>4</v>
      </c>
      <c r="AA250" s="1682">
        <f t="shared" si="30"/>
        <v>192</v>
      </c>
      <c r="AB250" s="1951"/>
      <c r="AC250" s="1682">
        <f t="shared" si="31"/>
        <v>0</v>
      </c>
      <c r="AD250" s="694"/>
      <c r="AE250" s="692">
        <f t="shared" si="32"/>
        <v>0</v>
      </c>
      <c r="AF250" s="694"/>
      <c r="AG250" s="692">
        <f t="shared" si="33"/>
        <v>0</v>
      </c>
      <c r="AH250" s="694">
        <v>3</v>
      </c>
      <c r="AI250" s="692">
        <f t="shared" si="34"/>
        <v>144</v>
      </c>
      <c r="AJ250" s="2111"/>
      <c r="AK250" s="1682">
        <f t="shared" si="35"/>
        <v>0</v>
      </c>
      <c r="AL250" s="694">
        <v>4</v>
      </c>
      <c r="AM250" s="692">
        <f t="shared" si="36"/>
        <v>192</v>
      </c>
      <c r="AN250" s="2379"/>
      <c r="AO250" s="1682">
        <f t="shared" si="37"/>
        <v>0</v>
      </c>
      <c r="AP250" s="2175"/>
      <c r="AQ250" s="1958">
        <f t="shared" si="38"/>
        <v>0</v>
      </c>
      <c r="AR250" s="1842">
        <f t="shared" si="39"/>
        <v>21</v>
      </c>
      <c r="AS250" s="692">
        <f t="shared" si="40"/>
        <v>1008</v>
      </c>
      <c r="AT250" s="1828">
        <f t="shared" si="41"/>
        <v>0</v>
      </c>
      <c r="AU250" s="703">
        <f t="shared" si="42"/>
        <v>0</v>
      </c>
      <c r="AV250" s="814">
        <f t="shared" si="43"/>
        <v>0</v>
      </c>
      <c r="GJ250" s="140"/>
      <c r="GK250" s="141"/>
      <c r="GL250" s="141"/>
      <c r="GM250" s="141"/>
      <c r="GN250" s="141"/>
      <c r="GO250" s="141"/>
      <c r="GP250" s="141"/>
      <c r="GQ250" s="142"/>
      <c r="HQ250" s="143" t="s">
        <v>114</v>
      </c>
      <c r="HR250" s="143" t="s">
        <v>46</v>
      </c>
      <c r="HS250" s="10" t="s">
        <v>46</v>
      </c>
      <c r="HT250" s="10" t="s">
        <v>23</v>
      </c>
      <c r="HU250" s="10" t="s">
        <v>45</v>
      </c>
      <c r="HV250" s="143" t="s">
        <v>103</v>
      </c>
    </row>
    <row r="251" spans="1:244" s="1" customFormat="1" ht="30" customHeight="1" x14ac:dyDescent="0.2">
      <c r="A251" s="23"/>
      <c r="B251" s="550" t="s">
        <v>462</v>
      </c>
      <c r="C251" s="558" t="s">
        <v>105</v>
      </c>
      <c r="D251" s="559" t="s">
        <v>471</v>
      </c>
      <c r="E251" s="560" t="s">
        <v>472</v>
      </c>
      <c r="F251" s="561" t="s">
        <v>341</v>
      </c>
      <c r="G251" s="562">
        <v>20</v>
      </c>
      <c r="H251" s="563">
        <v>230.4</v>
      </c>
      <c r="I251" s="564">
        <f>ROUND(H251*G251,2)</f>
        <v>4608</v>
      </c>
      <c r="J251" s="694"/>
      <c r="K251" s="692">
        <f t="shared" si="22"/>
        <v>0</v>
      </c>
      <c r="L251" s="694"/>
      <c r="M251" s="692">
        <f t="shared" si="23"/>
        <v>0</v>
      </c>
      <c r="N251" s="694"/>
      <c r="O251" s="692">
        <f t="shared" si="24"/>
        <v>0</v>
      </c>
      <c r="P251" s="694"/>
      <c r="Q251" s="692">
        <f t="shared" si="25"/>
        <v>0</v>
      </c>
      <c r="R251" s="694"/>
      <c r="S251" s="692">
        <f t="shared" si="26"/>
        <v>0</v>
      </c>
      <c r="T251" s="694"/>
      <c r="U251" s="692">
        <f t="shared" si="27"/>
        <v>0</v>
      </c>
      <c r="V251" s="1694"/>
      <c r="W251" s="1682">
        <f t="shared" si="28"/>
        <v>0</v>
      </c>
      <c r="X251" s="1689">
        <v>10</v>
      </c>
      <c r="Y251" s="1682">
        <f t="shared" si="29"/>
        <v>2304</v>
      </c>
      <c r="Z251" s="1825">
        <v>3</v>
      </c>
      <c r="AA251" s="1682">
        <f t="shared" si="30"/>
        <v>691.2</v>
      </c>
      <c r="AB251" s="1951"/>
      <c r="AC251" s="1682">
        <f t="shared" si="31"/>
        <v>0</v>
      </c>
      <c r="AD251" s="694"/>
      <c r="AE251" s="692">
        <f t="shared" si="32"/>
        <v>0</v>
      </c>
      <c r="AF251" s="694"/>
      <c r="AG251" s="692">
        <f t="shared" si="33"/>
        <v>0</v>
      </c>
      <c r="AH251" s="694">
        <v>3</v>
      </c>
      <c r="AI251" s="692">
        <f t="shared" si="34"/>
        <v>691.2</v>
      </c>
      <c r="AJ251" s="2111">
        <v>1</v>
      </c>
      <c r="AK251" s="1682">
        <f t="shared" si="35"/>
        <v>230.4</v>
      </c>
      <c r="AL251" s="694">
        <v>3</v>
      </c>
      <c r="AM251" s="692">
        <f t="shared" si="36"/>
        <v>691.2</v>
      </c>
      <c r="AN251" s="2379"/>
      <c r="AO251" s="1682">
        <f t="shared" si="37"/>
        <v>0</v>
      </c>
      <c r="AP251" s="2175"/>
      <c r="AQ251" s="1958">
        <f t="shared" si="38"/>
        <v>0</v>
      </c>
      <c r="AR251" s="1842">
        <f t="shared" si="39"/>
        <v>20</v>
      </c>
      <c r="AS251" s="692">
        <f t="shared" si="40"/>
        <v>4608</v>
      </c>
      <c r="AT251" s="1828">
        <f t="shared" si="41"/>
        <v>0</v>
      </c>
      <c r="AU251" s="703">
        <f t="shared" si="42"/>
        <v>0</v>
      </c>
      <c r="AV251" s="814">
        <f t="shared" si="43"/>
        <v>0</v>
      </c>
      <c r="GJ251" s="164" t="s">
        <v>7</v>
      </c>
      <c r="GK251" s="165" t="s">
        <v>31</v>
      </c>
      <c r="GL251" s="33"/>
      <c r="GM251" s="124">
        <f>GL251*G257</f>
        <v>0</v>
      </c>
      <c r="GN251" s="124">
        <v>3.9E-2</v>
      </c>
      <c r="GO251" s="124">
        <f>GN251*G257</f>
        <v>7.8E-2</v>
      </c>
      <c r="GP251" s="124">
        <v>0</v>
      </c>
      <c r="GQ251" s="125">
        <f>GP251*G257</f>
        <v>0</v>
      </c>
      <c r="GR251" s="22"/>
      <c r="GS251" s="22"/>
      <c r="GT251" s="22"/>
      <c r="GU251" s="22"/>
      <c r="GV251" s="22"/>
      <c r="GW251" s="22"/>
      <c r="GX251" s="22"/>
      <c r="GY251" s="22"/>
      <c r="GZ251" s="22"/>
      <c r="HA251" s="22"/>
      <c r="HB251" s="22"/>
      <c r="HO251" s="126" t="s">
        <v>166</v>
      </c>
      <c r="HQ251" s="126" t="s">
        <v>238</v>
      </c>
      <c r="HR251" s="126" t="s">
        <v>46</v>
      </c>
      <c r="HV251" s="13" t="s">
        <v>103</v>
      </c>
      <c r="IB251" s="127">
        <f>IF(GK251="základní",I257,0)</f>
        <v>450</v>
      </c>
      <c r="IC251" s="127">
        <f>IF(GK251="snížená",I257,0)</f>
        <v>0</v>
      </c>
      <c r="ID251" s="127">
        <f>IF(GK251="zákl. přenesená",I257,0)</f>
        <v>0</v>
      </c>
      <c r="IE251" s="127">
        <f>IF(GK251="sníž. přenesená",I257,0)</f>
        <v>0</v>
      </c>
      <c r="IF251" s="127">
        <f>IF(GK251="nulová",I257,0)</f>
        <v>0</v>
      </c>
      <c r="IG251" s="13" t="s">
        <v>45</v>
      </c>
      <c r="IH251" s="127">
        <f>ROUND(H257*G257,2)</f>
        <v>450</v>
      </c>
      <c r="II251" s="13" t="s">
        <v>110</v>
      </c>
      <c r="IJ251" s="126" t="s">
        <v>1482</v>
      </c>
    </row>
    <row r="252" spans="1:244" s="10" customFormat="1" ht="48" customHeight="1" x14ac:dyDescent="0.2">
      <c r="A252" s="137"/>
      <c r="B252" s="625"/>
      <c r="C252" s="685" t="s">
        <v>112</v>
      </c>
      <c r="D252" s="196"/>
      <c r="E252" s="626" t="s">
        <v>474</v>
      </c>
      <c r="F252" s="196"/>
      <c r="G252" s="196"/>
      <c r="H252" s="197"/>
      <c r="I252" s="498"/>
      <c r="J252" s="260"/>
      <c r="K252" s="261"/>
      <c r="L252" s="260"/>
      <c r="M252" s="261"/>
      <c r="N252" s="260"/>
      <c r="O252" s="261"/>
      <c r="P252" s="260"/>
      <c r="Q252" s="261"/>
      <c r="R252" s="260"/>
      <c r="S252" s="261"/>
      <c r="T252" s="260"/>
      <c r="U252" s="261"/>
      <c r="V252" s="1687"/>
      <c r="W252" s="1688"/>
      <c r="X252" s="1687"/>
      <c r="Y252" s="1688"/>
      <c r="Z252" s="1687"/>
      <c r="AA252" s="1688"/>
      <c r="AB252" s="1857"/>
      <c r="AC252" s="1688"/>
      <c r="AD252" s="260"/>
      <c r="AE252" s="261"/>
      <c r="AF252" s="260"/>
      <c r="AG252" s="261"/>
      <c r="AH252" s="260"/>
      <c r="AI252" s="261"/>
      <c r="AJ252" s="1687"/>
      <c r="AK252" s="1688"/>
      <c r="AL252" s="260"/>
      <c r="AM252" s="261"/>
      <c r="AN252" s="2378"/>
      <c r="AO252" s="1688"/>
      <c r="AP252" s="2174"/>
      <c r="AQ252" s="1963"/>
      <c r="AR252" s="1839"/>
      <c r="AS252" s="261"/>
      <c r="AT252" s="901"/>
      <c r="AU252" s="239"/>
      <c r="AV252" s="528"/>
      <c r="GJ252" s="140"/>
      <c r="GK252" s="141"/>
      <c r="GL252" s="141"/>
      <c r="GM252" s="141"/>
      <c r="GN252" s="141"/>
      <c r="GO252" s="141"/>
      <c r="GP252" s="141"/>
      <c r="GQ252" s="142"/>
      <c r="HQ252" s="143" t="s">
        <v>114</v>
      </c>
      <c r="HR252" s="143" t="s">
        <v>46</v>
      </c>
      <c r="HS252" s="10" t="s">
        <v>46</v>
      </c>
      <c r="HT252" s="10" t="s">
        <v>23</v>
      </c>
      <c r="HU252" s="10" t="s">
        <v>45</v>
      </c>
      <c r="HV252" s="143" t="s">
        <v>103</v>
      </c>
    </row>
    <row r="253" spans="1:244" s="1" customFormat="1" ht="30" customHeight="1" x14ac:dyDescent="0.2">
      <c r="A253" s="23"/>
      <c r="B253" s="633"/>
      <c r="C253" s="685" t="s">
        <v>114</v>
      </c>
      <c r="D253" s="634" t="s">
        <v>7</v>
      </c>
      <c r="E253" s="635" t="s">
        <v>1478</v>
      </c>
      <c r="F253" s="636"/>
      <c r="G253" s="637">
        <v>20</v>
      </c>
      <c r="H253" s="638"/>
      <c r="I253" s="639"/>
      <c r="J253" s="699"/>
      <c r="K253" s="409"/>
      <c r="L253" s="699"/>
      <c r="M253" s="409"/>
      <c r="N253" s="699"/>
      <c r="O253" s="409"/>
      <c r="P253" s="699"/>
      <c r="Q253" s="409"/>
      <c r="R253" s="699"/>
      <c r="S253" s="409"/>
      <c r="T253" s="699"/>
      <c r="U253" s="409"/>
      <c r="V253" s="1697"/>
      <c r="W253" s="1684"/>
      <c r="X253" s="1697"/>
      <c r="Y253" s="1684"/>
      <c r="Z253" s="1697"/>
      <c r="AA253" s="1684"/>
      <c r="AB253" s="1953"/>
      <c r="AC253" s="1684"/>
      <c r="AD253" s="699"/>
      <c r="AE253" s="409"/>
      <c r="AF253" s="699"/>
      <c r="AG253" s="409"/>
      <c r="AH253" s="699"/>
      <c r="AI253" s="409"/>
      <c r="AJ253" s="1697"/>
      <c r="AK253" s="1684"/>
      <c r="AL253" s="699"/>
      <c r="AM253" s="409"/>
      <c r="AN253" s="2384"/>
      <c r="AO253" s="1684"/>
      <c r="AP253" s="2179"/>
      <c r="AQ253" s="1959"/>
      <c r="AR253" s="1845"/>
      <c r="AS253" s="409"/>
      <c r="AT253" s="1830"/>
      <c r="AU253" s="174"/>
      <c r="AV253" s="815"/>
      <c r="GJ253" s="164" t="s">
        <v>7</v>
      </c>
      <c r="GK253" s="165" t="s">
        <v>31</v>
      </c>
      <c r="GL253" s="33"/>
      <c r="GM253" s="124">
        <f>GL253*G259</f>
        <v>0</v>
      </c>
      <c r="GN253" s="124">
        <v>3.9E-2</v>
      </c>
      <c r="GO253" s="124">
        <f>GN253*G259</f>
        <v>3.9E-2</v>
      </c>
      <c r="GP253" s="124">
        <v>0</v>
      </c>
      <c r="GQ253" s="125">
        <f>GP253*G259</f>
        <v>0</v>
      </c>
      <c r="GR253" s="22"/>
      <c r="GS253" s="22"/>
      <c r="GT253" s="22"/>
      <c r="GU253" s="22"/>
      <c r="GV253" s="22"/>
      <c r="GW253" s="22"/>
      <c r="GX253" s="22"/>
      <c r="GY253" s="22"/>
      <c r="GZ253" s="22"/>
      <c r="HA253" s="22"/>
      <c r="HB253" s="22"/>
      <c r="HO253" s="126" t="s">
        <v>166</v>
      </c>
      <c r="HQ253" s="126" t="s">
        <v>238</v>
      </c>
      <c r="HR253" s="126" t="s">
        <v>46</v>
      </c>
      <c r="HV253" s="13" t="s">
        <v>103</v>
      </c>
      <c r="IB253" s="127">
        <f>IF(GK253="základní",I259,0)</f>
        <v>250</v>
      </c>
      <c r="IC253" s="127">
        <f>IF(GK253="snížená",I259,0)</f>
        <v>0</v>
      </c>
      <c r="ID253" s="127">
        <f>IF(GK253="zákl. přenesená",I259,0)</f>
        <v>0</v>
      </c>
      <c r="IE253" s="127">
        <f>IF(GK253="sníž. přenesená",I259,0)</f>
        <v>0</v>
      </c>
      <c r="IF253" s="127">
        <f>IF(GK253="nulová",I259,0)</f>
        <v>0</v>
      </c>
      <c r="IG253" s="13" t="s">
        <v>45</v>
      </c>
      <c r="IH253" s="127">
        <f>ROUND(H259*G259,2)</f>
        <v>250</v>
      </c>
      <c r="II253" s="13" t="s">
        <v>110</v>
      </c>
      <c r="IJ253" s="126" t="s">
        <v>1483</v>
      </c>
    </row>
    <row r="254" spans="1:244" s="10" customFormat="1" ht="30" customHeight="1" x14ac:dyDescent="0.2">
      <c r="A254" s="137"/>
      <c r="B254" s="565" t="s">
        <v>466</v>
      </c>
      <c r="C254" s="566" t="s">
        <v>238</v>
      </c>
      <c r="D254" s="567" t="s">
        <v>477</v>
      </c>
      <c r="E254" s="568" t="s">
        <v>478</v>
      </c>
      <c r="F254" s="569" t="s">
        <v>341</v>
      </c>
      <c r="G254" s="570">
        <v>20</v>
      </c>
      <c r="H254" s="571">
        <v>970</v>
      </c>
      <c r="I254" s="572">
        <f>ROUND(H254*G254,2)</f>
        <v>19400</v>
      </c>
      <c r="J254" s="694"/>
      <c r="K254" s="692">
        <f t="shared" ref="K254:K255" si="44">ROUND(J254*$H254,2)</f>
        <v>0</v>
      </c>
      <c r="L254" s="694"/>
      <c r="M254" s="692">
        <f t="shared" ref="M254:M255" si="45">ROUND(L254*$H254,2)</f>
        <v>0</v>
      </c>
      <c r="N254" s="694"/>
      <c r="O254" s="692">
        <f t="shared" ref="O254:O255" si="46">ROUND(N254*$H254,2)</f>
        <v>0</v>
      </c>
      <c r="P254" s="694"/>
      <c r="Q254" s="692">
        <f t="shared" ref="Q254:Q255" si="47">ROUND(P254*$H254,2)</f>
        <v>0</v>
      </c>
      <c r="R254" s="694"/>
      <c r="S254" s="692">
        <f t="shared" ref="S254:S255" si="48">ROUND(R254*$H254,2)</f>
        <v>0</v>
      </c>
      <c r="T254" s="694"/>
      <c r="U254" s="692">
        <f t="shared" ref="U254:U255" si="49">ROUND(T254*$H254,2)</f>
        <v>0</v>
      </c>
      <c r="V254" s="1694"/>
      <c r="W254" s="1700">
        <f t="shared" ref="W254:W255" si="50">ROUND(V254*$H254,2)</f>
        <v>0</v>
      </c>
      <c r="X254" s="1689">
        <v>10</v>
      </c>
      <c r="Y254" s="1682">
        <f t="shared" ref="Y254:Y255" si="51">ROUND(X254*$H254,2)</f>
        <v>9700</v>
      </c>
      <c r="Z254" s="1825">
        <v>4</v>
      </c>
      <c r="AA254" s="1682">
        <f t="shared" ref="AA254:AA255" si="52">ROUND(Z254*$H254,2)</f>
        <v>3880</v>
      </c>
      <c r="AB254" s="1951"/>
      <c r="AC254" s="1682">
        <f t="shared" ref="AC254:AC255" si="53">ROUND(AB254*$H254,2)</f>
        <v>0</v>
      </c>
      <c r="AD254" s="694"/>
      <c r="AE254" s="692">
        <f t="shared" ref="AE254:AE255" si="54">ROUND(AD254*$H254,2)</f>
        <v>0</v>
      </c>
      <c r="AF254" s="694"/>
      <c r="AG254" s="692">
        <f t="shared" ref="AG254:AG255" si="55">ROUND(AF254*$H254,2)</f>
        <v>0</v>
      </c>
      <c r="AH254" s="694">
        <v>3</v>
      </c>
      <c r="AI254" s="692">
        <f t="shared" ref="AI254:AI255" si="56">ROUND(AH254*$H254,2)</f>
        <v>2910</v>
      </c>
      <c r="AJ254" s="2111">
        <v>1</v>
      </c>
      <c r="AK254" s="1682">
        <f t="shared" ref="AK254:AK255" si="57">ROUND(AJ254*$H254,2)</f>
        <v>970</v>
      </c>
      <c r="AL254" s="694">
        <v>2</v>
      </c>
      <c r="AM254" s="692">
        <f t="shared" ref="AM254:AM255" si="58">ROUND(AL254*$H254,2)</f>
        <v>1940</v>
      </c>
      <c r="AN254" s="2379"/>
      <c r="AO254" s="1682">
        <f t="shared" ref="AO254:AO255" si="59">ROUND(AN254*$H254,2)</f>
        <v>0</v>
      </c>
      <c r="AP254" s="2175"/>
      <c r="AQ254" s="1958">
        <f t="shared" ref="AQ254:AQ255" si="60">ROUND(AP254*$H254,2)</f>
        <v>0</v>
      </c>
      <c r="AR254" s="1842">
        <f t="shared" ref="AR254:AR255" si="61">AP254+AN254+AL254+AJ254+AH254+AF254+AD254+AB254+Z254+X254+V254+T254+R254+P254+N254+L254+J254</f>
        <v>20</v>
      </c>
      <c r="AS254" s="692">
        <f t="shared" ref="AS254:AS255" si="62">ROUND(AR254*H254,2)</f>
        <v>19400</v>
      </c>
      <c r="AT254" s="1828">
        <f t="shared" ref="AT254:AT255" si="63">G254-AR254</f>
        <v>0</v>
      </c>
      <c r="AU254" s="703">
        <f t="shared" ref="AU254:AU255" si="64">ROUND(AT254*H254,2)</f>
        <v>0</v>
      </c>
      <c r="AV254" s="814">
        <f t="shared" ref="AV254:AV255" si="65">AU254/I254</f>
        <v>0</v>
      </c>
      <c r="GJ254" s="140"/>
      <c r="GK254" s="141"/>
      <c r="GL254" s="141"/>
      <c r="GM254" s="141"/>
      <c r="GN254" s="141"/>
      <c r="GO254" s="141"/>
      <c r="GP254" s="141"/>
      <c r="GQ254" s="142"/>
      <c r="HQ254" s="143" t="s">
        <v>114</v>
      </c>
      <c r="HR254" s="143" t="s">
        <v>46</v>
      </c>
      <c r="HS254" s="10" t="s">
        <v>46</v>
      </c>
      <c r="HT254" s="10" t="s">
        <v>23</v>
      </c>
      <c r="HU254" s="10" t="s">
        <v>45</v>
      </c>
      <c r="HV254" s="143" t="s">
        <v>103</v>
      </c>
    </row>
    <row r="255" spans="1:244" s="1" customFormat="1" ht="30" customHeight="1" x14ac:dyDescent="0.2">
      <c r="A255" s="23"/>
      <c r="B255" s="550" t="s">
        <v>470</v>
      </c>
      <c r="C255" s="558" t="s">
        <v>105</v>
      </c>
      <c r="D255" s="559" t="s">
        <v>490</v>
      </c>
      <c r="E255" s="560" t="s">
        <v>491</v>
      </c>
      <c r="F255" s="561" t="s">
        <v>341</v>
      </c>
      <c r="G255" s="562">
        <v>15</v>
      </c>
      <c r="H255" s="563">
        <v>12141.6</v>
      </c>
      <c r="I255" s="564">
        <f>ROUND(H255*G255,2)</f>
        <v>182124</v>
      </c>
      <c r="J255" s="694"/>
      <c r="K255" s="692">
        <f t="shared" si="44"/>
        <v>0</v>
      </c>
      <c r="L255" s="694"/>
      <c r="M255" s="692">
        <f t="shared" si="45"/>
        <v>0</v>
      </c>
      <c r="N255" s="694"/>
      <c r="O255" s="692">
        <f t="shared" si="46"/>
        <v>0</v>
      </c>
      <c r="P255" s="694"/>
      <c r="Q255" s="692">
        <f t="shared" si="47"/>
        <v>0</v>
      </c>
      <c r="R255" s="694"/>
      <c r="S255" s="692">
        <f t="shared" si="48"/>
        <v>0</v>
      </c>
      <c r="T255" s="694"/>
      <c r="U255" s="692">
        <f t="shared" si="49"/>
        <v>0</v>
      </c>
      <c r="V255" s="1694"/>
      <c r="W255" s="1682">
        <f t="shared" si="50"/>
        <v>0</v>
      </c>
      <c r="X255" s="1689">
        <v>7</v>
      </c>
      <c r="Y255" s="1682">
        <f t="shared" si="51"/>
        <v>84991.2</v>
      </c>
      <c r="Z255" s="1825">
        <v>3</v>
      </c>
      <c r="AA255" s="1682">
        <f t="shared" si="52"/>
        <v>36424.800000000003</v>
      </c>
      <c r="AB255" s="1951"/>
      <c r="AC255" s="1682">
        <f t="shared" si="53"/>
        <v>0</v>
      </c>
      <c r="AD255" s="694"/>
      <c r="AE255" s="692">
        <f t="shared" si="54"/>
        <v>0</v>
      </c>
      <c r="AF255" s="694"/>
      <c r="AG255" s="692">
        <f t="shared" si="55"/>
        <v>0</v>
      </c>
      <c r="AH255" s="694">
        <v>1</v>
      </c>
      <c r="AI255" s="692">
        <f t="shared" si="56"/>
        <v>12141.6</v>
      </c>
      <c r="AJ255" s="2111">
        <v>1</v>
      </c>
      <c r="AK255" s="1682">
        <f t="shared" si="57"/>
        <v>12141.6</v>
      </c>
      <c r="AL255" s="694">
        <v>3</v>
      </c>
      <c r="AM255" s="692">
        <f t="shared" si="58"/>
        <v>36424.800000000003</v>
      </c>
      <c r="AN255" s="2379"/>
      <c r="AO255" s="1682">
        <f t="shared" si="59"/>
        <v>0</v>
      </c>
      <c r="AP255" s="2175"/>
      <c r="AQ255" s="1958">
        <f t="shared" si="60"/>
        <v>0</v>
      </c>
      <c r="AR255" s="1842">
        <f t="shared" si="61"/>
        <v>15</v>
      </c>
      <c r="AS255" s="692">
        <f t="shared" si="62"/>
        <v>182124</v>
      </c>
      <c r="AT255" s="1828">
        <f t="shared" si="63"/>
        <v>0</v>
      </c>
      <c r="AU255" s="703">
        <f t="shared" si="64"/>
        <v>0</v>
      </c>
      <c r="AV255" s="814">
        <f t="shared" si="65"/>
        <v>0</v>
      </c>
      <c r="GJ255" s="164" t="s">
        <v>7</v>
      </c>
      <c r="GK255" s="165" t="s">
        <v>31</v>
      </c>
      <c r="GL255" s="33"/>
      <c r="GM255" s="124">
        <f>GL255*G261</f>
        <v>0</v>
      </c>
      <c r="GN255" s="124">
        <v>5.0999999999999997E-2</v>
      </c>
      <c r="GO255" s="124">
        <f>GN255*G261</f>
        <v>0.153</v>
      </c>
      <c r="GP255" s="124">
        <v>0</v>
      </c>
      <c r="GQ255" s="125">
        <f>GP255*G261</f>
        <v>0</v>
      </c>
      <c r="GR255" s="22"/>
      <c r="GS255" s="22"/>
      <c r="GT255" s="22"/>
      <c r="GU255" s="22"/>
      <c r="GV255" s="22"/>
      <c r="GW255" s="22"/>
      <c r="GX255" s="22"/>
      <c r="GY255" s="22"/>
      <c r="GZ255" s="22"/>
      <c r="HA255" s="22"/>
      <c r="HB255" s="22"/>
      <c r="HO255" s="126" t="s">
        <v>166</v>
      </c>
      <c r="HQ255" s="126" t="s">
        <v>238</v>
      </c>
      <c r="HR255" s="126" t="s">
        <v>46</v>
      </c>
      <c r="HV255" s="13" t="s">
        <v>103</v>
      </c>
      <c r="IB255" s="127">
        <f>IF(GK255="základní",I261,0)</f>
        <v>825</v>
      </c>
      <c r="IC255" s="127">
        <f>IF(GK255="snížená",I261,0)</f>
        <v>0</v>
      </c>
      <c r="ID255" s="127">
        <f>IF(GK255="zákl. přenesená",I261,0)</f>
        <v>0</v>
      </c>
      <c r="IE255" s="127">
        <f>IF(GK255="sníž. přenesená",I261,0)</f>
        <v>0</v>
      </c>
      <c r="IF255" s="127">
        <f>IF(GK255="nulová",I261,0)</f>
        <v>0</v>
      </c>
      <c r="IG255" s="13" t="s">
        <v>45</v>
      </c>
      <c r="IH255" s="127">
        <f>ROUND(H261*G261,2)</f>
        <v>825</v>
      </c>
      <c r="II255" s="13" t="s">
        <v>110</v>
      </c>
      <c r="IJ255" s="126" t="s">
        <v>1484</v>
      </c>
    </row>
    <row r="256" spans="1:244" s="10" customFormat="1" ht="30" customHeight="1" x14ac:dyDescent="0.2">
      <c r="A256" s="137"/>
      <c r="B256" s="633"/>
      <c r="C256" s="685" t="s">
        <v>114</v>
      </c>
      <c r="D256" s="634" t="s">
        <v>7</v>
      </c>
      <c r="E256" s="635" t="s">
        <v>1481</v>
      </c>
      <c r="F256" s="636"/>
      <c r="G256" s="637">
        <v>15</v>
      </c>
      <c r="H256" s="638"/>
      <c r="I256" s="639"/>
      <c r="J256" s="260"/>
      <c r="K256" s="261"/>
      <c r="L256" s="260"/>
      <c r="M256" s="261"/>
      <c r="N256" s="260"/>
      <c r="O256" s="261"/>
      <c r="P256" s="260"/>
      <c r="Q256" s="261"/>
      <c r="R256" s="260"/>
      <c r="S256" s="261"/>
      <c r="T256" s="260"/>
      <c r="U256" s="261"/>
      <c r="V256" s="1687"/>
      <c r="W256" s="1688"/>
      <c r="X256" s="1687"/>
      <c r="Y256" s="1688"/>
      <c r="Z256" s="1687"/>
      <c r="AA256" s="1688"/>
      <c r="AB256" s="1857"/>
      <c r="AC256" s="1688"/>
      <c r="AD256" s="260"/>
      <c r="AE256" s="261"/>
      <c r="AF256" s="260"/>
      <c r="AG256" s="261"/>
      <c r="AH256" s="260"/>
      <c r="AI256" s="261"/>
      <c r="AJ256" s="1687"/>
      <c r="AK256" s="1688"/>
      <c r="AL256" s="260"/>
      <c r="AM256" s="261"/>
      <c r="AN256" s="2378"/>
      <c r="AO256" s="1688"/>
      <c r="AP256" s="2174"/>
      <c r="AQ256" s="1963"/>
      <c r="AR256" s="1839"/>
      <c r="AS256" s="261"/>
      <c r="AT256" s="901"/>
      <c r="AU256" s="239"/>
      <c r="AV256" s="528"/>
      <c r="GJ256" s="140"/>
      <c r="GK256" s="141"/>
      <c r="GL256" s="141"/>
      <c r="GM256" s="141"/>
      <c r="GN256" s="141"/>
      <c r="GO256" s="141"/>
      <c r="GP256" s="141"/>
      <c r="GQ256" s="142"/>
      <c r="HQ256" s="143" t="s">
        <v>114</v>
      </c>
      <c r="HR256" s="143" t="s">
        <v>46</v>
      </c>
      <c r="HS256" s="10" t="s">
        <v>46</v>
      </c>
      <c r="HT256" s="10" t="s">
        <v>23</v>
      </c>
      <c r="HU256" s="10" t="s">
        <v>45</v>
      </c>
      <c r="HV256" s="143" t="s">
        <v>103</v>
      </c>
    </row>
    <row r="257" spans="1:244" s="1" customFormat="1" ht="30" customHeight="1" x14ac:dyDescent="0.2">
      <c r="A257" s="23"/>
      <c r="B257" s="565" t="s">
        <v>476</v>
      </c>
      <c r="C257" s="566" t="s">
        <v>238</v>
      </c>
      <c r="D257" s="567" t="s">
        <v>496</v>
      </c>
      <c r="E257" s="568" t="s">
        <v>497</v>
      </c>
      <c r="F257" s="569" t="s">
        <v>341</v>
      </c>
      <c r="G257" s="570">
        <v>2</v>
      </c>
      <c r="H257" s="571">
        <v>225</v>
      </c>
      <c r="I257" s="572">
        <f>ROUND(H257*G257,2)</f>
        <v>450</v>
      </c>
      <c r="J257" s="694"/>
      <c r="K257" s="692">
        <f>ROUND(J257*$H257,2)</f>
        <v>0</v>
      </c>
      <c r="L257" s="694"/>
      <c r="M257" s="692">
        <f>ROUND(L257*$H257,2)</f>
        <v>0</v>
      </c>
      <c r="N257" s="694"/>
      <c r="O257" s="692">
        <f>ROUND(N257*$H257,2)</f>
        <v>0</v>
      </c>
      <c r="P257" s="694"/>
      <c r="Q257" s="692">
        <f>ROUND(P257*$H257,2)</f>
        <v>0</v>
      </c>
      <c r="R257" s="694"/>
      <c r="S257" s="692">
        <f>ROUND(R257*$H257,2)</f>
        <v>0</v>
      </c>
      <c r="T257" s="694"/>
      <c r="U257" s="692">
        <f>ROUND(T257*$H257,2)</f>
        <v>0</v>
      </c>
      <c r="V257" s="1694"/>
      <c r="W257" s="1682">
        <f>ROUND(V257*$H257,2)</f>
        <v>0</v>
      </c>
      <c r="X257" s="1689">
        <v>1</v>
      </c>
      <c r="Y257" s="1682">
        <f>ROUND(X257*$H257,2)</f>
        <v>225</v>
      </c>
      <c r="Z257" s="1825"/>
      <c r="AA257" s="1682">
        <f>ROUND(Z257*$H257,2)</f>
        <v>0</v>
      </c>
      <c r="AB257" s="1951"/>
      <c r="AC257" s="1682">
        <f>ROUND(AB257*$H257,2)</f>
        <v>0</v>
      </c>
      <c r="AD257" s="694"/>
      <c r="AE257" s="692">
        <f>ROUND(AD257*$H257,2)</f>
        <v>0</v>
      </c>
      <c r="AF257" s="694"/>
      <c r="AG257" s="692">
        <f>ROUND(AF257*$H257,2)</f>
        <v>0</v>
      </c>
      <c r="AH257" s="694"/>
      <c r="AI257" s="692">
        <f>ROUND(AH257*$H257,2)</f>
        <v>0</v>
      </c>
      <c r="AJ257" s="2111"/>
      <c r="AK257" s="1682">
        <f>ROUND(AJ257*$H257,2)</f>
        <v>0</v>
      </c>
      <c r="AL257" s="694">
        <v>1</v>
      </c>
      <c r="AM257" s="692">
        <f>ROUND(AL257*$H257,2)</f>
        <v>225</v>
      </c>
      <c r="AN257" s="2379"/>
      <c r="AO257" s="1682">
        <f>ROUND(AN257*$H257,2)</f>
        <v>0</v>
      </c>
      <c r="AP257" s="2175"/>
      <c r="AQ257" s="1958">
        <f>ROUND(AP257*$H257,2)</f>
        <v>0</v>
      </c>
      <c r="AR257" s="1842">
        <f>AP257+AN257+AL257+AJ257+AH257+AF257+AD257+AB257+Z257+X257+V257+T257+R257+P257+N257+L257+J257</f>
        <v>2</v>
      </c>
      <c r="AS257" s="692">
        <f>ROUND(AR257*H257,2)</f>
        <v>450</v>
      </c>
      <c r="AT257" s="1828">
        <f>G257-AR257</f>
        <v>0</v>
      </c>
      <c r="AU257" s="703">
        <f>ROUND(AT257*H257,2)</f>
        <v>0</v>
      </c>
      <c r="AV257" s="814">
        <f>AU257/I257</f>
        <v>0</v>
      </c>
      <c r="GJ257" s="164" t="s">
        <v>7</v>
      </c>
      <c r="GK257" s="165" t="s">
        <v>31</v>
      </c>
      <c r="GL257" s="33"/>
      <c r="GM257" s="124">
        <f>GL257*G263</f>
        <v>0</v>
      </c>
      <c r="GN257" s="124">
        <v>6.4000000000000001E-2</v>
      </c>
      <c r="GO257" s="124">
        <f>GN257*G263</f>
        <v>0.57600000000000007</v>
      </c>
      <c r="GP257" s="124">
        <v>0</v>
      </c>
      <c r="GQ257" s="125">
        <f>GP257*G263</f>
        <v>0</v>
      </c>
      <c r="GR257" s="22"/>
      <c r="GS257" s="22"/>
      <c r="GT257" s="22"/>
      <c r="GU257" s="22"/>
      <c r="GV257" s="22"/>
      <c r="GW257" s="22"/>
      <c r="GX257" s="22"/>
      <c r="GY257" s="22"/>
      <c r="GZ257" s="22"/>
      <c r="HA257" s="22"/>
      <c r="HB257" s="22"/>
      <c r="HO257" s="126" t="s">
        <v>166</v>
      </c>
      <c r="HQ257" s="126" t="s">
        <v>238</v>
      </c>
      <c r="HR257" s="126" t="s">
        <v>46</v>
      </c>
      <c r="HV257" s="13" t="s">
        <v>103</v>
      </c>
      <c r="IB257" s="127">
        <f>IF(GK257="základní",I263,0)</f>
        <v>2700</v>
      </c>
      <c r="IC257" s="127">
        <f>IF(GK257="snížená",I263,0)</f>
        <v>0</v>
      </c>
      <c r="ID257" s="127">
        <f>IF(GK257="zákl. přenesená",I263,0)</f>
        <v>0</v>
      </c>
      <c r="IE257" s="127">
        <f>IF(GK257="sníž. přenesená",I263,0)</f>
        <v>0</v>
      </c>
      <c r="IF257" s="127">
        <f>IF(GK257="nulová",I263,0)</f>
        <v>0</v>
      </c>
      <c r="IG257" s="13" t="s">
        <v>45</v>
      </c>
      <c r="IH257" s="127">
        <f>ROUND(H263*G263,2)</f>
        <v>2700</v>
      </c>
      <c r="II257" s="13" t="s">
        <v>110</v>
      </c>
      <c r="IJ257" s="126" t="s">
        <v>1485</v>
      </c>
    </row>
    <row r="258" spans="1:244" s="10" customFormat="1" ht="30" customHeight="1" x14ac:dyDescent="0.2">
      <c r="A258" s="137"/>
      <c r="B258" s="633"/>
      <c r="C258" s="685" t="s">
        <v>114</v>
      </c>
      <c r="D258" s="634" t="s">
        <v>7</v>
      </c>
      <c r="E258" s="635" t="s">
        <v>590</v>
      </c>
      <c r="F258" s="636"/>
      <c r="G258" s="637">
        <v>2</v>
      </c>
      <c r="H258" s="638"/>
      <c r="I258" s="639"/>
      <c r="J258" s="260"/>
      <c r="K258" s="261"/>
      <c r="L258" s="260"/>
      <c r="M258" s="261"/>
      <c r="N258" s="260"/>
      <c r="O258" s="261"/>
      <c r="P258" s="260"/>
      <c r="Q258" s="261"/>
      <c r="R258" s="260"/>
      <c r="S258" s="261"/>
      <c r="T258" s="260"/>
      <c r="U258" s="261"/>
      <c r="V258" s="1687"/>
      <c r="W258" s="1688"/>
      <c r="X258" s="1687"/>
      <c r="Y258" s="1688"/>
      <c r="Z258" s="1687"/>
      <c r="AA258" s="1688"/>
      <c r="AB258" s="1857"/>
      <c r="AC258" s="1688"/>
      <c r="AD258" s="260"/>
      <c r="AE258" s="261"/>
      <c r="AF258" s="260"/>
      <c r="AG258" s="261"/>
      <c r="AH258" s="260"/>
      <c r="AI258" s="261"/>
      <c r="AJ258" s="1687"/>
      <c r="AK258" s="1688"/>
      <c r="AL258" s="260"/>
      <c r="AM258" s="261"/>
      <c r="AN258" s="2378"/>
      <c r="AO258" s="1688"/>
      <c r="AP258" s="2174"/>
      <c r="AQ258" s="1963"/>
      <c r="AR258" s="1839"/>
      <c r="AS258" s="261"/>
      <c r="AT258" s="901"/>
      <c r="AU258" s="239"/>
      <c r="AV258" s="528"/>
      <c r="GJ258" s="140"/>
      <c r="GK258" s="141"/>
      <c r="GL258" s="141"/>
      <c r="GM258" s="141"/>
      <c r="GN258" s="141"/>
      <c r="GO258" s="141"/>
      <c r="GP258" s="141"/>
      <c r="GQ258" s="142"/>
      <c r="HQ258" s="143" t="s">
        <v>114</v>
      </c>
      <c r="HR258" s="143" t="s">
        <v>46</v>
      </c>
      <c r="HS258" s="10" t="s">
        <v>46</v>
      </c>
      <c r="HT258" s="10" t="s">
        <v>23</v>
      </c>
      <c r="HU258" s="10" t="s">
        <v>45</v>
      </c>
      <c r="HV258" s="143" t="s">
        <v>103</v>
      </c>
    </row>
    <row r="259" spans="1:244" s="1" customFormat="1" ht="30" customHeight="1" x14ac:dyDescent="0.2">
      <c r="A259" s="23"/>
      <c r="B259" s="565" t="s">
        <v>480</v>
      </c>
      <c r="C259" s="566" t="s">
        <v>238</v>
      </c>
      <c r="D259" s="567" t="s">
        <v>501</v>
      </c>
      <c r="E259" s="568" t="s">
        <v>502</v>
      </c>
      <c r="F259" s="569" t="s">
        <v>341</v>
      </c>
      <c r="G259" s="570">
        <v>1</v>
      </c>
      <c r="H259" s="571">
        <v>250</v>
      </c>
      <c r="I259" s="572">
        <f>ROUND(H259*G259,2)</f>
        <v>250</v>
      </c>
      <c r="J259" s="694"/>
      <c r="K259" s="692">
        <f>ROUND(J259*$H259,2)</f>
        <v>0</v>
      </c>
      <c r="L259" s="694"/>
      <c r="M259" s="692">
        <f>ROUND(L259*$H259,2)</f>
        <v>0</v>
      </c>
      <c r="N259" s="694"/>
      <c r="O259" s="692">
        <f>ROUND(N259*$H259,2)</f>
        <v>0</v>
      </c>
      <c r="P259" s="694"/>
      <c r="Q259" s="692">
        <f>ROUND(P259*$H259,2)</f>
        <v>0</v>
      </c>
      <c r="R259" s="694"/>
      <c r="S259" s="692">
        <f>ROUND(R259*$H259,2)</f>
        <v>0</v>
      </c>
      <c r="T259" s="694"/>
      <c r="U259" s="692">
        <f>ROUND(T259*$H259,2)</f>
        <v>0</v>
      </c>
      <c r="V259" s="1694"/>
      <c r="W259" s="1682">
        <f>ROUND(V259*$H259,2)</f>
        <v>0</v>
      </c>
      <c r="X259" s="1694"/>
      <c r="Y259" s="1682">
        <f>ROUND(X259*$H259,2)</f>
        <v>0</v>
      </c>
      <c r="Z259" s="1825"/>
      <c r="AA259" s="1682">
        <f>ROUND(Z259*$H259,2)</f>
        <v>0</v>
      </c>
      <c r="AB259" s="1951"/>
      <c r="AC259" s="1682">
        <f>ROUND(AB259*$H259,2)</f>
        <v>0</v>
      </c>
      <c r="AD259" s="694"/>
      <c r="AE259" s="692">
        <f>ROUND(AD259*$H259,2)</f>
        <v>0</v>
      </c>
      <c r="AF259" s="694"/>
      <c r="AG259" s="692">
        <f>ROUND(AF259*$H259,2)</f>
        <v>0</v>
      </c>
      <c r="AH259" s="694"/>
      <c r="AI259" s="692">
        <f>ROUND(AH259*$H259,2)</f>
        <v>0</v>
      </c>
      <c r="AJ259" s="2111"/>
      <c r="AK259" s="1682">
        <f>ROUND(AJ259*$H259,2)</f>
        <v>0</v>
      </c>
      <c r="AL259" s="694">
        <v>1</v>
      </c>
      <c r="AM259" s="692">
        <f>ROUND(AL259*$H259,2)</f>
        <v>250</v>
      </c>
      <c r="AN259" s="2379"/>
      <c r="AO259" s="1682">
        <f>ROUND(AN259*$H259,2)</f>
        <v>0</v>
      </c>
      <c r="AP259" s="2175"/>
      <c r="AQ259" s="1958">
        <f>ROUND(AP259*$H259,2)</f>
        <v>0</v>
      </c>
      <c r="AR259" s="1842">
        <f>AP259+AN259+AL259+AJ259+AH259+AF259+AD259+AB259+Z259+X259+V259+T259+R259+P259+N259+L259+J259</f>
        <v>1</v>
      </c>
      <c r="AS259" s="692">
        <f>ROUND(AR259*H259,2)</f>
        <v>250</v>
      </c>
      <c r="AT259" s="1828">
        <f>G259-AR259</f>
        <v>0</v>
      </c>
      <c r="AU259" s="703">
        <f>ROUND(AT259*H259,2)</f>
        <v>0</v>
      </c>
      <c r="AV259" s="814">
        <f>AU259/I259</f>
        <v>0</v>
      </c>
      <c r="GJ259" s="164" t="s">
        <v>7</v>
      </c>
      <c r="GK259" s="165" t="s">
        <v>31</v>
      </c>
      <c r="GL259" s="33"/>
      <c r="GM259" s="124">
        <f>GL259*G265</f>
        <v>0</v>
      </c>
      <c r="GN259" s="124">
        <v>8.1000000000000003E-2</v>
      </c>
      <c r="GO259" s="124">
        <f>GN259*G265</f>
        <v>0.40500000000000003</v>
      </c>
      <c r="GP259" s="124">
        <v>0</v>
      </c>
      <c r="GQ259" s="125">
        <f>GP259*G265</f>
        <v>0</v>
      </c>
      <c r="GR259" s="22"/>
      <c r="GS259" s="22"/>
      <c r="GT259" s="22"/>
      <c r="GU259" s="22"/>
      <c r="GV259" s="22"/>
      <c r="GW259" s="22"/>
      <c r="GX259" s="22"/>
      <c r="GY259" s="22"/>
      <c r="GZ259" s="22"/>
      <c r="HA259" s="22"/>
      <c r="HB259" s="22"/>
      <c r="HO259" s="126" t="s">
        <v>166</v>
      </c>
      <c r="HQ259" s="126" t="s">
        <v>238</v>
      </c>
      <c r="HR259" s="126" t="s">
        <v>46</v>
      </c>
      <c r="HV259" s="13" t="s">
        <v>103</v>
      </c>
      <c r="IB259" s="127">
        <f>IF(GK259="základní",I265,0)</f>
        <v>1625</v>
      </c>
      <c r="IC259" s="127">
        <f>IF(GK259="snížená",I265,0)</f>
        <v>0</v>
      </c>
      <c r="ID259" s="127">
        <f>IF(GK259="zákl. přenesená",I265,0)</f>
        <v>0</v>
      </c>
      <c r="IE259" s="127">
        <f>IF(GK259="sníž. přenesená",I265,0)</f>
        <v>0</v>
      </c>
      <c r="IF259" s="127">
        <f>IF(GK259="nulová",I265,0)</f>
        <v>0</v>
      </c>
      <c r="IG259" s="13" t="s">
        <v>45</v>
      </c>
      <c r="IH259" s="127">
        <f>ROUND(H265*G265,2)</f>
        <v>1625</v>
      </c>
      <c r="II259" s="13" t="s">
        <v>110</v>
      </c>
      <c r="IJ259" s="126" t="s">
        <v>1486</v>
      </c>
    </row>
    <row r="260" spans="1:244" s="10" customFormat="1" ht="30" customHeight="1" x14ac:dyDescent="0.2">
      <c r="A260" s="137"/>
      <c r="B260" s="633"/>
      <c r="C260" s="685" t="s">
        <v>114</v>
      </c>
      <c r="D260" s="634" t="s">
        <v>7</v>
      </c>
      <c r="E260" s="635" t="s">
        <v>570</v>
      </c>
      <c r="F260" s="636"/>
      <c r="G260" s="637">
        <v>1</v>
      </c>
      <c r="H260" s="638"/>
      <c r="I260" s="639"/>
      <c r="J260" s="260"/>
      <c r="K260" s="261"/>
      <c r="L260" s="260"/>
      <c r="M260" s="261"/>
      <c r="N260" s="260"/>
      <c r="O260" s="261"/>
      <c r="P260" s="260"/>
      <c r="Q260" s="261"/>
      <c r="R260" s="260"/>
      <c r="S260" s="261"/>
      <c r="T260" s="260"/>
      <c r="U260" s="261"/>
      <c r="V260" s="1687"/>
      <c r="W260" s="1688"/>
      <c r="X260" s="1687"/>
      <c r="Y260" s="1688"/>
      <c r="Z260" s="1687"/>
      <c r="AA260" s="1688"/>
      <c r="AB260" s="1857"/>
      <c r="AC260" s="1688"/>
      <c r="AD260" s="260"/>
      <c r="AE260" s="261"/>
      <c r="AF260" s="260"/>
      <c r="AG260" s="261"/>
      <c r="AH260" s="260"/>
      <c r="AI260" s="261"/>
      <c r="AJ260" s="1687"/>
      <c r="AK260" s="1688"/>
      <c r="AL260" s="260"/>
      <c r="AM260" s="261"/>
      <c r="AN260" s="2378"/>
      <c r="AO260" s="1688"/>
      <c r="AP260" s="2174"/>
      <c r="AQ260" s="1963"/>
      <c r="AR260" s="1839"/>
      <c r="AS260" s="261"/>
      <c r="AT260" s="901"/>
      <c r="AU260" s="239"/>
      <c r="AV260" s="528"/>
      <c r="GJ260" s="140"/>
      <c r="GK260" s="141"/>
      <c r="GL260" s="141"/>
      <c r="GM260" s="141"/>
      <c r="GN260" s="141"/>
      <c r="GO260" s="141"/>
      <c r="GP260" s="141"/>
      <c r="GQ260" s="142"/>
      <c r="HQ260" s="143" t="s">
        <v>114</v>
      </c>
      <c r="HR260" s="143" t="s">
        <v>46</v>
      </c>
      <c r="HS260" s="10" t="s">
        <v>46</v>
      </c>
      <c r="HT260" s="10" t="s">
        <v>23</v>
      </c>
      <c r="HU260" s="10" t="s">
        <v>45</v>
      </c>
      <c r="HV260" s="143" t="s">
        <v>103</v>
      </c>
    </row>
    <row r="261" spans="1:244" s="1" customFormat="1" ht="30" customHeight="1" x14ac:dyDescent="0.2">
      <c r="A261" s="23"/>
      <c r="B261" s="565" t="s">
        <v>485</v>
      </c>
      <c r="C261" s="566" t="s">
        <v>238</v>
      </c>
      <c r="D261" s="567" t="s">
        <v>506</v>
      </c>
      <c r="E261" s="568" t="s">
        <v>507</v>
      </c>
      <c r="F261" s="569" t="s">
        <v>341</v>
      </c>
      <c r="G261" s="570">
        <v>3</v>
      </c>
      <c r="H261" s="571">
        <v>275</v>
      </c>
      <c r="I261" s="572">
        <f>ROUND(H261*G261,2)</f>
        <v>825</v>
      </c>
      <c r="J261" s="694"/>
      <c r="K261" s="692">
        <f>ROUND(J261*$H261,2)</f>
        <v>0</v>
      </c>
      <c r="L261" s="694"/>
      <c r="M261" s="692">
        <f>ROUND(L261*$H261,2)</f>
        <v>0</v>
      </c>
      <c r="N261" s="694"/>
      <c r="O261" s="692">
        <f>ROUND(N261*$H261,2)</f>
        <v>0</v>
      </c>
      <c r="P261" s="694"/>
      <c r="Q261" s="692">
        <f>ROUND(P261*$H261,2)</f>
        <v>0</v>
      </c>
      <c r="R261" s="694"/>
      <c r="S261" s="692">
        <f>ROUND(R261*$H261,2)</f>
        <v>0</v>
      </c>
      <c r="T261" s="694"/>
      <c r="U261" s="692">
        <f>ROUND(T261*$H261,2)</f>
        <v>0</v>
      </c>
      <c r="V261" s="1694"/>
      <c r="W261" s="1682">
        <f>ROUND(V261*$H261,2)</f>
        <v>0</v>
      </c>
      <c r="X261" s="1689">
        <v>1</v>
      </c>
      <c r="Y261" s="1682">
        <f>ROUND(X261*$H261,2)</f>
        <v>275</v>
      </c>
      <c r="Z261" s="1825">
        <v>1</v>
      </c>
      <c r="AA261" s="1682">
        <f>ROUND(Z261*$H261,2)</f>
        <v>275</v>
      </c>
      <c r="AB261" s="1951"/>
      <c r="AC261" s="1682">
        <f>ROUND(AB261*$H261,2)</f>
        <v>0</v>
      </c>
      <c r="AD261" s="694"/>
      <c r="AE261" s="692">
        <f>ROUND(AD261*$H261,2)</f>
        <v>0</v>
      </c>
      <c r="AF261" s="694"/>
      <c r="AG261" s="692">
        <f>ROUND(AF261*$H261,2)</f>
        <v>0</v>
      </c>
      <c r="AH261" s="694"/>
      <c r="AI261" s="692">
        <f>ROUND(AH261*$H261,2)</f>
        <v>0</v>
      </c>
      <c r="AJ261" s="2111"/>
      <c r="AK261" s="1682">
        <f>ROUND(AJ261*$H261,2)</f>
        <v>0</v>
      </c>
      <c r="AL261" s="694">
        <v>1</v>
      </c>
      <c r="AM261" s="692">
        <f>ROUND(AL261*$H261,2)</f>
        <v>275</v>
      </c>
      <c r="AN261" s="2379"/>
      <c r="AO261" s="1682">
        <f>ROUND(AN261*$H261,2)</f>
        <v>0</v>
      </c>
      <c r="AP261" s="2175"/>
      <c r="AQ261" s="1958">
        <f>ROUND(AP261*$H261,2)</f>
        <v>0</v>
      </c>
      <c r="AR261" s="1842">
        <f>AP261+AN261+AL261+AJ261+AH261+AF261+AD261+AB261+Z261+X261+V261+T261+R261+P261+N261+L261+J261</f>
        <v>3</v>
      </c>
      <c r="AS261" s="692">
        <f>ROUND(AR261*H261,2)</f>
        <v>825</v>
      </c>
      <c r="AT261" s="1828">
        <f>G261-AR261</f>
        <v>0</v>
      </c>
      <c r="AU261" s="703">
        <f>ROUND(AT261*H261,2)</f>
        <v>0</v>
      </c>
      <c r="AV261" s="814">
        <f>AU261/I261</f>
        <v>0</v>
      </c>
      <c r="GJ261" s="164" t="s">
        <v>7</v>
      </c>
      <c r="GK261" s="165" t="s">
        <v>31</v>
      </c>
      <c r="GL261" s="33"/>
      <c r="GM261" s="124">
        <f>GL261*G267</f>
        <v>0</v>
      </c>
      <c r="GN261" s="124">
        <v>0.54800000000000004</v>
      </c>
      <c r="GO261" s="124">
        <f>GN261*G267</f>
        <v>8.2200000000000006</v>
      </c>
      <c r="GP261" s="124">
        <v>0</v>
      </c>
      <c r="GQ261" s="125">
        <f>GP261*G267</f>
        <v>0</v>
      </c>
      <c r="GR261" s="22"/>
      <c r="GS261" s="22"/>
      <c r="GT261" s="22"/>
      <c r="GU261" s="22"/>
      <c r="GV261" s="22"/>
      <c r="GW261" s="22"/>
      <c r="GX261" s="22"/>
      <c r="GY261" s="22"/>
      <c r="GZ261" s="22"/>
      <c r="HA261" s="22"/>
      <c r="HB261" s="22"/>
      <c r="HO261" s="126" t="s">
        <v>166</v>
      </c>
      <c r="HQ261" s="126" t="s">
        <v>238</v>
      </c>
      <c r="HR261" s="126" t="s">
        <v>46</v>
      </c>
      <c r="HV261" s="13" t="s">
        <v>103</v>
      </c>
      <c r="IB261" s="127">
        <f>IF(GK261="základní",I267,0)</f>
        <v>28800</v>
      </c>
      <c r="IC261" s="127">
        <f>IF(GK261="snížená",I267,0)</f>
        <v>0</v>
      </c>
      <c r="ID261" s="127">
        <f>IF(GK261="zákl. přenesená",I267,0)</f>
        <v>0</v>
      </c>
      <c r="IE261" s="127">
        <f>IF(GK261="sníž. přenesená",I267,0)</f>
        <v>0</v>
      </c>
      <c r="IF261" s="127">
        <f>IF(GK261="nulová",I267,0)</f>
        <v>0</v>
      </c>
      <c r="IG261" s="13" t="s">
        <v>45</v>
      </c>
      <c r="IH261" s="127">
        <f>ROUND(H267*G267,2)</f>
        <v>28800</v>
      </c>
      <c r="II261" s="13" t="s">
        <v>110</v>
      </c>
      <c r="IJ261" s="126" t="s">
        <v>1487</v>
      </c>
    </row>
    <row r="262" spans="1:244" s="10" customFormat="1" ht="30" customHeight="1" x14ac:dyDescent="0.2">
      <c r="A262" s="137"/>
      <c r="B262" s="633"/>
      <c r="C262" s="685" t="s">
        <v>114</v>
      </c>
      <c r="D262" s="634" t="s">
        <v>7</v>
      </c>
      <c r="E262" s="635" t="s">
        <v>504</v>
      </c>
      <c r="F262" s="636"/>
      <c r="G262" s="637">
        <v>3</v>
      </c>
      <c r="H262" s="638"/>
      <c r="I262" s="639"/>
      <c r="J262" s="260"/>
      <c r="K262" s="261"/>
      <c r="L262" s="260"/>
      <c r="M262" s="261"/>
      <c r="N262" s="260"/>
      <c r="O262" s="261"/>
      <c r="P262" s="260"/>
      <c r="Q262" s="261"/>
      <c r="R262" s="260"/>
      <c r="S262" s="261"/>
      <c r="T262" s="260"/>
      <c r="U262" s="261"/>
      <c r="V262" s="1687"/>
      <c r="W262" s="1688"/>
      <c r="X262" s="1687"/>
      <c r="Y262" s="1688"/>
      <c r="Z262" s="1687"/>
      <c r="AA262" s="1688"/>
      <c r="AB262" s="1857"/>
      <c r="AC262" s="1688"/>
      <c r="AD262" s="260"/>
      <c r="AE262" s="261"/>
      <c r="AF262" s="260"/>
      <c r="AG262" s="261"/>
      <c r="AH262" s="260"/>
      <c r="AI262" s="261"/>
      <c r="AJ262" s="1687"/>
      <c r="AK262" s="1688"/>
      <c r="AL262" s="260"/>
      <c r="AM262" s="261"/>
      <c r="AN262" s="2378"/>
      <c r="AO262" s="1688"/>
      <c r="AP262" s="2174"/>
      <c r="AQ262" s="1963"/>
      <c r="AR262" s="1839"/>
      <c r="AS262" s="261"/>
      <c r="AT262" s="901"/>
      <c r="AU262" s="239"/>
      <c r="AV262" s="528"/>
      <c r="GJ262" s="140"/>
      <c r="GK262" s="141"/>
      <c r="GL262" s="141"/>
      <c r="GM262" s="141"/>
      <c r="GN262" s="141"/>
      <c r="GO262" s="141"/>
      <c r="GP262" s="141"/>
      <c r="GQ262" s="142"/>
      <c r="HQ262" s="143" t="s">
        <v>114</v>
      </c>
      <c r="HR262" s="143" t="s">
        <v>46</v>
      </c>
      <c r="HS262" s="10" t="s">
        <v>46</v>
      </c>
      <c r="HT262" s="10" t="s">
        <v>23</v>
      </c>
      <c r="HU262" s="10" t="s">
        <v>45</v>
      </c>
      <c r="HV262" s="143" t="s">
        <v>103</v>
      </c>
    </row>
    <row r="263" spans="1:244" s="1" customFormat="1" ht="30" customHeight="1" x14ac:dyDescent="0.2">
      <c r="A263" s="23"/>
      <c r="B263" s="565" t="s">
        <v>489</v>
      </c>
      <c r="C263" s="566" t="s">
        <v>238</v>
      </c>
      <c r="D263" s="567" t="s">
        <v>510</v>
      </c>
      <c r="E263" s="568" t="s">
        <v>511</v>
      </c>
      <c r="F263" s="569" t="s">
        <v>341</v>
      </c>
      <c r="G263" s="570">
        <v>9</v>
      </c>
      <c r="H263" s="571">
        <v>300</v>
      </c>
      <c r="I263" s="572">
        <f>ROUND(H263*G263,2)</f>
        <v>2700</v>
      </c>
      <c r="J263" s="694"/>
      <c r="K263" s="692">
        <f>ROUND(J263*$H263,2)</f>
        <v>0</v>
      </c>
      <c r="L263" s="694"/>
      <c r="M263" s="692">
        <f>ROUND(L263*$H263,2)</f>
        <v>0</v>
      </c>
      <c r="N263" s="694"/>
      <c r="O263" s="692">
        <f>ROUND(N263*$H263,2)</f>
        <v>0</v>
      </c>
      <c r="P263" s="694"/>
      <c r="Q263" s="692">
        <f>ROUND(P263*$H263,2)</f>
        <v>0</v>
      </c>
      <c r="R263" s="694"/>
      <c r="S263" s="692">
        <f>ROUND(R263*$H263,2)</f>
        <v>0</v>
      </c>
      <c r="T263" s="694"/>
      <c r="U263" s="692">
        <f>ROUND(T263*$H263,2)</f>
        <v>0</v>
      </c>
      <c r="V263" s="1694"/>
      <c r="W263" s="1682">
        <f>ROUND(V263*$H263,2)</f>
        <v>0</v>
      </c>
      <c r="X263" s="1689">
        <v>5</v>
      </c>
      <c r="Y263" s="1682">
        <f>ROUND(X263*$H263,2)</f>
        <v>1500</v>
      </c>
      <c r="Z263" s="1825">
        <v>1</v>
      </c>
      <c r="AA263" s="1682">
        <f>ROUND(Z263*$H263,2)</f>
        <v>300</v>
      </c>
      <c r="AB263" s="1951"/>
      <c r="AC263" s="1682">
        <f>ROUND(AB263*$H263,2)</f>
        <v>0</v>
      </c>
      <c r="AD263" s="694"/>
      <c r="AE263" s="692">
        <f>ROUND(AD263*$H263,2)</f>
        <v>0</v>
      </c>
      <c r="AF263" s="694"/>
      <c r="AG263" s="692">
        <f>ROUND(AF263*$H263,2)</f>
        <v>0</v>
      </c>
      <c r="AH263" s="694"/>
      <c r="AI263" s="692">
        <f>ROUND(AH263*$H263,2)</f>
        <v>0</v>
      </c>
      <c r="AJ263" s="2111"/>
      <c r="AK263" s="1682">
        <f>ROUND(AJ263*$H263,2)</f>
        <v>0</v>
      </c>
      <c r="AL263" s="694">
        <v>3</v>
      </c>
      <c r="AM263" s="692">
        <f>ROUND(AL263*$H263,2)</f>
        <v>900</v>
      </c>
      <c r="AN263" s="2379"/>
      <c r="AO263" s="1682">
        <f>ROUND(AN263*$H263,2)</f>
        <v>0</v>
      </c>
      <c r="AP263" s="2175"/>
      <c r="AQ263" s="1958">
        <f>ROUND(AP263*$H263,2)</f>
        <v>0</v>
      </c>
      <c r="AR263" s="1842">
        <f>AP263+AN263+AL263+AJ263+AH263+AF263+AD263+AB263+Z263+X263+V263+T263+R263+P263+N263+L263+J263</f>
        <v>9</v>
      </c>
      <c r="AS263" s="692">
        <f>ROUND(AR263*H263,2)</f>
        <v>2700</v>
      </c>
      <c r="AT263" s="1828">
        <f>G263-AR263</f>
        <v>0</v>
      </c>
      <c r="AU263" s="703">
        <f>ROUND(AT263*H263,2)</f>
        <v>0</v>
      </c>
      <c r="AV263" s="814">
        <f>AU263/I263</f>
        <v>0</v>
      </c>
      <c r="GJ263" s="164" t="s">
        <v>7</v>
      </c>
      <c r="GK263" s="165" t="s">
        <v>31</v>
      </c>
      <c r="GL263" s="33"/>
      <c r="GM263" s="124">
        <f>GL263*G269</f>
        <v>0</v>
      </c>
      <c r="GN263" s="124">
        <v>0.254</v>
      </c>
      <c r="GO263" s="124">
        <f>GN263*G269</f>
        <v>2.032</v>
      </c>
      <c r="GP263" s="124">
        <v>0</v>
      </c>
      <c r="GQ263" s="125">
        <f>GP263*G269</f>
        <v>0</v>
      </c>
      <c r="GR263" s="22"/>
      <c r="GS263" s="22"/>
      <c r="GT263" s="22"/>
      <c r="GU263" s="22"/>
      <c r="GV263" s="22"/>
      <c r="GW263" s="22"/>
      <c r="GX263" s="22"/>
      <c r="GY263" s="22"/>
      <c r="GZ263" s="22"/>
      <c r="HA263" s="22"/>
      <c r="HB263" s="22"/>
      <c r="HO263" s="126" t="s">
        <v>166</v>
      </c>
      <c r="HQ263" s="126" t="s">
        <v>238</v>
      </c>
      <c r="HR263" s="126" t="s">
        <v>46</v>
      </c>
      <c r="HV263" s="13" t="s">
        <v>103</v>
      </c>
      <c r="IB263" s="127">
        <f>IF(GK263="základní",I269,0)</f>
        <v>7880</v>
      </c>
      <c r="IC263" s="127">
        <f>IF(GK263="snížená",I269,0)</f>
        <v>0</v>
      </c>
      <c r="ID263" s="127">
        <f>IF(GK263="zákl. přenesená",I269,0)</f>
        <v>0</v>
      </c>
      <c r="IE263" s="127">
        <f>IF(GK263="sníž. přenesená",I269,0)</f>
        <v>0</v>
      </c>
      <c r="IF263" s="127">
        <f>IF(GK263="nulová",I269,0)</f>
        <v>0</v>
      </c>
      <c r="IG263" s="13" t="s">
        <v>45</v>
      </c>
      <c r="IH263" s="127">
        <f>ROUND(H269*G269,2)</f>
        <v>7880</v>
      </c>
      <c r="II263" s="13" t="s">
        <v>110</v>
      </c>
      <c r="IJ263" s="126" t="s">
        <v>1488</v>
      </c>
    </row>
    <row r="264" spans="1:244" s="10" customFormat="1" ht="30" customHeight="1" x14ac:dyDescent="0.2">
      <c r="A264" s="137"/>
      <c r="B264" s="633"/>
      <c r="C264" s="685" t="s">
        <v>114</v>
      </c>
      <c r="D264" s="634" t="s">
        <v>7</v>
      </c>
      <c r="E264" s="635" t="s">
        <v>1153</v>
      </c>
      <c r="F264" s="636"/>
      <c r="G264" s="637">
        <v>9</v>
      </c>
      <c r="H264" s="638"/>
      <c r="I264" s="639"/>
      <c r="J264" s="260"/>
      <c r="K264" s="261"/>
      <c r="L264" s="260"/>
      <c r="M264" s="261"/>
      <c r="N264" s="260"/>
      <c r="O264" s="261"/>
      <c r="P264" s="260"/>
      <c r="Q264" s="261"/>
      <c r="R264" s="260"/>
      <c r="S264" s="261"/>
      <c r="T264" s="260"/>
      <c r="U264" s="261"/>
      <c r="V264" s="1687"/>
      <c r="W264" s="1688"/>
      <c r="X264" s="1687"/>
      <c r="Y264" s="1688"/>
      <c r="Z264" s="1687"/>
      <c r="AA264" s="1688"/>
      <c r="AB264" s="1857"/>
      <c r="AC264" s="1688"/>
      <c r="AD264" s="260"/>
      <c r="AE264" s="261"/>
      <c r="AF264" s="260"/>
      <c r="AG264" s="261"/>
      <c r="AH264" s="260"/>
      <c r="AI264" s="261"/>
      <c r="AJ264" s="1687"/>
      <c r="AK264" s="1688"/>
      <c r="AL264" s="260"/>
      <c r="AM264" s="261"/>
      <c r="AN264" s="2378"/>
      <c r="AO264" s="1688"/>
      <c r="AP264" s="2174"/>
      <c r="AQ264" s="1963"/>
      <c r="AR264" s="1839"/>
      <c r="AS264" s="261"/>
      <c r="AT264" s="901"/>
      <c r="AU264" s="239"/>
      <c r="AV264" s="528"/>
      <c r="GJ264" s="140"/>
      <c r="GK264" s="141"/>
      <c r="GL264" s="141"/>
      <c r="GM264" s="141"/>
      <c r="GN264" s="141"/>
      <c r="GO264" s="141"/>
      <c r="GP264" s="141"/>
      <c r="GQ264" s="142"/>
      <c r="HQ264" s="143" t="s">
        <v>114</v>
      </c>
      <c r="HR264" s="143" t="s">
        <v>46</v>
      </c>
      <c r="HS264" s="10" t="s">
        <v>46</v>
      </c>
      <c r="HT264" s="10" t="s">
        <v>23</v>
      </c>
      <c r="HU264" s="10" t="s">
        <v>45</v>
      </c>
      <c r="HV264" s="143" t="s">
        <v>103</v>
      </c>
    </row>
    <row r="265" spans="1:244" s="1" customFormat="1" ht="30" customHeight="1" x14ac:dyDescent="0.2">
      <c r="A265" s="23"/>
      <c r="B265" s="565" t="s">
        <v>495</v>
      </c>
      <c r="C265" s="566" t="s">
        <v>238</v>
      </c>
      <c r="D265" s="567" t="s">
        <v>515</v>
      </c>
      <c r="E265" s="568" t="s">
        <v>516</v>
      </c>
      <c r="F265" s="569" t="s">
        <v>341</v>
      </c>
      <c r="G265" s="570">
        <v>5</v>
      </c>
      <c r="H265" s="571">
        <v>325</v>
      </c>
      <c r="I265" s="572">
        <f>ROUND(H265*G265,2)</f>
        <v>1625</v>
      </c>
      <c r="J265" s="694"/>
      <c r="K265" s="692">
        <f>ROUND(J265*$H265,2)</f>
        <v>0</v>
      </c>
      <c r="L265" s="694"/>
      <c r="M265" s="692">
        <f>ROUND(L265*$H265,2)</f>
        <v>0</v>
      </c>
      <c r="N265" s="694"/>
      <c r="O265" s="692">
        <f>ROUND(N265*$H265,2)</f>
        <v>0</v>
      </c>
      <c r="P265" s="694"/>
      <c r="Q265" s="692">
        <f>ROUND(P265*$H265,2)</f>
        <v>0</v>
      </c>
      <c r="R265" s="694"/>
      <c r="S265" s="692">
        <f>ROUND(R265*$H265,2)</f>
        <v>0</v>
      </c>
      <c r="T265" s="694"/>
      <c r="U265" s="692">
        <f>ROUND(T265*$H265,2)</f>
        <v>0</v>
      </c>
      <c r="V265" s="1694"/>
      <c r="W265" s="1682">
        <f>ROUND(V265*$H265,2)</f>
        <v>0</v>
      </c>
      <c r="X265" s="1689">
        <v>3</v>
      </c>
      <c r="Y265" s="1682">
        <f>ROUND(X265*$H265,2)</f>
        <v>975</v>
      </c>
      <c r="Z265" s="1825">
        <v>1</v>
      </c>
      <c r="AA265" s="1682">
        <f>ROUND(Z265*$H265,2)</f>
        <v>325</v>
      </c>
      <c r="AB265" s="1951"/>
      <c r="AC265" s="1682">
        <f>ROUND(AB265*$H265,2)</f>
        <v>0</v>
      </c>
      <c r="AD265" s="694"/>
      <c r="AE265" s="692">
        <f>ROUND(AD265*$H265,2)</f>
        <v>0</v>
      </c>
      <c r="AF265" s="694"/>
      <c r="AG265" s="692">
        <f>ROUND(AF265*$H265,2)</f>
        <v>0</v>
      </c>
      <c r="AH265" s="694"/>
      <c r="AI265" s="692">
        <f>ROUND(AH265*$H265,2)</f>
        <v>0</v>
      </c>
      <c r="AJ265" s="2111"/>
      <c r="AK265" s="1682">
        <f>ROUND(AJ265*$H265,2)</f>
        <v>0</v>
      </c>
      <c r="AL265" s="694">
        <v>1</v>
      </c>
      <c r="AM265" s="692">
        <f>ROUND(AL265*$H265,2)</f>
        <v>325</v>
      </c>
      <c r="AN265" s="2379"/>
      <c r="AO265" s="1682">
        <f>ROUND(AN265*$H265,2)</f>
        <v>0</v>
      </c>
      <c r="AP265" s="2175"/>
      <c r="AQ265" s="1958">
        <f>ROUND(AP265*$H265,2)</f>
        <v>0</v>
      </c>
      <c r="AR265" s="1842">
        <f>AP265+AN265+AL265+AJ265+AH265+AF265+AD265+AB265+Z265+X265+V265+T265+R265+P265+N265+L265+J265</f>
        <v>5</v>
      </c>
      <c r="AS265" s="692">
        <f>ROUND(AR265*H265,2)</f>
        <v>1625</v>
      </c>
      <c r="AT265" s="1828">
        <f>G265-AR265</f>
        <v>0</v>
      </c>
      <c r="AU265" s="703">
        <f>ROUND(AT265*H265,2)</f>
        <v>0</v>
      </c>
      <c r="AV265" s="814">
        <f>AU265/I265</f>
        <v>0</v>
      </c>
      <c r="GJ265" s="164" t="s">
        <v>7</v>
      </c>
      <c r="GK265" s="165" t="s">
        <v>31</v>
      </c>
      <c r="GL265" s="33"/>
      <c r="GM265" s="124">
        <f>GL265*G271</f>
        <v>0</v>
      </c>
      <c r="GN265" s="124">
        <v>0.50600000000000001</v>
      </c>
      <c r="GO265" s="124">
        <f>GN265*G271</f>
        <v>4.048</v>
      </c>
      <c r="GP265" s="124">
        <v>0</v>
      </c>
      <c r="GQ265" s="125">
        <f>GP265*G271</f>
        <v>0</v>
      </c>
      <c r="GR265" s="22"/>
      <c r="GS265" s="22"/>
      <c r="GT265" s="22"/>
      <c r="GU265" s="22"/>
      <c r="GV265" s="22"/>
      <c r="GW265" s="22"/>
      <c r="GX265" s="22"/>
      <c r="GY265" s="22"/>
      <c r="GZ265" s="22"/>
      <c r="HA265" s="22"/>
      <c r="HB265" s="22"/>
      <c r="HO265" s="126" t="s">
        <v>166</v>
      </c>
      <c r="HQ265" s="126" t="s">
        <v>238</v>
      </c>
      <c r="HR265" s="126" t="s">
        <v>46</v>
      </c>
      <c r="HV265" s="13" t="s">
        <v>103</v>
      </c>
      <c r="IB265" s="127">
        <f>IF(GK265="základní",I271,0)</f>
        <v>12360</v>
      </c>
      <c r="IC265" s="127">
        <f>IF(GK265="snížená",I271,0)</f>
        <v>0</v>
      </c>
      <c r="ID265" s="127">
        <f>IF(GK265="zákl. přenesená",I271,0)</f>
        <v>0</v>
      </c>
      <c r="IE265" s="127">
        <f>IF(GK265="sníž. přenesená",I271,0)</f>
        <v>0</v>
      </c>
      <c r="IF265" s="127">
        <f>IF(GK265="nulová",I271,0)</f>
        <v>0</v>
      </c>
      <c r="IG265" s="13" t="s">
        <v>45</v>
      </c>
      <c r="IH265" s="127">
        <f>ROUND(H271*G271,2)</f>
        <v>12360</v>
      </c>
      <c r="II265" s="13" t="s">
        <v>110</v>
      </c>
      <c r="IJ265" s="126" t="s">
        <v>1489</v>
      </c>
    </row>
    <row r="266" spans="1:244" s="10" customFormat="1" ht="30" customHeight="1" x14ac:dyDescent="0.2">
      <c r="A266" s="137"/>
      <c r="B266" s="633"/>
      <c r="C266" s="685" t="s">
        <v>114</v>
      </c>
      <c r="D266" s="634" t="s">
        <v>7</v>
      </c>
      <c r="E266" s="635" t="s">
        <v>992</v>
      </c>
      <c r="F266" s="636"/>
      <c r="G266" s="637">
        <v>5</v>
      </c>
      <c r="H266" s="638"/>
      <c r="I266" s="639"/>
      <c r="J266" s="260"/>
      <c r="K266" s="261"/>
      <c r="L266" s="260"/>
      <c r="M266" s="261"/>
      <c r="N266" s="260"/>
      <c r="O266" s="261"/>
      <c r="P266" s="260"/>
      <c r="Q266" s="261"/>
      <c r="R266" s="260"/>
      <c r="S266" s="261"/>
      <c r="T266" s="260"/>
      <c r="U266" s="261"/>
      <c r="V266" s="1687"/>
      <c r="W266" s="1688"/>
      <c r="X266" s="1687"/>
      <c r="Y266" s="1688"/>
      <c r="Z266" s="1687"/>
      <c r="AA266" s="1688"/>
      <c r="AB266" s="1857"/>
      <c r="AC266" s="1688"/>
      <c r="AD266" s="260"/>
      <c r="AE266" s="261"/>
      <c r="AF266" s="260"/>
      <c r="AG266" s="261"/>
      <c r="AH266" s="260"/>
      <c r="AI266" s="261"/>
      <c r="AJ266" s="1687"/>
      <c r="AK266" s="1688"/>
      <c r="AL266" s="260"/>
      <c r="AM266" s="261"/>
      <c r="AN266" s="2378"/>
      <c r="AO266" s="1688"/>
      <c r="AP266" s="2174"/>
      <c r="AQ266" s="1963"/>
      <c r="AR266" s="1839"/>
      <c r="AS266" s="261"/>
      <c r="AT266" s="901"/>
      <c r="AU266" s="239"/>
      <c r="AV266" s="528"/>
      <c r="GJ266" s="140"/>
      <c r="GK266" s="141"/>
      <c r="GL266" s="141"/>
      <c r="GM266" s="141"/>
      <c r="GN266" s="141"/>
      <c r="GO266" s="141"/>
      <c r="GP266" s="141"/>
      <c r="GQ266" s="142"/>
      <c r="HQ266" s="143" t="s">
        <v>114</v>
      </c>
      <c r="HR266" s="143" t="s">
        <v>46</v>
      </c>
      <c r="HS266" s="10" t="s">
        <v>46</v>
      </c>
      <c r="HT266" s="10" t="s">
        <v>23</v>
      </c>
      <c r="HU266" s="10" t="s">
        <v>45</v>
      </c>
      <c r="HV266" s="143" t="s">
        <v>103</v>
      </c>
    </row>
    <row r="267" spans="1:244" s="1" customFormat="1" ht="30" customHeight="1" x14ac:dyDescent="0.2">
      <c r="A267" s="23"/>
      <c r="B267" s="565" t="s">
        <v>500</v>
      </c>
      <c r="C267" s="566" t="s">
        <v>238</v>
      </c>
      <c r="D267" s="567" t="s">
        <v>520</v>
      </c>
      <c r="E267" s="568" t="s">
        <v>521</v>
      </c>
      <c r="F267" s="569" t="s">
        <v>341</v>
      </c>
      <c r="G267" s="570">
        <v>15</v>
      </c>
      <c r="H267" s="571">
        <v>1920</v>
      </c>
      <c r="I267" s="572">
        <f>ROUND(H267*G267,2)</f>
        <v>28800</v>
      </c>
      <c r="J267" s="694"/>
      <c r="K267" s="692">
        <f>ROUND(J267*$H267,2)</f>
        <v>0</v>
      </c>
      <c r="L267" s="694"/>
      <c r="M267" s="692">
        <f>ROUND(L267*$H267,2)</f>
        <v>0</v>
      </c>
      <c r="N267" s="694"/>
      <c r="O267" s="692">
        <f>ROUND(N267*$H267,2)</f>
        <v>0</v>
      </c>
      <c r="P267" s="694"/>
      <c r="Q267" s="692">
        <f>ROUND(P267*$H267,2)</f>
        <v>0</v>
      </c>
      <c r="R267" s="694"/>
      <c r="S267" s="692">
        <f>ROUND(R267*$H267,2)</f>
        <v>0</v>
      </c>
      <c r="T267" s="694"/>
      <c r="U267" s="692">
        <f>ROUND(T267*$H267,2)</f>
        <v>0</v>
      </c>
      <c r="V267" s="1694"/>
      <c r="W267" s="1682">
        <f>ROUND(V267*$H267,2)</f>
        <v>0</v>
      </c>
      <c r="X267" s="1689">
        <v>7</v>
      </c>
      <c r="Y267" s="1682">
        <f>ROUND(X267*$H267,2)</f>
        <v>13440</v>
      </c>
      <c r="Z267" s="1825">
        <v>3</v>
      </c>
      <c r="AA267" s="1682">
        <f>ROUND(Z267*$H267,2)</f>
        <v>5760</v>
      </c>
      <c r="AB267" s="1951"/>
      <c r="AC267" s="1682">
        <f>ROUND(AB267*$H267,2)</f>
        <v>0</v>
      </c>
      <c r="AD267" s="694"/>
      <c r="AE267" s="692">
        <f>ROUND(AD267*$H267,2)</f>
        <v>0</v>
      </c>
      <c r="AF267" s="694"/>
      <c r="AG267" s="692">
        <f>ROUND(AF267*$H267,2)</f>
        <v>0</v>
      </c>
      <c r="AH267" s="694">
        <v>1</v>
      </c>
      <c r="AI267" s="692">
        <f>ROUND(AH267*$H267,2)</f>
        <v>1920</v>
      </c>
      <c r="AJ267" s="2111"/>
      <c r="AK267" s="1682">
        <f>ROUND(AJ267*$H267,2)</f>
        <v>0</v>
      </c>
      <c r="AL267" s="694">
        <v>4</v>
      </c>
      <c r="AM267" s="692">
        <f>ROUND(AL267*$H267,2)</f>
        <v>7680</v>
      </c>
      <c r="AN267" s="2379"/>
      <c r="AO267" s="1682">
        <f>ROUND(AN267*$H267,2)</f>
        <v>0</v>
      </c>
      <c r="AP267" s="2175"/>
      <c r="AQ267" s="1958">
        <f>ROUND(AP267*$H267,2)</f>
        <v>0</v>
      </c>
      <c r="AR267" s="1842">
        <f>AP267+AN267+AL267+AJ267+AH267+AF267+AD267+AB267+Z267+X267+V267+T267+R267+P267+N267+L267+J267</f>
        <v>15</v>
      </c>
      <c r="AS267" s="692">
        <f>ROUND(AR267*H267,2)</f>
        <v>28800</v>
      </c>
      <c r="AT267" s="1828">
        <f>G267-AR267</f>
        <v>0</v>
      </c>
      <c r="AU267" s="703">
        <f>ROUND(AT267*H267,2)</f>
        <v>0</v>
      </c>
      <c r="AV267" s="814">
        <f>AU267/I267</f>
        <v>0</v>
      </c>
      <c r="GJ267" s="164" t="s">
        <v>7</v>
      </c>
      <c r="GK267" s="165" t="s">
        <v>31</v>
      </c>
      <c r="GL267" s="33"/>
      <c r="GM267" s="124">
        <f>GL267*G273</f>
        <v>0</v>
      </c>
      <c r="GN267" s="124">
        <v>1.0129999999999999</v>
      </c>
      <c r="GO267" s="124">
        <f>GN267*G273</f>
        <v>7.0909999999999993</v>
      </c>
      <c r="GP267" s="124">
        <v>0</v>
      </c>
      <c r="GQ267" s="125">
        <f>GP267*G273</f>
        <v>0</v>
      </c>
      <c r="GR267" s="22"/>
      <c r="GS267" s="22"/>
      <c r="GT267" s="22"/>
      <c r="GU267" s="22"/>
      <c r="GV267" s="22"/>
      <c r="GW267" s="22"/>
      <c r="GX267" s="22"/>
      <c r="GY267" s="22"/>
      <c r="GZ267" s="22"/>
      <c r="HA267" s="22"/>
      <c r="HB267" s="22"/>
      <c r="HO267" s="126" t="s">
        <v>166</v>
      </c>
      <c r="HQ267" s="126" t="s">
        <v>238</v>
      </c>
      <c r="HR267" s="126" t="s">
        <v>46</v>
      </c>
      <c r="HV267" s="13" t="s">
        <v>103</v>
      </c>
      <c r="IB267" s="127">
        <f>IF(GK267="základní",I273,0)</f>
        <v>18340</v>
      </c>
      <c r="IC267" s="127">
        <f>IF(GK267="snížená",I273,0)</f>
        <v>0</v>
      </c>
      <c r="ID267" s="127">
        <f>IF(GK267="zákl. přenesená",I273,0)</f>
        <v>0</v>
      </c>
      <c r="IE267" s="127">
        <f>IF(GK267="sníž. přenesená",I273,0)</f>
        <v>0</v>
      </c>
      <c r="IF267" s="127">
        <f>IF(GK267="nulová",I273,0)</f>
        <v>0</v>
      </c>
      <c r="IG267" s="13" t="s">
        <v>45</v>
      </c>
      <c r="IH267" s="127">
        <f>ROUND(H273*G273,2)</f>
        <v>18340</v>
      </c>
      <c r="II267" s="13" t="s">
        <v>110</v>
      </c>
      <c r="IJ267" s="126" t="s">
        <v>1490</v>
      </c>
    </row>
    <row r="268" spans="1:244" s="10" customFormat="1" ht="30" customHeight="1" x14ac:dyDescent="0.2">
      <c r="A268" s="137"/>
      <c r="B268" s="633"/>
      <c r="C268" s="685" t="s">
        <v>114</v>
      </c>
      <c r="D268" s="634" t="s">
        <v>7</v>
      </c>
      <c r="E268" s="635" t="s">
        <v>1481</v>
      </c>
      <c r="F268" s="636"/>
      <c r="G268" s="637">
        <v>15</v>
      </c>
      <c r="H268" s="638"/>
      <c r="I268" s="639"/>
      <c r="J268" s="260"/>
      <c r="K268" s="261"/>
      <c r="L268" s="260"/>
      <c r="M268" s="261"/>
      <c r="N268" s="260"/>
      <c r="O268" s="261"/>
      <c r="P268" s="260"/>
      <c r="Q268" s="261"/>
      <c r="R268" s="260"/>
      <c r="S268" s="261"/>
      <c r="T268" s="260"/>
      <c r="U268" s="261"/>
      <c r="V268" s="1687"/>
      <c r="W268" s="1688"/>
      <c r="X268" s="1687"/>
      <c r="Y268" s="1688"/>
      <c r="Z268" s="1687"/>
      <c r="AA268" s="1688"/>
      <c r="AB268" s="1857"/>
      <c r="AC268" s="1688"/>
      <c r="AD268" s="260"/>
      <c r="AE268" s="261"/>
      <c r="AF268" s="260"/>
      <c r="AG268" s="261"/>
      <c r="AH268" s="260"/>
      <c r="AI268" s="261"/>
      <c r="AJ268" s="1687"/>
      <c r="AK268" s="1688"/>
      <c r="AL268" s="260"/>
      <c r="AM268" s="261"/>
      <c r="AN268" s="2378"/>
      <c r="AO268" s="1688"/>
      <c r="AP268" s="2174"/>
      <c r="AQ268" s="1963"/>
      <c r="AR268" s="1839"/>
      <c r="AS268" s="261"/>
      <c r="AT268" s="901"/>
      <c r="AU268" s="239"/>
      <c r="AV268" s="528"/>
      <c r="GJ268" s="140"/>
      <c r="GK268" s="141"/>
      <c r="GL268" s="141"/>
      <c r="GM268" s="141"/>
      <c r="GN268" s="141"/>
      <c r="GO268" s="141"/>
      <c r="GP268" s="141"/>
      <c r="GQ268" s="142"/>
      <c r="HQ268" s="143" t="s">
        <v>114</v>
      </c>
      <c r="HR268" s="143" t="s">
        <v>46</v>
      </c>
      <c r="HS268" s="10" t="s">
        <v>46</v>
      </c>
      <c r="HT268" s="10" t="s">
        <v>23</v>
      </c>
      <c r="HU268" s="10" t="s">
        <v>45</v>
      </c>
      <c r="HV268" s="143" t="s">
        <v>103</v>
      </c>
    </row>
    <row r="269" spans="1:244" s="1" customFormat="1" ht="30" customHeight="1" x14ac:dyDescent="0.2">
      <c r="A269" s="23"/>
      <c r="B269" s="565" t="s">
        <v>505</v>
      </c>
      <c r="C269" s="566" t="s">
        <v>238</v>
      </c>
      <c r="D269" s="567" t="s">
        <v>524</v>
      </c>
      <c r="E269" s="568" t="s">
        <v>525</v>
      </c>
      <c r="F269" s="569" t="s">
        <v>341</v>
      </c>
      <c r="G269" s="570">
        <v>8</v>
      </c>
      <c r="H269" s="571">
        <v>985</v>
      </c>
      <c r="I269" s="572">
        <f>ROUND(H269*G269,2)</f>
        <v>7880</v>
      </c>
      <c r="J269" s="694"/>
      <c r="K269" s="692">
        <f>ROUND(J269*$H269,2)</f>
        <v>0</v>
      </c>
      <c r="L269" s="694"/>
      <c r="M269" s="692">
        <f>ROUND(L269*$H269,2)</f>
        <v>0</v>
      </c>
      <c r="N269" s="694"/>
      <c r="O269" s="692">
        <f>ROUND(N269*$H269,2)</f>
        <v>0</v>
      </c>
      <c r="P269" s="694"/>
      <c r="Q269" s="692">
        <f>ROUND(P269*$H269,2)</f>
        <v>0</v>
      </c>
      <c r="R269" s="694"/>
      <c r="S269" s="692">
        <f>ROUND(R269*$H269,2)</f>
        <v>0</v>
      </c>
      <c r="T269" s="694"/>
      <c r="U269" s="692">
        <f>ROUND(T269*$H269,2)</f>
        <v>0</v>
      </c>
      <c r="V269" s="1694"/>
      <c r="W269" s="1682">
        <f>ROUND(V269*$H269,2)</f>
        <v>0</v>
      </c>
      <c r="X269" s="1689">
        <v>4</v>
      </c>
      <c r="Y269" s="1682">
        <f>ROUND(X269*$H269,2)</f>
        <v>3940</v>
      </c>
      <c r="Z269" s="1825">
        <v>1</v>
      </c>
      <c r="AA269" s="1682">
        <f>ROUND(Z269*$H269,2)</f>
        <v>985</v>
      </c>
      <c r="AB269" s="1951"/>
      <c r="AC269" s="1682">
        <f>ROUND(AB269*$H269,2)</f>
        <v>0</v>
      </c>
      <c r="AD269" s="694"/>
      <c r="AE269" s="692">
        <f>ROUND(AD269*$H269,2)</f>
        <v>0</v>
      </c>
      <c r="AF269" s="694"/>
      <c r="AG269" s="692">
        <f>ROUND(AF269*$H269,2)</f>
        <v>0</v>
      </c>
      <c r="AH269" s="694"/>
      <c r="AI269" s="692">
        <f>ROUND(AH269*$H269,2)</f>
        <v>0</v>
      </c>
      <c r="AJ269" s="2111"/>
      <c r="AK269" s="1682">
        <f>ROUND(AJ269*$H269,2)</f>
        <v>0</v>
      </c>
      <c r="AL269" s="694">
        <v>3</v>
      </c>
      <c r="AM269" s="692">
        <f>ROUND(AL269*$H269,2)</f>
        <v>2955</v>
      </c>
      <c r="AN269" s="2379"/>
      <c r="AO269" s="1682">
        <f>ROUND(AN269*$H269,2)</f>
        <v>0</v>
      </c>
      <c r="AP269" s="2175"/>
      <c r="AQ269" s="1958">
        <f>ROUND(AP269*$H269,2)</f>
        <v>0</v>
      </c>
      <c r="AR269" s="1842">
        <f>AP269+AN269+AL269+AJ269+AH269+AF269+AD269+AB269+Z269+X269+V269+T269+R269+P269+N269+L269+J269</f>
        <v>8</v>
      </c>
      <c r="AS269" s="692">
        <f>ROUND(AR269*H269,2)</f>
        <v>7880</v>
      </c>
      <c r="AT269" s="1828">
        <f>G269-AR269</f>
        <v>0</v>
      </c>
      <c r="AU269" s="703">
        <f>ROUND(AT269*H269,2)</f>
        <v>0</v>
      </c>
      <c r="AV269" s="814">
        <f>AU269/I269</f>
        <v>0</v>
      </c>
      <c r="GJ269" s="164" t="s">
        <v>7</v>
      </c>
      <c r="GK269" s="165" t="s">
        <v>31</v>
      </c>
      <c r="GL269" s="33"/>
      <c r="GM269" s="124">
        <f>GL269*G275</f>
        <v>0</v>
      </c>
      <c r="GN269" s="124">
        <v>1.6</v>
      </c>
      <c r="GO269" s="124">
        <f>GN269*G275</f>
        <v>24</v>
      </c>
      <c r="GP269" s="124">
        <v>0</v>
      </c>
      <c r="GQ269" s="125">
        <f>GP269*G275</f>
        <v>0</v>
      </c>
      <c r="GR269" s="22"/>
      <c r="GS269" s="22"/>
      <c r="GT269" s="22"/>
      <c r="GU269" s="22"/>
      <c r="GV269" s="22"/>
      <c r="GW269" s="22"/>
      <c r="GX269" s="22"/>
      <c r="GY269" s="22"/>
      <c r="GZ269" s="22"/>
      <c r="HA269" s="22"/>
      <c r="HB269" s="22"/>
      <c r="HO269" s="126" t="s">
        <v>166</v>
      </c>
      <c r="HQ269" s="126" t="s">
        <v>238</v>
      </c>
      <c r="HR269" s="126" t="s">
        <v>46</v>
      </c>
      <c r="HV269" s="13" t="s">
        <v>103</v>
      </c>
      <c r="IB269" s="127">
        <f>IF(GK269="základní",I275,0)</f>
        <v>111750</v>
      </c>
      <c r="IC269" s="127">
        <f>IF(GK269="snížená",I275,0)</f>
        <v>0</v>
      </c>
      <c r="ID269" s="127">
        <f>IF(GK269="zákl. přenesená",I275,0)</f>
        <v>0</v>
      </c>
      <c r="IE269" s="127">
        <f>IF(GK269="sníž. přenesená",I275,0)</f>
        <v>0</v>
      </c>
      <c r="IF269" s="127">
        <f>IF(GK269="nulová",I275,0)</f>
        <v>0</v>
      </c>
      <c r="IG269" s="13" t="s">
        <v>45</v>
      </c>
      <c r="IH269" s="127">
        <f>ROUND(H275*G275,2)</f>
        <v>111750</v>
      </c>
      <c r="II269" s="13" t="s">
        <v>110</v>
      </c>
      <c r="IJ269" s="126" t="s">
        <v>1491</v>
      </c>
    </row>
    <row r="270" spans="1:244" s="10" customFormat="1" ht="30" customHeight="1" x14ac:dyDescent="0.2">
      <c r="A270" s="137"/>
      <c r="B270" s="633"/>
      <c r="C270" s="685" t="s">
        <v>114</v>
      </c>
      <c r="D270" s="634" t="s">
        <v>7</v>
      </c>
      <c r="E270" s="635" t="s">
        <v>518</v>
      </c>
      <c r="F270" s="636"/>
      <c r="G270" s="637">
        <v>8</v>
      </c>
      <c r="H270" s="638"/>
      <c r="I270" s="639"/>
      <c r="J270" s="260"/>
      <c r="K270" s="261"/>
      <c r="L270" s="260"/>
      <c r="M270" s="261"/>
      <c r="N270" s="260"/>
      <c r="O270" s="261"/>
      <c r="P270" s="260"/>
      <c r="Q270" s="261"/>
      <c r="R270" s="260"/>
      <c r="S270" s="261"/>
      <c r="T270" s="260"/>
      <c r="U270" s="261"/>
      <c r="V270" s="1687"/>
      <c r="W270" s="1688"/>
      <c r="X270" s="1687"/>
      <c r="Y270" s="1688"/>
      <c r="Z270" s="1687"/>
      <c r="AA270" s="1688"/>
      <c r="AB270" s="1857"/>
      <c r="AC270" s="1688"/>
      <c r="AD270" s="260"/>
      <c r="AE270" s="261"/>
      <c r="AF270" s="260"/>
      <c r="AG270" s="261"/>
      <c r="AH270" s="260"/>
      <c r="AI270" s="261"/>
      <c r="AJ270" s="1687"/>
      <c r="AK270" s="1688"/>
      <c r="AL270" s="260"/>
      <c r="AM270" s="261"/>
      <c r="AN270" s="2378"/>
      <c r="AO270" s="1688"/>
      <c r="AP270" s="2174"/>
      <c r="AQ270" s="1963"/>
      <c r="AR270" s="1839"/>
      <c r="AS270" s="261"/>
      <c r="AT270" s="901"/>
      <c r="AU270" s="239"/>
      <c r="AV270" s="528"/>
      <c r="GJ270" s="140"/>
      <c r="GK270" s="141"/>
      <c r="GL270" s="141"/>
      <c r="GM270" s="141"/>
      <c r="GN270" s="141"/>
      <c r="GO270" s="141"/>
      <c r="GP270" s="141"/>
      <c r="GQ270" s="142"/>
      <c r="HQ270" s="143" t="s">
        <v>114</v>
      </c>
      <c r="HR270" s="143" t="s">
        <v>46</v>
      </c>
      <c r="HS270" s="10" t="s">
        <v>46</v>
      </c>
      <c r="HT270" s="10" t="s">
        <v>23</v>
      </c>
      <c r="HU270" s="10" t="s">
        <v>45</v>
      </c>
      <c r="HV270" s="143" t="s">
        <v>103</v>
      </c>
    </row>
    <row r="271" spans="1:244" s="1" customFormat="1" ht="30" customHeight="1" x14ac:dyDescent="0.2">
      <c r="A271" s="23"/>
      <c r="B271" s="565" t="s">
        <v>509</v>
      </c>
      <c r="C271" s="566" t="s">
        <v>238</v>
      </c>
      <c r="D271" s="567" t="s">
        <v>529</v>
      </c>
      <c r="E271" s="568" t="s">
        <v>530</v>
      </c>
      <c r="F271" s="569" t="s">
        <v>341</v>
      </c>
      <c r="G271" s="570">
        <v>8</v>
      </c>
      <c r="H271" s="571">
        <v>1545</v>
      </c>
      <c r="I271" s="572">
        <f>ROUND(H271*G271,2)</f>
        <v>12360</v>
      </c>
      <c r="J271" s="694"/>
      <c r="K271" s="692">
        <f>ROUND(J271*$H271,2)</f>
        <v>0</v>
      </c>
      <c r="L271" s="694"/>
      <c r="M271" s="692">
        <f>ROUND(L271*$H271,2)</f>
        <v>0</v>
      </c>
      <c r="N271" s="694"/>
      <c r="O271" s="692">
        <f>ROUND(N271*$H271,2)</f>
        <v>0</v>
      </c>
      <c r="P271" s="694"/>
      <c r="Q271" s="692">
        <f>ROUND(P271*$H271,2)</f>
        <v>0</v>
      </c>
      <c r="R271" s="694"/>
      <c r="S271" s="692">
        <f>ROUND(R271*$H271,2)</f>
        <v>0</v>
      </c>
      <c r="T271" s="694"/>
      <c r="U271" s="692">
        <f>ROUND(T271*$H271,2)</f>
        <v>0</v>
      </c>
      <c r="V271" s="1694"/>
      <c r="W271" s="1682">
        <f>ROUND(V271*$H271,2)</f>
        <v>0</v>
      </c>
      <c r="X271" s="1689">
        <v>4</v>
      </c>
      <c r="Y271" s="1682">
        <f>ROUND(X271*$H271,2)</f>
        <v>6180</v>
      </c>
      <c r="Z271" s="1825">
        <v>1</v>
      </c>
      <c r="AA271" s="1682">
        <f>ROUND(Z271*$H271,2)</f>
        <v>1545</v>
      </c>
      <c r="AB271" s="1951"/>
      <c r="AC271" s="1682">
        <f>ROUND(AB271*$H271,2)</f>
        <v>0</v>
      </c>
      <c r="AD271" s="694"/>
      <c r="AE271" s="692">
        <f>ROUND(AD271*$H271,2)</f>
        <v>0</v>
      </c>
      <c r="AF271" s="694"/>
      <c r="AG271" s="692">
        <f>ROUND(AF271*$H271,2)</f>
        <v>0</v>
      </c>
      <c r="AH271" s="694"/>
      <c r="AI271" s="692">
        <f>ROUND(AH271*$H271,2)</f>
        <v>0</v>
      </c>
      <c r="AJ271" s="2111"/>
      <c r="AK271" s="1682">
        <f>ROUND(AJ271*$H271,2)</f>
        <v>0</v>
      </c>
      <c r="AL271" s="694">
        <v>3</v>
      </c>
      <c r="AM271" s="692">
        <f>ROUND(AL271*$H271,2)</f>
        <v>4635</v>
      </c>
      <c r="AN271" s="2379"/>
      <c r="AO271" s="1682">
        <f>ROUND(AN271*$H271,2)</f>
        <v>0</v>
      </c>
      <c r="AP271" s="2175"/>
      <c r="AQ271" s="1958">
        <f>ROUND(AP271*$H271,2)</f>
        <v>0</v>
      </c>
      <c r="AR271" s="1842">
        <f>AP271+AN271+AL271+AJ271+AH271+AF271+AD271+AB271+Z271+X271+V271+T271+R271+P271+N271+L271+J271</f>
        <v>8</v>
      </c>
      <c r="AS271" s="692">
        <f>ROUND(AR271*H271,2)</f>
        <v>12360</v>
      </c>
      <c r="AT271" s="1828">
        <f>G271-AR271</f>
        <v>0</v>
      </c>
      <c r="AU271" s="703">
        <f>ROUND(AT271*H271,2)</f>
        <v>0</v>
      </c>
      <c r="AV271" s="814">
        <f>AU271/I271</f>
        <v>0</v>
      </c>
      <c r="GJ271" s="164" t="s">
        <v>7</v>
      </c>
      <c r="GK271" s="165" t="s">
        <v>31</v>
      </c>
      <c r="GL271" s="33"/>
      <c r="GM271" s="124">
        <f>GL271*G277</f>
        <v>0</v>
      </c>
      <c r="GN271" s="124">
        <v>2E-3</v>
      </c>
      <c r="GO271" s="124">
        <f>GN271*G277</f>
        <v>7.5999999999999998E-2</v>
      </c>
      <c r="GP271" s="124">
        <v>0</v>
      </c>
      <c r="GQ271" s="125">
        <f>GP271*G277</f>
        <v>0</v>
      </c>
      <c r="GR271" s="22"/>
      <c r="GS271" s="22"/>
      <c r="GT271" s="22"/>
      <c r="GU271" s="22"/>
      <c r="GV271" s="22"/>
      <c r="GW271" s="22"/>
      <c r="GX271" s="22"/>
      <c r="GY271" s="22"/>
      <c r="GZ271" s="22"/>
      <c r="HA271" s="22"/>
      <c r="HB271" s="22"/>
      <c r="HO271" s="126" t="s">
        <v>166</v>
      </c>
      <c r="HQ271" s="126" t="s">
        <v>238</v>
      </c>
      <c r="HR271" s="126" t="s">
        <v>46</v>
      </c>
      <c r="HV271" s="13" t="s">
        <v>103</v>
      </c>
      <c r="IB271" s="127">
        <f>IF(GK271="základní",I277,0)</f>
        <v>8170</v>
      </c>
      <c r="IC271" s="127">
        <f>IF(GK271="snížená",I277,0)</f>
        <v>0</v>
      </c>
      <c r="ID271" s="127">
        <f>IF(GK271="zákl. přenesená",I277,0)</f>
        <v>0</v>
      </c>
      <c r="IE271" s="127">
        <f>IF(GK271="sníž. přenesená",I277,0)</f>
        <v>0</v>
      </c>
      <c r="IF271" s="127">
        <f>IF(GK271="nulová",I277,0)</f>
        <v>0</v>
      </c>
      <c r="IG271" s="13" t="s">
        <v>45</v>
      </c>
      <c r="IH271" s="127">
        <f>ROUND(H277*G277,2)</f>
        <v>8170</v>
      </c>
      <c r="II271" s="13" t="s">
        <v>110</v>
      </c>
      <c r="IJ271" s="126" t="s">
        <v>1492</v>
      </c>
    </row>
    <row r="272" spans="1:244" s="10" customFormat="1" ht="30" customHeight="1" x14ac:dyDescent="0.2">
      <c r="A272" s="137"/>
      <c r="B272" s="633"/>
      <c r="C272" s="685" t="s">
        <v>114</v>
      </c>
      <c r="D272" s="634" t="s">
        <v>7</v>
      </c>
      <c r="E272" s="635" t="s">
        <v>518</v>
      </c>
      <c r="F272" s="636"/>
      <c r="G272" s="637">
        <v>8</v>
      </c>
      <c r="H272" s="638"/>
      <c r="I272" s="639"/>
      <c r="J272" s="260"/>
      <c r="K272" s="261"/>
      <c r="L272" s="260"/>
      <c r="M272" s="261"/>
      <c r="N272" s="260"/>
      <c r="O272" s="261"/>
      <c r="P272" s="260"/>
      <c r="Q272" s="261"/>
      <c r="R272" s="260"/>
      <c r="S272" s="261"/>
      <c r="T272" s="260"/>
      <c r="U272" s="261"/>
      <c r="V272" s="1687"/>
      <c r="W272" s="1688"/>
      <c r="X272" s="1687"/>
      <c r="Y272" s="1688"/>
      <c r="Z272" s="1687"/>
      <c r="AA272" s="1688"/>
      <c r="AB272" s="1857"/>
      <c r="AC272" s="1688"/>
      <c r="AD272" s="260"/>
      <c r="AE272" s="261"/>
      <c r="AF272" s="260"/>
      <c r="AG272" s="261"/>
      <c r="AH272" s="260"/>
      <c r="AI272" s="261"/>
      <c r="AJ272" s="1687"/>
      <c r="AK272" s="1688"/>
      <c r="AL272" s="260"/>
      <c r="AM272" s="261"/>
      <c r="AN272" s="2378"/>
      <c r="AO272" s="1688"/>
      <c r="AP272" s="2174"/>
      <c r="AQ272" s="1963"/>
      <c r="AR272" s="1839"/>
      <c r="AS272" s="261"/>
      <c r="AT272" s="901"/>
      <c r="AU272" s="239"/>
      <c r="AV272" s="528"/>
      <c r="GJ272" s="140"/>
      <c r="GK272" s="141"/>
      <c r="GL272" s="141"/>
      <c r="GM272" s="141"/>
      <c r="GN272" s="141"/>
      <c r="GO272" s="141"/>
      <c r="GP272" s="141"/>
      <c r="GQ272" s="142"/>
      <c r="HQ272" s="143" t="s">
        <v>114</v>
      </c>
      <c r="HR272" s="143" t="s">
        <v>46</v>
      </c>
      <c r="HS272" s="10" t="s">
        <v>46</v>
      </c>
      <c r="HT272" s="10" t="s">
        <v>23</v>
      </c>
      <c r="HU272" s="10" t="s">
        <v>45</v>
      </c>
      <c r="HV272" s="143" t="s">
        <v>103</v>
      </c>
    </row>
    <row r="273" spans="1:244" s="1" customFormat="1" ht="30" customHeight="1" x14ac:dyDescent="0.2">
      <c r="A273" s="23"/>
      <c r="B273" s="565" t="s">
        <v>514</v>
      </c>
      <c r="C273" s="566" t="s">
        <v>238</v>
      </c>
      <c r="D273" s="567" t="s">
        <v>533</v>
      </c>
      <c r="E273" s="568" t="s">
        <v>534</v>
      </c>
      <c r="F273" s="569" t="s">
        <v>341</v>
      </c>
      <c r="G273" s="570">
        <v>7</v>
      </c>
      <c r="H273" s="571">
        <v>2620</v>
      </c>
      <c r="I273" s="572">
        <f>ROUND(H273*G273,2)</f>
        <v>18340</v>
      </c>
      <c r="J273" s="694"/>
      <c r="K273" s="692">
        <f>ROUND(J273*$H273,2)</f>
        <v>0</v>
      </c>
      <c r="L273" s="694"/>
      <c r="M273" s="692">
        <f>ROUND(L273*$H273,2)</f>
        <v>0</v>
      </c>
      <c r="N273" s="694"/>
      <c r="O273" s="692">
        <f>ROUND(N273*$H273,2)</f>
        <v>0</v>
      </c>
      <c r="P273" s="694"/>
      <c r="Q273" s="692">
        <f>ROUND(P273*$H273,2)</f>
        <v>0</v>
      </c>
      <c r="R273" s="694"/>
      <c r="S273" s="692">
        <f>ROUND(R273*$H273,2)</f>
        <v>0</v>
      </c>
      <c r="T273" s="694"/>
      <c r="U273" s="692">
        <f>ROUND(T273*$H273,2)</f>
        <v>0</v>
      </c>
      <c r="V273" s="1694"/>
      <c r="W273" s="1682">
        <f>ROUND(V273*$H273,2)</f>
        <v>0</v>
      </c>
      <c r="X273" s="1689">
        <v>4</v>
      </c>
      <c r="Y273" s="1682">
        <f>ROUND(X273*$H273,2)</f>
        <v>10480</v>
      </c>
      <c r="Z273" s="1825">
        <v>1</v>
      </c>
      <c r="AA273" s="1682">
        <f>ROUND(Z273*$H273,2)</f>
        <v>2620</v>
      </c>
      <c r="AB273" s="1951"/>
      <c r="AC273" s="1682">
        <f>ROUND(AB273*$H273,2)</f>
        <v>0</v>
      </c>
      <c r="AD273" s="694"/>
      <c r="AE273" s="692">
        <f>ROUND(AD273*$H273,2)</f>
        <v>0</v>
      </c>
      <c r="AF273" s="694"/>
      <c r="AG273" s="692">
        <f>ROUND(AF273*$H273,2)</f>
        <v>0</v>
      </c>
      <c r="AH273" s="694"/>
      <c r="AI273" s="692">
        <f>ROUND(AH273*$H273,2)</f>
        <v>0</v>
      </c>
      <c r="AJ273" s="2111"/>
      <c r="AK273" s="1682">
        <f>ROUND(AJ273*$H273,2)</f>
        <v>0</v>
      </c>
      <c r="AL273" s="694">
        <v>2</v>
      </c>
      <c r="AM273" s="692">
        <f>ROUND(AL273*$H273,2)</f>
        <v>5240</v>
      </c>
      <c r="AN273" s="2379"/>
      <c r="AO273" s="1682">
        <f>ROUND(AN273*$H273,2)</f>
        <v>0</v>
      </c>
      <c r="AP273" s="2175"/>
      <c r="AQ273" s="1958">
        <f>ROUND(AP273*$H273,2)</f>
        <v>0</v>
      </c>
      <c r="AR273" s="1842">
        <f>AP273+AN273+AL273+AJ273+AH273+AF273+AD273+AB273+Z273+X273+V273+T273+R273+P273+N273+L273+J273</f>
        <v>7</v>
      </c>
      <c r="AS273" s="692">
        <f>ROUND(AR273*H273,2)</f>
        <v>18340</v>
      </c>
      <c r="AT273" s="1828">
        <f>G273-AR273</f>
        <v>0</v>
      </c>
      <c r="AU273" s="703">
        <f>ROUND(AT273*H273,2)</f>
        <v>0</v>
      </c>
      <c r="AV273" s="814">
        <f>AU273/I273</f>
        <v>0</v>
      </c>
      <c r="GJ273" s="164" t="s">
        <v>7</v>
      </c>
      <c r="GK273" s="165" t="s">
        <v>31</v>
      </c>
      <c r="GL273" s="33"/>
      <c r="GM273" s="124">
        <f>GL273*G279</f>
        <v>0</v>
      </c>
      <c r="GN273" s="124">
        <v>8.0000000000000004E-4</v>
      </c>
      <c r="GO273" s="124">
        <f>GN273*G279</f>
        <v>2.5600000000000001E-2</v>
      </c>
      <c r="GP273" s="124">
        <v>0</v>
      </c>
      <c r="GQ273" s="125">
        <f>GP273*G279</f>
        <v>0</v>
      </c>
      <c r="GR273" s="22"/>
      <c r="GS273" s="22"/>
      <c r="GT273" s="22"/>
      <c r="GU273" s="22"/>
      <c r="GV273" s="22"/>
      <c r="GW273" s="22"/>
      <c r="GX273" s="22"/>
      <c r="GY273" s="22"/>
      <c r="GZ273" s="22"/>
      <c r="HA273" s="22"/>
      <c r="HB273" s="22"/>
      <c r="HO273" s="126" t="s">
        <v>166</v>
      </c>
      <c r="HQ273" s="126" t="s">
        <v>238</v>
      </c>
      <c r="HR273" s="126" t="s">
        <v>46</v>
      </c>
      <c r="HV273" s="13" t="s">
        <v>103</v>
      </c>
      <c r="IB273" s="127">
        <f>IF(GK273="základní",I279,0)</f>
        <v>38000</v>
      </c>
      <c r="IC273" s="127">
        <f>IF(GK273="snížená",I279,0)</f>
        <v>0</v>
      </c>
      <c r="ID273" s="127">
        <f>IF(GK273="zákl. přenesená",I279,0)</f>
        <v>0</v>
      </c>
      <c r="IE273" s="127">
        <f>IF(GK273="sníž. přenesená",I279,0)</f>
        <v>0</v>
      </c>
      <c r="IF273" s="127">
        <f>IF(GK273="nulová",I279,0)</f>
        <v>0</v>
      </c>
      <c r="IG273" s="13" t="s">
        <v>45</v>
      </c>
      <c r="IH273" s="127">
        <f>ROUND(H279*G279,2)</f>
        <v>38000</v>
      </c>
      <c r="II273" s="13" t="s">
        <v>110</v>
      </c>
      <c r="IJ273" s="126" t="s">
        <v>1494</v>
      </c>
    </row>
    <row r="274" spans="1:244" s="10" customFormat="1" ht="30" customHeight="1" x14ac:dyDescent="0.2">
      <c r="A274" s="137"/>
      <c r="B274" s="633"/>
      <c r="C274" s="685" t="s">
        <v>114</v>
      </c>
      <c r="D274" s="634" t="s">
        <v>7</v>
      </c>
      <c r="E274" s="635" t="s">
        <v>536</v>
      </c>
      <c r="F274" s="636"/>
      <c r="G274" s="637">
        <v>7</v>
      </c>
      <c r="H274" s="638"/>
      <c r="I274" s="639"/>
      <c r="J274" s="260"/>
      <c r="K274" s="261"/>
      <c r="L274" s="260"/>
      <c r="M274" s="261"/>
      <c r="N274" s="260"/>
      <c r="O274" s="261"/>
      <c r="P274" s="260"/>
      <c r="Q274" s="261"/>
      <c r="R274" s="260"/>
      <c r="S274" s="261"/>
      <c r="T274" s="260"/>
      <c r="U274" s="261"/>
      <c r="V274" s="1687"/>
      <c r="W274" s="1688"/>
      <c r="X274" s="1687"/>
      <c r="Y274" s="1688"/>
      <c r="Z274" s="1687"/>
      <c r="AA274" s="1688"/>
      <c r="AB274" s="1857"/>
      <c r="AC274" s="1688"/>
      <c r="AD274" s="260"/>
      <c r="AE274" s="261"/>
      <c r="AF274" s="260"/>
      <c r="AG274" s="261"/>
      <c r="AH274" s="260"/>
      <c r="AI274" s="261"/>
      <c r="AJ274" s="1687"/>
      <c r="AK274" s="1688"/>
      <c r="AL274" s="260"/>
      <c r="AM274" s="261"/>
      <c r="AN274" s="2378"/>
      <c r="AO274" s="1688"/>
      <c r="AP274" s="2174"/>
      <c r="AQ274" s="1963"/>
      <c r="AR274" s="1839"/>
      <c r="AS274" s="261"/>
      <c r="AT274" s="901"/>
      <c r="AU274" s="239"/>
      <c r="AV274" s="528"/>
      <c r="GJ274" s="140"/>
      <c r="GK274" s="141"/>
      <c r="GL274" s="141"/>
      <c r="GM274" s="141"/>
      <c r="GN274" s="141"/>
      <c r="GO274" s="141"/>
      <c r="GP274" s="141"/>
      <c r="GQ274" s="142"/>
      <c r="HQ274" s="143" t="s">
        <v>114</v>
      </c>
      <c r="HR274" s="143" t="s">
        <v>46</v>
      </c>
      <c r="HS274" s="10" t="s">
        <v>46</v>
      </c>
      <c r="HT274" s="10" t="s">
        <v>23</v>
      </c>
      <c r="HU274" s="10" t="s">
        <v>45</v>
      </c>
      <c r="HV274" s="143" t="s">
        <v>103</v>
      </c>
    </row>
    <row r="275" spans="1:244" s="9" customFormat="1" ht="30" customHeight="1" x14ac:dyDescent="0.2">
      <c r="A275" s="130"/>
      <c r="B275" s="565" t="s">
        <v>519</v>
      </c>
      <c r="C275" s="566" t="s">
        <v>238</v>
      </c>
      <c r="D275" s="567" t="s">
        <v>538</v>
      </c>
      <c r="E275" s="568" t="s">
        <v>539</v>
      </c>
      <c r="F275" s="569" t="s">
        <v>341</v>
      </c>
      <c r="G275" s="570">
        <v>15</v>
      </c>
      <c r="H275" s="571">
        <v>7450</v>
      </c>
      <c r="I275" s="572">
        <f>ROUND(H275*G275,2)</f>
        <v>111750</v>
      </c>
      <c r="J275" s="694"/>
      <c r="K275" s="692">
        <f>ROUND(J275*$H275,2)</f>
        <v>0</v>
      </c>
      <c r="L275" s="694"/>
      <c r="M275" s="692">
        <f>ROUND(L275*$H275,2)</f>
        <v>0</v>
      </c>
      <c r="N275" s="694"/>
      <c r="O275" s="692">
        <f>ROUND(N275*$H275,2)</f>
        <v>0</v>
      </c>
      <c r="P275" s="694"/>
      <c r="Q275" s="692">
        <f>ROUND(P275*$H275,2)</f>
        <v>0</v>
      </c>
      <c r="R275" s="694"/>
      <c r="S275" s="692">
        <f>ROUND(R275*$H275,2)</f>
        <v>0</v>
      </c>
      <c r="T275" s="694"/>
      <c r="U275" s="692">
        <f>ROUND(T275*$H275,2)</f>
        <v>0</v>
      </c>
      <c r="V275" s="1694"/>
      <c r="W275" s="1682">
        <f>ROUND(V275*$H275,2)</f>
        <v>0</v>
      </c>
      <c r="X275" s="1689">
        <v>7</v>
      </c>
      <c r="Y275" s="1682">
        <f>ROUND(X275*$H275,2)</f>
        <v>52150</v>
      </c>
      <c r="Z275" s="1825">
        <v>3</v>
      </c>
      <c r="AA275" s="1682">
        <f>ROUND(Z275*$H275,2)</f>
        <v>22350</v>
      </c>
      <c r="AB275" s="1951"/>
      <c r="AC275" s="1682">
        <f>ROUND(AB275*$H275,2)</f>
        <v>0</v>
      </c>
      <c r="AD275" s="694"/>
      <c r="AE275" s="692">
        <f>ROUND(AD275*$H275,2)</f>
        <v>0</v>
      </c>
      <c r="AF275" s="694"/>
      <c r="AG275" s="692">
        <f>ROUND(AF275*$H275,2)</f>
        <v>0</v>
      </c>
      <c r="AH275" s="694">
        <v>1</v>
      </c>
      <c r="AI275" s="692">
        <f>ROUND(AH275*$H275,2)</f>
        <v>7450</v>
      </c>
      <c r="AJ275" s="2111">
        <v>1</v>
      </c>
      <c r="AK275" s="1682">
        <f>ROUND(AJ275*$H275,2)</f>
        <v>7450</v>
      </c>
      <c r="AL275" s="694">
        <v>3</v>
      </c>
      <c r="AM275" s="692">
        <f>ROUND(AL275*$H275,2)</f>
        <v>22350</v>
      </c>
      <c r="AN275" s="2379"/>
      <c r="AO275" s="1682">
        <f>ROUND(AN275*$H275,2)</f>
        <v>0</v>
      </c>
      <c r="AP275" s="2175"/>
      <c r="AQ275" s="1958">
        <f>ROUND(AP275*$H275,2)</f>
        <v>0</v>
      </c>
      <c r="AR275" s="1842">
        <f>AP275+AN275+AL275+AJ275+AH275+AF275+AD275+AB275+Z275+X275+V275+T275+R275+P275+N275+L275+J275</f>
        <v>15</v>
      </c>
      <c r="AS275" s="692">
        <f>ROUND(AR275*H275,2)</f>
        <v>111750</v>
      </c>
      <c r="AT275" s="1828">
        <f>G275-AR275</f>
        <v>0</v>
      </c>
      <c r="AU275" s="703">
        <f>ROUND(AT275*H275,2)</f>
        <v>0</v>
      </c>
      <c r="AV275" s="814">
        <f>AU275/I275</f>
        <v>0</v>
      </c>
      <c r="GJ275" s="133"/>
      <c r="GK275" s="134"/>
      <c r="GL275" s="134"/>
      <c r="GM275" s="134"/>
      <c r="GN275" s="134"/>
      <c r="GO275" s="134"/>
      <c r="GP275" s="134"/>
      <c r="GQ275" s="135"/>
      <c r="HQ275" s="136" t="s">
        <v>114</v>
      </c>
      <c r="HR275" s="136" t="s">
        <v>46</v>
      </c>
      <c r="HS275" s="9" t="s">
        <v>45</v>
      </c>
      <c r="HT275" s="9" t="s">
        <v>23</v>
      </c>
      <c r="HU275" s="9" t="s">
        <v>44</v>
      </c>
      <c r="HV275" s="136" t="s">
        <v>103</v>
      </c>
    </row>
    <row r="276" spans="1:244" s="1" customFormat="1" ht="30" customHeight="1" x14ac:dyDescent="0.2">
      <c r="A276" s="23"/>
      <c r="B276" s="633"/>
      <c r="C276" s="685" t="s">
        <v>114</v>
      </c>
      <c r="D276" s="634" t="s">
        <v>7</v>
      </c>
      <c r="E276" s="635" t="s">
        <v>1481</v>
      </c>
      <c r="F276" s="636"/>
      <c r="G276" s="637">
        <v>15</v>
      </c>
      <c r="H276" s="638"/>
      <c r="I276" s="639"/>
      <c r="J276" s="699"/>
      <c r="K276" s="409"/>
      <c r="L276" s="699"/>
      <c r="M276" s="409"/>
      <c r="N276" s="699"/>
      <c r="O276" s="409"/>
      <c r="P276" s="699"/>
      <c r="Q276" s="409"/>
      <c r="R276" s="699"/>
      <c r="S276" s="409"/>
      <c r="T276" s="699"/>
      <c r="U276" s="409"/>
      <c r="V276" s="1697"/>
      <c r="W276" s="1684"/>
      <c r="X276" s="1697"/>
      <c r="Y276" s="1684"/>
      <c r="Z276" s="1697"/>
      <c r="AA276" s="1684"/>
      <c r="AB276" s="1953"/>
      <c r="AC276" s="1684"/>
      <c r="AD276" s="699"/>
      <c r="AE276" s="409"/>
      <c r="AF276" s="699"/>
      <c r="AG276" s="409"/>
      <c r="AH276" s="699"/>
      <c r="AI276" s="409"/>
      <c r="AJ276" s="1697"/>
      <c r="AK276" s="1684"/>
      <c r="AL276" s="699"/>
      <c r="AM276" s="409"/>
      <c r="AN276" s="2384"/>
      <c r="AO276" s="1684"/>
      <c r="AP276" s="2179"/>
      <c r="AQ276" s="1959"/>
      <c r="AR276" s="1845"/>
      <c r="AS276" s="409"/>
      <c r="AT276" s="1830"/>
      <c r="AU276" s="174"/>
      <c r="AV276" s="815"/>
      <c r="GJ276" s="164" t="s">
        <v>7</v>
      </c>
      <c r="GK276" s="165" t="s">
        <v>31</v>
      </c>
      <c r="GL276" s="33"/>
      <c r="GM276" s="124">
        <f>GL276*G282</f>
        <v>0</v>
      </c>
      <c r="GN276" s="124">
        <v>5.0000000000000001E-4</v>
      </c>
      <c r="GO276" s="124">
        <f>GN276*G282</f>
        <v>5.0000000000000001E-4</v>
      </c>
      <c r="GP276" s="124">
        <v>0</v>
      </c>
      <c r="GQ276" s="125">
        <f>GP276*G282</f>
        <v>0</v>
      </c>
      <c r="GR276" s="22"/>
      <c r="GS276" s="22"/>
      <c r="GT276" s="22"/>
      <c r="GU276" s="22"/>
      <c r="GV276" s="22"/>
      <c r="GW276" s="22"/>
      <c r="GX276" s="22"/>
      <c r="GY276" s="22"/>
      <c r="GZ276" s="22"/>
      <c r="HA276" s="22"/>
      <c r="HB276" s="22"/>
      <c r="HO276" s="126" t="s">
        <v>166</v>
      </c>
      <c r="HQ276" s="126" t="s">
        <v>238</v>
      </c>
      <c r="HR276" s="126" t="s">
        <v>46</v>
      </c>
      <c r="HV276" s="13" t="s">
        <v>103</v>
      </c>
      <c r="IB276" s="127">
        <f>IF(GK276="základní",I282,0)</f>
        <v>513</v>
      </c>
      <c r="IC276" s="127">
        <f>IF(GK276="snížená",I282,0)</f>
        <v>0</v>
      </c>
      <c r="ID276" s="127">
        <f>IF(GK276="zákl. přenesená",I282,0)</f>
        <v>0</v>
      </c>
      <c r="IE276" s="127">
        <f>IF(GK276="sníž. přenesená",I282,0)</f>
        <v>0</v>
      </c>
      <c r="IF276" s="127">
        <f>IF(GK276="nulová",I282,0)</f>
        <v>0</v>
      </c>
      <c r="IG276" s="13" t="s">
        <v>45</v>
      </c>
      <c r="IH276" s="127">
        <f>ROUND(H282*G282,2)</f>
        <v>513</v>
      </c>
      <c r="II276" s="13" t="s">
        <v>110</v>
      </c>
      <c r="IJ276" s="126" t="s">
        <v>1496</v>
      </c>
    </row>
    <row r="277" spans="1:244" s="10" customFormat="1" ht="30" customHeight="1" x14ac:dyDescent="0.2">
      <c r="A277" s="137"/>
      <c r="B277" s="565" t="s">
        <v>523</v>
      </c>
      <c r="C277" s="566" t="s">
        <v>238</v>
      </c>
      <c r="D277" s="567" t="s">
        <v>551</v>
      </c>
      <c r="E277" s="568" t="s">
        <v>552</v>
      </c>
      <c r="F277" s="569" t="s">
        <v>341</v>
      </c>
      <c r="G277" s="570">
        <v>38</v>
      </c>
      <c r="H277" s="571">
        <v>215</v>
      </c>
      <c r="I277" s="572">
        <f>ROUND(H277*G277,2)</f>
        <v>8170</v>
      </c>
      <c r="J277" s="694"/>
      <c r="K277" s="692">
        <f>ROUND(J277*$H277,2)</f>
        <v>0</v>
      </c>
      <c r="L277" s="694"/>
      <c r="M277" s="692">
        <f>ROUND(L277*$H277,2)</f>
        <v>0</v>
      </c>
      <c r="N277" s="694"/>
      <c r="O277" s="692">
        <f>ROUND(N277*$H277,2)</f>
        <v>0</v>
      </c>
      <c r="P277" s="694"/>
      <c r="Q277" s="692">
        <f>ROUND(P277*$H277,2)</f>
        <v>0</v>
      </c>
      <c r="R277" s="694"/>
      <c r="S277" s="692">
        <f>ROUND(R277*$H277,2)</f>
        <v>0</v>
      </c>
      <c r="T277" s="694"/>
      <c r="U277" s="692">
        <f>ROUND(T277*$H277,2)</f>
        <v>0</v>
      </c>
      <c r="V277" s="1694"/>
      <c r="W277" s="1682">
        <f>ROUND(V277*$H277,2)</f>
        <v>0</v>
      </c>
      <c r="X277" s="1689">
        <v>19</v>
      </c>
      <c r="Y277" s="1682">
        <f>ROUND(X277*$H277,2)</f>
        <v>4085</v>
      </c>
      <c r="Z277" s="1825">
        <v>7</v>
      </c>
      <c r="AA277" s="1682">
        <f>ROUND(Z277*$H277,2)</f>
        <v>1505</v>
      </c>
      <c r="AB277" s="1951"/>
      <c r="AC277" s="1682">
        <f>ROUND(AB277*$H277,2)</f>
        <v>0</v>
      </c>
      <c r="AD277" s="694"/>
      <c r="AE277" s="692">
        <f>ROUND(AD277*$H277,2)</f>
        <v>0</v>
      </c>
      <c r="AF277" s="694"/>
      <c r="AG277" s="692">
        <f>ROUND(AF277*$H277,2)</f>
        <v>0</v>
      </c>
      <c r="AH277" s="694">
        <v>6</v>
      </c>
      <c r="AI277" s="692">
        <f>ROUND(AH277*$H277,2)</f>
        <v>1290</v>
      </c>
      <c r="AJ277" s="2111"/>
      <c r="AK277" s="1682">
        <f>ROUND(AJ277*$H277,2)</f>
        <v>0</v>
      </c>
      <c r="AL277" s="694">
        <v>6</v>
      </c>
      <c r="AM277" s="692">
        <f>ROUND(AL277*$H277,2)</f>
        <v>1290</v>
      </c>
      <c r="AN277" s="2379"/>
      <c r="AO277" s="1682">
        <f>ROUND(AN277*$H277,2)</f>
        <v>0</v>
      </c>
      <c r="AP277" s="2175"/>
      <c r="AQ277" s="1958">
        <f>ROUND(AP277*$H277,2)</f>
        <v>0</v>
      </c>
      <c r="AR277" s="1842">
        <f>AP277+AN277+AL277+AJ277+AH277+AF277+AD277+AB277+Z277+X277+V277+T277+R277+P277+N277+L277+J277</f>
        <v>38</v>
      </c>
      <c r="AS277" s="692">
        <f>ROUND(AR277*H277,2)</f>
        <v>8170</v>
      </c>
      <c r="AT277" s="1828">
        <f>G277-AR277</f>
        <v>0</v>
      </c>
      <c r="AU277" s="703">
        <f>ROUND(AT277*H277,2)</f>
        <v>0</v>
      </c>
      <c r="AV277" s="814">
        <f>AU277/I277</f>
        <v>0</v>
      </c>
      <c r="GJ277" s="140"/>
      <c r="GK277" s="141"/>
      <c r="GL277" s="141"/>
      <c r="GM277" s="141"/>
      <c r="GN277" s="141"/>
      <c r="GO277" s="141"/>
      <c r="GP277" s="141"/>
      <c r="GQ277" s="142"/>
      <c r="HQ277" s="143" t="s">
        <v>114</v>
      </c>
      <c r="HR277" s="143" t="s">
        <v>46</v>
      </c>
      <c r="HS277" s="10" t="s">
        <v>46</v>
      </c>
      <c r="HT277" s="10" t="s">
        <v>23</v>
      </c>
      <c r="HU277" s="10" t="s">
        <v>45</v>
      </c>
      <c r="HV277" s="143" t="s">
        <v>103</v>
      </c>
    </row>
    <row r="278" spans="1:244" s="9" customFormat="1" ht="30" customHeight="1" x14ac:dyDescent="0.2">
      <c r="A278" s="130"/>
      <c r="B278" s="633"/>
      <c r="C278" s="685" t="s">
        <v>114</v>
      </c>
      <c r="D278" s="634" t="s">
        <v>7</v>
      </c>
      <c r="E278" s="635" t="s">
        <v>1493</v>
      </c>
      <c r="F278" s="636"/>
      <c r="G278" s="637">
        <v>38</v>
      </c>
      <c r="H278" s="638"/>
      <c r="I278" s="639"/>
      <c r="J278" s="258"/>
      <c r="K278" s="259"/>
      <c r="L278" s="258"/>
      <c r="M278" s="259"/>
      <c r="N278" s="258"/>
      <c r="O278" s="259"/>
      <c r="P278" s="258"/>
      <c r="Q278" s="259"/>
      <c r="R278" s="258"/>
      <c r="S278" s="259"/>
      <c r="T278" s="258"/>
      <c r="U278" s="259"/>
      <c r="V278" s="1685"/>
      <c r="W278" s="1686"/>
      <c r="X278" s="1685"/>
      <c r="Y278" s="1686"/>
      <c r="Z278" s="1685"/>
      <c r="AA278" s="1686"/>
      <c r="AB278" s="1855"/>
      <c r="AC278" s="1686"/>
      <c r="AD278" s="258"/>
      <c r="AE278" s="259"/>
      <c r="AF278" s="258"/>
      <c r="AG278" s="259"/>
      <c r="AH278" s="258"/>
      <c r="AI278" s="259"/>
      <c r="AJ278" s="1685"/>
      <c r="AK278" s="1686"/>
      <c r="AL278" s="258"/>
      <c r="AM278" s="259"/>
      <c r="AN278" s="2377"/>
      <c r="AO278" s="1686"/>
      <c r="AP278" s="2173"/>
      <c r="AQ278" s="1961"/>
      <c r="AR278" s="1838"/>
      <c r="AS278" s="259"/>
      <c r="AT278" s="899"/>
      <c r="AU278" s="245"/>
      <c r="AV278" s="527"/>
      <c r="GJ278" s="133"/>
      <c r="GK278" s="134"/>
      <c r="GL278" s="134"/>
      <c r="GM278" s="134"/>
      <c r="GN278" s="134"/>
      <c r="GO278" s="134"/>
      <c r="GP278" s="134"/>
      <c r="GQ278" s="135"/>
      <c r="HQ278" s="136" t="s">
        <v>114</v>
      </c>
      <c r="HR278" s="136" t="s">
        <v>46</v>
      </c>
      <c r="HS278" s="9" t="s">
        <v>45</v>
      </c>
      <c r="HT278" s="9" t="s">
        <v>23</v>
      </c>
      <c r="HU278" s="9" t="s">
        <v>44</v>
      </c>
      <c r="HV278" s="136" t="s">
        <v>103</v>
      </c>
    </row>
    <row r="279" spans="1:244" s="1" customFormat="1" ht="30" customHeight="1" x14ac:dyDescent="0.2">
      <c r="A279" s="23"/>
      <c r="B279" s="565" t="s">
        <v>528</v>
      </c>
      <c r="C279" s="566" t="s">
        <v>238</v>
      </c>
      <c r="D279" s="567" t="s">
        <v>562</v>
      </c>
      <c r="E279" s="568" t="s">
        <v>563</v>
      </c>
      <c r="F279" s="569" t="s">
        <v>341</v>
      </c>
      <c r="G279" s="570">
        <v>32</v>
      </c>
      <c r="H279" s="571">
        <v>1187.5</v>
      </c>
      <c r="I279" s="572">
        <f>ROUND(H279*G279,2)</f>
        <v>38000</v>
      </c>
      <c r="J279" s="694"/>
      <c r="K279" s="692">
        <f>ROUND(J279*$H279,2)</f>
        <v>0</v>
      </c>
      <c r="L279" s="694"/>
      <c r="M279" s="692">
        <f>ROUND(L279*$H279,2)</f>
        <v>0</v>
      </c>
      <c r="N279" s="694"/>
      <c r="O279" s="692">
        <f>ROUND(N279*$H279,2)</f>
        <v>0</v>
      </c>
      <c r="P279" s="694"/>
      <c r="Q279" s="692">
        <f>ROUND(P279*$H279,2)</f>
        <v>0</v>
      </c>
      <c r="R279" s="694"/>
      <c r="S279" s="692">
        <f>ROUND(R279*$H279,2)</f>
        <v>0</v>
      </c>
      <c r="T279" s="694"/>
      <c r="U279" s="692">
        <f>ROUND(T279*$H279,2)</f>
        <v>0</v>
      </c>
      <c r="V279" s="1694"/>
      <c r="W279" s="1682">
        <f>ROUND(V279*$H279,2)</f>
        <v>0</v>
      </c>
      <c r="X279" s="1689">
        <v>16</v>
      </c>
      <c r="Y279" s="1682">
        <f>ROUND(X279*$H279,2)</f>
        <v>19000</v>
      </c>
      <c r="Z279" s="1825">
        <v>6</v>
      </c>
      <c r="AA279" s="1682">
        <f>ROUND(Z279*$H279,2)</f>
        <v>7125</v>
      </c>
      <c r="AB279" s="1951"/>
      <c r="AC279" s="1682">
        <f>ROUND(AB279*$H279,2)</f>
        <v>0</v>
      </c>
      <c r="AD279" s="694"/>
      <c r="AE279" s="692">
        <f>ROUND(AD279*$H279,2)</f>
        <v>0</v>
      </c>
      <c r="AF279" s="694"/>
      <c r="AG279" s="692">
        <f>ROUND(AF279*$H279,2)</f>
        <v>0</v>
      </c>
      <c r="AH279" s="694">
        <v>6</v>
      </c>
      <c r="AI279" s="692">
        <f>ROUND(AH279*$H279,2)</f>
        <v>7125</v>
      </c>
      <c r="AJ279" s="2111"/>
      <c r="AK279" s="1682">
        <f>ROUND(AJ279*$H279,2)</f>
        <v>0</v>
      </c>
      <c r="AL279" s="694">
        <v>4</v>
      </c>
      <c r="AM279" s="692">
        <f>ROUND(AL279*$H279,2)</f>
        <v>4750</v>
      </c>
      <c r="AN279" s="2379"/>
      <c r="AO279" s="1682">
        <f>ROUND(AN279*$H279,2)</f>
        <v>0</v>
      </c>
      <c r="AP279" s="2175"/>
      <c r="AQ279" s="1958">
        <f>ROUND(AP279*$H279,2)</f>
        <v>0</v>
      </c>
      <c r="AR279" s="1842">
        <f>AP279+AN279+AL279+AJ279+AH279+AF279+AD279+AB279+Z279+X279+V279+T279+R279+P279+N279+L279+J279</f>
        <v>32</v>
      </c>
      <c r="AS279" s="692">
        <f>ROUND(AR279*H279,2)</f>
        <v>38000</v>
      </c>
      <c r="AT279" s="1828">
        <f>G279-AR279</f>
        <v>0</v>
      </c>
      <c r="AU279" s="703">
        <f>ROUND(AT279*H279,2)</f>
        <v>0</v>
      </c>
      <c r="AV279" s="814">
        <f>AU279/I279</f>
        <v>0</v>
      </c>
      <c r="GJ279" s="122" t="s">
        <v>7</v>
      </c>
      <c r="GK279" s="123" t="s">
        <v>31</v>
      </c>
      <c r="GL279" s="33"/>
      <c r="GM279" s="124">
        <f>GL279*G285</f>
        <v>0</v>
      </c>
      <c r="GN279" s="124">
        <v>0.21734000000000001</v>
      </c>
      <c r="GO279" s="124">
        <f>GN279*G285</f>
        <v>3.2601</v>
      </c>
      <c r="GP279" s="124">
        <v>0</v>
      </c>
      <c r="GQ279" s="125">
        <f>GP279*G285</f>
        <v>0</v>
      </c>
      <c r="GR279" s="22"/>
      <c r="GS279" s="22"/>
      <c r="GT279" s="22"/>
      <c r="GU279" s="22"/>
      <c r="GV279" s="22"/>
      <c r="GW279" s="22"/>
      <c r="GX279" s="22"/>
      <c r="GY279" s="22"/>
      <c r="GZ279" s="22"/>
      <c r="HA279" s="22"/>
      <c r="HB279" s="22"/>
      <c r="HO279" s="126" t="s">
        <v>110</v>
      </c>
      <c r="HQ279" s="126" t="s">
        <v>105</v>
      </c>
      <c r="HR279" s="126" t="s">
        <v>46</v>
      </c>
      <c r="HV279" s="13" t="s">
        <v>103</v>
      </c>
      <c r="IB279" s="127">
        <f>IF(GK279="základní",I285,0)</f>
        <v>17643</v>
      </c>
      <c r="IC279" s="127">
        <f>IF(GK279="snížená",I285,0)</f>
        <v>0</v>
      </c>
      <c r="ID279" s="127">
        <f>IF(GK279="zákl. přenesená",I285,0)</f>
        <v>0</v>
      </c>
      <c r="IE279" s="127">
        <f>IF(GK279="sníž. přenesená",I285,0)</f>
        <v>0</v>
      </c>
      <c r="IF279" s="127">
        <f>IF(GK279="nulová",I285,0)</f>
        <v>0</v>
      </c>
      <c r="IG279" s="13" t="s">
        <v>45</v>
      </c>
      <c r="IH279" s="127">
        <f>ROUND(H285*G285,2)</f>
        <v>17643</v>
      </c>
      <c r="II279" s="13" t="s">
        <v>110</v>
      </c>
      <c r="IJ279" s="126" t="s">
        <v>1497</v>
      </c>
    </row>
    <row r="280" spans="1:244" s="1" customFormat="1" ht="30" customHeight="1" x14ac:dyDescent="0.2">
      <c r="A280" s="23"/>
      <c r="B280" s="633"/>
      <c r="C280" s="685" t="s">
        <v>114</v>
      </c>
      <c r="D280" s="634" t="s">
        <v>7</v>
      </c>
      <c r="E280" s="635" t="s">
        <v>1495</v>
      </c>
      <c r="F280" s="636"/>
      <c r="G280" s="637">
        <v>32</v>
      </c>
      <c r="H280" s="638"/>
      <c r="I280" s="639"/>
      <c r="J280" s="693"/>
      <c r="K280" s="409"/>
      <c r="L280" s="693"/>
      <c r="M280" s="409"/>
      <c r="N280" s="693"/>
      <c r="O280" s="409"/>
      <c r="P280" s="693"/>
      <c r="Q280" s="409"/>
      <c r="R280" s="693"/>
      <c r="S280" s="409"/>
      <c r="T280" s="693"/>
      <c r="U280" s="409"/>
      <c r="V280" s="1683"/>
      <c r="W280" s="1684"/>
      <c r="X280" s="1683"/>
      <c r="Y280" s="1684"/>
      <c r="Z280" s="1683"/>
      <c r="AA280" s="1684"/>
      <c r="AB280" s="1853"/>
      <c r="AC280" s="1684"/>
      <c r="AD280" s="693"/>
      <c r="AE280" s="409"/>
      <c r="AF280" s="693"/>
      <c r="AG280" s="409"/>
      <c r="AH280" s="693"/>
      <c r="AI280" s="409"/>
      <c r="AJ280" s="1683"/>
      <c r="AK280" s="1684"/>
      <c r="AL280" s="693"/>
      <c r="AM280" s="409"/>
      <c r="AN280" s="2376"/>
      <c r="AO280" s="1684"/>
      <c r="AP280" s="2172"/>
      <c r="AQ280" s="1959"/>
      <c r="AR280" s="1837"/>
      <c r="AS280" s="409"/>
      <c r="AT280" s="897"/>
      <c r="AU280" s="174"/>
      <c r="AV280" s="815"/>
      <c r="GJ280" s="128"/>
      <c r="GK280" s="129"/>
      <c r="GL280" s="33"/>
      <c r="GM280" s="33"/>
      <c r="GN280" s="33"/>
      <c r="GO280" s="33"/>
      <c r="GP280" s="33"/>
      <c r="GQ280" s="34"/>
      <c r="GR280" s="22"/>
      <c r="GS280" s="22"/>
      <c r="GT280" s="22"/>
      <c r="GU280" s="22"/>
      <c r="GV280" s="22"/>
      <c r="GW280" s="22"/>
      <c r="GX280" s="22"/>
      <c r="GY280" s="22"/>
      <c r="GZ280" s="22"/>
      <c r="HA280" s="22"/>
      <c r="HB280" s="22"/>
      <c r="HQ280" s="13" t="s">
        <v>112</v>
      </c>
      <c r="HR280" s="13" t="s">
        <v>46</v>
      </c>
    </row>
    <row r="281" spans="1:244" s="10" customFormat="1" ht="30" customHeight="1" x14ac:dyDescent="0.2">
      <c r="A281" s="137"/>
      <c r="B281" s="627"/>
      <c r="C281" s="685" t="s">
        <v>114</v>
      </c>
      <c r="D281" s="628" t="s">
        <v>7</v>
      </c>
      <c r="E281" s="629" t="s">
        <v>560</v>
      </c>
      <c r="F281" s="630"/>
      <c r="G281" s="628" t="s">
        <v>7</v>
      </c>
      <c r="H281" s="631"/>
      <c r="I281" s="632"/>
      <c r="J281" s="260"/>
      <c r="K281" s="261"/>
      <c r="L281" s="260"/>
      <c r="M281" s="261"/>
      <c r="N281" s="260"/>
      <c r="O281" s="261"/>
      <c r="P281" s="260"/>
      <c r="Q281" s="261"/>
      <c r="R281" s="260"/>
      <c r="S281" s="261"/>
      <c r="T281" s="260"/>
      <c r="U281" s="261"/>
      <c r="V281" s="1687"/>
      <c r="W281" s="1688"/>
      <c r="X281" s="1687"/>
      <c r="Y281" s="1688"/>
      <c r="Z281" s="1687"/>
      <c r="AA281" s="1688"/>
      <c r="AB281" s="1857"/>
      <c r="AC281" s="1688"/>
      <c r="AD281" s="260"/>
      <c r="AE281" s="261"/>
      <c r="AF281" s="260"/>
      <c r="AG281" s="261"/>
      <c r="AH281" s="260"/>
      <c r="AI281" s="261"/>
      <c r="AJ281" s="1687"/>
      <c r="AK281" s="1688"/>
      <c r="AL281" s="260"/>
      <c r="AM281" s="261"/>
      <c r="AN281" s="2378"/>
      <c r="AO281" s="1688"/>
      <c r="AP281" s="2174"/>
      <c r="AQ281" s="1963"/>
      <c r="AR281" s="1839"/>
      <c r="AS281" s="261"/>
      <c r="AT281" s="901"/>
      <c r="AU281" s="239"/>
      <c r="AV281" s="528"/>
      <c r="GJ281" s="140"/>
      <c r="GK281" s="141"/>
      <c r="GL281" s="141"/>
      <c r="GM281" s="141"/>
      <c r="GN281" s="141"/>
      <c r="GO281" s="141"/>
      <c r="GP281" s="141"/>
      <c r="GQ281" s="142"/>
      <c r="HQ281" s="143" t="s">
        <v>114</v>
      </c>
      <c r="HR281" s="143" t="s">
        <v>46</v>
      </c>
      <c r="HS281" s="10" t="s">
        <v>46</v>
      </c>
      <c r="HT281" s="10" t="s">
        <v>23</v>
      </c>
      <c r="HU281" s="10" t="s">
        <v>45</v>
      </c>
      <c r="HV281" s="143" t="s">
        <v>103</v>
      </c>
    </row>
    <row r="282" spans="1:244" s="1" customFormat="1" ht="30" customHeight="1" x14ac:dyDescent="0.2">
      <c r="A282" s="23"/>
      <c r="B282" s="565" t="s">
        <v>532</v>
      </c>
      <c r="C282" s="566" t="s">
        <v>238</v>
      </c>
      <c r="D282" s="567" t="s">
        <v>567</v>
      </c>
      <c r="E282" s="568" t="s">
        <v>568</v>
      </c>
      <c r="F282" s="569" t="s">
        <v>341</v>
      </c>
      <c r="G282" s="570">
        <v>1</v>
      </c>
      <c r="H282" s="571">
        <v>513</v>
      </c>
      <c r="I282" s="572">
        <f>ROUND(H282*G282,2)</f>
        <v>513</v>
      </c>
      <c r="J282" s="694"/>
      <c r="K282" s="692">
        <f>ROUND(J282*$H282,2)</f>
        <v>0</v>
      </c>
      <c r="L282" s="694"/>
      <c r="M282" s="692">
        <f>ROUND(L282*$H282,2)</f>
        <v>0</v>
      </c>
      <c r="N282" s="694"/>
      <c r="O282" s="692">
        <f>ROUND(N282*$H282,2)</f>
        <v>0</v>
      </c>
      <c r="P282" s="694"/>
      <c r="Q282" s="692">
        <f>ROUND(P282*$H282,2)</f>
        <v>0</v>
      </c>
      <c r="R282" s="694"/>
      <c r="S282" s="692">
        <f>ROUND(R282*$H282,2)</f>
        <v>0</v>
      </c>
      <c r="T282" s="694"/>
      <c r="U282" s="692">
        <f>ROUND(T282*$H282,2)</f>
        <v>0</v>
      </c>
      <c r="V282" s="1694"/>
      <c r="W282" s="1682">
        <f>ROUND(V282*$H282,2)</f>
        <v>0</v>
      </c>
      <c r="X282" s="1689"/>
      <c r="Y282" s="1682">
        <f>ROUND(X282*$H282,2)</f>
        <v>0</v>
      </c>
      <c r="Z282" s="1825"/>
      <c r="AA282" s="1682">
        <f>ROUND(Z282*$H282,2)</f>
        <v>0</v>
      </c>
      <c r="AB282" s="1951"/>
      <c r="AC282" s="1682">
        <f>ROUND(AB282*$H282,2)</f>
        <v>0</v>
      </c>
      <c r="AD282" s="694"/>
      <c r="AE282" s="692">
        <f>ROUND(AD282*$H282,2)</f>
        <v>0</v>
      </c>
      <c r="AF282" s="694"/>
      <c r="AG282" s="692">
        <f>ROUND(AF282*$H282,2)</f>
        <v>0</v>
      </c>
      <c r="AH282" s="694"/>
      <c r="AI282" s="692">
        <f>ROUND(AH282*$H282,2)</f>
        <v>0</v>
      </c>
      <c r="AJ282" s="2111"/>
      <c r="AK282" s="1682">
        <f>ROUND(AJ282*$H282,2)</f>
        <v>0</v>
      </c>
      <c r="AL282" s="694">
        <v>1</v>
      </c>
      <c r="AM282" s="692">
        <f>ROUND(AL282*$H282,2)</f>
        <v>513</v>
      </c>
      <c r="AN282" s="2379"/>
      <c r="AO282" s="1682">
        <f>ROUND(AN282*$H282,2)</f>
        <v>0</v>
      </c>
      <c r="AP282" s="2175"/>
      <c r="AQ282" s="1958">
        <f>ROUND(AP282*$H282,2)</f>
        <v>0</v>
      </c>
      <c r="AR282" s="1842">
        <f>AP282+AN282+AL282+AJ282+AH282+AF282+AD282+AB282+Z282+X282+V282+T282+R282+P282+N282+L282+J282</f>
        <v>1</v>
      </c>
      <c r="AS282" s="692">
        <f>ROUND(AR282*H282,2)</f>
        <v>513</v>
      </c>
      <c r="AT282" s="1828">
        <f>G282-AR282</f>
        <v>0</v>
      </c>
      <c r="AU282" s="703">
        <f>ROUND(AT282*H282,2)</f>
        <v>0</v>
      </c>
      <c r="AV282" s="814">
        <f>AU282/I282</f>
        <v>0</v>
      </c>
      <c r="GJ282" s="164" t="s">
        <v>7</v>
      </c>
      <c r="GK282" s="165" t="s">
        <v>31</v>
      </c>
      <c r="GL282" s="33"/>
      <c r="GM282" s="124">
        <f>GL282*G288</f>
        <v>0</v>
      </c>
      <c r="GN282" s="124">
        <v>6.8000000000000005E-2</v>
      </c>
      <c r="GO282" s="124">
        <f>GN282*G288</f>
        <v>0.748</v>
      </c>
      <c r="GP282" s="124">
        <v>0</v>
      </c>
      <c r="GQ282" s="125">
        <f>GP282*G288</f>
        <v>0</v>
      </c>
      <c r="GR282" s="22"/>
      <c r="GS282" s="22"/>
      <c r="GT282" s="22"/>
      <c r="GU282" s="22"/>
      <c r="GV282" s="22"/>
      <c r="GW282" s="22"/>
      <c r="GX282" s="22"/>
      <c r="GY282" s="22"/>
      <c r="GZ282" s="22"/>
      <c r="HA282" s="22"/>
      <c r="HB282" s="22"/>
      <c r="HO282" s="126" t="s">
        <v>166</v>
      </c>
      <c r="HQ282" s="126" t="s">
        <v>238</v>
      </c>
      <c r="HR282" s="126" t="s">
        <v>46</v>
      </c>
      <c r="HV282" s="13" t="s">
        <v>103</v>
      </c>
      <c r="IB282" s="127">
        <f>IF(GK282="základní",I288,0)</f>
        <v>47479.3</v>
      </c>
      <c r="IC282" s="127">
        <f>IF(GK282="snížená",I288,0)</f>
        <v>0</v>
      </c>
      <c r="ID282" s="127">
        <f>IF(GK282="zákl. přenesená",I288,0)</f>
        <v>0</v>
      </c>
      <c r="IE282" s="127">
        <f>IF(GK282="sníž. přenesená",I288,0)</f>
        <v>0</v>
      </c>
      <c r="IF282" s="127">
        <f>IF(GK282="nulová",I288,0)</f>
        <v>0</v>
      </c>
      <c r="IG282" s="13" t="s">
        <v>45</v>
      </c>
      <c r="IH282" s="127">
        <f>ROUND(H288*G288,2)</f>
        <v>47479.3</v>
      </c>
      <c r="II282" s="13" t="s">
        <v>110</v>
      </c>
      <c r="IJ282" s="126" t="s">
        <v>1498</v>
      </c>
    </row>
    <row r="283" spans="1:244" s="10" customFormat="1" ht="30" customHeight="1" x14ac:dyDescent="0.2">
      <c r="A283" s="137"/>
      <c r="B283" s="633"/>
      <c r="C283" s="685" t="s">
        <v>114</v>
      </c>
      <c r="D283" s="634" t="s">
        <v>7</v>
      </c>
      <c r="E283" s="635" t="s">
        <v>570</v>
      </c>
      <c r="F283" s="636"/>
      <c r="G283" s="637">
        <v>1</v>
      </c>
      <c r="H283" s="638"/>
      <c r="I283" s="639"/>
      <c r="J283" s="260"/>
      <c r="K283" s="261"/>
      <c r="L283" s="260"/>
      <c r="M283" s="261"/>
      <c r="N283" s="260"/>
      <c r="O283" s="261"/>
      <c r="P283" s="260"/>
      <c r="Q283" s="261"/>
      <c r="R283" s="260"/>
      <c r="S283" s="261"/>
      <c r="T283" s="260"/>
      <c r="U283" s="261"/>
      <c r="V283" s="1687"/>
      <c r="W283" s="1688"/>
      <c r="X283" s="1687"/>
      <c r="Y283" s="1688"/>
      <c r="Z283" s="1687"/>
      <c r="AA283" s="1688"/>
      <c r="AB283" s="1857"/>
      <c r="AC283" s="1688"/>
      <c r="AD283" s="260"/>
      <c r="AE283" s="261"/>
      <c r="AF283" s="260"/>
      <c r="AG283" s="261"/>
      <c r="AH283" s="260"/>
      <c r="AI283" s="261"/>
      <c r="AJ283" s="1687"/>
      <c r="AK283" s="1688"/>
      <c r="AL283" s="260"/>
      <c r="AM283" s="261"/>
      <c r="AN283" s="2378"/>
      <c r="AO283" s="1688"/>
      <c r="AP283" s="2174"/>
      <c r="AQ283" s="1963"/>
      <c r="AR283" s="1839"/>
      <c r="AS283" s="261"/>
      <c r="AT283" s="901"/>
      <c r="AU283" s="239"/>
      <c r="AV283" s="528"/>
      <c r="GJ283" s="140"/>
      <c r="GK283" s="141"/>
      <c r="GL283" s="141"/>
      <c r="GM283" s="141"/>
      <c r="GN283" s="141"/>
      <c r="GO283" s="141"/>
      <c r="GP283" s="141"/>
      <c r="GQ283" s="142"/>
      <c r="HQ283" s="143" t="s">
        <v>114</v>
      </c>
      <c r="HR283" s="143" t="s">
        <v>46</v>
      </c>
      <c r="HS283" s="10" t="s">
        <v>46</v>
      </c>
      <c r="HT283" s="10" t="s">
        <v>23</v>
      </c>
      <c r="HU283" s="10" t="s">
        <v>45</v>
      </c>
      <c r="HV283" s="143" t="s">
        <v>103</v>
      </c>
    </row>
    <row r="284" spans="1:244" s="1" customFormat="1" ht="30" customHeight="1" x14ac:dyDescent="0.2">
      <c r="A284" s="23"/>
      <c r="B284" s="627"/>
      <c r="C284" s="685" t="s">
        <v>114</v>
      </c>
      <c r="D284" s="628" t="s">
        <v>7</v>
      </c>
      <c r="E284" s="629" t="s">
        <v>560</v>
      </c>
      <c r="F284" s="630"/>
      <c r="G284" s="628" t="s">
        <v>7</v>
      </c>
      <c r="H284" s="631"/>
      <c r="I284" s="632"/>
      <c r="J284" s="699"/>
      <c r="K284" s="409"/>
      <c r="L284" s="699"/>
      <c r="M284" s="409"/>
      <c r="N284" s="699"/>
      <c r="O284" s="409"/>
      <c r="P284" s="699"/>
      <c r="Q284" s="409"/>
      <c r="R284" s="699"/>
      <c r="S284" s="409"/>
      <c r="T284" s="699"/>
      <c r="U284" s="409"/>
      <c r="V284" s="1697"/>
      <c r="W284" s="1684"/>
      <c r="X284" s="1697"/>
      <c r="Y284" s="1684"/>
      <c r="Z284" s="1697"/>
      <c r="AA284" s="1684"/>
      <c r="AB284" s="1953"/>
      <c r="AC284" s="1684"/>
      <c r="AD284" s="699"/>
      <c r="AE284" s="409"/>
      <c r="AF284" s="699"/>
      <c r="AG284" s="409"/>
      <c r="AH284" s="699"/>
      <c r="AI284" s="409"/>
      <c r="AJ284" s="1697"/>
      <c r="AK284" s="1684"/>
      <c r="AL284" s="699"/>
      <c r="AM284" s="409"/>
      <c r="AN284" s="2384"/>
      <c r="AO284" s="1684"/>
      <c r="AP284" s="2179"/>
      <c r="AQ284" s="1959"/>
      <c r="AR284" s="1845"/>
      <c r="AS284" s="409"/>
      <c r="AT284" s="1830"/>
      <c r="AU284" s="174"/>
      <c r="AV284" s="815"/>
      <c r="GJ284" s="164" t="s">
        <v>7</v>
      </c>
      <c r="GK284" s="165" t="s">
        <v>31</v>
      </c>
      <c r="GL284" s="33"/>
      <c r="GM284" s="124">
        <f>GL284*G290</f>
        <v>0</v>
      </c>
      <c r="GN284" s="124">
        <v>6.8000000000000005E-2</v>
      </c>
      <c r="GO284" s="124">
        <f>GN284*G290</f>
        <v>0.27200000000000002</v>
      </c>
      <c r="GP284" s="124">
        <v>0</v>
      </c>
      <c r="GQ284" s="125">
        <f>GP284*G290</f>
        <v>0</v>
      </c>
      <c r="GR284" s="22"/>
      <c r="GS284" s="22"/>
      <c r="GT284" s="22"/>
      <c r="GU284" s="22"/>
      <c r="GV284" s="22"/>
      <c r="GW284" s="22"/>
      <c r="GX284" s="22"/>
      <c r="GY284" s="22"/>
      <c r="GZ284" s="22"/>
      <c r="HA284" s="22"/>
      <c r="HB284" s="22"/>
      <c r="HO284" s="126" t="s">
        <v>166</v>
      </c>
      <c r="HQ284" s="126" t="s">
        <v>238</v>
      </c>
      <c r="HR284" s="126" t="s">
        <v>46</v>
      </c>
      <c r="HV284" s="13" t="s">
        <v>103</v>
      </c>
      <c r="IB284" s="127">
        <f>IF(GK284="základní",I290,0)</f>
        <v>17200</v>
      </c>
      <c r="IC284" s="127">
        <f>IF(GK284="snížená",I290,0)</f>
        <v>0</v>
      </c>
      <c r="ID284" s="127">
        <f>IF(GK284="zákl. přenesená",I290,0)</f>
        <v>0</v>
      </c>
      <c r="IE284" s="127">
        <f>IF(GK284="sníž. přenesená",I290,0)</f>
        <v>0</v>
      </c>
      <c r="IF284" s="127">
        <f>IF(GK284="nulová",I290,0)</f>
        <v>0</v>
      </c>
      <c r="IG284" s="13" t="s">
        <v>45</v>
      </c>
      <c r="IH284" s="127">
        <f>ROUND(H290*G290,2)</f>
        <v>17200</v>
      </c>
      <c r="II284" s="13" t="s">
        <v>110</v>
      </c>
      <c r="IJ284" s="126" t="s">
        <v>1499</v>
      </c>
    </row>
    <row r="285" spans="1:244" s="10" customFormat="1" ht="30" customHeight="1" x14ac:dyDescent="0.2">
      <c r="A285" s="137"/>
      <c r="B285" s="550" t="s">
        <v>537</v>
      </c>
      <c r="C285" s="558" t="s">
        <v>105</v>
      </c>
      <c r="D285" s="559" t="s">
        <v>572</v>
      </c>
      <c r="E285" s="560" t="s">
        <v>573</v>
      </c>
      <c r="F285" s="561" t="s">
        <v>341</v>
      </c>
      <c r="G285" s="562">
        <v>15</v>
      </c>
      <c r="H285" s="563">
        <v>1176.2</v>
      </c>
      <c r="I285" s="564">
        <f>ROUND(H285*G285,2)</f>
        <v>17643</v>
      </c>
      <c r="J285" s="694"/>
      <c r="K285" s="692">
        <f>ROUND(J285*$H285,2)</f>
        <v>0</v>
      </c>
      <c r="L285" s="694"/>
      <c r="M285" s="692">
        <f>ROUND(L285*$H285,2)</f>
        <v>0</v>
      </c>
      <c r="N285" s="694"/>
      <c r="O285" s="692">
        <f>ROUND(N285*$H285,2)</f>
        <v>0</v>
      </c>
      <c r="P285" s="694"/>
      <c r="Q285" s="692">
        <f>ROUND(P285*$H285,2)</f>
        <v>0</v>
      </c>
      <c r="R285" s="694"/>
      <c r="S285" s="692">
        <f>ROUND(R285*$H285,2)</f>
        <v>0</v>
      </c>
      <c r="T285" s="694"/>
      <c r="U285" s="692">
        <f>ROUND(T285*$H285,2)</f>
        <v>0</v>
      </c>
      <c r="V285" s="1694"/>
      <c r="W285" s="1682">
        <f>ROUND(V285*$H285,2)</f>
        <v>0</v>
      </c>
      <c r="X285" s="1689">
        <v>7</v>
      </c>
      <c r="Y285" s="1682">
        <f>ROUND(X285*$H285,2)</f>
        <v>8233.4</v>
      </c>
      <c r="Z285" s="1825">
        <v>3</v>
      </c>
      <c r="AA285" s="1682">
        <f>ROUND(Z285*$H285,2)</f>
        <v>3528.6</v>
      </c>
      <c r="AB285" s="1951"/>
      <c r="AC285" s="1682">
        <f>ROUND(AB285*$H285,2)</f>
        <v>0</v>
      </c>
      <c r="AD285" s="694"/>
      <c r="AE285" s="692">
        <f>ROUND(AD285*$H285,2)</f>
        <v>0</v>
      </c>
      <c r="AF285" s="694"/>
      <c r="AG285" s="692">
        <f>ROUND(AF285*$H285,2)</f>
        <v>0</v>
      </c>
      <c r="AH285" s="694">
        <v>1</v>
      </c>
      <c r="AI285" s="692">
        <f>ROUND(AH285*$H285,2)</f>
        <v>1176.2</v>
      </c>
      <c r="AJ285" s="2111">
        <v>1</v>
      </c>
      <c r="AK285" s="1682">
        <f>ROUND(AJ285*$H285,2)</f>
        <v>1176.2</v>
      </c>
      <c r="AL285" s="694">
        <v>3</v>
      </c>
      <c r="AM285" s="692">
        <f>ROUND(AL285*$H285,2)</f>
        <v>3528.6</v>
      </c>
      <c r="AN285" s="2379"/>
      <c r="AO285" s="1682">
        <f>ROUND(AN285*$H285,2)</f>
        <v>0</v>
      </c>
      <c r="AP285" s="2175"/>
      <c r="AQ285" s="1958">
        <f>ROUND(AP285*$H285,2)</f>
        <v>0</v>
      </c>
      <c r="AR285" s="1842">
        <f>AP285+AN285+AL285+AJ285+AH285+AF285+AD285+AB285+Z285+X285+V285+T285+R285+P285+N285+L285+J285</f>
        <v>15</v>
      </c>
      <c r="AS285" s="692">
        <f>ROUND(AR285*H285,2)</f>
        <v>17643</v>
      </c>
      <c r="AT285" s="1828">
        <f>G285-AR285</f>
        <v>0</v>
      </c>
      <c r="AU285" s="703">
        <f>ROUND(AT285*H285,2)</f>
        <v>0</v>
      </c>
      <c r="AV285" s="814">
        <f>AU285/I285</f>
        <v>0</v>
      </c>
      <c r="GJ285" s="140"/>
      <c r="GK285" s="141"/>
      <c r="GL285" s="141"/>
      <c r="GM285" s="141"/>
      <c r="GN285" s="141"/>
      <c r="GO285" s="141"/>
      <c r="GP285" s="141"/>
      <c r="GQ285" s="142"/>
      <c r="HQ285" s="143" t="s">
        <v>114</v>
      </c>
      <c r="HR285" s="143" t="s">
        <v>46</v>
      </c>
      <c r="HS285" s="10" t="s">
        <v>46</v>
      </c>
      <c r="HT285" s="10" t="s">
        <v>23</v>
      </c>
      <c r="HU285" s="10" t="s">
        <v>45</v>
      </c>
      <c r="HV285" s="143" t="s">
        <v>103</v>
      </c>
    </row>
    <row r="286" spans="1:244" s="1" customFormat="1" ht="30" customHeight="1" x14ac:dyDescent="0.2">
      <c r="A286" s="23"/>
      <c r="B286" s="625"/>
      <c r="C286" s="685" t="s">
        <v>112</v>
      </c>
      <c r="D286" s="196"/>
      <c r="E286" s="626" t="s">
        <v>575</v>
      </c>
      <c r="F286" s="196"/>
      <c r="G286" s="196"/>
      <c r="H286" s="197"/>
      <c r="I286" s="498"/>
      <c r="J286" s="693"/>
      <c r="K286" s="409"/>
      <c r="L286" s="693"/>
      <c r="M286" s="409"/>
      <c r="N286" s="693"/>
      <c r="O286" s="409"/>
      <c r="P286" s="693"/>
      <c r="Q286" s="409"/>
      <c r="R286" s="693"/>
      <c r="S286" s="409"/>
      <c r="T286" s="693"/>
      <c r="U286" s="409"/>
      <c r="V286" s="1683"/>
      <c r="W286" s="1684"/>
      <c r="X286" s="1683"/>
      <c r="Y286" s="1684"/>
      <c r="Z286" s="1683"/>
      <c r="AA286" s="1684"/>
      <c r="AB286" s="1853"/>
      <c r="AC286" s="1684"/>
      <c r="AD286" s="693"/>
      <c r="AE286" s="409"/>
      <c r="AF286" s="693"/>
      <c r="AG286" s="409"/>
      <c r="AH286" s="693"/>
      <c r="AI286" s="409"/>
      <c r="AJ286" s="1683"/>
      <c r="AK286" s="1684"/>
      <c r="AL286" s="693"/>
      <c r="AM286" s="409"/>
      <c r="AN286" s="2376"/>
      <c r="AO286" s="1684"/>
      <c r="AP286" s="2172"/>
      <c r="AQ286" s="1959"/>
      <c r="AR286" s="1837"/>
      <c r="AS286" s="409"/>
      <c r="AT286" s="897"/>
      <c r="AU286" s="174"/>
      <c r="AV286" s="815"/>
      <c r="GJ286" s="122" t="s">
        <v>7</v>
      </c>
      <c r="GK286" s="123" t="s">
        <v>31</v>
      </c>
      <c r="GL286" s="33"/>
      <c r="GM286" s="124">
        <f>GL286*G292</f>
        <v>0</v>
      </c>
      <c r="GN286" s="124">
        <v>3.1E-4</v>
      </c>
      <c r="GO286" s="124">
        <f>GN286*G292</f>
        <v>4.6499999999999996E-3</v>
      </c>
      <c r="GP286" s="124">
        <v>0</v>
      </c>
      <c r="GQ286" s="125">
        <f>GP286*G292</f>
        <v>0</v>
      </c>
      <c r="GR286" s="22"/>
      <c r="GS286" s="22"/>
      <c r="GT286" s="22"/>
      <c r="GU286" s="22"/>
      <c r="GV286" s="22"/>
      <c r="GW286" s="22"/>
      <c r="GX286" s="22"/>
      <c r="GY286" s="22"/>
      <c r="GZ286" s="22"/>
      <c r="HA286" s="22"/>
      <c r="HB286" s="22"/>
      <c r="HO286" s="126" t="s">
        <v>110</v>
      </c>
      <c r="HQ286" s="126" t="s">
        <v>105</v>
      </c>
      <c r="HR286" s="126" t="s">
        <v>46</v>
      </c>
      <c r="HV286" s="13" t="s">
        <v>103</v>
      </c>
      <c r="IB286" s="127">
        <f>IF(GK286="základní",I292,0)</f>
        <v>27576</v>
      </c>
      <c r="IC286" s="127">
        <f>IF(GK286="snížená",I292,0)</f>
        <v>0</v>
      </c>
      <c r="ID286" s="127">
        <f>IF(GK286="zákl. přenesená",I292,0)</f>
        <v>0</v>
      </c>
      <c r="IE286" s="127">
        <f>IF(GK286="sníž. přenesená",I292,0)</f>
        <v>0</v>
      </c>
      <c r="IF286" s="127">
        <f>IF(GK286="nulová",I292,0)</f>
        <v>0</v>
      </c>
      <c r="IG286" s="13" t="s">
        <v>45</v>
      </c>
      <c r="IH286" s="127">
        <f>ROUND(H292*G292,2)</f>
        <v>27576</v>
      </c>
      <c r="II286" s="13" t="s">
        <v>110</v>
      </c>
      <c r="IJ286" s="126" t="s">
        <v>1500</v>
      </c>
    </row>
    <row r="287" spans="1:244" s="1" customFormat="1" ht="30" customHeight="1" x14ac:dyDescent="0.2">
      <c r="A287" s="23"/>
      <c r="B287" s="633"/>
      <c r="C287" s="685" t="s">
        <v>114</v>
      </c>
      <c r="D287" s="634" t="s">
        <v>7</v>
      </c>
      <c r="E287" s="635" t="s">
        <v>854</v>
      </c>
      <c r="F287" s="636"/>
      <c r="G287" s="637">
        <v>15</v>
      </c>
      <c r="H287" s="638"/>
      <c r="I287" s="639"/>
      <c r="J287" s="693"/>
      <c r="K287" s="409"/>
      <c r="L287" s="693"/>
      <c r="M287" s="409"/>
      <c r="N287" s="693"/>
      <c r="O287" s="409"/>
      <c r="P287" s="693"/>
      <c r="Q287" s="409"/>
      <c r="R287" s="693"/>
      <c r="S287" s="409"/>
      <c r="T287" s="693"/>
      <c r="U287" s="409"/>
      <c r="V287" s="1683"/>
      <c r="W287" s="1684"/>
      <c r="X287" s="1683"/>
      <c r="Y287" s="1684"/>
      <c r="Z287" s="1683"/>
      <c r="AA287" s="1684"/>
      <c r="AB287" s="1853"/>
      <c r="AC287" s="1684"/>
      <c r="AD287" s="693"/>
      <c r="AE287" s="409"/>
      <c r="AF287" s="693"/>
      <c r="AG287" s="409"/>
      <c r="AH287" s="693"/>
      <c r="AI287" s="409"/>
      <c r="AJ287" s="1683"/>
      <c r="AK287" s="1684"/>
      <c r="AL287" s="693"/>
      <c r="AM287" s="409"/>
      <c r="AN287" s="2376"/>
      <c r="AO287" s="1684"/>
      <c r="AP287" s="2172"/>
      <c r="AQ287" s="1959"/>
      <c r="AR287" s="1837"/>
      <c r="AS287" s="409"/>
      <c r="AT287" s="897"/>
      <c r="AU287" s="174"/>
      <c r="AV287" s="815"/>
      <c r="GJ287" s="128"/>
      <c r="GK287" s="129"/>
      <c r="GL287" s="33"/>
      <c r="GM287" s="33"/>
      <c r="GN287" s="33"/>
      <c r="GO287" s="33"/>
      <c r="GP287" s="33"/>
      <c r="GQ287" s="34"/>
      <c r="GR287" s="22"/>
      <c r="GS287" s="22"/>
      <c r="GT287" s="22"/>
      <c r="GU287" s="22"/>
      <c r="GV287" s="22"/>
      <c r="GW287" s="22"/>
      <c r="GX287" s="22"/>
      <c r="GY287" s="22"/>
      <c r="GZ287" s="22"/>
      <c r="HA287" s="22"/>
      <c r="HB287" s="22"/>
      <c r="HQ287" s="13" t="s">
        <v>112</v>
      </c>
      <c r="HR287" s="13" t="s">
        <v>46</v>
      </c>
    </row>
    <row r="288" spans="1:244" s="1" customFormat="1" ht="30" customHeight="1" x14ac:dyDescent="0.2">
      <c r="A288" s="23"/>
      <c r="B288" s="565" t="s">
        <v>541</v>
      </c>
      <c r="C288" s="566" t="s">
        <v>238</v>
      </c>
      <c r="D288" s="567" t="s">
        <v>587</v>
      </c>
      <c r="E288" s="568" t="s">
        <v>588</v>
      </c>
      <c r="F288" s="569" t="s">
        <v>341</v>
      </c>
      <c r="G288" s="570">
        <v>11</v>
      </c>
      <c r="H288" s="571">
        <v>4316.3</v>
      </c>
      <c r="I288" s="572">
        <f>ROUND(H288*G288,2)</f>
        <v>47479.3</v>
      </c>
      <c r="J288" s="694"/>
      <c r="K288" s="692">
        <f>ROUND(J288*$H288,2)</f>
        <v>0</v>
      </c>
      <c r="L288" s="694"/>
      <c r="M288" s="692">
        <f>ROUND(L288*$H288,2)</f>
        <v>0</v>
      </c>
      <c r="N288" s="694"/>
      <c r="O288" s="692">
        <f>ROUND(N288*$H288,2)</f>
        <v>0</v>
      </c>
      <c r="P288" s="694"/>
      <c r="Q288" s="692">
        <f>ROUND(P288*$H288,2)</f>
        <v>0</v>
      </c>
      <c r="R288" s="694"/>
      <c r="S288" s="692">
        <f>ROUND(R288*$H288,2)</f>
        <v>0</v>
      </c>
      <c r="T288" s="694"/>
      <c r="U288" s="692">
        <f>ROUND(T288*$H288,2)</f>
        <v>0</v>
      </c>
      <c r="V288" s="1694"/>
      <c r="W288" s="1682">
        <f>ROUND(V288*$H288,2)</f>
        <v>0</v>
      </c>
      <c r="X288" s="1689">
        <v>4</v>
      </c>
      <c r="Y288" s="1682">
        <f>ROUND(X288*$H288,2)</f>
        <v>17265.2</v>
      </c>
      <c r="Z288" s="1825">
        <v>2</v>
      </c>
      <c r="AA288" s="1682">
        <f>ROUND(Z288*$H288,2)</f>
        <v>8632.6</v>
      </c>
      <c r="AB288" s="1951">
        <v>1</v>
      </c>
      <c r="AC288" s="1682">
        <f>ROUND(AB288*$H288,2)</f>
        <v>4316.3</v>
      </c>
      <c r="AD288" s="694"/>
      <c r="AE288" s="692">
        <f>ROUND(AD288*$H288,2)</f>
        <v>0</v>
      </c>
      <c r="AF288" s="694"/>
      <c r="AG288" s="692">
        <f>ROUND(AF288*$H288,2)</f>
        <v>0</v>
      </c>
      <c r="AH288" s="694"/>
      <c r="AI288" s="692">
        <f>ROUND(AH288*$H288,2)</f>
        <v>0</v>
      </c>
      <c r="AJ288" s="2111"/>
      <c r="AK288" s="1682">
        <f>ROUND(AJ288*$H288,2)</f>
        <v>0</v>
      </c>
      <c r="AL288" s="694">
        <v>4</v>
      </c>
      <c r="AM288" s="692">
        <f>ROUND(AL288*$H288,2)</f>
        <v>17265.2</v>
      </c>
      <c r="AN288" s="2379"/>
      <c r="AO288" s="1682">
        <f>ROUND(AN288*$H288,2)</f>
        <v>0</v>
      </c>
      <c r="AP288" s="2175"/>
      <c r="AQ288" s="1958">
        <f>ROUND(AP288*$H288,2)</f>
        <v>0</v>
      </c>
      <c r="AR288" s="1842">
        <f>AP288+AN288+AL288+AJ288+AH288+AF288+AD288+AB288+Z288+X288+V288+T288+R288+P288+N288+L288+J288</f>
        <v>11</v>
      </c>
      <c r="AS288" s="692">
        <f>ROUND(AR288*H288,2)</f>
        <v>47479.3</v>
      </c>
      <c r="AT288" s="1828">
        <f>G288-AR288</f>
        <v>0</v>
      </c>
      <c r="AU288" s="703">
        <f>ROUND(AT288*H288,2)</f>
        <v>0</v>
      </c>
      <c r="AV288" s="814">
        <f>AU288/I288</f>
        <v>0</v>
      </c>
      <c r="GJ288" s="122" t="s">
        <v>7</v>
      </c>
      <c r="GK288" s="123" t="s">
        <v>31</v>
      </c>
      <c r="GL288" s="33"/>
      <c r="GM288" s="124">
        <f>GL288*G294</f>
        <v>0</v>
      </c>
      <c r="GN288" s="124">
        <v>9.0000000000000006E-5</v>
      </c>
      <c r="GO288" s="124">
        <f>GN288*G294</f>
        <v>5.419800000000001E-2</v>
      </c>
      <c r="GP288" s="124">
        <v>0</v>
      </c>
      <c r="GQ288" s="125">
        <f>GP288*G294</f>
        <v>0</v>
      </c>
      <c r="GR288" s="22"/>
      <c r="GS288" s="22"/>
      <c r="GT288" s="22"/>
      <c r="GU288" s="22"/>
      <c r="GV288" s="22"/>
      <c r="GW288" s="22"/>
      <c r="GX288" s="22"/>
      <c r="GY288" s="22"/>
      <c r="GZ288" s="22"/>
      <c r="HA288" s="22"/>
      <c r="HB288" s="22"/>
      <c r="HO288" s="126" t="s">
        <v>110</v>
      </c>
      <c r="HQ288" s="126" t="s">
        <v>105</v>
      </c>
      <c r="HR288" s="126" t="s">
        <v>46</v>
      </c>
      <c r="HV288" s="13" t="s">
        <v>103</v>
      </c>
      <c r="IB288" s="127">
        <f>IF(GK288="základní",I294,0)</f>
        <v>15295.88</v>
      </c>
      <c r="IC288" s="127">
        <f>IF(GK288="snížená",I294,0)</f>
        <v>0</v>
      </c>
      <c r="ID288" s="127">
        <f>IF(GK288="zákl. přenesená",I294,0)</f>
        <v>0</v>
      </c>
      <c r="IE288" s="127">
        <f>IF(GK288="sníž. přenesená",I294,0)</f>
        <v>0</v>
      </c>
      <c r="IF288" s="127">
        <f>IF(GK288="nulová",I294,0)</f>
        <v>0</v>
      </c>
      <c r="IG288" s="13" t="s">
        <v>45</v>
      </c>
      <c r="IH288" s="127">
        <f>ROUND(H294*G294,2)</f>
        <v>15295.88</v>
      </c>
      <c r="II288" s="13" t="s">
        <v>110</v>
      </c>
      <c r="IJ288" s="126" t="s">
        <v>1501</v>
      </c>
    </row>
    <row r="289" spans="1:244" s="10" customFormat="1" ht="30" customHeight="1" x14ac:dyDescent="0.2">
      <c r="A289" s="137"/>
      <c r="B289" s="633"/>
      <c r="C289" s="685" t="s">
        <v>114</v>
      </c>
      <c r="D289" s="634" t="s">
        <v>7</v>
      </c>
      <c r="E289" s="635" t="s">
        <v>581</v>
      </c>
      <c r="F289" s="636"/>
      <c r="G289" s="637">
        <v>11</v>
      </c>
      <c r="H289" s="638"/>
      <c r="I289" s="639"/>
      <c r="J289" s="260"/>
      <c r="K289" s="261"/>
      <c r="L289" s="260"/>
      <c r="M289" s="261"/>
      <c r="N289" s="260"/>
      <c r="O289" s="261"/>
      <c r="P289" s="260"/>
      <c r="Q289" s="261"/>
      <c r="R289" s="260"/>
      <c r="S289" s="261"/>
      <c r="T289" s="260"/>
      <c r="U289" s="261"/>
      <c r="V289" s="1687"/>
      <c r="W289" s="1688"/>
      <c r="X289" s="1687"/>
      <c r="Y289" s="1688"/>
      <c r="Z289" s="1687"/>
      <c r="AA289" s="1688"/>
      <c r="AB289" s="1857"/>
      <c r="AC289" s="1688"/>
      <c r="AD289" s="260"/>
      <c r="AE289" s="261"/>
      <c r="AF289" s="260"/>
      <c r="AG289" s="261"/>
      <c r="AH289" s="260"/>
      <c r="AI289" s="261"/>
      <c r="AJ289" s="1687"/>
      <c r="AK289" s="1688"/>
      <c r="AL289" s="260"/>
      <c r="AM289" s="261"/>
      <c r="AN289" s="2378"/>
      <c r="AO289" s="1688"/>
      <c r="AP289" s="2174"/>
      <c r="AQ289" s="1963"/>
      <c r="AR289" s="1839"/>
      <c r="AS289" s="261"/>
      <c r="AT289" s="901"/>
      <c r="AU289" s="239"/>
      <c r="AV289" s="528"/>
      <c r="GJ289" s="140"/>
      <c r="GK289" s="141"/>
      <c r="GL289" s="141"/>
      <c r="GM289" s="141"/>
      <c r="GN289" s="141"/>
      <c r="GO289" s="141"/>
      <c r="GP289" s="141"/>
      <c r="GQ289" s="142"/>
      <c r="HQ289" s="143" t="s">
        <v>114</v>
      </c>
      <c r="HR289" s="143" t="s">
        <v>46</v>
      </c>
      <c r="HS289" s="10" t="s">
        <v>46</v>
      </c>
      <c r="HT289" s="10" t="s">
        <v>23</v>
      </c>
      <c r="HU289" s="10" t="s">
        <v>45</v>
      </c>
      <c r="HV289" s="143" t="s">
        <v>103</v>
      </c>
    </row>
    <row r="290" spans="1:244" s="1" customFormat="1" ht="30" customHeight="1" x14ac:dyDescent="0.2">
      <c r="A290" s="23"/>
      <c r="B290" s="565" t="s">
        <v>546</v>
      </c>
      <c r="C290" s="566" t="s">
        <v>238</v>
      </c>
      <c r="D290" s="567" t="s">
        <v>592</v>
      </c>
      <c r="E290" s="568" t="s">
        <v>593</v>
      </c>
      <c r="F290" s="569" t="s">
        <v>341</v>
      </c>
      <c r="G290" s="570">
        <v>4</v>
      </c>
      <c r="H290" s="571">
        <v>4300</v>
      </c>
      <c r="I290" s="572">
        <f>ROUND(H290*G290,2)</f>
        <v>17200</v>
      </c>
      <c r="J290" s="694"/>
      <c r="K290" s="692">
        <f>ROUND(J290*$H290,2)</f>
        <v>0</v>
      </c>
      <c r="L290" s="694"/>
      <c r="M290" s="692">
        <f>ROUND(L290*$H290,2)</f>
        <v>0</v>
      </c>
      <c r="N290" s="694"/>
      <c r="O290" s="692">
        <f>ROUND(N290*$H290,2)</f>
        <v>0</v>
      </c>
      <c r="P290" s="694"/>
      <c r="Q290" s="692">
        <f>ROUND(P290*$H290,2)</f>
        <v>0</v>
      </c>
      <c r="R290" s="694"/>
      <c r="S290" s="692">
        <f>ROUND(R290*$H290,2)</f>
        <v>0</v>
      </c>
      <c r="T290" s="694"/>
      <c r="U290" s="692">
        <f>ROUND(T290*$H290,2)</f>
        <v>0</v>
      </c>
      <c r="V290" s="1694"/>
      <c r="W290" s="1682">
        <f>ROUND(V290*$H290,2)</f>
        <v>0</v>
      </c>
      <c r="X290" s="1689">
        <v>4</v>
      </c>
      <c r="Y290" s="1682">
        <f>ROUND(X290*$H290,2)</f>
        <v>17200</v>
      </c>
      <c r="Z290" s="1825"/>
      <c r="AA290" s="1682">
        <f>ROUND(Z290*$H290,2)</f>
        <v>0</v>
      </c>
      <c r="AB290" s="1951"/>
      <c r="AC290" s="1682">
        <f>ROUND(AB290*$H290,2)</f>
        <v>0</v>
      </c>
      <c r="AD290" s="694"/>
      <c r="AE290" s="692">
        <f>ROUND(AD290*$H290,2)</f>
        <v>0</v>
      </c>
      <c r="AF290" s="694"/>
      <c r="AG290" s="692">
        <f>ROUND(AF290*$H290,2)</f>
        <v>0</v>
      </c>
      <c r="AH290" s="694"/>
      <c r="AI290" s="692">
        <f>ROUND(AH290*$H290,2)</f>
        <v>0</v>
      </c>
      <c r="AJ290" s="2111"/>
      <c r="AK290" s="1682">
        <f>ROUND(AJ290*$H290,2)</f>
        <v>0</v>
      </c>
      <c r="AL290" s="694"/>
      <c r="AM290" s="692">
        <f>ROUND(AL290*$H290,2)</f>
        <v>0</v>
      </c>
      <c r="AN290" s="2379"/>
      <c r="AO290" s="1682">
        <f>ROUND(AN290*$H290,2)</f>
        <v>0</v>
      </c>
      <c r="AP290" s="2175"/>
      <c r="AQ290" s="1958">
        <f>ROUND(AP290*$H290,2)</f>
        <v>0</v>
      </c>
      <c r="AR290" s="1842">
        <f>AP290+AN290+AL290+AJ290+AH290+AF290+AD290+AB290+Z290+X290+V290+T290+R290+P290+N290+L290+J290</f>
        <v>4</v>
      </c>
      <c r="AS290" s="692">
        <f>ROUND(AR290*H290,2)</f>
        <v>17200</v>
      </c>
      <c r="AT290" s="1828">
        <f>G290-AR290</f>
        <v>0</v>
      </c>
      <c r="AU290" s="703">
        <f>ROUND(AT290*H290,2)</f>
        <v>0</v>
      </c>
      <c r="AV290" s="814">
        <f>AU290/I290</f>
        <v>0</v>
      </c>
      <c r="GJ290" s="122" t="s">
        <v>7</v>
      </c>
      <c r="GK290" s="123" t="s">
        <v>31</v>
      </c>
      <c r="GL290" s="33"/>
      <c r="GM290" s="124">
        <f>GL290*G296</f>
        <v>0</v>
      </c>
      <c r="GN290" s="124">
        <v>0</v>
      </c>
      <c r="GO290" s="124">
        <f>GN290*G296</f>
        <v>0</v>
      </c>
      <c r="GP290" s="124">
        <v>0</v>
      </c>
      <c r="GQ290" s="125">
        <f>GP290*G296</f>
        <v>0</v>
      </c>
      <c r="GR290" s="22"/>
      <c r="GS290" s="22"/>
      <c r="GT290" s="22"/>
      <c r="GU290" s="22"/>
      <c r="GV290" s="22"/>
      <c r="GW290" s="22"/>
      <c r="GX290" s="22"/>
      <c r="GY290" s="22"/>
      <c r="GZ290" s="22"/>
      <c r="HA290" s="22"/>
      <c r="HB290" s="22"/>
      <c r="HO290" s="126" t="s">
        <v>110</v>
      </c>
      <c r="HQ290" s="126" t="s">
        <v>105</v>
      </c>
      <c r="HR290" s="126" t="s">
        <v>46</v>
      </c>
      <c r="HV290" s="13" t="s">
        <v>103</v>
      </c>
      <c r="IB290" s="127">
        <f>IF(GK290="základní",I296,0)</f>
        <v>44617.599999999999</v>
      </c>
      <c r="IC290" s="127">
        <f>IF(GK290="snížená",I296,0)</f>
        <v>0</v>
      </c>
      <c r="ID290" s="127">
        <f>IF(GK290="zákl. přenesená",I296,0)</f>
        <v>0</v>
      </c>
      <c r="IE290" s="127">
        <f>IF(GK290="sníž. přenesená",I296,0)</f>
        <v>0</v>
      </c>
      <c r="IF290" s="127">
        <f>IF(GK290="nulová",I296,0)</f>
        <v>0</v>
      </c>
      <c r="IG290" s="13" t="s">
        <v>45</v>
      </c>
      <c r="IH290" s="127">
        <f>ROUND(H296*G296,2)</f>
        <v>44617.599999999999</v>
      </c>
      <c r="II290" s="13" t="s">
        <v>110</v>
      </c>
      <c r="IJ290" s="126" t="s">
        <v>1503</v>
      </c>
    </row>
    <row r="291" spans="1:244" s="1" customFormat="1" ht="30" customHeight="1" x14ac:dyDescent="0.2">
      <c r="A291" s="23"/>
      <c r="B291" s="633"/>
      <c r="C291" s="685" t="s">
        <v>114</v>
      </c>
      <c r="D291" s="634" t="s">
        <v>7</v>
      </c>
      <c r="E291" s="635" t="s">
        <v>499</v>
      </c>
      <c r="F291" s="636"/>
      <c r="G291" s="637">
        <v>4</v>
      </c>
      <c r="H291" s="638"/>
      <c r="I291" s="639"/>
      <c r="J291" s="693"/>
      <c r="K291" s="409"/>
      <c r="L291" s="693"/>
      <c r="M291" s="409"/>
      <c r="N291" s="693"/>
      <c r="O291" s="409"/>
      <c r="P291" s="693"/>
      <c r="Q291" s="409"/>
      <c r="R291" s="693"/>
      <c r="S291" s="409"/>
      <c r="T291" s="693"/>
      <c r="U291" s="409"/>
      <c r="V291" s="1683"/>
      <c r="W291" s="1684"/>
      <c r="X291" s="1683"/>
      <c r="Y291" s="1684"/>
      <c r="Z291" s="1683"/>
      <c r="AA291" s="1684"/>
      <c r="AB291" s="1853"/>
      <c r="AC291" s="1684"/>
      <c r="AD291" s="693"/>
      <c r="AE291" s="409"/>
      <c r="AF291" s="693"/>
      <c r="AG291" s="409"/>
      <c r="AH291" s="693"/>
      <c r="AI291" s="409"/>
      <c r="AJ291" s="1683"/>
      <c r="AK291" s="1684"/>
      <c r="AL291" s="693"/>
      <c r="AM291" s="409"/>
      <c r="AN291" s="2376"/>
      <c r="AO291" s="1684"/>
      <c r="AP291" s="2172"/>
      <c r="AQ291" s="1959"/>
      <c r="AR291" s="1837"/>
      <c r="AS291" s="409"/>
      <c r="AT291" s="897"/>
      <c r="AU291" s="174"/>
      <c r="AV291" s="815"/>
      <c r="GJ291" s="128"/>
      <c r="GK291" s="129"/>
      <c r="GL291" s="33"/>
      <c r="GM291" s="33"/>
      <c r="GN291" s="33"/>
      <c r="GO291" s="33"/>
      <c r="GP291" s="33"/>
      <c r="GQ291" s="34"/>
      <c r="GR291" s="22"/>
      <c r="GS291" s="22"/>
      <c r="GT291" s="22"/>
      <c r="GU291" s="22"/>
      <c r="GV291" s="22"/>
      <c r="GW291" s="22"/>
      <c r="GX291" s="22"/>
      <c r="GY291" s="22"/>
      <c r="GZ291" s="22"/>
      <c r="HA291" s="22"/>
      <c r="HB291" s="22"/>
      <c r="HQ291" s="13" t="s">
        <v>112</v>
      </c>
      <c r="HR291" s="13" t="s">
        <v>46</v>
      </c>
    </row>
    <row r="292" spans="1:244" s="10" customFormat="1" ht="30" customHeight="1" x14ac:dyDescent="0.2">
      <c r="A292" s="137"/>
      <c r="B292" s="550" t="s">
        <v>550</v>
      </c>
      <c r="C292" s="558" t="s">
        <v>105</v>
      </c>
      <c r="D292" s="559" t="s">
        <v>610</v>
      </c>
      <c r="E292" s="560" t="s">
        <v>611</v>
      </c>
      <c r="F292" s="561" t="s">
        <v>612</v>
      </c>
      <c r="G292" s="562">
        <v>15</v>
      </c>
      <c r="H292" s="563">
        <v>1838.4</v>
      </c>
      <c r="I292" s="564">
        <f>ROUND(H292*G292,2)</f>
        <v>27576</v>
      </c>
      <c r="J292" s="694"/>
      <c r="K292" s="692">
        <f>ROUND(J292*$H292,2)</f>
        <v>0</v>
      </c>
      <c r="L292" s="694"/>
      <c r="M292" s="692">
        <f>ROUND(L292*$H292,2)</f>
        <v>0</v>
      </c>
      <c r="N292" s="694"/>
      <c r="O292" s="692">
        <f>ROUND(N292*$H292,2)</f>
        <v>0</v>
      </c>
      <c r="P292" s="694"/>
      <c r="Q292" s="692">
        <f>ROUND(P292*$H292,2)</f>
        <v>0</v>
      </c>
      <c r="R292" s="694"/>
      <c r="S292" s="692">
        <f>ROUND(R292*$H292,2)</f>
        <v>0</v>
      </c>
      <c r="T292" s="694"/>
      <c r="U292" s="692">
        <f>ROUND(T292*$H292,2)</f>
        <v>0</v>
      </c>
      <c r="V292" s="1694"/>
      <c r="W292" s="1682">
        <f>ROUND(V292*$H292,2)</f>
        <v>0</v>
      </c>
      <c r="X292" s="1694"/>
      <c r="Y292" s="1682">
        <f>ROUND(X292*$H292,2)</f>
        <v>0</v>
      </c>
      <c r="Z292" s="1825"/>
      <c r="AA292" s="1682">
        <f>ROUND(Z292*$H292,2)</f>
        <v>0</v>
      </c>
      <c r="AB292" s="1951"/>
      <c r="AC292" s="1682">
        <f>ROUND(AB292*$H292,2)</f>
        <v>0</v>
      </c>
      <c r="AD292" s="694"/>
      <c r="AE292" s="692">
        <f>ROUND(AD292*$H292,2)</f>
        <v>0</v>
      </c>
      <c r="AF292" s="694"/>
      <c r="AG292" s="692">
        <f>ROUND(AF292*$H292,2)</f>
        <v>0</v>
      </c>
      <c r="AH292" s="694"/>
      <c r="AI292" s="692">
        <f>ROUND(AH292*$H292,2)</f>
        <v>0</v>
      </c>
      <c r="AJ292" s="2111"/>
      <c r="AK292" s="1682">
        <f>ROUND(AJ292*$H292,2)</f>
        <v>0</v>
      </c>
      <c r="AL292" s="694">
        <v>7.5</v>
      </c>
      <c r="AM292" s="692">
        <f>ROUND(AL292*$H292,2)</f>
        <v>13788</v>
      </c>
      <c r="AN292" s="2379"/>
      <c r="AO292" s="1682">
        <f>ROUND(AN292*$H292,2)</f>
        <v>0</v>
      </c>
      <c r="AP292" s="2175">
        <v>7.5</v>
      </c>
      <c r="AQ292" s="1958">
        <f>ROUND(AP292*$H292,2)</f>
        <v>13788</v>
      </c>
      <c r="AR292" s="1842">
        <f>AP292+AN292+AL292+AJ292+AH292+AF292+AD292+AB292+Z292+X292+V292+T292+R292+P292+N292+L292+J292</f>
        <v>15</v>
      </c>
      <c r="AS292" s="692">
        <f>ROUND(AR292*H292,2)</f>
        <v>27576</v>
      </c>
      <c r="AT292" s="1828">
        <f>G292-AR292</f>
        <v>0</v>
      </c>
      <c r="AU292" s="703">
        <f>ROUND(AT292*H292,2)</f>
        <v>0</v>
      </c>
      <c r="AV292" s="814">
        <f>AU292/I292</f>
        <v>0</v>
      </c>
      <c r="GJ292" s="140"/>
      <c r="GK292" s="141"/>
      <c r="GL292" s="141"/>
      <c r="GM292" s="141"/>
      <c r="GN292" s="141"/>
      <c r="GO292" s="141"/>
      <c r="GP292" s="141"/>
      <c r="GQ292" s="142"/>
      <c r="HQ292" s="143" t="s">
        <v>114</v>
      </c>
      <c r="HR292" s="143" t="s">
        <v>46</v>
      </c>
      <c r="HS292" s="10" t="s">
        <v>46</v>
      </c>
      <c r="HT292" s="10" t="s">
        <v>23</v>
      </c>
      <c r="HU292" s="10" t="s">
        <v>45</v>
      </c>
      <c r="HV292" s="143" t="s">
        <v>103</v>
      </c>
    </row>
    <row r="293" spans="1:244" s="1" customFormat="1" ht="128.4" customHeight="1" x14ac:dyDescent="0.2">
      <c r="A293" s="23"/>
      <c r="B293" s="625"/>
      <c r="C293" s="685" t="s">
        <v>112</v>
      </c>
      <c r="D293" s="196"/>
      <c r="E293" s="626" t="s">
        <v>614</v>
      </c>
      <c r="F293" s="196"/>
      <c r="G293" s="196"/>
      <c r="H293" s="197"/>
      <c r="I293" s="498"/>
      <c r="J293" s="693"/>
      <c r="K293" s="409"/>
      <c r="L293" s="693"/>
      <c r="M293" s="409"/>
      <c r="N293" s="693"/>
      <c r="O293" s="409"/>
      <c r="P293" s="693"/>
      <c r="Q293" s="409"/>
      <c r="R293" s="693"/>
      <c r="S293" s="409"/>
      <c r="T293" s="693"/>
      <c r="U293" s="409"/>
      <c r="V293" s="1683"/>
      <c r="W293" s="1684"/>
      <c r="X293" s="1683"/>
      <c r="Y293" s="1684"/>
      <c r="Z293" s="1683"/>
      <c r="AA293" s="1684"/>
      <c r="AB293" s="1853"/>
      <c r="AC293" s="1684"/>
      <c r="AD293" s="693"/>
      <c r="AE293" s="409"/>
      <c r="AF293" s="693"/>
      <c r="AG293" s="409"/>
      <c r="AH293" s="693"/>
      <c r="AI293" s="409"/>
      <c r="AJ293" s="1683"/>
      <c r="AK293" s="1684"/>
      <c r="AL293" s="693"/>
      <c r="AM293" s="409"/>
      <c r="AN293" s="2376"/>
      <c r="AO293" s="1684"/>
      <c r="AP293" s="2172"/>
      <c r="AQ293" s="1959"/>
      <c r="AR293" s="1837"/>
      <c r="AS293" s="409"/>
      <c r="AT293" s="897"/>
      <c r="AU293" s="174"/>
      <c r="AV293" s="815"/>
      <c r="GJ293" s="122" t="s">
        <v>7</v>
      </c>
      <c r="GK293" s="123" t="s">
        <v>31</v>
      </c>
      <c r="GL293" s="33"/>
      <c r="GM293" s="124">
        <f>GL293*G299</f>
        <v>0</v>
      </c>
      <c r="GN293" s="124">
        <v>4.0000000000000002E-4</v>
      </c>
      <c r="GO293" s="124">
        <f>GN293*G299</f>
        <v>3.2000000000000002E-3</v>
      </c>
      <c r="GP293" s="124">
        <v>0</v>
      </c>
      <c r="GQ293" s="125">
        <f>GP293*G299</f>
        <v>0</v>
      </c>
      <c r="GR293" s="22"/>
      <c r="GS293" s="22"/>
      <c r="GT293" s="22"/>
      <c r="GU293" s="22"/>
      <c r="GV293" s="22"/>
      <c r="GW293" s="22"/>
      <c r="GX293" s="22"/>
      <c r="GY293" s="22"/>
      <c r="GZ293" s="22"/>
      <c r="HA293" s="22"/>
      <c r="HB293" s="22"/>
      <c r="HO293" s="126" t="s">
        <v>110</v>
      </c>
      <c r="HQ293" s="126" t="s">
        <v>105</v>
      </c>
      <c r="HR293" s="126" t="s">
        <v>46</v>
      </c>
      <c r="HV293" s="13" t="s">
        <v>103</v>
      </c>
      <c r="IB293" s="127">
        <f>IF(GK293="základní",I299,0)</f>
        <v>18000</v>
      </c>
      <c r="IC293" s="127">
        <f>IF(GK293="snížená",I299,0)</f>
        <v>0</v>
      </c>
      <c r="ID293" s="127">
        <f>IF(GK293="zákl. přenesená",I299,0)</f>
        <v>0</v>
      </c>
      <c r="IE293" s="127">
        <f>IF(GK293="sníž. přenesená",I299,0)</f>
        <v>0</v>
      </c>
      <c r="IF293" s="127">
        <f>IF(GK293="nulová",I299,0)</f>
        <v>0</v>
      </c>
      <c r="IG293" s="13" t="s">
        <v>45</v>
      </c>
      <c r="IH293" s="127">
        <f>ROUND(H299*G299,2)</f>
        <v>18000</v>
      </c>
      <c r="II293" s="13" t="s">
        <v>110</v>
      </c>
      <c r="IJ293" s="126" t="s">
        <v>1505</v>
      </c>
    </row>
    <row r="294" spans="1:244" s="9" customFormat="1" ht="30" customHeight="1" x14ac:dyDescent="0.2">
      <c r="A294" s="130"/>
      <c r="B294" s="550" t="s">
        <v>555</v>
      </c>
      <c r="C294" s="558" t="s">
        <v>105</v>
      </c>
      <c r="D294" s="559" t="s">
        <v>626</v>
      </c>
      <c r="E294" s="560" t="s">
        <v>627</v>
      </c>
      <c r="F294" s="561" t="s">
        <v>153</v>
      </c>
      <c r="G294" s="562">
        <v>602.20000000000005</v>
      </c>
      <c r="H294" s="563">
        <v>25.4</v>
      </c>
      <c r="I294" s="564">
        <f>ROUND(H294*G294,2)</f>
        <v>15295.88</v>
      </c>
      <c r="J294" s="694"/>
      <c r="K294" s="692">
        <f>ROUND(J294*$H294,2)</f>
        <v>0</v>
      </c>
      <c r="L294" s="694"/>
      <c r="M294" s="692">
        <f>ROUND(L294*$H294,2)</f>
        <v>0</v>
      </c>
      <c r="N294" s="694"/>
      <c r="O294" s="692">
        <f>ROUND(N294*$H294,2)</f>
        <v>0</v>
      </c>
      <c r="P294" s="694"/>
      <c r="Q294" s="692">
        <f>ROUND(P294*$H294,2)</f>
        <v>0</v>
      </c>
      <c r="R294" s="694"/>
      <c r="S294" s="692">
        <f>ROUND(R294*$H294,2)</f>
        <v>0</v>
      </c>
      <c r="T294" s="694"/>
      <c r="U294" s="692">
        <f>ROUND(T294*$H294,2)</f>
        <v>0</v>
      </c>
      <c r="V294" s="1694">
        <v>2</v>
      </c>
      <c r="W294" s="1682">
        <f>ROUND(V294*$H294,2)</f>
        <v>50.8</v>
      </c>
      <c r="X294" s="1689">
        <v>300</v>
      </c>
      <c r="Y294" s="1682">
        <f>ROUND(X294*$H294,2)</f>
        <v>7620</v>
      </c>
      <c r="Z294" s="1825">
        <v>109</v>
      </c>
      <c r="AA294" s="1682">
        <f>ROUND(Z294*$H294,2)</f>
        <v>2768.6</v>
      </c>
      <c r="AB294" s="1951"/>
      <c r="AC294" s="1682">
        <f>ROUND(AB294*$H294,2)</f>
        <v>0</v>
      </c>
      <c r="AD294" s="694"/>
      <c r="AE294" s="692">
        <f>ROUND(AD294*$H294,2)</f>
        <v>0</v>
      </c>
      <c r="AF294" s="694"/>
      <c r="AG294" s="692">
        <f>ROUND(AF294*$H294,2)</f>
        <v>0</v>
      </c>
      <c r="AH294" s="694"/>
      <c r="AI294" s="692">
        <f>ROUND(AH294*$H294,2)</f>
        <v>0</v>
      </c>
      <c r="AJ294" s="2111"/>
      <c r="AK294" s="1682">
        <f>ROUND(AJ294*$H294,2)</f>
        <v>0</v>
      </c>
      <c r="AL294" s="694">
        <v>191.2</v>
      </c>
      <c r="AM294" s="692">
        <f>ROUND(AL294*$H294,2)</f>
        <v>4856.4799999999996</v>
      </c>
      <c r="AN294" s="2379"/>
      <c r="AO294" s="1682">
        <f>ROUND(AN294*$H294,2)</f>
        <v>0</v>
      </c>
      <c r="AP294" s="2175"/>
      <c r="AQ294" s="1958">
        <f>ROUND(AP294*$H294,2)</f>
        <v>0</v>
      </c>
      <c r="AR294" s="1842">
        <f>AP294+AN294+AL294+AJ294+AH294+AF294+AD294+AB294+Z294+X294+V294+T294+R294+P294+N294+L294+J294</f>
        <v>602.20000000000005</v>
      </c>
      <c r="AS294" s="692">
        <f>ROUND(AR294*H294,2)</f>
        <v>15295.88</v>
      </c>
      <c r="AT294" s="1828">
        <f>G294-AR294</f>
        <v>0</v>
      </c>
      <c r="AU294" s="703">
        <f>ROUND(AT294*H294,2)</f>
        <v>0</v>
      </c>
      <c r="AV294" s="814">
        <f>AU294/I294</f>
        <v>0</v>
      </c>
      <c r="GJ294" s="133"/>
      <c r="GK294" s="134"/>
      <c r="GL294" s="134"/>
      <c r="GM294" s="134"/>
      <c r="GN294" s="134"/>
      <c r="GO294" s="134"/>
      <c r="GP294" s="134"/>
      <c r="GQ294" s="135"/>
      <c r="HQ294" s="136" t="s">
        <v>114</v>
      </c>
      <c r="HR294" s="136" t="s">
        <v>46</v>
      </c>
      <c r="HS294" s="9" t="s">
        <v>45</v>
      </c>
      <c r="HT294" s="9" t="s">
        <v>23</v>
      </c>
      <c r="HU294" s="9" t="s">
        <v>44</v>
      </c>
      <c r="HV294" s="136" t="s">
        <v>103</v>
      </c>
    </row>
    <row r="295" spans="1:244" s="10" customFormat="1" ht="30" customHeight="1" x14ac:dyDescent="0.2">
      <c r="A295" s="137"/>
      <c r="B295" s="633"/>
      <c r="C295" s="685" t="s">
        <v>114</v>
      </c>
      <c r="D295" s="634" t="s">
        <v>7</v>
      </c>
      <c r="E295" s="635" t="s">
        <v>1502</v>
      </c>
      <c r="F295" s="636"/>
      <c r="G295" s="637">
        <v>602.20000000000005</v>
      </c>
      <c r="H295" s="638"/>
      <c r="I295" s="639"/>
      <c r="J295" s="260"/>
      <c r="K295" s="261"/>
      <c r="L295" s="260"/>
      <c r="M295" s="261"/>
      <c r="N295" s="260"/>
      <c r="O295" s="261"/>
      <c r="P295" s="260"/>
      <c r="Q295" s="261"/>
      <c r="R295" s="260"/>
      <c r="S295" s="261"/>
      <c r="T295" s="260"/>
      <c r="U295" s="261"/>
      <c r="V295" s="1687"/>
      <c r="W295" s="1688"/>
      <c r="X295" s="1687"/>
      <c r="Y295" s="1688"/>
      <c r="Z295" s="1687"/>
      <c r="AA295" s="1688"/>
      <c r="AB295" s="1857"/>
      <c r="AC295" s="1688"/>
      <c r="AD295" s="260"/>
      <c r="AE295" s="261"/>
      <c r="AF295" s="260"/>
      <c r="AG295" s="261"/>
      <c r="AH295" s="260"/>
      <c r="AI295" s="261"/>
      <c r="AJ295" s="1687"/>
      <c r="AK295" s="1688"/>
      <c r="AL295" s="260"/>
      <c r="AM295" s="261"/>
      <c r="AN295" s="2378"/>
      <c r="AO295" s="1688"/>
      <c r="AP295" s="2174"/>
      <c r="AQ295" s="1963"/>
      <c r="AR295" s="1839"/>
      <c r="AS295" s="261"/>
      <c r="AT295" s="901"/>
      <c r="AU295" s="239"/>
      <c r="AV295" s="528"/>
      <c r="GJ295" s="140"/>
      <c r="GK295" s="141"/>
      <c r="GL295" s="141"/>
      <c r="GM295" s="141"/>
      <c r="GN295" s="141"/>
      <c r="GO295" s="141"/>
      <c r="GP295" s="141"/>
      <c r="GQ295" s="142"/>
      <c r="HQ295" s="143" t="s">
        <v>114</v>
      </c>
      <c r="HR295" s="143" t="s">
        <v>46</v>
      </c>
      <c r="HS295" s="10" t="s">
        <v>46</v>
      </c>
      <c r="HT295" s="10" t="s">
        <v>23</v>
      </c>
      <c r="HU295" s="10" t="s">
        <v>45</v>
      </c>
      <c r="HV295" s="143" t="s">
        <v>103</v>
      </c>
    </row>
    <row r="296" spans="1:244" s="1" customFormat="1" ht="30" customHeight="1" x14ac:dyDescent="0.2">
      <c r="A296" s="23"/>
      <c r="B296" s="550" t="s">
        <v>561</v>
      </c>
      <c r="C296" s="558" t="s">
        <v>105</v>
      </c>
      <c r="D296" s="559" t="s">
        <v>620</v>
      </c>
      <c r="E296" s="560" t="s">
        <v>621</v>
      </c>
      <c r="F296" s="561" t="s">
        <v>153</v>
      </c>
      <c r="G296" s="562">
        <v>611.20000000000005</v>
      </c>
      <c r="H296" s="563">
        <v>73</v>
      </c>
      <c r="I296" s="564">
        <f>ROUND(H296*G296,2)</f>
        <v>44617.599999999999</v>
      </c>
      <c r="J296" s="694"/>
      <c r="K296" s="692">
        <f>ROUND(J296*$H296,2)</f>
        <v>0</v>
      </c>
      <c r="L296" s="694"/>
      <c r="M296" s="692">
        <f>ROUND(L296*$H296,2)</f>
        <v>0</v>
      </c>
      <c r="N296" s="694"/>
      <c r="O296" s="692">
        <f>ROUND(N296*$H296,2)</f>
        <v>0</v>
      </c>
      <c r="P296" s="694"/>
      <c r="Q296" s="692">
        <f>ROUND(P296*$H296,2)</f>
        <v>0</v>
      </c>
      <c r="R296" s="694"/>
      <c r="S296" s="692">
        <f>ROUND(R296*$H296,2)</f>
        <v>0</v>
      </c>
      <c r="T296" s="694"/>
      <c r="U296" s="692">
        <f>ROUND(T296*$H296,2)</f>
        <v>0</v>
      </c>
      <c r="V296" s="1694"/>
      <c r="W296" s="1682">
        <f>ROUND(V296*$H296,2)</f>
        <v>0</v>
      </c>
      <c r="X296" s="1694"/>
      <c r="Y296" s="1682">
        <f>ROUND(X296*$H296,2)</f>
        <v>0</v>
      </c>
      <c r="Z296" s="1825"/>
      <c r="AA296" s="1682">
        <f>ROUND(Z296*$H296,2)</f>
        <v>0</v>
      </c>
      <c r="AB296" s="1951"/>
      <c r="AC296" s="1682">
        <f>ROUND(AB296*$H296,2)</f>
        <v>0</v>
      </c>
      <c r="AD296" s="694"/>
      <c r="AE296" s="692">
        <f>ROUND(AD296*$H296,2)</f>
        <v>0</v>
      </c>
      <c r="AF296" s="694"/>
      <c r="AG296" s="692">
        <f>ROUND(AF296*$H296,2)</f>
        <v>0</v>
      </c>
      <c r="AH296" s="694"/>
      <c r="AI296" s="692">
        <f>ROUND(AH296*$H296,2)</f>
        <v>0</v>
      </c>
      <c r="AJ296" s="2111"/>
      <c r="AK296" s="1682">
        <f>ROUND(AJ296*$H296,2)</f>
        <v>0</v>
      </c>
      <c r="AL296" s="694">
        <v>400</v>
      </c>
      <c r="AM296" s="692">
        <f>ROUND(AL296*$H296,2)</f>
        <v>29200</v>
      </c>
      <c r="AN296" s="2379"/>
      <c r="AO296" s="1682">
        <f>ROUND(AN296*$H296,2)</f>
        <v>0</v>
      </c>
      <c r="AP296" s="2175">
        <v>61</v>
      </c>
      <c r="AQ296" s="1958">
        <f>ROUND(AP296*$H296,2)</f>
        <v>4453</v>
      </c>
      <c r="AR296" s="1842">
        <f>AP296+AN296+AL296+AJ296+AH296+AF296+AD296+AB296+Z296+X296+V296+T296+R296+P296+N296+L296+J296</f>
        <v>461</v>
      </c>
      <c r="AS296" s="692">
        <f>ROUND(AR296*H296,2)</f>
        <v>33653</v>
      </c>
      <c r="AT296" s="2389">
        <f>G296-AR296</f>
        <v>150.20000000000005</v>
      </c>
      <c r="AU296" s="2390">
        <f>ROUND(AT296*H296,2)</f>
        <v>10964.6</v>
      </c>
      <c r="AV296" s="2391">
        <f>AU296/I296</f>
        <v>0.24574607329842935</v>
      </c>
      <c r="AW296" s="2400" t="s">
        <v>2616</v>
      </c>
      <c r="GJ296" s="122" t="s">
        <v>7</v>
      </c>
      <c r="GK296" s="123" t="s">
        <v>31</v>
      </c>
      <c r="GL296" s="33"/>
      <c r="GM296" s="124">
        <f>GL296*G302</f>
        <v>0</v>
      </c>
      <c r="GN296" s="124">
        <v>3.1199999999999999E-3</v>
      </c>
      <c r="GO296" s="124">
        <f>GN296*G302</f>
        <v>6.2399999999999999E-3</v>
      </c>
      <c r="GP296" s="124">
        <v>0</v>
      </c>
      <c r="GQ296" s="125">
        <f>GP296*G302</f>
        <v>0</v>
      </c>
      <c r="GR296" s="22"/>
      <c r="GS296" s="22"/>
      <c r="GT296" s="22"/>
      <c r="GU296" s="22"/>
      <c r="GV296" s="22"/>
      <c r="GW296" s="22"/>
      <c r="GX296" s="22"/>
      <c r="GY296" s="22"/>
      <c r="GZ296" s="22"/>
      <c r="HA296" s="22"/>
      <c r="HB296" s="22"/>
      <c r="HO296" s="126" t="s">
        <v>110</v>
      </c>
      <c r="HQ296" s="126" t="s">
        <v>105</v>
      </c>
      <c r="HR296" s="126" t="s">
        <v>46</v>
      </c>
      <c r="HV296" s="13" t="s">
        <v>103</v>
      </c>
      <c r="IB296" s="127">
        <f>IF(GK296="základní",I302,0)</f>
        <v>7250</v>
      </c>
      <c r="IC296" s="127">
        <f>IF(GK296="snížená",I302,0)</f>
        <v>0</v>
      </c>
      <c r="ID296" s="127">
        <f>IF(GK296="zákl. přenesená",I302,0)</f>
        <v>0</v>
      </c>
      <c r="IE296" s="127">
        <f>IF(GK296="sníž. přenesená",I302,0)</f>
        <v>0</v>
      </c>
      <c r="IF296" s="127">
        <f>IF(GK296="nulová",I302,0)</f>
        <v>0</v>
      </c>
      <c r="IG296" s="13" t="s">
        <v>45</v>
      </c>
      <c r="IH296" s="127">
        <f>ROUND(H302*G302,2)</f>
        <v>7250</v>
      </c>
      <c r="II296" s="13" t="s">
        <v>110</v>
      </c>
      <c r="IJ296" s="126" t="s">
        <v>1506</v>
      </c>
    </row>
    <row r="297" spans="1:244" s="1" customFormat="1" ht="46.2" customHeight="1" x14ac:dyDescent="0.2">
      <c r="A297" s="23"/>
      <c r="B297" s="625"/>
      <c r="C297" s="685" t="s">
        <v>112</v>
      </c>
      <c r="D297" s="196"/>
      <c r="E297" s="626" t="s">
        <v>623</v>
      </c>
      <c r="F297" s="196"/>
      <c r="G297" s="196"/>
      <c r="H297" s="197"/>
      <c r="I297" s="498"/>
      <c r="J297" s="693"/>
      <c r="K297" s="409"/>
      <c r="L297" s="693"/>
      <c r="M297" s="409"/>
      <c r="N297" s="693"/>
      <c r="O297" s="409"/>
      <c r="P297" s="693"/>
      <c r="Q297" s="409"/>
      <c r="R297" s="693"/>
      <c r="S297" s="409"/>
      <c r="T297" s="693"/>
      <c r="U297" s="409"/>
      <c r="V297" s="1683"/>
      <c r="W297" s="1684"/>
      <c r="X297" s="1683"/>
      <c r="Y297" s="1684"/>
      <c r="Z297" s="1683"/>
      <c r="AA297" s="1684"/>
      <c r="AB297" s="1853"/>
      <c r="AC297" s="1684"/>
      <c r="AD297" s="693"/>
      <c r="AE297" s="409"/>
      <c r="AF297" s="693"/>
      <c r="AG297" s="409"/>
      <c r="AH297" s="693"/>
      <c r="AI297" s="409"/>
      <c r="AJ297" s="1683"/>
      <c r="AK297" s="1684"/>
      <c r="AL297" s="693"/>
      <c r="AM297" s="409"/>
      <c r="AN297" s="2376"/>
      <c r="AO297" s="1684"/>
      <c r="AP297" s="2172"/>
      <c r="AQ297" s="1959"/>
      <c r="AR297" s="1837"/>
      <c r="AS297" s="409"/>
      <c r="AT297" s="897"/>
      <c r="AU297" s="174"/>
      <c r="AV297" s="815"/>
      <c r="GJ297" s="128"/>
      <c r="GK297" s="129"/>
      <c r="GL297" s="33"/>
      <c r="GM297" s="33"/>
      <c r="GN297" s="33"/>
      <c r="GO297" s="33"/>
      <c r="GP297" s="33"/>
      <c r="GQ297" s="34"/>
      <c r="GR297" s="22"/>
      <c r="GS297" s="22"/>
      <c r="GT297" s="22"/>
      <c r="GU297" s="22"/>
      <c r="GV297" s="22"/>
      <c r="GW297" s="22"/>
      <c r="GX297" s="22"/>
      <c r="GY297" s="22"/>
      <c r="GZ297" s="22"/>
      <c r="HA297" s="22"/>
      <c r="HB297" s="22"/>
      <c r="HQ297" s="13" t="s">
        <v>112</v>
      </c>
      <c r="HR297" s="13" t="s">
        <v>46</v>
      </c>
    </row>
    <row r="298" spans="1:244" s="10" customFormat="1" ht="30" customHeight="1" x14ac:dyDescent="0.2">
      <c r="A298" s="137"/>
      <c r="B298" s="633"/>
      <c r="C298" s="685" t="s">
        <v>114</v>
      </c>
      <c r="D298" s="634" t="s">
        <v>7</v>
      </c>
      <c r="E298" s="635" t="s">
        <v>1504</v>
      </c>
      <c r="F298" s="636"/>
      <c r="G298" s="637">
        <v>611.20000000000005</v>
      </c>
      <c r="H298" s="638"/>
      <c r="I298" s="639"/>
      <c r="J298" s="260"/>
      <c r="K298" s="261"/>
      <c r="L298" s="260"/>
      <c r="M298" s="261"/>
      <c r="N298" s="260"/>
      <c r="O298" s="261"/>
      <c r="P298" s="260"/>
      <c r="Q298" s="261"/>
      <c r="R298" s="260"/>
      <c r="S298" s="261"/>
      <c r="T298" s="260"/>
      <c r="U298" s="261"/>
      <c r="V298" s="1687"/>
      <c r="W298" s="1688"/>
      <c r="X298" s="1687"/>
      <c r="Y298" s="1688"/>
      <c r="Z298" s="1687"/>
      <c r="AA298" s="1688"/>
      <c r="AB298" s="1857"/>
      <c r="AC298" s="1688"/>
      <c r="AD298" s="260"/>
      <c r="AE298" s="261"/>
      <c r="AF298" s="260"/>
      <c r="AG298" s="261"/>
      <c r="AH298" s="260"/>
      <c r="AI298" s="261"/>
      <c r="AJ298" s="1687"/>
      <c r="AK298" s="1688"/>
      <c r="AL298" s="260"/>
      <c r="AM298" s="261"/>
      <c r="AN298" s="2378"/>
      <c r="AO298" s="1688"/>
      <c r="AP298" s="2174"/>
      <c r="AQ298" s="1963"/>
      <c r="AR298" s="1839"/>
      <c r="AS298" s="261"/>
      <c r="AT298" s="901"/>
      <c r="AU298" s="239"/>
      <c r="AV298" s="528"/>
      <c r="GJ298" s="140"/>
      <c r="GK298" s="141"/>
      <c r="GL298" s="141"/>
      <c r="GM298" s="141"/>
      <c r="GN298" s="141"/>
      <c r="GO298" s="141"/>
      <c r="GP298" s="141"/>
      <c r="GQ298" s="142"/>
      <c r="HQ298" s="143" t="s">
        <v>114</v>
      </c>
      <c r="HR298" s="143" t="s">
        <v>46</v>
      </c>
      <c r="HS298" s="10" t="s">
        <v>46</v>
      </c>
      <c r="HT298" s="10" t="s">
        <v>23</v>
      </c>
      <c r="HU298" s="10" t="s">
        <v>45</v>
      </c>
      <c r="HV298" s="143" t="s">
        <v>103</v>
      </c>
    </row>
    <row r="299" spans="1:244" s="8" customFormat="1" ht="30" customHeight="1" x14ac:dyDescent="0.2">
      <c r="A299" s="106"/>
      <c r="B299" s="550" t="s">
        <v>566</v>
      </c>
      <c r="C299" s="558" t="s">
        <v>105</v>
      </c>
      <c r="D299" s="559" t="s">
        <v>631</v>
      </c>
      <c r="E299" s="560" t="s">
        <v>632</v>
      </c>
      <c r="F299" s="561" t="s">
        <v>341</v>
      </c>
      <c r="G299" s="562">
        <v>8</v>
      </c>
      <c r="H299" s="563">
        <v>2250</v>
      </c>
      <c r="I299" s="564">
        <f>ROUND(H299*G299,2)</f>
        <v>18000</v>
      </c>
      <c r="J299" s="694"/>
      <c r="K299" s="692">
        <f>ROUND(J299*$H299,2)</f>
        <v>0</v>
      </c>
      <c r="L299" s="694"/>
      <c r="M299" s="692">
        <f>ROUND(L299*$H299,2)</f>
        <v>0</v>
      </c>
      <c r="N299" s="694"/>
      <c r="O299" s="692">
        <f>ROUND(N299*$H299,2)</f>
        <v>0</v>
      </c>
      <c r="P299" s="694"/>
      <c r="Q299" s="692">
        <f>ROUND(P299*$H299,2)</f>
        <v>0</v>
      </c>
      <c r="R299" s="694"/>
      <c r="S299" s="692">
        <f>ROUND(R299*$H299,2)</f>
        <v>0</v>
      </c>
      <c r="T299" s="694"/>
      <c r="U299" s="692">
        <f>ROUND(T299*$H299,2)</f>
        <v>0</v>
      </c>
      <c r="V299" s="1694">
        <v>8</v>
      </c>
      <c r="W299" s="1682">
        <f>ROUND(V299*$H299,2)</f>
        <v>18000</v>
      </c>
      <c r="X299" s="1694"/>
      <c r="Y299" s="1682">
        <f>ROUND(X299*$H299,2)</f>
        <v>0</v>
      </c>
      <c r="Z299" s="1825"/>
      <c r="AA299" s="1682">
        <f>ROUND(Z299*$H299,2)</f>
        <v>0</v>
      </c>
      <c r="AB299" s="1951"/>
      <c r="AC299" s="1682">
        <f>ROUND(AB299*$H299,2)</f>
        <v>0</v>
      </c>
      <c r="AD299" s="694"/>
      <c r="AE299" s="692">
        <f>ROUND(AD299*$H299,2)</f>
        <v>0</v>
      </c>
      <c r="AF299" s="694"/>
      <c r="AG299" s="692">
        <f>ROUND(AF299*$H299,2)</f>
        <v>0</v>
      </c>
      <c r="AH299" s="694"/>
      <c r="AI299" s="692">
        <f>ROUND(AH299*$H299,2)</f>
        <v>0</v>
      </c>
      <c r="AJ299" s="2111"/>
      <c r="AK299" s="1682">
        <f>ROUND(AJ299*$H299,2)</f>
        <v>0</v>
      </c>
      <c r="AL299" s="694"/>
      <c r="AM299" s="692">
        <f>ROUND(AL299*$H299,2)</f>
        <v>0</v>
      </c>
      <c r="AN299" s="2379"/>
      <c r="AO299" s="1682">
        <f>ROUND(AN299*$H299,2)</f>
        <v>0</v>
      </c>
      <c r="AP299" s="2175"/>
      <c r="AQ299" s="1958">
        <f>ROUND(AP299*$H299,2)</f>
        <v>0</v>
      </c>
      <c r="AR299" s="1842">
        <f>AP299+AN299+AL299+AJ299+AH299+AF299+AD299+AB299+Z299+X299+V299+T299+R299+P299+N299+L299+J299</f>
        <v>8</v>
      </c>
      <c r="AS299" s="692">
        <f>ROUND(AR299*H299,2)</f>
        <v>18000</v>
      </c>
      <c r="AT299" s="1828">
        <f>G299-AR299</f>
        <v>0</v>
      </c>
      <c r="AU299" s="703">
        <f>ROUND(AT299*H299,2)</f>
        <v>0</v>
      </c>
      <c r="AV299" s="814">
        <f>AU299/I299</f>
        <v>0</v>
      </c>
      <c r="GJ299" s="109"/>
      <c r="GK299" s="110"/>
      <c r="GL299" s="110"/>
      <c r="GM299" s="111">
        <f>SUM(GM300:GM322)</f>
        <v>0</v>
      </c>
      <c r="GN299" s="110"/>
      <c r="GO299" s="111">
        <f>SUM(GO300:GO322)</f>
        <v>3.114868</v>
      </c>
      <c r="GP299" s="110"/>
      <c r="GQ299" s="112">
        <f>SUM(GQ300:GQ322)</f>
        <v>6.3</v>
      </c>
      <c r="HO299" s="113" t="s">
        <v>45</v>
      </c>
      <c r="HQ299" s="114" t="s">
        <v>43</v>
      </c>
      <c r="HR299" s="114" t="s">
        <v>45</v>
      </c>
      <c r="HV299" s="113" t="s">
        <v>103</v>
      </c>
      <c r="IH299" s="115">
        <f>SUM(IH300:IH322)</f>
        <v>221210.44</v>
      </c>
    </row>
    <row r="300" spans="1:244" s="1" customFormat="1" ht="30" customHeight="1" x14ac:dyDescent="0.2">
      <c r="A300" s="23"/>
      <c r="B300" s="627"/>
      <c r="C300" s="685" t="s">
        <v>114</v>
      </c>
      <c r="D300" s="628" t="s">
        <v>7</v>
      </c>
      <c r="E300" s="629" t="s">
        <v>634</v>
      </c>
      <c r="F300" s="630"/>
      <c r="G300" s="628" t="s">
        <v>7</v>
      </c>
      <c r="H300" s="631"/>
      <c r="I300" s="632"/>
      <c r="J300" s="693"/>
      <c r="K300" s="409"/>
      <c r="L300" s="693"/>
      <c r="M300" s="409"/>
      <c r="N300" s="693"/>
      <c r="O300" s="409"/>
      <c r="P300" s="693"/>
      <c r="Q300" s="409"/>
      <c r="R300" s="693"/>
      <c r="S300" s="409"/>
      <c r="T300" s="693"/>
      <c r="U300" s="409"/>
      <c r="V300" s="1683"/>
      <c r="W300" s="1684"/>
      <c r="X300" s="1683"/>
      <c r="Y300" s="1684"/>
      <c r="Z300" s="1683"/>
      <c r="AA300" s="1684"/>
      <c r="AB300" s="1853"/>
      <c r="AC300" s="1684"/>
      <c r="AD300" s="693"/>
      <c r="AE300" s="409"/>
      <c r="AF300" s="693"/>
      <c r="AG300" s="409"/>
      <c r="AH300" s="693"/>
      <c r="AI300" s="409"/>
      <c r="AJ300" s="1683"/>
      <c r="AK300" s="1684"/>
      <c r="AL300" s="693"/>
      <c r="AM300" s="409"/>
      <c r="AN300" s="2376"/>
      <c r="AO300" s="1684"/>
      <c r="AP300" s="2172"/>
      <c r="AQ300" s="1959"/>
      <c r="AR300" s="1837"/>
      <c r="AS300" s="409"/>
      <c r="AT300" s="897"/>
      <c r="AU300" s="174"/>
      <c r="AV300" s="815"/>
      <c r="GJ300" s="122" t="s">
        <v>7</v>
      </c>
      <c r="GK300" s="123" t="s">
        <v>31</v>
      </c>
      <c r="GL300" s="33"/>
      <c r="GM300" s="124">
        <f>GL300*G308</f>
        <v>0</v>
      </c>
      <c r="GN300" s="124">
        <v>0</v>
      </c>
      <c r="GO300" s="124">
        <f>GN300*G308</f>
        <v>0</v>
      </c>
      <c r="GP300" s="124">
        <v>0.35</v>
      </c>
      <c r="GQ300" s="125">
        <f>GP300*G308</f>
        <v>6.3</v>
      </c>
      <c r="GR300" s="22"/>
      <c r="GS300" s="22"/>
      <c r="GT300" s="22"/>
      <c r="GU300" s="22"/>
      <c r="GV300" s="22"/>
      <c r="GW300" s="22"/>
      <c r="GX300" s="22"/>
      <c r="GY300" s="22"/>
      <c r="GZ300" s="22"/>
      <c r="HA300" s="22"/>
      <c r="HB300" s="22"/>
      <c r="HO300" s="126" t="s">
        <v>110</v>
      </c>
      <c r="HQ300" s="126" t="s">
        <v>105</v>
      </c>
      <c r="HR300" s="126" t="s">
        <v>46</v>
      </c>
      <c r="HV300" s="13" t="s">
        <v>103</v>
      </c>
      <c r="IB300" s="127">
        <f>IF(GK300="základní",I308,0)</f>
        <v>1074.5999999999999</v>
      </c>
      <c r="IC300" s="127">
        <f>IF(GK300="snížená",I308,0)</f>
        <v>0</v>
      </c>
      <c r="ID300" s="127">
        <f>IF(GK300="zákl. přenesená",I308,0)</f>
        <v>0</v>
      </c>
      <c r="IE300" s="127">
        <f>IF(GK300="sníž. přenesená",I308,0)</f>
        <v>0</v>
      </c>
      <c r="IF300" s="127">
        <f>IF(GK300="nulová",I308,0)</f>
        <v>0</v>
      </c>
      <c r="IG300" s="13" t="s">
        <v>45</v>
      </c>
      <c r="IH300" s="127">
        <f>ROUND(H308*G308,2)</f>
        <v>1074.5999999999999</v>
      </c>
      <c r="II300" s="13" t="s">
        <v>110</v>
      </c>
      <c r="IJ300" s="126" t="s">
        <v>1509</v>
      </c>
    </row>
    <row r="301" spans="1:244" s="1" customFormat="1" ht="30" customHeight="1" x14ac:dyDescent="0.2">
      <c r="A301" s="23"/>
      <c r="B301" s="633"/>
      <c r="C301" s="685" t="s">
        <v>114</v>
      </c>
      <c r="D301" s="634" t="s">
        <v>7</v>
      </c>
      <c r="E301" s="635" t="s">
        <v>1159</v>
      </c>
      <c r="F301" s="636"/>
      <c r="G301" s="637">
        <v>8</v>
      </c>
      <c r="H301" s="638"/>
      <c r="I301" s="639"/>
      <c r="J301" s="693"/>
      <c r="K301" s="409"/>
      <c r="L301" s="693"/>
      <c r="M301" s="409"/>
      <c r="N301" s="693"/>
      <c r="O301" s="409"/>
      <c r="P301" s="693"/>
      <c r="Q301" s="409"/>
      <c r="R301" s="693"/>
      <c r="S301" s="409"/>
      <c r="T301" s="693"/>
      <c r="U301" s="409"/>
      <c r="V301" s="1683"/>
      <c r="W301" s="1684"/>
      <c r="X301" s="1683"/>
      <c r="Y301" s="1684"/>
      <c r="Z301" s="1683"/>
      <c r="AA301" s="1684"/>
      <c r="AB301" s="1853"/>
      <c r="AC301" s="1684"/>
      <c r="AD301" s="693"/>
      <c r="AE301" s="409"/>
      <c r="AF301" s="693"/>
      <c r="AG301" s="409"/>
      <c r="AH301" s="693"/>
      <c r="AI301" s="409"/>
      <c r="AJ301" s="1683"/>
      <c r="AK301" s="1684"/>
      <c r="AL301" s="693"/>
      <c r="AM301" s="409"/>
      <c r="AN301" s="2376"/>
      <c r="AO301" s="1684"/>
      <c r="AP301" s="2172"/>
      <c r="AQ301" s="1959"/>
      <c r="AR301" s="1837"/>
      <c r="AS301" s="409"/>
      <c r="AT301" s="897"/>
      <c r="AU301" s="174"/>
      <c r="AV301" s="815"/>
      <c r="GJ301" s="128"/>
      <c r="GK301" s="129"/>
      <c r="GL301" s="33"/>
      <c r="GM301" s="33"/>
      <c r="GN301" s="33"/>
      <c r="GO301" s="33"/>
      <c r="GP301" s="33"/>
      <c r="GQ301" s="34"/>
      <c r="GR301" s="22"/>
      <c r="GS301" s="22"/>
      <c r="GT301" s="22"/>
      <c r="GU301" s="22"/>
      <c r="GV301" s="22"/>
      <c r="GW301" s="22"/>
      <c r="GX301" s="22"/>
      <c r="GY301" s="22"/>
      <c r="GZ301" s="22"/>
      <c r="HA301" s="22"/>
      <c r="HB301" s="22"/>
      <c r="HQ301" s="13" t="s">
        <v>112</v>
      </c>
      <c r="HR301" s="13" t="s">
        <v>46</v>
      </c>
    </row>
    <row r="302" spans="1:244" s="9" customFormat="1" ht="30" customHeight="1" x14ac:dyDescent="0.2">
      <c r="A302" s="130"/>
      <c r="B302" s="550" t="s">
        <v>571</v>
      </c>
      <c r="C302" s="558" t="s">
        <v>105</v>
      </c>
      <c r="D302" s="559" t="s">
        <v>637</v>
      </c>
      <c r="E302" s="560" t="s">
        <v>638</v>
      </c>
      <c r="F302" s="561" t="s">
        <v>341</v>
      </c>
      <c r="G302" s="562">
        <v>2</v>
      </c>
      <c r="H302" s="563">
        <v>3625</v>
      </c>
      <c r="I302" s="564">
        <f>ROUND(H302*G302,2)</f>
        <v>7250</v>
      </c>
      <c r="J302" s="694"/>
      <c r="K302" s="692">
        <f>ROUND(J302*$H302,2)</f>
        <v>0</v>
      </c>
      <c r="L302" s="694"/>
      <c r="M302" s="692">
        <f>ROUND(L302*$H302,2)</f>
        <v>0</v>
      </c>
      <c r="N302" s="694"/>
      <c r="O302" s="692">
        <f>ROUND(N302*$H302,2)</f>
        <v>0</v>
      </c>
      <c r="P302" s="694"/>
      <c r="Q302" s="692">
        <f>ROUND(P302*$H302,2)</f>
        <v>0</v>
      </c>
      <c r="R302" s="694"/>
      <c r="S302" s="692">
        <f>ROUND(R302*$H302,2)</f>
        <v>0</v>
      </c>
      <c r="T302" s="694"/>
      <c r="U302" s="692">
        <f>ROUND(T302*$H302,2)</f>
        <v>0</v>
      </c>
      <c r="V302" s="1694">
        <v>2</v>
      </c>
      <c r="W302" s="1682">
        <f>ROUND(V302*$H302,2)</f>
        <v>7250</v>
      </c>
      <c r="X302" s="1694"/>
      <c r="Y302" s="1682">
        <f>ROUND(X302*$H302,2)</f>
        <v>0</v>
      </c>
      <c r="Z302" s="1825"/>
      <c r="AA302" s="1682">
        <f>ROUND(Z302*$H302,2)</f>
        <v>0</v>
      </c>
      <c r="AB302" s="1951"/>
      <c r="AC302" s="1682">
        <f>ROUND(AB302*$H302,2)</f>
        <v>0</v>
      </c>
      <c r="AD302" s="694"/>
      <c r="AE302" s="692">
        <f>ROUND(AD302*$H302,2)</f>
        <v>0</v>
      </c>
      <c r="AF302" s="694"/>
      <c r="AG302" s="692">
        <f>ROUND(AF302*$H302,2)</f>
        <v>0</v>
      </c>
      <c r="AH302" s="694"/>
      <c r="AI302" s="692">
        <f>ROUND(AH302*$H302,2)</f>
        <v>0</v>
      </c>
      <c r="AJ302" s="2111"/>
      <c r="AK302" s="1682">
        <f>ROUND(AJ302*$H302,2)</f>
        <v>0</v>
      </c>
      <c r="AL302" s="694"/>
      <c r="AM302" s="692">
        <f>ROUND(AL302*$H302,2)</f>
        <v>0</v>
      </c>
      <c r="AN302" s="2379"/>
      <c r="AO302" s="1682">
        <f>ROUND(AN302*$H302,2)</f>
        <v>0</v>
      </c>
      <c r="AP302" s="2175"/>
      <c r="AQ302" s="1958">
        <f>ROUND(AP302*$H302,2)</f>
        <v>0</v>
      </c>
      <c r="AR302" s="1842">
        <f>AP302+AN302+AL302+AJ302+AH302+AF302+AD302+AB302+Z302+X302+V302+T302+R302+P302+N302+L302+J302</f>
        <v>2</v>
      </c>
      <c r="AS302" s="692">
        <f>ROUND(AR302*H302,2)</f>
        <v>7250</v>
      </c>
      <c r="AT302" s="1828">
        <f>G302-AR302</f>
        <v>0</v>
      </c>
      <c r="AU302" s="703">
        <f>ROUND(AT302*H302,2)</f>
        <v>0</v>
      </c>
      <c r="AV302" s="814">
        <f>AU302/I302</f>
        <v>0</v>
      </c>
      <c r="GJ302" s="133"/>
      <c r="GK302" s="134"/>
      <c r="GL302" s="134"/>
      <c r="GM302" s="134"/>
      <c r="GN302" s="134"/>
      <c r="GO302" s="134"/>
      <c r="GP302" s="134"/>
      <c r="GQ302" s="135"/>
      <c r="HQ302" s="136" t="s">
        <v>114</v>
      </c>
      <c r="HR302" s="136" t="s">
        <v>46</v>
      </c>
      <c r="HS302" s="9" t="s">
        <v>45</v>
      </c>
      <c r="HT302" s="9" t="s">
        <v>23</v>
      </c>
      <c r="HU302" s="9" t="s">
        <v>44</v>
      </c>
      <c r="HV302" s="136" t="s">
        <v>103</v>
      </c>
    </row>
    <row r="303" spans="1:244" s="10" customFormat="1" ht="54.6" customHeight="1" x14ac:dyDescent="0.2">
      <c r="A303" s="137"/>
      <c r="B303" s="625"/>
      <c r="C303" s="685" t="s">
        <v>112</v>
      </c>
      <c r="D303" s="196"/>
      <c r="E303" s="626" t="s">
        <v>640</v>
      </c>
      <c r="F303" s="196"/>
      <c r="G303" s="196"/>
      <c r="H303" s="197"/>
      <c r="I303" s="498"/>
      <c r="J303" s="260"/>
      <c r="K303" s="261"/>
      <c r="L303" s="260"/>
      <c r="M303" s="261"/>
      <c r="N303" s="260"/>
      <c r="O303" s="261"/>
      <c r="P303" s="260"/>
      <c r="Q303" s="261"/>
      <c r="R303" s="260"/>
      <c r="S303" s="261"/>
      <c r="T303" s="260"/>
      <c r="U303" s="261"/>
      <c r="V303" s="1687"/>
      <c r="W303" s="1688"/>
      <c r="X303" s="1687"/>
      <c r="Y303" s="1688"/>
      <c r="Z303" s="1687"/>
      <c r="AA303" s="1688"/>
      <c r="AB303" s="1857"/>
      <c r="AC303" s="1688"/>
      <c r="AD303" s="260"/>
      <c r="AE303" s="261"/>
      <c r="AF303" s="260"/>
      <c r="AG303" s="261"/>
      <c r="AH303" s="260"/>
      <c r="AI303" s="261"/>
      <c r="AJ303" s="1687"/>
      <c r="AK303" s="1688"/>
      <c r="AL303" s="260"/>
      <c r="AM303" s="261"/>
      <c r="AN303" s="2378"/>
      <c r="AO303" s="1688"/>
      <c r="AP303" s="2174"/>
      <c r="AQ303" s="1963"/>
      <c r="AR303" s="1839"/>
      <c r="AS303" s="261"/>
      <c r="AT303" s="901"/>
      <c r="AU303" s="239"/>
      <c r="AV303" s="528"/>
      <c r="GJ303" s="140"/>
      <c r="GK303" s="141"/>
      <c r="GL303" s="141"/>
      <c r="GM303" s="141"/>
      <c r="GN303" s="141"/>
      <c r="GO303" s="141"/>
      <c r="GP303" s="141"/>
      <c r="GQ303" s="142"/>
      <c r="HQ303" s="143" t="s">
        <v>114</v>
      </c>
      <c r="HR303" s="143" t="s">
        <v>46</v>
      </c>
      <c r="HS303" s="10" t="s">
        <v>46</v>
      </c>
      <c r="HT303" s="10" t="s">
        <v>23</v>
      </c>
      <c r="HU303" s="10" t="s">
        <v>45</v>
      </c>
      <c r="HV303" s="143" t="s">
        <v>103</v>
      </c>
    </row>
    <row r="304" spans="1:244" s="9" customFormat="1" ht="30" customHeight="1" thickBot="1" x14ac:dyDescent="0.25">
      <c r="A304" s="130"/>
      <c r="B304" s="633"/>
      <c r="C304" s="685" t="s">
        <v>114</v>
      </c>
      <c r="D304" s="634" t="s">
        <v>7</v>
      </c>
      <c r="E304" s="635" t="s">
        <v>1161</v>
      </c>
      <c r="F304" s="636"/>
      <c r="G304" s="637">
        <v>2</v>
      </c>
      <c r="H304" s="638"/>
      <c r="I304" s="639"/>
      <c r="J304" s="258"/>
      <c r="K304" s="259"/>
      <c r="L304" s="258"/>
      <c r="M304" s="259"/>
      <c r="N304" s="258"/>
      <c r="O304" s="259"/>
      <c r="P304" s="258"/>
      <c r="Q304" s="259"/>
      <c r="R304" s="258"/>
      <c r="S304" s="259"/>
      <c r="T304" s="258"/>
      <c r="U304" s="259"/>
      <c r="V304" s="1685"/>
      <c r="W304" s="1686"/>
      <c r="X304" s="1685"/>
      <c r="Y304" s="1686"/>
      <c r="Z304" s="1685"/>
      <c r="AA304" s="1686"/>
      <c r="AB304" s="1855"/>
      <c r="AC304" s="1686"/>
      <c r="AD304" s="258"/>
      <c r="AE304" s="259"/>
      <c r="AF304" s="258"/>
      <c r="AG304" s="259"/>
      <c r="AH304" s="258"/>
      <c r="AI304" s="259"/>
      <c r="AJ304" s="1685"/>
      <c r="AK304" s="1686"/>
      <c r="AL304" s="258"/>
      <c r="AM304" s="259"/>
      <c r="AN304" s="2377"/>
      <c r="AO304" s="1686"/>
      <c r="AP304" s="2173"/>
      <c r="AQ304" s="1961"/>
      <c r="AR304" s="1838"/>
      <c r="AS304" s="259"/>
      <c r="AT304" s="899"/>
      <c r="AU304" s="245"/>
      <c r="AV304" s="527"/>
      <c r="GJ304" s="133"/>
      <c r="GK304" s="134"/>
      <c r="GL304" s="134"/>
      <c r="GM304" s="134"/>
      <c r="GN304" s="134"/>
      <c r="GO304" s="134"/>
      <c r="GP304" s="134"/>
      <c r="GQ304" s="135"/>
      <c r="HQ304" s="136" t="s">
        <v>114</v>
      </c>
      <c r="HR304" s="136" t="s">
        <v>46</v>
      </c>
      <c r="HS304" s="9" t="s">
        <v>45</v>
      </c>
      <c r="HT304" s="9" t="s">
        <v>23</v>
      </c>
      <c r="HU304" s="9" t="s">
        <v>44</v>
      </c>
      <c r="HV304" s="136" t="s">
        <v>103</v>
      </c>
    </row>
    <row r="305" spans="1:244" s="1" customFormat="1" ht="30" customHeight="1" thickBot="1" x14ac:dyDescent="0.25">
      <c r="A305" s="23"/>
      <c r="B305" s="599"/>
      <c r="C305" s="600"/>
      <c r="D305" s="600"/>
      <c r="E305" s="600"/>
      <c r="F305" s="600"/>
      <c r="G305" s="600"/>
      <c r="H305" s="600"/>
      <c r="I305" s="601"/>
      <c r="J305" s="2255" t="s">
        <v>2484</v>
      </c>
      <c r="K305" s="2266"/>
      <c r="L305" s="2275" t="s">
        <v>2485</v>
      </c>
      <c r="M305" s="2266"/>
      <c r="N305" s="2255" t="s">
        <v>2486</v>
      </c>
      <c r="O305" s="2266"/>
      <c r="P305" s="2255" t="s">
        <v>2487</v>
      </c>
      <c r="Q305" s="2266"/>
      <c r="R305" s="2255" t="s">
        <v>2488</v>
      </c>
      <c r="S305" s="2266"/>
      <c r="T305" s="2255" t="s">
        <v>2489</v>
      </c>
      <c r="U305" s="2266"/>
      <c r="V305" s="2270" t="s">
        <v>2490</v>
      </c>
      <c r="W305" s="2271"/>
      <c r="X305" s="2270" t="s">
        <v>2491</v>
      </c>
      <c r="Y305" s="2271"/>
      <c r="Z305" s="2270" t="s">
        <v>2492</v>
      </c>
      <c r="AA305" s="2271"/>
      <c r="AB305" s="2270" t="s">
        <v>2493</v>
      </c>
      <c r="AC305" s="2271"/>
      <c r="AD305" s="2255" t="s">
        <v>2494</v>
      </c>
      <c r="AE305" s="2266"/>
      <c r="AF305" s="2255" t="s">
        <v>2495</v>
      </c>
      <c r="AG305" s="2266"/>
      <c r="AH305" s="2255" t="s">
        <v>2496</v>
      </c>
      <c r="AI305" s="2266"/>
      <c r="AJ305" s="2270" t="s">
        <v>2497</v>
      </c>
      <c r="AK305" s="2271"/>
      <c r="AL305" s="2255" t="s">
        <v>2498</v>
      </c>
      <c r="AM305" s="2266"/>
      <c r="AN305" s="2270" t="s">
        <v>2499</v>
      </c>
      <c r="AO305" s="2271"/>
      <c r="AP305" s="2272" t="s">
        <v>2504</v>
      </c>
      <c r="AQ305" s="2273"/>
      <c r="AR305" s="2255" t="s">
        <v>2500</v>
      </c>
      <c r="AS305" s="2266"/>
      <c r="AT305" s="2255" t="s">
        <v>2501</v>
      </c>
      <c r="AU305" s="2299"/>
      <c r="AV305" s="521" t="s">
        <v>2502</v>
      </c>
      <c r="GJ305" s="122" t="s">
        <v>7</v>
      </c>
      <c r="GK305" s="123" t="s">
        <v>31</v>
      </c>
      <c r="GL305" s="33"/>
      <c r="GM305" s="124">
        <f>GL305*G313</f>
        <v>0</v>
      </c>
      <c r="GN305" s="124">
        <v>0</v>
      </c>
      <c r="GO305" s="124">
        <f>GN305*G313</f>
        <v>0</v>
      </c>
      <c r="GP305" s="124">
        <v>0</v>
      </c>
      <c r="GQ305" s="125">
        <f>GP305*G313</f>
        <v>0</v>
      </c>
      <c r="GR305" s="22"/>
      <c r="GS305" s="22"/>
      <c r="GT305" s="22"/>
      <c r="GU305" s="22"/>
      <c r="GV305" s="22"/>
      <c r="GW305" s="22"/>
      <c r="GX305" s="22"/>
      <c r="GY305" s="22"/>
      <c r="GZ305" s="22"/>
      <c r="HA305" s="22"/>
      <c r="HB305" s="22"/>
      <c r="HO305" s="126" t="s">
        <v>110</v>
      </c>
      <c r="HQ305" s="126" t="s">
        <v>105</v>
      </c>
      <c r="HR305" s="126" t="s">
        <v>46</v>
      </c>
      <c r="HV305" s="13" t="s">
        <v>103</v>
      </c>
      <c r="IB305" s="127">
        <f>IF(GK305="základní",I313,0)</f>
        <v>2552.4</v>
      </c>
      <c r="IC305" s="127">
        <f>IF(GK305="snížená",I313,0)</f>
        <v>0</v>
      </c>
      <c r="ID305" s="127">
        <f>IF(GK305="zákl. přenesená",I313,0)</f>
        <v>0</v>
      </c>
      <c r="IE305" s="127">
        <f>IF(GK305="sníž. přenesená",I313,0)</f>
        <v>0</v>
      </c>
      <c r="IF305" s="127">
        <f>IF(GK305="nulová",I313,0)</f>
        <v>0</v>
      </c>
      <c r="IG305" s="13" t="s">
        <v>45</v>
      </c>
      <c r="IH305" s="127">
        <f>ROUND(H313*G313,2)</f>
        <v>2552.4</v>
      </c>
      <c r="II305" s="13" t="s">
        <v>110</v>
      </c>
      <c r="IJ305" s="126" t="s">
        <v>1515</v>
      </c>
    </row>
    <row r="306" spans="1:244" s="1" customFormat="1" ht="30" customHeight="1" thickBot="1" x14ac:dyDescent="0.25">
      <c r="A306" s="23"/>
      <c r="B306" s="599"/>
      <c r="C306" s="600"/>
      <c r="D306" s="600"/>
      <c r="E306" s="600"/>
      <c r="F306" s="600"/>
      <c r="G306" s="600"/>
      <c r="H306" s="600"/>
      <c r="I306" s="601"/>
      <c r="J306" s="175" t="s">
        <v>91</v>
      </c>
      <c r="K306" s="177" t="s">
        <v>2503</v>
      </c>
      <c r="L306" s="175" t="s">
        <v>91</v>
      </c>
      <c r="M306" s="177" t="s">
        <v>2503</v>
      </c>
      <c r="N306" s="175" t="s">
        <v>91</v>
      </c>
      <c r="O306" s="177" t="s">
        <v>2503</v>
      </c>
      <c r="P306" s="175" t="s">
        <v>91</v>
      </c>
      <c r="Q306" s="177" t="s">
        <v>2503</v>
      </c>
      <c r="R306" s="175" t="s">
        <v>91</v>
      </c>
      <c r="S306" s="177" t="s">
        <v>2503</v>
      </c>
      <c r="T306" s="175" t="s">
        <v>91</v>
      </c>
      <c r="U306" s="177" t="s">
        <v>2503</v>
      </c>
      <c r="V306" s="1599" t="s">
        <v>91</v>
      </c>
      <c r="W306" s="1600" t="s">
        <v>2503</v>
      </c>
      <c r="X306" s="1599" t="s">
        <v>91</v>
      </c>
      <c r="Y306" s="1600" t="s">
        <v>2503</v>
      </c>
      <c r="Z306" s="1599" t="s">
        <v>91</v>
      </c>
      <c r="AA306" s="1600" t="s">
        <v>2503</v>
      </c>
      <c r="AB306" s="1763" t="s">
        <v>91</v>
      </c>
      <c r="AC306" s="1600" t="s">
        <v>2503</v>
      </c>
      <c r="AD306" s="175" t="s">
        <v>91</v>
      </c>
      <c r="AE306" s="177" t="s">
        <v>2503</v>
      </c>
      <c r="AF306" s="175" t="s">
        <v>91</v>
      </c>
      <c r="AG306" s="177" t="s">
        <v>2503</v>
      </c>
      <c r="AH306" s="175" t="s">
        <v>91</v>
      </c>
      <c r="AI306" s="177" t="s">
        <v>2503</v>
      </c>
      <c r="AJ306" s="1599" t="s">
        <v>91</v>
      </c>
      <c r="AK306" s="1600" t="s">
        <v>2503</v>
      </c>
      <c r="AL306" s="175" t="s">
        <v>91</v>
      </c>
      <c r="AM306" s="177" t="s">
        <v>2503</v>
      </c>
      <c r="AN306" s="2372" t="s">
        <v>91</v>
      </c>
      <c r="AO306" s="1600" t="s">
        <v>2503</v>
      </c>
      <c r="AP306" s="2168" t="s">
        <v>91</v>
      </c>
      <c r="AQ306" s="1896" t="s">
        <v>2503</v>
      </c>
      <c r="AR306" s="1090" t="s">
        <v>91</v>
      </c>
      <c r="AS306" s="177" t="s">
        <v>2503</v>
      </c>
      <c r="AT306" s="789" t="s">
        <v>91</v>
      </c>
      <c r="AU306" s="176" t="s">
        <v>2503</v>
      </c>
      <c r="AV306" s="816"/>
      <c r="GJ306" s="128"/>
      <c r="GK306" s="129"/>
      <c r="GL306" s="33"/>
      <c r="GM306" s="33"/>
      <c r="GN306" s="33"/>
      <c r="GO306" s="33"/>
      <c r="GP306" s="33"/>
      <c r="GQ306" s="34"/>
      <c r="GR306" s="22"/>
      <c r="GS306" s="22"/>
      <c r="GT306" s="22"/>
      <c r="GU306" s="22"/>
      <c r="GV306" s="22"/>
      <c r="GW306" s="22"/>
      <c r="GX306" s="22"/>
      <c r="GY306" s="22"/>
      <c r="GZ306" s="22"/>
      <c r="HA306" s="22"/>
      <c r="HB306" s="22"/>
      <c r="HQ306" s="13" t="s">
        <v>112</v>
      </c>
      <c r="HR306" s="13" t="s">
        <v>46</v>
      </c>
    </row>
    <row r="307" spans="1:244" s="1125" customFormat="1" ht="30" customHeight="1" thickBot="1" x14ac:dyDescent="0.35">
      <c r="A307" s="1157"/>
      <c r="B307" s="1151"/>
      <c r="C307" s="412" t="s">
        <v>43</v>
      </c>
      <c r="D307" s="412" t="s">
        <v>173</v>
      </c>
      <c r="E307" s="1119" t="s">
        <v>642</v>
      </c>
      <c r="F307" s="413"/>
      <c r="G307" s="413"/>
      <c r="H307" s="1120"/>
      <c r="I307" s="1121">
        <f>IH299</f>
        <v>221210.44</v>
      </c>
      <c r="J307" s="1122"/>
      <c r="K307" s="1123">
        <f>K308+K313+K317+K320+K322+K325+K328</f>
        <v>0</v>
      </c>
      <c r="L307" s="404"/>
      <c r="M307" s="404">
        <f>M308+M313+M317+M320+M322+M325+M328</f>
        <v>0</v>
      </c>
      <c r="N307" s="404"/>
      <c r="O307" s="404">
        <f>O308+O313+O317+O320+O322+O325+O328</f>
        <v>0</v>
      </c>
      <c r="P307" s="404"/>
      <c r="Q307" s="404">
        <f>Q308+Q313+Q317+Q320+Q322+Q325+Q328</f>
        <v>0</v>
      </c>
      <c r="R307" s="404"/>
      <c r="S307" s="404">
        <f>S308+S313+S317+S320+S322+S325+S328</f>
        <v>0</v>
      </c>
      <c r="T307" s="404"/>
      <c r="U307" s="404">
        <f>U308+U313+U317+U320+U322+U325+U328</f>
        <v>0</v>
      </c>
      <c r="V307" s="1670"/>
      <c r="W307" s="1670">
        <f>W308+W313+W317+W320+W322+W325+W328</f>
        <v>0</v>
      </c>
      <c r="X307" s="1670"/>
      <c r="Y307" s="1670">
        <f>Y308+Y313+Y317+Y320+Y322+Y325+Y328</f>
        <v>0</v>
      </c>
      <c r="Z307" s="1670"/>
      <c r="AA307" s="1670">
        <f>AA308+AA313+AA317+AA320+AA322+AA325+AA328</f>
        <v>80106</v>
      </c>
      <c r="AB307" s="1765"/>
      <c r="AC307" s="1670">
        <f>AC308+AC313+AC317+AC320+AC322+AC325+AC328</f>
        <v>7416</v>
      </c>
      <c r="AD307" s="404"/>
      <c r="AE307" s="404">
        <f>AE308+AE313+AE317+AE320+AE322+AE325+AE328</f>
        <v>0</v>
      </c>
      <c r="AF307" s="404"/>
      <c r="AG307" s="404">
        <f>AG308+AG313+AG317+AG320+AG322+AG325+AG328</f>
        <v>0</v>
      </c>
      <c r="AH307" s="404"/>
      <c r="AI307" s="404">
        <f>AI308+AI313+AI317+AI320+AI322+AI325+AI328</f>
        <v>15210</v>
      </c>
      <c r="AJ307" s="1670"/>
      <c r="AK307" s="1670">
        <f>AK308+AK313+AK317+AK320+AK322+AK325+AK328</f>
        <v>7605</v>
      </c>
      <c r="AL307" s="404"/>
      <c r="AM307" s="404">
        <f>AM308+AM313+AM317+AM320+AM322+AM325+AM328</f>
        <v>0</v>
      </c>
      <c r="AN307" s="2374"/>
      <c r="AO307" s="1670">
        <f>AO308+AO313+AO317+AO320+AO322+AO325+AO328</f>
        <v>19672.2</v>
      </c>
      <c r="AP307" s="2170"/>
      <c r="AQ307" s="1937">
        <f>AQ308+AQ313+AQ317+AQ320+AQ322+AQ325+AQ328</f>
        <v>12328</v>
      </c>
      <c r="AR307" s="188"/>
      <c r="AS307" s="1123">
        <f>AS308+AS313+AS317+AS320+AS322+AS325+AS328</f>
        <v>142337.20000000001</v>
      </c>
      <c r="AT307" s="791"/>
      <c r="AU307" s="1158">
        <f>AU308+AU313+AU317+AU320+AU322+AU325+AU328</f>
        <v>78873.240000000005</v>
      </c>
      <c r="AV307" s="1124">
        <f>AU307/I307</f>
        <v>0.35655297281629206</v>
      </c>
      <c r="GJ307" s="1127"/>
      <c r="GK307" s="1128"/>
      <c r="GL307" s="1128"/>
      <c r="GM307" s="1128"/>
      <c r="GN307" s="1128"/>
      <c r="GO307" s="1128"/>
      <c r="GP307" s="1128"/>
      <c r="GQ307" s="1129"/>
      <c r="HQ307" s="1130" t="s">
        <v>114</v>
      </c>
      <c r="HR307" s="1130" t="s">
        <v>46</v>
      </c>
      <c r="HS307" s="1125" t="s">
        <v>45</v>
      </c>
      <c r="HT307" s="1125" t="s">
        <v>23</v>
      </c>
      <c r="HU307" s="1125" t="s">
        <v>44</v>
      </c>
      <c r="HV307" s="1130" t="s">
        <v>103</v>
      </c>
    </row>
    <row r="308" spans="1:244" s="10" customFormat="1" ht="30" customHeight="1" x14ac:dyDescent="0.2">
      <c r="A308" s="137"/>
      <c r="B308" s="550" t="s">
        <v>577</v>
      </c>
      <c r="C308" s="551" t="s">
        <v>105</v>
      </c>
      <c r="D308" s="552" t="s">
        <v>1507</v>
      </c>
      <c r="E308" s="553" t="s">
        <v>1508</v>
      </c>
      <c r="F308" s="554" t="s">
        <v>153</v>
      </c>
      <c r="G308" s="555">
        <v>18</v>
      </c>
      <c r="H308" s="556">
        <v>59.7</v>
      </c>
      <c r="I308" s="557">
        <f>ROUND(H308*G308,2)</f>
        <v>1074.5999999999999</v>
      </c>
      <c r="J308" s="694"/>
      <c r="K308" s="692">
        <f>ROUND(J308*$H308,2)</f>
        <v>0</v>
      </c>
      <c r="L308" s="694"/>
      <c r="M308" s="692">
        <f>ROUND(L308*$H308,2)</f>
        <v>0</v>
      </c>
      <c r="N308" s="694"/>
      <c r="O308" s="692">
        <f>ROUND(N308*$H308,2)</f>
        <v>0</v>
      </c>
      <c r="P308" s="694"/>
      <c r="Q308" s="692">
        <f>ROUND(P308*$H308,2)</f>
        <v>0</v>
      </c>
      <c r="R308" s="694"/>
      <c r="S308" s="692">
        <f>ROUND(R308*$H308,2)</f>
        <v>0</v>
      </c>
      <c r="T308" s="694"/>
      <c r="U308" s="692">
        <f>ROUND(T308*$H308,2)</f>
        <v>0</v>
      </c>
      <c r="V308" s="1694"/>
      <c r="W308" s="1682">
        <f>ROUND(V308*$H308,2)</f>
        <v>0</v>
      </c>
      <c r="X308" s="1694"/>
      <c r="Y308" s="1682">
        <f>ROUND(X308*$H308,2)</f>
        <v>0</v>
      </c>
      <c r="Z308" s="1825"/>
      <c r="AA308" s="1682">
        <f>ROUND(Z308*$H308,2)</f>
        <v>0</v>
      </c>
      <c r="AB308" s="1951">
        <v>18</v>
      </c>
      <c r="AC308" s="1682">
        <f>ROUND(AB308*$H308,2)</f>
        <v>1074.5999999999999</v>
      </c>
      <c r="AD308" s="694"/>
      <c r="AE308" s="692">
        <f>ROUND(AD308*$H308,2)</f>
        <v>0</v>
      </c>
      <c r="AF308" s="694"/>
      <c r="AG308" s="692">
        <f>ROUND(AF308*$H308,2)</f>
        <v>0</v>
      </c>
      <c r="AH308" s="694"/>
      <c r="AI308" s="692">
        <f>ROUND(AH308*$H308,2)</f>
        <v>0</v>
      </c>
      <c r="AJ308" s="2111"/>
      <c r="AK308" s="1682">
        <f>ROUND(AJ308*$H308,2)</f>
        <v>0</v>
      </c>
      <c r="AL308" s="694"/>
      <c r="AM308" s="692">
        <f>ROUND(AL308*$H308,2)</f>
        <v>0</v>
      </c>
      <c r="AN308" s="2379"/>
      <c r="AO308" s="1682">
        <f>ROUND(AN308*$H308,2)</f>
        <v>0</v>
      </c>
      <c r="AP308" s="2175"/>
      <c r="AQ308" s="1958">
        <f>ROUND(AP308*$H308,2)</f>
        <v>0</v>
      </c>
      <c r="AR308" s="1842">
        <f>AP308+AN308+AL308+AJ308+AH308+AF308+AD308+AB308+Z308+X308+V308+T308+R308+P308+N308+L308+J308</f>
        <v>18</v>
      </c>
      <c r="AS308" s="692">
        <f>ROUND(AR308*H308,2)</f>
        <v>1074.5999999999999</v>
      </c>
      <c r="AT308" s="1828">
        <f>G308-AR308</f>
        <v>0</v>
      </c>
      <c r="AU308" s="703">
        <f>ROUND(AT308*H308,2)</f>
        <v>0</v>
      </c>
      <c r="AV308" s="814">
        <f>AU308/I308</f>
        <v>0</v>
      </c>
      <c r="GJ308" s="140"/>
      <c r="GK308" s="141"/>
      <c r="GL308" s="141"/>
      <c r="GM308" s="141"/>
      <c r="GN308" s="141"/>
      <c r="GO308" s="141"/>
      <c r="GP308" s="141"/>
      <c r="GQ308" s="142"/>
      <c r="HQ308" s="143" t="s">
        <v>114</v>
      </c>
      <c r="HR308" s="143" t="s">
        <v>46</v>
      </c>
      <c r="HS308" s="10" t="s">
        <v>46</v>
      </c>
      <c r="HT308" s="10" t="s">
        <v>23</v>
      </c>
      <c r="HU308" s="10" t="s">
        <v>45</v>
      </c>
      <c r="HV308" s="143" t="s">
        <v>103</v>
      </c>
    </row>
    <row r="309" spans="1:244" s="1" customFormat="1" ht="30" customHeight="1" x14ac:dyDescent="0.2">
      <c r="A309" s="23"/>
      <c r="B309" s="625"/>
      <c r="C309" s="685" t="s">
        <v>112</v>
      </c>
      <c r="D309" s="196"/>
      <c r="E309" s="626" t="s">
        <v>1510</v>
      </c>
      <c r="F309" s="196"/>
      <c r="G309" s="196"/>
      <c r="H309" s="197"/>
      <c r="I309" s="498"/>
      <c r="J309" s="693"/>
      <c r="K309" s="409"/>
      <c r="L309" s="693"/>
      <c r="M309" s="409"/>
      <c r="N309" s="693"/>
      <c r="O309" s="409"/>
      <c r="P309" s="693"/>
      <c r="Q309" s="409"/>
      <c r="R309" s="693"/>
      <c r="S309" s="409"/>
      <c r="T309" s="693"/>
      <c r="U309" s="409"/>
      <c r="V309" s="1683"/>
      <c r="W309" s="1684"/>
      <c r="X309" s="1683"/>
      <c r="Y309" s="1684"/>
      <c r="Z309" s="1683"/>
      <c r="AA309" s="1684"/>
      <c r="AB309" s="1853"/>
      <c r="AC309" s="1684"/>
      <c r="AD309" s="693"/>
      <c r="AE309" s="409"/>
      <c r="AF309" s="693"/>
      <c r="AG309" s="409"/>
      <c r="AH309" s="693"/>
      <c r="AI309" s="409"/>
      <c r="AJ309" s="1683"/>
      <c r="AK309" s="1684"/>
      <c r="AL309" s="693"/>
      <c r="AM309" s="409"/>
      <c r="AN309" s="2376"/>
      <c r="AO309" s="1684"/>
      <c r="AP309" s="2172"/>
      <c r="AQ309" s="1959"/>
      <c r="AR309" s="1837"/>
      <c r="AS309" s="409"/>
      <c r="AT309" s="897"/>
      <c r="AU309" s="174"/>
      <c r="AV309" s="815"/>
      <c r="GJ309" s="122" t="s">
        <v>7</v>
      </c>
      <c r="GK309" s="123" t="s">
        <v>31</v>
      </c>
      <c r="GL309" s="33"/>
      <c r="GM309" s="124">
        <f>GL309*G317</f>
        <v>0</v>
      </c>
      <c r="GN309" s="124">
        <v>0.16370999999999999</v>
      </c>
      <c r="GO309" s="124">
        <f>GN309*G317</f>
        <v>2.94678</v>
      </c>
      <c r="GP309" s="124">
        <v>0</v>
      </c>
      <c r="GQ309" s="125">
        <f>GP309*G317</f>
        <v>0</v>
      </c>
      <c r="GR309" s="22"/>
      <c r="GS309" s="22"/>
      <c r="GT309" s="22"/>
      <c r="GU309" s="22"/>
      <c r="GV309" s="22"/>
      <c r="GW309" s="22"/>
      <c r="GX309" s="22"/>
      <c r="GY309" s="22"/>
      <c r="GZ309" s="22"/>
      <c r="HA309" s="22"/>
      <c r="HB309" s="22"/>
      <c r="HO309" s="126" t="s">
        <v>110</v>
      </c>
      <c r="HQ309" s="126" t="s">
        <v>105</v>
      </c>
      <c r="HR309" s="126" t="s">
        <v>46</v>
      </c>
      <c r="HV309" s="13" t="s">
        <v>103</v>
      </c>
      <c r="IB309" s="127">
        <f>IF(GK309="základní",I317,0)</f>
        <v>3789</v>
      </c>
      <c r="IC309" s="127">
        <f>IF(GK309="snížená",I317,0)</f>
        <v>0</v>
      </c>
      <c r="ID309" s="127">
        <f>IF(GK309="zákl. přenesená",I317,0)</f>
        <v>0</v>
      </c>
      <c r="IE309" s="127">
        <f>IF(GK309="sníž. přenesená",I317,0)</f>
        <v>0</v>
      </c>
      <c r="IF309" s="127">
        <f>IF(GK309="nulová",I317,0)</f>
        <v>0</v>
      </c>
      <c r="IG309" s="13" t="s">
        <v>45</v>
      </c>
      <c r="IH309" s="127">
        <f>ROUND(H317*G317,2)</f>
        <v>3789</v>
      </c>
      <c r="II309" s="13" t="s">
        <v>110</v>
      </c>
      <c r="IJ309" s="126" t="s">
        <v>1519</v>
      </c>
    </row>
    <row r="310" spans="1:244" s="1" customFormat="1" ht="30" customHeight="1" x14ac:dyDescent="0.2">
      <c r="A310" s="23"/>
      <c r="B310" s="627"/>
      <c r="C310" s="685" t="s">
        <v>114</v>
      </c>
      <c r="D310" s="628" t="s">
        <v>7</v>
      </c>
      <c r="E310" s="629" t="s">
        <v>1336</v>
      </c>
      <c r="F310" s="630"/>
      <c r="G310" s="628" t="s">
        <v>7</v>
      </c>
      <c r="H310" s="631"/>
      <c r="I310" s="632"/>
      <c r="J310" s="693"/>
      <c r="K310" s="409"/>
      <c r="L310" s="693"/>
      <c r="M310" s="409"/>
      <c r="N310" s="693"/>
      <c r="O310" s="409"/>
      <c r="P310" s="693"/>
      <c r="Q310" s="409"/>
      <c r="R310" s="693"/>
      <c r="S310" s="409"/>
      <c r="T310" s="693"/>
      <c r="U310" s="409"/>
      <c r="V310" s="1683"/>
      <c r="W310" s="1684"/>
      <c r="X310" s="1683"/>
      <c r="Y310" s="1684"/>
      <c r="Z310" s="1826"/>
      <c r="AA310" s="1684"/>
      <c r="AB310" s="1853"/>
      <c r="AC310" s="1684"/>
      <c r="AD310" s="693"/>
      <c r="AE310" s="409"/>
      <c r="AF310" s="693"/>
      <c r="AG310" s="409"/>
      <c r="AH310" s="693"/>
      <c r="AI310" s="409"/>
      <c r="AJ310" s="1683"/>
      <c r="AK310" s="1684"/>
      <c r="AL310" s="693"/>
      <c r="AM310" s="409"/>
      <c r="AN310" s="2376"/>
      <c r="AO310" s="1684"/>
      <c r="AP310" s="2172"/>
      <c r="AQ310" s="1959"/>
      <c r="AR310" s="1837"/>
      <c r="AS310" s="409"/>
      <c r="AT310" s="897"/>
      <c r="AU310" s="174"/>
      <c r="AV310" s="815"/>
      <c r="GJ310" s="128"/>
      <c r="GK310" s="129"/>
      <c r="GL310" s="33"/>
      <c r="GM310" s="33"/>
      <c r="GN310" s="33"/>
      <c r="GO310" s="33"/>
      <c r="GP310" s="33"/>
      <c r="GQ310" s="34"/>
      <c r="GR310" s="22"/>
      <c r="GS310" s="22"/>
      <c r="GT310" s="22"/>
      <c r="GU310" s="22"/>
      <c r="GV310" s="22"/>
      <c r="GW310" s="22"/>
      <c r="GX310" s="22"/>
      <c r="GY310" s="22"/>
      <c r="GZ310" s="22"/>
      <c r="HA310" s="22"/>
      <c r="HB310" s="22"/>
      <c r="HQ310" s="13" t="s">
        <v>112</v>
      </c>
      <c r="HR310" s="13" t="s">
        <v>46</v>
      </c>
    </row>
    <row r="311" spans="1:244" s="10" customFormat="1" ht="30" customHeight="1" x14ac:dyDescent="0.2">
      <c r="A311" s="137"/>
      <c r="B311" s="633"/>
      <c r="C311" s="685" t="s">
        <v>114</v>
      </c>
      <c r="D311" s="634" t="s">
        <v>7</v>
      </c>
      <c r="E311" s="635" t="s">
        <v>1511</v>
      </c>
      <c r="F311" s="636"/>
      <c r="G311" s="637">
        <v>18</v>
      </c>
      <c r="H311" s="638"/>
      <c r="I311" s="639"/>
      <c r="J311" s="260"/>
      <c r="K311" s="261"/>
      <c r="L311" s="260"/>
      <c r="M311" s="261"/>
      <c r="N311" s="260"/>
      <c r="O311" s="261"/>
      <c r="P311" s="260"/>
      <c r="Q311" s="261"/>
      <c r="R311" s="260"/>
      <c r="S311" s="261"/>
      <c r="T311" s="260"/>
      <c r="U311" s="261"/>
      <c r="V311" s="1687"/>
      <c r="W311" s="1688"/>
      <c r="X311" s="1687"/>
      <c r="Y311" s="1688"/>
      <c r="Z311" s="1687"/>
      <c r="AA311" s="1688"/>
      <c r="AB311" s="1857"/>
      <c r="AC311" s="1688"/>
      <c r="AD311" s="260"/>
      <c r="AE311" s="261"/>
      <c r="AF311" s="260"/>
      <c r="AG311" s="261"/>
      <c r="AH311" s="260"/>
      <c r="AI311" s="261"/>
      <c r="AJ311" s="1687"/>
      <c r="AK311" s="1688"/>
      <c r="AL311" s="260"/>
      <c r="AM311" s="261"/>
      <c r="AN311" s="2378"/>
      <c r="AO311" s="1688"/>
      <c r="AP311" s="2174"/>
      <c r="AQ311" s="1963"/>
      <c r="AR311" s="1839"/>
      <c r="AS311" s="261"/>
      <c r="AT311" s="901"/>
      <c r="AU311" s="239"/>
      <c r="AV311" s="528"/>
      <c r="GJ311" s="140"/>
      <c r="GK311" s="141"/>
      <c r="GL311" s="141"/>
      <c r="GM311" s="141"/>
      <c r="GN311" s="141"/>
      <c r="GO311" s="141"/>
      <c r="GP311" s="141"/>
      <c r="GQ311" s="142"/>
      <c r="HQ311" s="143" t="s">
        <v>114</v>
      </c>
      <c r="HR311" s="143" t="s">
        <v>46</v>
      </c>
      <c r="HS311" s="10" t="s">
        <v>46</v>
      </c>
      <c r="HT311" s="10" t="s">
        <v>23</v>
      </c>
      <c r="HU311" s="10" t="s">
        <v>45</v>
      </c>
      <c r="HV311" s="143" t="s">
        <v>103</v>
      </c>
    </row>
    <row r="312" spans="1:244" s="1" customFormat="1" ht="30" customHeight="1" x14ac:dyDescent="0.2">
      <c r="A312" s="23"/>
      <c r="B312" s="627"/>
      <c r="C312" s="685" t="s">
        <v>114</v>
      </c>
      <c r="D312" s="628" t="s">
        <v>7</v>
      </c>
      <c r="E312" s="629" t="s">
        <v>1512</v>
      </c>
      <c r="F312" s="630"/>
      <c r="G312" s="628" t="s">
        <v>7</v>
      </c>
      <c r="H312" s="631"/>
      <c r="I312" s="632"/>
      <c r="J312" s="699"/>
      <c r="K312" s="409"/>
      <c r="L312" s="699"/>
      <c r="M312" s="409"/>
      <c r="N312" s="699"/>
      <c r="O312" s="409"/>
      <c r="P312" s="699"/>
      <c r="Q312" s="409"/>
      <c r="R312" s="699"/>
      <c r="S312" s="409"/>
      <c r="T312" s="699"/>
      <c r="U312" s="409"/>
      <c r="V312" s="1697"/>
      <c r="W312" s="1684"/>
      <c r="X312" s="1697"/>
      <c r="Y312" s="1684"/>
      <c r="Z312" s="1697"/>
      <c r="AA312" s="1684"/>
      <c r="AB312" s="1953"/>
      <c r="AC312" s="1684"/>
      <c r="AD312" s="699"/>
      <c r="AE312" s="409"/>
      <c r="AF312" s="699"/>
      <c r="AG312" s="409"/>
      <c r="AH312" s="699"/>
      <c r="AI312" s="409"/>
      <c r="AJ312" s="1697"/>
      <c r="AK312" s="1684"/>
      <c r="AL312" s="699"/>
      <c r="AM312" s="409"/>
      <c r="AN312" s="2384"/>
      <c r="AO312" s="1684"/>
      <c r="AP312" s="2179"/>
      <c r="AQ312" s="1959"/>
      <c r="AR312" s="1845"/>
      <c r="AS312" s="409"/>
      <c r="AT312" s="1830"/>
      <c r="AU312" s="174"/>
      <c r="AV312" s="815"/>
      <c r="GJ312" s="164" t="s">
        <v>7</v>
      </c>
      <c r="GK312" s="165" t="s">
        <v>31</v>
      </c>
      <c r="GL312" s="33"/>
      <c r="GM312" s="124">
        <f>GL312*G320</f>
        <v>0</v>
      </c>
      <c r="GN312" s="124">
        <v>4.2999999999999997E-2</v>
      </c>
      <c r="GO312" s="124">
        <f>GN312*G320</f>
        <v>0.129</v>
      </c>
      <c r="GP312" s="124">
        <v>0</v>
      </c>
      <c r="GQ312" s="125">
        <f>GP312*G320</f>
        <v>0</v>
      </c>
      <c r="GR312" s="22"/>
      <c r="GS312" s="22"/>
      <c r="GT312" s="22"/>
      <c r="GU312" s="22"/>
      <c r="GV312" s="22"/>
      <c r="GW312" s="22"/>
      <c r="GX312" s="22"/>
      <c r="GY312" s="22"/>
      <c r="GZ312" s="22"/>
      <c r="HA312" s="22"/>
      <c r="HB312" s="22"/>
      <c r="HO312" s="126" t="s">
        <v>166</v>
      </c>
      <c r="HQ312" s="126" t="s">
        <v>238</v>
      </c>
      <c r="HR312" s="126" t="s">
        <v>46</v>
      </c>
      <c r="HV312" s="13" t="s">
        <v>103</v>
      </c>
      <c r="IB312" s="127">
        <f>IF(GK312="základní",I320,0)</f>
        <v>159</v>
      </c>
      <c r="IC312" s="127">
        <f>IF(GK312="snížená",I320,0)</f>
        <v>0</v>
      </c>
      <c r="ID312" s="127">
        <f>IF(GK312="zákl. přenesená",I320,0)</f>
        <v>0</v>
      </c>
      <c r="IE312" s="127">
        <f>IF(GK312="sníž. přenesená",I320,0)</f>
        <v>0</v>
      </c>
      <c r="IF312" s="127">
        <f>IF(GK312="nulová",I320,0)</f>
        <v>0</v>
      </c>
      <c r="IG312" s="13" t="s">
        <v>45</v>
      </c>
      <c r="IH312" s="127">
        <f>ROUND(H320*G320,2)</f>
        <v>159</v>
      </c>
      <c r="II312" s="13" t="s">
        <v>110</v>
      </c>
      <c r="IJ312" s="126" t="s">
        <v>1524</v>
      </c>
    </row>
    <row r="313" spans="1:244" s="10" customFormat="1" ht="30" customHeight="1" x14ac:dyDescent="0.2">
      <c r="A313" s="137"/>
      <c r="B313" s="550" t="s">
        <v>582</v>
      </c>
      <c r="C313" s="558" t="s">
        <v>105</v>
      </c>
      <c r="D313" s="559" t="s">
        <v>1513</v>
      </c>
      <c r="E313" s="560" t="s">
        <v>1514</v>
      </c>
      <c r="F313" s="561" t="s">
        <v>108</v>
      </c>
      <c r="G313" s="562">
        <v>18</v>
      </c>
      <c r="H313" s="563">
        <v>141.80000000000001</v>
      </c>
      <c r="I313" s="564">
        <f>ROUND(H313*G313,2)</f>
        <v>2552.4</v>
      </c>
      <c r="J313" s="694"/>
      <c r="K313" s="692">
        <f>ROUND(J313*$H313,2)</f>
        <v>0</v>
      </c>
      <c r="L313" s="694"/>
      <c r="M313" s="692">
        <f>ROUND(L313*$H313,2)</f>
        <v>0</v>
      </c>
      <c r="N313" s="694"/>
      <c r="O313" s="692">
        <f>ROUND(N313*$H313,2)</f>
        <v>0</v>
      </c>
      <c r="P313" s="694"/>
      <c r="Q313" s="692">
        <f>ROUND(P313*$H313,2)</f>
        <v>0</v>
      </c>
      <c r="R313" s="694"/>
      <c r="S313" s="692">
        <f>ROUND(R313*$H313,2)</f>
        <v>0</v>
      </c>
      <c r="T313" s="694"/>
      <c r="U313" s="692">
        <f>ROUND(T313*$H313,2)</f>
        <v>0</v>
      </c>
      <c r="V313" s="1694"/>
      <c r="W313" s="1682">
        <f>ROUND(V313*$H313,2)</f>
        <v>0</v>
      </c>
      <c r="X313" s="1694"/>
      <c r="Y313" s="1682">
        <f>ROUND(X313*$H313,2)</f>
        <v>0</v>
      </c>
      <c r="Z313" s="1825"/>
      <c r="AA313" s="1682">
        <f>ROUND(Z313*$H313,2)</f>
        <v>0</v>
      </c>
      <c r="AB313" s="1951">
        <v>18</v>
      </c>
      <c r="AC313" s="1682">
        <f>ROUND(AB313*$H313,2)</f>
        <v>2552.4</v>
      </c>
      <c r="AD313" s="694"/>
      <c r="AE313" s="692">
        <f>ROUND(AD313*$H313,2)</f>
        <v>0</v>
      </c>
      <c r="AF313" s="694"/>
      <c r="AG313" s="692">
        <f>ROUND(AF313*$H313,2)</f>
        <v>0</v>
      </c>
      <c r="AH313" s="694"/>
      <c r="AI313" s="692">
        <f>ROUND(AH313*$H313,2)</f>
        <v>0</v>
      </c>
      <c r="AJ313" s="2111"/>
      <c r="AK313" s="1682">
        <f>ROUND(AJ313*$H313,2)</f>
        <v>0</v>
      </c>
      <c r="AL313" s="694"/>
      <c r="AM313" s="692">
        <f>ROUND(AL313*$H313,2)</f>
        <v>0</v>
      </c>
      <c r="AN313" s="2379"/>
      <c r="AO313" s="1682">
        <f>ROUND(AN313*$H313,2)</f>
        <v>0</v>
      </c>
      <c r="AP313" s="2175"/>
      <c r="AQ313" s="1958">
        <f>ROUND(AP313*$H313,2)</f>
        <v>0</v>
      </c>
      <c r="AR313" s="1842">
        <f>AP313+AN313+AL313+AJ313+AH313+AF313+AD313+AB313+Z313+X313+V313+T313+R313+P313+N313+L313+J313</f>
        <v>18</v>
      </c>
      <c r="AS313" s="692">
        <f>ROUND(AR313*H313,2)</f>
        <v>2552.4</v>
      </c>
      <c r="AT313" s="1828">
        <f>G313-AR313</f>
        <v>0</v>
      </c>
      <c r="AU313" s="703">
        <f>ROUND(AT313*H313,2)</f>
        <v>0</v>
      </c>
      <c r="AV313" s="814">
        <f>AU313/I313</f>
        <v>0</v>
      </c>
      <c r="GJ313" s="140"/>
      <c r="GK313" s="141"/>
      <c r="GL313" s="141"/>
      <c r="GM313" s="141"/>
      <c r="GN313" s="141"/>
      <c r="GO313" s="141"/>
      <c r="GP313" s="141"/>
      <c r="GQ313" s="142"/>
      <c r="HQ313" s="143" t="s">
        <v>114</v>
      </c>
      <c r="HR313" s="143" t="s">
        <v>46</v>
      </c>
      <c r="HS313" s="10" t="s">
        <v>46</v>
      </c>
      <c r="HT313" s="10" t="s">
        <v>23</v>
      </c>
      <c r="HU313" s="10" t="s">
        <v>45</v>
      </c>
      <c r="HV313" s="143" t="s">
        <v>103</v>
      </c>
    </row>
    <row r="314" spans="1:244" s="1" customFormat="1" ht="30" customHeight="1" x14ac:dyDescent="0.2">
      <c r="A314" s="23"/>
      <c r="B314" s="625"/>
      <c r="C314" s="685" t="s">
        <v>112</v>
      </c>
      <c r="D314" s="196"/>
      <c r="E314" s="626" t="s">
        <v>1516</v>
      </c>
      <c r="F314" s="196"/>
      <c r="G314" s="196"/>
      <c r="H314" s="197"/>
      <c r="I314" s="498"/>
      <c r="J314" s="693"/>
      <c r="K314" s="409"/>
      <c r="L314" s="693"/>
      <c r="M314" s="409"/>
      <c r="N314" s="693"/>
      <c r="O314" s="409"/>
      <c r="P314" s="693"/>
      <c r="Q314" s="409"/>
      <c r="R314" s="693"/>
      <c r="S314" s="409"/>
      <c r="T314" s="693"/>
      <c r="U314" s="409"/>
      <c r="V314" s="1683"/>
      <c r="W314" s="1684"/>
      <c r="X314" s="1683"/>
      <c r="Y314" s="1684"/>
      <c r="Z314" s="1683"/>
      <c r="AA314" s="1684"/>
      <c r="AB314" s="1853"/>
      <c r="AC314" s="1684"/>
      <c r="AD314" s="693"/>
      <c r="AE314" s="409"/>
      <c r="AF314" s="693"/>
      <c r="AG314" s="409"/>
      <c r="AH314" s="693"/>
      <c r="AI314" s="409"/>
      <c r="AJ314" s="1683"/>
      <c r="AK314" s="1684"/>
      <c r="AL314" s="693"/>
      <c r="AM314" s="409"/>
      <c r="AN314" s="2376"/>
      <c r="AO314" s="1684"/>
      <c r="AP314" s="2172"/>
      <c r="AQ314" s="1959"/>
      <c r="AR314" s="1837"/>
      <c r="AS314" s="409"/>
      <c r="AT314" s="897"/>
      <c r="AU314" s="174"/>
      <c r="AV314" s="815"/>
      <c r="GJ314" s="122" t="s">
        <v>7</v>
      </c>
      <c r="GK314" s="123" t="s">
        <v>31</v>
      </c>
      <c r="GL314" s="33"/>
      <c r="GM314" s="124">
        <f>GL314*G322</f>
        <v>0</v>
      </c>
      <c r="GN314" s="124">
        <v>5.0000000000000002E-5</v>
      </c>
      <c r="GO314" s="124">
        <f>GN314*G322</f>
        <v>3.9088000000000005E-2</v>
      </c>
      <c r="GP314" s="124">
        <v>0</v>
      </c>
      <c r="GQ314" s="125">
        <f>GP314*G322</f>
        <v>0</v>
      </c>
      <c r="GR314" s="22"/>
      <c r="GS314" s="22"/>
      <c r="GT314" s="22"/>
      <c r="GU314" s="22"/>
      <c r="GV314" s="22"/>
      <c r="GW314" s="22"/>
      <c r="GX314" s="22"/>
      <c r="GY314" s="22"/>
      <c r="GZ314" s="22"/>
      <c r="HA314" s="22"/>
      <c r="HB314" s="22"/>
      <c r="HO314" s="126" t="s">
        <v>110</v>
      </c>
      <c r="HQ314" s="126" t="s">
        <v>105</v>
      </c>
      <c r="HR314" s="126" t="s">
        <v>46</v>
      </c>
      <c r="HV314" s="13" t="s">
        <v>103</v>
      </c>
      <c r="IB314" s="127">
        <f>IF(GK314="základní",I322,0)</f>
        <v>55035.9</v>
      </c>
      <c r="IC314" s="127">
        <f>IF(GK314="snížená",I322,0)</f>
        <v>0</v>
      </c>
      <c r="ID314" s="127">
        <f>IF(GK314="zákl. přenesená",I322,0)</f>
        <v>0</v>
      </c>
      <c r="IE314" s="127">
        <f>IF(GK314="sníž. přenesená",I322,0)</f>
        <v>0</v>
      </c>
      <c r="IF314" s="127">
        <f>IF(GK314="nulová",I322,0)</f>
        <v>0</v>
      </c>
      <c r="IG314" s="13" t="s">
        <v>45</v>
      </c>
      <c r="IH314" s="127">
        <f>ROUND(H322*G322,2)</f>
        <v>55035.9</v>
      </c>
      <c r="II314" s="13" t="s">
        <v>110</v>
      </c>
      <c r="IJ314" s="126" t="s">
        <v>1526</v>
      </c>
    </row>
    <row r="315" spans="1:244" s="1" customFormat="1" ht="30" customHeight="1" x14ac:dyDescent="0.2">
      <c r="A315" s="23"/>
      <c r="B315" s="627"/>
      <c r="C315" s="685" t="s">
        <v>114</v>
      </c>
      <c r="D315" s="628" t="s">
        <v>7</v>
      </c>
      <c r="E315" s="629" t="s">
        <v>1336</v>
      </c>
      <c r="F315" s="630"/>
      <c r="G315" s="628" t="s">
        <v>7</v>
      </c>
      <c r="H315" s="631"/>
      <c r="I315" s="632"/>
      <c r="J315" s="693"/>
      <c r="K315" s="409"/>
      <c r="L315" s="693"/>
      <c r="M315" s="409"/>
      <c r="N315" s="693"/>
      <c r="O315" s="409"/>
      <c r="P315" s="693"/>
      <c r="Q315" s="409"/>
      <c r="R315" s="693"/>
      <c r="S315" s="409"/>
      <c r="T315" s="693"/>
      <c r="U315" s="409"/>
      <c r="V315" s="1683"/>
      <c r="W315" s="1684"/>
      <c r="X315" s="1683"/>
      <c r="Y315" s="1684"/>
      <c r="Z315" s="1683"/>
      <c r="AA315" s="1684"/>
      <c r="AB315" s="1853"/>
      <c r="AC315" s="1684"/>
      <c r="AD315" s="693"/>
      <c r="AE315" s="409"/>
      <c r="AF315" s="693"/>
      <c r="AG315" s="409"/>
      <c r="AH315" s="693"/>
      <c r="AI315" s="409"/>
      <c r="AJ315" s="1683"/>
      <c r="AK315" s="1684"/>
      <c r="AL315" s="693"/>
      <c r="AM315" s="409"/>
      <c r="AN315" s="2376"/>
      <c r="AO315" s="1684"/>
      <c r="AP315" s="2172"/>
      <c r="AQ315" s="1959"/>
      <c r="AR315" s="1837"/>
      <c r="AS315" s="409"/>
      <c r="AT315" s="897"/>
      <c r="AU315" s="174"/>
      <c r="AV315" s="815"/>
      <c r="GJ315" s="128"/>
      <c r="GK315" s="129"/>
      <c r="GL315" s="33"/>
      <c r="GM315" s="33"/>
      <c r="GN315" s="33"/>
      <c r="GO315" s="33"/>
      <c r="GP315" s="33"/>
      <c r="GQ315" s="34"/>
      <c r="GR315" s="22"/>
      <c r="GS315" s="22"/>
      <c r="GT315" s="22"/>
      <c r="GU315" s="22"/>
      <c r="GV315" s="22"/>
      <c r="GW315" s="22"/>
      <c r="GX315" s="22"/>
      <c r="GY315" s="22"/>
      <c r="GZ315" s="22"/>
      <c r="HA315" s="22"/>
      <c r="HB315" s="22"/>
      <c r="HQ315" s="13" t="s">
        <v>112</v>
      </c>
      <c r="HR315" s="13" t="s">
        <v>46</v>
      </c>
    </row>
    <row r="316" spans="1:244" s="10" customFormat="1" ht="30" customHeight="1" x14ac:dyDescent="0.2">
      <c r="A316" s="137"/>
      <c r="B316" s="633"/>
      <c r="C316" s="685" t="s">
        <v>114</v>
      </c>
      <c r="D316" s="634" t="s">
        <v>7</v>
      </c>
      <c r="E316" s="635" t="s">
        <v>1511</v>
      </c>
      <c r="F316" s="636"/>
      <c r="G316" s="637">
        <v>18</v>
      </c>
      <c r="H316" s="638"/>
      <c r="I316" s="639"/>
      <c r="J316" s="260"/>
      <c r="K316" s="261"/>
      <c r="L316" s="260"/>
      <c r="M316" s="261"/>
      <c r="N316" s="260"/>
      <c r="O316" s="261"/>
      <c r="P316" s="260"/>
      <c r="Q316" s="261"/>
      <c r="R316" s="260"/>
      <c r="S316" s="261"/>
      <c r="T316" s="260"/>
      <c r="U316" s="261"/>
      <c r="V316" s="1687"/>
      <c r="W316" s="1688"/>
      <c r="X316" s="1687"/>
      <c r="Y316" s="1688"/>
      <c r="Z316" s="1687"/>
      <c r="AA316" s="1688"/>
      <c r="AB316" s="1857"/>
      <c r="AC316" s="1688"/>
      <c r="AD316" s="260"/>
      <c r="AE316" s="261"/>
      <c r="AF316" s="260"/>
      <c r="AG316" s="261"/>
      <c r="AH316" s="260"/>
      <c r="AI316" s="261"/>
      <c r="AJ316" s="1687"/>
      <c r="AK316" s="1688"/>
      <c r="AL316" s="260"/>
      <c r="AM316" s="261"/>
      <c r="AN316" s="2378"/>
      <c r="AO316" s="1688"/>
      <c r="AP316" s="2174"/>
      <c r="AQ316" s="1963"/>
      <c r="AR316" s="1839"/>
      <c r="AS316" s="261"/>
      <c r="AT316" s="901"/>
      <c r="AU316" s="239"/>
      <c r="AV316" s="528"/>
      <c r="GJ316" s="140"/>
      <c r="GK316" s="141"/>
      <c r="GL316" s="141"/>
      <c r="GM316" s="141"/>
      <c r="GN316" s="141"/>
      <c r="GO316" s="141"/>
      <c r="GP316" s="141"/>
      <c r="GQ316" s="142"/>
      <c r="HQ316" s="143" t="s">
        <v>114</v>
      </c>
      <c r="HR316" s="143" t="s">
        <v>46</v>
      </c>
      <c r="HS316" s="10" t="s">
        <v>46</v>
      </c>
      <c r="HT316" s="10" t="s">
        <v>23</v>
      </c>
      <c r="HU316" s="10" t="s">
        <v>45</v>
      </c>
      <c r="HV316" s="143" t="s">
        <v>103</v>
      </c>
    </row>
    <row r="317" spans="1:244" s="1" customFormat="1" ht="30" customHeight="1" x14ac:dyDescent="0.2">
      <c r="A317" s="23"/>
      <c r="B317" s="550" t="s">
        <v>586</v>
      </c>
      <c r="C317" s="558" t="s">
        <v>105</v>
      </c>
      <c r="D317" s="559" t="s">
        <v>1517</v>
      </c>
      <c r="E317" s="560" t="s">
        <v>1518</v>
      </c>
      <c r="F317" s="561" t="s">
        <v>153</v>
      </c>
      <c r="G317" s="562">
        <v>18</v>
      </c>
      <c r="H317" s="563">
        <v>210.5</v>
      </c>
      <c r="I317" s="564">
        <f>ROUND(H317*G317,2)</f>
        <v>3789</v>
      </c>
      <c r="J317" s="694"/>
      <c r="K317" s="692">
        <f>ROUND(J317*$H317,2)</f>
        <v>0</v>
      </c>
      <c r="L317" s="694"/>
      <c r="M317" s="692">
        <f>ROUND(L317*$H317,2)</f>
        <v>0</v>
      </c>
      <c r="N317" s="694"/>
      <c r="O317" s="692">
        <f>ROUND(N317*$H317,2)</f>
        <v>0</v>
      </c>
      <c r="P317" s="694"/>
      <c r="Q317" s="692">
        <f>ROUND(P317*$H317,2)</f>
        <v>0</v>
      </c>
      <c r="R317" s="694"/>
      <c r="S317" s="692">
        <f>ROUND(R317*$H317,2)</f>
        <v>0</v>
      </c>
      <c r="T317" s="694"/>
      <c r="U317" s="692">
        <f>ROUND(T317*$H317,2)</f>
        <v>0</v>
      </c>
      <c r="V317" s="1694"/>
      <c r="W317" s="1682">
        <f>ROUND(V317*$H317,2)</f>
        <v>0</v>
      </c>
      <c r="X317" s="1694"/>
      <c r="Y317" s="1682">
        <f>ROUND(X317*$H317,2)</f>
        <v>0</v>
      </c>
      <c r="Z317" s="1825"/>
      <c r="AA317" s="1682">
        <f>ROUND(Z317*$H317,2)</f>
        <v>0</v>
      </c>
      <c r="AB317" s="1951">
        <v>18</v>
      </c>
      <c r="AC317" s="1682">
        <f>ROUND(AB317*$H317,2)</f>
        <v>3789</v>
      </c>
      <c r="AD317" s="694"/>
      <c r="AE317" s="692">
        <f>ROUND(AD317*$H317,2)</f>
        <v>0</v>
      </c>
      <c r="AF317" s="694"/>
      <c r="AG317" s="692">
        <f>ROUND(AF317*$H317,2)</f>
        <v>0</v>
      </c>
      <c r="AH317" s="694"/>
      <c r="AI317" s="692">
        <f>ROUND(AH317*$H317,2)</f>
        <v>0</v>
      </c>
      <c r="AJ317" s="2111"/>
      <c r="AK317" s="1682">
        <f>ROUND(AJ317*$H317,2)</f>
        <v>0</v>
      </c>
      <c r="AL317" s="694"/>
      <c r="AM317" s="692">
        <f>ROUND(AL317*$H317,2)</f>
        <v>0</v>
      </c>
      <c r="AN317" s="2379"/>
      <c r="AO317" s="1682">
        <f>ROUND(AN317*$H317,2)</f>
        <v>0</v>
      </c>
      <c r="AP317" s="2175"/>
      <c r="AQ317" s="1958">
        <f>ROUND(AP317*$H317,2)</f>
        <v>0</v>
      </c>
      <c r="AR317" s="1842">
        <f>AP317+AN317+AL317+AJ317+AH317+AF317+AD317+AB317+Z317+X317+V317+T317+R317+P317+N317+L317+J317</f>
        <v>18</v>
      </c>
      <c r="AS317" s="692">
        <f>ROUND(AR317*H317,2)</f>
        <v>3789</v>
      </c>
      <c r="AT317" s="1828">
        <f>G317-AR317</f>
        <v>0</v>
      </c>
      <c r="AU317" s="703">
        <f>ROUND(AT317*H317,2)</f>
        <v>0</v>
      </c>
      <c r="AV317" s="814">
        <f>AU317/I317</f>
        <v>0</v>
      </c>
      <c r="GJ317" s="122" t="s">
        <v>7</v>
      </c>
      <c r="GK317" s="123" t="s">
        <v>31</v>
      </c>
      <c r="GL317" s="33"/>
      <c r="GM317" s="124">
        <f>GL317*G325</f>
        <v>0</v>
      </c>
      <c r="GN317" s="124">
        <v>0</v>
      </c>
      <c r="GO317" s="124">
        <f>GN317*G325</f>
        <v>0</v>
      </c>
      <c r="GP317" s="124">
        <v>0</v>
      </c>
      <c r="GQ317" s="125">
        <f>GP317*G325</f>
        <v>0</v>
      </c>
      <c r="GR317" s="22"/>
      <c r="GS317" s="22"/>
      <c r="GT317" s="22"/>
      <c r="GU317" s="22"/>
      <c r="GV317" s="22"/>
      <c r="GW317" s="22"/>
      <c r="GX317" s="22"/>
      <c r="GY317" s="22"/>
      <c r="GZ317" s="22"/>
      <c r="HA317" s="22"/>
      <c r="HB317" s="22"/>
      <c r="HO317" s="126" t="s">
        <v>110</v>
      </c>
      <c r="HQ317" s="126" t="s">
        <v>105</v>
      </c>
      <c r="HR317" s="126" t="s">
        <v>46</v>
      </c>
      <c r="HV317" s="13" t="s">
        <v>103</v>
      </c>
      <c r="IB317" s="127">
        <f>IF(GK317="základní",I325,0)</f>
        <v>41902.339999999997</v>
      </c>
      <c r="IC317" s="127">
        <f>IF(GK317="snížená",I325,0)</f>
        <v>0</v>
      </c>
      <c r="ID317" s="127">
        <f>IF(GK317="zákl. přenesená",I325,0)</f>
        <v>0</v>
      </c>
      <c r="IE317" s="127">
        <f>IF(GK317="sníž. přenesená",I325,0)</f>
        <v>0</v>
      </c>
      <c r="IF317" s="127">
        <f>IF(GK317="nulová",I325,0)</f>
        <v>0</v>
      </c>
      <c r="IG317" s="13" t="s">
        <v>45</v>
      </c>
      <c r="IH317" s="127">
        <f>ROUND(H325*G325,2)</f>
        <v>41902.339999999997</v>
      </c>
      <c r="II317" s="13" t="s">
        <v>110</v>
      </c>
      <c r="IJ317" s="126" t="s">
        <v>1528</v>
      </c>
    </row>
    <row r="318" spans="1:244" s="1" customFormat="1" ht="30" customHeight="1" x14ac:dyDescent="0.2">
      <c r="A318" s="23"/>
      <c r="B318" s="625"/>
      <c r="C318" s="685" t="s">
        <v>112</v>
      </c>
      <c r="D318" s="196"/>
      <c r="E318" s="626" t="s">
        <v>1520</v>
      </c>
      <c r="F318" s="196"/>
      <c r="G318" s="196"/>
      <c r="H318" s="197"/>
      <c r="I318" s="498"/>
      <c r="J318" s="693"/>
      <c r="K318" s="409"/>
      <c r="L318" s="693"/>
      <c r="M318" s="409"/>
      <c r="N318" s="693"/>
      <c r="O318" s="409"/>
      <c r="P318" s="693"/>
      <c r="Q318" s="409"/>
      <c r="R318" s="693"/>
      <c r="S318" s="409"/>
      <c r="T318" s="693"/>
      <c r="U318" s="409"/>
      <c r="V318" s="1683"/>
      <c r="W318" s="1684"/>
      <c r="X318" s="1683"/>
      <c r="Y318" s="1684"/>
      <c r="Z318" s="1683"/>
      <c r="AA318" s="1684"/>
      <c r="AB318" s="1853"/>
      <c r="AC318" s="1684"/>
      <c r="AD318" s="693"/>
      <c r="AE318" s="409"/>
      <c r="AF318" s="693"/>
      <c r="AG318" s="409"/>
      <c r="AH318" s="693"/>
      <c r="AI318" s="409"/>
      <c r="AJ318" s="1683"/>
      <c r="AK318" s="1684"/>
      <c r="AL318" s="693"/>
      <c r="AM318" s="409"/>
      <c r="AN318" s="2376"/>
      <c r="AO318" s="1684"/>
      <c r="AP318" s="2172"/>
      <c r="AQ318" s="1959"/>
      <c r="AR318" s="1837"/>
      <c r="AS318" s="409"/>
      <c r="AT318" s="897"/>
      <c r="AU318" s="174"/>
      <c r="AV318" s="815"/>
      <c r="GJ318" s="128"/>
      <c r="GK318" s="129"/>
      <c r="GL318" s="33"/>
      <c r="GM318" s="33"/>
      <c r="GN318" s="33"/>
      <c r="GO318" s="33"/>
      <c r="GP318" s="33"/>
      <c r="GQ318" s="34"/>
      <c r="GR318" s="22"/>
      <c r="GS318" s="22"/>
      <c r="GT318" s="22"/>
      <c r="GU318" s="22"/>
      <c r="GV318" s="22"/>
      <c r="GW318" s="22"/>
      <c r="GX318" s="22"/>
      <c r="GY318" s="22"/>
      <c r="GZ318" s="22"/>
      <c r="HA318" s="22"/>
      <c r="HB318" s="22"/>
      <c r="HQ318" s="13" t="s">
        <v>112</v>
      </c>
      <c r="HR318" s="13" t="s">
        <v>46</v>
      </c>
    </row>
    <row r="319" spans="1:244" s="10" customFormat="1" ht="30" customHeight="1" x14ac:dyDescent="0.2">
      <c r="A319" s="137"/>
      <c r="B319" s="633"/>
      <c r="C319" s="685" t="s">
        <v>114</v>
      </c>
      <c r="D319" s="634" t="s">
        <v>7</v>
      </c>
      <c r="E319" s="635" t="s">
        <v>1521</v>
      </c>
      <c r="F319" s="636"/>
      <c r="G319" s="637">
        <v>18</v>
      </c>
      <c r="H319" s="638"/>
      <c r="I319" s="639"/>
      <c r="J319" s="260"/>
      <c r="K319" s="261"/>
      <c r="L319" s="260"/>
      <c r="M319" s="261"/>
      <c r="N319" s="260"/>
      <c r="O319" s="261"/>
      <c r="P319" s="260"/>
      <c r="Q319" s="261"/>
      <c r="R319" s="260"/>
      <c r="S319" s="261"/>
      <c r="T319" s="260"/>
      <c r="U319" s="261"/>
      <c r="V319" s="1687"/>
      <c r="W319" s="1688"/>
      <c r="X319" s="1687"/>
      <c r="Y319" s="1688"/>
      <c r="Z319" s="1687"/>
      <c r="AA319" s="1688"/>
      <c r="AB319" s="1857"/>
      <c r="AC319" s="1688"/>
      <c r="AD319" s="260"/>
      <c r="AE319" s="261"/>
      <c r="AF319" s="260"/>
      <c r="AG319" s="261"/>
      <c r="AH319" s="260"/>
      <c r="AI319" s="261"/>
      <c r="AJ319" s="1687"/>
      <c r="AK319" s="1688"/>
      <c r="AL319" s="260"/>
      <c r="AM319" s="261"/>
      <c r="AN319" s="2378"/>
      <c r="AO319" s="1688"/>
      <c r="AP319" s="2174"/>
      <c r="AQ319" s="1963"/>
      <c r="AR319" s="1839"/>
      <c r="AS319" s="261"/>
      <c r="AT319" s="901"/>
      <c r="AU319" s="239"/>
      <c r="AV319" s="528"/>
      <c r="GJ319" s="140"/>
      <c r="GK319" s="141"/>
      <c r="GL319" s="141"/>
      <c r="GM319" s="141"/>
      <c r="GN319" s="141"/>
      <c r="GO319" s="141"/>
      <c r="GP319" s="141"/>
      <c r="GQ319" s="142"/>
      <c r="HQ319" s="143" t="s">
        <v>114</v>
      </c>
      <c r="HR319" s="143" t="s">
        <v>46</v>
      </c>
      <c r="HS319" s="10" t="s">
        <v>46</v>
      </c>
      <c r="HT319" s="10" t="s">
        <v>23</v>
      </c>
      <c r="HU319" s="10" t="s">
        <v>45</v>
      </c>
      <c r="HV319" s="143" t="s">
        <v>103</v>
      </c>
    </row>
    <row r="320" spans="1:244" s="1" customFormat="1" ht="30" customHeight="1" x14ac:dyDescent="0.2">
      <c r="A320" s="23"/>
      <c r="B320" s="565" t="s">
        <v>591</v>
      </c>
      <c r="C320" s="566" t="s">
        <v>238</v>
      </c>
      <c r="D320" s="567" t="s">
        <v>1522</v>
      </c>
      <c r="E320" s="568" t="s">
        <v>1523</v>
      </c>
      <c r="F320" s="569" t="s">
        <v>341</v>
      </c>
      <c r="G320" s="570">
        <v>3</v>
      </c>
      <c r="H320" s="571">
        <v>53</v>
      </c>
      <c r="I320" s="572">
        <f>ROUND(H320*G320,2)</f>
        <v>159</v>
      </c>
      <c r="J320" s="694"/>
      <c r="K320" s="692">
        <f>ROUND(J320*$H320,2)</f>
        <v>0</v>
      </c>
      <c r="L320" s="694"/>
      <c r="M320" s="692">
        <f>ROUND(L320*$H320,2)</f>
        <v>0</v>
      </c>
      <c r="N320" s="694"/>
      <c r="O320" s="692">
        <f>ROUND(N320*$H320,2)</f>
        <v>0</v>
      </c>
      <c r="P320" s="694"/>
      <c r="Q320" s="692">
        <f>ROUND(P320*$H320,2)</f>
        <v>0</v>
      </c>
      <c r="R320" s="694"/>
      <c r="S320" s="692">
        <f>ROUND(R320*$H320,2)</f>
        <v>0</v>
      </c>
      <c r="T320" s="694"/>
      <c r="U320" s="692">
        <f>ROUND(T320*$H320,2)</f>
        <v>0</v>
      </c>
      <c r="V320" s="1694"/>
      <c r="W320" s="1682">
        <f>ROUND(V320*$H320,2)</f>
        <v>0</v>
      </c>
      <c r="X320" s="1694"/>
      <c r="Y320" s="1682">
        <f>ROUND(X320*$H320,2)</f>
        <v>0</v>
      </c>
      <c r="Z320" s="1825"/>
      <c r="AA320" s="1682">
        <f>ROUND(Z320*$H320,2)</f>
        <v>0</v>
      </c>
      <c r="AB320" s="1951"/>
      <c r="AC320" s="1682">
        <f>ROUND(AB320*$H320,2)</f>
        <v>0</v>
      </c>
      <c r="AD320" s="694"/>
      <c r="AE320" s="692">
        <f>ROUND(AD320*$H320,2)</f>
        <v>0</v>
      </c>
      <c r="AF320" s="694"/>
      <c r="AG320" s="692">
        <f>ROUND(AF320*$H320,2)</f>
        <v>0</v>
      </c>
      <c r="AH320" s="694"/>
      <c r="AI320" s="692">
        <f>ROUND(AH320*$H320,2)</f>
        <v>0</v>
      </c>
      <c r="AJ320" s="2111"/>
      <c r="AK320" s="1682">
        <f>ROUND(AJ320*$H320,2)</f>
        <v>0</v>
      </c>
      <c r="AL320" s="694"/>
      <c r="AM320" s="692">
        <f>ROUND(AL320*$H320,2)</f>
        <v>0</v>
      </c>
      <c r="AN320" s="2379"/>
      <c r="AO320" s="1682">
        <f>ROUND(AN320*$H320,2)</f>
        <v>0</v>
      </c>
      <c r="AP320" s="2175"/>
      <c r="AQ320" s="1958">
        <f>ROUND(AP320*$H320,2)</f>
        <v>0</v>
      </c>
      <c r="AR320" s="1842">
        <f>AP320+AN320+AL320+AJ320+AH320+AF320+AD320+AB320+Z320+X320+V320+T320+R320+P320+N320+L320+J320</f>
        <v>0</v>
      </c>
      <c r="AS320" s="692">
        <f>ROUND(AR320*H320,2)</f>
        <v>0</v>
      </c>
      <c r="AT320" s="1828">
        <f>G320-AR320</f>
        <v>3</v>
      </c>
      <c r="AU320" s="703">
        <f>ROUND(AT320*H320,2)</f>
        <v>159</v>
      </c>
      <c r="AV320" s="814">
        <f>AU320/I320</f>
        <v>1</v>
      </c>
      <c r="GJ320" s="122" t="s">
        <v>7</v>
      </c>
      <c r="GK320" s="123" t="s">
        <v>31</v>
      </c>
      <c r="GL320" s="33"/>
      <c r="GM320" s="124">
        <f>GL320*G328</f>
        <v>0</v>
      </c>
      <c r="GN320" s="124">
        <v>0</v>
      </c>
      <c r="GO320" s="124">
        <f>GN320*G328</f>
        <v>0</v>
      </c>
      <c r="GP320" s="124">
        <v>0</v>
      </c>
      <c r="GQ320" s="125">
        <f>GP320*G328</f>
        <v>0</v>
      </c>
      <c r="GR320" s="22"/>
      <c r="GS320" s="22"/>
      <c r="GT320" s="22"/>
      <c r="GU320" s="22"/>
      <c r="GV320" s="22"/>
      <c r="GW320" s="22"/>
      <c r="GX320" s="22"/>
      <c r="GY320" s="22"/>
      <c r="GZ320" s="22"/>
      <c r="HA320" s="22"/>
      <c r="HB320" s="22"/>
      <c r="HO320" s="126" t="s">
        <v>110</v>
      </c>
      <c r="HQ320" s="126" t="s">
        <v>105</v>
      </c>
      <c r="HR320" s="126" t="s">
        <v>46</v>
      </c>
      <c r="HV320" s="13" t="s">
        <v>103</v>
      </c>
      <c r="IB320" s="127">
        <f>IF(GK320="základní",I328,0)</f>
        <v>116697.2</v>
      </c>
      <c r="IC320" s="127">
        <f>IF(GK320="snížená",I328,0)</f>
        <v>0</v>
      </c>
      <c r="ID320" s="127">
        <f>IF(GK320="zákl. přenesená",I328,0)</f>
        <v>0</v>
      </c>
      <c r="IE320" s="127">
        <f>IF(GK320="sníž. přenesená",I328,0)</f>
        <v>0</v>
      </c>
      <c r="IF320" s="127">
        <f>IF(GK320="nulová",I328,0)</f>
        <v>0</v>
      </c>
      <c r="IG320" s="13" t="s">
        <v>45</v>
      </c>
      <c r="IH320" s="127">
        <f>ROUND(H328*G328,2)</f>
        <v>116697.2</v>
      </c>
      <c r="II320" s="13" t="s">
        <v>110</v>
      </c>
      <c r="IJ320" s="126" t="s">
        <v>1530</v>
      </c>
    </row>
    <row r="321" spans="1:244" s="1" customFormat="1" ht="30" customHeight="1" x14ac:dyDescent="0.2">
      <c r="A321" s="23"/>
      <c r="B321" s="633"/>
      <c r="C321" s="685" t="s">
        <v>114</v>
      </c>
      <c r="D321" s="634" t="s">
        <v>7</v>
      </c>
      <c r="E321" s="635" t="s">
        <v>1525</v>
      </c>
      <c r="F321" s="636"/>
      <c r="G321" s="637">
        <v>3</v>
      </c>
      <c r="H321" s="638"/>
      <c r="I321" s="639"/>
      <c r="J321" s="693"/>
      <c r="K321" s="409"/>
      <c r="L321" s="693"/>
      <c r="M321" s="409"/>
      <c r="N321" s="693"/>
      <c r="O321" s="409"/>
      <c r="P321" s="693"/>
      <c r="Q321" s="409"/>
      <c r="R321" s="693"/>
      <c r="S321" s="409"/>
      <c r="T321" s="693"/>
      <c r="U321" s="409"/>
      <c r="V321" s="1683"/>
      <c r="W321" s="1684"/>
      <c r="X321" s="1683"/>
      <c r="Y321" s="1684"/>
      <c r="Z321" s="1683"/>
      <c r="AA321" s="1684"/>
      <c r="AB321" s="1853"/>
      <c r="AC321" s="1684"/>
      <c r="AD321" s="693"/>
      <c r="AE321" s="409"/>
      <c r="AF321" s="693"/>
      <c r="AG321" s="409"/>
      <c r="AH321" s="693"/>
      <c r="AI321" s="409"/>
      <c r="AJ321" s="1683"/>
      <c r="AK321" s="1684"/>
      <c r="AL321" s="693"/>
      <c r="AM321" s="409"/>
      <c r="AN321" s="2376"/>
      <c r="AO321" s="1684"/>
      <c r="AP321" s="2172"/>
      <c r="AQ321" s="1959"/>
      <c r="AR321" s="1837"/>
      <c r="AS321" s="409"/>
      <c r="AT321" s="897"/>
      <c r="AU321" s="174"/>
      <c r="AV321" s="815"/>
      <c r="GJ321" s="128"/>
      <c r="GK321" s="129"/>
      <c r="GL321" s="33"/>
      <c r="GM321" s="33"/>
      <c r="GN321" s="33"/>
      <c r="GO321" s="33"/>
      <c r="GP321" s="33"/>
      <c r="GQ321" s="34"/>
      <c r="GR321" s="22"/>
      <c r="GS321" s="22"/>
      <c r="GT321" s="22"/>
      <c r="GU321" s="22"/>
      <c r="GV321" s="22"/>
      <c r="GW321" s="22"/>
      <c r="GX321" s="22"/>
      <c r="GY321" s="22"/>
      <c r="GZ321" s="22"/>
      <c r="HA321" s="22"/>
      <c r="HB321" s="22"/>
      <c r="HQ321" s="13" t="s">
        <v>112</v>
      </c>
      <c r="HR321" s="13" t="s">
        <v>46</v>
      </c>
    </row>
    <row r="322" spans="1:244" s="10" customFormat="1" ht="30" customHeight="1" x14ac:dyDescent="0.2">
      <c r="A322" s="137"/>
      <c r="B322" s="550" t="s">
        <v>595</v>
      </c>
      <c r="C322" s="558" t="s">
        <v>105</v>
      </c>
      <c r="D322" s="559" t="s">
        <v>666</v>
      </c>
      <c r="E322" s="560" t="s">
        <v>667</v>
      </c>
      <c r="F322" s="561" t="s">
        <v>153</v>
      </c>
      <c r="G322" s="562">
        <v>781.76</v>
      </c>
      <c r="H322" s="563">
        <v>70.400000000000006</v>
      </c>
      <c r="I322" s="564">
        <f>ROUND(H322*G322,2)</f>
        <v>55035.9</v>
      </c>
      <c r="J322" s="694"/>
      <c r="K322" s="692">
        <f>ROUND(J322*$H322,2)</f>
        <v>0</v>
      </c>
      <c r="L322" s="694"/>
      <c r="M322" s="692">
        <f>ROUND(L322*$H322,2)</f>
        <v>0</v>
      </c>
      <c r="N322" s="694"/>
      <c r="O322" s="692">
        <f>ROUND(N322*$H322,2)</f>
        <v>0</v>
      </c>
      <c r="P322" s="694"/>
      <c r="Q322" s="692">
        <f>ROUND(P322*$H322,2)</f>
        <v>0</v>
      </c>
      <c r="R322" s="694"/>
      <c r="S322" s="692">
        <f>ROUND(R322*$H322,2)</f>
        <v>0</v>
      </c>
      <c r="T322" s="694"/>
      <c r="U322" s="692">
        <f>ROUND(T322*$H322,2)</f>
        <v>0</v>
      </c>
      <c r="V322" s="1694"/>
      <c r="W322" s="1682">
        <f>ROUND(V322*$H322,2)</f>
        <v>0</v>
      </c>
      <c r="X322" s="1694"/>
      <c r="Y322" s="1682">
        <f>ROUND(X322*$H322,2)</f>
        <v>0</v>
      </c>
      <c r="Z322" s="1825"/>
      <c r="AA322" s="1682">
        <f>ROUND(Z322*$H322,2)</f>
        <v>0</v>
      </c>
      <c r="AB322" s="1951"/>
      <c r="AC322" s="1682">
        <f>ROUND(AB322*$H322,2)</f>
        <v>0</v>
      </c>
      <c r="AD322" s="694"/>
      <c r="AE322" s="692">
        <f>ROUND(AD322*$H322,2)</f>
        <v>0</v>
      </c>
      <c r="AF322" s="694"/>
      <c r="AG322" s="692">
        <f>ROUND(AF322*$H322,2)</f>
        <v>0</v>
      </c>
      <c r="AH322" s="694"/>
      <c r="AI322" s="692">
        <f>ROUND(AH322*$H322,2)</f>
        <v>0</v>
      </c>
      <c r="AJ322" s="2111"/>
      <c r="AK322" s="1682">
        <f>ROUND(AJ322*$H322,2)</f>
        <v>0</v>
      </c>
      <c r="AL322" s="694"/>
      <c r="AM322" s="692">
        <f>ROUND(AL322*$H322,2)</f>
        <v>0</v>
      </c>
      <c r="AN322" s="2379"/>
      <c r="AO322" s="1682">
        <f>ROUND(AN322*$H322,2)</f>
        <v>0</v>
      </c>
      <c r="AP322" s="2175"/>
      <c r="AQ322" s="1958">
        <f>ROUND(AP322*$H322,2)</f>
        <v>0</v>
      </c>
      <c r="AR322" s="1842">
        <f>AP322+AN322+AL322+AJ322+AH322+AF322+AD322+AB322+Z322+X322+V322+T322+R322+P322+N322+L322+J322</f>
        <v>0</v>
      </c>
      <c r="AS322" s="692">
        <f>ROUND(AR322*H322,2)</f>
        <v>0</v>
      </c>
      <c r="AT322" s="1828">
        <f>G322-AR322</f>
        <v>781.76</v>
      </c>
      <c r="AU322" s="703">
        <f>ROUND(AT322*H322,2)</f>
        <v>55035.9</v>
      </c>
      <c r="AV322" s="814">
        <f>AU322/I322</f>
        <v>1</v>
      </c>
      <c r="GJ322" s="140"/>
      <c r="GK322" s="141"/>
      <c r="GL322" s="141"/>
      <c r="GM322" s="141"/>
      <c r="GN322" s="141"/>
      <c r="GO322" s="141"/>
      <c r="GP322" s="141"/>
      <c r="GQ322" s="142"/>
      <c r="HQ322" s="143" t="s">
        <v>114</v>
      </c>
      <c r="HR322" s="143" t="s">
        <v>46</v>
      </c>
      <c r="HS322" s="10" t="s">
        <v>46</v>
      </c>
      <c r="HT322" s="10" t="s">
        <v>23</v>
      </c>
      <c r="HU322" s="10" t="s">
        <v>45</v>
      </c>
      <c r="HV322" s="143" t="s">
        <v>103</v>
      </c>
    </row>
    <row r="323" spans="1:244" s="8" customFormat="1" ht="30" customHeight="1" x14ac:dyDescent="0.25">
      <c r="A323" s="106"/>
      <c r="B323" s="625"/>
      <c r="C323" s="685" t="s">
        <v>112</v>
      </c>
      <c r="D323" s="196"/>
      <c r="E323" s="626" t="s">
        <v>669</v>
      </c>
      <c r="F323" s="196"/>
      <c r="G323" s="196"/>
      <c r="H323" s="197"/>
      <c r="I323" s="498"/>
      <c r="J323" s="262"/>
      <c r="K323" s="263"/>
      <c r="L323" s="262"/>
      <c r="M323" s="263"/>
      <c r="N323" s="262"/>
      <c r="O323" s="263"/>
      <c r="P323" s="262"/>
      <c r="Q323" s="263"/>
      <c r="R323" s="262"/>
      <c r="S323" s="263"/>
      <c r="T323" s="262"/>
      <c r="U323" s="263"/>
      <c r="V323" s="1695"/>
      <c r="W323" s="1696"/>
      <c r="X323" s="1695"/>
      <c r="Y323" s="1696"/>
      <c r="Z323" s="1695"/>
      <c r="AA323" s="1696"/>
      <c r="AB323" s="1952"/>
      <c r="AC323" s="1696"/>
      <c r="AD323" s="262"/>
      <c r="AE323" s="263"/>
      <c r="AF323" s="262"/>
      <c r="AG323" s="263"/>
      <c r="AH323" s="262"/>
      <c r="AI323" s="263"/>
      <c r="AJ323" s="1695"/>
      <c r="AK323" s="1696"/>
      <c r="AL323" s="262"/>
      <c r="AM323" s="263"/>
      <c r="AN323" s="2382"/>
      <c r="AO323" s="1696"/>
      <c r="AP323" s="2178"/>
      <c r="AQ323" s="1969"/>
      <c r="AR323" s="1844"/>
      <c r="AS323" s="263"/>
      <c r="AT323" s="1059"/>
      <c r="AU323" s="234"/>
      <c r="AV323" s="532"/>
      <c r="GJ323" s="109"/>
      <c r="GK323" s="110"/>
      <c r="GL323" s="110"/>
      <c r="GM323" s="111">
        <f>SUM(GM324:GM347)</f>
        <v>0</v>
      </c>
      <c r="GN323" s="110"/>
      <c r="GO323" s="111">
        <f>SUM(GO324:GO347)</f>
        <v>0</v>
      </c>
      <c r="GP323" s="110"/>
      <c r="GQ323" s="112">
        <f>SUM(GQ324:GQ347)</f>
        <v>0</v>
      </c>
      <c r="HO323" s="113" t="s">
        <v>45</v>
      </c>
      <c r="HQ323" s="114" t="s">
        <v>43</v>
      </c>
      <c r="HR323" s="114" t="s">
        <v>45</v>
      </c>
      <c r="HV323" s="113" t="s">
        <v>103</v>
      </c>
      <c r="IH323" s="115">
        <f>SUM(IH324:IH347)</f>
        <v>313846.78000000003</v>
      </c>
    </row>
    <row r="324" spans="1:244" s="1" customFormat="1" ht="30" customHeight="1" x14ac:dyDescent="0.2">
      <c r="A324" s="23"/>
      <c r="B324" s="633"/>
      <c r="C324" s="685" t="s">
        <v>114</v>
      </c>
      <c r="D324" s="634" t="s">
        <v>7</v>
      </c>
      <c r="E324" s="635" t="s">
        <v>1527</v>
      </c>
      <c r="F324" s="636"/>
      <c r="G324" s="637">
        <v>781.76</v>
      </c>
      <c r="H324" s="638"/>
      <c r="I324" s="639"/>
      <c r="J324" s="693"/>
      <c r="K324" s="409"/>
      <c r="L324" s="693"/>
      <c r="M324" s="409"/>
      <c r="N324" s="693"/>
      <c r="O324" s="409"/>
      <c r="P324" s="693"/>
      <c r="Q324" s="409"/>
      <c r="R324" s="693"/>
      <c r="S324" s="409"/>
      <c r="T324" s="693"/>
      <c r="U324" s="409"/>
      <c r="V324" s="1683"/>
      <c r="W324" s="1684"/>
      <c r="X324" s="1683"/>
      <c r="Y324" s="1684"/>
      <c r="Z324" s="1683"/>
      <c r="AA324" s="1684"/>
      <c r="AB324" s="1853"/>
      <c r="AC324" s="1684"/>
      <c r="AD324" s="693"/>
      <c r="AE324" s="409"/>
      <c r="AF324" s="693"/>
      <c r="AG324" s="409"/>
      <c r="AH324" s="693"/>
      <c r="AI324" s="409"/>
      <c r="AJ324" s="1683"/>
      <c r="AK324" s="1684"/>
      <c r="AL324" s="693"/>
      <c r="AM324" s="409"/>
      <c r="AN324" s="2376"/>
      <c r="AO324" s="1684"/>
      <c r="AP324" s="2172"/>
      <c r="AQ324" s="1959"/>
      <c r="AR324" s="1837"/>
      <c r="AS324" s="409"/>
      <c r="AT324" s="897"/>
      <c r="AU324" s="174"/>
      <c r="AV324" s="815"/>
      <c r="GJ324" s="122" t="s">
        <v>7</v>
      </c>
      <c r="GK324" s="123" t="s">
        <v>31</v>
      </c>
      <c r="GL324" s="33"/>
      <c r="GM324" s="124">
        <f>GL324*G334</f>
        <v>0</v>
      </c>
      <c r="GN324" s="124">
        <v>0</v>
      </c>
      <c r="GO324" s="124">
        <f>GN324*G334</f>
        <v>0</v>
      </c>
      <c r="GP324" s="124">
        <v>0</v>
      </c>
      <c r="GQ324" s="125">
        <f>GP324*G334</f>
        <v>0</v>
      </c>
      <c r="GR324" s="22"/>
      <c r="GS324" s="22"/>
      <c r="GT324" s="22"/>
      <c r="GU324" s="22"/>
      <c r="GV324" s="22"/>
      <c r="GW324" s="22"/>
      <c r="GX324" s="22"/>
      <c r="GY324" s="22"/>
      <c r="GZ324" s="22"/>
      <c r="HA324" s="22"/>
      <c r="HB324" s="22"/>
      <c r="HO324" s="126" t="s">
        <v>110</v>
      </c>
      <c r="HQ324" s="126" t="s">
        <v>105</v>
      </c>
      <c r="HR324" s="126" t="s">
        <v>46</v>
      </c>
      <c r="HV324" s="13" t="s">
        <v>103</v>
      </c>
      <c r="IB324" s="127">
        <f>IF(GK324="základní",I334,0)</f>
        <v>55068.13</v>
      </c>
      <c r="IC324" s="127">
        <f>IF(GK324="snížená",I334,0)</f>
        <v>0</v>
      </c>
      <c r="ID324" s="127">
        <f>IF(GK324="zákl. přenesená",I334,0)</f>
        <v>0</v>
      </c>
      <c r="IE324" s="127">
        <f>IF(GK324="sníž. přenesená",I334,0)</f>
        <v>0</v>
      </c>
      <c r="IF324" s="127">
        <f>IF(GK324="nulová",I334,0)</f>
        <v>0</v>
      </c>
      <c r="IG324" s="13" t="s">
        <v>45</v>
      </c>
      <c r="IH324" s="127">
        <f>ROUND(H334*G334,2)</f>
        <v>55068.13</v>
      </c>
      <c r="II324" s="13" t="s">
        <v>110</v>
      </c>
      <c r="IJ324" s="126" t="s">
        <v>1532</v>
      </c>
    </row>
    <row r="325" spans="1:244" s="1" customFormat="1" ht="30" customHeight="1" x14ac:dyDescent="0.2">
      <c r="A325" s="23"/>
      <c r="B325" s="550" t="s">
        <v>600</v>
      </c>
      <c r="C325" s="558" t="s">
        <v>105</v>
      </c>
      <c r="D325" s="559" t="s">
        <v>671</v>
      </c>
      <c r="E325" s="560" t="s">
        <v>672</v>
      </c>
      <c r="F325" s="561" t="s">
        <v>153</v>
      </c>
      <c r="G325" s="562">
        <v>781.76</v>
      </c>
      <c r="H325" s="563">
        <v>53.6</v>
      </c>
      <c r="I325" s="564">
        <f>ROUND(H325*G325,2)</f>
        <v>41902.339999999997</v>
      </c>
      <c r="J325" s="694"/>
      <c r="K325" s="692">
        <f>ROUND(J325*$H325,2)</f>
        <v>0</v>
      </c>
      <c r="L325" s="694"/>
      <c r="M325" s="692">
        <f>ROUND(L325*$H325,2)</f>
        <v>0</v>
      </c>
      <c r="N325" s="694"/>
      <c r="O325" s="692">
        <f>ROUND(N325*$H325,2)</f>
        <v>0</v>
      </c>
      <c r="P325" s="694"/>
      <c r="Q325" s="692">
        <f>ROUND(P325*$H325,2)</f>
        <v>0</v>
      </c>
      <c r="R325" s="694"/>
      <c r="S325" s="692">
        <f>ROUND(R325*$H325,2)</f>
        <v>0</v>
      </c>
      <c r="T325" s="694"/>
      <c r="U325" s="692">
        <f>ROUND(T325*$H325,2)</f>
        <v>0</v>
      </c>
      <c r="V325" s="1694"/>
      <c r="W325" s="1682">
        <f>ROUND(V325*$H325,2)</f>
        <v>0</v>
      </c>
      <c r="X325" s="1694"/>
      <c r="Y325" s="1682">
        <f>ROUND(X325*$H325,2)</f>
        <v>0</v>
      </c>
      <c r="Z325" s="1825"/>
      <c r="AA325" s="1682">
        <f>ROUND(Z325*$H325,2)</f>
        <v>0</v>
      </c>
      <c r="AB325" s="1951"/>
      <c r="AC325" s="1682">
        <f>ROUND(AB325*$H325,2)</f>
        <v>0</v>
      </c>
      <c r="AD325" s="694"/>
      <c r="AE325" s="692">
        <f>ROUND(AD325*$H325,2)</f>
        <v>0</v>
      </c>
      <c r="AF325" s="694"/>
      <c r="AG325" s="692">
        <f>ROUND(AF325*$H325,2)</f>
        <v>0</v>
      </c>
      <c r="AH325" s="694"/>
      <c r="AI325" s="692">
        <f>ROUND(AH325*$H325,2)</f>
        <v>0</v>
      </c>
      <c r="AJ325" s="2111"/>
      <c r="AK325" s="1682">
        <f>ROUND(AJ325*$H325,2)</f>
        <v>0</v>
      </c>
      <c r="AL325" s="694"/>
      <c r="AM325" s="692">
        <f>ROUND(AL325*$H325,2)</f>
        <v>0</v>
      </c>
      <c r="AN325" s="2379">
        <v>110</v>
      </c>
      <c r="AO325" s="1682">
        <f>ROUND(AN325*$H325,2)</f>
        <v>5896</v>
      </c>
      <c r="AP325" s="2175">
        <v>230</v>
      </c>
      <c r="AQ325" s="1958">
        <f>ROUND(AP325*$H325,2)</f>
        <v>12328</v>
      </c>
      <c r="AR325" s="1842">
        <f>AP325+AN325+AL325+AJ325+AH325+AF325+AD325+AB325+Z325+X325+V325+T325+R325+P325+N325+L325+J325</f>
        <v>340</v>
      </c>
      <c r="AS325" s="692">
        <f>ROUND(AR325*H325,2)</f>
        <v>18224</v>
      </c>
      <c r="AT325" s="1828">
        <f>G325-AR325</f>
        <v>441.76</v>
      </c>
      <c r="AU325" s="703">
        <f>ROUND(AT325*H325,2)</f>
        <v>23678.34</v>
      </c>
      <c r="AV325" s="814">
        <f>AU325/I325</f>
        <v>0.56508395473856599</v>
      </c>
      <c r="GJ325" s="128"/>
      <c r="GK325" s="129"/>
      <c r="GL325" s="33"/>
      <c r="GM325" s="33"/>
      <c r="GN325" s="33"/>
      <c r="GO325" s="33"/>
      <c r="GP325" s="33"/>
      <c r="GQ325" s="34"/>
      <c r="GR325" s="22"/>
      <c r="GS325" s="22"/>
      <c r="GT325" s="22"/>
      <c r="GU325" s="22"/>
      <c r="GV325" s="22"/>
      <c r="GW325" s="22"/>
      <c r="GX325" s="22"/>
      <c r="GY325" s="22"/>
      <c r="GZ325" s="22"/>
      <c r="HA325" s="22"/>
      <c r="HB325" s="22"/>
      <c r="HQ325" s="13" t="s">
        <v>112</v>
      </c>
      <c r="HR325" s="13" t="s">
        <v>46</v>
      </c>
    </row>
    <row r="326" spans="1:244" s="9" customFormat="1" ht="30" customHeight="1" x14ac:dyDescent="0.2">
      <c r="A326" s="130"/>
      <c r="B326" s="625"/>
      <c r="C326" s="685" t="s">
        <v>112</v>
      </c>
      <c r="D326" s="196"/>
      <c r="E326" s="626" t="s">
        <v>674</v>
      </c>
      <c r="F326" s="196"/>
      <c r="G326" s="196"/>
      <c r="H326" s="197"/>
      <c r="I326" s="498"/>
      <c r="J326" s="258"/>
      <c r="K326" s="259"/>
      <c r="L326" s="258"/>
      <c r="M326" s="259"/>
      <c r="N326" s="258"/>
      <c r="O326" s="259"/>
      <c r="P326" s="258"/>
      <c r="Q326" s="259"/>
      <c r="R326" s="258"/>
      <c r="S326" s="259"/>
      <c r="T326" s="258"/>
      <c r="U326" s="259"/>
      <c r="V326" s="1685"/>
      <c r="W326" s="1686"/>
      <c r="X326" s="1685"/>
      <c r="Y326" s="1686"/>
      <c r="Z326" s="1685"/>
      <c r="AA326" s="1686"/>
      <c r="AB326" s="1855"/>
      <c r="AC326" s="1686"/>
      <c r="AD326" s="258"/>
      <c r="AE326" s="259"/>
      <c r="AF326" s="258"/>
      <c r="AG326" s="259"/>
      <c r="AH326" s="258"/>
      <c r="AI326" s="259"/>
      <c r="AJ326" s="1685"/>
      <c r="AK326" s="1686"/>
      <c r="AL326" s="258"/>
      <c r="AM326" s="259"/>
      <c r="AN326" s="2377"/>
      <c r="AO326" s="1686"/>
      <c r="AP326" s="2173"/>
      <c r="AQ326" s="1961"/>
      <c r="AR326" s="1838"/>
      <c r="AS326" s="259"/>
      <c r="AT326" s="899"/>
      <c r="AU326" s="245"/>
      <c r="AV326" s="527"/>
      <c r="GJ326" s="133"/>
      <c r="GK326" s="134"/>
      <c r="GL326" s="134"/>
      <c r="GM326" s="134"/>
      <c r="GN326" s="134"/>
      <c r="GO326" s="134"/>
      <c r="GP326" s="134"/>
      <c r="GQ326" s="135"/>
      <c r="HQ326" s="136" t="s">
        <v>114</v>
      </c>
      <c r="HR326" s="136" t="s">
        <v>46</v>
      </c>
      <c r="HS326" s="9" t="s">
        <v>45</v>
      </c>
      <c r="HT326" s="9" t="s">
        <v>23</v>
      </c>
      <c r="HU326" s="9" t="s">
        <v>44</v>
      </c>
      <c r="HV326" s="136" t="s">
        <v>103</v>
      </c>
    </row>
    <row r="327" spans="1:244" s="10" customFormat="1" ht="30" customHeight="1" x14ac:dyDescent="0.2">
      <c r="A327" s="137"/>
      <c r="B327" s="633"/>
      <c r="C327" s="685" t="s">
        <v>114</v>
      </c>
      <c r="D327" s="634" t="s">
        <v>7</v>
      </c>
      <c r="E327" s="635" t="s">
        <v>1529</v>
      </c>
      <c r="F327" s="636"/>
      <c r="G327" s="637">
        <v>781.76</v>
      </c>
      <c r="H327" s="638"/>
      <c r="I327" s="639"/>
      <c r="J327" s="260"/>
      <c r="K327" s="261"/>
      <c r="L327" s="260"/>
      <c r="M327" s="261"/>
      <c r="N327" s="260"/>
      <c r="O327" s="261"/>
      <c r="P327" s="260"/>
      <c r="Q327" s="261"/>
      <c r="R327" s="260"/>
      <c r="S327" s="261"/>
      <c r="T327" s="260"/>
      <c r="U327" s="261"/>
      <c r="V327" s="1687"/>
      <c r="W327" s="1688"/>
      <c r="X327" s="1687"/>
      <c r="Y327" s="1688"/>
      <c r="Z327" s="1687"/>
      <c r="AA327" s="1688"/>
      <c r="AB327" s="1857"/>
      <c r="AC327" s="1688"/>
      <c r="AD327" s="260"/>
      <c r="AE327" s="261"/>
      <c r="AF327" s="260"/>
      <c r="AG327" s="261"/>
      <c r="AH327" s="260"/>
      <c r="AI327" s="261"/>
      <c r="AJ327" s="1687"/>
      <c r="AK327" s="1688"/>
      <c r="AL327" s="260"/>
      <c r="AM327" s="261"/>
      <c r="AN327" s="2378"/>
      <c r="AO327" s="1688"/>
      <c r="AP327" s="2174"/>
      <c r="AQ327" s="1963"/>
      <c r="AR327" s="1839"/>
      <c r="AS327" s="261"/>
      <c r="AT327" s="901"/>
      <c r="AU327" s="239"/>
      <c r="AV327" s="528"/>
      <c r="GJ327" s="140"/>
      <c r="GK327" s="141"/>
      <c r="GL327" s="141"/>
      <c r="GM327" s="141"/>
      <c r="GN327" s="141"/>
      <c r="GO327" s="141"/>
      <c r="GP327" s="141"/>
      <c r="GQ327" s="142"/>
      <c r="HQ327" s="143" t="s">
        <v>114</v>
      </c>
      <c r="HR327" s="143" t="s">
        <v>46</v>
      </c>
      <c r="HS327" s="10" t="s">
        <v>46</v>
      </c>
      <c r="HT327" s="10" t="s">
        <v>23</v>
      </c>
      <c r="HU327" s="10" t="s">
        <v>44</v>
      </c>
      <c r="HV327" s="143" t="s">
        <v>103</v>
      </c>
    </row>
    <row r="328" spans="1:244" s="9" customFormat="1" ht="30" customHeight="1" x14ac:dyDescent="0.2">
      <c r="A328" s="130"/>
      <c r="B328" s="550" t="s">
        <v>604</v>
      </c>
      <c r="C328" s="558" t="s">
        <v>105</v>
      </c>
      <c r="D328" s="559" t="s">
        <v>677</v>
      </c>
      <c r="E328" s="560" t="s">
        <v>678</v>
      </c>
      <c r="F328" s="561" t="s">
        <v>153</v>
      </c>
      <c r="G328" s="562">
        <v>1150.8599999999999</v>
      </c>
      <c r="H328" s="563">
        <v>101.4</v>
      </c>
      <c r="I328" s="564">
        <f>ROUND(H328*G328,2)</f>
        <v>116697.2</v>
      </c>
      <c r="J328" s="694"/>
      <c r="K328" s="692">
        <f>ROUND(J328*$H328,2)</f>
        <v>0</v>
      </c>
      <c r="L328" s="694"/>
      <c r="M328" s="692">
        <f>ROUND(L328*$H328,2)</f>
        <v>0</v>
      </c>
      <c r="N328" s="694"/>
      <c r="O328" s="692">
        <f>ROUND(N328*$H328,2)</f>
        <v>0</v>
      </c>
      <c r="P328" s="694"/>
      <c r="Q328" s="692">
        <f>ROUND(P328*$H328,2)</f>
        <v>0</v>
      </c>
      <c r="R328" s="694"/>
      <c r="S328" s="692">
        <f>ROUND(R328*$H328,2)</f>
        <v>0</v>
      </c>
      <c r="T328" s="694"/>
      <c r="U328" s="692">
        <f>ROUND(T328*$H328,2)</f>
        <v>0</v>
      </c>
      <c r="V328" s="1694"/>
      <c r="W328" s="1682">
        <f>ROUND(V328*$H328,2)</f>
        <v>0</v>
      </c>
      <c r="X328" s="1694"/>
      <c r="Y328" s="1682">
        <f>ROUND(X328*$H328,2)</f>
        <v>0</v>
      </c>
      <c r="Z328" s="1825">
        <v>790</v>
      </c>
      <c r="AA328" s="1682">
        <f>ROUND(Z328*$H328,2)</f>
        <v>80106</v>
      </c>
      <c r="AB328" s="1951"/>
      <c r="AC328" s="1682">
        <f>ROUND(AB328*$H328,2)</f>
        <v>0</v>
      </c>
      <c r="AD328" s="694"/>
      <c r="AE328" s="692">
        <f>ROUND(AD328*$H328,2)</f>
        <v>0</v>
      </c>
      <c r="AF328" s="694"/>
      <c r="AG328" s="692">
        <f>ROUND(AF328*$H328,2)</f>
        <v>0</v>
      </c>
      <c r="AH328" s="694">
        <v>150</v>
      </c>
      <c r="AI328" s="692">
        <f>ROUND(AH328*$H328,2)</f>
        <v>15210</v>
      </c>
      <c r="AJ328" s="2111">
        <v>75</v>
      </c>
      <c r="AK328" s="1682">
        <f>ROUND(AJ328*$H328,2)</f>
        <v>7605</v>
      </c>
      <c r="AL328" s="694"/>
      <c r="AM328" s="692">
        <f>ROUND(AL328*$H328,2)</f>
        <v>0</v>
      </c>
      <c r="AN328" s="2379">
        <v>135.86000000000001</v>
      </c>
      <c r="AO328" s="1682">
        <f>ROUND(AN328*$H328,2)</f>
        <v>13776.2</v>
      </c>
      <c r="AP328" s="2175"/>
      <c r="AQ328" s="1958">
        <f>ROUND(AP328*$H328,2)</f>
        <v>0</v>
      </c>
      <c r="AR328" s="1842">
        <f>AP328+AN328+AL328+AJ328+AH328+AF328+AD328+AB328+Z328+X328+V328+T328+R328+P328+N328+L328+J328</f>
        <v>1150.8600000000001</v>
      </c>
      <c r="AS328" s="692">
        <f>ROUND(AR328*H328,2)</f>
        <v>116697.2</v>
      </c>
      <c r="AT328" s="1828">
        <f>G328-AR328</f>
        <v>0</v>
      </c>
      <c r="AU328" s="703">
        <f>ROUND(AT328*H328,2)</f>
        <v>0</v>
      </c>
      <c r="AV328" s="814">
        <f>AU328/I328</f>
        <v>0</v>
      </c>
      <c r="GJ328" s="133"/>
      <c r="GK328" s="134"/>
      <c r="GL328" s="134"/>
      <c r="GM328" s="134"/>
      <c r="GN328" s="134"/>
      <c r="GO328" s="134"/>
      <c r="GP328" s="134"/>
      <c r="GQ328" s="135"/>
      <c r="HQ328" s="136" t="s">
        <v>114</v>
      </c>
      <c r="HR328" s="136" t="s">
        <v>46</v>
      </c>
      <c r="HS328" s="9" t="s">
        <v>45</v>
      </c>
      <c r="HT328" s="9" t="s">
        <v>23</v>
      </c>
      <c r="HU328" s="9" t="s">
        <v>44</v>
      </c>
      <c r="HV328" s="136" t="s">
        <v>103</v>
      </c>
    </row>
    <row r="329" spans="1:244" s="10" customFormat="1" ht="30" customHeight="1" x14ac:dyDescent="0.2">
      <c r="A329" s="137"/>
      <c r="B329" s="625"/>
      <c r="C329" s="685" t="s">
        <v>112</v>
      </c>
      <c r="D329" s="196"/>
      <c r="E329" s="626" t="s">
        <v>680</v>
      </c>
      <c r="F329" s="196"/>
      <c r="G329" s="196"/>
      <c r="H329" s="197"/>
      <c r="I329" s="498"/>
      <c r="J329" s="260"/>
      <c r="K329" s="261"/>
      <c r="L329" s="260"/>
      <c r="M329" s="261"/>
      <c r="N329" s="260"/>
      <c r="O329" s="261"/>
      <c r="P329" s="260"/>
      <c r="Q329" s="261"/>
      <c r="R329" s="260"/>
      <c r="S329" s="261"/>
      <c r="T329" s="260"/>
      <c r="U329" s="261"/>
      <c r="V329" s="1687"/>
      <c r="W329" s="1688"/>
      <c r="X329" s="1687"/>
      <c r="Y329" s="1688"/>
      <c r="Z329" s="1687"/>
      <c r="AA329" s="1688"/>
      <c r="AB329" s="1857"/>
      <c r="AC329" s="1688"/>
      <c r="AD329" s="260"/>
      <c r="AE329" s="261"/>
      <c r="AF329" s="260"/>
      <c r="AG329" s="261"/>
      <c r="AH329" s="260"/>
      <c r="AI329" s="261"/>
      <c r="AJ329" s="1687"/>
      <c r="AK329" s="1688"/>
      <c r="AL329" s="260"/>
      <c r="AM329" s="261"/>
      <c r="AN329" s="2378"/>
      <c r="AO329" s="1688"/>
      <c r="AP329" s="2174"/>
      <c r="AQ329" s="1963"/>
      <c r="AR329" s="1839"/>
      <c r="AS329" s="261"/>
      <c r="AT329" s="901"/>
      <c r="AU329" s="239"/>
      <c r="AV329" s="528"/>
      <c r="GJ329" s="140"/>
      <c r="GK329" s="141"/>
      <c r="GL329" s="141"/>
      <c r="GM329" s="141"/>
      <c r="GN329" s="141"/>
      <c r="GO329" s="141"/>
      <c r="GP329" s="141"/>
      <c r="GQ329" s="142"/>
      <c r="HQ329" s="143" t="s">
        <v>114</v>
      </c>
      <c r="HR329" s="143" t="s">
        <v>46</v>
      </c>
      <c r="HS329" s="10" t="s">
        <v>46</v>
      </c>
      <c r="HT329" s="10" t="s">
        <v>23</v>
      </c>
      <c r="HU329" s="10" t="s">
        <v>44</v>
      </c>
      <c r="HV329" s="143" t="s">
        <v>103</v>
      </c>
    </row>
    <row r="330" spans="1:244" s="9" customFormat="1" ht="58.2" customHeight="1" thickBot="1" x14ac:dyDescent="0.25">
      <c r="A330" s="130"/>
      <c r="B330" s="633"/>
      <c r="C330" s="685" t="s">
        <v>114</v>
      </c>
      <c r="D330" s="634" t="s">
        <v>7</v>
      </c>
      <c r="E330" s="635" t="s">
        <v>1531</v>
      </c>
      <c r="F330" s="636"/>
      <c r="G330" s="637">
        <v>1150.8599999999999</v>
      </c>
      <c r="H330" s="638"/>
      <c r="I330" s="639"/>
      <c r="J330" s="258"/>
      <c r="K330" s="259"/>
      <c r="L330" s="258"/>
      <c r="M330" s="259"/>
      <c r="N330" s="258"/>
      <c r="O330" s="259"/>
      <c r="P330" s="258"/>
      <c r="Q330" s="259"/>
      <c r="R330" s="258"/>
      <c r="S330" s="259"/>
      <c r="T330" s="258"/>
      <c r="U330" s="259"/>
      <c r="V330" s="1685"/>
      <c r="W330" s="1686"/>
      <c r="X330" s="1685"/>
      <c r="Y330" s="1686"/>
      <c r="Z330" s="1685"/>
      <c r="AA330" s="1686"/>
      <c r="AB330" s="1855"/>
      <c r="AC330" s="1686"/>
      <c r="AD330" s="258"/>
      <c r="AE330" s="259"/>
      <c r="AF330" s="258"/>
      <c r="AG330" s="259"/>
      <c r="AH330" s="258"/>
      <c r="AI330" s="259"/>
      <c r="AJ330" s="1685"/>
      <c r="AK330" s="1686"/>
      <c r="AL330" s="258"/>
      <c r="AM330" s="259"/>
      <c r="AN330" s="2377"/>
      <c r="AO330" s="1686"/>
      <c r="AP330" s="2173"/>
      <c r="AQ330" s="1961"/>
      <c r="AR330" s="1838"/>
      <c r="AS330" s="259"/>
      <c r="AT330" s="899"/>
      <c r="AU330" s="245"/>
      <c r="AV330" s="527"/>
      <c r="GJ330" s="133"/>
      <c r="GK330" s="134"/>
      <c r="GL330" s="134"/>
      <c r="GM330" s="134"/>
      <c r="GN330" s="134"/>
      <c r="GO330" s="134"/>
      <c r="GP330" s="134"/>
      <c r="GQ330" s="135"/>
      <c r="HQ330" s="136" t="s">
        <v>114</v>
      </c>
      <c r="HR330" s="136" t="s">
        <v>46</v>
      </c>
      <c r="HS330" s="9" t="s">
        <v>45</v>
      </c>
      <c r="HT330" s="9" t="s">
        <v>23</v>
      </c>
      <c r="HU330" s="9" t="s">
        <v>44</v>
      </c>
      <c r="HV330" s="136" t="s">
        <v>103</v>
      </c>
    </row>
    <row r="331" spans="1:244" s="10" customFormat="1" ht="30" customHeight="1" thickBot="1" x14ac:dyDescent="0.25">
      <c r="A331" s="137"/>
      <c r="B331" s="657"/>
      <c r="C331" s="658"/>
      <c r="D331" s="658"/>
      <c r="E331" s="658"/>
      <c r="F331" s="658"/>
      <c r="G331" s="658"/>
      <c r="H331" s="658"/>
      <c r="I331" s="659"/>
      <c r="J331" s="2255" t="s">
        <v>2484</v>
      </c>
      <c r="K331" s="2266"/>
      <c r="L331" s="2275" t="s">
        <v>2485</v>
      </c>
      <c r="M331" s="2266"/>
      <c r="N331" s="2255" t="s">
        <v>2486</v>
      </c>
      <c r="O331" s="2266"/>
      <c r="P331" s="2255" t="s">
        <v>2487</v>
      </c>
      <c r="Q331" s="2266"/>
      <c r="R331" s="2255" t="s">
        <v>2488</v>
      </c>
      <c r="S331" s="2266"/>
      <c r="T331" s="2255" t="s">
        <v>2489</v>
      </c>
      <c r="U331" s="2266"/>
      <c r="V331" s="2270" t="s">
        <v>2490</v>
      </c>
      <c r="W331" s="2271"/>
      <c r="X331" s="2270" t="s">
        <v>2491</v>
      </c>
      <c r="Y331" s="2271"/>
      <c r="Z331" s="2270" t="s">
        <v>2492</v>
      </c>
      <c r="AA331" s="2271"/>
      <c r="AB331" s="2270" t="s">
        <v>2493</v>
      </c>
      <c r="AC331" s="2271"/>
      <c r="AD331" s="2255" t="s">
        <v>2494</v>
      </c>
      <c r="AE331" s="2266"/>
      <c r="AF331" s="2255" t="s">
        <v>2495</v>
      </c>
      <c r="AG331" s="2266"/>
      <c r="AH331" s="2255" t="s">
        <v>2496</v>
      </c>
      <c r="AI331" s="2266"/>
      <c r="AJ331" s="2270" t="s">
        <v>2497</v>
      </c>
      <c r="AK331" s="2271"/>
      <c r="AL331" s="2255" t="s">
        <v>2498</v>
      </c>
      <c r="AM331" s="2266"/>
      <c r="AN331" s="2270" t="s">
        <v>2499</v>
      </c>
      <c r="AO331" s="2271"/>
      <c r="AP331" s="2272" t="s">
        <v>2504</v>
      </c>
      <c r="AQ331" s="2273"/>
      <c r="AR331" s="2255" t="s">
        <v>2500</v>
      </c>
      <c r="AS331" s="2266"/>
      <c r="AT331" s="2255" t="s">
        <v>2501</v>
      </c>
      <c r="AU331" s="2299"/>
      <c r="AV331" s="521" t="s">
        <v>2502</v>
      </c>
      <c r="GJ331" s="140"/>
      <c r="GK331" s="141"/>
      <c r="GL331" s="141"/>
      <c r="GM331" s="141"/>
      <c r="GN331" s="141"/>
      <c r="GO331" s="141"/>
      <c r="GP331" s="141"/>
      <c r="GQ331" s="142"/>
      <c r="HQ331" s="143" t="s">
        <v>114</v>
      </c>
      <c r="HR331" s="143" t="s">
        <v>46</v>
      </c>
      <c r="HS331" s="10" t="s">
        <v>46</v>
      </c>
      <c r="HT331" s="10" t="s">
        <v>23</v>
      </c>
      <c r="HU331" s="10" t="s">
        <v>44</v>
      </c>
      <c r="HV331" s="143" t="s">
        <v>103</v>
      </c>
    </row>
    <row r="332" spans="1:244" s="12" customFormat="1" ht="30" customHeight="1" thickBot="1" x14ac:dyDescent="0.25">
      <c r="A332" s="151"/>
      <c r="B332" s="700"/>
      <c r="C332" s="701"/>
      <c r="D332" s="701"/>
      <c r="E332" s="701"/>
      <c r="F332" s="701"/>
      <c r="G332" s="701"/>
      <c r="H332" s="701"/>
      <c r="I332" s="702"/>
      <c r="J332" s="175" t="s">
        <v>91</v>
      </c>
      <c r="K332" s="177" t="s">
        <v>2503</v>
      </c>
      <c r="L332" s="175" t="s">
        <v>91</v>
      </c>
      <c r="M332" s="177" t="s">
        <v>2503</v>
      </c>
      <c r="N332" s="175" t="s">
        <v>91</v>
      </c>
      <c r="O332" s="177" t="s">
        <v>2503</v>
      </c>
      <c r="P332" s="175" t="s">
        <v>91</v>
      </c>
      <c r="Q332" s="177" t="s">
        <v>2503</v>
      </c>
      <c r="R332" s="175" t="s">
        <v>91</v>
      </c>
      <c r="S332" s="177" t="s">
        <v>2503</v>
      </c>
      <c r="T332" s="175" t="s">
        <v>91</v>
      </c>
      <c r="U332" s="177" t="s">
        <v>2503</v>
      </c>
      <c r="V332" s="1599" t="s">
        <v>91</v>
      </c>
      <c r="W332" s="1600" t="s">
        <v>2503</v>
      </c>
      <c r="X332" s="1599" t="s">
        <v>91</v>
      </c>
      <c r="Y332" s="1600" t="s">
        <v>2503</v>
      </c>
      <c r="Z332" s="1599" t="s">
        <v>91</v>
      </c>
      <c r="AA332" s="1600" t="s">
        <v>2503</v>
      </c>
      <c r="AB332" s="1763" t="s">
        <v>91</v>
      </c>
      <c r="AC332" s="1600" t="s">
        <v>2503</v>
      </c>
      <c r="AD332" s="175" t="s">
        <v>91</v>
      </c>
      <c r="AE332" s="177" t="s">
        <v>2503</v>
      </c>
      <c r="AF332" s="175" t="s">
        <v>91</v>
      </c>
      <c r="AG332" s="177" t="s">
        <v>2503</v>
      </c>
      <c r="AH332" s="175" t="s">
        <v>91</v>
      </c>
      <c r="AI332" s="177" t="s">
        <v>2503</v>
      </c>
      <c r="AJ332" s="1599" t="s">
        <v>91</v>
      </c>
      <c r="AK332" s="1600" t="s">
        <v>2503</v>
      </c>
      <c r="AL332" s="175" t="s">
        <v>91</v>
      </c>
      <c r="AM332" s="177" t="s">
        <v>2503</v>
      </c>
      <c r="AN332" s="2372" t="s">
        <v>91</v>
      </c>
      <c r="AO332" s="1600" t="s">
        <v>2503</v>
      </c>
      <c r="AP332" s="2168" t="s">
        <v>91</v>
      </c>
      <c r="AQ332" s="1896" t="s">
        <v>2503</v>
      </c>
      <c r="AR332" s="1090" t="s">
        <v>91</v>
      </c>
      <c r="AS332" s="177" t="s">
        <v>2503</v>
      </c>
      <c r="AT332" s="789" t="s">
        <v>91</v>
      </c>
      <c r="AU332" s="176" t="s">
        <v>2503</v>
      </c>
      <c r="AV332" s="816"/>
      <c r="GJ332" s="154"/>
      <c r="GK332" s="155"/>
      <c r="GL332" s="155"/>
      <c r="GM332" s="155"/>
      <c r="GN332" s="155"/>
      <c r="GO332" s="155"/>
      <c r="GP332" s="155"/>
      <c r="GQ332" s="156"/>
      <c r="HQ332" s="157" t="s">
        <v>114</v>
      </c>
      <c r="HR332" s="157" t="s">
        <v>46</v>
      </c>
      <c r="HS332" s="12" t="s">
        <v>110</v>
      </c>
      <c r="HT332" s="12" t="s">
        <v>23</v>
      </c>
      <c r="HU332" s="12" t="s">
        <v>45</v>
      </c>
      <c r="HV332" s="157" t="s">
        <v>103</v>
      </c>
    </row>
    <row r="333" spans="1:244" s="1131" customFormat="1" ht="30" customHeight="1" thickBot="1" x14ac:dyDescent="0.35">
      <c r="A333" s="1156"/>
      <c r="B333" s="1151"/>
      <c r="C333" s="412" t="s">
        <v>43</v>
      </c>
      <c r="D333" s="412" t="s">
        <v>682</v>
      </c>
      <c r="E333" s="1119" t="s">
        <v>683</v>
      </c>
      <c r="F333" s="413"/>
      <c r="G333" s="413"/>
      <c r="H333" s="1120"/>
      <c r="I333" s="1121">
        <f>IH323</f>
        <v>313846.78000000003</v>
      </c>
      <c r="J333" s="1122"/>
      <c r="K333" s="1123">
        <f>K334+K343+K349+K352+K355</f>
        <v>0</v>
      </c>
      <c r="L333" s="404"/>
      <c r="M333" s="404">
        <f>M334+M343+M349+M352+M355</f>
        <v>0</v>
      </c>
      <c r="N333" s="404"/>
      <c r="O333" s="404">
        <f>O334+O343+O349+O352+O355</f>
        <v>0</v>
      </c>
      <c r="P333" s="404"/>
      <c r="Q333" s="404">
        <f>Q334+Q343+Q349+Q352+Q355</f>
        <v>0</v>
      </c>
      <c r="R333" s="404"/>
      <c r="S333" s="404">
        <f>S334+S343+S349+S352+S355</f>
        <v>0</v>
      </c>
      <c r="T333" s="404"/>
      <c r="U333" s="404">
        <f>U334+U343+U349+U352+U355</f>
        <v>0</v>
      </c>
      <c r="V333" s="1670"/>
      <c r="W333" s="1670">
        <f>W334+W343+W349+W352+W355</f>
        <v>9018.9</v>
      </c>
      <c r="X333" s="1670"/>
      <c r="Y333" s="1670">
        <f>Y334+Y343+Y349+Y352+Y355</f>
        <v>18220</v>
      </c>
      <c r="Z333" s="1670"/>
      <c r="AA333" s="1670">
        <f>AA334+AA343+AA349+AA352+AA355</f>
        <v>10476.5</v>
      </c>
      <c r="AB333" s="1765"/>
      <c r="AC333" s="1670">
        <f>AC334+AC343+AC349+AC352+AC355</f>
        <v>5921.5</v>
      </c>
      <c r="AD333" s="404"/>
      <c r="AE333" s="404">
        <f>AE334+AE343+AE349+AE352+AE355</f>
        <v>0</v>
      </c>
      <c r="AF333" s="404"/>
      <c r="AG333" s="404">
        <f>AG334+AG343+AG349+AG352+AG355</f>
        <v>0</v>
      </c>
      <c r="AH333" s="404"/>
      <c r="AI333" s="404">
        <f>AI334+AI343+AI349+AI352+AI355</f>
        <v>0</v>
      </c>
      <c r="AJ333" s="1670"/>
      <c r="AK333" s="1670">
        <f>AK334+AK343+AK349+AK352+AK355</f>
        <v>1590.61</v>
      </c>
      <c r="AL333" s="404"/>
      <c r="AM333" s="404">
        <f>AM334+AM343+AM349+AM352+AM355</f>
        <v>4555</v>
      </c>
      <c r="AN333" s="2374"/>
      <c r="AO333" s="1670">
        <f>AO334+AO343+AO349+AO352+AO355</f>
        <v>0</v>
      </c>
      <c r="AP333" s="2170"/>
      <c r="AQ333" s="1937">
        <f>AQ334+AQ343+AQ349+AQ352+AQ355</f>
        <v>0</v>
      </c>
      <c r="AR333" s="188"/>
      <c r="AS333" s="1123">
        <f>AS334+AS343+AS349+AS352+AS355</f>
        <v>49782.51</v>
      </c>
      <c r="AT333" s="791"/>
      <c r="AU333" s="1158">
        <f>AU334+AU343+AU349+AU352+AU355</f>
        <v>264064.27</v>
      </c>
      <c r="AV333" s="1124">
        <f>AU333/I333</f>
        <v>0.8413795738162424</v>
      </c>
      <c r="GJ333" s="1137" t="s">
        <v>7</v>
      </c>
      <c r="GK333" s="1138" t="s">
        <v>31</v>
      </c>
      <c r="GL333" s="1134"/>
      <c r="GM333" s="1139">
        <f>GL333*G343</f>
        <v>0</v>
      </c>
      <c r="GN333" s="1139">
        <v>0</v>
      </c>
      <c r="GO333" s="1139">
        <f>GN333*G343</f>
        <v>0</v>
      </c>
      <c r="GP333" s="1139">
        <v>0</v>
      </c>
      <c r="GQ333" s="1140">
        <f>GP333*G343</f>
        <v>0</v>
      </c>
      <c r="HO333" s="1136" t="s">
        <v>110</v>
      </c>
      <c r="HQ333" s="1136" t="s">
        <v>105</v>
      </c>
      <c r="HR333" s="1136" t="s">
        <v>46</v>
      </c>
      <c r="HV333" s="1136" t="s">
        <v>103</v>
      </c>
      <c r="IB333" s="684">
        <f>IF(GK333="základní",I343,0)</f>
        <v>63400.73</v>
      </c>
      <c r="IC333" s="684">
        <f>IF(GK333="snížená",I343,0)</f>
        <v>0</v>
      </c>
      <c r="ID333" s="684">
        <f>IF(GK333="zákl. přenesená",I343,0)</f>
        <v>0</v>
      </c>
      <c r="IE333" s="684">
        <f>IF(GK333="sníž. přenesená",I343,0)</f>
        <v>0</v>
      </c>
      <c r="IF333" s="684">
        <f>IF(GK333="nulová",I343,0)</f>
        <v>0</v>
      </c>
      <c r="IG333" s="1136" t="s">
        <v>45</v>
      </c>
      <c r="IH333" s="684">
        <f>ROUND(H343*G343,2)</f>
        <v>63400.73</v>
      </c>
      <c r="II333" s="1136" t="s">
        <v>110</v>
      </c>
      <c r="IJ333" s="1136" t="s">
        <v>1537</v>
      </c>
    </row>
    <row r="334" spans="1:244" s="1" customFormat="1" ht="30" customHeight="1" x14ac:dyDescent="0.2">
      <c r="A334" s="23"/>
      <c r="B334" s="550" t="s">
        <v>609</v>
      </c>
      <c r="C334" s="551" t="s">
        <v>105</v>
      </c>
      <c r="D334" s="552" t="s">
        <v>684</v>
      </c>
      <c r="E334" s="553" t="s">
        <v>685</v>
      </c>
      <c r="F334" s="554" t="s">
        <v>283</v>
      </c>
      <c r="G334" s="555">
        <v>604.48</v>
      </c>
      <c r="H334" s="556">
        <v>91.1</v>
      </c>
      <c r="I334" s="557">
        <f>ROUND(H334*G334,2)</f>
        <v>55068.13</v>
      </c>
      <c r="J334" s="694"/>
      <c r="K334" s="692">
        <f>ROUND(J334*$H334,2)</f>
        <v>0</v>
      </c>
      <c r="L334" s="694"/>
      <c r="M334" s="692">
        <f>ROUND(L334*$H334,2)</f>
        <v>0</v>
      </c>
      <c r="N334" s="694"/>
      <c r="O334" s="692">
        <f>ROUND(N334*$H334,2)</f>
        <v>0</v>
      </c>
      <c r="P334" s="694"/>
      <c r="Q334" s="692">
        <f>ROUND(P334*$H334,2)</f>
        <v>0</v>
      </c>
      <c r="R334" s="694"/>
      <c r="S334" s="692">
        <f>ROUND(R334*$H334,2)</f>
        <v>0</v>
      </c>
      <c r="T334" s="694"/>
      <c r="U334" s="692">
        <f>ROUND(T334*$H334,2)</f>
        <v>0</v>
      </c>
      <c r="V334" s="1694">
        <v>99</v>
      </c>
      <c r="W334" s="1682">
        <f>ROUND(V334*$H334,2)</f>
        <v>9018.9</v>
      </c>
      <c r="X334" s="1742">
        <v>200</v>
      </c>
      <c r="Y334" s="1682">
        <f>ROUND(X334*$H334,2)</f>
        <v>18220</v>
      </c>
      <c r="Z334" s="1825">
        <v>115</v>
      </c>
      <c r="AA334" s="1682">
        <f>ROUND(Z334*$H334,2)</f>
        <v>10476.5</v>
      </c>
      <c r="AB334" s="1951">
        <v>65</v>
      </c>
      <c r="AC334" s="1682">
        <f>ROUND(AB334*$H334,2)</f>
        <v>5921.5</v>
      </c>
      <c r="AD334" s="694"/>
      <c r="AE334" s="692">
        <f>ROUND(AD334*$H334,2)</f>
        <v>0</v>
      </c>
      <c r="AF334" s="694"/>
      <c r="AG334" s="692">
        <f>ROUND(AF334*$H334,2)</f>
        <v>0</v>
      </c>
      <c r="AH334" s="694"/>
      <c r="AI334" s="692">
        <f>ROUND(AH334*$H334,2)</f>
        <v>0</v>
      </c>
      <c r="AJ334" s="2111">
        <v>17.46</v>
      </c>
      <c r="AK334" s="1682">
        <f>ROUND(AJ334*$H334,2)</f>
        <v>1590.61</v>
      </c>
      <c r="AL334" s="694">
        <v>50</v>
      </c>
      <c r="AM334" s="692">
        <f>ROUND(AL334*$H334,2)</f>
        <v>4555</v>
      </c>
      <c r="AN334" s="2379"/>
      <c r="AO334" s="1682">
        <f>ROUND(AN334*$H334,2)</f>
        <v>0</v>
      </c>
      <c r="AP334" s="2175"/>
      <c r="AQ334" s="1958">
        <f>ROUND(AP334*$H334,2)</f>
        <v>0</v>
      </c>
      <c r="AR334" s="1842">
        <f>AP334+AN334+AL334+AJ334+AH334+AF334+AD334+AB334+Z334+X334+V334+T334+R334+P334+N334+L334+J334</f>
        <v>546.46</v>
      </c>
      <c r="AS334" s="692">
        <f>ROUND(AR334*H334,2)</f>
        <v>49782.51</v>
      </c>
      <c r="AT334" s="1828">
        <f>G334-AR334</f>
        <v>58.019999999999982</v>
      </c>
      <c r="AU334" s="703">
        <f>ROUND(AT334*H334,2)</f>
        <v>5285.62</v>
      </c>
      <c r="AV334" s="814">
        <f>AU334/I334</f>
        <v>9.5983284705690938E-2</v>
      </c>
      <c r="GJ334" s="128"/>
      <c r="GK334" s="129"/>
      <c r="GL334" s="33"/>
      <c r="GM334" s="33"/>
      <c r="GN334" s="33"/>
      <c r="GO334" s="33"/>
      <c r="GP334" s="33"/>
      <c r="GQ334" s="34"/>
      <c r="GR334" s="22"/>
      <c r="GS334" s="22"/>
      <c r="GT334" s="22"/>
      <c r="GU334" s="22"/>
      <c r="GV334" s="22"/>
      <c r="GW334" s="22"/>
      <c r="GX334" s="22"/>
      <c r="GY334" s="22"/>
      <c r="GZ334" s="22"/>
      <c r="HA334" s="22"/>
      <c r="HB334" s="22"/>
      <c r="HQ334" s="13" t="s">
        <v>112</v>
      </c>
      <c r="HR334" s="13" t="s">
        <v>46</v>
      </c>
    </row>
    <row r="335" spans="1:244" s="9" customFormat="1" ht="64.2" customHeight="1" x14ac:dyDescent="0.2">
      <c r="A335" s="130"/>
      <c r="B335" s="625"/>
      <c r="C335" s="685" t="s">
        <v>112</v>
      </c>
      <c r="D335" s="196"/>
      <c r="E335" s="626" t="s">
        <v>687</v>
      </c>
      <c r="F335" s="196"/>
      <c r="G335" s="196"/>
      <c r="H335" s="197"/>
      <c r="I335" s="498"/>
      <c r="J335" s="258"/>
      <c r="K335" s="259"/>
      <c r="L335" s="258"/>
      <c r="M335" s="259"/>
      <c r="N335" s="258"/>
      <c r="O335" s="259"/>
      <c r="P335" s="258"/>
      <c r="Q335" s="259"/>
      <c r="R335" s="258"/>
      <c r="S335" s="259"/>
      <c r="T335" s="258"/>
      <c r="U335" s="259"/>
      <c r="V335" s="1685"/>
      <c r="W335" s="1686"/>
      <c r="X335" s="1685"/>
      <c r="Y335" s="1686"/>
      <c r="Z335" s="1685"/>
      <c r="AA335" s="1686"/>
      <c r="AB335" s="1855"/>
      <c r="AC335" s="1686"/>
      <c r="AD335" s="258"/>
      <c r="AE335" s="259"/>
      <c r="AF335" s="258"/>
      <c r="AG335" s="259"/>
      <c r="AH335" s="258"/>
      <c r="AI335" s="259"/>
      <c r="AJ335" s="1685"/>
      <c r="AK335" s="1686"/>
      <c r="AL335" s="258"/>
      <c r="AM335" s="259"/>
      <c r="AN335" s="2377"/>
      <c r="AO335" s="1686"/>
      <c r="AP335" s="2173"/>
      <c r="AQ335" s="1961"/>
      <c r="AR335" s="1838"/>
      <c r="AS335" s="259"/>
      <c r="AT335" s="899"/>
      <c r="AU335" s="245"/>
      <c r="AV335" s="527"/>
      <c r="GJ335" s="133"/>
      <c r="GK335" s="134"/>
      <c r="GL335" s="134"/>
      <c r="GM335" s="134"/>
      <c r="GN335" s="134"/>
      <c r="GO335" s="134"/>
      <c r="GP335" s="134"/>
      <c r="GQ335" s="135"/>
      <c r="HQ335" s="136" t="s">
        <v>114</v>
      </c>
      <c r="HR335" s="136" t="s">
        <v>46</v>
      </c>
      <c r="HS335" s="9" t="s">
        <v>45</v>
      </c>
      <c r="HT335" s="9" t="s">
        <v>23</v>
      </c>
      <c r="HU335" s="9" t="s">
        <v>44</v>
      </c>
      <c r="HV335" s="136" t="s">
        <v>103</v>
      </c>
    </row>
    <row r="336" spans="1:244" s="10" customFormat="1" ht="30" customHeight="1" x14ac:dyDescent="0.2">
      <c r="A336" s="137"/>
      <c r="B336" s="627"/>
      <c r="C336" s="685" t="s">
        <v>114</v>
      </c>
      <c r="D336" s="628" t="s">
        <v>7</v>
      </c>
      <c r="E336" s="629" t="s">
        <v>688</v>
      </c>
      <c r="F336" s="630"/>
      <c r="G336" s="628" t="s">
        <v>7</v>
      </c>
      <c r="H336" s="631"/>
      <c r="I336" s="632"/>
      <c r="J336" s="260"/>
      <c r="K336" s="261"/>
      <c r="L336" s="260"/>
      <c r="M336" s="261"/>
      <c r="N336" s="260"/>
      <c r="O336" s="261"/>
      <c r="P336" s="260"/>
      <c r="Q336" s="261"/>
      <c r="R336" s="260"/>
      <c r="S336" s="261"/>
      <c r="T336" s="260"/>
      <c r="U336" s="261"/>
      <c r="V336" s="1687"/>
      <c r="W336" s="1688"/>
      <c r="X336" s="1687"/>
      <c r="Y336" s="1688"/>
      <c r="Z336" s="1687"/>
      <c r="AA336" s="1688"/>
      <c r="AB336" s="1857"/>
      <c r="AC336" s="1688"/>
      <c r="AD336" s="260"/>
      <c r="AE336" s="261"/>
      <c r="AF336" s="260"/>
      <c r="AG336" s="261"/>
      <c r="AH336" s="260"/>
      <c r="AI336" s="261"/>
      <c r="AJ336" s="1687"/>
      <c r="AK336" s="1688"/>
      <c r="AL336" s="260"/>
      <c r="AM336" s="261"/>
      <c r="AN336" s="2378"/>
      <c r="AO336" s="1688"/>
      <c r="AP336" s="2174"/>
      <c r="AQ336" s="1963"/>
      <c r="AR336" s="1839"/>
      <c r="AS336" s="261"/>
      <c r="AT336" s="901"/>
      <c r="AU336" s="239"/>
      <c r="AV336" s="528"/>
      <c r="GJ336" s="140"/>
      <c r="GK336" s="141"/>
      <c r="GL336" s="141"/>
      <c r="GM336" s="141"/>
      <c r="GN336" s="141"/>
      <c r="GO336" s="141"/>
      <c r="GP336" s="141"/>
      <c r="GQ336" s="142"/>
      <c r="HQ336" s="143" t="s">
        <v>114</v>
      </c>
      <c r="HR336" s="143" t="s">
        <v>46</v>
      </c>
      <c r="HS336" s="10" t="s">
        <v>46</v>
      </c>
      <c r="HT336" s="10" t="s">
        <v>23</v>
      </c>
      <c r="HU336" s="10" t="s">
        <v>44</v>
      </c>
      <c r="HV336" s="143" t="s">
        <v>103</v>
      </c>
    </row>
    <row r="337" spans="1:244" s="10" customFormat="1" ht="30" customHeight="1" x14ac:dyDescent="0.2">
      <c r="A337" s="137"/>
      <c r="B337" s="633"/>
      <c r="C337" s="685" t="s">
        <v>114</v>
      </c>
      <c r="D337" s="634" t="s">
        <v>7</v>
      </c>
      <c r="E337" s="635" t="s">
        <v>1533</v>
      </c>
      <c r="F337" s="636"/>
      <c r="G337" s="637">
        <v>309.32</v>
      </c>
      <c r="H337" s="638"/>
      <c r="I337" s="639"/>
      <c r="J337" s="260"/>
      <c r="K337" s="261"/>
      <c r="L337" s="260"/>
      <c r="M337" s="261"/>
      <c r="N337" s="260"/>
      <c r="O337" s="261"/>
      <c r="P337" s="260"/>
      <c r="Q337" s="261"/>
      <c r="R337" s="260"/>
      <c r="S337" s="261"/>
      <c r="T337" s="260"/>
      <c r="U337" s="261"/>
      <c r="V337" s="1687"/>
      <c r="W337" s="1688"/>
      <c r="X337" s="1687"/>
      <c r="Y337" s="1688"/>
      <c r="Z337" s="1687"/>
      <c r="AA337" s="1688"/>
      <c r="AB337" s="1857"/>
      <c r="AC337" s="1688"/>
      <c r="AD337" s="260"/>
      <c r="AE337" s="261"/>
      <c r="AF337" s="260"/>
      <c r="AG337" s="261"/>
      <c r="AH337" s="260"/>
      <c r="AI337" s="261"/>
      <c r="AJ337" s="1687"/>
      <c r="AK337" s="1688"/>
      <c r="AL337" s="260"/>
      <c r="AM337" s="261"/>
      <c r="AN337" s="2378"/>
      <c r="AO337" s="1688"/>
      <c r="AP337" s="2174"/>
      <c r="AQ337" s="1963"/>
      <c r="AR337" s="1839"/>
      <c r="AS337" s="261"/>
      <c r="AT337" s="901"/>
      <c r="AU337" s="239"/>
      <c r="AV337" s="528"/>
      <c r="GJ337" s="140"/>
      <c r="GK337" s="141"/>
      <c r="GL337" s="141"/>
      <c r="GM337" s="141"/>
      <c r="GN337" s="141"/>
      <c r="GO337" s="141"/>
      <c r="GP337" s="141"/>
      <c r="GQ337" s="142"/>
      <c r="HQ337" s="143" t="s">
        <v>114</v>
      </c>
      <c r="HR337" s="143" t="s">
        <v>46</v>
      </c>
      <c r="HS337" s="10" t="s">
        <v>46</v>
      </c>
      <c r="HT337" s="10" t="s">
        <v>23</v>
      </c>
      <c r="HU337" s="10" t="s">
        <v>44</v>
      </c>
      <c r="HV337" s="143" t="s">
        <v>103</v>
      </c>
    </row>
    <row r="338" spans="1:244" s="12" customFormat="1" ht="30" customHeight="1" x14ac:dyDescent="0.2">
      <c r="A338" s="151"/>
      <c r="B338" s="627"/>
      <c r="C338" s="685" t="s">
        <v>114</v>
      </c>
      <c r="D338" s="628" t="s">
        <v>7</v>
      </c>
      <c r="E338" s="629" t="s">
        <v>690</v>
      </c>
      <c r="F338" s="630"/>
      <c r="G338" s="628" t="s">
        <v>7</v>
      </c>
      <c r="H338" s="631"/>
      <c r="I338" s="632"/>
      <c r="J338" s="697"/>
      <c r="K338" s="698"/>
      <c r="L338" s="697"/>
      <c r="M338" s="698"/>
      <c r="N338" s="697"/>
      <c r="O338" s="698"/>
      <c r="P338" s="697"/>
      <c r="Q338" s="698"/>
      <c r="R338" s="697"/>
      <c r="S338" s="698"/>
      <c r="T338" s="697"/>
      <c r="U338" s="698"/>
      <c r="V338" s="1692"/>
      <c r="W338" s="1693"/>
      <c r="X338" s="1692"/>
      <c r="Y338" s="1693"/>
      <c r="Z338" s="1692"/>
      <c r="AA338" s="1693"/>
      <c r="AB338" s="1859"/>
      <c r="AC338" s="1693"/>
      <c r="AD338" s="697"/>
      <c r="AE338" s="698"/>
      <c r="AF338" s="697"/>
      <c r="AG338" s="698"/>
      <c r="AH338" s="697"/>
      <c r="AI338" s="698"/>
      <c r="AJ338" s="1692"/>
      <c r="AK338" s="1693"/>
      <c r="AL338" s="697"/>
      <c r="AM338" s="698"/>
      <c r="AN338" s="2381"/>
      <c r="AO338" s="1693"/>
      <c r="AP338" s="2177"/>
      <c r="AQ338" s="1967"/>
      <c r="AR338" s="1841"/>
      <c r="AS338" s="698"/>
      <c r="AT338" s="903"/>
      <c r="AU338" s="242"/>
      <c r="AV338" s="529"/>
      <c r="GJ338" s="154"/>
      <c r="GK338" s="155"/>
      <c r="GL338" s="155"/>
      <c r="GM338" s="155"/>
      <c r="GN338" s="155"/>
      <c r="GO338" s="155"/>
      <c r="GP338" s="155"/>
      <c r="GQ338" s="156"/>
      <c r="HQ338" s="157" t="s">
        <v>114</v>
      </c>
      <c r="HR338" s="157" t="s">
        <v>46</v>
      </c>
      <c r="HS338" s="12" t="s">
        <v>110</v>
      </c>
      <c r="HT338" s="12" t="s">
        <v>23</v>
      </c>
      <c r="HU338" s="12" t="s">
        <v>45</v>
      </c>
      <c r="HV338" s="157" t="s">
        <v>103</v>
      </c>
    </row>
    <row r="339" spans="1:244" s="1" customFormat="1" ht="30" customHeight="1" x14ac:dyDescent="0.2">
      <c r="A339" s="23"/>
      <c r="B339" s="633"/>
      <c r="C339" s="685" t="s">
        <v>114</v>
      </c>
      <c r="D339" s="634" t="s">
        <v>7</v>
      </c>
      <c r="E339" s="635" t="s">
        <v>1534</v>
      </c>
      <c r="F339" s="636"/>
      <c r="G339" s="637">
        <v>290.77999999999997</v>
      </c>
      <c r="H339" s="638"/>
      <c r="I339" s="639"/>
      <c r="J339" s="693"/>
      <c r="K339" s="409"/>
      <c r="L339" s="693"/>
      <c r="M339" s="409"/>
      <c r="N339" s="693"/>
      <c r="O339" s="409"/>
      <c r="P339" s="693"/>
      <c r="Q339" s="409"/>
      <c r="R339" s="693"/>
      <c r="S339" s="409"/>
      <c r="T339" s="693"/>
      <c r="U339" s="409"/>
      <c r="V339" s="1683"/>
      <c r="W339" s="1684"/>
      <c r="X339" s="1683"/>
      <c r="Y339" s="1684"/>
      <c r="Z339" s="1683"/>
      <c r="AA339" s="1684"/>
      <c r="AB339" s="1853"/>
      <c r="AC339" s="1684"/>
      <c r="AD339" s="693"/>
      <c r="AE339" s="409"/>
      <c r="AF339" s="693"/>
      <c r="AG339" s="409"/>
      <c r="AH339" s="693"/>
      <c r="AI339" s="409"/>
      <c r="AJ339" s="1683"/>
      <c r="AK339" s="1684"/>
      <c r="AL339" s="693"/>
      <c r="AM339" s="409"/>
      <c r="AN339" s="2376"/>
      <c r="AO339" s="1684"/>
      <c r="AP339" s="2172"/>
      <c r="AQ339" s="1959"/>
      <c r="AR339" s="1837"/>
      <c r="AS339" s="409"/>
      <c r="AT339" s="897"/>
      <c r="AU339" s="174"/>
      <c r="AV339" s="815"/>
      <c r="GJ339" s="122" t="s">
        <v>7</v>
      </c>
      <c r="GK339" s="123" t="s">
        <v>31</v>
      </c>
      <c r="GL339" s="33"/>
      <c r="GM339" s="124">
        <f>GL339*G349</f>
        <v>0</v>
      </c>
      <c r="GN339" s="124">
        <v>0</v>
      </c>
      <c r="GO339" s="124">
        <f>GN339*G349</f>
        <v>0</v>
      </c>
      <c r="GP339" s="124">
        <v>0</v>
      </c>
      <c r="GQ339" s="125">
        <f>GP339*G349</f>
        <v>0</v>
      </c>
      <c r="GR339" s="22"/>
      <c r="GS339" s="22"/>
      <c r="GT339" s="22"/>
      <c r="GU339" s="22"/>
      <c r="GV339" s="22"/>
      <c r="GW339" s="22"/>
      <c r="GX339" s="22"/>
      <c r="GY339" s="22"/>
      <c r="GZ339" s="22"/>
      <c r="HA339" s="22"/>
      <c r="HB339" s="22"/>
      <c r="HO339" s="126" t="s">
        <v>110</v>
      </c>
      <c r="HQ339" s="126" t="s">
        <v>105</v>
      </c>
      <c r="HR339" s="126" t="s">
        <v>46</v>
      </c>
      <c r="HV339" s="13" t="s">
        <v>103</v>
      </c>
      <c r="IB339" s="127">
        <f>IF(GK339="základní",I349,0)</f>
        <v>608.82000000000005</v>
      </c>
      <c r="IC339" s="127">
        <f>IF(GK339="snížená",I349,0)</f>
        <v>0</v>
      </c>
      <c r="ID339" s="127">
        <f>IF(GK339="zákl. přenesená",I349,0)</f>
        <v>0</v>
      </c>
      <c r="IE339" s="127">
        <f>IF(GK339="sníž. přenesená",I349,0)</f>
        <v>0</v>
      </c>
      <c r="IF339" s="127">
        <f>IF(GK339="nulová",I349,0)</f>
        <v>0</v>
      </c>
      <c r="IG339" s="13" t="s">
        <v>45</v>
      </c>
      <c r="IH339" s="127">
        <f>ROUND(H349*G349,2)</f>
        <v>608.82000000000005</v>
      </c>
      <c r="II339" s="13" t="s">
        <v>110</v>
      </c>
      <c r="IJ339" s="126" t="s">
        <v>1542</v>
      </c>
    </row>
    <row r="340" spans="1:244" s="1" customFormat="1" ht="30" customHeight="1" x14ac:dyDescent="0.2">
      <c r="A340" s="23"/>
      <c r="B340" s="627"/>
      <c r="C340" s="685" t="s">
        <v>114</v>
      </c>
      <c r="D340" s="628" t="s">
        <v>7</v>
      </c>
      <c r="E340" s="629" t="s">
        <v>1535</v>
      </c>
      <c r="F340" s="630"/>
      <c r="G340" s="628" t="s">
        <v>7</v>
      </c>
      <c r="H340" s="631"/>
      <c r="I340" s="632"/>
      <c r="J340" s="693"/>
      <c r="K340" s="409"/>
      <c r="L340" s="693"/>
      <c r="M340" s="409"/>
      <c r="N340" s="693"/>
      <c r="O340" s="409"/>
      <c r="P340" s="693"/>
      <c r="Q340" s="409"/>
      <c r="R340" s="693"/>
      <c r="S340" s="409"/>
      <c r="T340" s="693"/>
      <c r="U340" s="409"/>
      <c r="V340" s="1683"/>
      <c r="W340" s="1684"/>
      <c r="X340" s="1683"/>
      <c r="Y340" s="1684"/>
      <c r="Z340" s="1683"/>
      <c r="AA340" s="1684"/>
      <c r="AB340" s="1853"/>
      <c r="AC340" s="1684"/>
      <c r="AD340" s="693"/>
      <c r="AE340" s="409"/>
      <c r="AF340" s="693"/>
      <c r="AG340" s="409"/>
      <c r="AH340" s="693"/>
      <c r="AI340" s="409"/>
      <c r="AJ340" s="1683"/>
      <c r="AK340" s="1684"/>
      <c r="AL340" s="693"/>
      <c r="AM340" s="409"/>
      <c r="AN340" s="2376"/>
      <c r="AO340" s="1684"/>
      <c r="AP340" s="2172"/>
      <c r="AQ340" s="1959"/>
      <c r="AR340" s="1837"/>
      <c r="AS340" s="409"/>
      <c r="AT340" s="897"/>
      <c r="AU340" s="174"/>
      <c r="AV340" s="815"/>
      <c r="GJ340" s="128"/>
      <c r="GK340" s="129"/>
      <c r="GL340" s="33"/>
      <c r="GM340" s="33"/>
      <c r="GN340" s="33"/>
      <c r="GO340" s="33"/>
      <c r="GP340" s="33"/>
      <c r="GQ340" s="34"/>
      <c r="GR340" s="22"/>
      <c r="GS340" s="22"/>
      <c r="GT340" s="22"/>
      <c r="GU340" s="22"/>
      <c r="GV340" s="22"/>
      <c r="GW340" s="22"/>
      <c r="GX340" s="22"/>
      <c r="GY340" s="22"/>
      <c r="GZ340" s="22"/>
      <c r="HA340" s="22"/>
      <c r="HB340" s="22"/>
      <c r="HQ340" s="13" t="s">
        <v>112</v>
      </c>
      <c r="HR340" s="13" t="s">
        <v>46</v>
      </c>
    </row>
    <row r="341" spans="1:244" s="10" customFormat="1" ht="30" customHeight="1" x14ac:dyDescent="0.2">
      <c r="A341" s="137"/>
      <c r="B341" s="633"/>
      <c r="C341" s="685" t="s">
        <v>114</v>
      </c>
      <c r="D341" s="634" t="s">
        <v>7</v>
      </c>
      <c r="E341" s="635" t="s">
        <v>1536</v>
      </c>
      <c r="F341" s="636"/>
      <c r="G341" s="637">
        <v>4.38</v>
      </c>
      <c r="H341" s="638"/>
      <c r="I341" s="639"/>
      <c r="J341" s="260"/>
      <c r="K341" s="261"/>
      <c r="L341" s="260"/>
      <c r="M341" s="261"/>
      <c r="N341" s="260"/>
      <c r="O341" s="261"/>
      <c r="P341" s="260"/>
      <c r="Q341" s="261"/>
      <c r="R341" s="260"/>
      <c r="S341" s="261"/>
      <c r="T341" s="260"/>
      <c r="U341" s="261"/>
      <c r="V341" s="1687"/>
      <c r="W341" s="1688"/>
      <c r="X341" s="1687"/>
      <c r="Y341" s="1688"/>
      <c r="Z341" s="1687"/>
      <c r="AA341" s="1688"/>
      <c r="AB341" s="1857"/>
      <c r="AC341" s="1688"/>
      <c r="AD341" s="260"/>
      <c r="AE341" s="261"/>
      <c r="AF341" s="260"/>
      <c r="AG341" s="261"/>
      <c r="AH341" s="260"/>
      <c r="AI341" s="261"/>
      <c r="AJ341" s="1687"/>
      <c r="AK341" s="1688"/>
      <c r="AL341" s="260"/>
      <c r="AM341" s="261"/>
      <c r="AN341" s="2378"/>
      <c r="AO341" s="1688"/>
      <c r="AP341" s="2174"/>
      <c r="AQ341" s="1963"/>
      <c r="AR341" s="1839"/>
      <c r="AS341" s="261"/>
      <c r="AT341" s="901"/>
      <c r="AU341" s="239"/>
      <c r="AV341" s="528"/>
      <c r="GJ341" s="140"/>
      <c r="GK341" s="141"/>
      <c r="GL341" s="141"/>
      <c r="GM341" s="141"/>
      <c r="GN341" s="141"/>
      <c r="GO341" s="141"/>
      <c r="GP341" s="141"/>
      <c r="GQ341" s="142"/>
      <c r="HQ341" s="143" t="s">
        <v>114</v>
      </c>
      <c r="HR341" s="143" t="s">
        <v>46</v>
      </c>
      <c r="HS341" s="10" t="s">
        <v>46</v>
      </c>
      <c r="HT341" s="10" t="s">
        <v>23</v>
      </c>
      <c r="HU341" s="10" t="s">
        <v>45</v>
      </c>
      <c r="HV341" s="143" t="s">
        <v>103</v>
      </c>
    </row>
    <row r="342" spans="1:244" s="1" customFormat="1" ht="30" customHeight="1" x14ac:dyDescent="0.2">
      <c r="A342" s="23"/>
      <c r="B342" s="640"/>
      <c r="C342" s="685" t="s">
        <v>114</v>
      </c>
      <c r="D342" s="641" t="s">
        <v>7</v>
      </c>
      <c r="E342" s="642" t="s">
        <v>132</v>
      </c>
      <c r="F342" s="643"/>
      <c r="G342" s="644">
        <v>604.4799999999999</v>
      </c>
      <c r="H342" s="645"/>
      <c r="I342" s="646"/>
      <c r="J342" s="693"/>
      <c r="K342" s="409"/>
      <c r="L342" s="693"/>
      <c r="M342" s="409"/>
      <c r="N342" s="693"/>
      <c r="O342" s="409"/>
      <c r="P342" s="693"/>
      <c r="Q342" s="409"/>
      <c r="R342" s="693"/>
      <c r="S342" s="409"/>
      <c r="T342" s="693"/>
      <c r="U342" s="409"/>
      <c r="V342" s="1683"/>
      <c r="W342" s="1684"/>
      <c r="X342" s="1683"/>
      <c r="Y342" s="1684"/>
      <c r="Z342" s="1683"/>
      <c r="AA342" s="1684"/>
      <c r="AB342" s="1853"/>
      <c r="AC342" s="1684"/>
      <c r="AD342" s="693"/>
      <c r="AE342" s="409"/>
      <c r="AF342" s="693"/>
      <c r="AG342" s="409"/>
      <c r="AH342" s="693"/>
      <c r="AI342" s="409"/>
      <c r="AJ342" s="1683"/>
      <c r="AK342" s="1684"/>
      <c r="AL342" s="693"/>
      <c r="AM342" s="409"/>
      <c r="AN342" s="2376"/>
      <c r="AO342" s="1684"/>
      <c r="AP342" s="2172"/>
      <c r="AQ342" s="1959"/>
      <c r="AR342" s="1837"/>
      <c r="AS342" s="409"/>
      <c r="AT342" s="897"/>
      <c r="AU342" s="174"/>
      <c r="AV342" s="815"/>
      <c r="GJ342" s="122" t="s">
        <v>7</v>
      </c>
      <c r="GK342" s="123" t="s">
        <v>31</v>
      </c>
      <c r="GL342" s="33"/>
      <c r="GM342" s="124">
        <f>GL342*G352</f>
        <v>0</v>
      </c>
      <c r="GN342" s="124">
        <v>0</v>
      </c>
      <c r="GO342" s="124">
        <f>GN342*G352</f>
        <v>0</v>
      </c>
      <c r="GP342" s="124">
        <v>0</v>
      </c>
      <c r="GQ342" s="125">
        <f>GP342*G352</f>
        <v>0</v>
      </c>
      <c r="GR342" s="22"/>
      <c r="GS342" s="22"/>
      <c r="GT342" s="22"/>
      <c r="GU342" s="22"/>
      <c r="GV342" s="22"/>
      <c r="GW342" s="22"/>
      <c r="GX342" s="22"/>
      <c r="GY342" s="22"/>
      <c r="GZ342" s="22"/>
      <c r="HA342" s="22"/>
      <c r="HB342" s="22"/>
      <c r="HO342" s="126" t="s">
        <v>110</v>
      </c>
      <c r="HQ342" s="126" t="s">
        <v>105</v>
      </c>
      <c r="HR342" s="126" t="s">
        <v>46</v>
      </c>
      <c r="HV342" s="13" t="s">
        <v>103</v>
      </c>
      <c r="IB342" s="127">
        <f>IF(GK342="základní",I352,0)</f>
        <v>40418.42</v>
      </c>
      <c r="IC342" s="127">
        <f>IF(GK342="snížená",I352,0)</f>
        <v>0</v>
      </c>
      <c r="ID342" s="127">
        <f>IF(GK342="zákl. přenesená",I352,0)</f>
        <v>0</v>
      </c>
      <c r="IE342" s="127">
        <f>IF(GK342="sníž. přenesená",I352,0)</f>
        <v>0</v>
      </c>
      <c r="IF342" s="127">
        <f>IF(GK342="nulová",I352,0)</f>
        <v>0</v>
      </c>
      <c r="IG342" s="13" t="s">
        <v>45</v>
      </c>
      <c r="IH342" s="127">
        <f>ROUND(H352*G352,2)</f>
        <v>40418.42</v>
      </c>
      <c r="II342" s="13" t="s">
        <v>110</v>
      </c>
      <c r="IJ342" s="126" t="s">
        <v>1544</v>
      </c>
    </row>
    <row r="343" spans="1:244" s="1" customFormat="1" ht="30" customHeight="1" x14ac:dyDescent="0.2">
      <c r="A343" s="23"/>
      <c r="B343" s="1652" t="s">
        <v>615</v>
      </c>
      <c r="C343" s="1653" t="s">
        <v>105</v>
      </c>
      <c r="D343" s="1654" t="s">
        <v>692</v>
      </c>
      <c r="E343" s="1655" t="s">
        <v>693</v>
      </c>
      <c r="F343" s="1656" t="s">
        <v>283</v>
      </c>
      <c r="G343" s="1657">
        <v>8929.68</v>
      </c>
      <c r="H343" s="1658">
        <v>7.1</v>
      </c>
      <c r="I343" s="2044">
        <f>ROUND(H343*G343,2)</f>
        <v>63400.73</v>
      </c>
      <c r="J343" s="694"/>
      <c r="K343" s="692">
        <f>ROUND(J343*$H343,2)</f>
        <v>0</v>
      </c>
      <c r="L343" s="694"/>
      <c r="M343" s="692">
        <f>ROUND(L343*$H343,2)</f>
        <v>0</v>
      </c>
      <c r="N343" s="694"/>
      <c r="O343" s="692">
        <f>ROUND(N343*$H343,2)</f>
        <v>0</v>
      </c>
      <c r="P343" s="694"/>
      <c r="Q343" s="692">
        <f>ROUND(P343*$H343,2)</f>
        <v>0</v>
      </c>
      <c r="R343" s="694"/>
      <c r="S343" s="692">
        <f>ROUND(R343*$H343,2)</f>
        <v>0</v>
      </c>
      <c r="T343" s="694"/>
      <c r="U343" s="692">
        <f>ROUND(T343*$H343,2)</f>
        <v>0</v>
      </c>
      <c r="V343" s="1694"/>
      <c r="W343" s="1682">
        <f>ROUND(V343*$H343,2)</f>
        <v>0</v>
      </c>
      <c r="X343" s="1694"/>
      <c r="Y343" s="1682">
        <f>ROUND(X343*$H343,2)</f>
        <v>0</v>
      </c>
      <c r="Z343" s="1694"/>
      <c r="AA343" s="1682">
        <f>ROUND(Z343*$H343,2)</f>
        <v>0</v>
      </c>
      <c r="AB343" s="1951"/>
      <c r="AC343" s="1682">
        <f>ROUND(AB343*$H343,2)</f>
        <v>0</v>
      </c>
      <c r="AD343" s="694"/>
      <c r="AE343" s="692">
        <f>ROUND(AD343*$H343,2)</f>
        <v>0</v>
      </c>
      <c r="AF343" s="694"/>
      <c r="AG343" s="692">
        <f>ROUND(AF343*$H343,2)</f>
        <v>0</v>
      </c>
      <c r="AH343" s="694"/>
      <c r="AI343" s="692">
        <f>ROUND(AH343*$H343,2)</f>
        <v>0</v>
      </c>
      <c r="AJ343" s="2111"/>
      <c r="AK343" s="1682">
        <f>ROUND(AJ343*$H343,2)</f>
        <v>0</v>
      </c>
      <c r="AL343" s="694"/>
      <c r="AM343" s="692">
        <f>ROUND(AL343*$H343,2)</f>
        <v>0</v>
      </c>
      <c r="AN343" s="2379"/>
      <c r="AO343" s="1682">
        <f>ROUND(AN343*$H343,2)</f>
        <v>0</v>
      </c>
      <c r="AP343" s="2175"/>
      <c r="AQ343" s="1958">
        <f>ROUND(AP343*$H343,2)</f>
        <v>0</v>
      </c>
      <c r="AR343" s="1976">
        <f>AP343+AN343+AL343+AJ343+AH343+AF343+AD343+AB343+Z343+X343+V343+T343+R343+P343+N343+L343+J343</f>
        <v>0</v>
      </c>
      <c r="AS343" s="1977">
        <f>ROUND(AR343*H343,2)</f>
        <v>0</v>
      </c>
      <c r="AT343" s="1978">
        <f>G343-AR343</f>
        <v>8929.68</v>
      </c>
      <c r="AU343" s="1979">
        <f>ROUND(AT343*H343,2)</f>
        <v>63400.73</v>
      </c>
      <c r="AV343" s="1980">
        <f>AU343/I343</f>
        <v>1</v>
      </c>
      <c r="GJ343" s="128"/>
      <c r="GK343" s="129"/>
      <c r="GL343" s="33"/>
      <c r="GM343" s="33"/>
      <c r="GN343" s="33"/>
      <c r="GO343" s="33"/>
      <c r="GP343" s="33"/>
      <c r="GQ343" s="34"/>
      <c r="GR343" s="22"/>
      <c r="GS343" s="22"/>
      <c r="GT343" s="22"/>
      <c r="GU343" s="22"/>
      <c r="GV343" s="22"/>
      <c r="GW343" s="22"/>
      <c r="GX343" s="22"/>
      <c r="GY343" s="22"/>
      <c r="GZ343" s="22"/>
      <c r="HA343" s="22"/>
      <c r="HB343" s="22"/>
      <c r="HQ343" s="13" t="s">
        <v>112</v>
      </c>
      <c r="HR343" s="13" t="s">
        <v>46</v>
      </c>
    </row>
    <row r="344" spans="1:244" s="10" customFormat="1" ht="126" customHeight="1" x14ac:dyDescent="0.2">
      <c r="A344" s="137"/>
      <c r="B344" s="625"/>
      <c r="C344" s="685" t="s">
        <v>112</v>
      </c>
      <c r="D344" s="196"/>
      <c r="E344" s="626" t="s">
        <v>687</v>
      </c>
      <c r="F344" s="196"/>
      <c r="G344" s="196"/>
      <c r="H344" s="197"/>
      <c r="I344" s="498"/>
      <c r="J344" s="260"/>
      <c r="K344" s="261"/>
      <c r="L344" s="260"/>
      <c r="M344" s="261"/>
      <c r="N344" s="260"/>
      <c r="O344" s="261"/>
      <c r="P344" s="260"/>
      <c r="Q344" s="261"/>
      <c r="R344" s="260"/>
      <c r="S344" s="261"/>
      <c r="T344" s="260"/>
      <c r="U344" s="261"/>
      <c r="V344" s="1687"/>
      <c r="W344" s="1688"/>
      <c r="X344" s="1687"/>
      <c r="Y344" s="1688"/>
      <c r="Z344" s="1687"/>
      <c r="AA344" s="1688"/>
      <c r="AB344" s="1857"/>
      <c r="AC344" s="1688"/>
      <c r="AD344" s="260"/>
      <c r="AE344" s="261"/>
      <c r="AF344" s="260"/>
      <c r="AG344" s="261"/>
      <c r="AH344" s="260"/>
      <c r="AI344" s="261"/>
      <c r="AJ344" s="1687"/>
      <c r="AK344" s="1688"/>
      <c r="AL344" s="260"/>
      <c r="AM344" s="261"/>
      <c r="AN344" s="2378"/>
      <c r="AO344" s="1688"/>
      <c r="AP344" s="2174"/>
      <c r="AQ344" s="1963"/>
      <c r="AR344" s="1839"/>
      <c r="AS344" s="261"/>
      <c r="AT344" s="901"/>
      <c r="AU344" s="239"/>
      <c r="AV344" s="528"/>
      <c r="GJ344" s="140"/>
      <c r="GK344" s="141"/>
      <c r="GL344" s="141"/>
      <c r="GM344" s="141"/>
      <c r="GN344" s="141"/>
      <c r="GO344" s="141"/>
      <c r="GP344" s="141"/>
      <c r="GQ344" s="142"/>
      <c r="HQ344" s="143" t="s">
        <v>114</v>
      </c>
      <c r="HR344" s="143" t="s">
        <v>46</v>
      </c>
      <c r="HS344" s="10" t="s">
        <v>46</v>
      </c>
      <c r="HT344" s="10" t="s">
        <v>23</v>
      </c>
      <c r="HU344" s="10" t="s">
        <v>45</v>
      </c>
      <c r="HV344" s="143" t="s">
        <v>103</v>
      </c>
    </row>
    <row r="345" spans="1:244" s="1" customFormat="1" ht="30" customHeight="1" x14ac:dyDescent="0.2">
      <c r="A345" s="23"/>
      <c r="B345" s="627"/>
      <c r="C345" s="685" t="s">
        <v>114</v>
      </c>
      <c r="D345" s="628" t="s">
        <v>7</v>
      </c>
      <c r="E345" s="629" t="s">
        <v>695</v>
      </c>
      <c r="F345" s="630"/>
      <c r="G345" s="628" t="s">
        <v>7</v>
      </c>
      <c r="H345" s="631"/>
      <c r="I345" s="632"/>
      <c r="J345" s="693"/>
      <c r="K345" s="409"/>
      <c r="L345" s="693"/>
      <c r="M345" s="409"/>
      <c r="N345" s="693"/>
      <c r="O345" s="409"/>
      <c r="P345" s="693"/>
      <c r="Q345" s="409"/>
      <c r="R345" s="693"/>
      <c r="S345" s="409"/>
      <c r="T345" s="693"/>
      <c r="U345" s="409"/>
      <c r="V345" s="1683"/>
      <c r="W345" s="1684"/>
      <c r="X345" s="1683"/>
      <c r="Y345" s="1684"/>
      <c r="Z345" s="1683"/>
      <c r="AA345" s="1684"/>
      <c r="AB345" s="1853"/>
      <c r="AC345" s="1684"/>
      <c r="AD345" s="693"/>
      <c r="AE345" s="409"/>
      <c r="AF345" s="693"/>
      <c r="AG345" s="409"/>
      <c r="AH345" s="693"/>
      <c r="AI345" s="409"/>
      <c r="AJ345" s="1683"/>
      <c r="AK345" s="1684"/>
      <c r="AL345" s="693"/>
      <c r="AM345" s="409"/>
      <c r="AN345" s="2376"/>
      <c r="AO345" s="1684"/>
      <c r="AP345" s="2172"/>
      <c r="AQ345" s="1959"/>
      <c r="AR345" s="1837"/>
      <c r="AS345" s="409"/>
      <c r="AT345" s="897"/>
      <c r="AU345" s="174"/>
      <c r="AV345" s="815"/>
      <c r="GJ345" s="122" t="s">
        <v>7</v>
      </c>
      <c r="GK345" s="123" t="s">
        <v>31</v>
      </c>
      <c r="GL345" s="33"/>
      <c r="GM345" s="124">
        <f>GL345*G355</f>
        <v>0</v>
      </c>
      <c r="GN345" s="124">
        <v>0</v>
      </c>
      <c r="GO345" s="124">
        <f>GN345*G355</f>
        <v>0</v>
      </c>
      <c r="GP345" s="124">
        <v>0</v>
      </c>
      <c r="GQ345" s="125">
        <f>GP345*G355</f>
        <v>0</v>
      </c>
      <c r="GR345" s="22"/>
      <c r="GS345" s="22"/>
      <c r="GT345" s="22"/>
      <c r="GU345" s="22"/>
      <c r="GV345" s="22"/>
      <c r="GW345" s="22"/>
      <c r="GX345" s="22"/>
      <c r="GY345" s="22"/>
      <c r="GZ345" s="22"/>
      <c r="HA345" s="22"/>
      <c r="HB345" s="22"/>
      <c r="HO345" s="126" t="s">
        <v>110</v>
      </c>
      <c r="HQ345" s="126" t="s">
        <v>105</v>
      </c>
      <c r="HR345" s="126" t="s">
        <v>46</v>
      </c>
      <c r="HV345" s="13" t="s">
        <v>103</v>
      </c>
      <c r="IB345" s="127">
        <f>IF(GK345="základní",I355,0)</f>
        <v>154350.68</v>
      </c>
      <c r="IC345" s="127">
        <f>IF(GK345="snížená",I355,0)</f>
        <v>0</v>
      </c>
      <c r="ID345" s="127">
        <f>IF(GK345="zákl. přenesená",I355,0)</f>
        <v>0</v>
      </c>
      <c r="IE345" s="127">
        <f>IF(GK345="sníž. přenesená",I355,0)</f>
        <v>0</v>
      </c>
      <c r="IF345" s="127">
        <f>IF(GK345="nulová",I355,0)</f>
        <v>0</v>
      </c>
      <c r="IG345" s="13" t="s">
        <v>45</v>
      </c>
      <c r="IH345" s="127">
        <f>ROUND(H355*G355,2)</f>
        <v>154350.68</v>
      </c>
      <c r="II345" s="13" t="s">
        <v>110</v>
      </c>
      <c r="IJ345" s="126" t="s">
        <v>1546</v>
      </c>
    </row>
    <row r="346" spans="1:244" s="1" customFormat="1" ht="30" customHeight="1" x14ac:dyDescent="0.2">
      <c r="A346" s="23"/>
      <c r="B346" s="633"/>
      <c r="C346" s="685" t="s">
        <v>114</v>
      </c>
      <c r="D346" s="634" t="s">
        <v>7</v>
      </c>
      <c r="E346" s="635" t="s">
        <v>1538</v>
      </c>
      <c r="F346" s="636"/>
      <c r="G346" s="637">
        <v>2823.3</v>
      </c>
      <c r="H346" s="638"/>
      <c r="I346" s="639"/>
      <c r="J346" s="693"/>
      <c r="K346" s="409"/>
      <c r="L346" s="693"/>
      <c r="M346" s="409"/>
      <c r="N346" s="693"/>
      <c r="O346" s="409"/>
      <c r="P346" s="693"/>
      <c r="Q346" s="409"/>
      <c r="R346" s="693"/>
      <c r="S346" s="409"/>
      <c r="T346" s="693"/>
      <c r="U346" s="409"/>
      <c r="V346" s="1683"/>
      <c r="W346" s="1684"/>
      <c r="X346" s="1683"/>
      <c r="Y346" s="1684"/>
      <c r="Z346" s="1683"/>
      <c r="AA346" s="1684"/>
      <c r="AB346" s="1853"/>
      <c r="AC346" s="1684"/>
      <c r="AD346" s="693"/>
      <c r="AE346" s="409"/>
      <c r="AF346" s="693"/>
      <c r="AG346" s="409"/>
      <c r="AH346" s="693"/>
      <c r="AI346" s="409"/>
      <c r="AJ346" s="1683"/>
      <c r="AK346" s="1684"/>
      <c r="AL346" s="693"/>
      <c r="AM346" s="409"/>
      <c r="AN346" s="2376"/>
      <c r="AO346" s="1684"/>
      <c r="AP346" s="2172"/>
      <c r="AQ346" s="1959"/>
      <c r="AR346" s="1837"/>
      <c r="AS346" s="409"/>
      <c r="AT346" s="897"/>
      <c r="AU346" s="174"/>
      <c r="AV346" s="815"/>
      <c r="GJ346" s="128"/>
      <c r="GK346" s="129"/>
      <c r="GL346" s="33"/>
      <c r="GM346" s="33"/>
      <c r="GN346" s="33"/>
      <c r="GO346" s="33"/>
      <c r="GP346" s="33"/>
      <c r="GQ346" s="34"/>
      <c r="GR346" s="22"/>
      <c r="GS346" s="22"/>
      <c r="GT346" s="22"/>
      <c r="GU346" s="22"/>
      <c r="GV346" s="22"/>
      <c r="GW346" s="22"/>
      <c r="GX346" s="22"/>
      <c r="GY346" s="22"/>
      <c r="GZ346" s="22"/>
      <c r="HA346" s="22"/>
      <c r="HB346" s="22"/>
      <c r="HQ346" s="13" t="s">
        <v>112</v>
      </c>
      <c r="HR346" s="13" t="s">
        <v>46</v>
      </c>
    </row>
    <row r="347" spans="1:244" s="10" customFormat="1" ht="30" customHeight="1" x14ac:dyDescent="0.2">
      <c r="A347" s="137"/>
      <c r="B347" s="633"/>
      <c r="C347" s="685" t="s">
        <v>114</v>
      </c>
      <c r="D347" s="634" t="s">
        <v>7</v>
      </c>
      <c r="E347" s="635" t="s">
        <v>1539</v>
      </c>
      <c r="F347" s="636"/>
      <c r="G347" s="637">
        <v>6106.38</v>
      </c>
      <c r="H347" s="638"/>
      <c r="I347" s="639"/>
      <c r="J347" s="260"/>
      <c r="K347" s="261"/>
      <c r="L347" s="260"/>
      <c r="M347" s="261"/>
      <c r="N347" s="260"/>
      <c r="O347" s="261"/>
      <c r="P347" s="260"/>
      <c r="Q347" s="261"/>
      <c r="R347" s="260"/>
      <c r="S347" s="261"/>
      <c r="T347" s="260"/>
      <c r="U347" s="261"/>
      <c r="V347" s="1687"/>
      <c r="W347" s="1688"/>
      <c r="X347" s="1687"/>
      <c r="Y347" s="1688"/>
      <c r="Z347" s="1687"/>
      <c r="AA347" s="1688"/>
      <c r="AB347" s="1857"/>
      <c r="AC347" s="1688"/>
      <c r="AD347" s="260"/>
      <c r="AE347" s="261"/>
      <c r="AF347" s="260"/>
      <c r="AG347" s="261"/>
      <c r="AH347" s="260"/>
      <c r="AI347" s="261"/>
      <c r="AJ347" s="1687"/>
      <c r="AK347" s="1688"/>
      <c r="AL347" s="260"/>
      <c r="AM347" s="261"/>
      <c r="AN347" s="2378"/>
      <c r="AO347" s="1688"/>
      <c r="AP347" s="2174"/>
      <c r="AQ347" s="1963"/>
      <c r="AR347" s="1839"/>
      <c r="AS347" s="261"/>
      <c r="AT347" s="901"/>
      <c r="AU347" s="239"/>
      <c r="AV347" s="528"/>
      <c r="GJ347" s="140"/>
      <c r="GK347" s="141"/>
      <c r="GL347" s="141"/>
      <c r="GM347" s="141"/>
      <c r="GN347" s="141"/>
      <c r="GO347" s="141"/>
      <c r="GP347" s="141"/>
      <c r="GQ347" s="142"/>
      <c r="HQ347" s="143" t="s">
        <v>114</v>
      </c>
      <c r="HR347" s="143" t="s">
        <v>46</v>
      </c>
      <c r="HS347" s="10" t="s">
        <v>46</v>
      </c>
      <c r="HT347" s="10" t="s">
        <v>23</v>
      </c>
      <c r="HU347" s="10" t="s">
        <v>45</v>
      </c>
      <c r="HV347" s="143" t="s">
        <v>103</v>
      </c>
    </row>
    <row r="348" spans="1:244" s="8" customFormat="1" ht="30" customHeight="1" x14ac:dyDescent="0.25">
      <c r="A348" s="106"/>
      <c r="B348" s="640"/>
      <c r="C348" s="685" t="s">
        <v>114</v>
      </c>
      <c r="D348" s="641" t="s">
        <v>7</v>
      </c>
      <c r="E348" s="642" t="s">
        <v>132</v>
      </c>
      <c r="F348" s="643"/>
      <c r="G348" s="644">
        <v>8929.68</v>
      </c>
      <c r="H348" s="645"/>
      <c r="I348" s="646"/>
      <c r="J348" s="262"/>
      <c r="K348" s="263"/>
      <c r="L348" s="262"/>
      <c r="M348" s="263"/>
      <c r="N348" s="262"/>
      <c r="O348" s="263"/>
      <c r="P348" s="262"/>
      <c r="Q348" s="263"/>
      <c r="R348" s="262"/>
      <c r="S348" s="263"/>
      <c r="T348" s="262"/>
      <c r="U348" s="263"/>
      <c r="V348" s="1695"/>
      <c r="W348" s="1696"/>
      <c r="X348" s="1695"/>
      <c r="Y348" s="1696"/>
      <c r="Z348" s="1695"/>
      <c r="AA348" s="1696"/>
      <c r="AB348" s="1952"/>
      <c r="AC348" s="1696"/>
      <c r="AD348" s="262"/>
      <c r="AE348" s="263"/>
      <c r="AF348" s="262"/>
      <c r="AG348" s="263"/>
      <c r="AH348" s="262"/>
      <c r="AI348" s="263"/>
      <c r="AJ348" s="1695"/>
      <c r="AK348" s="1696"/>
      <c r="AL348" s="262"/>
      <c r="AM348" s="263"/>
      <c r="AN348" s="2382"/>
      <c r="AO348" s="1696"/>
      <c r="AP348" s="2178"/>
      <c r="AQ348" s="1969"/>
      <c r="AR348" s="1844"/>
      <c r="AS348" s="263"/>
      <c r="AT348" s="1059"/>
      <c r="AU348" s="234"/>
      <c r="AV348" s="532"/>
      <c r="GJ348" s="109"/>
      <c r="GK348" s="110"/>
      <c r="GL348" s="110"/>
      <c r="GM348" s="111">
        <f>SUM(GM349:GM350)</f>
        <v>0</v>
      </c>
      <c r="GN348" s="110"/>
      <c r="GO348" s="111">
        <f>SUM(GO349:GO350)</f>
        <v>0</v>
      </c>
      <c r="GP348" s="110"/>
      <c r="GQ348" s="112">
        <f>SUM(GQ349:GQ350)</f>
        <v>0</v>
      </c>
      <c r="HO348" s="113" t="s">
        <v>45</v>
      </c>
      <c r="HQ348" s="114" t="s">
        <v>43</v>
      </c>
      <c r="HR348" s="114" t="s">
        <v>45</v>
      </c>
      <c r="HV348" s="113" t="s">
        <v>103</v>
      </c>
      <c r="IH348" s="115">
        <f>SUM(IH349:IH350)</f>
        <v>209446.9</v>
      </c>
    </row>
    <row r="349" spans="1:244" s="1" customFormat="1" ht="30" customHeight="1" x14ac:dyDescent="0.2">
      <c r="A349" s="23"/>
      <c r="B349" s="1652" t="s">
        <v>619</v>
      </c>
      <c r="C349" s="1653" t="s">
        <v>105</v>
      </c>
      <c r="D349" s="1654" t="s">
        <v>1540</v>
      </c>
      <c r="E349" s="1655" t="s">
        <v>1541</v>
      </c>
      <c r="F349" s="1656" t="s">
        <v>283</v>
      </c>
      <c r="G349" s="1657">
        <v>4.38</v>
      </c>
      <c r="H349" s="1658">
        <v>139</v>
      </c>
      <c r="I349" s="2044">
        <f>ROUND(H349*G349,2)</f>
        <v>608.82000000000005</v>
      </c>
      <c r="J349" s="694"/>
      <c r="K349" s="692">
        <f>ROUND(J349*$H349,2)</f>
        <v>0</v>
      </c>
      <c r="L349" s="694"/>
      <c r="M349" s="692">
        <f>ROUND(L349*$H349,2)</f>
        <v>0</v>
      </c>
      <c r="N349" s="694"/>
      <c r="O349" s="692">
        <f>ROUND(N349*$H349,2)</f>
        <v>0</v>
      </c>
      <c r="P349" s="694"/>
      <c r="Q349" s="692">
        <f>ROUND(P349*$H349,2)</f>
        <v>0</v>
      </c>
      <c r="R349" s="694"/>
      <c r="S349" s="692">
        <f>ROUND(R349*$H349,2)</f>
        <v>0</v>
      </c>
      <c r="T349" s="694"/>
      <c r="U349" s="692">
        <f>ROUND(T349*$H349,2)</f>
        <v>0</v>
      </c>
      <c r="V349" s="1694"/>
      <c r="W349" s="1682">
        <f>ROUND(V349*$H349,2)</f>
        <v>0</v>
      </c>
      <c r="X349" s="1694"/>
      <c r="Y349" s="1682">
        <f>ROUND(X349*$H349,2)</f>
        <v>0</v>
      </c>
      <c r="Z349" s="1694"/>
      <c r="AA349" s="1682">
        <f>ROUND(Z349*$H349,2)</f>
        <v>0</v>
      </c>
      <c r="AB349" s="1951"/>
      <c r="AC349" s="1682">
        <f>ROUND(AB349*$H349,2)</f>
        <v>0</v>
      </c>
      <c r="AD349" s="694"/>
      <c r="AE349" s="692">
        <f>ROUND(AD349*$H349,2)</f>
        <v>0</v>
      </c>
      <c r="AF349" s="694"/>
      <c r="AG349" s="692">
        <f>ROUND(AF349*$H349,2)</f>
        <v>0</v>
      </c>
      <c r="AH349" s="694"/>
      <c r="AI349" s="692">
        <f>ROUND(AH349*$H349,2)</f>
        <v>0</v>
      </c>
      <c r="AJ349" s="2111"/>
      <c r="AK349" s="1682">
        <f>ROUND(AJ349*$H349,2)</f>
        <v>0</v>
      </c>
      <c r="AL349" s="694"/>
      <c r="AM349" s="692">
        <f>ROUND(AL349*$H349,2)</f>
        <v>0</v>
      </c>
      <c r="AN349" s="2379"/>
      <c r="AO349" s="1682">
        <f>ROUND(AN349*$H349,2)</f>
        <v>0</v>
      </c>
      <c r="AP349" s="2175"/>
      <c r="AQ349" s="1958">
        <f>ROUND(AP349*$H349,2)</f>
        <v>0</v>
      </c>
      <c r="AR349" s="1976">
        <f>AP349+AN349+AL349+AJ349+AH349+AF349+AD349+AB349+Z349+X349+V349+T349+R349+P349+N349+L349+J349</f>
        <v>0</v>
      </c>
      <c r="AS349" s="1977">
        <f>ROUND(AR349*H349,2)</f>
        <v>0</v>
      </c>
      <c r="AT349" s="1978">
        <f>G349-AR349</f>
        <v>4.38</v>
      </c>
      <c r="AU349" s="1979">
        <f>ROUND(AT349*H349,2)</f>
        <v>608.82000000000005</v>
      </c>
      <c r="AV349" s="1980">
        <f>AU349/I349</f>
        <v>1</v>
      </c>
      <c r="GJ349" s="122" t="s">
        <v>7</v>
      </c>
      <c r="GK349" s="123" t="s">
        <v>31</v>
      </c>
      <c r="GL349" s="33"/>
      <c r="GM349" s="124">
        <f>GL349*G359</f>
        <v>0</v>
      </c>
      <c r="GN349" s="124">
        <v>0</v>
      </c>
      <c r="GO349" s="124">
        <f>GN349*G359</f>
        <v>0</v>
      </c>
      <c r="GP349" s="124">
        <v>0</v>
      </c>
      <c r="GQ349" s="125">
        <f>GP349*G359</f>
        <v>0</v>
      </c>
      <c r="GR349" s="22"/>
      <c r="GS349" s="22"/>
      <c r="GT349" s="22"/>
      <c r="GU349" s="22"/>
      <c r="GV349" s="22"/>
      <c r="GW349" s="22"/>
      <c r="GX349" s="22"/>
      <c r="GY349" s="22"/>
      <c r="GZ349" s="22"/>
      <c r="HA349" s="22"/>
      <c r="HB349" s="22"/>
      <c r="HO349" s="126" t="s">
        <v>110</v>
      </c>
      <c r="HQ349" s="126" t="s">
        <v>105</v>
      </c>
      <c r="HR349" s="126" t="s">
        <v>46</v>
      </c>
      <c r="HV349" s="13" t="s">
        <v>103</v>
      </c>
      <c r="IB349" s="127">
        <f>IF(GK349="základní",I359,0)</f>
        <v>209446.9</v>
      </c>
      <c r="IC349" s="127">
        <f>IF(GK349="snížená",I359,0)</f>
        <v>0</v>
      </c>
      <c r="ID349" s="127">
        <f>IF(GK349="zákl. přenesená",I359,0)</f>
        <v>0</v>
      </c>
      <c r="IE349" s="127">
        <f>IF(GK349="sníž. přenesená",I359,0)</f>
        <v>0</v>
      </c>
      <c r="IF349" s="127">
        <f>IF(GK349="nulová",I359,0)</f>
        <v>0</v>
      </c>
      <c r="IG349" s="13" t="s">
        <v>45</v>
      </c>
      <c r="IH349" s="127">
        <f>ROUND(H359*G359,2)</f>
        <v>209446.9</v>
      </c>
      <c r="II349" s="13" t="s">
        <v>110</v>
      </c>
      <c r="IJ349" s="126" t="s">
        <v>1548</v>
      </c>
    </row>
    <row r="350" spans="1:244" s="1" customFormat="1" ht="73.95" customHeight="1" x14ac:dyDescent="0.2">
      <c r="A350" s="23"/>
      <c r="B350" s="625"/>
      <c r="C350" s="685" t="s">
        <v>112</v>
      </c>
      <c r="D350" s="196"/>
      <c r="E350" s="626" t="s">
        <v>701</v>
      </c>
      <c r="F350" s="196"/>
      <c r="G350" s="196"/>
      <c r="H350" s="197"/>
      <c r="I350" s="498"/>
      <c r="J350" s="693"/>
      <c r="K350" s="409"/>
      <c r="L350" s="693"/>
      <c r="M350" s="409"/>
      <c r="N350" s="693"/>
      <c r="O350" s="409"/>
      <c r="P350" s="693"/>
      <c r="Q350" s="409"/>
      <c r="R350" s="693"/>
      <c r="S350" s="409"/>
      <c r="T350" s="693"/>
      <c r="U350" s="409"/>
      <c r="V350" s="1683"/>
      <c r="W350" s="1684"/>
      <c r="X350" s="1683"/>
      <c r="Y350" s="1684"/>
      <c r="Z350" s="1683"/>
      <c r="AA350" s="1684"/>
      <c r="AB350" s="1853"/>
      <c r="AC350" s="1684"/>
      <c r="AD350" s="693"/>
      <c r="AE350" s="409"/>
      <c r="AF350" s="693"/>
      <c r="AG350" s="409"/>
      <c r="AH350" s="693"/>
      <c r="AI350" s="409"/>
      <c r="AJ350" s="1683"/>
      <c r="AK350" s="1684"/>
      <c r="AL350" s="693"/>
      <c r="AM350" s="409"/>
      <c r="AN350" s="2376"/>
      <c r="AO350" s="1684"/>
      <c r="AP350" s="2172"/>
      <c r="AQ350" s="1959"/>
      <c r="AR350" s="1837"/>
      <c r="AS350" s="409"/>
      <c r="AT350" s="897"/>
      <c r="AU350" s="174"/>
      <c r="AV350" s="815"/>
      <c r="GJ350" s="166"/>
      <c r="GK350" s="167"/>
      <c r="GL350" s="168"/>
      <c r="GM350" s="168"/>
      <c r="GN350" s="168"/>
      <c r="GO350" s="168"/>
      <c r="GP350" s="168"/>
      <c r="GQ350" s="169"/>
      <c r="GR350" s="22"/>
      <c r="GS350" s="22"/>
      <c r="GT350" s="22"/>
      <c r="GU350" s="22"/>
      <c r="GV350" s="22"/>
      <c r="GW350" s="22"/>
      <c r="GX350" s="22"/>
      <c r="GY350" s="22"/>
      <c r="GZ350" s="22"/>
      <c r="HA350" s="22"/>
      <c r="HB350" s="22"/>
      <c r="HQ350" s="13" t="s">
        <v>112</v>
      </c>
      <c r="HR350" s="13" t="s">
        <v>46</v>
      </c>
    </row>
    <row r="351" spans="1:244" s="1" customFormat="1" ht="30" customHeight="1" x14ac:dyDescent="0.2">
      <c r="A351" s="26"/>
      <c r="B351" s="633"/>
      <c r="C351" s="685" t="s">
        <v>114</v>
      </c>
      <c r="D351" s="634" t="s">
        <v>7</v>
      </c>
      <c r="E351" s="635" t="s">
        <v>1543</v>
      </c>
      <c r="F351" s="636"/>
      <c r="G351" s="637">
        <v>4.38</v>
      </c>
      <c r="H351" s="638"/>
      <c r="I351" s="639"/>
      <c r="J351" s="693"/>
      <c r="K351" s="409"/>
      <c r="L351" s="693"/>
      <c r="M351" s="409"/>
      <c r="N351" s="693"/>
      <c r="O351" s="409"/>
      <c r="P351" s="693"/>
      <c r="Q351" s="409"/>
      <c r="R351" s="693"/>
      <c r="S351" s="409"/>
      <c r="T351" s="693"/>
      <c r="U351" s="409"/>
      <c r="V351" s="1683"/>
      <c r="W351" s="1684"/>
      <c r="X351" s="1683"/>
      <c r="Y351" s="1684"/>
      <c r="Z351" s="1683"/>
      <c r="AA351" s="1684"/>
      <c r="AB351" s="1853"/>
      <c r="AC351" s="1684"/>
      <c r="AD351" s="693"/>
      <c r="AE351" s="409"/>
      <c r="AF351" s="693"/>
      <c r="AG351" s="409"/>
      <c r="AH351" s="693"/>
      <c r="AI351" s="409"/>
      <c r="AJ351" s="1683"/>
      <c r="AK351" s="1684"/>
      <c r="AL351" s="693"/>
      <c r="AM351" s="409"/>
      <c r="AN351" s="2376"/>
      <c r="AO351" s="1684"/>
      <c r="AP351" s="2172"/>
      <c r="AQ351" s="1959"/>
      <c r="AR351" s="1837"/>
      <c r="AS351" s="409"/>
      <c r="AT351" s="897"/>
      <c r="AU351" s="174"/>
      <c r="AV351" s="815"/>
      <c r="GJ351" s="22"/>
      <c r="GL351" s="22"/>
      <c r="GM351" s="22"/>
      <c r="GN351" s="22"/>
      <c r="GO351" s="22"/>
      <c r="GP351" s="22"/>
      <c r="GQ351" s="22"/>
      <c r="GR351" s="22"/>
      <c r="GS351" s="22"/>
      <c r="GT351" s="22"/>
      <c r="GU351" s="22"/>
      <c r="GV351" s="22"/>
      <c r="GW351" s="22"/>
      <c r="GX351" s="22"/>
      <c r="GY351" s="22"/>
      <c r="GZ351" s="22"/>
      <c r="HA351" s="22"/>
      <c r="HB351" s="22"/>
    </row>
    <row r="352" spans="1:244" ht="30" customHeight="1" x14ac:dyDescent="0.2">
      <c r="B352" s="1652" t="s">
        <v>625</v>
      </c>
      <c r="C352" s="1653" t="s">
        <v>105</v>
      </c>
      <c r="D352" s="1654" t="s">
        <v>698</v>
      </c>
      <c r="E352" s="1655" t="s">
        <v>699</v>
      </c>
      <c r="F352" s="1656" t="s">
        <v>283</v>
      </c>
      <c r="G352" s="1657">
        <v>290.77999999999997</v>
      </c>
      <c r="H352" s="1658">
        <v>139</v>
      </c>
      <c r="I352" s="2044">
        <f>ROUND(H352*G352,2)</f>
        <v>40418.42</v>
      </c>
      <c r="J352" s="694"/>
      <c r="K352" s="692">
        <f>ROUND(J352*$H352,2)</f>
        <v>0</v>
      </c>
      <c r="L352" s="694"/>
      <c r="M352" s="692">
        <f>ROUND(L352*$H352,2)</f>
        <v>0</v>
      </c>
      <c r="N352" s="694"/>
      <c r="O352" s="692">
        <f>ROUND(N352*$H352,2)</f>
        <v>0</v>
      </c>
      <c r="P352" s="694"/>
      <c r="Q352" s="692">
        <f>ROUND(P352*$H352,2)</f>
        <v>0</v>
      </c>
      <c r="R352" s="694"/>
      <c r="S352" s="692">
        <f>ROUND(R352*$H352,2)</f>
        <v>0</v>
      </c>
      <c r="T352" s="694"/>
      <c r="U352" s="692">
        <f>ROUND(T352*$H352,2)</f>
        <v>0</v>
      </c>
      <c r="V352" s="1694"/>
      <c r="W352" s="1682">
        <f>ROUND(V352*$H352,2)</f>
        <v>0</v>
      </c>
      <c r="X352" s="1694"/>
      <c r="Y352" s="1682">
        <f>ROUND(X352*$H352,2)</f>
        <v>0</v>
      </c>
      <c r="Z352" s="1694"/>
      <c r="AA352" s="1682">
        <f>ROUND(Z352*$H352,2)</f>
        <v>0</v>
      </c>
      <c r="AB352" s="1951"/>
      <c r="AC352" s="1682">
        <f>ROUND(AB352*$H352,2)</f>
        <v>0</v>
      </c>
      <c r="AD352" s="694"/>
      <c r="AE352" s="692">
        <f>ROUND(AD352*$H352,2)</f>
        <v>0</v>
      </c>
      <c r="AF352" s="694"/>
      <c r="AG352" s="692">
        <f>ROUND(AF352*$H352,2)</f>
        <v>0</v>
      </c>
      <c r="AH352" s="694"/>
      <c r="AI352" s="692">
        <f>ROUND(AH352*$H352,2)</f>
        <v>0</v>
      </c>
      <c r="AJ352" s="2111"/>
      <c r="AK352" s="1682">
        <f>ROUND(AJ352*$H352,2)</f>
        <v>0</v>
      </c>
      <c r="AL352" s="548"/>
      <c r="AM352" s="692">
        <f>ROUND(AL352*$H352,2)</f>
        <v>0</v>
      </c>
      <c r="AN352" s="2383">
        <v>0</v>
      </c>
      <c r="AO352" s="1682">
        <f>ROUND(AN352*$H352,2)</f>
        <v>0</v>
      </c>
      <c r="AP352" s="2175"/>
      <c r="AQ352" s="1958">
        <f>ROUND(AP352*$H352,2)</f>
        <v>0</v>
      </c>
      <c r="AR352" s="1976">
        <f>AP352+AN352+AL352+AJ352+AH352+AF352+AD352+AB352+Z352+X352+V352+T352+R352+P352+N352+L352+J352</f>
        <v>0</v>
      </c>
      <c r="AS352" s="1977">
        <f>ROUND(AR352*H352,2)</f>
        <v>0</v>
      </c>
      <c r="AT352" s="1978">
        <f>G352-AR352</f>
        <v>290.77999999999997</v>
      </c>
      <c r="AU352" s="1979">
        <f>ROUND(AT352*H352,2)</f>
        <v>40418.42</v>
      </c>
      <c r="AV352" s="1980">
        <f>AU352/I352</f>
        <v>1</v>
      </c>
    </row>
    <row r="353" spans="2:48" ht="75" customHeight="1" x14ac:dyDescent="0.25">
      <c r="B353" s="625"/>
      <c r="C353" s="685" t="s">
        <v>112</v>
      </c>
      <c r="D353" s="196"/>
      <c r="E353" s="626" t="s">
        <v>701</v>
      </c>
      <c r="F353" s="196"/>
      <c r="G353" s="196"/>
      <c r="H353" s="197"/>
      <c r="I353" s="498"/>
      <c r="J353" s="264"/>
      <c r="K353" s="265"/>
      <c r="L353" s="264"/>
      <c r="M353" s="265"/>
      <c r="N353" s="264"/>
      <c r="O353" s="265"/>
      <c r="P353" s="264"/>
      <c r="Q353" s="265"/>
      <c r="R353" s="264"/>
      <c r="S353" s="265"/>
      <c r="T353" s="264"/>
      <c r="U353" s="265"/>
      <c r="V353" s="1698"/>
      <c r="W353" s="1699"/>
      <c r="X353" s="1698"/>
      <c r="Y353" s="1699"/>
      <c r="Z353" s="1698"/>
      <c r="AA353" s="1699"/>
      <c r="AB353" s="1954"/>
      <c r="AC353" s="1699"/>
      <c r="AD353" s="264"/>
      <c r="AE353" s="265"/>
      <c r="AF353" s="264"/>
      <c r="AG353" s="265"/>
      <c r="AH353" s="264"/>
      <c r="AI353" s="265"/>
      <c r="AJ353" s="1698"/>
      <c r="AK353" s="1699"/>
      <c r="AL353" s="264"/>
      <c r="AM353" s="265"/>
      <c r="AN353" s="2385"/>
      <c r="AO353" s="1699"/>
      <c r="AP353" s="2180"/>
      <c r="AQ353" s="1971"/>
      <c r="AR353" s="1846"/>
      <c r="AS353" s="265"/>
      <c r="AT353" s="889"/>
      <c r="AU353" s="248"/>
      <c r="AV353" s="817"/>
    </row>
    <row r="354" spans="2:48" ht="30" customHeight="1" x14ac:dyDescent="0.25">
      <c r="B354" s="633"/>
      <c r="C354" s="685" t="s">
        <v>114</v>
      </c>
      <c r="D354" s="634" t="s">
        <v>7</v>
      </c>
      <c r="E354" s="635" t="s">
        <v>1545</v>
      </c>
      <c r="F354" s="636"/>
      <c r="G354" s="637">
        <v>290.77999999999997</v>
      </c>
      <c r="H354" s="638"/>
      <c r="I354" s="639"/>
      <c r="J354" s="264"/>
      <c r="K354" s="265"/>
      <c r="L354" s="264"/>
      <c r="M354" s="265"/>
      <c r="N354" s="264"/>
      <c r="O354" s="265"/>
      <c r="P354" s="264"/>
      <c r="Q354" s="265"/>
      <c r="R354" s="264"/>
      <c r="S354" s="265"/>
      <c r="T354" s="264"/>
      <c r="U354" s="265"/>
      <c r="V354" s="1698"/>
      <c r="W354" s="1699"/>
      <c r="X354" s="1698"/>
      <c r="Y354" s="1699"/>
      <c r="Z354" s="1698"/>
      <c r="AA354" s="1699"/>
      <c r="AB354" s="1954"/>
      <c r="AC354" s="1699"/>
      <c r="AD354" s="264"/>
      <c r="AE354" s="265"/>
      <c r="AF354" s="264"/>
      <c r="AG354" s="265"/>
      <c r="AH354" s="264"/>
      <c r="AI354" s="265"/>
      <c r="AJ354" s="1698"/>
      <c r="AK354" s="1699"/>
      <c r="AL354" s="264"/>
      <c r="AM354" s="265"/>
      <c r="AN354" s="2385"/>
      <c r="AO354" s="1699"/>
      <c r="AP354" s="2180"/>
      <c r="AQ354" s="1971"/>
      <c r="AR354" s="1846"/>
      <c r="AS354" s="265"/>
      <c r="AT354" s="889"/>
      <c r="AU354" s="248"/>
      <c r="AV354" s="817"/>
    </row>
    <row r="355" spans="2:48" ht="30" customHeight="1" thickBot="1" x14ac:dyDescent="0.25">
      <c r="B355" s="1652" t="s">
        <v>630</v>
      </c>
      <c r="C355" s="1653" t="s">
        <v>105</v>
      </c>
      <c r="D355" s="1654" t="s">
        <v>703</v>
      </c>
      <c r="E355" s="1655" t="s">
        <v>704</v>
      </c>
      <c r="F355" s="1656" t="s">
        <v>283</v>
      </c>
      <c r="G355" s="1657">
        <v>309.32</v>
      </c>
      <c r="H355" s="1658">
        <v>499</v>
      </c>
      <c r="I355" s="2044">
        <f>ROUND(H355*G355,2)</f>
        <v>154350.68</v>
      </c>
      <c r="J355" s="694"/>
      <c r="K355" s="692">
        <f>ROUND(J355*$H355,2)</f>
        <v>0</v>
      </c>
      <c r="L355" s="694"/>
      <c r="M355" s="692">
        <f>ROUND(L355*$H355,2)</f>
        <v>0</v>
      </c>
      <c r="N355" s="694"/>
      <c r="O355" s="692">
        <f>ROUND(N355*$H355,2)</f>
        <v>0</v>
      </c>
      <c r="P355" s="694"/>
      <c r="Q355" s="692">
        <f>ROUND(P355*$H355,2)</f>
        <v>0</v>
      </c>
      <c r="R355" s="694"/>
      <c r="S355" s="692">
        <f>ROUND(R355*$H355,2)</f>
        <v>0</v>
      </c>
      <c r="T355" s="694"/>
      <c r="U355" s="692">
        <f>ROUND(T355*$H355,2)</f>
        <v>0</v>
      </c>
      <c r="V355" s="1694"/>
      <c r="W355" s="1682">
        <f>ROUND(V355*$H355,2)</f>
        <v>0</v>
      </c>
      <c r="X355" s="1694"/>
      <c r="Y355" s="1682">
        <f>ROUND(X355*$H355,2)</f>
        <v>0</v>
      </c>
      <c r="Z355" s="1694"/>
      <c r="AA355" s="1682">
        <f>ROUND(Z355*$H355,2)</f>
        <v>0</v>
      </c>
      <c r="AB355" s="1951"/>
      <c r="AC355" s="1682">
        <f>ROUND(AB355*$H355,2)</f>
        <v>0</v>
      </c>
      <c r="AD355" s="694"/>
      <c r="AE355" s="692">
        <f>ROUND(AD355*$H355,2)</f>
        <v>0</v>
      </c>
      <c r="AF355" s="694"/>
      <c r="AG355" s="692">
        <f>ROUND(AF355*$H355,2)</f>
        <v>0</v>
      </c>
      <c r="AH355" s="694"/>
      <c r="AI355" s="692">
        <f>ROUND(AH355*$H355,2)</f>
        <v>0</v>
      </c>
      <c r="AJ355" s="2111"/>
      <c r="AK355" s="1682">
        <f>ROUND(AJ355*$H355,2)</f>
        <v>0</v>
      </c>
      <c r="AL355" s="694"/>
      <c r="AM355" s="692">
        <f>ROUND(AL355*$H355,2)</f>
        <v>0</v>
      </c>
      <c r="AN355" s="2379"/>
      <c r="AO355" s="1682">
        <f>ROUND(AN355*$H355,2)</f>
        <v>0</v>
      </c>
      <c r="AP355" s="2175"/>
      <c r="AQ355" s="1958">
        <f>ROUND(AP355*$H355,2)</f>
        <v>0</v>
      </c>
      <c r="AR355" s="1976">
        <f>AP355+AN355+AL355+AJ355+AH355+AF355+AD355+AB355+Z355+X355+V355+T355+R355+P355+N355+L355+J355</f>
        <v>0</v>
      </c>
      <c r="AS355" s="1977">
        <f>ROUND(AR355*H355,2)</f>
        <v>0</v>
      </c>
      <c r="AT355" s="1978">
        <f>G355-AR355</f>
        <v>309.32</v>
      </c>
      <c r="AU355" s="1979">
        <f>ROUND(AT355*H355,2)</f>
        <v>154350.68</v>
      </c>
      <c r="AV355" s="1980">
        <f>AU355/I355</f>
        <v>1</v>
      </c>
    </row>
    <row r="356" spans="2:48" ht="69.599999999999994" customHeight="1" thickBot="1" x14ac:dyDescent="0.25">
      <c r="B356" s="625"/>
      <c r="C356" s="685" t="s">
        <v>112</v>
      </c>
      <c r="D356" s="196"/>
      <c r="E356" s="626" t="s">
        <v>701</v>
      </c>
      <c r="F356" s="196"/>
      <c r="G356" s="196"/>
      <c r="H356" s="197"/>
      <c r="I356" s="498"/>
      <c r="J356" s="2255" t="s">
        <v>2484</v>
      </c>
      <c r="K356" s="2266"/>
      <c r="L356" s="2275" t="s">
        <v>2485</v>
      </c>
      <c r="M356" s="2266"/>
      <c r="N356" s="2255" t="s">
        <v>2486</v>
      </c>
      <c r="O356" s="2266"/>
      <c r="P356" s="2255" t="s">
        <v>2487</v>
      </c>
      <c r="Q356" s="2266"/>
      <c r="R356" s="2255" t="s">
        <v>2488</v>
      </c>
      <c r="S356" s="2266"/>
      <c r="T356" s="2255" t="s">
        <v>2489</v>
      </c>
      <c r="U356" s="2266"/>
      <c r="V356" s="2270" t="s">
        <v>2490</v>
      </c>
      <c r="W356" s="2271"/>
      <c r="X356" s="2270" t="s">
        <v>2491</v>
      </c>
      <c r="Y356" s="2271"/>
      <c r="Z356" s="2270" t="s">
        <v>2492</v>
      </c>
      <c r="AA356" s="2271"/>
      <c r="AB356" s="2270" t="s">
        <v>2493</v>
      </c>
      <c r="AC356" s="2271"/>
      <c r="AD356" s="2255" t="s">
        <v>2494</v>
      </c>
      <c r="AE356" s="2266"/>
      <c r="AF356" s="2255" t="s">
        <v>2495</v>
      </c>
      <c r="AG356" s="2266"/>
      <c r="AH356" s="2255" t="s">
        <v>2496</v>
      </c>
      <c r="AI356" s="2266"/>
      <c r="AJ356" s="2270" t="s">
        <v>2497</v>
      </c>
      <c r="AK356" s="2271"/>
      <c r="AL356" s="2255" t="s">
        <v>2498</v>
      </c>
      <c r="AM356" s="2266"/>
      <c r="AN356" s="2270" t="s">
        <v>2499</v>
      </c>
      <c r="AO356" s="2271"/>
      <c r="AP356" s="2272" t="s">
        <v>2504</v>
      </c>
      <c r="AQ356" s="2273"/>
      <c r="AR356" s="2255" t="s">
        <v>2500</v>
      </c>
      <c r="AS356" s="2266"/>
      <c r="AT356" s="2255" t="s">
        <v>2501</v>
      </c>
      <c r="AU356" s="2299"/>
      <c r="AV356" s="521" t="s">
        <v>2502</v>
      </c>
    </row>
    <row r="357" spans="2:48" ht="30" customHeight="1" thickBot="1" x14ac:dyDescent="0.25">
      <c r="B357" s="633"/>
      <c r="C357" s="685" t="s">
        <v>114</v>
      </c>
      <c r="D357" s="634" t="s">
        <v>7</v>
      </c>
      <c r="E357" s="635" t="s">
        <v>1547</v>
      </c>
      <c r="F357" s="636"/>
      <c r="G357" s="637">
        <v>309.32</v>
      </c>
      <c r="H357" s="638"/>
      <c r="I357" s="639"/>
      <c r="J357" s="175" t="s">
        <v>91</v>
      </c>
      <c r="K357" s="177" t="s">
        <v>2503</v>
      </c>
      <c r="L357" s="175" t="s">
        <v>91</v>
      </c>
      <c r="M357" s="177" t="s">
        <v>2503</v>
      </c>
      <c r="N357" s="175" t="s">
        <v>91</v>
      </c>
      <c r="O357" s="177" t="s">
        <v>2503</v>
      </c>
      <c r="P357" s="175" t="s">
        <v>91</v>
      </c>
      <c r="Q357" s="177" t="s">
        <v>2503</v>
      </c>
      <c r="R357" s="175" t="s">
        <v>91</v>
      </c>
      <c r="S357" s="177" t="s">
        <v>2503</v>
      </c>
      <c r="T357" s="175" t="s">
        <v>91</v>
      </c>
      <c r="U357" s="177" t="s">
        <v>2503</v>
      </c>
      <c r="V357" s="1599" t="s">
        <v>91</v>
      </c>
      <c r="W357" s="1600" t="s">
        <v>2503</v>
      </c>
      <c r="X357" s="1599" t="s">
        <v>91</v>
      </c>
      <c r="Y357" s="1600" t="s">
        <v>2503</v>
      </c>
      <c r="Z357" s="1599" t="s">
        <v>91</v>
      </c>
      <c r="AA357" s="1600" t="s">
        <v>2503</v>
      </c>
      <c r="AB357" s="1763" t="s">
        <v>91</v>
      </c>
      <c r="AC357" s="1600" t="s">
        <v>2503</v>
      </c>
      <c r="AD357" s="175" t="s">
        <v>91</v>
      </c>
      <c r="AE357" s="177" t="s">
        <v>2503</v>
      </c>
      <c r="AF357" s="175" t="s">
        <v>91</v>
      </c>
      <c r="AG357" s="177" t="s">
        <v>2503</v>
      </c>
      <c r="AH357" s="175" t="s">
        <v>91</v>
      </c>
      <c r="AI357" s="177" t="s">
        <v>2503</v>
      </c>
      <c r="AJ357" s="1599" t="s">
        <v>91</v>
      </c>
      <c r="AK357" s="1600" t="s">
        <v>2503</v>
      </c>
      <c r="AL357" s="175" t="s">
        <v>91</v>
      </c>
      <c r="AM357" s="177" t="s">
        <v>2503</v>
      </c>
      <c r="AN357" s="2372" t="s">
        <v>91</v>
      </c>
      <c r="AO357" s="1600" t="s">
        <v>2503</v>
      </c>
      <c r="AP357" s="2168" t="s">
        <v>91</v>
      </c>
      <c r="AQ357" s="1896" t="s">
        <v>2503</v>
      </c>
      <c r="AR357" s="1090" t="s">
        <v>91</v>
      </c>
      <c r="AS357" s="177" t="s">
        <v>2503</v>
      </c>
      <c r="AT357" s="789" t="s">
        <v>91</v>
      </c>
      <c r="AU357" s="176" t="s">
        <v>2503</v>
      </c>
      <c r="AV357" s="816"/>
    </row>
    <row r="358" spans="2:48" s="1117" customFormat="1" ht="30" customHeight="1" thickBot="1" x14ac:dyDescent="0.35">
      <c r="B358" s="1151"/>
      <c r="C358" s="412" t="s">
        <v>43</v>
      </c>
      <c r="D358" s="412" t="s">
        <v>707</v>
      </c>
      <c r="E358" s="1119" t="s">
        <v>708</v>
      </c>
      <c r="F358" s="413"/>
      <c r="G358" s="413"/>
      <c r="H358" s="1120"/>
      <c r="I358" s="1121">
        <f>IH348</f>
        <v>209446.9</v>
      </c>
      <c r="J358" s="1122"/>
      <c r="K358" s="1123">
        <f>K359</f>
        <v>0</v>
      </c>
      <c r="L358" s="404"/>
      <c r="M358" s="404">
        <f>M359</f>
        <v>0</v>
      </c>
      <c r="N358" s="404"/>
      <c r="O358" s="404">
        <f>O359</f>
        <v>0</v>
      </c>
      <c r="P358" s="404"/>
      <c r="Q358" s="404">
        <f>Q359</f>
        <v>0</v>
      </c>
      <c r="R358" s="404"/>
      <c r="S358" s="404">
        <f>S359</f>
        <v>0</v>
      </c>
      <c r="T358" s="404"/>
      <c r="U358" s="404">
        <f>U359</f>
        <v>0</v>
      </c>
      <c r="V358" s="1670"/>
      <c r="W358" s="1670">
        <f>W359</f>
        <v>36333</v>
      </c>
      <c r="X358" s="1670"/>
      <c r="Y358" s="1670">
        <f>Y359</f>
        <v>67895</v>
      </c>
      <c r="Z358" s="1670"/>
      <c r="AA358" s="1670">
        <f>AA359</f>
        <v>38535</v>
      </c>
      <c r="AB358" s="1765"/>
      <c r="AC358" s="1670">
        <f>AC359</f>
        <v>23855</v>
      </c>
      <c r="AD358" s="404"/>
      <c r="AE358" s="404">
        <f>AE359</f>
        <v>0</v>
      </c>
      <c r="AF358" s="404"/>
      <c r="AG358" s="404">
        <f>AG359</f>
        <v>0</v>
      </c>
      <c r="AH358" s="404"/>
      <c r="AI358" s="404">
        <f>AI359</f>
        <v>5138</v>
      </c>
      <c r="AJ358" s="1670"/>
      <c r="AK358" s="1670">
        <f>AK359</f>
        <v>7707</v>
      </c>
      <c r="AL358" s="404"/>
      <c r="AM358" s="404">
        <f>AM359</f>
        <v>29360</v>
      </c>
      <c r="AN358" s="2374"/>
      <c r="AO358" s="1670">
        <f>AO359</f>
        <v>0</v>
      </c>
      <c r="AP358" s="2170"/>
      <c r="AQ358" s="1937">
        <f>AQ359</f>
        <v>0</v>
      </c>
      <c r="AR358" s="188"/>
      <c r="AS358" s="1123">
        <f>AS359</f>
        <v>208823</v>
      </c>
      <c r="AT358" s="791"/>
      <c r="AU358" s="1158">
        <f>AU359</f>
        <v>623.9</v>
      </c>
      <c r="AV358" s="1124">
        <f>AU358/I358</f>
        <v>2.9787979674084459E-3</v>
      </c>
    </row>
    <row r="359" spans="2:48" ht="30" customHeight="1" x14ac:dyDescent="0.2">
      <c r="B359" s="550" t="s">
        <v>636</v>
      </c>
      <c r="C359" s="551" t="s">
        <v>105</v>
      </c>
      <c r="D359" s="552" t="s">
        <v>709</v>
      </c>
      <c r="E359" s="553" t="s">
        <v>710</v>
      </c>
      <c r="F359" s="554" t="s">
        <v>283</v>
      </c>
      <c r="G359" s="555">
        <v>570.70000000000005</v>
      </c>
      <c r="H359" s="556">
        <v>367</v>
      </c>
      <c r="I359" s="557">
        <f>ROUND(H359*G359,2)</f>
        <v>209446.9</v>
      </c>
      <c r="J359" s="694"/>
      <c r="K359" s="692">
        <f>ROUND(J359*$H359,2)</f>
        <v>0</v>
      </c>
      <c r="L359" s="694"/>
      <c r="M359" s="692">
        <f>ROUND(L359*$H359,2)</f>
        <v>0</v>
      </c>
      <c r="N359" s="694"/>
      <c r="O359" s="692">
        <f>ROUND(N359*$H359,2)</f>
        <v>0</v>
      </c>
      <c r="P359" s="694"/>
      <c r="Q359" s="692">
        <f>ROUND(P359*$H359,2)</f>
        <v>0</v>
      </c>
      <c r="R359" s="694"/>
      <c r="S359" s="692">
        <f>ROUND(R359*$H359,2)</f>
        <v>0</v>
      </c>
      <c r="T359" s="694"/>
      <c r="U359" s="692">
        <f>ROUND(T359*$H359,2)</f>
        <v>0</v>
      </c>
      <c r="V359" s="1694">
        <v>99</v>
      </c>
      <c r="W359" s="1682">
        <f>ROUND(V359*$H359,2)</f>
        <v>36333</v>
      </c>
      <c r="X359" s="1742">
        <v>185</v>
      </c>
      <c r="Y359" s="1682">
        <f>ROUND(X359*$H359,2)</f>
        <v>67895</v>
      </c>
      <c r="Z359" s="1825">
        <v>105</v>
      </c>
      <c r="AA359" s="1682">
        <f>ROUND(Z359*$H359,2)</f>
        <v>38535</v>
      </c>
      <c r="AB359" s="1951">
        <v>65</v>
      </c>
      <c r="AC359" s="1682">
        <f>ROUND(AB359*$H359,2)</f>
        <v>23855</v>
      </c>
      <c r="AD359" s="694"/>
      <c r="AE359" s="692">
        <f>ROUND(AD359*$H359,2)</f>
        <v>0</v>
      </c>
      <c r="AF359" s="694"/>
      <c r="AG359" s="692">
        <f>ROUND(AF359*$H359,2)</f>
        <v>0</v>
      </c>
      <c r="AH359" s="694">
        <v>14</v>
      </c>
      <c r="AI359" s="692">
        <f>ROUND(AH359*$H359,2)</f>
        <v>5138</v>
      </c>
      <c r="AJ359" s="2111">
        <v>21</v>
      </c>
      <c r="AK359" s="1682">
        <f>ROUND(AJ359*$H359,2)</f>
        <v>7707</v>
      </c>
      <c r="AL359" s="694">
        <v>80</v>
      </c>
      <c r="AM359" s="692">
        <f>ROUND(AL359*$H359,2)</f>
        <v>29360</v>
      </c>
      <c r="AN359" s="2379"/>
      <c r="AO359" s="1682">
        <f>ROUND(AN359*$H359,2)</f>
        <v>0</v>
      </c>
      <c r="AP359" s="2175"/>
      <c r="AQ359" s="1958">
        <f>ROUND(AP359*$H359,2)</f>
        <v>0</v>
      </c>
      <c r="AR359" s="1842">
        <f>AP359+AN359+AL359+AJ359+AH359+AF359+AD359+AB359+Z359+X359+V359+T359+R359+P359+N359+L359+J359</f>
        <v>569</v>
      </c>
      <c r="AS359" s="692">
        <f>ROUND(AR359*H359,2)</f>
        <v>208823</v>
      </c>
      <c r="AT359" s="1828">
        <f>G359-AR359</f>
        <v>1.7000000000000455</v>
      </c>
      <c r="AU359" s="703">
        <f>ROUND(AT359*H359,2)</f>
        <v>623.9</v>
      </c>
      <c r="AV359" s="814">
        <f>AU359/I359</f>
        <v>2.9787979674084459E-3</v>
      </c>
    </row>
    <row r="360" spans="2:48" ht="82.95" customHeight="1" x14ac:dyDescent="0.25">
      <c r="B360" s="625"/>
      <c r="C360" s="685" t="s">
        <v>112</v>
      </c>
      <c r="D360" s="196"/>
      <c r="E360" s="626" t="s">
        <v>712</v>
      </c>
      <c r="F360" s="196"/>
      <c r="G360" s="196"/>
      <c r="H360" s="197"/>
      <c r="I360" s="498"/>
      <c r="J360" s="264"/>
      <c r="K360" s="265"/>
      <c r="L360" s="264"/>
      <c r="M360" s="265"/>
      <c r="N360" s="264"/>
      <c r="O360" s="265"/>
      <c r="P360" s="264"/>
      <c r="Q360" s="265"/>
      <c r="R360" s="264"/>
      <c r="S360" s="265"/>
      <c r="T360" s="264"/>
      <c r="U360" s="265"/>
      <c r="V360" s="1698"/>
      <c r="W360" s="1699"/>
      <c r="X360" s="1698"/>
      <c r="Y360" s="1699"/>
      <c r="Z360" s="1698"/>
      <c r="AA360" s="1699"/>
      <c r="AB360" s="1954"/>
      <c r="AC360" s="1699"/>
      <c r="AD360" s="264"/>
      <c r="AE360" s="265"/>
      <c r="AF360" s="264"/>
      <c r="AG360" s="265"/>
      <c r="AH360" s="264"/>
      <c r="AI360" s="265"/>
      <c r="AJ360" s="1698"/>
      <c r="AK360" s="1699"/>
      <c r="AL360" s="264"/>
      <c r="AM360" s="265"/>
      <c r="AN360" s="2385"/>
      <c r="AO360" s="1699"/>
      <c r="AP360" s="2180"/>
      <c r="AQ360" s="1971"/>
      <c r="AR360" s="1846"/>
      <c r="AS360" s="265"/>
      <c r="AT360" s="889"/>
      <c r="AU360" s="248"/>
      <c r="AV360" s="817"/>
    </row>
    <row r="361" spans="2:48" ht="30" customHeight="1" thickBot="1" x14ac:dyDescent="0.3">
      <c r="B361" s="660"/>
      <c r="C361" s="662"/>
      <c r="D361" s="662"/>
      <c r="E361" s="662"/>
      <c r="F361" s="662"/>
      <c r="G361" s="662"/>
      <c r="H361" s="664"/>
      <c r="I361" s="665"/>
      <c r="J361" s="494"/>
      <c r="K361" s="495"/>
      <c r="L361" s="494"/>
      <c r="M361" s="495"/>
      <c r="N361" s="494"/>
      <c r="O361" s="495"/>
      <c r="P361" s="494"/>
      <c r="Q361" s="495"/>
      <c r="R361" s="494"/>
      <c r="S361" s="495"/>
      <c r="T361" s="494"/>
      <c r="U361" s="495"/>
      <c r="V361" s="1675"/>
      <c r="W361" s="1676"/>
      <c r="X361" s="1675"/>
      <c r="Y361" s="1676"/>
      <c r="Z361" s="1675"/>
      <c r="AA361" s="1676"/>
      <c r="AB361" s="1955"/>
      <c r="AC361" s="1676"/>
      <c r="AD361" s="494"/>
      <c r="AE361" s="495"/>
      <c r="AF361" s="494"/>
      <c r="AG361" s="495"/>
      <c r="AH361" s="494"/>
      <c r="AI361" s="495"/>
      <c r="AJ361" s="1675"/>
      <c r="AK361" s="1676"/>
      <c r="AL361" s="494"/>
      <c r="AM361" s="495"/>
      <c r="AN361" s="2386"/>
      <c r="AO361" s="1676"/>
      <c r="AP361" s="2181"/>
      <c r="AQ361" s="1973"/>
      <c r="AR361" s="1847"/>
      <c r="AS361" s="495"/>
      <c r="AT361" s="1831"/>
      <c r="AU361" s="497"/>
      <c r="AV361" s="818"/>
    </row>
    <row r="362" spans="2:48" ht="30" customHeight="1" x14ac:dyDescent="0.25"/>
    <row r="363" spans="2:48" ht="30" customHeight="1" x14ac:dyDescent="0.25"/>
    <row r="364" spans="2:48" ht="30" customHeight="1" x14ac:dyDescent="0.25"/>
    <row r="365" spans="2:48" ht="30" customHeight="1" x14ac:dyDescent="0.25"/>
    <row r="366" spans="2:48" ht="30" customHeight="1" x14ac:dyDescent="0.25"/>
    <row r="367" spans="2:48" ht="30" customHeight="1" x14ac:dyDescent="0.25"/>
    <row r="368" spans="2:48" ht="30" customHeight="1" x14ac:dyDescent="0.25"/>
    <row r="369" ht="30" customHeight="1" x14ac:dyDescent="0.25"/>
    <row r="370" ht="30" customHeight="1" x14ac:dyDescent="0.25"/>
    <row r="371" ht="30" customHeight="1" x14ac:dyDescent="0.25"/>
    <row r="372" ht="30" customHeight="1" x14ac:dyDescent="0.25"/>
    <row r="373" ht="30" customHeight="1" x14ac:dyDescent="0.25"/>
    <row r="374" ht="30" customHeight="1" x14ac:dyDescent="0.25"/>
    <row r="375" ht="30" customHeight="1" x14ac:dyDescent="0.25"/>
    <row r="376" ht="30" customHeight="1" x14ac:dyDescent="0.25"/>
    <row r="377" ht="30" customHeight="1" x14ac:dyDescent="0.25"/>
    <row r="378" ht="30" customHeight="1" x14ac:dyDescent="0.25"/>
    <row r="379" ht="30" customHeight="1" x14ac:dyDescent="0.25"/>
    <row r="380" ht="30" customHeight="1" x14ac:dyDescent="0.25"/>
    <row r="381" ht="30" customHeight="1" x14ac:dyDescent="0.25"/>
    <row r="382" ht="30" customHeight="1" x14ac:dyDescent="0.25"/>
    <row r="383" ht="30" customHeight="1" x14ac:dyDescent="0.25"/>
    <row r="384" ht="30" customHeight="1" x14ac:dyDescent="0.25"/>
    <row r="385" ht="30" customHeight="1" x14ac:dyDescent="0.25"/>
    <row r="386" ht="30" customHeight="1" x14ac:dyDescent="0.25"/>
    <row r="387" ht="30" customHeight="1" x14ac:dyDescent="0.25"/>
    <row r="388" ht="30" customHeight="1" x14ac:dyDescent="0.25"/>
    <row r="389" ht="30" customHeight="1" x14ac:dyDescent="0.25"/>
    <row r="390" ht="30" customHeight="1" x14ac:dyDescent="0.25"/>
    <row r="391" ht="30" customHeight="1" x14ac:dyDescent="0.25"/>
    <row r="392" ht="30" customHeight="1" x14ac:dyDescent="0.25"/>
    <row r="393" ht="30" customHeight="1" x14ac:dyDescent="0.25"/>
    <row r="394" ht="30" customHeight="1" x14ac:dyDescent="0.25"/>
    <row r="395" ht="30" customHeight="1" x14ac:dyDescent="0.25"/>
    <row r="396" ht="30" customHeight="1" x14ac:dyDescent="0.25"/>
    <row r="397" ht="30" customHeight="1" x14ac:dyDescent="0.25"/>
    <row r="398" ht="30" customHeight="1" x14ac:dyDescent="0.25"/>
    <row r="399" ht="30" customHeight="1" x14ac:dyDescent="0.25"/>
    <row r="400" ht="30" customHeight="1" x14ac:dyDescent="0.25"/>
  </sheetData>
  <sheetProtection formatColumns="0" formatRows="0" autoFilter="0"/>
  <mergeCells count="143">
    <mergeCell ref="B3:C3"/>
    <mergeCell ref="D3:I3"/>
    <mergeCell ref="B4:C4"/>
    <mergeCell ref="D4:I4"/>
    <mergeCell ref="B5:D5"/>
    <mergeCell ref="E5:G5"/>
    <mergeCell ref="B6:D6"/>
    <mergeCell ref="E6:G6"/>
    <mergeCell ref="AT356:AU356"/>
    <mergeCell ref="AH356:AI356"/>
    <mergeCell ref="AJ356:AK356"/>
    <mergeCell ref="AL356:AM356"/>
    <mergeCell ref="AN356:AO356"/>
    <mergeCell ref="AP356:AQ356"/>
    <mergeCell ref="AR356:AS356"/>
    <mergeCell ref="V356:W356"/>
    <mergeCell ref="X356:Y356"/>
    <mergeCell ref="Z356:AA356"/>
    <mergeCell ref="AB356:AC356"/>
    <mergeCell ref="AD356:AE356"/>
    <mergeCell ref="AF356:AG356"/>
    <mergeCell ref="J356:K356"/>
    <mergeCell ref="L356:M356"/>
    <mergeCell ref="N356:O356"/>
    <mergeCell ref="P356:Q356"/>
    <mergeCell ref="R356:S356"/>
    <mergeCell ref="T356:U356"/>
    <mergeCell ref="AB331:AC331"/>
    <mergeCell ref="AD331:AE331"/>
    <mergeCell ref="AF331:AG331"/>
    <mergeCell ref="J331:K331"/>
    <mergeCell ref="L331:M331"/>
    <mergeCell ref="N331:O331"/>
    <mergeCell ref="P331:Q331"/>
    <mergeCell ref="R331:S331"/>
    <mergeCell ref="T331:U331"/>
    <mergeCell ref="V331:W331"/>
    <mergeCell ref="X305:Y305"/>
    <mergeCell ref="Z305:AA305"/>
    <mergeCell ref="AB305:AC305"/>
    <mergeCell ref="AD305:AE305"/>
    <mergeCell ref="AF305:AG305"/>
    <mergeCell ref="AN331:AO331"/>
    <mergeCell ref="AP331:AQ331"/>
    <mergeCell ref="AR331:AS331"/>
    <mergeCell ref="AT331:AU331"/>
    <mergeCell ref="AH331:AI331"/>
    <mergeCell ref="AJ331:AK331"/>
    <mergeCell ref="AL331:AM331"/>
    <mergeCell ref="X331:Y331"/>
    <mergeCell ref="Z331:AA331"/>
    <mergeCell ref="AN229:AO229"/>
    <mergeCell ref="AP229:AQ229"/>
    <mergeCell ref="AR229:AS229"/>
    <mergeCell ref="AT229:AU229"/>
    <mergeCell ref="J305:K305"/>
    <mergeCell ref="L305:M305"/>
    <mergeCell ref="N305:O305"/>
    <mergeCell ref="P305:Q305"/>
    <mergeCell ref="R305:S305"/>
    <mergeCell ref="T305:U305"/>
    <mergeCell ref="AB229:AC229"/>
    <mergeCell ref="AD229:AE229"/>
    <mergeCell ref="AF229:AG229"/>
    <mergeCell ref="AH229:AI229"/>
    <mergeCell ref="AJ229:AK229"/>
    <mergeCell ref="AL229:AM229"/>
    <mergeCell ref="AT305:AU305"/>
    <mergeCell ref="AH305:AI305"/>
    <mergeCell ref="AJ305:AK305"/>
    <mergeCell ref="AL305:AM305"/>
    <mergeCell ref="AN305:AO305"/>
    <mergeCell ref="AP305:AQ305"/>
    <mergeCell ref="AR305:AS305"/>
    <mergeCell ref="V305:W305"/>
    <mergeCell ref="AT198:AU198"/>
    <mergeCell ref="J229:K229"/>
    <mergeCell ref="L229:M229"/>
    <mergeCell ref="N229:O229"/>
    <mergeCell ref="P229:Q229"/>
    <mergeCell ref="R229:S229"/>
    <mergeCell ref="T229:U229"/>
    <mergeCell ref="V229:W229"/>
    <mergeCell ref="X229:Y229"/>
    <mergeCell ref="Z229:AA229"/>
    <mergeCell ref="AH198:AI198"/>
    <mergeCell ref="AJ198:AK198"/>
    <mergeCell ref="AL198:AM198"/>
    <mergeCell ref="AN198:AO198"/>
    <mergeCell ref="AP198:AQ198"/>
    <mergeCell ref="AR198:AS198"/>
    <mergeCell ref="V198:W198"/>
    <mergeCell ref="X198:Y198"/>
    <mergeCell ref="Z198:AA198"/>
    <mergeCell ref="AB198:AC198"/>
    <mergeCell ref="AD198:AE198"/>
    <mergeCell ref="AF198:AG198"/>
    <mergeCell ref="J198:K198"/>
    <mergeCell ref="L198:M198"/>
    <mergeCell ref="N198:O198"/>
    <mergeCell ref="P198:Q198"/>
    <mergeCell ref="R198:S198"/>
    <mergeCell ref="T198:U198"/>
    <mergeCell ref="AJ186:AK186"/>
    <mergeCell ref="AL186:AM186"/>
    <mergeCell ref="AN186:AO186"/>
    <mergeCell ref="AP186:AQ186"/>
    <mergeCell ref="AR186:AS186"/>
    <mergeCell ref="AT186:AU186"/>
    <mergeCell ref="X186:Y186"/>
    <mergeCell ref="Z186:AA186"/>
    <mergeCell ref="AB186:AC186"/>
    <mergeCell ref="AD186:AE186"/>
    <mergeCell ref="AF186:AG186"/>
    <mergeCell ref="AH186:AI186"/>
    <mergeCell ref="AP8:AQ8"/>
    <mergeCell ref="AR8:AS8"/>
    <mergeCell ref="AT8:AU8"/>
    <mergeCell ref="X8:Y8"/>
    <mergeCell ref="Z8:AA8"/>
    <mergeCell ref="AB8:AC8"/>
    <mergeCell ref="AD8:AE8"/>
    <mergeCell ref="AF8:AG8"/>
    <mergeCell ref="AH8:AI8"/>
    <mergeCell ref="AJ8:AK8"/>
    <mergeCell ref="AL8:AM8"/>
    <mergeCell ref="AN8:AO8"/>
    <mergeCell ref="B7:D7"/>
    <mergeCell ref="E7:I7"/>
    <mergeCell ref="J186:K186"/>
    <mergeCell ref="L186:M186"/>
    <mergeCell ref="N186:O186"/>
    <mergeCell ref="P186:Q186"/>
    <mergeCell ref="R186:S186"/>
    <mergeCell ref="T186:U186"/>
    <mergeCell ref="V186:W186"/>
    <mergeCell ref="J8:K8"/>
    <mergeCell ref="L8:M8"/>
    <mergeCell ref="N8:O8"/>
    <mergeCell ref="P8:Q8"/>
    <mergeCell ref="R8:S8"/>
    <mergeCell ref="T8:U8"/>
    <mergeCell ref="V8:W8"/>
  </mergeCells>
  <conditionalFormatting sqref="A1:XFD1048576">
    <cfRule type="cellIs" dxfId="34" priority="1" operator="lessThan">
      <formula>0</formula>
    </cfRule>
  </conditionalFormatting>
  <hyperlinks>
    <hyperlink ref="I2" location="'Rekapitulace stavby'!A1" display="Rekapitulace stavby" xr:uid="{00000000-0004-0000-0700-000000000000}"/>
  </hyperlinks>
  <pageMargins left="0.39370078740157483" right="0.39370078740157483" top="0.39370078740157483" bottom="0.39370078740157483" header="0" footer="0"/>
  <pageSetup paperSize="9" scale="41" fitToHeight="0" orientation="landscape" blackAndWhite="1" r:id="rId1"/>
  <headerFooter>
    <oddFooter>&amp;CStrana &amp;P z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LR393"/>
  <sheetViews>
    <sheetView showGridLines="0" zoomScale="55" zoomScaleNormal="55" zoomScaleSheetLayoutView="100" workbookViewId="0">
      <pane xSplit="9" ySplit="10" topLeftCell="J311" activePane="bottomRight" state="frozen"/>
      <selection pane="topRight" activeCell="J1" sqref="J1"/>
      <selection pane="bottomLeft" activeCell="A11" sqref="A11"/>
      <selection pane="bottomRight" activeCell="AP238" sqref="AP238"/>
    </sheetView>
  </sheetViews>
  <sheetFormatPr defaultRowHeight="13.8" x14ac:dyDescent="0.25"/>
  <cols>
    <col min="1" max="1" width="1.7109375" customWidth="1"/>
    <col min="2" max="2" width="5" customWidth="1"/>
    <col min="3" max="3" width="7" customWidth="1"/>
    <col min="4" max="4" width="17.140625" customWidth="1"/>
    <col min="5" max="5" width="147.28515625" customWidth="1"/>
    <col min="6" max="6" width="7" customWidth="1"/>
    <col min="7" max="7" width="13.7109375" customWidth="1"/>
    <col min="8" max="8" width="20.140625" style="50" customWidth="1"/>
    <col min="9" max="9" width="23.7109375" customWidth="1"/>
    <col min="10" max="21" width="25.85546875" hidden="1" customWidth="1"/>
    <col min="22" max="22" width="25.85546875" style="1352" hidden="1" customWidth="1"/>
    <col min="23" max="23" width="23.85546875" style="1352" hidden="1" customWidth="1"/>
    <col min="24" max="24" width="24.28515625" hidden="1" customWidth="1"/>
    <col min="25" max="25" width="18.7109375" hidden="1" customWidth="1"/>
    <col min="26" max="26" width="24.28515625" style="1352" hidden="1" customWidth="1"/>
    <col min="27" max="27" width="22.140625" style="1352" hidden="1" customWidth="1"/>
    <col min="28" max="28" width="24.28515625" style="1848" hidden="1" customWidth="1"/>
    <col min="29" max="29" width="26.7109375" style="1352" hidden="1" customWidth="1"/>
    <col min="30" max="30" width="24.28515625" hidden="1" customWidth="1"/>
    <col min="31" max="31" width="18.7109375" hidden="1" customWidth="1"/>
    <col min="32" max="32" width="24.28515625" hidden="1" customWidth="1"/>
    <col min="33" max="33" width="18.7109375" hidden="1" customWidth="1"/>
    <col min="34" max="34" width="24.28515625" hidden="1" customWidth="1"/>
    <col min="35" max="35" width="18.7109375" hidden="1" customWidth="1"/>
    <col min="36" max="36" width="24.28515625" hidden="1" customWidth="1"/>
    <col min="37" max="37" width="18.7109375" hidden="1" customWidth="1"/>
    <col min="38" max="38" width="24.28515625" hidden="1" customWidth="1"/>
    <col min="39" max="39" width="21" hidden="1" customWidth="1"/>
    <col min="40" max="40" width="24.28515625" style="1352" hidden="1" customWidth="1"/>
    <col min="41" max="41" width="26.42578125" style="1352" hidden="1" customWidth="1"/>
    <col min="42" max="42" width="25.5703125" style="1935" customWidth="1"/>
    <col min="43" max="43" width="31" style="1935" customWidth="1"/>
    <col min="44" max="44" width="24.28515625" bestFit="1" customWidth="1"/>
    <col min="45" max="47" width="25.85546875" customWidth="1"/>
    <col min="48" max="48" width="25.85546875" style="520" customWidth="1"/>
    <col min="278" max="278" width="10.85546875" customWidth="1"/>
    <col min="280" max="285" width="14.140625" customWidth="1"/>
    <col min="286" max="286" width="16.28515625" customWidth="1"/>
    <col min="287" max="287" width="12.28515625" customWidth="1"/>
    <col min="288" max="288" width="16.28515625" customWidth="1"/>
    <col min="289" max="289" width="12.28515625" customWidth="1"/>
    <col min="290" max="290" width="15" customWidth="1"/>
    <col min="291" max="291" width="11" customWidth="1"/>
    <col min="292" max="292" width="15" customWidth="1"/>
    <col min="293" max="293" width="16.28515625" customWidth="1"/>
    <col min="294" max="294" width="11" customWidth="1"/>
    <col min="295" max="295" width="15" customWidth="1"/>
    <col min="296" max="296" width="16.28515625" customWidth="1"/>
    <col min="322" max="322" width="17.140625" bestFit="1" customWidth="1"/>
    <col min="323" max="326" width="9.7109375" bestFit="1" customWidth="1"/>
    <col min="328" max="328" width="22.140625" bestFit="1" customWidth="1"/>
  </cols>
  <sheetData>
    <row r="1" spans="1:330" s="1" customFormat="1" ht="15" customHeight="1" thickBot="1" x14ac:dyDescent="0.25">
      <c r="A1" s="28"/>
      <c r="B1" s="29"/>
      <c r="C1" s="29"/>
      <c r="D1" s="29"/>
      <c r="E1" s="29"/>
      <c r="F1" s="29"/>
      <c r="G1" s="29"/>
      <c r="H1" s="81"/>
      <c r="I1" s="29"/>
      <c r="V1" s="1383"/>
      <c r="W1" s="1383"/>
      <c r="Z1" s="1383"/>
      <c r="AA1" s="1383"/>
      <c r="AB1" s="1849"/>
      <c r="AC1" s="1383"/>
      <c r="AN1" s="1383"/>
      <c r="AO1" s="1383"/>
      <c r="AP1" s="1934"/>
      <c r="AQ1" s="1934"/>
      <c r="AV1" s="519"/>
      <c r="JQ1" s="56"/>
      <c r="JX1" s="22"/>
      <c r="JY1" s="22"/>
      <c r="JZ1" s="22"/>
      <c r="KA1" s="22"/>
      <c r="KB1" s="22"/>
      <c r="KC1" s="22"/>
      <c r="KD1" s="22"/>
      <c r="KE1" s="22"/>
      <c r="KF1" s="22"/>
      <c r="KG1" s="22"/>
      <c r="KH1" s="22"/>
      <c r="KI1" s="22"/>
      <c r="KJ1" s="22"/>
    </row>
    <row r="2" spans="1:330" s="1" customFormat="1" ht="24.9" customHeight="1" thickBot="1" x14ac:dyDescent="0.25">
      <c r="A2" s="23"/>
      <c r="B2" s="1282" t="str">
        <f>'SO 01.1 - Stoka A'!B77</f>
        <v>SOUPIS PRACÍ</v>
      </c>
      <c r="C2" s="1283"/>
      <c r="D2" s="1283"/>
      <c r="E2" s="1283"/>
      <c r="F2" s="1283"/>
      <c r="G2" s="1283"/>
      <c r="H2" s="1283"/>
      <c r="I2" s="1281" t="s">
        <v>2553</v>
      </c>
      <c r="V2" s="1383"/>
      <c r="W2" s="1383"/>
      <c r="Z2" s="1383"/>
      <c r="AA2" s="1383"/>
      <c r="AB2" s="1849"/>
      <c r="AC2" s="1383"/>
      <c r="AN2" s="1383"/>
      <c r="AO2" s="1383"/>
      <c r="AP2" s="1934"/>
      <c r="AQ2" s="1934"/>
      <c r="AV2" s="519"/>
      <c r="JQ2" s="56"/>
      <c r="JX2" s="22"/>
      <c r="JY2" s="22"/>
      <c r="JZ2" s="22"/>
      <c r="KA2" s="22"/>
      <c r="KB2" s="22"/>
      <c r="KC2" s="22"/>
      <c r="KD2" s="22"/>
      <c r="KE2" s="22"/>
      <c r="KF2" s="22"/>
      <c r="KG2" s="22"/>
      <c r="KH2" s="22"/>
      <c r="KI2" s="22"/>
      <c r="KJ2" s="22"/>
    </row>
    <row r="3" spans="1:330" s="1" customFormat="1" ht="24.9" customHeight="1" x14ac:dyDescent="0.2">
      <c r="A3" s="23"/>
      <c r="B3" s="2279" t="str">
        <f>'SO 01.1 - Stoka A'!B78</f>
        <v>Stavba:</v>
      </c>
      <c r="C3" s="2269"/>
      <c r="D3" s="2268" t="str">
        <f>'SO 01.1 - Stoka A'!D78</f>
        <v>"Předslav - odkanalizování"</v>
      </c>
      <c r="E3" s="2268"/>
      <c r="F3" s="2268"/>
      <c r="G3" s="2268"/>
      <c r="H3" s="2268"/>
      <c r="I3" s="2286"/>
      <c r="V3" s="1383"/>
      <c r="W3" s="1383"/>
      <c r="Z3" s="1383"/>
      <c r="AA3" s="1383"/>
      <c r="AB3" s="1849"/>
      <c r="AC3" s="1383"/>
      <c r="AN3" s="1383"/>
      <c r="AO3" s="1383"/>
      <c r="AP3" s="1934"/>
      <c r="AQ3" s="1934"/>
      <c r="AV3" s="519"/>
      <c r="JQ3" s="56"/>
      <c r="JX3" s="22"/>
      <c r="JY3" s="22"/>
      <c r="JZ3" s="22"/>
      <c r="KA3" s="22"/>
      <c r="KB3" s="22"/>
      <c r="KC3" s="22"/>
      <c r="KD3" s="22"/>
      <c r="KE3" s="22"/>
      <c r="KF3" s="22"/>
      <c r="KG3" s="22"/>
      <c r="KH3" s="22"/>
      <c r="KI3" s="22"/>
      <c r="KJ3" s="22"/>
    </row>
    <row r="4" spans="1:330" s="1" customFormat="1" ht="24.9" customHeight="1" x14ac:dyDescent="0.2">
      <c r="A4" s="23"/>
      <c r="B4" s="2279" t="str">
        <f>'SO 01.1 - Stoka A'!B79</f>
        <v>Objekt:</v>
      </c>
      <c r="C4" s="2269"/>
      <c r="D4" s="2261" t="s">
        <v>2559</v>
      </c>
      <c r="E4" s="2261"/>
      <c r="F4" s="2261"/>
      <c r="G4" s="2261"/>
      <c r="H4" s="2261"/>
      <c r="I4" s="2277"/>
      <c r="V4" s="1383"/>
      <c r="W4" s="1383"/>
      <c r="Z4" s="1383"/>
      <c r="AA4" s="1383"/>
      <c r="AB4" s="1849"/>
      <c r="AC4" s="1383"/>
      <c r="AN4" s="1383"/>
      <c r="AO4" s="1383"/>
      <c r="AP4" s="1934"/>
      <c r="AQ4" s="1934"/>
      <c r="AV4" s="519"/>
      <c r="JQ4" s="56"/>
      <c r="JX4" s="22"/>
      <c r="JY4" s="22"/>
      <c r="JZ4" s="22"/>
      <c r="KA4" s="22"/>
      <c r="KB4" s="22"/>
      <c r="KC4" s="22"/>
      <c r="KD4" s="22"/>
      <c r="KE4" s="22"/>
      <c r="KF4" s="22"/>
      <c r="KG4" s="22"/>
      <c r="KH4" s="22"/>
      <c r="KI4" s="22"/>
      <c r="KJ4" s="22"/>
    </row>
    <row r="5" spans="1:330" s="1" customFormat="1" ht="24.9" customHeight="1" x14ac:dyDescent="0.2">
      <c r="A5" s="23"/>
      <c r="B5" s="2279" t="str">
        <f>'SO 01.1 - Stoka A'!B80</f>
        <v>Místo:</v>
      </c>
      <c r="C5" s="2269"/>
      <c r="D5" s="2269"/>
      <c r="E5" s="2276" t="str">
        <f>'SO 01.1 - Stoka A'!E80</f>
        <v>Předslav</v>
      </c>
      <c r="F5" s="2276"/>
      <c r="G5" s="2276"/>
      <c r="H5" s="199" t="str">
        <f>'SO 01.1 - Stoka A'!H80</f>
        <v>Datum:</v>
      </c>
      <c r="I5" s="200">
        <f>'SO 01.1 - Stoka A'!I80</f>
        <v>44712</v>
      </c>
      <c r="V5" s="1383"/>
      <c r="W5" s="1383"/>
      <c r="Z5" s="1383"/>
      <c r="AA5" s="1383"/>
      <c r="AB5" s="1849"/>
      <c r="AC5" s="1383"/>
      <c r="AN5" s="1383"/>
      <c r="AO5" s="1383"/>
      <c r="AP5" s="1934"/>
      <c r="AQ5" s="1934"/>
      <c r="AV5" s="519"/>
      <c r="JQ5" s="56"/>
      <c r="JX5" s="22"/>
      <c r="JY5" s="22"/>
      <c r="JZ5" s="22"/>
      <c r="KA5" s="22"/>
      <c r="KB5" s="22"/>
      <c r="KC5" s="22"/>
      <c r="KD5" s="22"/>
      <c r="KE5" s="22"/>
      <c r="KF5" s="22"/>
      <c r="KG5" s="22"/>
      <c r="KH5" s="22"/>
      <c r="KI5" s="22"/>
      <c r="KJ5" s="22"/>
    </row>
    <row r="6" spans="1:330" ht="24.9" customHeight="1" x14ac:dyDescent="0.25">
      <c r="A6" s="15"/>
      <c r="B6" s="2284" t="str">
        <f>'SO 01.1 - Stoka A'!B81</f>
        <v>Objednatel:</v>
      </c>
      <c r="C6" s="2285"/>
      <c r="D6" s="2285"/>
      <c r="E6" s="2276" t="str">
        <f>'SO 01.1 - Stoka A'!E81</f>
        <v>Obec Předslav</v>
      </c>
      <c r="F6" s="2276"/>
      <c r="G6" s="2276"/>
      <c r="H6" s="204" t="str">
        <f>'SO 01.1 - Stoka A'!H81</f>
        <v>Projektant:</v>
      </c>
      <c r="I6" s="205" t="str">
        <f>'SO 01.1 - Stoka A'!I81</f>
        <v>Vodohospodářský podnik a.s.</v>
      </c>
      <c r="JQ6" s="14"/>
    </row>
    <row r="7" spans="1:330" s="1" customFormat="1" ht="24.9" customHeight="1" thickBot="1" x14ac:dyDescent="0.25">
      <c r="A7" s="23"/>
      <c r="B7" s="2282" t="str">
        <f>'SO 01.1 - Stoka A'!B82</f>
        <v>Zhotovitel:</v>
      </c>
      <c r="C7" s="2283"/>
      <c r="D7" s="2283"/>
      <c r="E7" s="2280" t="str">
        <f>'SO 01.1 - Stoka A'!E82</f>
        <v>IMOS Brno a.s.</v>
      </c>
      <c r="F7" s="2280"/>
      <c r="G7" s="2280"/>
      <c r="H7" s="2280"/>
      <c r="I7" s="2281"/>
      <c r="V7" s="1383"/>
      <c r="W7" s="1383"/>
      <c r="Z7" s="1383"/>
      <c r="AA7" s="1383"/>
      <c r="AB7" s="1849"/>
      <c r="AC7" s="1383"/>
      <c r="AN7" s="1383"/>
      <c r="AO7" s="1383"/>
      <c r="AP7" s="1934"/>
      <c r="AQ7" s="1934"/>
      <c r="AV7" s="519"/>
      <c r="JQ7" s="56"/>
      <c r="JX7" s="22"/>
      <c r="JY7" s="22"/>
      <c r="JZ7" s="22"/>
      <c r="KA7" s="22"/>
      <c r="KB7" s="22"/>
      <c r="KC7" s="22"/>
      <c r="KD7" s="22"/>
      <c r="KE7" s="22"/>
      <c r="KF7" s="22"/>
      <c r="KG7" s="22"/>
      <c r="KH7" s="22"/>
      <c r="KI7" s="22"/>
      <c r="KJ7" s="22"/>
    </row>
    <row r="8" spans="1:330" s="723" customFormat="1" ht="30" customHeight="1" thickBot="1" x14ac:dyDescent="0.25">
      <c r="A8" s="722"/>
      <c r="B8" s="620" t="s">
        <v>89</v>
      </c>
      <c r="C8" s="621" t="s">
        <v>41</v>
      </c>
      <c r="D8" s="621" t="s">
        <v>39</v>
      </c>
      <c r="E8" s="621" t="s">
        <v>40</v>
      </c>
      <c r="F8" s="621" t="s">
        <v>90</v>
      </c>
      <c r="G8" s="621" t="s">
        <v>91</v>
      </c>
      <c r="H8" s="622" t="s">
        <v>92</v>
      </c>
      <c r="I8" s="621" t="s">
        <v>78</v>
      </c>
      <c r="J8" s="2255" t="s">
        <v>2484</v>
      </c>
      <c r="K8" s="2266"/>
      <c r="L8" s="2275" t="s">
        <v>2485</v>
      </c>
      <c r="M8" s="2266"/>
      <c r="N8" s="2255" t="s">
        <v>2486</v>
      </c>
      <c r="O8" s="2266"/>
      <c r="P8" s="2255" t="s">
        <v>2487</v>
      </c>
      <c r="Q8" s="2266"/>
      <c r="R8" s="2255" t="s">
        <v>2488</v>
      </c>
      <c r="S8" s="2266"/>
      <c r="T8" s="2255" t="s">
        <v>2489</v>
      </c>
      <c r="U8" s="2266"/>
      <c r="V8" s="2270" t="s">
        <v>2490</v>
      </c>
      <c r="W8" s="2271"/>
      <c r="X8" s="2255" t="s">
        <v>2491</v>
      </c>
      <c r="Y8" s="2266"/>
      <c r="Z8" s="2270" t="s">
        <v>2492</v>
      </c>
      <c r="AA8" s="2271"/>
      <c r="AB8" s="2270" t="s">
        <v>2493</v>
      </c>
      <c r="AC8" s="2271"/>
      <c r="AD8" s="2255" t="s">
        <v>2494</v>
      </c>
      <c r="AE8" s="2266"/>
      <c r="AF8" s="2255" t="s">
        <v>2495</v>
      </c>
      <c r="AG8" s="2266"/>
      <c r="AH8" s="2255" t="s">
        <v>2496</v>
      </c>
      <c r="AI8" s="2266"/>
      <c r="AJ8" s="2255" t="s">
        <v>2497</v>
      </c>
      <c r="AK8" s="2266"/>
      <c r="AL8" s="2255" t="s">
        <v>2498</v>
      </c>
      <c r="AM8" s="2266"/>
      <c r="AN8" s="2270" t="s">
        <v>2499</v>
      </c>
      <c r="AO8" s="2271"/>
      <c r="AP8" s="2272" t="s">
        <v>2504</v>
      </c>
      <c r="AQ8" s="2273"/>
      <c r="AR8" s="2255" t="s">
        <v>2500</v>
      </c>
      <c r="AS8" s="2266"/>
      <c r="AT8" s="2255" t="s">
        <v>2501</v>
      </c>
      <c r="AU8" s="2299"/>
      <c r="AV8" s="521" t="s">
        <v>2502</v>
      </c>
      <c r="JQ8" s="724"/>
      <c r="JR8" s="725" t="s">
        <v>7</v>
      </c>
      <c r="JS8" s="726" t="s">
        <v>30</v>
      </c>
      <c r="JT8" s="726" t="s">
        <v>94</v>
      </c>
      <c r="JU8" s="726" t="s">
        <v>95</v>
      </c>
      <c r="JV8" s="726" t="s">
        <v>96</v>
      </c>
      <c r="JW8" s="726" t="s">
        <v>97</v>
      </c>
      <c r="JX8" s="726" t="s">
        <v>98</v>
      </c>
      <c r="JY8" s="727" t="s">
        <v>99</v>
      </c>
    </row>
    <row r="9" spans="1:330" s="3" customFormat="1" ht="30" customHeight="1" thickBot="1" x14ac:dyDescent="0.35">
      <c r="A9" s="43"/>
      <c r="B9" s="715" t="s">
        <v>100</v>
      </c>
      <c r="C9" s="581"/>
      <c r="D9" s="581"/>
      <c r="E9" s="581"/>
      <c r="F9" s="581"/>
      <c r="G9" s="581"/>
      <c r="H9" s="716"/>
      <c r="I9" s="773">
        <f>LP9</f>
        <v>9723520.8599999975</v>
      </c>
      <c r="J9" s="175" t="s">
        <v>91</v>
      </c>
      <c r="K9" s="177" t="s">
        <v>2503</v>
      </c>
      <c r="L9" s="257" t="s">
        <v>91</v>
      </c>
      <c r="M9" s="177" t="s">
        <v>2503</v>
      </c>
      <c r="N9" s="175" t="s">
        <v>91</v>
      </c>
      <c r="O9" s="177" t="s">
        <v>2503</v>
      </c>
      <c r="P9" s="175" t="s">
        <v>91</v>
      </c>
      <c r="Q9" s="177" t="s">
        <v>2503</v>
      </c>
      <c r="R9" s="175" t="s">
        <v>91</v>
      </c>
      <c r="S9" s="177" t="s">
        <v>2503</v>
      </c>
      <c r="T9" s="175" t="s">
        <v>91</v>
      </c>
      <c r="U9" s="177" t="s">
        <v>2503</v>
      </c>
      <c r="V9" s="1599" t="s">
        <v>91</v>
      </c>
      <c r="W9" s="1600" t="s">
        <v>2503</v>
      </c>
      <c r="X9" s="175" t="s">
        <v>91</v>
      </c>
      <c r="Y9" s="177" t="s">
        <v>2503</v>
      </c>
      <c r="Z9" s="1599" t="s">
        <v>91</v>
      </c>
      <c r="AA9" s="1600" t="s">
        <v>2503</v>
      </c>
      <c r="AB9" s="1763" t="s">
        <v>91</v>
      </c>
      <c r="AC9" s="1600" t="s">
        <v>2503</v>
      </c>
      <c r="AD9" s="175" t="s">
        <v>91</v>
      </c>
      <c r="AE9" s="177" t="s">
        <v>2503</v>
      </c>
      <c r="AF9" s="175" t="s">
        <v>91</v>
      </c>
      <c r="AG9" s="177" t="s">
        <v>2503</v>
      </c>
      <c r="AH9" s="175" t="s">
        <v>91</v>
      </c>
      <c r="AI9" s="177" t="s">
        <v>2503</v>
      </c>
      <c r="AJ9" s="175" t="s">
        <v>91</v>
      </c>
      <c r="AK9" s="177" t="s">
        <v>2503</v>
      </c>
      <c r="AL9" s="175" t="s">
        <v>91</v>
      </c>
      <c r="AM9" s="177" t="s">
        <v>2503</v>
      </c>
      <c r="AN9" s="1599" t="s">
        <v>91</v>
      </c>
      <c r="AO9" s="1600" t="s">
        <v>2503</v>
      </c>
      <c r="AP9" s="1895" t="s">
        <v>91</v>
      </c>
      <c r="AQ9" s="1896" t="s">
        <v>2503</v>
      </c>
      <c r="AR9" s="175" t="s">
        <v>91</v>
      </c>
      <c r="AS9" s="177" t="s">
        <v>2503</v>
      </c>
      <c r="AT9" s="175" t="s">
        <v>91</v>
      </c>
      <c r="AU9" s="176" t="s">
        <v>2503</v>
      </c>
      <c r="AV9" s="816"/>
      <c r="JQ9" s="44"/>
      <c r="JR9" s="728"/>
      <c r="JS9" s="729"/>
      <c r="JT9" s="729"/>
      <c r="JU9" s="730">
        <f>JU10</f>
        <v>0</v>
      </c>
      <c r="JV9" s="729"/>
      <c r="JW9" s="730">
        <f>JW10</f>
        <v>962.07931450000001</v>
      </c>
      <c r="JX9" s="729"/>
      <c r="JY9" s="731">
        <f>JY10</f>
        <v>829.54698999999994</v>
      </c>
      <c r="KY9" s="46" t="s">
        <v>43</v>
      </c>
      <c r="KZ9" s="46" t="s">
        <v>79</v>
      </c>
      <c r="LP9" s="732">
        <f>LP10</f>
        <v>9723520.8599999975</v>
      </c>
    </row>
    <row r="10" spans="1:330" s="397" customFormat="1" ht="30" customHeight="1" thickBot="1" x14ac:dyDescent="0.35">
      <c r="A10" s="708"/>
      <c r="B10" s="395"/>
      <c r="C10" s="573" t="s">
        <v>43</v>
      </c>
      <c r="D10" s="573" t="s">
        <v>101</v>
      </c>
      <c r="E10" s="574" t="s">
        <v>102</v>
      </c>
      <c r="F10" s="575"/>
      <c r="G10" s="575"/>
      <c r="H10" s="576"/>
      <c r="I10" s="577">
        <f>LP10</f>
        <v>9723520.8599999975</v>
      </c>
      <c r="J10" s="496"/>
      <c r="K10" s="406">
        <f>K11+K194+K206+K255+K323+K358+K385</f>
        <v>0</v>
      </c>
      <c r="L10" s="406"/>
      <c r="M10" s="406">
        <f>M11+M194+M206+M255+M323+M358+M385</f>
        <v>0</v>
      </c>
      <c r="N10" s="406"/>
      <c r="O10" s="406">
        <f>O11+O194+O206+O255+O323+O358+O385</f>
        <v>0</v>
      </c>
      <c r="P10" s="406"/>
      <c r="Q10" s="406">
        <f>Q11+Q194+Q206+Q255+Q323+Q358+Q385</f>
        <v>0</v>
      </c>
      <c r="R10" s="406"/>
      <c r="S10" s="406">
        <f>S11+S194+S206+S255+S323+S358+S385</f>
        <v>0</v>
      </c>
      <c r="T10" s="406"/>
      <c r="U10" s="406">
        <f>U11+U194+U206+U255+U323+U358+U385</f>
        <v>0</v>
      </c>
      <c r="V10" s="1669"/>
      <c r="W10" s="1669">
        <f>W11+W194+W206+W255+W323+W358+W385</f>
        <v>2874427.28</v>
      </c>
      <c r="X10" s="406"/>
      <c r="Y10" s="406">
        <f>Y11+Y194+Y206+Y255+Y323+Y358+Y385</f>
        <v>0</v>
      </c>
      <c r="Z10" s="1669"/>
      <c r="AA10" s="1669">
        <f>AA11+AA194+AA206+AA255+AA323+AA358+AA385</f>
        <v>230027.2</v>
      </c>
      <c r="AB10" s="1803"/>
      <c r="AC10" s="1669">
        <f>AC11+AC194+AC206+AC255+AC323+AC358+AC385</f>
        <v>695675.6</v>
      </c>
      <c r="AD10" s="406"/>
      <c r="AE10" s="406">
        <f>AE11+AE194+AE206+AE255+AE323+AE358+AE385</f>
        <v>0</v>
      </c>
      <c r="AF10" s="406"/>
      <c r="AG10" s="406">
        <f>AG11+AG194+AG206+AG255+AG323+AG358+AG385</f>
        <v>0</v>
      </c>
      <c r="AH10" s="406"/>
      <c r="AI10" s="406">
        <f>AI11+AI194+AI206+AI255+AI323+AI358+AI385</f>
        <v>0</v>
      </c>
      <c r="AJ10" s="406"/>
      <c r="AK10" s="406">
        <f>AK11+AK194+AK206+AK255+AK323+AK358+AK385</f>
        <v>0</v>
      </c>
      <c r="AL10" s="406"/>
      <c r="AM10" s="406">
        <f>AM11+AM194+AM206+AM255+AM323+AM358+AM385</f>
        <v>914766.3</v>
      </c>
      <c r="AN10" s="1669"/>
      <c r="AO10" s="1669">
        <f>AO11+AO194+AO206+AO255+AO323+AO358+AO385</f>
        <v>1678987.39</v>
      </c>
      <c r="AP10" s="1936"/>
      <c r="AQ10" s="1936">
        <f>AQ11+AQ194+AQ206+AQ255+AQ323+AQ358+AQ385</f>
        <v>462275.68000000005</v>
      </c>
      <c r="AR10" s="406"/>
      <c r="AS10" s="406">
        <f>AS11+AS194+AS206+AS255+AS323+AS358+AS385</f>
        <v>6856159.4399999995</v>
      </c>
      <c r="AT10" s="406"/>
      <c r="AU10" s="406">
        <f>AU11+AU194+AU206+AU255+AU323+AU358+AU385</f>
        <v>2867361.44</v>
      </c>
      <c r="AV10" s="523">
        <f>AU10/I9</f>
        <v>0.294889215674496</v>
      </c>
      <c r="JQ10" s="578"/>
      <c r="JR10" s="398"/>
      <c r="JS10" s="396"/>
      <c r="JT10" s="396"/>
      <c r="JU10" s="399">
        <f>JU11+JU192+JU202+JU249+JU315+JU348+JU373</f>
        <v>0</v>
      </c>
      <c r="JV10" s="396"/>
      <c r="JW10" s="399">
        <f>JW11+JW192+JW202+JW249+JW315+JW348+JW373</f>
        <v>962.07931450000001</v>
      </c>
      <c r="JX10" s="396"/>
      <c r="JY10" s="400">
        <f>JY11+JY192+JY202+JY249+JY315+JY348+JY373</f>
        <v>829.54698999999994</v>
      </c>
      <c r="KW10" s="401" t="s">
        <v>45</v>
      </c>
      <c r="KY10" s="402" t="s">
        <v>43</v>
      </c>
      <c r="KZ10" s="402" t="s">
        <v>44</v>
      </c>
      <c r="LD10" s="401" t="s">
        <v>103</v>
      </c>
      <c r="LP10" s="403">
        <f>LP11+LP192+LP202+LP249+LP315+LP348+LP373</f>
        <v>9723520.8599999975</v>
      </c>
    </row>
    <row r="11" spans="1:330" s="1141" customFormat="1" ht="30" customHeight="1" thickBot="1" x14ac:dyDescent="0.35">
      <c r="A11" s="1150"/>
      <c r="B11" s="1118"/>
      <c r="C11" s="412" t="s">
        <v>43</v>
      </c>
      <c r="D11" s="412" t="s">
        <v>45</v>
      </c>
      <c r="E11" s="1119" t="s">
        <v>104</v>
      </c>
      <c r="F11" s="413"/>
      <c r="G11" s="413"/>
      <c r="H11" s="1120"/>
      <c r="I11" s="1121">
        <f>LP11</f>
        <v>6006596.7699999996</v>
      </c>
      <c r="J11" s="1122"/>
      <c r="K11" s="1123">
        <f>K12+K17+K33+K42+K56+K64+K69+K72+K75+K81+K85+K89+K92+K96+K114+K119+K124+K129+K134+K138+K140+K143+K146+K151+K154+K158+K162+K165+K174+K181+K183+K186+K189+K191</f>
        <v>0</v>
      </c>
      <c r="L11" s="404"/>
      <c r="M11" s="404">
        <f>M12+M17+M33+M42+M56+M64+M69+M72+M75+M81+M85+M89+M92+M96+M114+M119+M124+M129+M134+M138+M140+M143+M146+M151+M154+M158+M162+M165+M174+M181+M183+M186+M189+M191</f>
        <v>0</v>
      </c>
      <c r="N11" s="404"/>
      <c r="O11" s="404">
        <f>O12+O17+O33+O42+O56+O64+O69+O72+O75+O81+O85+O89+O92+O96+O114+O119+O124+O129+O134+O138+O140+O143+O146+O151+O154+O158+O162+O165+O174+O181+O183+O186+O189+O191</f>
        <v>0</v>
      </c>
      <c r="P11" s="404"/>
      <c r="Q11" s="404">
        <f>Q12+Q17+Q33+Q42+Q56+Q64+Q69+Q72+Q75+Q81+Q85+Q89+Q92+Q96+Q114+Q119+Q124+Q129+Q134+Q138+Q140+Q143+Q146+Q151+Q154+Q158+Q162+Q165+Q174+Q181+Q183+Q186+Q189+Q191</f>
        <v>0</v>
      </c>
      <c r="R11" s="404"/>
      <c r="S11" s="404">
        <f>S12+S17+S33+S42+S56+S64+S69+S72+S75+S81+S85+S89+S92+S96+S114+S119+S124+S129+S134+S138+S140+S143+S146+S151+S154+S158+S162+S165+S174+S181+S183+S186+S189+S191</f>
        <v>0</v>
      </c>
      <c r="T11" s="404"/>
      <c r="U11" s="404">
        <f>U12+U17+U33+U42+U56+U64+U69+U72+U75+U81+U85+U89+U92+U96+U114+U119+U124+U129+U134+U138+U140+U143+U146+U151+U154+U158+U162+U165+U174+U181+U183+U186+U189+U191</f>
        <v>0</v>
      </c>
      <c r="V11" s="1670"/>
      <c r="W11" s="1670">
        <f>W12+W17+W33+W42+W56+W64+W69+W72+W75+W81+W85+W89+W92+W96+W114+W119+W124+W129+W134+W138+W140+W143+W146+W151+W154+W158+W162+W165+W174+W181+W183+W186+W189+W191</f>
        <v>2226000.9</v>
      </c>
      <c r="X11" s="404"/>
      <c r="Y11" s="404">
        <f>Y12+Y17+Y33+Y42+Y56+Y64+Y69+Y72+Y75+Y81+Y85+Y89+Y92+Y96+Y114+Y119+Y124+Y129+Y134+Y138+Y140+Y143+Y146+Y151+Y154+Y158+Y162+Y165+Y174+Y181+Y183+Y186+Y189+Y191</f>
        <v>0</v>
      </c>
      <c r="Z11" s="1670"/>
      <c r="AA11" s="1670">
        <f>AA12+AA17+AA33+AA42+AA56+AA64+AA69+AA72+AA75+AA81+AA85+AA89+AA92+AA96+AA114+AA119+AA124+AA129+AA134+AA138+AA140+AA143+AA146+AA151+AA154+AA158+AA162+AA165+AA174+AA181+AA183+AA186+AA189+AA191</f>
        <v>105182.6</v>
      </c>
      <c r="AB11" s="1765"/>
      <c r="AC11" s="1670">
        <f>AC12+AC17+AC33+AC42+AC56+AC64+AC69+AC72+AC75+AC81+AC85+AC89+AC92+AC96+AC114+AC119+AC124+AC129+AC134+AC138+AC140+AC143+AC146+AC151+AC154+AC158+AC162+AC165+AC174+AC181+AC183+AC186+AC189+AC191</f>
        <v>549091.61</v>
      </c>
      <c r="AD11" s="404"/>
      <c r="AE11" s="404">
        <f>AE12+AE17+AE33+AE42+AE56+AE64+AE69+AE72+AE75+AE81+AE85+AE89+AE92+AE96+AE114+AE119+AE124+AE129+AE134+AE138+AE140+AE143+AE146+AE151+AE154+AE158+AE162+AE165+AE174+AE181+AE183+AE186+AE189+AE191</f>
        <v>0</v>
      </c>
      <c r="AF11" s="404"/>
      <c r="AG11" s="404">
        <f>AG12+AG17+AG33+AG42+AG56+AG64+AG69+AG72+AG75+AG81+AG85+AG89+AG92+AG96+AG114+AG119+AG124+AG129+AG134+AG138+AG140+AG143+AG146+AG151+AG154+AG158+AG162+AG165+AG174+AG181+AG183+AG186+AG189+AG191</f>
        <v>0</v>
      </c>
      <c r="AH11" s="404"/>
      <c r="AI11" s="404">
        <f>AI12+AI17+AI33+AI42+AI56+AI64+AI69+AI72+AI75+AI81+AI85+AI89+AI92+AI96+AI114+AI119+AI124+AI129+AI134+AI138+AI140+AI143+AI146+AI151+AI154+AI158+AI162+AI165+AI174+AI181+AI183+AI186+AI189+AI191</f>
        <v>0</v>
      </c>
      <c r="AJ11" s="404"/>
      <c r="AK11" s="404">
        <f>AK12+AK17+AK33+AK42+AK56+AK64+AK69+AK72+AK75+AK81+AK85+AK89+AK92+AK96+AK114+AK119+AK124+AK129+AK134+AK138+AK140+AK143+AK146+AK151+AK154+AK158+AK162+AK165+AK174+AK181+AK183+AK186+AK189+AK191</f>
        <v>0</v>
      </c>
      <c r="AL11" s="404"/>
      <c r="AM11" s="404">
        <f>AM12+AM17+AM33+AM42+AM56+AM64+AM69+AM72+AM75+AM81+AM85+AM89+AM92+AM96+AM114+AM119+AM124+AM129+AM134+AM138+AM140+AM143+AM146+AM151+AM154+AM158+AM162+AM165+AM174+AM181+AM183+AM186+AM189+AM191</f>
        <v>617289.88</v>
      </c>
      <c r="AN11" s="1670"/>
      <c r="AO11" s="1670">
        <f>AO12+AO17+AO33+AO42+AO56+AO64+AO69+AO72+AO75+AO81+AO85+AO89+AO92+AO96+AO114+AO119+AO124+AO129+AO134+AO138+AO140+AO143+AO146+AO151+AO154+AO158+AO162+AO165+AO174+AO181+AO183+AO186+AO189+AO191</f>
        <v>613884.46</v>
      </c>
      <c r="AP11" s="1937"/>
      <c r="AQ11" s="1937">
        <f>AQ12+AQ17+AQ33+AQ42+AQ56+AQ64+AQ69+AQ72+AQ75+AQ81+AQ85+AQ89+AQ92+AQ96+AQ114+AQ119+AQ124+AQ129+AQ134+AQ138+AQ140+AQ143+AQ146+AQ151+AQ154+AQ158+AQ162+AQ165+AQ174+AQ181+AQ183+AQ186+AQ189+AQ191</f>
        <v>237222.15000000002</v>
      </c>
      <c r="AR11" s="1123"/>
      <c r="AS11" s="1123">
        <f>AS12+AS17+AS33+AS42+AS56+AS64+AS69+AS72+AS75+AS81+AS85+AS89+AS92+AS96+AS114+AS119+AS124+AS129+AS134+AS138+AS140+AS143+AS146+AS151+AS154+AS158+AS162+AS165+AS174+AS181+AS183+AS186+AS189+AS191</f>
        <v>4348671.5999999996</v>
      </c>
      <c r="AT11" s="1123"/>
      <c r="AU11" s="1123">
        <f>AU12+AU17+AU33+AU42+AU56+AU64+AU69+AU72+AU75+AU81+AU85+AU89+AU92+AU96+AU114+AU119+AU124+AU129+AU134+AU138+AU140+AU143+AU146+AU151+AU154+AU158+AU162+AU165+AU174+AU181+AU183+AU186+AU189+AU191</f>
        <v>1657925.1700000002</v>
      </c>
      <c r="AV11" s="1124">
        <f>AU11/I11</f>
        <v>0.27601739112579055</v>
      </c>
      <c r="JQ11" s="1142"/>
      <c r="JR11" s="1143"/>
      <c r="JS11" s="1144"/>
      <c r="JT11" s="1144"/>
      <c r="JU11" s="1145">
        <f>SUM(JU12:JU191)</f>
        <v>0</v>
      </c>
      <c r="JV11" s="1144"/>
      <c r="JW11" s="1145">
        <f>SUM(JW12:JW191)</f>
        <v>889.67467680000004</v>
      </c>
      <c r="JX11" s="1144"/>
      <c r="JY11" s="1146">
        <f>SUM(JY12:JY191)</f>
        <v>829.54698999999994</v>
      </c>
      <c r="KW11" s="1147" t="s">
        <v>45</v>
      </c>
      <c r="KY11" s="1148" t="s">
        <v>43</v>
      </c>
      <c r="KZ11" s="1148" t="s">
        <v>45</v>
      </c>
      <c r="LD11" s="1147" t="s">
        <v>103</v>
      </c>
      <c r="LP11" s="1149">
        <f>SUM(LP12:LP191)</f>
        <v>6006596.7699999996</v>
      </c>
    </row>
    <row r="12" spans="1:330" s="3" customFormat="1" ht="30" customHeight="1" x14ac:dyDescent="0.2">
      <c r="A12" s="43"/>
      <c r="B12" s="550" t="s">
        <v>45</v>
      </c>
      <c r="C12" s="551" t="s">
        <v>105</v>
      </c>
      <c r="D12" s="552" t="s">
        <v>1549</v>
      </c>
      <c r="E12" s="553" t="s">
        <v>1550</v>
      </c>
      <c r="F12" s="554" t="s">
        <v>108</v>
      </c>
      <c r="G12" s="555">
        <v>30.08</v>
      </c>
      <c r="H12" s="556">
        <v>410.5</v>
      </c>
      <c r="I12" s="800">
        <f>ROUND(H12*G12,2)</f>
        <v>12347.84</v>
      </c>
      <c r="J12" s="775"/>
      <c r="K12" s="776">
        <f>ROUND(J12*$H12,2)</f>
        <v>0</v>
      </c>
      <c r="L12" s="775"/>
      <c r="M12" s="776">
        <f>ROUND(L12*$H12,2)</f>
        <v>0</v>
      </c>
      <c r="N12" s="775"/>
      <c r="O12" s="776">
        <f>ROUND(N12*$H12,2)</f>
        <v>0</v>
      </c>
      <c r="P12" s="775"/>
      <c r="Q12" s="776">
        <f>ROUND(P12*$H12,2)</f>
        <v>0</v>
      </c>
      <c r="R12" s="775"/>
      <c r="S12" s="776">
        <f>ROUND(R12*$H12,2)</f>
        <v>0</v>
      </c>
      <c r="T12" s="775"/>
      <c r="U12" s="776">
        <f>ROUND(T12*$H12,2)</f>
        <v>0</v>
      </c>
      <c r="V12" s="1749"/>
      <c r="W12" s="1750">
        <f>ROUND(V12*$H12,2)</f>
        <v>0</v>
      </c>
      <c r="X12" s="775"/>
      <c r="Y12" s="776">
        <f>ROUND(X12*$H12,2)</f>
        <v>0</v>
      </c>
      <c r="Z12" s="1749"/>
      <c r="AA12" s="1750">
        <f>ROUND(Z12*$H12,2)</f>
        <v>0</v>
      </c>
      <c r="AB12" s="1749"/>
      <c r="AC12" s="1750">
        <f>ROUND(AB12*$H12,2)</f>
        <v>0</v>
      </c>
      <c r="AD12" s="775"/>
      <c r="AE12" s="776">
        <f>ROUND(AD12*$H12,2)</f>
        <v>0</v>
      </c>
      <c r="AF12" s="775"/>
      <c r="AG12" s="776">
        <f>ROUND(AF12*$H12,2)</f>
        <v>0</v>
      </c>
      <c r="AH12" s="775"/>
      <c r="AI12" s="776">
        <f>ROUND(AH12*$H12,2)</f>
        <v>0</v>
      </c>
      <c r="AJ12" s="775"/>
      <c r="AK12" s="776">
        <f>ROUND(AJ12*$H12,2)</f>
        <v>0</v>
      </c>
      <c r="AL12" s="775">
        <v>22</v>
      </c>
      <c r="AM12" s="776">
        <f>ROUND(AL12*$H12,2)</f>
        <v>9031</v>
      </c>
      <c r="AN12" s="1749">
        <v>8.08</v>
      </c>
      <c r="AO12" s="1750">
        <f>ROUND(AN12*$H12,2)</f>
        <v>3316.84</v>
      </c>
      <c r="AP12" s="1992"/>
      <c r="AQ12" s="2114">
        <f>ROUND(AP12*$H12,2)</f>
        <v>0</v>
      </c>
      <c r="AR12" s="775">
        <f>AP12+AN12+AL12+AJ12+AH12+AF12+AD12+AB12+Z12+X12+V12+T12+R12+P12+N12+L12+J12</f>
        <v>30.08</v>
      </c>
      <c r="AS12" s="776">
        <f>ROUND(AR12*H12,2)</f>
        <v>12347.84</v>
      </c>
      <c r="AT12" s="775">
        <f>G12-AR12</f>
        <v>0</v>
      </c>
      <c r="AU12" s="776">
        <f>ROUND(AT12*H12,2)</f>
        <v>0</v>
      </c>
      <c r="AV12" s="913">
        <f>AU12/I12</f>
        <v>0</v>
      </c>
      <c r="JQ12" s="44"/>
      <c r="JR12" s="586" t="s">
        <v>7</v>
      </c>
      <c r="JS12" s="587" t="s">
        <v>31</v>
      </c>
      <c r="JT12" s="690"/>
      <c r="JU12" s="45">
        <f>JT12*G12</f>
        <v>0</v>
      </c>
      <c r="JV12" s="45">
        <v>0</v>
      </c>
      <c r="JW12" s="45">
        <f>JV12*G12</f>
        <v>0</v>
      </c>
      <c r="JX12" s="45">
        <v>0.24</v>
      </c>
      <c r="JY12" s="588">
        <f>JX12*G12</f>
        <v>7.219199999999999</v>
      </c>
      <c r="KW12" s="46" t="s">
        <v>110</v>
      </c>
      <c r="KY12" s="46" t="s">
        <v>105</v>
      </c>
      <c r="KZ12" s="46" t="s">
        <v>46</v>
      </c>
      <c r="LD12" s="46" t="s">
        <v>103</v>
      </c>
      <c r="LJ12" s="589">
        <f>IF(JS12="základní",I12,0)</f>
        <v>12347.84</v>
      </c>
      <c r="LK12" s="589">
        <f>IF(JS12="snížená",I12,0)</f>
        <v>0</v>
      </c>
      <c r="LL12" s="589">
        <f>IF(JS12="zákl. přenesená",I12,0)</f>
        <v>0</v>
      </c>
      <c r="LM12" s="589">
        <f>IF(JS12="sníž. přenesená",I12,0)</f>
        <v>0</v>
      </c>
      <c r="LN12" s="589">
        <f>IF(JS12="nulová",I12,0)</f>
        <v>0</v>
      </c>
      <c r="LO12" s="46" t="s">
        <v>45</v>
      </c>
      <c r="LP12" s="589">
        <f>ROUND(H12*G12,2)</f>
        <v>12347.84</v>
      </c>
      <c r="LQ12" s="46" t="s">
        <v>110</v>
      </c>
      <c r="LR12" s="46" t="s">
        <v>1551</v>
      </c>
    </row>
    <row r="13" spans="1:330" s="3" customFormat="1" ht="30" customHeight="1" x14ac:dyDescent="0.2">
      <c r="A13" s="43"/>
      <c r="B13" s="625"/>
      <c r="C13" s="689" t="s">
        <v>112</v>
      </c>
      <c r="D13" s="690"/>
      <c r="E13" s="626" t="s">
        <v>121</v>
      </c>
      <c r="F13" s="690"/>
      <c r="G13" s="690"/>
      <c r="H13" s="197"/>
      <c r="I13" s="690"/>
      <c r="J13" s="777"/>
      <c r="K13" s="778"/>
      <c r="L13" s="777"/>
      <c r="M13" s="778"/>
      <c r="N13" s="777"/>
      <c r="O13" s="778"/>
      <c r="P13" s="777"/>
      <c r="Q13" s="778"/>
      <c r="R13" s="777"/>
      <c r="S13" s="778"/>
      <c r="T13" s="777"/>
      <c r="U13" s="778"/>
      <c r="V13" s="1751"/>
      <c r="W13" s="1752"/>
      <c r="X13" s="777"/>
      <c r="Y13" s="778"/>
      <c r="Z13" s="1751"/>
      <c r="AA13" s="1752"/>
      <c r="AB13" s="1751"/>
      <c r="AC13" s="1752"/>
      <c r="AD13" s="777"/>
      <c r="AE13" s="778"/>
      <c r="AF13" s="777"/>
      <c r="AG13" s="778"/>
      <c r="AH13" s="777"/>
      <c r="AI13" s="778"/>
      <c r="AJ13" s="777"/>
      <c r="AK13" s="778"/>
      <c r="AL13" s="777"/>
      <c r="AM13" s="778"/>
      <c r="AN13" s="1751"/>
      <c r="AO13" s="1752"/>
      <c r="AP13" s="2115"/>
      <c r="AQ13" s="2116"/>
      <c r="AR13" s="777"/>
      <c r="AS13" s="778"/>
      <c r="AT13" s="777"/>
      <c r="AU13" s="778"/>
      <c r="AV13" s="1071"/>
      <c r="JQ13" s="44"/>
      <c r="JR13" s="742"/>
      <c r="JS13" s="690"/>
      <c r="JT13" s="690"/>
      <c r="JU13" s="690"/>
      <c r="JV13" s="690"/>
      <c r="JW13" s="690"/>
      <c r="JX13" s="690"/>
      <c r="JY13" s="743"/>
      <c r="KY13" s="46" t="s">
        <v>112</v>
      </c>
      <c r="KZ13" s="46" t="s">
        <v>46</v>
      </c>
    </row>
    <row r="14" spans="1:330" s="745" customFormat="1" ht="30" customHeight="1" x14ac:dyDescent="0.2">
      <c r="A14" s="744"/>
      <c r="B14" s="627"/>
      <c r="C14" s="689" t="s">
        <v>114</v>
      </c>
      <c r="D14" s="628" t="s">
        <v>7</v>
      </c>
      <c r="E14" s="629" t="s">
        <v>1552</v>
      </c>
      <c r="F14" s="630"/>
      <c r="G14" s="628" t="s">
        <v>7</v>
      </c>
      <c r="H14" s="631"/>
      <c r="I14" s="630"/>
      <c r="J14" s="779"/>
      <c r="K14" s="780"/>
      <c r="L14" s="779"/>
      <c r="M14" s="780"/>
      <c r="N14" s="779"/>
      <c r="O14" s="780"/>
      <c r="P14" s="779"/>
      <c r="Q14" s="780"/>
      <c r="R14" s="779"/>
      <c r="S14" s="780"/>
      <c r="T14" s="779"/>
      <c r="U14" s="780"/>
      <c r="V14" s="1753"/>
      <c r="W14" s="1754"/>
      <c r="X14" s="779"/>
      <c r="Y14" s="780"/>
      <c r="Z14" s="1753"/>
      <c r="AA14" s="1754"/>
      <c r="AB14" s="1753"/>
      <c r="AC14" s="1754"/>
      <c r="AD14" s="779"/>
      <c r="AE14" s="780"/>
      <c r="AF14" s="779"/>
      <c r="AG14" s="780"/>
      <c r="AH14" s="779"/>
      <c r="AI14" s="780"/>
      <c r="AJ14" s="779"/>
      <c r="AK14" s="780"/>
      <c r="AL14" s="779"/>
      <c r="AM14" s="780"/>
      <c r="AN14" s="1753"/>
      <c r="AO14" s="1754"/>
      <c r="AP14" s="2117"/>
      <c r="AQ14" s="2118"/>
      <c r="AR14" s="779"/>
      <c r="AS14" s="780"/>
      <c r="AT14" s="779"/>
      <c r="AU14" s="780"/>
      <c r="AV14" s="918"/>
      <c r="JQ14" s="746"/>
      <c r="JR14" s="747"/>
      <c r="JS14" s="630"/>
      <c r="JT14" s="630"/>
      <c r="JU14" s="630"/>
      <c r="JV14" s="630"/>
      <c r="JW14" s="630"/>
      <c r="JX14" s="630"/>
      <c r="JY14" s="748"/>
      <c r="KY14" s="749" t="s">
        <v>114</v>
      </c>
      <c r="KZ14" s="749" t="s">
        <v>46</v>
      </c>
      <c r="LA14" s="745" t="s">
        <v>45</v>
      </c>
      <c r="LB14" s="745" t="s">
        <v>23</v>
      </c>
      <c r="LC14" s="745" t="s">
        <v>44</v>
      </c>
      <c r="LD14" s="749" t="s">
        <v>103</v>
      </c>
    </row>
    <row r="15" spans="1:330" s="745" customFormat="1" ht="30" customHeight="1" x14ac:dyDescent="0.2">
      <c r="A15" s="744"/>
      <c r="B15" s="627"/>
      <c r="C15" s="689" t="s">
        <v>114</v>
      </c>
      <c r="D15" s="628" t="s">
        <v>7</v>
      </c>
      <c r="E15" s="629" t="s">
        <v>1553</v>
      </c>
      <c r="F15" s="630"/>
      <c r="G15" s="628" t="s">
        <v>7</v>
      </c>
      <c r="H15" s="631"/>
      <c r="I15" s="630"/>
      <c r="J15" s="779"/>
      <c r="K15" s="780"/>
      <c r="L15" s="779"/>
      <c r="M15" s="780"/>
      <c r="N15" s="779"/>
      <c r="O15" s="780"/>
      <c r="P15" s="779"/>
      <c r="Q15" s="780"/>
      <c r="R15" s="779"/>
      <c r="S15" s="780"/>
      <c r="T15" s="779"/>
      <c r="U15" s="780"/>
      <c r="V15" s="1753"/>
      <c r="W15" s="1754"/>
      <c r="X15" s="779"/>
      <c r="Y15" s="780"/>
      <c r="Z15" s="1753"/>
      <c r="AA15" s="1754"/>
      <c r="AB15" s="1753"/>
      <c r="AC15" s="1754"/>
      <c r="AD15" s="779"/>
      <c r="AE15" s="780"/>
      <c r="AF15" s="779"/>
      <c r="AG15" s="780"/>
      <c r="AH15" s="779"/>
      <c r="AI15" s="780"/>
      <c r="AJ15" s="779"/>
      <c r="AK15" s="780"/>
      <c r="AL15" s="779"/>
      <c r="AM15" s="780"/>
      <c r="AN15" s="1753"/>
      <c r="AO15" s="1754"/>
      <c r="AP15" s="2117"/>
      <c r="AQ15" s="2118"/>
      <c r="AR15" s="779"/>
      <c r="AS15" s="780"/>
      <c r="AT15" s="779"/>
      <c r="AU15" s="780"/>
      <c r="AV15" s="918"/>
      <c r="JQ15" s="746"/>
      <c r="JR15" s="747"/>
      <c r="JS15" s="630"/>
      <c r="JT15" s="630"/>
      <c r="JU15" s="630"/>
      <c r="JV15" s="630"/>
      <c r="JW15" s="630"/>
      <c r="JX15" s="630"/>
      <c r="JY15" s="748"/>
      <c r="KY15" s="749" t="s">
        <v>114</v>
      </c>
      <c r="KZ15" s="749" t="s">
        <v>46</v>
      </c>
      <c r="LA15" s="745" t="s">
        <v>45</v>
      </c>
      <c r="LB15" s="745" t="s">
        <v>23</v>
      </c>
      <c r="LC15" s="745" t="s">
        <v>44</v>
      </c>
      <c r="LD15" s="749" t="s">
        <v>103</v>
      </c>
    </row>
    <row r="16" spans="1:330" s="751" customFormat="1" ht="30" customHeight="1" x14ac:dyDescent="0.2">
      <c r="A16" s="750"/>
      <c r="B16" s="633"/>
      <c r="C16" s="689" t="s">
        <v>114</v>
      </c>
      <c r="D16" s="634" t="s">
        <v>7</v>
      </c>
      <c r="E16" s="635" t="s">
        <v>1554</v>
      </c>
      <c r="F16" s="636"/>
      <c r="G16" s="637">
        <v>30.08</v>
      </c>
      <c r="H16" s="638"/>
      <c r="I16" s="636"/>
      <c r="J16" s="781"/>
      <c r="K16" s="782"/>
      <c r="L16" s="781"/>
      <c r="M16" s="782"/>
      <c r="N16" s="781"/>
      <c r="O16" s="782"/>
      <c r="P16" s="781"/>
      <c r="Q16" s="782"/>
      <c r="R16" s="781"/>
      <c r="S16" s="782"/>
      <c r="T16" s="781"/>
      <c r="U16" s="782"/>
      <c r="V16" s="1755"/>
      <c r="W16" s="1756"/>
      <c r="X16" s="781"/>
      <c r="Y16" s="782"/>
      <c r="Z16" s="1755"/>
      <c r="AA16" s="1756"/>
      <c r="AB16" s="1755"/>
      <c r="AC16" s="1756"/>
      <c r="AD16" s="781"/>
      <c r="AE16" s="782"/>
      <c r="AF16" s="781"/>
      <c r="AG16" s="782"/>
      <c r="AH16" s="781"/>
      <c r="AI16" s="782"/>
      <c r="AJ16" s="781"/>
      <c r="AK16" s="782"/>
      <c r="AL16" s="781"/>
      <c r="AM16" s="782"/>
      <c r="AN16" s="1755"/>
      <c r="AO16" s="1756"/>
      <c r="AP16" s="2119"/>
      <c r="AQ16" s="2120"/>
      <c r="AR16" s="781"/>
      <c r="AS16" s="782"/>
      <c r="AT16" s="781"/>
      <c r="AU16" s="782"/>
      <c r="AV16" s="919"/>
      <c r="JQ16" s="752"/>
      <c r="JR16" s="753"/>
      <c r="JS16" s="636"/>
      <c r="JT16" s="636"/>
      <c r="JU16" s="636"/>
      <c r="JV16" s="636"/>
      <c r="JW16" s="636"/>
      <c r="JX16" s="636"/>
      <c r="JY16" s="754"/>
      <c r="KY16" s="755" t="s">
        <v>114</v>
      </c>
      <c r="KZ16" s="755" t="s">
        <v>46</v>
      </c>
      <c r="LA16" s="751" t="s">
        <v>46</v>
      </c>
      <c r="LB16" s="751" t="s">
        <v>23</v>
      </c>
      <c r="LC16" s="751" t="s">
        <v>45</v>
      </c>
      <c r="LD16" s="755" t="s">
        <v>103</v>
      </c>
    </row>
    <row r="17" spans="1:330" s="3" customFormat="1" ht="30" customHeight="1" x14ac:dyDescent="0.2">
      <c r="A17" s="43"/>
      <c r="B17" s="550" t="s">
        <v>46</v>
      </c>
      <c r="C17" s="558" t="s">
        <v>105</v>
      </c>
      <c r="D17" s="559" t="s">
        <v>118</v>
      </c>
      <c r="E17" s="560" t="s">
        <v>119</v>
      </c>
      <c r="F17" s="561" t="s">
        <v>108</v>
      </c>
      <c r="G17" s="562">
        <v>974.49</v>
      </c>
      <c r="H17" s="563">
        <v>43.4</v>
      </c>
      <c r="I17" s="772">
        <f>ROUND(H17*G17,2)</f>
        <v>42292.87</v>
      </c>
      <c r="J17" s="783"/>
      <c r="K17" s="784">
        <f>ROUND(J17*$H17,2)</f>
        <v>0</v>
      </c>
      <c r="L17" s="783"/>
      <c r="M17" s="784">
        <f>ROUND(L17*$H17,2)</f>
        <v>0</v>
      </c>
      <c r="N17" s="783"/>
      <c r="O17" s="784">
        <f>ROUND(N17*$H17,2)</f>
        <v>0</v>
      </c>
      <c r="P17" s="783"/>
      <c r="Q17" s="784">
        <f>ROUND(P17*$H17,2)</f>
        <v>0</v>
      </c>
      <c r="R17" s="783"/>
      <c r="S17" s="784">
        <f>ROUND(R17*$H17,2)</f>
        <v>0</v>
      </c>
      <c r="T17" s="783"/>
      <c r="U17" s="784">
        <f>ROUND(T17*$H17,2)</f>
        <v>0</v>
      </c>
      <c r="V17" s="1757">
        <v>271</v>
      </c>
      <c r="W17" s="1758">
        <f>ROUND(V17*$H17,2)</f>
        <v>11761.4</v>
      </c>
      <c r="X17" s="783"/>
      <c r="Y17" s="784">
        <f>ROUND(X17*$H17,2)</f>
        <v>0</v>
      </c>
      <c r="Z17" s="1757">
        <v>170</v>
      </c>
      <c r="AA17" s="1758">
        <f>ROUND(Z17*$H17,2)</f>
        <v>7378</v>
      </c>
      <c r="AB17" s="1757">
        <v>100</v>
      </c>
      <c r="AC17" s="1758">
        <f>ROUND(AB17*$H17,2)</f>
        <v>4340</v>
      </c>
      <c r="AD17" s="783"/>
      <c r="AE17" s="784">
        <f>ROUND(AD17*$H17,2)</f>
        <v>0</v>
      </c>
      <c r="AF17" s="783"/>
      <c r="AG17" s="784">
        <f>ROUND(AF17*$H17,2)</f>
        <v>0</v>
      </c>
      <c r="AH17" s="783"/>
      <c r="AI17" s="784">
        <f>ROUND(AH17*$H17,2)</f>
        <v>0</v>
      </c>
      <c r="AJ17" s="783"/>
      <c r="AK17" s="784">
        <f>ROUND(AJ17*$H17,2)</f>
        <v>0</v>
      </c>
      <c r="AL17" s="783">
        <v>168</v>
      </c>
      <c r="AM17" s="784">
        <f>ROUND(AL17*$H17,2)</f>
        <v>7291.2</v>
      </c>
      <c r="AN17" s="1757">
        <v>250</v>
      </c>
      <c r="AO17" s="1758">
        <f>ROUND(AN17*$H17,2)</f>
        <v>10850</v>
      </c>
      <c r="AP17" s="2121">
        <v>0</v>
      </c>
      <c r="AQ17" s="2122">
        <f>ROUND(AP17*$H17,2)</f>
        <v>0</v>
      </c>
      <c r="AR17" s="783">
        <f>AP17+AN17+AL17+AJ17+AH17+AF17+AD17+AB17+Z17+X17+V17+T17+R17+P17+N17+L17+J17</f>
        <v>959</v>
      </c>
      <c r="AS17" s="784">
        <f>ROUND(AR17*H17,2)</f>
        <v>41620.6</v>
      </c>
      <c r="AT17" s="783">
        <f>G17-AR17</f>
        <v>15.490000000000009</v>
      </c>
      <c r="AU17" s="784">
        <f>ROUND(AT17*H17,2)</f>
        <v>672.27</v>
      </c>
      <c r="AV17" s="1072">
        <f>AU17/I17</f>
        <v>1.5895587128515989E-2</v>
      </c>
      <c r="JQ17" s="44"/>
      <c r="JR17" s="586" t="s">
        <v>7</v>
      </c>
      <c r="JS17" s="587" t="s">
        <v>31</v>
      </c>
      <c r="JT17" s="690"/>
      <c r="JU17" s="45">
        <f>JT17*G17</f>
        <v>0</v>
      </c>
      <c r="JV17" s="45">
        <v>0</v>
      </c>
      <c r="JW17" s="45">
        <f>JV17*G17</f>
        <v>0</v>
      </c>
      <c r="JX17" s="45">
        <v>0.28999999999999998</v>
      </c>
      <c r="JY17" s="588">
        <f>JX17*G17</f>
        <v>282.60210000000001</v>
      </c>
      <c r="KW17" s="46" t="s">
        <v>110</v>
      </c>
      <c r="KY17" s="46" t="s">
        <v>105</v>
      </c>
      <c r="KZ17" s="46" t="s">
        <v>46</v>
      </c>
      <c r="LD17" s="46" t="s">
        <v>103</v>
      </c>
      <c r="LJ17" s="589">
        <f>IF(JS17="základní",I17,0)</f>
        <v>42292.87</v>
      </c>
      <c r="LK17" s="589">
        <f>IF(JS17="snížená",I17,0)</f>
        <v>0</v>
      </c>
      <c r="LL17" s="589">
        <f>IF(JS17="zákl. přenesená",I17,0)</f>
        <v>0</v>
      </c>
      <c r="LM17" s="589">
        <f>IF(JS17="sníž. přenesená",I17,0)</f>
        <v>0</v>
      </c>
      <c r="LN17" s="589">
        <f>IF(JS17="nulová",I17,0)</f>
        <v>0</v>
      </c>
      <c r="LO17" s="46" t="s">
        <v>45</v>
      </c>
      <c r="LP17" s="589">
        <f>ROUND(H17*G17,2)</f>
        <v>42292.87</v>
      </c>
      <c r="LQ17" s="46" t="s">
        <v>110</v>
      </c>
      <c r="LR17" s="46" t="s">
        <v>1555</v>
      </c>
    </row>
    <row r="18" spans="1:330" s="3" customFormat="1" ht="30" customHeight="1" x14ac:dyDescent="0.2">
      <c r="A18" s="43"/>
      <c r="B18" s="625"/>
      <c r="C18" s="689" t="s">
        <v>112</v>
      </c>
      <c r="D18" s="690"/>
      <c r="E18" s="626" t="s">
        <v>121</v>
      </c>
      <c r="F18" s="690"/>
      <c r="G18" s="690"/>
      <c r="H18" s="197"/>
      <c r="I18" s="690"/>
      <c r="J18" s="777"/>
      <c r="K18" s="778"/>
      <c r="L18" s="777"/>
      <c r="M18" s="778"/>
      <c r="N18" s="777"/>
      <c r="O18" s="778"/>
      <c r="P18" s="777"/>
      <c r="Q18" s="778"/>
      <c r="R18" s="777"/>
      <c r="S18" s="778"/>
      <c r="T18" s="777"/>
      <c r="U18" s="778"/>
      <c r="V18" s="1751"/>
      <c r="W18" s="1752"/>
      <c r="X18" s="777"/>
      <c r="Y18" s="778"/>
      <c r="Z18" s="1751"/>
      <c r="AA18" s="1752"/>
      <c r="AB18" s="1751"/>
      <c r="AC18" s="1752"/>
      <c r="AD18" s="777"/>
      <c r="AE18" s="778"/>
      <c r="AF18" s="777"/>
      <c r="AG18" s="778"/>
      <c r="AH18" s="777"/>
      <c r="AI18" s="778"/>
      <c r="AJ18" s="777"/>
      <c r="AK18" s="778"/>
      <c r="AL18" s="777"/>
      <c r="AM18" s="778"/>
      <c r="AN18" s="1751"/>
      <c r="AO18" s="1752"/>
      <c r="AP18" s="2115"/>
      <c r="AQ18" s="2116"/>
      <c r="AR18" s="777"/>
      <c r="AS18" s="778"/>
      <c r="AT18" s="777"/>
      <c r="AU18" s="778"/>
      <c r="AV18" s="1071"/>
      <c r="JQ18" s="44"/>
      <c r="JR18" s="742"/>
      <c r="JS18" s="690"/>
      <c r="JT18" s="690"/>
      <c r="JU18" s="690"/>
      <c r="JV18" s="690"/>
      <c r="JW18" s="690"/>
      <c r="JX18" s="690"/>
      <c r="JY18" s="743"/>
      <c r="KY18" s="46" t="s">
        <v>112</v>
      </c>
      <c r="KZ18" s="46" t="s">
        <v>46</v>
      </c>
    </row>
    <row r="19" spans="1:330" s="745" customFormat="1" ht="30" customHeight="1" x14ac:dyDescent="0.2">
      <c r="A19" s="744"/>
      <c r="B19" s="627"/>
      <c r="C19" s="689" t="s">
        <v>114</v>
      </c>
      <c r="D19" s="628" t="s">
        <v>7</v>
      </c>
      <c r="E19" s="629" t="s">
        <v>1552</v>
      </c>
      <c r="F19" s="630"/>
      <c r="G19" s="628" t="s">
        <v>7</v>
      </c>
      <c r="H19" s="631"/>
      <c r="I19" s="630"/>
      <c r="J19" s="779"/>
      <c r="K19" s="780"/>
      <c r="L19" s="779"/>
      <c r="M19" s="780"/>
      <c r="N19" s="779"/>
      <c r="O19" s="780"/>
      <c r="P19" s="779"/>
      <c r="Q19" s="780"/>
      <c r="R19" s="779"/>
      <c r="S19" s="780"/>
      <c r="T19" s="779"/>
      <c r="U19" s="780"/>
      <c r="V19" s="1753"/>
      <c r="W19" s="1754"/>
      <c r="X19" s="779"/>
      <c r="Y19" s="780"/>
      <c r="Z19" s="1753"/>
      <c r="AA19" s="1754"/>
      <c r="AB19" s="1753"/>
      <c r="AC19" s="1754"/>
      <c r="AD19" s="779"/>
      <c r="AE19" s="780"/>
      <c r="AF19" s="779"/>
      <c r="AG19" s="780"/>
      <c r="AH19" s="779"/>
      <c r="AI19" s="780"/>
      <c r="AJ19" s="779"/>
      <c r="AK19" s="780"/>
      <c r="AL19" s="779"/>
      <c r="AM19" s="780"/>
      <c r="AN19" s="1753"/>
      <c r="AO19" s="1754"/>
      <c r="AP19" s="2117"/>
      <c r="AQ19" s="2118"/>
      <c r="AR19" s="779"/>
      <c r="AS19" s="780"/>
      <c r="AT19" s="779"/>
      <c r="AU19" s="780"/>
      <c r="AV19" s="918"/>
      <c r="JQ19" s="746"/>
      <c r="JR19" s="747"/>
      <c r="JS19" s="630"/>
      <c r="JT19" s="630"/>
      <c r="JU19" s="630"/>
      <c r="JV19" s="630"/>
      <c r="JW19" s="630"/>
      <c r="JX19" s="630"/>
      <c r="JY19" s="748"/>
      <c r="KY19" s="749" t="s">
        <v>114</v>
      </c>
      <c r="KZ19" s="749" t="s">
        <v>46</v>
      </c>
      <c r="LA19" s="745" t="s">
        <v>45</v>
      </c>
      <c r="LB19" s="745" t="s">
        <v>23</v>
      </c>
      <c r="LC19" s="745" t="s">
        <v>44</v>
      </c>
      <c r="LD19" s="749" t="s">
        <v>103</v>
      </c>
    </row>
    <row r="20" spans="1:330" s="745" customFormat="1" ht="30" customHeight="1" x14ac:dyDescent="0.2">
      <c r="A20" s="744"/>
      <c r="B20" s="627"/>
      <c r="C20" s="689" t="s">
        <v>114</v>
      </c>
      <c r="D20" s="628" t="s">
        <v>7</v>
      </c>
      <c r="E20" s="629" t="s">
        <v>122</v>
      </c>
      <c r="F20" s="630"/>
      <c r="G20" s="628" t="s">
        <v>7</v>
      </c>
      <c r="H20" s="631"/>
      <c r="I20" s="630"/>
      <c r="J20" s="779"/>
      <c r="K20" s="780"/>
      <c r="L20" s="779"/>
      <c r="M20" s="780"/>
      <c r="N20" s="779"/>
      <c r="O20" s="780"/>
      <c r="P20" s="779"/>
      <c r="Q20" s="780"/>
      <c r="R20" s="779"/>
      <c r="S20" s="780"/>
      <c r="T20" s="779"/>
      <c r="U20" s="780"/>
      <c r="V20" s="1753"/>
      <c r="W20" s="1754"/>
      <c r="X20" s="779"/>
      <c r="Y20" s="780"/>
      <c r="Z20" s="1753"/>
      <c r="AA20" s="1754"/>
      <c r="AB20" s="1753"/>
      <c r="AC20" s="1754"/>
      <c r="AD20" s="779"/>
      <c r="AE20" s="780"/>
      <c r="AF20" s="779"/>
      <c r="AG20" s="780"/>
      <c r="AH20" s="779"/>
      <c r="AI20" s="780"/>
      <c r="AJ20" s="779"/>
      <c r="AK20" s="780"/>
      <c r="AL20" s="779"/>
      <c r="AM20" s="780"/>
      <c r="AN20" s="1753"/>
      <c r="AO20" s="1754"/>
      <c r="AP20" s="2117"/>
      <c r="AQ20" s="2118"/>
      <c r="AR20" s="779"/>
      <c r="AS20" s="780"/>
      <c r="AT20" s="779"/>
      <c r="AU20" s="780"/>
      <c r="AV20" s="918"/>
      <c r="JQ20" s="746"/>
      <c r="JR20" s="747"/>
      <c r="JS20" s="630"/>
      <c r="JT20" s="630"/>
      <c r="JU20" s="630"/>
      <c r="JV20" s="630"/>
      <c r="JW20" s="630"/>
      <c r="JX20" s="630"/>
      <c r="JY20" s="748"/>
      <c r="KY20" s="749" t="s">
        <v>114</v>
      </c>
      <c r="KZ20" s="749" t="s">
        <v>46</v>
      </c>
      <c r="LA20" s="745" t="s">
        <v>45</v>
      </c>
      <c r="LB20" s="745" t="s">
        <v>23</v>
      </c>
      <c r="LC20" s="745" t="s">
        <v>44</v>
      </c>
      <c r="LD20" s="749" t="s">
        <v>103</v>
      </c>
    </row>
    <row r="21" spans="1:330" s="751" customFormat="1" ht="30" customHeight="1" x14ac:dyDescent="0.2">
      <c r="A21" s="750"/>
      <c r="B21" s="633"/>
      <c r="C21" s="689" t="s">
        <v>114</v>
      </c>
      <c r="D21" s="634" t="s">
        <v>7</v>
      </c>
      <c r="E21" s="635" t="s">
        <v>1556</v>
      </c>
      <c r="F21" s="636"/>
      <c r="G21" s="637">
        <v>217.04</v>
      </c>
      <c r="H21" s="638"/>
      <c r="I21" s="636"/>
      <c r="J21" s="781"/>
      <c r="K21" s="782"/>
      <c r="L21" s="781"/>
      <c r="M21" s="782"/>
      <c r="N21" s="781"/>
      <c r="O21" s="782"/>
      <c r="P21" s="781"/>
      <c r="Q21" s="782"/>
      <c r="R21" s="781"/>
      <c r="S21" s="782"/>
      <c r="T21" s="781"/>
      <c r="U21" s="782"/>
      <c r="V21" s="1755"/>
      <c r="W21" s="1756"/>
      <c r="X21" s="781"/>
      <c r="Y21" s="782"/>
      <c r="Z21" s="1755"/>
      <c r="AA21" s="1756"/>
      <c r="AB21" s="1755"/>
      <c r="AC21" s="1756"/>
      <c r="AD21" s="781"/>
      <c r="AE21" s="782"/>
      <c r="AF21" s="781"/>
      <c r="AG21" s="782"/>
      <c r="AH21" s="781"/>
      <c r="AI21" s="782"/>
      <c r="AJ21" s="781"/>
      <c r="AK21" s="782"/>
      <c r="AL21" s="781"/>
      <c r="AM21" s="782"/>
      <c r="AN21" s="1755"/>
      <c r="AO21" s="1756"/>
      <c r="AP21" s="2119"/>
      <c r="AQ21" s="2120"/>
      <c r="AR21" s="781"/>
      <c r="AS21" s="782"/>
      <c r="AT21" s="781"/>
      <c r="AU21" s="782"/>
      <c r="AV21" s="919"/>
      <c r="JQ21" s="752"/>
      <c r="JR21" s="753"/>
      <c r="JS21" s="636"/>
      <c r="JT21" s="636"/>
      <c r="JU21" s="636"/>
      <c r="JV21" s="636"/>
      <c r="JW21" s="636"/>
      <c r="JX21" s="636"/>
      <c r="JY21" s="754"/>
      <c r="KY21" s="755" t="s">
        <v>114</v>
      </c>
      <c r="KZ21" s="755" t="s">
        <v>46</v>
      </c>
      <c r="LA21" s="751" t="s">
        <v>46</v>
      </c>
      <c r="LB21" s="751" t="s">
        <v>23</v>
      </c>
      <c r="LC21" s="751" t="s">
        <v>44</v>
      </c>
      <c r="LD21" s="755" t="s">
        <v>103</v>
      </c>
    </row>
    <row r="22" spans="1:330" s="751" customFormat="1" ht="30" customHeight="1" x14ac:dyDescent="0.2">
      <c r="A22" s="750"/>
      <c r="B22" s="633"/>
      <c r="C22" s="689" t="s">
        <v>114</v>
      </c>
      <c r="D22" s="634" t="s">
        <v>7</v>
      </c>
      <c r="E22" s="635" t="s">
        <v>1557</v>
      </c>
      <c r="F22" s="636"/>
      <c r="G22" s="637">
        <v>15.88</v>
      </c>
      <c r="H22" s="638"/>
      <c r="I22" s="636"/>
      <c r="J22" s="781"/>
      <c r="K22" s="782"/>
      <c r="L22" s="781"/>
      <c r="M22" s="782"/>
      <c r="N22" s="781"/>
      <c r="O22" s="782"/>
      <c r="P22" s="781"/>
      <c r="Q22" s="782"/>
      <c r="R22" s="781"/>
      <c r="S22" s="782"/>
      <c r="T22" s="781"/>
      <c r="U22" s="782"/>
      <c r="V22" s="1755"/>
      <c r="W22" s="1756"/>
      <c r="X22" s="781"/>
      <c r="Y22" s="782"/>
      <c r="Z22" s="1755"/>
      <c r="AA22" s="1756"/>
      <c r="AB22" s="1755"/>
      <c r="AC22" s="1756"/>
      <c r="AD22" s="781"/>
      <c r="AE22" s="782"/>
      <c r="AF22" s="781"/>
      <c r="AG22" s="782"/>
      <c r="AH22" s="781"/>
      <c r="AI22" s="782"/>
      <c r="AJ22" s="781"/>
      <c r="AK22" s="782"/>
      <c r="AL22" s="781"/>
      <c r="AM22" s="782"/>
      <c r="AN22" s="1755"/>
      <c r="AO22" s="1756"/>
      <c r="AP22" s="2119"/>
      <c r="AQ22" s="2120"/>
      <c r="AR22" s="781"/>
      <c r="AS22" s="782"/>
      <c r="AT22" s="781"/>
      <c r="AU22" s="782"/>
      <c r="AV22" s="919"/>
      <c r="JQ22" s="752"/>
      <c r="JR22" s="753"/>
      <c r="JS22" s="636"/>
      <c r="JT22" s="636"/>
      <c r="JU22" s="636"/>
      <c r="JV22" s="636"/>
      <c r="JW22" s="636"/>
      <c r="JX22" s="636"/>
      <c r="JY22" s="754"/>
      <c r="KY22" s="755" t="s">
        <v>114</v>
      </c>
      <c r="KZ22" s="755" t="s">
        <v>46</v>
      </c>
      <c r="LA22" s="751" t="s">
        <v>46</v>
      </c>
      <c r="LB22" s="751" t="s">
        <v>23</v>
      </c>
      <c r="LC22" s="751" t="s">
        <v>44</v>
      </c>
      <c r="LD22" s="755" t="s">
        <v>103</v>
      </c>
    </row>
    <row r="23" spans="1:330" s="757" customFormat="1" ht="30" customHeight="1" x14ac:dyDescent="0.2">
      <c r="A23" s="756"/>
      <c r="B23" s="647"/>
      <c r="C23" s="689" t="s">
        <v>114</v>
      </c>
      <c r="D23" s="648" t="s">
        <v>7</v>
      </c>
      <c r="E23" s="649" t="s">
        <v>125</v>
      </c>
      <c r="F23" s="650"/>
      <c r="G23" s="651">
        <v>232.92</v>
      </c>
      <c r="H23" s="652"/>
      <c r="I23" s="650"/>
      <c r="J23" s="785"/>
      <c r="K23" s="786"/>
      <c r="L23" s="785"/>
      <c r="M23" s="786"/>
      <c r="N23" s="785"/>
      <c r="O23" s="786"/>
      <c r="P23" s="785"/>
      <c r="Q23" s="786"/>
      <c r="R23" s="785"/>
      <c r="S23" s="786"/>
      <c r="T23" s="785"/>
      <c r="U23" s="786"/>
      <c r="V23" s="1759"/>
      <c r="W23" s="1760"/>
      <c r="X23" s="785"/>
      <c r="Y23" s="786"/>
      <c r="Z23" s="1759"/>
      <c r="AA23" s="1760"/>
      <c r="AB23" s="1759"/>
      <c r="AC23" s="1760"/>
      <c r="AD23" s="785"/>
      <c r="AE23" s="786"/>
      <c r="AF23" s="785"/>
      <c r="AG23" s="786"/>
      <c r="AH23" s="785"/>
      <c r="AI23" s="786"/>
      <c r="AJ23" s="785"/>
      <c r="AK23" s="786"/>
      <c r="AL23" s="785"/>
      <c r="AM23" s="786"/>
      <c r="AN23" s="1759"/>
      <c r="AO23" s="1760"/>
      <c r="AP23" s="2123"/>
      <c r="AQ23" s="2124"/>
      <c r="AR23" s="785"/>
      <c r="AS23" s="786"/>
      <c r="AT23" s="785"/>
      <c r="AU23" s="786"/>
      <c r="AV23" s="921"/>
      <c r="JQ23" s="758"/>
      <c r="JR23" s="759"/>
      <c r="JS23" s="650"/>
      <c r="JT23" s="650"/>
      <c r="JU23" s="650"/>
      <c r="JV23" s="650"/>
      <c r="JW23" s="650"/>
      <c r="JX23" s="650"/>
      <c r="JY23" s="760"/>
      <c r="KY23" s="761" t="s">
        <v>114</v>
      </c>
      <c r="KZ23" s="761" t="s">
        <v>46</v>
      </c>
      <c r="LA23" s="757" t="s">
        <v>126</v>
      </c>
      <c r="LB23" s="757" t="s">
        <v>23</v>
      </c>
      <c r="LC23" s="757" t="s">
        <v>44</v>
      </c>
      <c r="LD23" s="761" t="s">
        <v>103</v>
      </c>
    </row>
    <row r="24" spans="1:330" s="745" customFormat="1" ht="30" customHeight="1" x14ac:dyDescent="0.2">
      <c r="A24" s="744"/>
      <c r="B24" s="627"/>
      <c r="C24" s="689" t="s">
        <v>114</v>
      </c>
      <c r="D24" s="628" t="s">
        <v>7</v>
      </c>
      <c r="E24" s="629" t="s">
        <v>1342</v>
      </c>
      <c r="F24" s="630"/>
      <c r="G24" s="628" t="s">
        <v>7</v>
      </c>
      <c r="H24" s="631"/>
      <c r="I24" s="630"/>
      <c r="J24" s="779"/>
      <c r="K24" s="780"/>
      <c r="L24" s="779"/>
      <c r="M24" s="780"/>
      <c r="N24" s="779"/>
      <c r="O24" s="780"/>
      <c r="P24" s="779"/>
      <c r="Q24" s="780"/>
      <c r="R24" s="779"/>
      <c r="S24" s="780"/>
      <c r="T24" s="779"/>
      <c r="U24" s="780"/>
      <c r="V24" s="1753"/>
      <c r="W24" s="1754"/>
      <c r="X24" s="779"/>
      <c r="Y24" s="780"/>
      <c r="Z24" s="1753"/>
      <c r="AA24" s="1754"/>
      <c r="AB24" s="1753"/>
      <c r="AC24" s="1754"/>
      <c r="AD24" s="779"/>
      <c r="AE24" s="780"/>
      <c r="AF24" s="779"/>
      <c r="AG24" s="780"/>
      <c r="AH24" s="779"/>
      <c r="AI24" s="780"/>
      <c r="AJ24" s="779"/>
      <c r="AK24" s="780"/>
      <c r="AL24" s="779"/>
      <c r="AM24" s="780"/>
      <c r="AN24" s="1753"/>
      <c r="AO24" s="1754"/>
      <c r="AP24" s="2117"/>
      <c r="AQ24" s="2118"/>
      <c r="AR24" s="779"/>
      <c r="AS24" s="780"/>
      <c r="AT24" s="779"/>
      <c r="AU24" s="780"/>
      <c r="AV24" s="918"/>
      <c r="JQ24" s="746"/>
      <c r="JR24" s="747"/>
      <c r="JS24" s="630"/>
      <c r="JT24" s="630"/>
      <c r="JU24" s="630"/>
      <c r="JV24" s="630"/>
      <c r="JW24" s="630"/>
      <c r="JX24" s="630"/>
      <c r="JY24" s="748"/>
      <c r="KY24" s="749" t="s">
        <v>114</v>
      </c>
      <c r="KZ24" s="749" t="s">
        <v>46</v>
      </c>
      <c r="LA24" s="745" t="s">
        <v>45</v>
      </c>
      <c r="LB24" s="745" t="s">
        <v>23</v>
      </c>
      <c r="LC24" s="745" t="s">
        <v>44</v>
      </c>
      <c r="LD24" s="749" t="s">
        <v>103</v>
      </c>
    </row>
    <row r="25" spans="1:330" s="751" customFormat="1" ht="30" customHeight="1" x14ac:dyDescent="0.2">
      <c r="A25" s="750"/>
      <c r="B25" s="633"/>
      <c r="C25" s="689" t="s">
        <v>114</v>
      </c>
      <c r="D25" s="634" t="s">
        <v>7</v>
      </c>
      <c r="E25" s="635" t="s">
        <v>1558</v>
      </c>
      <c r="F25" s="636"/>
      <c r="G25" s="637">
        <v>599.79</v>
      </c>
      <c r="H25" s="638"/>
      <c r="I25" s="636"/>
      <c r="J25" s="781"/>
      <c r="K25" s="782"/>
      <c r="L25" s="781"/>
      <c r="M25" s="782"/>
      <c r="N25" s="781"/>
      <c r="O25" s="782"/>
      <c r="P25" s="781"/>
      <c r="Q25" s="782"/>
      <c r="R25" s="781"/>
      <c r="S25" s="782"/>
      <c r="T25" s="781"/>
      <c r="U25" s="782"/>
      <c r="V25" s="1755"/>
      <c r="W25" s="1756"/>
      <c r="X25" s="781"/>
      <c r="Y25" s="782"/>
      <c r="Z25" s="1755"/>
      <c r="AA25" s="1756"/>
      <c r="AB25" s="1755"/>
      <c r="AC25" s="1756"/>
      <c r="AD25" s="781"/>
      <c r="AE25" s="782"/>
      <c r="AF25" s="781"/>
      <c r="AG25" s="782"/>
      <c r="AH25" s="781"/>
      <c r="AI25" s="782"/>
      <c r="AJ25" s="781"/>
      <c r="AK25" s="782"/>
      <c r="AL25" s="781"/>
      <c r="AM25" s="782"/>
      <c r="AN25" s="1755"/>
      <c r="AO25" s="1756"/>
      <c r="AP25" s="2119"/>
      <c r="AQ25" s="2120"/>
      <c r="AR25" s="781"/>
      <c r="AS25" s="782"/>
      <c r="AT25" s="781"/>
      <c r="AU25" s="782"/>
      <c r="AV25" s="919"/>
      <c r="JQ25" s="752"/>
      <c r="JR25" s="753"/>
      <c r="JS25" s="636"/>
      <c r="JT25" s="636"/>
      <c r="JU25" s="636"/>
      <c r="JV25" s="636"/>
      <c r="JW25" s="636"/>
      <c r="JX25" s="636"/>
      <c r="JY25" s="754"/>
      <c r="KY25" s="755" t="s">
        <v>114</v>
      </c>
      <c r="KZ25" s="755" t="s">
        <v>46</v>
      </c>
      <c r="LA25" s="751" t="s">
        <v>46</v>
      </c>
      <c r="LB25" s="751" t="s">
        <v>23</v>
      </c>
      <c r="LC25" s="751" t="s">
        <v>44</v>
      </c>
      <c r="LD25" s="755" t="s">
        <v>103</v>
      </c>
    </row>
    <row r="26" spans="1:330" s="751" customFormat="1" ht="30" customHeight="1" x14ac:dyDescent="0.2">
      <c r="A26" s="750"/>
      <c r="B26" s="633"/>
      <c r="C26" s="689" t="s">
        <v>114</v>
      </c>
      <c r="D26" s="634" t="s">
        <v>7</v>
      </c>
      <c r="E26" s="635" t="s">
        <v>1559</v>
      </c>
      <c r="F26" s="636"/>
      <c r="G26" s="637">
        <v>115.44</v>
      </c>
      <c r="H26" s="638"/>
      <c r="I26" s="636"/>
      <c r="J26" s="781"/>
      <c r="K26" s="782"/>
      <c r="L26" s="781"/>
      <c r="M26" s="782"/>
      <c r="N26" s="781"/>
      <c r="O26" s="782"/>
      <c r="P26" s="781"/>
      <c r="Q26" s="782"/>
      <c r="R26" s="781"/>
      <c r="S26" s="782"/>
      <c r="T26" s="781"/>
      <c r="U26" s="782"/>
      <c r="V26" s="1755"/>
      <c r="W26" s="1756"/>
      <c r="X26" s="781"/>
      <c r="Y26" s="782"/>
      <c r="Z26" s="1755"/>
      <c r="AA26" s="1756"/>
      <c r="AB26" s="1755"/>
      <c r="AC26" s="1756"/>
      <c r="AD26" s="781"/>
      <c r="AE26" s="782"/>
      <c r="AF26" s="781"/>
      <c r="AG26" s="782"/>
      <c r="AH26" s="781"/>
      <c r="AI26" s="782"/>
      <c r="AJ26" s="781"/>
      <c r="AK26" s="782"/>
      <c r="AL26" s="781"/>
      <c r="AM26" s="782"/>
      <c r="AN26" s="1755"/>
      <c r="AO26" s="1756"/>
      <c r="AP26" s="2119"/>
      <c r="AQ26" s="2120"/>
      <c r="AR26" s="781"/>
      <c r="AS26" s="782"/>
      <c r="AT26" s="781"/>
      <c r="AU26" s="782"/>
      <c r="AV26" s="919"/>
      <c r="JQ26" s="752"/>
      <c r="JR26" s="753"/>
      <c r="JS26" s="636"/>
      <c r="JT26" s="636"/>
      <c r="JU26" s="636"/>
      <c r="JV26" s="636"/>
      <c r="JW26" s="636"/>
      <c r="JX26" s="636"/>
      <c r="JY26" s="754"/>
      <c r="KY26" s="755" t="s">
        <v>114</v>
      </c>
      <c r="KZ26" s="755" t="s">
        <v>46</v>
      </c>
      <c r="LA26" s="751" t="s">
        <v>46</v>
      </c>
      <c r="LB26" s="751" t="s">
        <v>23</v>
      </c>
      <c r="LC26" s="751" t="s">
        <v>44</v>
      </c>
      <c r="LD26" s="755" t="s">
        <v>103</v>
      </c>
    </row>
    <row r="27" spans="1:330" s="757" customFormat="1" ht="30" customHeight="1" x14ac:dyDescent="0.2">
      <c r="A27" s="756"/>
      <c r="B27" s="647"/>
      <c r="C27" s="689" t="s">
        <v>114</v>
      </c>
      <c r="D27" s="648" t="s">
        <v>7</v>
      </c>
      <c r="E27" s="649" t="s">
        <v>125</v>
      </c>
      <c r="F27" s="650"/>
      <c r="G27" s="651">
        <v>715.23</v>
      </c>
      <c r="H27" s="652"/>
      <c r="I27" s="650"/>
      <c r="J27" s="785"/>
      <c r="K27" s="786"/>
      <c r="L27" s="785"/>
      <c r="M27" s="786"/>
      <c r="N27" s="785"/>
      <c r="O27" s="786"/>
      <c r="P27" s="785"/>
      <c r="Q27" s="786"/>
      <c r="R27" s="785"/>
      <c r="S27" s="786"/>
      <c r="T27" s="785"/>
      <c r="U27" s="786"/>
      <c r="V27" s="1759"/>
      <c r="W27" s="1760"/>
      <c r="X27" s="785"/>
      <c r="Y27" s="786"/>
      <c r="Z27" s="1759"/>
      <c r="AA27" s="1760"/>
      <c r="AB27" s="1759"/>
      <c r="AC27" s="1760"/>
      <c r="AD27" s="785"/>
      <c r="AE27" s="786"/>
      <c r="AF27" s="785"/>
      <c r="AG27" s="786"/>
      <c r="AH27" s="785"/>
      <c r="AI27" s="786"/>
      <c r="AJ27" s="785"/>
      <c r="AK27" s="786"/>
      <c r="AL27" s="785"/>
      <c r="AM27" s="786"/>
      <c r="AN27" s="1759"/>
      <c r="AO27" s="1760"/>
      <c r="AP27" s="2123"/>
      <c r="AQ27" s="2124"/>
      <c r="AR27" s="785"/>
      <c r="AS27" s="786"/>
      <c r="AT27" s="785"/>
      <c r="AU27" s="786"/>
      <c r="AV27" s="921"/>
      <c r="JQ27" s="758"/>
      <c r="JR27" s="759"/>
      <c r="JS27" s="650"/>
      <c r="JT27" s="650"/>
      <c r="JU27" s="650"/>
      <c r="JV27" s="650"/>
      <c r="JW27" s="650"/>
      <c r="JX27" s="650"/>
      <c r="JY27" s="760"/>
      <c r="KY27" s="761" t="s">
        <v>114</v>
      </c>
      <c r="KZ27" s="761" t="s">
        <v>46</v>
      </c>
      <c r="LA27" s="757" t="s">
        <v>126</v>
      </c>
      <c r="LB27" s="757" t="s">
        <v>23</v>
      </c>
      <c r="LC27" s="757" t="s">
        <v>44</v>
      </c>
      <c r="LD27" s="761" t="s">
        <v>103</v>
      </c>
    </row>
    <row r="28" spans="1:330" s="745" customFormat="1" ht="30" customHeight="1" x14ac:dyDescent="0.2">
      <c r="A28" s="744"/>
      <c r="B28" s="627"/>
      <c r="C28" s="689" t="s">
        <v>114</v>
      </c>
      <c r="D28" s="628" t="s">
        <v>7</v>
      </c>
      <c r="E28" s="629" t="s">
        <v>1560</v>
      </c>
      <c r="F28" s="630"/>
      <c r="G28" s="628" t="s">
        <v>7</v>
      </c>
      <c r="H28" s="631"/>
      <c r="I28" s="630"/>
      <c r="J28" s="779"/>
      <c r="K28" s="780"/>
      <c r="L28" s="779"/>
      <c r="M28" s="780"/>
      <c r="N28" s="779"/>
      <c r="O28" s="780"/>
      <c r="P28" s="779"/>
      <c r="Q28" s="780"/>
      <c r="R28" s="779"/>
      <c r="S28" s="780"/>
      <c r="T28" s="779"/>
      <c r="U28" s="780"/>
      <c r="V28" s="1753"/>
      <c r="W28" s="1754"/>
      <c r="X28" s="779"/>
      <c r="Y28" s="780"/>
      <c r="Z28" s="1753"/>
      <c r="AA28" s="1754"/>
      <c r="AB28" s="1753"/>
      <c r="AC28" s="1754"/>
      <c r="AD28" s="779"/>
      <c r="AE28" s="780"/>
      <c r="AF28" s="779"/>
      <c r="AG28" s="780"/>
      <c r="AH28" s="779"/>
      <c r="AI28" s="780"/>
      <c r="AJ28" s="779"/>
      <c r="AK28" s="780"/>
      <c r="AL28" s="779"/>
      <c r="AM28" s="780"/>
      <c r="AN28" s="1753"/>
      <c r="AO28" s="1754"/>
      <c r="AP28" s="2117"/>
      <c r="AQ28" s="2118"/>
      <c r="AR28" s="779"/>
      <c r="AS28" s="780"/>
      <c r="AT28" s="779"/>
      <c r="AU28" s="780"/>
      <c r="AV28" s="918"/>
      <c r="JQ28" s="746"/>
      <c r="JR28" s="747"/>
      <c r="JS28" s="630"/>
      <c r="JT28" s="630"/>
      <c r="JU28" s="630"/>
      <c r="JV28" s="630"/>
      <c r="JW28" s="630"/>
      <c r="JX28" s="630"/>
      <c r="JY28" s="748"/>
      <c r="KY28" s="749" t="s">
        <v>114</v>
      </c>
      <c r="KZ28" s="749" t="s">
        <v>46</v>
      </c>
      <c r="LA28" s="745" t="s">
        <v>45</v>
      </c>
      <c r="LB28" s="745" t="s">
        <v>23</v>
      </c>
      <c r="LC28" s="745" t="s">
        <v>44</v>
      </c>
      <c r="LD28" s="749" t="s">
        <v>103</v>
      </c>
    </row>
    <row r="29" spans="1:330" s="751" customFormat="1" ht="30" customHeight="1" x14ac:dyDescent="0.2">
      <c r="A29" s="750"/>
      <c r="B29" s="633"/>
      <c r="C29" s="689" t="s">
        <v>114</v>
      </c>
      <c r="D29" s="634" t="s">
        <v>7</v>
      </c>
      <c r="E29" s="635" t="s">
        <v>1561</v>
      </c>
      <c r="F29" s="636"/>
      <c r="G29" s="637">
        <v>18.8</v>
      </c>
      <c r="H29" s="638"/>
      <c r="I29" s="636"/>
      <c r="J29" s="781"/>
      <c r="K29" s="782"/>
      <c r="L29" s="781"/>
      <c r="M29" s="782"/>
      <c r="N29" s="781"/>
      <c r="O29" s="782"/>
      <c r="P29" s="781"/>
      <c r="Q29" s="782"/>
      <c r="R29" s="781"/>
      <c r="S29" s="782"/>
      <c r="T29" s="781"/>
      <c r="U29" s="782"/>
      <c r="V29" s="1755"/>
      <c r="W29" s="1756"/>
      <c r="X29" s="781"/>
      <c r="Y29" s="782"/>
      <c r="Z29" s="1755"/>
      <c r="AA29" s="1756"/>
      <c r="AB29" s="1755"/>
      <c r="AC29" s="1756"/>
      <c r="AD29" s="781"/>
      <c r="AE29" s="782"/>
      <c r="AF29" s="781"/>
      <c r="AG29" s="782"/>
      <c r="AH29" s="781"/>
      <c r="AI29" s="782"/>
      <c r="AJ29" s="781"/>
      <c r="AK29" s="782"/>
      <c r="AL29" s="781"/>
      <c r="AM29" s="782"/>
      <c r="AN29" s="1755"/>
      <c r="AO29" s="1756"/>
      <c r="AP29" s="2119"/>
      <c r="AQ29" s="2120"/>
      <c r="AR29" s="781"/>
      <c r="AS29" s="782"/>
      <c r="AT29" s="781"/>
      <c r="AU29" s="782"/>
      <c r="AV29" s="919"/>
      <c r="JQ29" s="752"/>
      <c r="JR29" s="753"/>
      <c r="JS29" s="636"/>
      <c r="JT29" s="636"/>
      <c r="JU29" s="636"/>
      <c r="JV29" s="636"/>
      <c r="JW29" s="636"/>
      <c r="JX29" s="636"/>
      <c r="JY29" s="754"/>
      <c r="KY29" s="755" t="s">
        <v>114</v>
      </c>
      <c r="KZ29" s="755" t="s">
        <v>46</v>
      </c>
      <c r="LA29" s="751" t="s">
        <v>46</v>
      </c>
      <c r="LB29" s="751" t="s">
        <v>23</v>
      </c>
      <c r="LC29" s="751" t="s">
        <v>44</v>
      </c>
      <c r="LD29" s="755" t="s">
        <v>103</v>
      </c>
    </row>
    <row r="30" spans="1:330" s="745" customFormat="1" ht="30" customHeight="1" x14ac:dyDescent="0.2">
      <c r="A30" s="744"/>
      <c r="B30" s="627"/>
      <c r="C30" s="689" t="s">
        <v>114</v>
      </c>
      <c r="D30" s="628" t="s">
        <v>7</v>
      </c>
      <c r="E30" s="629" t="s">
        <v>1562</v>
      </c>
      <c r="F30" s="630"/>
      <c r="G30" s="628" t="s">
        <v>7</v>
      </c>
      <c r="H30" s="631"/>
      <c r="I30" s="630"/>
      <c r="J30" s="779"/>
      <c r="K30" s="780"/>
      <c r="L30" s="779"/>
      <c r="M30" s="780"/>
      <c r="N30" s="779"/>
      <c r="O30" s="780"/>
      <c r="P30" s="779"/>
      <c r="Q30" s="780"/>
      <c r="R30" s="779"/>
      <c r="S30" s="780"/>
      <c r="T30" s="779"/>
      <c r="U30" s="780"/>
      <c r="V30" s="1753"/>
      <c r="W30" s="1754"/>
      <c r="X30" s="779"/>
      <c r="Y30" s="780"/>
      <c r="Z30" s="1753"/>
      <c r="AA30" s="1754"/>
      <c r="AB30" s="1753"/>
      <c r="AC30" s="1754"/>
      <c r="AD30" s="779"/>
      <c r="AE30" s="780"/>
      <c r="AF30" s="779"/>
      <c r="AG30" s="780"/>
      <c r="AH30" s="779"/>
      <c r="AI30" s="780"/>
      <c r="AJ30" s="779"/>
      <c r="AK30" s="780"/>
      <c r="AL30" s="779"/>
      <c r="AM30" s="780"/>
      <c r="AN30" s="1753"/>
      <c r="AO30" s="1754"/>
      <c r="AP30" s="2117"/>
      <c r="AQ30" s="2118"/>
      <c r="AR30" s="779"/>
      <c r="AS30" s="780"/>
      <c r="AT30" s="779"/>
      <c r="AU30" s="780"/>
      <c r="AV30" s="918"/>
      <c r="JQ30" s="746"/>
      <c r="JR30" s="747"/>
      <c r="JS30" s="630"/>
      <c r="JT30" s="630"/>
      <c r="JU30" s="630"/>
      <c r="JV30" s="630"/>
      <c r="JW30" s="630"/>
      <c r="JX30" s="630"/>
      <c r="JY30" s="748"/>
      <c r="KY30" s="749" t="s">
        <v>114</v>
      </c>
      <c r="KZ30" s="749" t="s">
        <v>46</v>
      </c>
      <c r="LA30" s="745" t="s">
        <v>45</v>
      </c>
      <c r="LB30" s="745" t="s">
        <v>23</v>
      </c>
      <c r="LC30" s="745" t="s">
        <v>44</v>
      </c>
      <c r="LD30" s="749" t="s">
        <v>103</v>
      </c>
    </row>
    <row r="31" spans="1:330" s="751" customFormat="1" ht="30" customHeight="1" x14ac:dyDescent="0.2">
      <c r="A31" s="750"/>
      <c r="B31" s="633"/>
      <c r="C31" s="689" t="s">
        <v>114</v>
      </c>
      <c r="D31" s="634" t="s">
        <v>7</v>
      </c>
      <c r="E31" s="635" t="s">
        <v>1563</v>
      </c>
      <c r="F31" s="636"/>
      <c r="G31" s="637">
        <v>7.54</v>
      </c>
      <c r="H31" s="638"/>
      <c r="I31" s="636"/>
      <c r="J31" s="781"/>
      <c r="K31" s="782"/>
      <c r="L31" s="781"/>
      <c r="M31" s="782"/>
      <c r="N31" s="781"/>
      <c r="O31" s="782"/>
      <c r="P31" s="781"/>
      <c r="Q31" s="782"/>
      <c r="R31" s="781"/>
      <c r="S31" s="782"/>
      <c r="T31" s="781"/>
      <c r="U31" s="782"/>
      <c r="V31" s="1755"/>
      <c r="W31" s="1756"/>
      <c r="X31" s="781"/>
      <c r="Y31" s="782"/>
      <c r="Z31" s="1755"/>
      <c r="AA31" s="1756"/>
      <c r="AB31" s="1755"/>
      <c r="AC31" s="1756"/>
      <c r="AD31" s="781"/>
      <c r="AE31" s="782"/>
      <c r="AF31" s="781"/>
      <c r="AG31" s="782"/>
      <c r="AH31" s="781"/>
      <c r="AI31" s="782"/>
      <c r="AJ31" s="781"/>
      <c r="AK31" s="782"/>
      <c r="AL31" s="781"/>
      <c r="AM31" s="782"/>
      <c r="AN31" s="1755"/>
      <c r="AO31" s="1756"/>
      <c r="AP31" s="2119"/>
      <c r="AQ31" s="2120"/>
      <c r="AR31" s="781"/>
      <c r="AS31" s="782"/>
      <c r="AT31" s="781"/>
      <c r="AU31" s="782"/>
      <c r="AV31" s="919"/>
      <c r="JQ31" s="752"/>
      <c r="JR31" s="753"/>
      <c r="JS31" s="636"/>
      <c r="JT31" s="636"/>
      <c r="JU31" s="636"/>
      <c r="JV31" s="636"/>
      <c r="JW31" s="636"/>
      <c r="JX31" s="636"/>
      <c r="JY31" s="754"/>
      <c r="KY31" s="755" t="s">
        <v>114</v>
      </c>
      <c r="KZ31" s="755" t="s">
        <v>46</v>
      </c>
      <c r="LA31" s="751" t="s">
        <v>46</v>
      </c>
      <c r="LB31" s="751" t="s">
        <v>23</v>
      </c>
      <c r="LC31" s="751" t="s">
        <v>44</v>
      </c>
      <c r="LD31" s="755" t="s">
        <v>103</v>
      </c>
    </row>
    <row r="32" spans="1:330" s="763" customFormat="1" ht="30" customHeight="1" x14ac:dyDescent="0.2">
      <c r="A32" s="762"/>
      <c r="B32" s="640"/>
      <c r="C32" s="689" t="s">
        <v>114</v>
      </c>
      <c r="D32" s="641" t="s">
        <v>7</v>
      </c>
      <c r="E32" s="642" t="s">
        <v>132</v>
      </c>
      <c r="F32" s="643"/>
      <c r="G32" s="644">
        <v>974.48999999999978</v>
      </c>
      <c r="H32" s="645"/>
      <c r="I32" s="643"/>
      <c r="J32" s="787"/>
      <c r="K32" s="788"/>
      <c r="L32" s="787"/>
      <c r="M32" s="788"/>
      <c r="N32" s="787"/>
      <c r="O32" s="788"/>
      <c r="P32" s="787"/>
      <c r="Q32" s="788"/>
      <c r="R32" s="787"/>
      <c r="S32" s="788"/>
      <c r="T32" s="787"/>
      <c r="U32" s="788"/>
      <c r="V32" s="1761"/>
      <c r="W32" s="1762"/>
      <c r="X32" s="787"/>
      <c r="Y32" s="788"/>
      <c r="Z32" s="1761"/>
      <c r="AA32" s="1762"/>
      <c r="AB32" s="1761"/>
      <c r="AC32" s="1762"/>
      <c r="AD32" s="787"/>
      <c r="AE32" s="788"/>
      <c r="AF32" s="787"/>
      <c r="AG32" s="788"/>
      <c r="AH32" s="787"/>
      <c r="AI32" s="788"/>
      <c r="AJ32" s="787"/>
      <c r="AK32" s="788"/>
      <c r="AL32" s="787"/>
      <c r="AM32" s="788"/>
      <c r="AN32" s="1761"/>
      <c r="AO32" s="1762"/>
      <c r="AP32" s="2125"/>
      <c r="AQ32" s="2126"/>
      <c r="AR32" s="787"/>
      <c r="AS32" s="788"/>
      <c r="AT32" s="787"/>
      <c r="AU32" s="788"/>
      <c r="AV32" s="920"/>
      <c r="JQ32" s="764"/>
      <c r="JR32" s="765"/>
      <c r="JS32" s="643"/>
      <c r="JT32" s="643"/>
      <c r="JU32" s="643"/>
      <c r="JV32" s="643"/>
      <c r="JW32" s="643"/>
      <c r="JX32" s="643"/>
      <c r="JY32" s="766"/>
      <c r="KY32" s="767" t="s">
        <v>114</v>
      </c>
      <c r="KZ32" s="767" t="s">
        <v>46</v>
      </c>
      <c r="LA32" s="763" t="s">
        <v>110</v>
      </c>
      <c r="LB32" s="763" t="s">
        <v>23</v>
      </c>
      <c r="LC32" s="763" t="s">
        <v>45</v>
      </c>
      <c r="LD32" s="767" t="s">
        <v>103</v>
      </c>
    </row>
    <row r="33" spans="1:330" s="3" customFormat="1" ht="30" customHeight="1" x14ac:dyDescent="0.2">
      <c r="A33" s="43"/>
      <c r="B33" s="550" t="s">
        <v>126</v>
      </c>
      <c r="C33" s="558" t="s">
        <v>105</v>
      </c>
      <c r="D33" s="559" t="s">
        <v>133</v>
      </c>
      <c r="E33" s="560" t="s">
        <v>134</v>
      </c>
      <c r="F33" s="561" t="s">
        <v>108</v>
      </c>
      <c r="G33" s="562">
        <v>727.29</v>
      </c>
      <c r="H33" s="563">
        <v>25.8</v>
      </c>
      <c r="I33" s="772">
        <f>ROUND(H33*G33,2)</f>
        <v>18764.080000000002</v>
      </c>
      <c r="J33" s="783"/>
      <c r="K33" s="784">
        <f>ROUND(J33*$H33,2)</f>
        <v>0</v>
      </c>
      <c r="L33" s="783"/>
      <c r="M33" s="784">
        <f>ROUND(L33*$H33,2)</f>
        <v>0</v>
      </c>
      <c r="N33" s="783"/>
      <c r="O33" s="784">
        <f>ROUND(N33*$H33,2)</f>
        <v>0</v>
      </c>
      <c r="P33" s="783"/>
      <c r="Q33" s="784">
        <f>ROUND(P33*$H33,2)</f>
        <v>0</v>
      </c>
      <c r="R33" s="783"/>
      <c r="S33" s="784">
        <f>ROUND(R33*$H33,2)</f>
        <v>0</v>
      </c>
      <c r="T33" s="783"/>
      <c r="U33" s="784">
        <f>ROUND(T33*$H33,2)</f>
        <v>0</v>
      </c>
      <c r="V33" s="1757">
        <v>271</v>
      </c>
      <c r="W33" s="1758">
        <f>ROUND(V33*$H33,2)</f>
        <v>6991.8</v>
      </c>
      <c r="X33" s="783"/>
      <c r="Y33" s="784">
        <f>ROUND(X33*$H33,2)</f>
        <v>0</v>
      </c>
      <c r="Z33" s="1757">
        <v>61</v>
      </c>
      <c r="AA33" s="1758">
        <f>ROUND(Z33*$H33,2)</f>
        <v>1573.8</v>
      </c>
      <c r="AB33" s="1757">
        <v>80</v>
      </c>
      <c r="AC33" s="1758">
        <f>ROUND(AB33*$H33,2)</f>
        <v>2064</v>
      </c>
      <c r="AD33" s="783"/>
      <c r="AE33" s="784">
        <f>ROUND(AD33*$H33,2)</f>
        <v>0</v>
      </c>
      <c r="AF33" s="783"/>
      <c r="AG33" s="784">
        <f>ROUND(AF33*$H33,2)</f>
        <v>0</v>
      </c>
      <c r="AH33" s="783"/>
      <c r="AI33" s="784">
        <f>ROUND(AH33*$H33,2)</f>
        <v>0</v>
      </c>
      <c r="AJ33" s="783"/>
      <c r="AK33" s="784">
        <f>ROUND(AJ33*$H33,2)</f>
        <v>0</v>
      </c>
      <c r="AL33" s="783">
        <v>116</v>
      </c>
      <c r="AM33" s="784">
        <f>ROUND(AL33*$H33,2)</f>
        <v>2992.8</v>
      </c>
      <c r="AN33" s="1757">
        <v>184</v>
      </c>
      <c r="AO33" s="1758">
        <f>ROUND(AN33*$H33,2)</f>
        <v>4747.2</v>
      </c>
      <c r="AP33" s="2121"/>
      <c r="AQ33" s="2122">
        <f>ROUND(AP33*$H33,2)</f>
        <v>0</v>
      </c>
      <c r="AR33" s="783">
        <f>AP33+AN33+AL33+AJ33+AH33+AF33+AD33+AB33+Z33+X33+V33+T33+R33+P33+N33+L33+J33</f>
        <v>712</v>
      </c>
      <c r="AS33" s="784">
        <f>ROUND(AR33*H33,2)</f>
        <v>18369.599999999999</v>
      </c>
      <c r="AT33" s="783">
        <f>G33-AR33</f>
        <v>15.289999999999964</v>
      </c>
      <c r="AU33" s="784">
        <f>ROUND(AT33*H33,2)</f>
        <v>394.48</v>
      </c>
      <c r="AV33" s="1072">
        <f>AU33/I33</f>
        <v>2.1023146351966095E-2</v>
      </c>
      <c r="JQ33" s="44"/>
      <c r="JR33" s="586" t="s">
        <v>7</v>
      </c>
      <c r="JS33" s="587" t="s">
        <v>31</v>
      </c>
      <c r="JT33" s="690"/>
      <c r="JU33" s="45">
        <f>JT33*G33</f>
        <v>0</v>
      </c>
      <c r="JV33" s="45">
        <v>0</v>
      </c>
      <c r="JW33" s="45">
        <f>JV33*G33</f>
        <v>0</v>
      </c>
      <c r="JX33" s="45">
        <v>9.8000000000000004E-2</v>
      </c>
      <c r="JY33" s="588">
        <f>JX33*G33</f>
        <v>71.274419999999992</v>
      </c>
      <c r="KW33" s="46" t="s">
        <v>110</v>
      </c>
      <c r="KY33" s="46" t="s">
        <v>105</v>
      </c>
      <c r="KZ33" s="46" t="s">
        <v>46</v>
      </c>
      <c r="LD33" s="46" t="s">
        <v>103</v>
      </c>
      <c r="LJ33" s="589">
        <f>IF(JS33="základní",I33,0)</f>
        <v>18764.080000000002</v>
      </c>
      <c r="LK33" s="589">
        <f>IF(JS33="snížená",I33,0)</f>
        <v>0</v>
      </c>
      <c r="LL33" s="589">
        <f>IF(JS33="zákl. přenesená",I33,0)</f>
        <v>0</v>
      </c>
      <c r="LM33" s="589">
        <f>IF(JS33="sníž. přenesená",I33,0)</f>
        <v>0</v>
      </c>
      <c r="LN33" s="589">
        <f>IF(JS33="nulová",I33,0)</f>
        <v>0</v>
      </c>
      <c r="LO33" s="46" t="s">
        <v>45</v>
      </c>
      <c r="LP33" s="589">
        <f>ROUND(H33*G33,2)</f>
        <v>18764.080000000002</v>
      </c>
      <c r="LQ33" s="46" t="s">
        <v>110</v>
      </c>
      <c r="LR33" s="46" t="s">
        <v>1564</v>
      </c>
    </row>
    <row r="34" spans="1:330" s="3" customFormat="1" ht="30" customHeight="1" x14ac:dyDescent="0.2">
      <c r="A34" s="43"/>
      <c r="B34" s="625"/>
      <c r="C34" s="689" t="s">
        <v>112</v>
      </c>
      <c r="D34" s="690"/>
      <c r="E34" s="626" t="s">
        <v>121</v>
      </c>
      <c r="F34" s="690"/>
      <c r="G34" s="690"/>
      <c r="H34" s="197"/>
      <c r="I34" s="690"/>
      <c r="J34" s="777"/>
      <c r="K34" s="778"/>
      <c r="L34" s="777"/>
      <c r="M34" s="778"/>
      <c r="N34" s="777"/>
      <c r="O34" s="778"/>
      <c r="P34" s="777"/>
      <c r="Q34" s="778"/>
      <c r="R34" s="777"/>
      <c r="S34" s="778"/>
      <c r="T34" s="777"/>
      <c r="U34" s="778"/>
      <c r="V34" s="1751"/>
      <c r="W34" s="1752"/>
      <c r="X34" s="777"/>
      <c r="Y34" s="778"/>
      <c r="Z34" s="1751"/>
      <c r="AA34" s="1752"/>
      <c r="AB34" s="1751"/>
      <c r="AC34" s="1752"/>
      <c r="AD34" s="777"/>
      <c r="AE34" s="778"/>
      <c r="AF34" s="777"/>
      <c r="AG34" s="778"/>
      <c r="AH34" s="777"/>
      <c r="AI34" s="778"/>
      <c r="AJ34" s="777"/>
      <c r="AK34" s="778"/>
      <c r="AL34" s="777"/>
      <c r="AM34" s="778"/>
      <c r="AN34" s="1751"/>
      <c r="AO34" s="1752"/>
      <c r="AP34" s="2115"/>
      <c r="AQ34" s="2116"/>
      <c r="AR34" s="777"/>
      <c r="AS34" s="778"/>
      <c r="AT34" s="777"/>
      <c r="AU34" s="778"/>
      <c r="AV34" s="1071"/>
      <c r="JQ34" s="44"/>
      <c r="JR34" s="742"/>
      <c r="JS34" s="690"/>
      <c r="JT34" s="690"/>
      <c r="JU34" s="690"/>
      <c r="JV34" s="690"/>
      <c r="JW34" s="690"/>
      <c r="JX34" s="690"/>
      <c r="JY34" s="743"/>
      <c r="KY34" s="46" t="s">
        <v>112</v>
      </c>
      <c r="KZ34" s="46" t="s">
        <v>46</v>
      </c>
    </row>
    <row r="35" spans="1:330" s="745" customFormat="1" ht="30" customHeight="1" x14ac:dyDescent="0.2">
      <c r="A35" s="744"/>
      <c r="B35" s="627"/>
      <c r="C35" s="689" t="s">
        <v>114</v>
      </c>
      <c r="D35" s="628" t="s">
        <v>7</v>
      </c>
      <c r="E35" s="629" t="s">
        <v>1552</v>
      </c>
      <c r="F35" s="630"/>
      <c r="G35" s="628" t="s">
        <v>7</v>
      </c>
      <c r="H35" s="631"/>
      <c r="I35" s="630"/>
      <c r="J35" s="779"/>
      <c r="K35" s="780"/>
      <c r="L35" s="779"/>
      <c r="M35" s="780"/>
      <c r="N35" s="779"/>
      <c r="O35" s="780"/>
      <c r="P35" s="779"/>
      <c r="Q35" s="780"/>
      <c r="R35" s="779"/>
      <c r="S35" s="780"/>
      <c r="T35" s="779"/>
      <c r="U35" s="780"/>
      <c r="V35" s="1753"/>
      <c r="W35" s="1754"/>
      <c r="X35" s="779"/>
      <c r="Y35" s="780"/>
      <c r="Z35" s="1753"/>
      <c r="AA35" s="1754"/>
      <c r="AB35" s="1753"/>
      <c r="AC35" s="1754"/>
      <c r="AD35" s="779"/>
      <c r="AE35" s="780"/>
      <c r="AF35" s="779"/>
      <c r="AG35" s="780"/>
      <c r="AH35" s="779"/>
      <c r="AI35" s="780"/>
      <c r="AJ35" s="779"/>
      <c r="AK35" s="780"/>
      <c r="AL35" s="779"/>
      <c r="AM35" s="780"/>
      <c r="AN35" s="1753"/>
      <c r="AO35" s="1754"/>
      <c r="AP35" s="2117"/>
      <c r="AQ35" s="2118"/>
      <c r="AR35" s="779"/>
      <c r="AS35" s="780"/>
      <c r="AT35" s="779"/>
      <c r="AU35" s="780"/>
      <c r="AV35" s="918"/>
      <c r="JQ35" s="746"/>
      <c r="JR35" s="747"/>
      <c r="JS35" s="630"/>
      <c r="JT35" s="630"/>
      <c r="JU35" s="630"/>
      <c r="JV35" s="630"/>
      <c r="JW35" s="630"/>
      <c r="JX35" s="630"/>
      <c r="JY35" s="748"/>
      <c r="KY35" s="749" t="s">
        <v>114</v>
      </c>
      <c r="KZ35" s="749" t="s">
        <v>46</v>
      </c>
      <c r="LA35" s="745" t="s">
        <v>45</v>
      </c>
      <c r="LB35" s="745" t="s">
        <v>23</v>
      </c>
      <c r="LC35" s="745" t="s">
        <v>44</v>
      </c>
      <c r="LD35" s="749" t="s">
        <v>103</v>
      </c>
    </row>
    <row r="36" spans="1:330" s="745" customFormat="1" ht="30" customHeight="1" x14ac:dyDescent="0.2">
      <c r="A36" s="744"/>
      <c r="B36" s="627"/>
      <c r="C36" s="689" t="s">
        <v>114</v>
      </c>
      <c r="D36" s="628" t="s">
        <v>7</v>
      </c>
      <c r="E36" s="629" t="s">
        <v>1342</v>
      </c>
      <c r="F36" s="630"/>
      <c r="G36" s="628" t="s">
        <v>7</v>
      </c>
      <c r="H36" s="631"/>
      <c r="I36" s="630"/>
      <c r="J36" s="779"/>
      <c r="K36" s="780"/>
      <c r="L36" s="779"/>
      <c r="M36" s="780"/>
      <c r="N36" s="779"/>
      <c r="O36" s="780"/>
      <c r="P36" s="779"/>
      <c r="Q36" s="780"/>
      <c r="R36" s="779"/>
      <c r="S36" s="780"/>
      <c r="T36" s="779"/>
      <c r="U36" s="780"/>
      <c r="V36" s="1753"/>
      <c r="W36" s="1754"/>
      <c r="X36" s="779"/>
      <c r="Y36" s="780"/>
      <c r="Z36" s="1753"/>
      <c r="AA36" s="1754"/>
      <c r="AB36" s="1753"/>
      <c r="AC36" s="1754"/>
      <c r="AD36" s="779"/>
      <c r="AE36" s="780"/>
      <c r="AF36" s="779"/>
      <c r="AG36" s="780"/>
      <c r="AH36" s="779"/>
      <c r="AI36" s="780"/>
      <c r="AJ36" s="779"/>
      <c r="AK36" s="780"/>
      <c r="AL36" s="779"/>
      <c r="AM36" s="780"/>
      <c r="AN36" s="1753"/>
      <c r="AO36" s="1754"/>
      <c r="AP36" s="2117"/>
      <c r="AQ36" s="2118"/>
      <c r="AR36" s="779"/>
      <c r="AS36" s="780"/>
      <c r="AT36" s="779"/>
      <c r="AU36" s="780"/>
      <c r="AV36" s="918"/>
      <c r="JQ36" s="746"/>
      <c r="JR36" s="747"/>
      <c r="JS36" s="630"/>
      <c r="JT36" s="630"/>
      <c r="JU36" s="630"/>
      <c r="JV36" s="630"/>
      <c r="JW36" s="630"/>
      <c r="JX36" s="630"/>
      <c r="JY36" s="748"/>
      <c r="KY36" s="749" t="s">
        <v>114</v>
      </c>
      <c r="KZ36" s="749" t="s">
        <v>46</v>
      </c>
      <c r="LA36" s="745" t="s">
        <v>45</v>
      </c>
      <c r="LB36" s="745" t="s">
        <v>23</v>
      </c>
      <c r="LC36" s="745" t="s">
        <v>44</v>
      </c>
      <c r="LD36" s="749" t="s">
        <v>103</v>
      </c>
    </row>
    <row r="37" spans="1:330" s="751" customFormat="1" ht="30" customHeight="1" x14ac:dyDescent="0.2">
      <c r="A37" s="750"/>
      <c r="B37" s="633"/>
      <c r="C37" s="689" t="s">
        <v>114</v>
      </c>
      <c r="D37" s="634" t="s">
        <v>7</v>
      </c>
      <c r="E37" s="635" t="s">
        <v>1558</v>
      </c>
      <c r="F37" s="636"/>
      <c r="G37" s="637">
        <v>599.79</v>
      </c>
      <c r="H37" s="638"/>
      <c r="I37" s="636"/>
      <c r="J37" s="781"/>
      <c r="K37" s="782"/>
      <c r="L37" s="781"/>
      <c r="M37" s="782"/>
      <c r="N37" s="781"/>
      <c r="O37" s="782"/>
      <c r="P37" s="781"/>
      <c r="Q37" s="782"/>
      <c r="R37" s="781"/>
      <c r="S37" s="782"/>
      <c r="T37" s="781"/>
      <c r="U37" s="782"/>
      <c r="V37" s="1755"/>
      <c r="W37" s="1756"/>
      <c r="X37" s="781"/>
      <c r="Y37" s="782"/>
      <c r="Z37" s="1755"/>
      <c r="AA37" s="1756"/>
      <c r="AB37" s="1755"/>
      <c r="AC37" s="1756"/>
      <c r="AD37" s="781"/>
      <c r="AE37" s="782"/>
      <c r="AF37" s="781"/>
      <c r="AG37" s="782"/>
      <c r="AH37" s="781"/>
      <c r="AI37" s="782"/>
      <c r="AJ37" s="781"/>
      <c r="AK37" s="782"/>
      <c r="AL37" s="781"/>
      <c r="AM37" s="782"/>
      <c r="AN37" s="1755"/>
      <c r="AO37" s="1756"/>
      <c r="AP37" s="2119"/>
      <c r="AQ37" s="2120"/>
      <c r="AR37" s="781"/>
      <c r="AS37" s="782"/>
      <c r="AT37" s="781"/>
      <c r="AU37" s="782"/>
      <c r="AV37" s="919"/>
      <c r="JQ37" s="752"/>
      <c r="JR37" s="753"/>
      <c r="JS37" s="636"/>
      <c r="JT37" s="636"/>
      <c r="JU37" s="636"/>
      <c r="JV37" s="636"/>
      <c r="JW37" s="636"/>
      <c r="JX37" s="636"/>
      <c r="JY37" s="754"/>
      <c r="KY37" s="755" t="s">
        <v>114</v>
      </c>
      <c r="KZ37" s="755" t="s">
        <v>46</v>
      </c>
      <c r="LA37" s="751" t="s">
        <v>46</v>
      </c>
      <c r="LB37" s="751" t="s">
        <v>23</v>
      </c>
      <c r="LC37" s="751" t="s">
        <v>44</v>
      </c>
      <c r="LD37" s="755" t="s">
        <v>103</v>
      </c>
    </row>
    <row r="38" spans="1:330" s="751" customFormat="1" ht="30" customHeight="1" x14ac:dyDescent="0.2">
      <c r="A38" s="750"/>
      <c r="B38" s="633"/>
      <c r="C38" s="689" t="s">
        <v>114</v>
      </c>
      <c r="D38" s="634" t="s">
        <v>7</v>
      </c>
      <c r="E38" s="635" t="s">
        <v>1559</v>
      </c>
      <c r="F38" s="636"/>
      <c r="G38" s="637">
        <v>115.44</v>
      </c>
      <c r="H38" s="638"/>
      <c r="I38" s="636"/>
      <c r="J38" s="781"/>
      <c r="K38" s="782"/>
      <c r="L38" s="781"/>
      <c r="M38" s="782"/>
      <c r="N38" s="781"/>
      <c r="O38" s="782"/>
      <c r="P38" s="781"/>
      <c r="Q38" s="782"/>
      <c r="R38" s="781"/>
      <c r="S38" s="782"/>
      <c r="T38" s="781"/>
      <c r="U38" s="782"/>
      <c r="V38" s="1755"/>
      <c r="W38" s="1756"/>
      <c r="X38" s="781"/>
      <c r="Y38" s="782"/>
      <c r="Z38" s="1755"/>
      <c r="AA38" s="1756"/>
      <c r="AB38" s="1755"/>
      <c r="AC38" s="1756"/>
      <c r="AD38" s="781"/>
      <c r="AE38" s="782"/>
      <c r="AF38" s="781"/>
      <c r="AG38" s="782"/>
      <c r="AH38" s="781"/>
      <c r="AI38" s="782"/>
      <c r="AJ38" s="781"/>
      <c r="AK38" s="782"/>
      <c r="AL38" s="781"/>
      <c r="AM38" s="782"/>
      <c r="AN38" s="1755"/>
      <c r="AO38" s="1756"/>
      <c r="AP38" s="2119"/>
      <c r="AQ38" s="2120"/>
      <c r="AR38" s="781"/>
      <c r="AS38" s="782"/>
      <c r="AT38" s="781"/>
      <c r="AU38" s="782"/>
      <c r="AV38" s="919"/>
      <c r="JQ38" s="752"/>
      <c r="JR38" s="753"/>
      <c r="JS38" s="636"/>
      <c r="JT38" s="636"/>
      <c r="JU38" s="636"/>
      <c r="JV38" s="636"/>
      <c r="JW38" s="636"/>
      <c r="JX38" s="636"/>
      <c r="JY38" s="754"/>
      <c r="KY38" s="755" t="s">
        <v>114</v>
      </c>
      <c r="KZ38" s="755" t="s">
        <v>46</v>
      </c>
      <c r="LA38" s="751" t="s">
        <v>46</v>
      </c>
      <c r="LB38" s="751" t="s">
        <v>23</v>
      </c>
      <c r="LC38" s="751" t="s">
        <v>44</v>
      </c>
      <c r="LD38" s="755" t="s">
        <v>103</v>
      </c>
    </row>
    <row r="39" spans="1:330" s="745" customFormat="1" ht="30" customHeight="1" x14ac:dyDescent="0.2">
      <c r="A39" s="744"/>
      <c r="B39" s="627"/>
      <c r="C39" s="689" t="s">
        <v>114</v>
      </c>
      <c r="D39" s="628" t="s">
        <v>7</v>
      </c>
      <c r="E39" s="629" t="s">
        <v>1562</v>
      </c>
      <c r="F39" s="630"/>
      <c r="G39" s="628" t="s">
        <v>7</v>
      </c>
      <c r="H39" s="631"/>
      <c r="I39" s="630"/>
      <c r="J39" s="779"/>
      <c r="K39" s="780"/>
      <c r="L39" s="779"/>
      <c r="M39" s="780"/>
      <c r="N39" s="779"/>
      <c r="O39" s="780"/>
      <c r="P39" s="779"/>
      <c r="Q39" s="780"/>
      <c r="R39" s="779"/>
      <c r="S39" s="780"/>
      <c r="T39" s="779"/>
      <c r="U39" s="780"/>
      <c r="V39" s="1753"/>
      <c r="W39" s="1754"/>
      <c r="X39" s="779"/>
      <c r="Y39" s="780"/>
      <c r="Z39" s="1753"/>
      <c r="AA39" s="1754"/>
      <c r="AB39" s="1753"/>
      <c r="AC39" s="1754"/>
      <c r="AD39" s="779"/>
      <c r="AE39" s="780"/>
      <c r="AF39" s="779"/>
      <c r="AG39" s="780"/>
      <c r="AH39" s="779"/>
      <c r="AI39" s="780"/>
      <c r="AJ39" s="779"/>
      <c r="AK39" s="780"/>
      <c r="AL39" s="779"/>
      <c r="AM39" s="780"/>
      <c r="AN39" s="1753"/>
      <c r="AO39" s="1754"/>
      <c r="AP39" s="2117"/>
      <c r="AQ39" s="2118"/>
      <c r="AR39" s="779"/>
      <c r="AS39" s="780"/>
      <c r="AT39" s="779"/>
      <c r="AU39" s="780"/>
      <c r="AV39" s="918"/>
      <c r="JQ39" s="746"/>
      <c r="JR39" s="747"/>
      <c r="JS39" s="630"/>
      <c r="JT39" s="630"/>
      <c r="JU39" s="630"/>
      <c r="JV39" s="630"/>
      <c r="JW39" s="630"/>
      <c r="JX39" s="630"/>
      <c r="JY39" s="748"/>
      <c r="KY39" s="749" t="s">
        <v>114</v>
      </c>
      <c r="KZ39" s="749" t="s">
        <v>46</v>
      </c>
      <c r="LA39" s="745" t="s">
        <v>45</v>
      </c>
      <c r="LB39" s="745" t="s">
        <v>23</v>
      </c>
      <c r="LC39" s="745" t="s">
        <v>44</v>
      </c>
      <c r="LD39" s="749" t="s">
        <v>103</v>
      </c>
    </row>
    <row r="40" spans="1:330" s="751" customFormat="1" ht="30" customHeight="1" x14ac:dyDescent="0.2">
      <c r="A40" s="750"/>
      <c r="B40" s="633"/>
      <c r="C40" s="689" t="s">
        <v>114</v>
      </c>
      <c r="D40" s="634" t="s">
        <v>7</v>
      </c>
      <c r="E40" s="635" t="s">
        <v>1565</v>
      </c>
      <c r="F40" s="636"/>
      <c r="G40" s="637">
        <v>12.06</v>
      </c>
      <c r="H40" s="638"/>
      <c r="I40" s="636"/>
      <c r="J40" s="781"/>
      <c r="K40" s="782"/>
      <c r="L40" s="781"/>
      <c r="M40" s="782"/>
      <c r="N40" s="781"/>
      <c r="O40" s="782"/>
      <c r="P40" s="781"/>
      <c r="Q40" s="782"/>
      <c r="R40" s="781"/>
      <c r="S40" s="782"/>
      <c r="T40" s="781"/>
      <c r="U40" s="782"/>
      <c r="V40" s="1755"/>
      <c r="W40" s="1756"/>
      <c r="X40" s="781"/>
      <c r="Y40" s="782"/>
      <c r="Z40" s="1755"/>
      <c r="AA40" s="1756"/>
      <c r="AB40" s="1755"/>
      <c r="AC40" s="1756"/>
      <c r="AD40" s="781"/>
      <c r="AE40" s="782"/>
      <c r="AF40" s="781"/>
      <c r="AG40" s="782"/>
      <c r="AH40" s="781"/>
      <c r="AI40" s="782"/>
      <c r="AJ40" s="781"/>
      <c r="AK40" s="782"/>
      <c r="AL40" s="781"/>
      <c r="AM40" s="782"/>
      <c r="AN40" s="1755"/>
      <c r="AO40" s="1756"/>
      <c r="AP40" s="2119"/>
      <c r="AQ40" s="2120"/>
      <c r="AR40" s="781"/>
      <c r="AS40" s="782"/>
      <c r="AT40" s="781"/>
      <c r="AU40" s="782"/>
      <c r="AV40" s="919"/>
      <c r="JQ40" s="752"/>
      <c r="JR40" s="753"/>
      <c r="JS40" s="636"/>
      <c r="JT40" s="636"/>
      <c r="JU40" s="636"/>
      <c r="JV40" s="636"/>
      <c r="JW40" s="636"/>
      <c r="JX40" s="636"/>
      <c r="JY40" s="754"/>
      <c r="KY40" s="755" t="s">
        <v>114</v>
      </c>
      <c r="KZ40" s="755" t="s">
        <v>46</v>
      </c>
      <c r="LA40" s="751" t="s">
        <v>46</v>
      </c>
      <c r="LB40" s="751" t="s">
        <v>23</v>
      </c>
      <c r="LC40" s="751" t="s">
        <v>44</v>
      </c>
      <c r="LD40" s="755" t="s">
        <v>103</v>
      </c>
    </row>
    <row r="41" spans="1:330" s="763" customFormat="1" ht="30" customHeight="1" x14ac:dyDescent="0.2">
      <c r="A41" s="762"/>
      <c r="B41" s="640"/>
      <c r="C41" s="689" t="s">
        <v>114</v>
      </c>
      <c r="D41" s="641" t="s">
        <v>7</v>
      </c>
      <c r="E41" s="642" t="s">
        <v>132</v>
      </c>
      <c r="F41" s="643"/>
      <c r="G41" s="644">
        <v>727.29</v>
      </c>
      <c r="H41" s="645"/>
      <c r="I41" s="643"/>
      <c r="J41" s="787"/>
      <c r="K41" s="788"/>
      <c r="L41" s="787"/>
      <c r="M41" s="788"/>
      <c r="N41" s="787"/>
      <c r="O41" s="788"/>
      <c r="P41" s="787"/>
      <c r="Q41" s="788"/>
      <c r="R41" s="787"/>
      <c r="S41" s="788"/>
      <c r="T41" s="787"/>
      <c r="U41" s="788"/>
      <c r="V41" s="1761"/>
      <c r="W41" s="1762"/>
      <c r="X41" s="787"/>
      <c r="Y41" s="788"/>
      <c r="Z41" s="1761"/>
      <c r="AA41" s="1762"/>
      <c r="AB41" s="1761"/>
      <c r="AC41" s="1762"/>
      <c r="AD41" s="787"/>
      <c r="AE41" s="788"/>
      <c r="AF41" s="787"/>
      <c r="AG41" s="788"/>
      <c r="AH41" s="787"/>
      <c r="AI41" s="788"/>
      <c r="AJ41" s="787"/>
      <c r="AK41" s="788"/>
      <c r="AL41" s="787"/>
      <c r="AM41" s="788"/>
      <c r="AN41" s="1761"/>
      <c r="AO41" s="1762"/>
      <c r="AP41" s="2125"/>
      <c r="AQ41" s="2126"/>
      <c r="AR41" s="787"/>
      <c r="AS41" s="788"/>
      <c r="AT41" s="787"/>
      <c r="AU41" s="788"/>
      <c r="AV41" s="920"/>
      <c r="JQ41" s="764"/>
      <c r="JR41" s="765"/>
      <c r="JS41" s="643"/>
      <c r="JT41" s="643"/>
      <c r="JU41" s="643"/>
      <c r="JV41" s="643"/>
      <c r="JW41" s="643"/>
      <c r="JX41" s="643"/>
      <c r="JY41" s="766"/>
      <c r="KY41" s="767" t="s">
        <v>114</v>
      </c>
      <c r="KZ41" s="767" t="s">
        <v>46</v>
      </c>
      <c r="LA41" s="763" t="s">
        <v>110</v>
      </c>
      <c r="LB41" s="763" t="s">
        <v>23</v>
      </c>
      <c r="LC41" s="763" t="s">
        <v>45</v>
      </c>
      <c r="LD41" s="767" t="s">
        <v>103</v>
      </c>
    </row>
    <row r="42" spans="1:330" s="3" customFormat="1" ht="30" customHeight="1" x14ac:dyDescent="0.2">
      <c r="A42" s="43"/>
      <c r="B42" s="550" t="s">
        <v>110</v>
      </c>
      <c r="C42" s="558" t="s">
        <v>105</v>
      </c>
      <c r="D42" s="559" t="s">
        <v>136</v>
      </c>
      <c r="E42" s="560" t="s">
        <v>137</v>
      </c>
      <c r="F42" s="561" t="s">
        <v>108</v>
      </c>
      <c r="G42" s="562">
        <v>839.23</v>
      </c>
      <c r="H42" s="563">
        <v>41.9</v>
      </c>
      <c r="I42" s="772">
        <f>ROUND(H42*G42,2)</f>
        <v>35163.74</v>
      </c>
      <c r="J42" s="783"/>
      <c r="K42" s="784">
        <f>ROUND(J42*$H42,2)</f>
        <v>0</v>
      </c>
      <c r="L42" s="783"/>
      <c r="M42" s="784">
        <f>ROUND(L42*$H42,2)</f>
        <v>0</v>
      </c>
      <c r="N42" s="783"/>
      <c r="O42" s="784">
        <f>ROUND(N42*$H42,2)</f>
        <v>0</v>
      </c>
      <c r="P42" s="783"/>
      <c r="Q42" s="784">
        <f>ROUND(P42*$H42,2)</f>
        <v>0</v>
      </c>
      <c r="R42" s="783"/>
      <c r="S42" s="784">
        <f>ROUND(R42*$H42,2)</f>
        <v>0</v>
      </c>
      <c r="T42" s="783"/>
      <c r="U42" s="784">
        <f>ROUND(T42*$H42,2)</f>
        <v>0</v>
      </c>
      <c r="V42" s="1757">
        <v>271</v>
      </c>
      <c r="W42" s="1758">
        <f>ROUND(V42*$H42,2)</f>
        <v>11354.9</v>
      </c>
      <c r="X42" s="783"/>
      <c r="Y42" s="784">
        <f>ROUND(X42*$H42,2)</f>
        <v>0</v>
      </c>
      <c r="Z42" s="1757">
        <v>110</v>
      </c>
      <c r="AA42" s="1758">
        <f>ROUND(Z42*$H42,2)</f>
        <v>4609</v>
      </c>
      <c r="AB42" s="1757">
        <v>85</v>
      </c>
      <c r="AC42" s="1758">
        <f>ROUND(AB42*$H42,2)</f>
        <v>3561.5</v>
      </c>
      <c r="AD42" s="783"/>
      <c r="AE42" s="784">
        <f>ROUND(AD42*$H42,2)</f>
        <v>0</v>
      </c>
      <c r="AF42" s="783"/>
      <c r="AG42" s="784">
        <f>ROUND(AF42*$H42,2)</f>
        <v>0</v>
      </c>
      <c r="AH42" s="783"/>
      <c r="AI42" s="784">
        <f>ROUND(AH42*$H42,2)</f>
        <v>0</v>
      </c>
      <c r="AJ42" s="783"/>
      <c r="AK42" s="784">
        <f>ROUND(AJ42*$H42,2)</f>
        <v>0</v>
      </c>
      <c r="AL42" s="783">
        <v>145</v>
      </c>
      <c r="AM42" s="784">
        <f>ROUND(AL42*$H42,2)</f>
        <v>6075.5</v>
      </c>
      <c r="AN42" s="1757">
        <v>210</v>
      </c>
      <c r="AO42" s="1758">
        <f>ROUND(AN42*$H42,2)</f>
        <v>8799</v>
      </c>
      <c r="AP42" s="2121"/>
      <c r="AQ42" s="2122">
        <f>ROUND(AP42*$H42,2)</f>
        <v>0</v>
      </c>
      <c r="AR42" s="783">
        <f>AP42+AN42+AL42+AJ42+AH42+AF42+AD42+AB42+Z42+X42+V42+T42+R42+P42+N42+L42+J42</f>
        <v>821</v>
      </c>
      <c r="AS42" s="784">
        <f>ROUND(AR42*H42,2)</f>
        <v>34399.9</v>
      </c>
      <c r="AT42" s="783">
        <f>G42-AR42</f>
        <v>18.230000000000018</v>
      </c>
      <c r="AU42" s="784">
        <f>ROUND(AT42*H42,2)</f>
        <v>763.84</v>
      </c>
      <c r="AV42" s="1072">
        <f>AU42/I42</f>
        <v>2.1722376516263631E-2</v>
      </c>
      <c r="JQ42" s="44"/>
      <c r="JR42" s="586" t="s">
        <v>7</v>
      </c>
      <c r="JS42" s="587" t="s">
        <v>31</v>
      </c>
      <c r="JT42" s="690"/>
      <c r="JU42" s="45">
        <f>JT42*G42</f>
        <v>0</v>
      </c>
      <c r="JV42" s="45">
        <v>0</v>
      </c>
      <c r="JW42" s="45">
        <f>JV42*G42</f>
        <v>0</v>
      </c>
      <c r="JX42" s="45">
        <v>0.22</v>
      </c>
      <c r="JY42" s="588">
        <f>JX42*G42</f>
        <v>184.63060000000002</v>
      </c>
      <c r="KW42" s="46" t="s">
        <v>110</v>
      </c>
      <c r="KY42" s="46" t="s">
        <v>105</v>
      </c>
      <c r="KZ42" s="46" t="s">
        <v>46</v>
      </c>
      <c r="LD42" s="46" t="s">
        <v>103</v>
      </c>
      <c r="LJ42" s="589">
        <f>IF(JS42="základní",I42,0)</f>
        <v>35163.74</v>
      </c>
      <c r="LK42" s="589">
        <f>IF(JS42="snížená",I42,0)</f>
        <v>0</v>
      </c>
      <c r="LL42" s="589">
        <f>IF(JS42="zákl. přenesená",I42,0)</f>
        <v>0</v>
      </c>
      <c r="LM42" s="589">
        <f>IF(JS42="sníž. přenesená",I42,0)</f>
        <v>0</v>
      </c>
      <c r="LN42" s="589">
        <f>IF(JS42="nulová",I42,0)</f>
        <v>0</v>
      </c>
      <c r="LO42" s="46" t="s">
        <v>45</v>
      </c>
      <c r="LP42" s="589">
        <f>ROUND(H42*G42,2)</f>
        <v>35163.74</v>
      </c>
      <c r="LQ42" s="46" t="s">
        <v>110</v>
      </c>
      <c r="LR42" s="46" t="s">
        <v>1566</v>
      </c>
    </row>
    <row r="43" spans="1:330" s="3" customFormat="1" ht="30" customHeight="1" x14ac:dyDescent="0.2">
      <c r="A43" s="43"/>
      <c r="B43" s="625"/>
      <c r="C43" s="689" t="s">
        <v>112</v>
      </c>
      <c r="D43" s="690"/>
      <c r="E43" s="626" t="s">
        <v>121</v>
      </c>
      <c r="F43" s="690"/>
      <c r="G43" s="690"/>
      <c r="H43" s="197"/>
      <c r="I43" s="690"/>
      <c r="J43" s="777"/>
      <c r="K43" s="778"/>
      <c r="L43" s="777"/>
      <c r="M43" s="778"/>
      <c r="N43" s="777"/>
      <c r="O43" s="778"/>
      <c r="P43" s="777"/>
      <c r="Q43" s="778"/>
      <c r="R43" s="777"/>
      <c r="S43" s="778"/>
      <c r="T43" s="777"/>
      <c r="U43" s="778"/>
      <c r="V43" s="1751"/>
      <c r="W43" s="1752"/>
      <c r="X43" s="777"/>
      <c r="Y43" s="778"/>
      <c r="Z43" s="1751"/>
      <c r="AA43" s="1752"/>
      <c r="AB43" s="1751"/>
      <c r="AC43" s="1752"/>
      <c r="AD43" s="777"/>
      <c r="AE43" s="778"/>
      <c r="AF43" s="777"/>
      <c r="AG43" s="778"/>
      <c r="AH43" s="777"/>
      <c r="AI43" s="778"/>
      <c r="AJ43" s="777"/>
      <c r="AK43" s="778"/>
      <c r="AL43" s="777"/>
      <c r="AM43" s="778"/>
      <c r="AN43" s="1751"/>
      <c r="AO43" s="1752"/>
      <c r="AP43" s="2115"/>
      <c r="AQ43" s="2116"/>
      <c r="AR43" s="777"/>
      <c r="AS43" s="778"/>
      <c r="AT43" s="777"/>
      <c r="AU43" s="778"/>
      <c r="AV43" s="1071"/>
      <c r="JQ43" s="44"/>
      <c r="JR43" s="742"/>
      <c r="JS43" s="690"/>
      <c r="JT43" s="690"/>
      <c r="JU43" s="690"/>
      <c r="JV43" s="690"/>
      <c r="JW43" s="690"/>
      <c r="JX43" s="690"/>
      <c r="JY43" s="743"/>
      <c r="KY43" s="46" t="s">
        <v>112</v>
      </c>
      <c r="KZ43" s="46" t="s">
        <v>46</v>
      </c>
    </row>
    <row r="44" spans="1:330" s="745" customFormat="1" ht="30" customHeight="1" x14ac:dyDescent="0.2">
      <c r="A44" s="744"/>
      <c r="B44" s="627"/>
      <c r="C44" s="689" t="s">
        <v>114</v>
      </c>
      <c r="D44" s="628" t="s">
        <v>7</v>
      </c>
      <c r="E44" s="629" t="s">
        <v>1552</v>
      </c>
      <c r="F44" s="630"/>
      <c r="G44" s="628" t="s">
        <v>7</v>
      </c>
      <c r="H44" s="631"/>
      <c r="I44" s="630"/>
      <c r="J44" s="779"/>
      <c r="K44" s="780"/>
      <c r="L44" s="779"/>
      <c r="M44" s="780"/>
      <c r="N44" s="779"/>
      <c r="O44" s="780"/>
      <c r="P44" s="779"/>
      <c r="Q44" s="780"/>
      <c r="R44" s="779"/>
      <c r="S44" s="780"/>
      <c r="T44" s="779"/>
      <c r="U44" s="780"/>
      <c r="V44" s="1753"/>
      <c r="W44" s="1754"/>
      <c r="X44" s="779"/>
      <c r="Y44" s="780"/>
      <c r="Z44" s="1753"/>
      <c r="AA44" s="1754"/>
      <c r="AB44" s="1753"/>
      <c r="AC44" s="1754"/>
      <c r="AD44" s="779"/>
      <c r="AE44" s="780"/>
      <c r="AF44" s="779"/>
      <c r="AG44" s="780"/>
      <c r="AH44" s="779"/>
      <c r="AI44" s="780"/>
      <c r="AJ44" s="779"/>
      <c r="AK44" s="780"/>
      <c r="AL44" s="779"/>
      <c r="AM44" s="780"/>
      <c r="AN44" s="1753"/>
      <c r="AO44" s="1754"/>
      <c r="AP44" s="2117"/>
      <c r="AQ44" s="2118"/>
      <c r="AR44" s="779"/>
      <c r="AS44" s="780"/>
      <c r="AT44" s="779"/>
      <c r="AU44" s="780"/>
      <c r="AV44" s="918"/>
      <c r="JQ44" s="746"/>
      <c r="JR44" s="747"/>
      <c r="JS44" s="630"/>
      <c r="JT44" s="630"/>
      <c r="JU44" s="630"/>
      <c r="JV44" s="630"/>
      <c r="JW44" s="630"/>
      <c r="JX44" s="630"/>
      <c r="JY44" s="748"/>
      <c r="KY44" s="749" t="s">
        <v>114</v>
      </c>
      <c r="KZ44" s="749" t="s">
        <v>46</v>
      </c>
      <c r="LA44" s="745" t="s">
        <v>45</v>
      </c>
      <c r="LB44" s="745" t="s">
        <v>23</v>
      </c>
      <c r="LC44" s="745" t="s">
        <v>44</v>
      </c>
      <c r="LD44" s="749" t="s">
        <v>103</v>
      </c>
    </row>
    <row r="45" spans="1:330" s="745" customFormat="1" ht="30" customHeight="1" x14ac:dyDescent="0.2">
      <c r="A45" s="744"/>
      <c r="B45" s="627"/>
      <c r="C45" s="689" t="s">
        <v>114</v>
      </c>
      <c r="D45" s="628" t="s">
        <v>7</v>
      </c>
      <c r="E45" s="629" t="s">
        <v>139</v>
      </c>
      <c r="F45" s="630"/>
      <c r="G45" s="628" t="s">
        <v>7</v>
      </c>
      <c r="H45" s="631"/>
      <c r="I45" s="630"/>
      <c r="J45" s="779"/>
      <c r="K45" s="780"/>
      <c r="L45" s="779"/>
      <c r="M45" s="780"/>
      <c r="N45" s="779"/>
      <c r="O45" s="780"/>
      <c r="P45" s="779"/>
      <c r="Q45" s="780"/>
      <c r="R45" s="779"/>
      <c r="S45" s="780"/>
      <c r="T45" s="779"/>
      <c r="U45" s="780"/>
      <c r="V45" s="1753"/>
      <c r="W45" s="1754"/>
      <c r="X45" s="779"/>
      <c r="Y45" s="780"/>
      <c r="Z45" s="1753"/>
      <c r="AA45" s="1754"/>
      <c r="AB45" s="1753"/>
      <c r="AC45" s="1754"/>
      <c r="AD45" s="779"/>
      <c r="AE45" s="780"/>
      <c r="AF45" s="779"/>
      <c r="AG45" s="780"/>
      <c r="AH45" s="779"/>
      <c r="AI45" s="780"/>
      <c r="AJ45" s="779"/>
      <c r="AK45" s="780"/>
      <c r="AL45" s="779"/>
      <c r="AM45" s="780"/>
      <c r="AN45" s="1753"/>
      <c r="AO45" s="1754"/>
      <c r="AP45" s="2117"/>
      <c r="AQ45" s="2118"/>
      <c r="AR45" s="779"/>
      <c r="AS45" s="780"/>
      <c r="AT45" s="779"/>
      <c r="AU45" s="780"/>
      <c r="AV45" s="918"/>
      <c r="JQ45" s="746"/>
      <c r="JR45" s="747"/>
      <c r="JS45" s="630"/>
      <c r="JT45" s="630"/>
      <c r="JU45" s="630"/>
      <c r="JV45" s="630"/>
      <c r="JW45" s="630"/>
      <c r="JX45" s="630"/>
      <c r="JY45" s="748"/>
      <c r="KY45" s="749" t="s">
        <v>114</v>
      </c>
      <c r="KZ45" s="749" t="s">
        <v>46</v>
      </c>
      <c r="LA45" s="745" t="s">
        <v>45</v>
      </c>
      <c r="LB45" s="745" t="s">
        <v>23</v>
      </c>
      <c r="LC45" s="745" t="s">
        <v>44</v>
      </c>
      <c r="LD45" s="749" t="s">
        <v>103</v>
      </c>
    </row>
    <row r="46" spans="1:330" s="751" customFormat="1" ht="30" customHeight="1" x14ac:dyDescent="0.2">
      <c r="A46" s="750"/>
      <c r="B46" s="633"/>
      <c r="C46" s="689" t="s">
        <v>114</v>
      </c>
      <c r="D46" s="634" t="s">
        <v>7</v>
      </c>
      <c r="E46" s="635" t="s">
        <v>1567</v>
      </c>
      <c r="F46" s="636"/>
      <c r="G46" s="637">
        <v>108.52</v>
      </c>
      <c r="H46" s="638"/>
      <c r="I46" s="636"/>
      <c r="J46" s="781"/>
      <c r="K46" s="782"/>
      <c r="L46" s="781"/>
      <c r="M46" s="782"/>
      <c r="N46" s="781"/>
      <c r="O46" s="782"/>
      <c r="P46" s="781"/>
      <c r="Q46" s="782"/>
      <c r="R46" s="781"/>
      <c r="S46" s="782"/>
      <c r="T46" s="781"/>
      <c r="U46" s="782"/>
      <c r="V46" s="1755"/>
      <c r="W46" s="1756"/>
      <c r="X46" s="781"/>
      <c r="Y46" s="782"/>
      <c r="Z46" s="1755"/>
      <c r="AA46" s="1756"/>
      <c r="AB46" s="1755"/>
      <c r="AC46" s="1756"/>
      <c r="AD46" s="781"/>
      <c r="AE46" s="782"/>
      <c r="AF46" s="781"/>
      <c r="AG46" s="782"/>
      <c r="AH46" s="781"/>
      <c r="AI46" s="782"/>
      <c r="AJ46" s="781"/>
      <c r="AK46" s="782"/>
      <c r="AL46" s="781"/>
      <c r="AM46" s="782"/>
      <c r="AN46" s="1755"/>
      <c r="AO46" s="1756"/>
      <c r="AP46" s="2119"/>
      <c r="AQ46" s="2120"/>
      <c r="AR46" s="781"/>
      <c r="AS46" s="782"/>
      <c r="AT46" s="781"/>
      <c r="AU46" s="782"/>
      <c r="AV46" s="919"/>
      <c r="JQ46" s="752"/>
      <c r="JR46" s="753"/>
      <c r="JS46" s="636"/>
      <c r="JT46" s="636"/>
      <c r="JU46" s="636"/>
      <c r="JV46" s="636"/>
      <c r="JW46" s="636"/>
      <c r="JX46" s="636"/>
      <c r="JY46" s="754"/>
      <c r="KY46" s="755" t="s">
        <v>114</v>
      </c>
      <c r="KZ46" s="755" t="s">
        <v>46</v>
      </c>
      <c r="LA46" s="751" t="s">
        <v>46</v>
      </c>
      <c r="LB46" s="751" t="s">
        <v>23</v>
      </c>
      <c r="LC46" s="751" t="s">
        <v>44</v>
      </c>
      <c r="LD46" s="755" t="s">
        <v>103</v>
      </c>
    </row>
    <row r="47" spans="1:330" s="751" customFormat="1" ht="30" customHeight="1" x14ac:dyDescent="0.2">
      <c r="A47" s="750"/>
      <c r="B47" s="633"/>
      <c r="C47" s="689" t="s">
        <v>114</v>
      </c>
      <c r="D47" s="634" t="s">
        <v>7</v>
      </c>
      <c r="E47" s="635" t="s">
        <v>1568</v>
      </c>
      <c r="F47" s="636"/>
      <c r="G47" s="637">
        <v>7.94</v>
      </c>
      <c r="H47" s="638"/>
      <c r="I47" s="636"/>
      <c r="J47" s="781"/>
      <c r="K47" s="782"/>
      <c r="L47" s="781"/>
      <c r="M47" s="782"/>
      <c r="N47" s="781"/>
      <c r="O47" s="782"/>
      <c r="P47" s="781"/>
      <c r="Q47" s="782"/>
      <c r="R47" s="781"/>
      <c r="S47" s="782"/>
      <c r="T47" s="781"/>
      <c r="U47" s="782"/>
      <c r="V47" s="1755"/>
      <c r="W47" s="1756"/>
      <c r="X47" s="781"/>
      <c r="Y47" s="782"/>
      <c r="Z47" s="1755"/>
      <c r="AA47" s="1756"/>
      <c r="AB47" s="1755"/>
      <c r="AC47" s="1756"/>
      <c r="AD47" s="781"/>
      <c r="AE47" s="782"/>
      <c r="AF47" s="781"/>
      <c r="AG47" s="782"/>
      <c r="AH47" s="781"/>
      <c r="AI47" s="782"/>
      <c r="AJ47" s="781"/>
      <c r="AK47" s="782"/>
      <c r="AL47" s="781"/>
      <c r="AM47" s="782"/>
      <c r="AN47" s="1755"/>
      <c r="AO47" s="1756"/>
      <c r="AP47" s="2119"/>
      <c r="AQ47" s="2120"/>
      <c r="AR47" s="781"/>
      <c r="AS47" s="782"/>
      <c r="AT47" s="781"/>
      <c r="AU47" s="782"/>
      <c r="AV47" s="919"/>
      <c r="JQ47" s="752"/>
      <c r="JR47" s="753"/>
      <c r="JS47" s="636"/>
      <c r="JT47" s="636"/>
      <c r="JU47" s="636"/>
      <c r="JV47" s="636"/>
      <c r="JW47" s="636"/>
      <c r="JX47" s="636"/>
      <c r="JY47" s="754"/>
      <c r="KY47" s="755" t="s">
        <v>114</v>
      </c>
      <c r="KZ47" s="755" t="s">
        <v>46</v>
      </c>
      <c r="LA47" s="751" t="s">
        <v>46</v>
      </c>
      <c r="LB47" s="751" t="s">
        <v>23</v>
      </c>
      <c r="LC47" s="751" t="s">
        <v>44</v>
      </c>
      <c r="LD47" s="755" t="s">
        <v>103</v>
      </c>
    </row>
    <row r="48" spans="1:330" s="757" customFormat="1" ht="30" customHeight="1" x14ac:dyDescent="0.2">
      <c r="A48" s="756"/>
      <c r="B48" s="647"/>
      <c r="C48" s="689" t="s">
        <v>114</v>
      </c>
      <c r="D48" s="648" t="s">
        <v>7</v>
      </c>
      <c r="E48" s="649" t="s">
        <v>125</v>
      </c>
      <c r="F48" s="650"/>
      <c r="G48" s="651">
        <v>116.46</v>
      </c>
      <c r="H48" s="652"/>
      <c r="I48" s="650"/>
      <c r="J48" s="785"/>
      <c r="K48" s="786"/>
      <c r="L48" s="785"/>
      <c r="M48" s="786"/>
      <c r="N48" s="785"/>
      <c r="O48" s="786"/>
      <c r="P48" s="785"/>
      <c r="Q48" s="786"/>
      <c r="R48" s="785"/>
      <c r="S48" s="786"/>
      <c r="T48" s="785"/>
      <c r="U48" s="786"/>
      <c r="V48" s="1759"/>
      <c r="W48" s="1760"/>
      <c r="X48" s="785"/>
      <c r="Y48" s="786"/>
      <c r="Z48" s="1759"/>
      <c r="AA48" s="1760"/>
      <c r="AB48" s="1759"/>
      <c r="AC48" s="1760"/>
      <c r="AD48" s="785"/>
      <c r="AE48" s="786"/>
      <c r="AF48" s="785"/>
      <c r="AG48" s="786"/>
      <c r="AH48" s="785"/>
      <c r="AI48" s="786"/>
      <c r="AJ48" s="785"/>
      <c r="AK48" s="786"/>
      <c r="AL48" s="785"/>
      <c r="AM48" s="786"/>
      <c r="AN48" s="1759"/>
      <c r="AO48" s="1760"/>
      <c r="AP48" s="2123"/>
      <c r="AQ48" s="2124"/>
      <c r="AR48" s="785"/>
      <c r="AS48" s="786"/>
      <c r="AT48" s="785"/>
      <c r="AU48" s="786"/>
      <c r="AV48" s="921"/>
      <c r="JQ48" s="758"/>
      <c r="JR48" s="759"/>
      <c r="JS48" s="650"/>
      <c r="JT48" s="650"/>
      <c r="JU48" s="650"/>
      <c r="JV48" s="650"/>
      <c r="JW48" s="650"/>
      <c r="JX48" s="650"/>
      <c r="JY48" s="760"/>
      <c r="KY48" s="761" t="s">
        <v>114</v>
      </c>
      <c r="KZ48" s="761" t="s">
        <v>46</v>
      </c>
      <c r="LA48" s="757" t="s">
        <v>126</v>
      </c>
      <c r="LB48" s="757" t="s">
        <v>23</v>
      </c>
      <c r="LC48" s="757" t="s">
        <v>44</v>
      </c>
      <c r="LD48" s="761" t="s">
        <v>103</v>
      </c>
    </row>
    <row r="49" spans="1:330" s="745" customFormat="1" ht="30" customHeight="1" x14ac:dyDescent="0.2">
      <c r="A49" s="744"/>
      <c r="B49" s="627"/>
      <c r="C49" s="689" t="s">
        <v>114</v>
      </c>
      <c r="D49" s="628" t="s">
        <v>7</v>
      </c>
      <c r="E49" s="629" t="s">
        <v>1342</v>
      </c>
      <c r="F49" s="630"/>
      <c r="G49" s="628" t="s">
        <v>7</v>
      </c>
      <c r="H49" s="631"/>
      <c r="I49" s="630"/>
      <c r="J49" s="779"/>
      <c r="K49" s="780"/>
      <c r="L49" s="779"/>
      <c r="M49" s="780"/>
      <c r="N49" s="779"/>
      <c r="O49" s="780"/>
      <c r="P49" s="779"/>
      <c r="Q49" s="780"/>
      <c r="R49" s="779"/>
      <c r="S49" s="780"/>
      <c r="T49" s="779"/>
      <c r="U49" s="780"/>
      <c r="V49" s="1753"/>
      <c r="W49" s="1754"/>
      <c r="X49" s="779"/>
      <c r="Y49" s="780"/>
      <c r="Z49" s="1753"/>
      <c r="AA49" s="1754"/>
      <c r="AB49" s="1753"/>
      <c r="AC49" s="1754"/>
      <c r="AD49" s="779"/>
      <c r="AE49" s="780"/>
      <c r="AF49" s="779"/>
      <c r="AG49" s="780"/>
      <c r="AH49" s="779"/>
      <c r="AI49" s="780"/>
      <c r="AJ49" s="779"/>
      <c r="AK49" s="780"/>
      <c r="AL49" s="779"/>
      <c r="AM49" s="780"/>
      <c r="AN49" s="1753"/>
      <c r="AO49" s="1754"/>
      <c r="AP49" s="2117"/>
      <c r="AQ49" s="2118"/>
      <c r="AR49" s="779"/>
      <c r="AS49" s="780"/>
      <c r="AT49" s="779"/>
      <c r="AU49" s="780"/>
      <c r="AV49" s="918"/>
      <c r="JQ49" s="746"/>
      <c r="JR49" s="747"/>
      <c r="JS49" s="630"/>
      <c r="JT49" s="630"/>
      <c r="JU49" s="630"/>
      <c r="JV49" s="630"/>
      <c r="JW49" s="630"/>
      <c r="JX49" s="630"/>
      <c r="JY49" s="748"/>
      <c r="KY49" s="749" t="s">
        <v>114</v>
      </c>
      <c r="KZ49" s="749" t="s">
        <v>46</v>
      </c>
      <c r="LA49" s="745" t="s">
        <v>45</v>
      </c>
      <c r="LB49" s="745" t="s">
        <v>23</v>
      </c>
      <c r="LC49" s="745" t="s">
        <v>44</v>
      </c>
      <c r="LD49" s="749" t="s">
        <v>103</v>
      </c>
    </row>
    <row r="50" spans="1:330" s="751" customFormat="1" ht="30" customHeight="1" x14ac:dyDescent="0.2">
      <c r="A50" s="750"/>
      <c r="B50" s="633"/>
      <c r="C50" s="689" t="s">
        <v>114</v>
      </c>
      <c r="D50" s="634" t="s">
        <v>7</v>
      </c>
      <c r="E50" s="635" t="s">
        <v>1558</v>
      </c>
      <c r="F50" s="636"/>
      <c r="G50" s="637">
        <v>599.79</v>
      </c>
      <c r="H50" s="638"/>
      <c r="I50" s="636"/>
      <c r="J50" s="781"/>
      <c r="K50" s="782"/>
      <c r="L50" s="781"/>
      <c r="M50" s="782"/>
      <c r="N50" s="781"/>
      <c r="O50" s="782"/>
      <c r="P50" s="781"/>
      <c r="Q50" s="782"/>
      <c r="R50" s="781"/>
      <c r="S50" s="782"/>
      <c r="T50" s="781"/>
      <c r="U50" s="782"/>
      <c r="V50" s="1755"/>
      <c r="W50" s="1756"/>
      <c r="X50" s="781"/>
      <c r="Y50" s="782"/>
      <c r="Z50" s="1755"/>
      <c r="AA50" s="1756"/>
      <c r="AB50" s="1755"/>
      <c r="AC50" s="1756"/>
      <c r="AD50" s="781"/>
      <c r="AE50" s="782"/>
      <c r="AF50" s="781"/>
      <c r="AG50" s="782"/>
      <c r="AH50" s="781"/>
      <c r="AI50" s="782"/>
      <c r="AJ50" s="781"/>
      <c r="AK50" s="782"/>
      <c r="AL50" s="781"/>
      <c r="AM50" s="782"/>
      <c r="AN50" s="1755"/>
      <c r="AO50" s="1756"/>
      <c r="AP50" s="2119"/>
      <c r="AQ50" s="2120"/>
      <c r="AR50" s="781"/>
      <c r="AS50" s="782"/>
      <c r="AT50" s="781"/>
      <c r="AU50" s="782"/>
      <c r="AV50" s="919"/>
      <c r="JQ50" s="752"/>
      <c r="JR50" s="753"/>
      <c r="JS50" s="636"/>
      <c r="JT50" s="636"/>
      <c r="JU50" s="636"/>
      <c r="JV50" s="636"/>
      <c r="JW50" s="636"/>
      <c r="JX50" s="636"/>
      <c r="JY50" s="754"/>
      <c r="KY50" s="755" t="s">
        <v>114</v>
      </c>
      <c r="KZ50" s="755" t="s">
        <v>46</v>
      </c>
      <c r="LA50" s="751" t="s">
        <v>46</v>
      </c>
      <c r="LB50" s="751" t="s">
        <v>23</v>
      </c>
      <c r="LC50" s="751" t="s">
        <v>44</v>
      </c>
      <c r="LD50" s="755" t="s">
        <v>103</v>
      </c>
    </row>
    <row r="51" spans="1:330" s="751" customFormat="1" ht="30" customHeight="1" x14ac:dyDescent="0.2">
      <c r="A51" s="750"/>
      <c r="B51" s="633"/>
      <c r="C51" s="689" t="s">
        <v>114</v>
      </c>
      <c r="D51" s="634" t="s">
        <v>7</v>
      </c>
      <c r="E51" s="635" t="s">
        <v>1559</v>
      </c>
      <c r="F51" s="636"/>
      <c r="G51" s="637">
        <v>115.44</v>
      </c>
      <c r="H51" s="638"/>
      <c r="I51" s="636"/>
      <c r="J51" s="781"/>
      <c r="K51" s="782"/>
      <c r="L51" s="781"/>
      <c r="M51" s="782"/>
      <c r="N51" s="781"/>
      <c r="O51" s="782"/>
      <c r="P51" s="781"/>
      <c r="Q51" s="782"/>
      <c r="R51" s="781"/>
      <c r="S51" s="782"/>
      <c r="T51" s="781"/>
      <c r="U51" s="782"/>
      <c r="V51" s="1755"/>
      <c r="W51" s="1756"/>
      <c r="X51" s="781"/>
      <c r="Y51" s="782"/>
      <c r="Z51" s="1755"/>
      <c r="AA51" s="1756"/>
      <c r="AB51" s="1755"/>
      <c r="AC51" s="1756"/>
      <c r="AD51" s="781"/>
      <c r="AE51" s="782"/>
      <c r="AF51" s="781"/>
      <c r="AG51" s="782"/>
      <c r="AH51" s="781"/>
      <c r="AI51" s="782"/>
      <c r="AJ51" s="781"/>
      <c r="AK51" s="782"/>
      <c r="AL51" s="781"/>
      <c r="AM51" s="782"/>
      <c r="AN51" s="1755"/>
      <c r="AO51" s="1756"/>
      <c r="AP51" s="2119"/>
      <c r="AQ51" s="2120"/>
      <c r="AR51" s="781"/>
      <c r="AS51" s="782"/>
      <c r="AT51" s="781"/>
      <c r="AU51" s="782"/>
      <c r="AV51" s="919"/>
      <c r="JQ51" s="752"/>
      <c r="JR51" s="753"/>
      <c r="JS51" s="636"/>
      <c r="JT51" s="636"/>
      <c r="JU51" s="636"/>
      <c r="JV51" s="636"/>
      <c r="JW51" s="636"/>
      <c r="JX51" s="636"/>
      <c r="JY51" s="754"/>
      <c r="KY51" s="755" t="s">
        <v>114</v>
      </c>
      <c r="KZ51" s="755" t="s">
        <v>46</v>
      </c>
      <c r="LA51" s="751" t="s">
        <v>46</v>
      </c>
      <c r="LB51" s="751" t="s">
        <v>23</v>
      </c>
      <c r="LC51" s="751" t="s">
        <v>44</v>
      </c>
      <c r="LD51" s="755" t="s">
        <v>103</v>
      </c>
    </row>
    <row r="52" spans="1:330" s="757" customFormat="1" ht="30" customHeight="1" x14ac:dyDescent="0.2">
      <c r="A52" s="756"/>
      <c r="B52" s="647"/>
      <c r="C52" s="689" t="s">
        <v>114</v>
      </c>
      <c r="D52" s="648" t="s">
        <v>7</v>
      </c>
      <c r="E52" s="649" t="s">
        <v>125</v>
      </c>
      <c r="F52" s="650"/>
      <c r="G52" s="651">
        <v>715.23</v>
      </c>
      <c r="H52" s="652"/>
      <c r="I52" s="650"/>
      <c r="J52" s="785"/>
      <c r="K52" s="786"/>
      <c r="L52" s="785"/>
      <c r="M52" s="786"/>
      <c r="N52" s="785"/>
      <c r="O52" s="786"/>
      <c r="P52" s="785"/>
      <c r="Q52" s="786"/>
      <c r="R52" s="785"/>
      <c r="S52" s="786"/>
      <c r="T52" s="785"/>
      <c r="U52" s="786"/>
      <c r="V52" s="1759"/>
      <c r="W52" s="1760"/>
      <c r="X52" s="785"/>
      <c r="Y52" s="786"/>
      <c r="Z52" s="1759"/>
      <c r="AA52" s="1760"/>
      <c r="AB52" s="1759"/>
      <c r="AC52" s="1760"/>
      <c r="AD52" s="785"/>
      <c r="AE52" s="786"/>
      <c r="AF52" s="785"/>
      <c r="AG52" s="786"/>
      <c r="AH52" s="785"/>
      <c r="AI52" s="786"/>
      <c r="AJ52" s="785"/>
      <c r="AK52" s="786"/>
      <c r="AL52" s="785"/>
      <c r="AM52" s="786"/>
      <c r="AN52" s="1759"/>
      <c r="AO52" s="1760"/>
      <c r="AP52" s="2123"/>
      <c r="AQ52" s="2124"/>
      <c r="AR52" s="785"/>
      <c r="AS52" s="786"/>
      <c r="AT52" s="785"/>
      <c r="AU52" s="786"/>
      <c r="AV52" s="921"/>
      <c r="JQ52" s="758"/>
      <c r="JR52" s="759"/>
      <c r="JS52" s="650"/>
      <c r="JT52" s="650"/>
      <c r="JU52" s="650"/>
      <c r="JV52" s="650"/>
      <c r="JW52" s="650"/>
      <c r="JX52" s="650"/>
      <c r="JY52" s="760"/>
      <c r="KY52" s="761" t="s">
        <v>114</v>
      </c>
      <c r="KZ52" s="761" t="s">
        <v>46</v>
      </c>
      <c r="LA52" s="757" t="s">
        <v>126</v>
      </c>
      <c r="LB52" s="757" t="s">
        <v>23</v>
      </c>
      <c r="LC52" s="757" t="s">
        <v>44</v>
      </c>
      <c r="LD52" s="761" t="s">
        <v>103</v>
      </c>
    </row>
    <row r="53" spans="1:330" s="745" customFormat="1" ht="30" customHeight="1" x14ac:dyDescent="0.2">
      <c r="A53" s="744"/>
      <c r="B53" s="627"/>
      <c r="C53" s="689" t="s">
        <v>114</v>
      </c>
      <c r="D53" s="628" t="s">
        <v>7</v>
      </c>
      <c r="E53" s="629" t="s">
        <v>1562</v>
      </c>
      <c r="F53" s="630"/>
      <c r="G53" s="628" t="s">
        <v>7</v>
      </c>
      <c r="H53" s="631"/>
      <c r="I53" s="630"/>
      <c r="J53" s="779"/>
      <c r="K53" s="780"/>
      <c r="L53" s="779"/>
      <c r="M53" s="780"/>
      <c r="N53" s="779"/>
      <c r="O53" s="780"/>
      <c r="P53" s="779"/>
      <c r="Q53" s="780"/>
      <c r="R53" s="779"/>
      <c r="S53" s="780"/>
      <c r="T53" s="779"/>
      <c r="U53" s="780"/>
      <c r="V53" s="1753"/>
      <c r="W53" s="1754"/>
      <c r="X53" s="779"/>
      <c r="Y53" s="780"/>
      <c r="Z53" s="1753"/>
      <c r="AA53" s="1754"/>
      <c r="AB53" s="1753"/>
      <c r="AC53" s="1754"/>
      <c r="AD53" s="779"/>
      <c r="AE53" s="780"/>
      <c r="AF53" s="779"/>
      <c r="AG53" s="780"/>
      <c r="AH53" s="779"/>
      <c r="AI53" s="780"/>
      <c r="AJ53" s="779"/>
      <c r="AK53" s="780"/>
      <c r="AL53" s="779"/>
      <c r="AM53" s="780"/>
      <c r="AN53" s="1753"/>
      <c r="AO53" s="1754"/>
      <c r="AP53" s="2117"/>
      <c r="AQ53" s="2118"/>
      <c r="AR53" s="779"/>
      <c r="AS53" s="780"/>
      <c r="AT53" s="779"/>
      <c r="AU53" s="780"/>
      <c r="AV53" s="918"/>
      <c r="JQ53" s="746"/>
      <c r="JR53" s="747"/>
      <c r="JS53" s="630"/>
      <c r="JT53" s="630"/>
      <c r="JU53" s="630"/>
      <c r="JV53" s="630"/>
      <c r="JW53" s="630"/>
      <c r="JX53" s="630"/>
      <c r="JY53" s="748"/>
      <c r="KY53" s="749" t="s">
        <v>114</v>
      </c>
      <c r="KZ53" s="749" t="s">
        <v>46</v>
      </c>
      <c r="LA53" s="745" t="s">
        <v>45</v>
      </c>
      <c r="LB53" s="745" t="s">
        <v>23</v>
      </c>
      <c r="LC53" s="745" t="s">
        <v>44</v>
      </c>
      <c r="LD53" s="749" t="s">
        <v>103</v>
      </c>
    </row>
    <row r="54" spans="1:330" s="751" customFormat="1" ht="30" customHeight="1" x14ac:dyDescent="0.2">
      <c r="A54" s="750"/>
      <c r="B54" s="633"/>
      <c r="C54" s="689" t="s">
        <v>114</v>
      </c>
      <c r="D54" s="634" t="s">
        <v>7</v>
      </c>
      <c r="E54" s="635" t="s">
        <v>1563</v>
      </c>
      <c r="F54" s="636"/>
      <c r="G54" s="637">
        <v>7.54</v>
      </c>
      <c r="H54" s="638"/>
      <c r="I54" s="636"/>
      <c r="J54" s="781"/>
      <c r="K54" s="782"/>
      <c r="L54" s="781"/>
      <c r="M54" s="782"/>
      <c r="N54" s="781"/>
      <c r="O54" s="782"/>
      <c r="P54" s="781"/>
      <c r="Q54" s="782"/>
      <c r="R54" s="781"/>
      <c r="S54" s="782"/>
      <c r="T54" s="781"/>
      <c r="U54" s="782"/>
      <c r="V54" s="1755"/>
      <c r="W54" s="1756"/>
      <c r="X54" s="781"/>
      <c r="Y54" s="782"/>
      <c r="Z54" s="1755"/>
      <c r="AA54" s="1756"/>
      <c r="AB54" s="1755"/>
      <c r="AC54" s="1756"/>
      <c r="AD54" s="781"/>
      <c r="AE54" s="782"/>
      <c r="AF54" s="781"/>
      <c r="AG54" s="782"/>
      <c r="AH54" s="781"/>
      <c r="AI54" s="782"/>
      <c r="AJ54" s="781"/>
      <c r="AK54" s="782"/>
      <c r="AL54" s="781"/>
      <c r="AM54" s="782"/>
      <c r="AN54" s="1755"/>
      <c r="AO54" s="1756"/>
      <c r="AP54" s="2119"/>
      <c r="AQ54" s="2120"/>
      <c r="AR54" s="781"/>
      <c r="AS54" s="782"/>
      <c r="AT54" s="781"/>
      <c r="AU54" s="782"/>
      <c r="AV54" s="919"/>
      <c r="JQ54" s="752"/>
      <c r="JR54" s="753"/>
      <c r="JS54" s="636"/>
      <c r="JT54" s="636"/>
      <c r="JU54" s="636"/>
      <c r="JV54" s="636"/>
      <c r="JW54" s="636"/>
      <c r="JX54" s="636"/>
      <c r="JY54" s="754"/>
      <c r="KY54" s="755" t="s">
        <v>114</v>
      </c>
      <c r="KZ54" s="755" t="s">
        <v>46</v>
      </c>
      <c r="LA54" s="751" t="s">
        <v>46</v>
      </c>
      <c r="LB54" s="751" t="s">
        <v>23</v>
      </c>
      <c r="LC54" s="751" t="s">
        <v>44</v>
      </c>
      <c r="LD54" s="755" t="s">
        <v>103</v>
      </c>
    </row>
    <row r="55" spans="1:330" s="763" customFormat="1" ht="30" customHeight="1" x14ac:dyDescent="0.2">
      <c r="A55" s="762"/>
      <c r="B55" s="640"/>
      <c r="C55" s="689" t="s">
        <v>114</v>
      </c>
      <c r="D55" s="641" t="s">
        <v>7</v>
      </c>
      <c r="E55" s="642" t="s">
        <v>132</v>
      </c>
      <c r="F55" s="643"/>
      <c r="G55" s="644">
        <v>839.23</v>
      </c>
      <c r="H55" s="645"/>
      <c r="I55" s="643"/>
      <c r="J55" s="787"/>
      <c r="K55" s="788"/>
      <c r="L55" s="787"/>
      <c r="M55" s="788"/>
      <c r="N55" s="787"/>
      <c r="O55" s="788"/>
      <c r="P55" s="787"/>
      <c r="Q55" s="788"/>
      <c r="R55" s="787"/>
      <c r="S55" s="788"/>
      <c r="T55" s="787"/>
      <c r="U55" s="788"/>
      <c r="V55" s="1761"/>
      <c r="W55" s="1762"/>
      <c r="X55" s="787"/>
      <c r="Y55" s="788"/>
      <c r="Z55" s="1761"/>
      <c r="AA55" s="1762"/>
      <c r="AB55" s="1761"/>
      <c r="AC55" s="1762"/>
      <c r="AD55" s="787"/>
      <c r="AE55" s="788"/>
      <c r="AF55" s="787"/>
      <c r="AG55" s="788"/>
      <c r="AH55" s="787"/>
      <c r="AI55" s="788"/>
      <c r="AJ55" s="787"/>
      <c r="AK55" s="788"/>
      <c r="AL55" s="787"/>
      <c r="AM55" s="788"/>
      <c r="AN55" s="1761"/>
      <c r="AO55" s="1762"/>
      <c r="AP55" s="2125"/>
      <c r="AQ55" s="2126"/>
      <c r="AR55" s="787"/>
      <c r="AS55" s="788"/>
      <c r="AT55" s="787"/>
      <c r="AU55" s="788"/>
      <c r="AV55" s="920"/>
      <c r="JQ55" s="764"/>
      <c r="JR55" s="765"/>
      <c r="JS55" s="643"/>
      <c r="JT55" s="643"/>
      <c r="JU55" s="643"/>
      <c r="JV55" s="643"/>
      <c r="JW55" s="643"/>
      <c r="JX55" s="643"/>
      <c r="JY55" s="766"/>
      <c r="KY55" s="767" t="s">
        <v>114</v>
      </c>
      <c r="KZ55" s="767" t="s">
        <v>46</v>
      </c>
      <c r="LA55" s="763" t="s">
        <v>110</v>
      </c>
      <c r="LB55" s="763" t="s">
        <v>23</v>
      </c>
      <c r="LC55" s="763" t="s">
        <v>45</v>
      </c>
      <c r="LD55" s="767" t="s">
        <v>103</v>
      </c>
    </row>
    <row r="56" spans="1:330" s="3" customFormat="1" ht="30" customHeight="1" x14ac:dyDescent="0.2">
      <c r="A56" s="43"/>
      <c r="B56" s="550" t="s">
        <v>142</v>
      </c>
      <c r="C56" s="558" t="s">
        <v>105</v>
      </c>
      <c r="D56" s="559" t="s">
        <v>143</v>
      </c>
      <c r="E56" s="560" t="s">
        <v>144</v>
      </c>
      <c r="F56" s="561" t="s">
        <v>108</v>
      </c>
      <c r="G56" s="562">
        <v>2683.89</v>
      </c>
      <c r="H56" s="563">
        <v>91.2</v>
      </c>
      <c r="I56" s="772">
        <f>ROUND(H56*G56,2)</f>
        <v>244770.77</v>
      </c>
      <c r="J56" s="783"/>
      <c r="K56" s="784">
        <f>ROUND(J56*$H56,2)</f>
        <v>0</v>
      </c>
      <c r="L56" s="783"/>
      <c r="M56" s="784">
        <f>ROUND(L56*$H56,2)</f>
        <v>0</v>
      </c>
      <c r="N56" s="783"/>
      <c r="O56" s="784">
        <f>ROUND(N56*$H56,2)</f>
        <v>0</v>
      </c>
      <c r="P56" s="783"/>
      <c r="Q56" s="784">
        <f>ROUND(P56*$H56,2)</f>
        <v>0</v>
      </c>
      <c r="R56" s="783"/>
      <c r="S56" s="784">
        <f>ROUND(R56*$H56,2)</f>
        <v>0</v>
      </c>
      <c r="T56" s="783"/>
      <c r="U56" s="784">
        <f>ROUND(T56*$H56,2)</f>
        <v>0</v>
      </c>
      <c r="V56" s="1757">
        <v>230</v>
      </c>
      <c r="W56" s="1758">
        <f>ROUND(V56*$H56,2)</f>
        <v>20976</v>
      </c>
      <c r="X56" s="783"/>
      <c r="Y56" s="784">
        <f>ROUND(X56*$H56,2)</f>
        <v>0</v>
      </c>
      <c r="Z56" s="1757"/>
      <c r="AA56" s="1758">
        <f>ROUND(Z56*$H56,2)</f>
        <v>0</v>
      </c>
      <c r="AB56" s="1757"/>
      <c r="AC56" s="1758">
        <f>ROUND(AB56*$H56,2)</f>
        <v>0</v>
      </c>
      <c r="AD56" s="783"/>
      <c r="AE56" s="784">
        <f>ROUND(AD56*$H56,2)</f>
        <v>0</v>
      </c>
      <c r="AF56" s="783"/>
      <c r="AG56" s="784">
        <f>ROUND(AF56*$H56,2)</f>
        <v>0</v>
      </c>
      <c r="AH56" s="783"/>
      <c r="AI56" s="784">
        <f>ROUND(AH56*$H56,2)</f>
        <v>0</v>
      </c>
      <c r="AJ56" s="783"/>
      <c r="AK56" s="784">
        <f>ROUND(AJ56*$H56,2)</f>
        <v>0</v>
      </c>
      <c r="AL56" s="783"/>
      <c r="AM56" s="784">
        <f>ROUND(AL56*$H56,2)</f>
        <v>0</v>
      </c>
      <c r="AN56" s="1757"/>
      <c r="AO56" s="1758">
        <f>ROUND(AN56*$H56,2)</f>
        <v>0</v>
      </c>
      <c r="AP56" s="2121">
        <v>2200</v>
      </c>
      <c r="AQ56" s="2122">
        <f>ROUND(AP56*$H56,2)</f>
        <v>200640</v>
      </c>
      <c r="AR56" s="783">
        <f>AP56+AN56+AL56+AJ56+AH56+AF56+AD56+AB56+Z56+X56+V56+T56+R56+P56+N56+L56+J56</f>
        <v>2430</v>
      </c>
      <c r="AS56" s="784">
        <f>ROUND(AR56*H56,2)</f>
        <v>221616</v>
      </c>
      <c r="AT56" s="783">
        <f>G56-AR56</f>
        <v>253.88999999999987</v>
      </c>
      <c r="AU56" s="784">
        <f>ROUND(AT56*H56,2)</f>
        <v>23154.77</v>
      </c>
      <c r="AV56" s="1072">
        <f>AU56/I56</f>
        <v>9.4597774072451554E-2</v>
      </c>
      <c r="JQ56" s="44"/>
      <c r="JR56" s="586" t="s">
        <v>7</v>
      </c>
      <c r="JS56" s="587" t="s">
        <v>31</v>
      </c>
      <c r="JT56" s="690"/>
      <c r="JU56" s="45">
        <f>JT56*G56</f>
        <v>0</v>
      </c>
      <c r="JV56" s="45">
        <v>4.0000000000000003E-5</v>
      </c>
      <c r="JW56" s="45">
        <f>JV56*G56</f>
        <v>0.10735560000000001</v>
      </c>
      <c r="JX56" s="45">
        <v>0.10299999999999999</v>
      </c>
      <c r="JY56" s="588">
        <f>JX56*G56</f>
        <v>276.44066999999995</v>
      </c>
      <c r="KW56" s="46" t="s">
        <v>110</v>
      </c>
      <c r="KY56" s="46" t="s">
        <v>105</v>
      </c>
      <c r="KZ56" s="46" t="s">
        <v>46</v>
      </c>
      <c r="LD56" s="46" t="s">
        <v>103</v>
      </c>
      <c r="LJ56" s="589">
        <f>IF(JS56="základní",I56,0)</f>
        <v>244770.77</v>
      </c>
      <c r="LK56" s="589">
        <f>IF(JS56="snížená",I56,0)</f>
        <v>0</v>
      </c>
      <c r="LL56" s="589">
        <f>IF(JS56="zákl. přenesená",I56,0)</f>
        <v>0</v>
      </c>
      <c r="LM56" s="589">
        <f>IF(JS56="sníž. přenesená",I56,0)</f>
        <v>0</v>
      </c>
      <c r="LN56" s="589">
        <f>IF(JS56="nulová",I56,0)</f>
        <v>0</v>
      </c>
      <c r="LO56" s="46" t="s">
        <v>45</v>
      </c>
      <c r="LP56" s="589">
        <f>ROUND(H56*G56,2)</f>
        <v>244770.77</v>
      </c>
      <c r="LQ56" s="46" t="s">
        <v>110</v>
      </c>
      <c r="LR56" s="46" t="s">
        <v>1569</v>
      </c>
    </row>
    <row r="57" spans="1:330" s="3" customFormat="1" ht="30" customHeight="1" x14ac:dyDescent="0.2">
      <c r="A57" s="43"/>
      <c r="B57" s="625"/>
      <c r="C57" s="689" t="s">
        <v>112</v>
      </c>
      <c r="D57" s="690"/>
      <c r="E57" s="626" t="s">
        <v>146</v>
      </c>
      <c r="F57" s="690"/>
      <c r="G57" s="690"/>
      <c r="H57" s="197"/>
      <c r="I57" s="690"/>
      <c r="J57" s="777"/>
      <c r="K57" s="778"/>
      <c r="L57" s="777"/>
      <c r="M57" s="778"/>
      <c r="N57" s="777"/>
      <c r="O57" s="778"/>
      <c r="P57" s="777"/>
      <c r="Q57" s="778"/>
      <c r="R57" s="777"/>
      <c r="S57" s="778"/>
      <c r="T57" s="777"/>
      <c r="U57" s="778"/>
      <c r="V57" s="1751"/>
      <c r="W57" s="1752"/>
      <c r="X57" s="777"/>
      <c r="Y57" s="778"/>
      <c r="Z57" s="1751"/>
      <c r="AA57" s="1752"/>
      <c r="AB57" s="1751"/>
      <c r="AC57" s="1752"/>
      <c r="AD57" s="777"/>
      <c r="AE57" s="778"/>
      <c r="AF57" s="777"/>
      <c r="AG57" s="778"/>
      <c r="AH57" s="777"/>
      <c r="AI57" s="778"/>
      <c r="AJ57" s="777"/>
      <c r="AK57" s="778"/>
      <c r="AL57" s="777"/>
      <c r="AM57" s="778"/>
      <c r="AN57" s="1751"/>
      <c r="AO57" s="1752"/>
      <c r="AP57" s="2115"/>
      <c r="AQ57" s="2116"/>
      <c r="AR57" s="777"/>
      <c r="AS57" s="778"/>
      <c r="AT57" s="777"/>
      <c r="AU57" s="778"/>
      <c r="AV57" s="1071"/>
      <c r="JQ57" s="44"/>
      <c r="JR57" s="742"/>
      <c r="JS57" s="690"/>
      <c r="JT57" s="690"/>
      <c r="JU57" s="690"/>
      <c r="JV57" s="690"/>
      <c r="JW57" s="690"/>
      <c r="JX57" s="690"/>
      <c r="JY57" s="743"/>
      <c r="KY57" s="46" t="s">
        <v>112</v>
      </c>
      <c r="KZ57" s="46" t="s">
        <v>46</v>
      </c>
    </row>
    <row r="58" spans="1:330" s="745" customFormat="1" ht="30" customHeight="1" x14ac:dyDescent="0.2">
      <c r="A58" s="744"/>
      <c r="B58" s="627"/>
      <c r="C58" s="689" t="s">
        <v>114</v>
      </c>
      <c r="D58" s="628" t="s">
        <v>7</v>
      </c>
      <c r="E58" s="629" t="s">
        <v>1552</v>
      </c>
      <c r="F58" s="630"/>
      <c r="G58" s="628" t="s">
        <v>7</v>
      </c>
      <c r="H58" s="631"/>
      <c r="I58" s="630"/>
      <c r="J58" s="779"/>
      <c r="K58" s="780"/>
      <c r="L58" s="779"/>
      <c r="M58" s="780"/>
      <c r="N58" s="779"/>
      <c r="O58" s="780"/>
      <c r="P58" s="779"/>
      <c r="Q58" s="780"/>
      <c r="R58" s="779"/>
      <c r="S58" s="780"/>
      <c r="T58" s="779"/>
      <c r="U58" s="780"/>
      <c r="V58" s="1753"/>
      <c r="W58" s="1754"/>
      <c r="X58" s="779"/>
      <c r="Y58" s="780"/>
      <c r="Z58" s="1753"/>
      <c r="AA58" s="1754"/>
      <c r="AB58" s="1753"/>
      <c r="AC58" s="1754"/>
      <c r="AD58" s="779"/>
      <c r="AE58" s="780"/>
      <c r="AF58" s="779"/>
      <c r="AG58" s="780"/>
      <c r="AH58" s="779"/>
      <c r="AI58" s="780"/>
      <c r="AJ58" s="779"/>
      <c r="AK58" s="780"/>
      <c r="AL58" s="779"/>
      <c r="AM58" s="780"/>
      <c r="AN58" s="1753"/>
      <c r="AO58" s="1754"/>
      <c r="AP58" s="2117"/>
      <c r="AQ58" s="2118"/>
      <c r="AR58" s="779"/>
      <c r="AS58" s="780"/>
      <c r="AT58" s="779"/>
      <c r="AU58" s="780"/>
      <c r="AV58" s="918"/>
      <c r="JQ58" s="746"/>
      <c r="JR58" s="747"/>
      <c r="JS58" s="630"/>
      <c r="JT58" s="630"/>
      <c r="JU58" s="630"/>
      <c r="JV58" s="630"/>
      <c r="JW58" s="630"/>
      <c r="JX58" s="630"/>
      <c r="JY58" s="748"/>
      <c r="KY58" s="749" t="s">
        <v>114</v>
      </c>
      <c r="KZ58" s="749" t="s">
        <v>46</v>
      </c>
      <c r="LA58" s="745" t="s">
        <v>45</v>
      </c>
      <c r="LB58" s="745" t="s">
        <v>23</v>
      </c>
      <c r="LC58" s="745" t="s">
        <v>44</v>
      </c>
      <c r="LD58" s="749" t="s">
        <v>103</v>
      </c>
    </row>
    <row r="59" spans="1:330" s="751" customFormat="1" ht="30" customHeight="1" x14ac:dyDescent="0.2">
      <c r="A59" s="750"/>
      <c r="B59" s="633"/>
      <c r="C59" s="689" t="s">
        <v>114</v>
      </c>
      <c r="D59" s="634" t="s">
        <v>7</v>
      </c>
      <c r="E59" s="635" t="s">
        <v>1570</v>
      </c>
      <c r="F59" s="636"/>
      <c r="G59" s="637">
        <v>169.58</v>
      </c>
      <c r="H59" s="638"/>
      <c r="I59" s="636"/>
      <c r="J59" s="781"/>
      <c r="K59" s="782"/>
      <c r="L59" s="781"/>
      <c r="M59" s="782"/>
      <c r="N59" s="781"/>
      <c r="O59" s="782"/>
      <c r="P59" s="781"/>
      <c r="Q59" s="782"/>
      <c r="R59" s="781"/>
      <c r="S59" s="782"/>
      <c r="T59" s="781"/>
      <c r="U59" s="782"/>
      <c r="V59" s="1755"/>
      <c r="W59" s="1756"/>
      <c r="X59" s="781"/>
      <c r="Y59" s="782"/>
      <c r="Z59" s="1755"/>
      <c r="AA59" s="1756"/>
      <c r="AB59" s="1755"/>
      <c r="AC59" s="1756"/>
      <c r="AD59" s="781"/>
      <c r="AE59" s="782"/>
      <c r="AF59" s="781"/>
      <c r="AG59" s="782"/>
      <c r="AH59" s="781"/>
      <c r="AI59" s="782"/>
      <c r="AJ59" s="781"/>
      <c r="AK59" s="782"/>
      <c r="AL59" s="781"/>
      <c r="AM59" s="782"/>
      <c r="AN59" s="1755"/>
      <c r="AO59" s="1756"/>
      <c r="AP59" s="2119"/>
      <c r="AQ59" s="2120"/>
      <c r="AR59" s="781"/>
      <c r="AS59" s="782"/>
      <c r="AT59" s="781"/>
      <c r="AU59" s="782"/>
      <c r="AV59" s="919"/>
      <c r="JQ59" s="752"/>
      <c r="JR59" s="753"/>
      <c r="JS59" s="636"/>
      <c r="JT59" s="636"/>
      <c r="JU59" s="636"/>
      <c r="JV59" s="636"/>
      <c r="JW59" s="636"/>
      <c r="JX59" s="636"/>
      <c r="JY59" s="754"/>
      <c r="KY59" s="755" t="s">
        <v>114</v>
      </c>
      <c r="KZ59" s="755" t="s">
        <v>46</v>
      </c>
      <c r="LA59" s="751" t="s">
        <v>46</v>
      </c>
      <c r="LB59" s="751" t="s">
        <v>23</v>
      </c>
      <c r="LC59" s="751" t="s">
        <v>44</v>
      </c>
      <c r="LD59" s="755" t="s">
        <v>103</v>
      </c>
    </row>
    <row r="60" spans="1:330" s="751" customFormat="1" ht="30" customHeight="1" x14ac:dyDescent="0.2">
      <c r="A60" s="750"/>
      <c r="B60" s="633"/>
      <c r="C60" s="689" t="s">
        <v>114</v>
      </c>
      <c r="D60" s="634" t="s">
        <v>7</v>
      </c>
      <c r="E60" s="635" t="s">
        <v>1571</v>
      </c>
      <c r="F60" s="636"/>
      <c r="G60" s="637">
        <v>12.7</v>
      </c>
      <c r="H60" s="638"/>
      <c r="I60" s="636"/>
      <c r="J60" s="781"/>
      <c r="K60" s="782"/>
      <c r="L60" s="781"/>
      <c r="M60" s="782"/>
      <c r="N60" s="781"/>
      <c r="O60" s="782"/>
      <c r="P60" s="781"/>
      <c r="Q60" s="782"/>
      <c r="R60" s="781"/>
      <c r="S60" s="782"/>
      <c r="T60" s="781"/>
      <c r="U60" s="782"/>
      <c r="V60" s="1755"/>
      <c r="W60" s="1756"/>
      <c r="X60" s="781"/>
      <c r="Y60" s="782"/>
      <c r="Z60" s="1755"/>
      <c r="AA60" s="1756"/>
      <c r="AB60" s="1755"/>
      <c r="AC60" s="1756"/>
      <c r="AD60" s="781"/>
      <c r="AE60" s="782"/>
      <c r="AF60" s="781"/>
      <c r="AG60" s="782"/>
      <c r="AH60" s="781"/>
      <c r="AI60" s="782"/>
      <c r="AJ60" s="781"/>
      <c r="AK60" s="782"/>
      <c r="AL60" s="781"/>
      <c r="AM60" s="782"/>
      <c r="AN60" s="1755"/>
      <c r="AO60" s="1756"/>
      <c r="AP60" s="2119"/>
      <c r="AQ60" s="2120"/>
      <c r="AR60" s="781"/>
      <c r="AS60" s="782"/>
      <c r="AT60" s="781"/>
      <c r="AU60" s="782"/>
      <c r="AV60" s="919"/>
      <c r="JQ60" s="752"/>
      <c r="JR60" s="753"/>
      <c r="JS60" s="636"/>
      <c r="JT60" s="636"/>
      <c r="JU60" s="636"/>
      <c r="JV60" s="636"/>
      <c r="JW60" s="636"/>
      <c r="JX60" s="636"/>
      <c r="JY60" s="754"/>
      <c r="KY60" s="755" t="s">
        <v>114</v>
      </c>
      <c r="KZ60" s="755" t="s">
        <v>46</v>
      </c>
      <c r="LA60" s="751" t="s">
        <v>46</v>
      </c>
      <c r="LB60" s="751" t="s">
        <v>23</v>
      </c>
      <c r="LC60" s="751" t="s">
        <v>44</v>
      </c>
      <c r="LD60" s="755" t="s">
        <v>103</v>
      </c>
    </row>
    <row r="61" spans="1:330" s="757" customFormat="1" ht="30" customHeight="1" x14ac:dyDescent="0.2">
      <c r="A61" s="756"/>
      <c r="B61" s="647"/>
      <c r="C61" s="689" t="s">
        <v>114</v>
      </c>
      <c r="D61" s="648" t="s">
        <v>7</v>
      </c>
      <c r="E61" s="649" t="s">
        <v>125</v>
      </c>
      <c r="F61" s="650"/>
      <c r="G61" s="651">
        <v>182.28</v>
      </c>
      <c r="H61" s="652"/>
      <c r="I61" s="650"/>
      <c r="J61" s="785"/>
      <c r="K61" s="786"/>
      <c r="L61" s="785"/>
      <c r="M61" s="786"/>
      <c r="N61" s="785"/>
      <c r="O61" s="786"/>
      <c r="P61" s="785"/>
      <c r="Q61" s="786"/>
      <c r="R61" s="785"/>
      <c r="S61" s="786"/>
      <c r="T61" s="785"/>
      <c r="U61" s="786"/>
      <c r="V61" s="1759"/>
      <c r="W61" s="1760"/>
      <c r="X61" s="785"/>
      <c r="Y61" s="786"/>
      <c r="Z61" s="1759"/>
      <c r="AA61" s="1760"/>
      <c r="AB61" s="1759"/>
      <c r="AC61" s="1760"/>
      <c r="AD61" s="785"/>
      <c r="AE61" s="786"/>
      <c r="AF61" s="785"/>
      <c r="AG61" s="786"/>
      <c r="AH61" s="785"/>
      <c r="AI61" s="786"/>
      <c r="AJ61" s="785"/>
      <c r="AK61" s="786"/>
      <c r="AL61" s="785"/>
      <c r="AM61" s="786"/>
      <c r="AN61" s="1759"/>
      <c r="AO61" s="1760"/>
      <c r="AP61" s="2123"/>
      <c r="AQ61" s="2124"/>
      <c r="AR61" s="785"/>
      <c r="AS61" s="786"/>
      <c r="AT61" s="785"/>
      <c r="AU61" s="786"/>
      <c r="AV61" s="921"/>
      <c r="JQ61" s="758"/>
      <c r="JR61" s="759"/>
      <c r="JS61" s="650"/>
      <c r="JT61" s="650"/>
      <c r="JU61" s="650"/>
      <c r="JV61" s="650"/>
      <c r="JW61" s="650"/>
      <c r="JX61" s="650"/>
      <c r="JY61" s="760"/>
      <c r="KY61" s="761" t="s">
        <v>114</v>
      </c>
      <c r="KZ61" s="761" t="s">
        <v>46</v>
      </c>
      <c r="LA61" s="757" t="s">
        <v>126</v>
      </c>
      <c r="LB61" s="757" t="s">
        <v>23</v>
      </c>
      <c r="LC61" s="757" t="s">
        <v>44</v>
      </c>
      <c r="LD61" s="761" t="s">
        <v>103</v>
      </c>
    </row>
    <row r="62" spans="1:330" s="751" customFormat="1" ht="30" customHeight="1" x14ac:dyDescent="0.2">
      <c r="A62" s="750"/>
      <c r="B62" s="633"/>
      <c r="C62" s="689" t="s">
        <v>114</v>
      </c>
      <c r="D62" s="634" t="s">
        <v>7</v>
      </c>
      <c r="E62" s="635" t="s">
        <v>1572</v>
      </c>
      <c r="F62" s="636"/>
      <c r="G62" s="637">
        <v>2501.61</v>
      </c>
      <c r="H62" s="638"/>
      <c r="I62" s="636"/>
      <c r="J62" s="781"/>
      <c r="K62" s="782"/>
      <c r="L62" s="781"/>
      <c r="M62" s="782"/>
      <c r="N62" s="781"/>
      <c r="O62" s="782"/>
      <c r="P62" s="781"/>
      <c r="Q62" s="782"/>
      <c r="R62" s="781"/>
      <c r="S62" s="782"/>
      <c r="T62" s="781"/>
      <c r="U62" s="782"/>
      <c r="V62" s="1755"/>
      <c r="W62" s="1756"/>
      <c r="X62" s="781"/>
      <c r="Y62" s="782"/>
      <c r="Z62" s="1755"/>
      <c r="AA62" s="1756"/>
      <c r="AB62" s="1755"/>
      <c r="AC62" s="1756"/>
      <c r="AD62" s="781"/>
      <c r="AE62" s="782"/>
      <c r="AF62" s="781"/>
      <c r="AG62" s="782"/>
      <c r="AH62" s="781"/>
      <c r="AI62" s="782"/>
      <c r="AJ62" s="781"/>
      <c r="AK62" s="782"/>
      <c r="AL62" s="781"/>
      <c r="AM62" s="782"/>
      <c r="AN62" s="1755"/>
      <c r="AO62" s="1756"/>
      <c r="AP62" s="2119"/>
      <c r="AQ62" s="2120"/>
      <c r="AR62" s="781"/>
      <c r="AS62" s="782"/>
      <c r="AT62" s="781"/>
      <c r="AU62" s="782"/>
      <c r="AV62" s="919"/>
      <c r="JQ62" s="752"/>
      <c r="JR62" s="753"/>
      <c r="JS62" s="636"/>
      <c r="JT62" s="636"/>
      <c r="JU62" s="636"/>
      <c r="JV62" s="636"/>
      <c r="JW62" s="636"/>
      <c r="JX62" s="636"/>
      <c r="JY62" s="754"/>
      <c r="KY62" s="755" t="s">
        <v>114</v>
      </c>
      <c r="KZ62" s="755" t="s">
        <v>46</v>
      </c>
      <c r="LA62" s="751" t="s">
        <v>46</v>
      </c>
      <c r="LB62" s="751" t="s">
        <v>23</v>
      </c>
      <c r="LC62" s="751" t="s">
        <v>44</v>
      </c>
      <c r="LD62" s="755" t="s">
        <v>103</v>
      </c>
    </row>
    <row r="63" spans="1:330" s="763" customFormat="1" ht="30" customHeight="1" x14ac:dyDescent="0.2">
      <c r="A63" s="762"/>
      <c r="B63" s="640"/>
      <c r="C63" s="689" t="s">
        <v>114</v>
      </c>
      <c r="D63" s="641" t="s">
        <v>7</v>
      </c>
      <c r="E63" s="642" t="s">
        <v>132</v>
      </c>
      <c r="F63" s="643"/>
      <c r="G63" s="644">
        <v>2683.8900000000003</v>
      </c>
      <c r="H63" s="645"/>
      <c r="I63" s="643"/>
      <c r="J63" s="787"/>
      <c r="K63" s="788"/>
      <c r="L63" s="787"/>
      <c r="M63" s="788"/>
      <c r="N63" s="787"/>
      <c r="O63" s="788"/>
      <c r="P63" s="787"/>
      <c r="Q63" s="788"/>
      <c r="R63" s="787"/>
      <c r="S63" s="788"/>
      <c r="T63" s="787"/>
      <c r="U63" s="788"/>
      <c r="V63" s="1761"/>
      <c r="W63" s="1762"/>
      <c r="X63" s="787"/>
      <c r="Y63" s="788"/>
      <c r="Z63" s="1761"/>
      <c r="AA63" s="1762"/>
      <c r="AB63" s="1761"/>
      <c r="AC63" s="1762"/>
      <c r="AD63" s="787"/>
      <c r="AE63" s="788"/>
      <c r="AF63" s="787"/>
      <c r="AG63" s="788"/>
      <c r="AH63" s="787"/>
      <c r="AI63" s="788"/>
      <c r="AJ63" s="787"/>
      <c r="AK63" s="788"/>
      <c r="AL63" s="787"/>
      <c r="AM63" s="788"/>
      <c r="AN63" s="1761"/>
      <c r="AO63" s="1762"/>
      <c r="AP63" s="2125"/>
      <c r="AQ63" s="2126"/>
      <c r="AR63" s="787"/>
      <c r="AS63" s="788"/>
      <c r="AT63" s="787"/>
      <c r="AU63" s="788"/>
      <c r="AV63" s="920"/>
      <c r="JQ63" s="764"/>
      <c r="JR63" s="765"/>
      <c r="JS63" s="643"/>
      <c r="JT63" s="643"/>
      <c r="JU63" s="643"/>
      <c r="JV63" s="643"/>
      <c r="JW63" s="643"/>
      <c r="JX63" s="643"/>
      <c r="JY63" s="766"/>
      <c r="KY63" s="767" t="s">
        <v>114</v>
      </c>
      <c r="KZ63" s="767" t="s">
        <v>46</v>
      </c>
      <c r="LA63" s="763" t="s">
        <v>110</v>
      </c>
      <c r="LB63" s="763" t="s">
        <v>23</v>
      </c>
      <c r="LC63" s="763" t="s">
        <v>45</v>
      </c>
      <c r="LD63" s="767" t="s">
        <v>103</v>
      </c>
    </row>
    <row r="64" spans="1:330" s="3" customFormat="1" ht="30" customHeight="1" x14ac:dyDescent="0.2">
      <c r="A64" s="43"/>
      <c r="B64" s="550" t="s">
        <v>150</v>
      </c>
      <c r="C64" s="558" t="s">
        <v>105</v>
      </c>
      <c r="D64" s="559" t="s">
        <v>151</v>
      </c>
      <c r="E64" s="560" t="s">
        <v>152</v>
      </c>
      <c r="F64" s="561" t="s">
        <v>153</v>
      </c>
      <c r="G64" s="562">
        <v>36</v>
      </c>
      <c r="H64" s="563">
        <v>81.599999999999994</v>
      </c>
      <c r="I64" s="772">
        <f>ROUND(H64*G64,2)</f>
        <v>2937.6</v>
      </c>
      <c r="J64" s="783"/>
      <c r="K64" s="784">
        <f>ROUND(J64*$H64,2)</f>
        <v>0</v>
      </c>
      <c r="L64" s="783"/>
      <c r="M64" s="784">
        <f>ROUND(L64*$H64,2)</f>
        <v>0</v>
      </c>
      <c r="N64" s="783"/>
      <c r="O64" s="784">
        <f>ROUND(N64*$H64,2)</f>
        <v>0</v>
      </c>
      <c r="P64" s="783"/>
      <c r="Q64" s="784">
        <f>ROUND(P64*$H64,2)</f>
        <v>0</v>
      </c>
      <c r="R64" s="783"/>
      <c r="S64" s="784">
        <f>ROUND(R64*$H64,2)</f>
        <v>0</v>
      </c>
      <c r="T64" s="783"/>
      <c r="U64" s="784">
        <f>ROUND(T64*$H64,2)</f>
        <v>0</v>
      </c>
      <c r="V64" s="1757"/>
      <c r="W64" s="1758">
        <f>ROUND(V64*$H64,2)</f>
        <v>0</v>
      </c>
      <c r="X64" s="783"/>
      <c r="Y64" s="784">
        <f>ROUND(X64*$H64,2)</f>
        <v>0</v>
      </c>
      <c r="Z64" s="1757"/>
      <c r="AA64" s="1758">
        <f>ROUND(Z64*$H64,2)</f>
        <v>0</v>
      </c>
      <c r="AB64" s="1757">
        <v>20</v>
      </c>
      <c r="AC64" s="1758">
        <f>ROUND(AB64*$H64,2)</f>
        <v>1632</v>
      </c>
      <c r="AD64" s="783"/>
      <c r="AE64" s="784">
        <f>ROUND(AD64*$H64,2)</f>
        <v>0</v>
      </c>
      <c r="AF64" s="783"/>
      <c r="AG64" s="784">
        <f>ROUND(AF64*$H64,2)</f>
        <v>0</v>
      </c>
      <c r="AH64" s="783"/>
      <c r="AI64" s="784">
        <f>ROUND(AH64*$H64,2)</f>
        <v>0</v>
      </c>
      <c r="AJ64" s="783"/>
      <c r="AK64" s="784">
        <f>ROUND(AJ64*$H64,2)</f>
        <v>0</v>
      </c>
      <c r="AL64" s="783">
        <v>6</v>
      </c>
      <c r="AM64" s="784">
        <f>ROUND(AL64*$H64,2)</f>
        <v>489.6</v>
      </c>
      <c r="AN64" s="1757">
        <v>10</v>
      </c>
      <c r="AO64" s="1758">
        <f>ROUND(AN64*$H64,2)</f>
        <v>816</v>
      </c>
      <c r="AP64" s="2121"/>
      <c r="AQ64" s="2122">
        <f>ROUND(AP64*$H64,2)</f>
        <v>0</v>
      </c>
      <c r="AR64" s="783">
        <f>AP64+AN64+AL64+AJ64+AH64+AF64+AD64+AB64+Z64+X64+V64+T64+R64+P64+N64+L64+J64</f>
        <v>36</v>
      </c>
      <c r="AS64" s="784">
        <f>ROUND(AR64*H64,2)</f>
        <v>2937.6</v>
      </c>
      <c r="AT64" s="783">
        <f>G64-AR64</f>
        <v>0</v>
      </c>
      <c r="AU64" s="784">
        <f>ROUND(AT64*H64,2)</f>
        <v>0</v>
      </c>
      <c r="AV64" s="1072">
        <f>AU64/I64</f>
        <v>0</v>
      </c>
      <c r="JQ64" s="44"/>
      <c r="JR64" s="586" t="s">
        <v>7</v>
      </c>
      <c r="JS64" s="587" t="s">
        <v>31</v>
      </c>
      <c r="JT64" s="690"/>
      <c r="JU64" s="45">
        <f>JT64*G64</f>
        <v>0</v>
      </c>
      <c r="JV64" s="45">
        <v>0</v>
      </c>
      <c r="JW64" s="45">
        <f>JV64*G64</f>
        <v>0</v>
      </c>
      <c r="JX64" s="45">
        <v>0.20499999999999999</v>
      </c>
      <c r="JY64" s="588">
        <f>JX64*G64</f>
        <v>7.38</v>
      </c>
      <c r="KW64" s="46" t="s">
        <v>110</v>
      </c>
      <c r="KY64" s="46" t="s">
        <v>105</v>
      </c>
      <c r="KZ64" s="46" t="s">
        <v>46</v>
      </c>
      <c r="LD64" s="46" t="s">
        <v>103</v>
      </c>
      <c r="LJ64" s="589">
        <f>IF(JS64="základní",I64,0)</f>
        <v>2937.6</v>
      </c>
      <c r="LK64" s="589">
        <f>IF(JS64="snížená",I64,0)</f>
        <v>0</v>
      </c>
      <c r="LL64" s="589">
        <f>IF(JS64="zákl. přenesená",I64,0)</f>
        <v>0</v>
      </c>
      <c r="LM64" s="589">
        <f>IF(JS64="sníž. přenesená",I64,0)</f>
        <v>0</v>
      </c>
      <c r="LN64" s="589">
        <f>IF(JS64="nulová",I64,0)</f>
        <v>0</v>
      </c>
      <c r="LO64" s="46" t="s">
        <v>45</v>
      </c>
      <c r="LP64" s="589">
        <f>ROUND(H64*G64,2)</f>
        <v>2937.6</v>
      </c>
      <c r="LQ64" s="46" t="s">
        <v>110</v>
      </c>
      <c r="LR64" s="46" t="s">
        <v>1573</v>
      </c>
    </row>
    <row r="65" spans="1:330" s="3" customFormat="1" ht="30" customHeight="1" x14ac:dyDescent="0.2">
      <c r="A65" s="43"/>
      <c r="B65" s="625"/>
      <c r="C65" s="689" t="s">
        <v>112</v>
      </c>
      <c r="D65" s="690"/>
      <c r="E65" s="626" t="s">
        <v>155</v>
      </c>
      <c r="F65" s="690"/>
      <c r="G65" s="690"/>
      <c r="H65" s="197"/>
      <c r="I65" s="690"/>
      <c r="J65" s="777"/>
      <c r="K65" s="778"/>
      <c r="L65" s="777"/>
      <c r="M65" s="778"/>
      <c r="N65" s="777"/>
      <c r="O65" s="778"/>
      <c r="P65" s="777"/>
      <c r="Q65" s="778"/>
      <c r="R65" s="777"/>
      <c r="S65" s="778"/>
      <c r="T65" s="777"/>
      <c r="U65" s="778"/>
      <c r="V65" s="1751"/>
      <c r="W65" s="1752"/>
      <c r="X65" s="777"/>
      <c r="Y65" s="778"/>
      <c r="Z65" s="1751"/>
      <c r="AA65" s="1752"/>
      <c r="AB65" s="1751"/>
      <c r="AC65" s="1752"/>
      <c r="AD65" s="777"/>
      <c r="AE65" s="778"/>
      <c r="AF65" s="777"/>
      <c r="AG65" s="778"/>
      <c r="AH65" s="777"/>
      <c r="AI65" s="778"/>
      <c r="AJ65" s="777"/>
      <c r="AK65" s="778"/>
      <c r="AL65" s="777"/>
      <c r="AM65" s="778"/>
      <c r="AN65" s="1751"/>
      <c r="AO65" s="1752"/>
      <c r="AP65" s="2115"/>
      <c r="AQ65" s="2116"/>
      <c r="AR65" s="777"/>
      <c r="AS65" s="778"/>
      <c r="AT65" s="777"/>
      <c r="AU65" s="778"/>
      <c r="AV65" s="1071"/>
      <c r="JQ65" s="44"/>
      <c r="JR65" s="742"/>
      <c r="JS65" s="690"/>
      <c r="JT65" s="690"/>
      <c r="JU65" s="690"/>
      <c r="JV65" s="690"/>
      <c r="JW65" s="690"/>
      <c r="JX65" s="690"/>
      <c r="JY65" s="743"/>
      <c r="KY65" s="46" t="s">
        <v>112</v>
      </c>
      <c r="KZ65" s="46" t="s">
        <v>46</v>
      </c>
    </row>
    <row r="66" spans="1:330" s="745" customFormat="1" ht="30" customHeight="1" x14ac:dyDescent="0.2">
      <c r="A66" s="744"/>
      <c r="B66" s="627"/>
      <c r="C66" s="689" t="s">
        <v>114</v>
      </c>
      <c r="D66" s="628" t="s">
        <v>7</v>
      </c>
      <c r="E66" s="629" t="s">
        <v>1574</v>
      </c>
      <c r="F66" s="630"/>
      <c r="G66" s="628" t="s">
        <v>7</v>
      </c>
      <c r="H66" s="631"/>
      <c r="I66" s="630"/>
      <c r="J66" s="779"/>
      <c r="K66" s="780"/>
      <c r="L66" s="779"/>
      <c r="M66" s="780"/>
      <c r="N66" s="779"/>
      <c r="O66" s="780"/>
      <c r="P66" s="779"/>
      <c r="Q66" s="780"/>
      <c r="R66" s="779"/>
      <c r="S66" s="780"/>
      <c r="T66" s="779"/>
      <c r="U66" s="780"/>
      <c r="V66" s="1753"/>
      <c r="W66" s="1754"/>
      <c r="X66" s="779"/>
      <c r="Y66" s="780"/>
      <c r="Z66" s="1753"/>
      <c r="AA66" s="1754"/>
      <c r="AB66" s="1753"/>
      <c r="AC66" s="1754"/>
      <c r="AD66" s="779"/>
      <c r="AE66" s="780"/>
      <c r="AF66" s="779"/>
      <c r="AG66" s="780"/>
      <c r="AH66" s="779"/>
      <c r="AI66" s="780"/>
      <c r="AJ66" s="779"/>
      <c r="AK66" s="780"/>
      <c r="AL66" s="779"/>
      <c r="AM66" s="780"/>
      <c r="AN66" s="1753"/>
      <c r="AO66" s="1754"/>
      <c r="AP66" s="2117"/>
      <c r="AQ66" s="2118"/>
      <c r="AR66" s="779"/>
      <c r="AS66" s="780"/>
      <c r="AT66" s="779"/>
      <c r="AU66" s="780"/>
      <c r="AV66" s="918"/>
      <c r="JQ66" s="746"/>
      <c r="JR66" s="747"/>
      <c r="JS66" s="630"/>
      <c r="JT66" s="630"/>
      <c r="JU66" s="630"/>
      <c r="JV66" s="630"/>
      <c r="JW66" s="630"/>
      <c r="JX66" s="630"/>
      <c r="JY66" s="748"/>
      <c r="KY66" s="749" t="s">
        <v>114</v>
      </c>
      <c r="KZ66" s="749" t="s">
        <v>46</v>
      </c>
      <c r="LA66" s="745" t="s">
        <v>45</v>
      </c>
      <c r="LB66" s="745" t="s">
        <v>23</v>
      </c>
      <c r="LC66" s="745" t="s">
        <v>44</v>
      </c>
      <c r="LD66" s="749" t="s">
        <v>103</v>
      </c>
    </row>
    <row r="67" spans="1:330" s="751" customFormat="1" ht="30" customHeight="1" x14ac:dyDescent="0.2">
      <c r="A67" s="750"/>
      <c r="B67" s="633"/>
      <c r="C67" s="689" t="s">
        <v>114</v>
      </c>
      <c r="D67" s="634" t="s">
        <v>7</v>
      </c>
      <c r="E67" s="635" t="s">
        <v>1575</v>
      </c>
      <c r="F67" s="636"/>
      <c r="G67" s="637">
        <v>36</v>
      </c>
      <c r="H67" s="638"/>
      <c r="I67" s="636"/>
      <c r="J67" s="781"/>
      <c r="K67" s="782"/>
      <c r="L67" s="781"/>
      <c r="M67" s="782"/>
      <c r="N67" s="781"/>
      <c r="O67" s="782"/>
      <c r="P67" s="781"/>
      <c r="Q67" s="782"/>
      <c r="R67" s="781"/>
      <c r="S67" s="782"/>
      <c r="T67" s="781"/>
      <c r="U67" s="782"/>
      <c r="V67" s="1755"/>
      <c r="W67" s="1756"/>
      <c r="X67" s="781"/>
      <c r="Y67" s="782"/>
      <c r="Z67" s="1755"/>
      <c r="AA67" s="1756"/>
      <c r="AB67" s="1755"/>
      <c r="AC67" s="1756"/>
      <c r="AD67" s="781"/>
      <c r="AE67" s="782"/>
      <c r="AF67" s="781"/>
      <c r="AG67" s="782"/>
      <c r="AH67" s="781"/>
      <c r="AI67" s="782"/>
      <c r="AJ67" s="781"/>
      <c r="AK67" s="782"/>
      <c r="AL67" s="781"/>
      <c r="AM67" s="782"/>
      <c r="AN67" s="1755"/>
      <c r="AO67" s="1756"/>
      <c r="AP67" s="2119"/>
      <c r="AQ67" s="2120"/>
      <c r="AR67" s="781"/>
      <c r="AS67" s="782"/>
      <c r="AT67" s="781"/>
      <c r="AU67" s="782"/>
      <c r="AV67" s="919"/>
      <c r="JQ67" s="752"/>
      <c r="JR67" s="753"/>
      <c r="JS67" s="636"/>
      <c r="JT67" s="636"/>
      <c r="JU67" s="636"/>
      <c r="JV67" s="636"/>
      <c r="JW67" s="636"/>
      <c r="JX67" s="636"/>
      <c r="JY67" s="754"/>
      <c r="KY67" s="755" t="s">
        <v>114</v>
      </c>
      <c r="KZ67" s="755" t="s">
        <v>46</v>
      </c>
      <c r="LA67" s="751" t="s">
        <v>46</v>
      </c>
      <c r="LB67" s="751" t="s">
        <v>23</v>
      </c>
      <c r="LC67" s="751" t="s">
        <v>45</v>
      </c>
      <c r="LD67" s="755" t="s">
        <v>103</v>
      </c>
    </row>
    <row r="68" spans="1:330" s="745" customFormat="1" ht="30" customHeight="1" x14ac:dyDescent="0.2">
      <c r="A68" s="744"/>
      <c r="B68" s="627"/>
      <c r="C68" s="689" t="s">
        <v>114</v>
      </c>
      <c r="D68" s="628" t="s">
        <v>7</v>
      </c>
      <c r="E68" s="629" t="s">
        <v>158</v>
      </c>
      <c r="F68" s="630"/>
      <c r="G68" s="628" t="s">
        <v>7</v>
      </c>
      <c r="H68" s="631"/>
      <c r="I68" s="630"/>
      <c r="J68" s="779"/>
      <c r="K68" s="780"/>
      <c r="L68" s="779"/>
      <c r="M68" s="780"/>
      <c r="N68" s="779"/>
      <c r="O68" s="780"/>
      <c r="P68" s="779"/>
      <c r="Q68" s="780"/>
      <c r="R68" s="779"/>
      <c r="S68" s="780"/>
      <c r="T68" s="779"/>
      <c r="U68" s="780"/>
      <c r="V68" s="1753"/>
      <c r="W68" s="1754"/>
      <c r="X68" s="779"/>
      <c r="Y68" s="780"/>
      <c r="Z68" s="1753"/>
      <c r="AA68" s="1754"/>
      <c r="AB68" s="1753"/>
      <c r="AC68" s="1754"/>
      <c r="AD68" s="779"/>
      <c r="AE68" s="780"/>
      <c r="AF68" s="779"/>
      <c r="AG68" s="780"/>
      <c r="AH68" s="779"/>
      <c r="AI68" s="780"/>
      <c r="AJ68" s="779"/>
      <c r="AK68" s="780"/>
      <c r="AL68" s="779"/>
      <c r="AM68" s="780"/>
      <c r="AN68" s="1753"/>
      <c r="AO68" s="1754"/>
      <c r="AP68" s="2117"/>
      <c r="AQ68" s="2118"/>
      <c r="AR68" s="779"/>
      <c r="AS68" s="780"/>
      <c r="AT68" s="779"/>
      <c r="AU68" s="780"/>
      <c r="AV68" s="918"/>
      <c r="JQ68" s="746"/>
      <c r="JR68" s="747"/>
      <c r="JS68" s="630"/>
      <c r="JT68" s="630"/>
      <c r="JU68" s="630"/>
      <c r="JV68" s="630"/>
      <c r="JW68" s="630"/>
      <c r="JX68" s="630"/>
      <c r="JY68" s="748"/>
      <c r="KY68" s="749" t="s">
        <v>114</v>
      </c>
      <c r="KZ68" s="749" t="s">
        <v>46</v>
      </c>
      <c r="LA68" s="745" t="s">
        <v>45</v>
      </c>
      <c r="LB68" s="745" t="s">
        <v>23</v>
      </c>
      <c r="LC68" s="745" t="s">
        <v>44</v>
      </c>
      <c r="LD68" s="749" t="s">
        <v>103</v>
      </c>
    </row>
    <row r="69" spans="1:330" s="3" customFormat="1" ht="30" customHeight="1" x14ac:dyDescent="0.2">
      <c r="A69" s="43"/>
      <c r="B69" s="550" t="s">
        <v>159</v>
      </c>
      <c r="C69" s="558" t="s">
        <v>105</v>
      </c>
      <c r="D69" s="559" t="s">
        <v>160</v>
      </c>
      <c r="E69" s="560" t="s">
        <v>161</v>
      </c>
      <c r="F69" s="561" t="s">
        <v>162</v>
      </c>
      <c r="G69" s="562">
        <v>120</v>
      </c>
      <c r="H69" s="563">
        <v>77.3</v>
      </c>
      <c r="I69" s="772">
        <f>ROUND(H69*G69,2)</f>
        <v>9276</v>
      </c>
      <c r="J69" s="783"/>
      <c r="K69" s="784">
        <f>ROUND(J69*$H69,2)</f>
        <v>0</v>
      </c>
      <c r="L69" s="783"/>
      <c r="M69" s="784">
        <f>ROUND(L69*$H69,2)</f>
        <v>0</v>
      </c>
      <c r="N69" s="783"/>
      <c r="O69" s="784">
        <f>ROUND(N69*$H69,2)</f>
        <v>0</v>
      </c>
      <c r="P69" s="783"/>
      <c r="Q69" s="784">
        <f>ROUND(P69*$H69,2)</f>
        <v>0</v>
      </c>
      <c r="R69" s="783"/>
      <c r="S69" s="784">
        <f>ROUND(R69*$H69,2)</f>
        <v>0</v>
      </c>
      <c r="T69" s="783"/>
      <c r="U69" s="784">
        <f>ROUND(T69*$H69,2)</f>
        <v>0</v>
      </c>
      <c r="V69" s="1757">
        <v>45</v>
      </c>
      <c r="W69" s="1758">
        <f>ROUND(V69*$H69,2)</f>
        <v>3478.5</v>
      </c>
      <c r="X69" s="783"/>
      <c r="Y69" s="784">
        <f>ROUND(X69*$H69,2)</f>
        <v>0</v>
      </c>
      <c r="Z69" s="1757">
        <v>10</v>
      </c>
      <c r="AA69" s="1758">
        <f>ROUND(Z69*$H69,2)</f>
        <v>773</v>
      </c>
      <c r="AB69" s="1757">
        <v>12.1</v>
      </c>
      <c r="AC69" s="1758">
        <f>ROUND(AB69*$H69,2)</f>
        <v>935.33</v>
      </c>
      <c r="AD69" s="783"/>
      <c r="AE69" s="784">
        <f>ROUND(AD69*$H69,2)</f>
        <v>0</v>
      </c>
      <c r="AF69" s="783"/>
      <c r="AG69" s="784">
        <f>ROUND(AF69*$H69,2)</f>
        <v>0</v>
      </c>
      <c r="AH69" s="783"/>
      <c r="AI69" s="784">
        <f>ROUND(AH69*$H69,2)</f>
        <v>0</v>
      </c>
      <c r="AJ69" s="783"/>
      <c r="AK69" s="784">
        <f>ROUND(AJ69*$H69,2)</f>
        <v>0</v>
      </c>
      <c r="AL69" s="783">
        <v>20</v>
      </c>
      <c r="AM69" s="784">
        <f>ROUND(AL69*$H69,2)</f>
        <v>1546</v>
      </c>
      <c r="AN69" s="1757">
        <v>30.9</v>
      </c>
      <c r="AO69" s="1758">
        <f>ROUND(AN69*$H69,2)</f>
        <v>2388.5700000000002</v>
      </c>
      <c r="AP69" s="2121">
        <v>2</v>
      </c>
      <c r="AQ69" s="2122">
        <f>ROUND(AP69*$H69,2)</f>
        <v>154.6</v>
      </c>
      <c r="AR69" s="783">
        <f>AP69+AN69+AL69+AJ69+AH69+AF69+AD69+AB69+Z69+X69+V69+T69+R69+P69+N69+L69+J69</f>
        <v>120</v>
      </c>
      <c r="AS69" s="784">
        <f>ROUND(AR69*H69,2)</f>
        <v>9276</v>
      </c>
      <c r="AT69" s="783">
        <f>G69-AR69</f>
        <v>0</v>
      </c>
      <c r="AU69" s="784">
        <f>ROUND(AT69*H69,2)</f>
        <v>0</v>
      </c>
      <c r="AV69" s="1072">
        <f>AU69/I69</f>
        <v>0</v>
      </c>
      <c r="JQ69" s="44"/>
      <c r="JR69" s="586" t="s">
        <v>7</v>
      </c>
      <c r="JS69" s="587" t="s">
        <v>31</v>
      </c>
      <c r="JT69" s="690"/>
      <c r="JU69" s="45">
        <f>JT69*G69</f>
        <v>0</v>
      </c>
      <c r="JV69" s="45">
        <v>0</v>
      </c>
      <c r="JW69" s="45">
        <f>JV69*G69</f>
        <v>0</v>
      </c>
      <c r="JX69" s="45">
        <v>0</v>
      </c>
      <c r="JY69" s="588">
        <f>JX69*G69</f>
        <v>0</v>
      </c>
      <c r="KW69" s="46" t="s">
        <v>110</v>
      </c>
      <c r="KY69" s="46" t="s">
        <v>105</v>
      </c>
      <c r="KZ69" s="46" t="s">
        <v>46</v>
      </c>
      <c r="LD69" s="46" t="s">
        <v>103</v>
      </c>
      <c r="LJ69" s="589">
        <f>IF(JS69="základní",I69,0)</f>
        <v>9276</v>
      </c>
      <c r="LK69" s="589">
        <f>IF(JS69="snížená",I69,0)</f>
        <v>0</v>
      </c>
      <c r="LL69" s="589">
        <f>IF(JS69="zákl. přenesená",I69,0)</f>
        <v>0</v>
      </c>
      <c r="LM69" s="589">
        <f>IF(JS69="sníž. přenesená",I69,0)</f>
        <v>0</v>
      </c>
      <c r="LN69" s="589">
        <f>IF(JS69="nulová",I69,0)</f>
        <v>0</v>
      </c>
      <c r="LO69" s="46" t="s">
        <v>45</v>
      </c>
      <c r="LP69" s="589">
        <f>ROUND(H69*G69,2)</f>
        <v>9276</v>
      </c>
      <c r="LQ69" s="46" t="s">
        <v>110</v>
      </c>
      <c r="LR69" s="46" t="s">
        <v>1576</v>
      </c>
    </row>
    <row r="70" spans="1:330" s="3" customFormat="1" ht="30" customHeight="1" x14ac:dyDescent="0.2">
      <c r="A70" s="43"/>
      <c r="B70" s="625"/>
      <c r="C70" s="689" t="s">
        <v>112</v>
      </c>
      <c r="D70" s="690"/>
      <c r="E70" s="626" t="s">
        <v>164</v>
      </c>
      <c r="F70" s="690"/>
      <c r="G70" s="690"/>
      <c r="H70" s="197"/>
      <c r="I70" s="690"/>
      <c r="J70" s="777"/>
      <c r="K70" s="778"/>
      <c r="L70" s="777"/>
      <c r="M70" s="778"/>
      <c r="N70" s="777"/>
      <c r="O70" s="778"/>
      <c r="P70" s="777"/>
      <c r="Q70" s="778"/>
      <c r="R70" s="777"/>
      <c r="S70" s="778"/>
      <c r="T70" s="777"/>
      <c r="U70" s="778"/>
      <c r="V70" s="1751"/>
      <c r="W70" s="1752"/>
      <c r="X70" s="777"/>
      <c r="Y70" s="778"/>
      <c r="Z70" s="1751"/>
      <c r="AA70" s="1752"/>
      <c r="AB70" s="1751"/>
      <c r="AC70" s="1752"/>
      <c r="AD70" s="777"/>
      <c r="AE70" s="778"/>
      <c r="AF70" s="777"/>
      <c r="AG70" s="778"/>
      <c r="AH70" s="777"/>
      <c r="AI70" s="778"/>
      <c r="AJ70" s="777"/>
      <c r="AK70" s="778"/>
      <c r="AL70" s="777"/>
      <c r="AM70" s="778"/>
      <c r="AN70" s="1751"/>
      <c r="AO70" s="1752"/>
      <c r="AP70" s="2115"/>
      <c r="AQ70" s="2116"/>
      <c r="AR70" s="777"/>
      <c r="AS70" s="778"/>
      <c r="AT70" s="777"/>
      <c r="AU70" s="778"/>
      <c r="AV70" s="1071"/>
      <c r="JQ70" s="44"/>
      <c r="JR70" s="742"/>
      <c r="JS70" s="690"/>
      <c r="JT70" s="690"/>
      <c r="JU70" s="690"/>
      <c r="JV70" s="690"/>
      <c r="JW70" s="690"/>
      <c r="JX70" s="690"/>
      <c r="JY70" s="743"/>
      <c r="KY70" s="46" t="s">
        <v>112</v>
      </c>
      <c r="KZ70" s="46" t="s">
        <v>46</v>
      </c>
    </row>
    <row r="71" spans="1:330" s="751" customFormat="1" ht="30" customHeight="1" x14ac:dyDescent="0.2">
      <c r="A71" s="750"/>
      <c r="B71" s="633"/>
      <c r="C71" s="689" t="s">
        <v>114</v>
      </c>
      <c r="D71" s="634" t="s">
        <v>7</v>
      </c>
      <c r="E71" s="635" t="s">
        <v>1577</v>
      </c>
      <c r="F71" s="636"/>
      <c r="G71" s="637">
        <v>120</v>
      </c>
      <c r="H71" s="638"/>
      <c r="I71" s="636"/>
      <c r="J71" s="781"/>
      <c r="K71" s="782"/>
      <c r="L71" s="781"/>
      <c r="M71" s="782"/>
      <c r="N71" s="781"/>
      <c r="O71" s="782"/>
      <c r="P71" s="781"/>
      <c r="Q71" s="782"/>
      <c r="R71" s="781"/>
      <c r="S71" s="782"/>
      <c r="T71" s="781"/>
      <c r="U71" s="782"/>
      <c r="V71" s="1755"/>
      <c r="W71" s="1756"/>
      <c r="X71" s="781"/>
      <c r="Y71" s="782"/>
      <c r="Z71" s="1755"/>
      <c r="AA71" s="1756"/>
      <c r="AB71" s="1755"/>
      <c r="AC71" s="1756"/>
      <c r="AD71" s="781"/>
      <c r="AE71" s="782"/>
      <c r="AF71" s="781"/>
      <c r="AG71" s="782"/>
      <c r="AH71" s="781"/>
      <c r="AI71" s="782"/>
      <c r="AJ71" s="781"/>
      <c r="AK71" s="782"/>
      <c r="AL71" s="781"/>
      <c r="AM71" s="782"/>
      <c r="AN71" s="1755"/>
      <c r="AO71" s="1756"/>
      <c r="AP71" s="2119"/>
      <c r="AQ71" s="2120"/>
      <c r="AR71" s="781"/>
      <c r="AS71" s="782"/>
      <c r="AT71" s="781"/>
      <c r="AU71" s="782"/>
      <c r="AV71" s="919"/>
      <c r="JQ71" s="752"/>
      <c r="JR71" s="753"/>
      <c r="JS71" s="636"/>
      <c r="JT71" s="636"/>
      <c r="JU71" s="636"/>
      <c r="JV71" s="636"/>
      <c r="JW71" s="636"/>
      <c r="JX71" s="636"/>
      <c r="JY71" s="754"/>
      <c r="KY71" s="755" t="s">
        <v>114</v>
      </c>
      <c r="KZ71" s="755" t="s">
        <v>46</v>
      </c>
      <c r="LA71" s="751" t="s">
        <v>46</v>
      </c>
      <c r="LB71" s="751" t="s">
        <v>23</v>
      </c>
      <c r="LC71" s="751" t="s">
        <v>45</v>
      </c>
      <c r="LD71" s="755" t="s">
        <v>103</v>
      </c>
    </row>
    <row r="72" spans="1:330" s="3" customFormat="1" ht="30" customHeight="1" x14ac:dyDescent="0.2">
      <c r="A72" s="43"/>
      <c r="B72" s="550" t="s">
        <v>166</v>
      </c>
      <c r="C72" s="558" t="s">
        <v>105</v>
      </c>
      <c r="D72" s="559" t="s">
        <v>167</v>
      </c>
      <c r="E72" s="560" t="s">
        <v>168</v>
      </c>
      <c r="F72" s="561" t="s">
        <v>169</v>
      </c>
      <c r="G72" s="562">
        <v>60</v>
      </c>
      <c r="H72" s="563">
        <v>150</v>
      </c>
      <c r="I72" s="772">
        <f>ROUND(H72*G72,2)</f>
        <v>9000</v>
      </c>
      <c r="J72" s="783"/>
      <c r="K72" s="784">
        <f>ROUND(J72*$H72,2)</f>
        <v>0</v>
      </c>
      <c r="L72" s="783"/>
      <c r="M72" s="784">
        <f>ROUND(L72*$H72,2)</f>
        <v>0</v>
      </c>
      <c r="N72" s="783"/>
      <c r="O72" s="784">
        <f>ROUND(N72*$H72,2)</f>
        <v>0</v>
      </c>
      <c r="P72" s="783"/>
      <c r="Q72" s="784">
        <f>ROUND(P72*$H72,2)</f>
        <v>0</v>
      </c>
      <c r="R72" s="783"/>
      <c r="S72" s="784">
        <f>ROUND(R72*$H72,2)</f>
        <v>0</v>
      </c>
      <c r="T72" s="783"/>
      <c r="U72" s="784">
        <f>ROUND(T72*$H72,2)</f>
        <v>0</v>
      </c>
      <c r="V72" s="1757">
        <v>24</v>
      </c>
      <c r="W72" s="1758">
        <f>ROUND(V72*$H72,2)</f>
        <v>3600</v>
      </c>
      <c r="X72" s="783"/>
      <c r="Y72" s="784">
        <f>ROUND(X72*$H72,2)</f>
        <v>0</v>
      </c>
      <c r="Z72" s="1757">
        <v>5</v>
      </c>
      <c r="AA72" s="1758">
        <f>ROUND(Z72*$H72,2)</f>
        <v>750</v>
      </c>
      <c r="AB72" s="1757">
        <v>4.5</v>
      </c>
      <c r="AC72" s="1758">
        <f>ROUND(AB72*$H72,2)</f>
        <v>675</v>
      </c>
      <c r="AD72" s="783"/>
      <c r="AE72" s="784">
        <f>ROUND(AD72*$H72,2)</f>
        <v>0</v>
      </c>
      <c r="AF72" s="783"/>
      <c r="AG72" s="784">
        <f>ROUND(AF72*$H72,2)</f>
        <v>0</v>
      </c>
      <c r="AH72" s="783"/>
      <c r="AI72" s="784">
        <f>ROUND(AH72*$H72,2)</f>
        <v>0</v>
      </c>
      <c r="AJ72" s="783"/>
      <c r="AK72" s="784">
        <f>ROUND(AJ72*$H72,2)</f>
        <v>0</v>
      </c>
      <c r="AL72" s="783">
        <v>10</v>
      </c>
      <c r="AM72" s="784">
        <f>ROUND(AL72*$H72,2)</f>
        <v>1500</v>
      </c>
      <c r="AN72" s="1757">
        <v>15.4</v>
      </c>
      <c r="AO72" s="1758">
        <f>ROUND(AN72*$H72,2)</f>
        <v>2310</v>
      </c>
      <c r="AP72" s="2121">
        <v>1.1000000000000001</v>
      </c>
      <c r="AQ72" s="2122">
        <f>ROUND(AP72*$H72,2)</f>
        <v>165</v>
      </c>
      <c r="AR72" s="783">
        <f>AP72+AN72+AL72+AJ72+AH72+AF72+AD72+AB72+Z72+X72+V72+T72+R72+P72+N72+L72+J72</f>
        <v>60</v>
      </c>
      <c r="AS72" s="784">
        <f>ROUND(AR72*H72,2)</f>
        <v>9000</v>
      </c>
      <c r="AT72" s="783">
        <f>G72-AR72</f>
        <v>0</v>
      </c>
      <c r="AU72" s="784">
        <f>ROUND(AT72*H72,2)</f>
        <v>0</v>
      </c>
      <c r="AV72" s="1072">
        <f>AU72/I72</f>
        <v>0</v>
      </c>
      <c r="JQ72" s="44"/>
      <c r="JR72" s="586" t="s">
        <v>7</v>
      </c>
      <c r="JS72" s="587" t="s">
        <v>31</v>
      </c>
      <c r="JT72" s="690"/>
      <c r="JU72" s="45">
        <f>JT72*G72</f>
        <v>0</v>
      </c>
      <c r="JV72" s="45">
        <v>0</v>
      </c>
      <c r="JW72" s="45">
        <f>JV72*G72</f>
        <v>0</v>
      </c>
      <c r="JX72" s="45">
        <v>0</v>
      </c>
      <c r="JY72" s="588">
        <f>JX72*G72</f>
        <v>0</v>
      </c>
      <c r="KW72" s="46" t="s">
        <v>110</v>
      </c>
      <c r="KY72" s="46" t="s">
        <v>105</v>
      </c>
      <c r="KZ72" s="46" t="s">
        <v>46</v>
      </c>
      <c r="LD72" s="46" t="s">
        <v>103</v>
      </c>
      <c r="LJ72" s="589">
        <f>IF(JS72="základní",I72,0)</f>
        <v>9000</v>
      </c>
      <c r="LK72" s="589">
        <f>IF(JS72="snížená",I72,0)</f>
        <v>0</v>
      </c>
      <c r="LL72" s="589">
        <f>IF(JS72="zákl. přenesená",I72,0)</f>
        <v>0</v>
      </c>
      <c r="LM72" s="589">
        <f>IF(JS72="sníž. přenesená",I72,0)</f>
        <v>0</v>
      </c>
      <c r="LN72" s="589">
        <f>IF(JS72="nulová",I72,0)</f>
        <v>0</v>
      </c>
      <c r="LO72" s="46" t="s">
        <v>45</v>
      </c>
      <c r="LP72" s="589">
        <f>ROUND(H72*G72,2)</f>
        <v>9000</v>
      </c>
      <c r="LQ72" s="46" t="s">
        <v>110</v>
      </c>
      <c r="LR72" s="46" t="s">
        <v>1578</v>
      </c>
    </row>
    <row r="73" spans="1:330" s="3" customFormat="1" ht="30" customHeight="1" x14ac:dyDescent="0.2">
      <c r="A73" s="43"/>
      <c r="B73" s="625"/>
      <c r="C73" s="689" t="s">
        <v>112</v>
      </c>
      <c r="D73" s="690"/>
      <c r="E73" s="626" t="s">
        <v>171</v>
      </c>
      <c r="F73" s="690"/>
      <c r="G73" s="690"/>
      <c r="H73" s="197"/>
      <c r="I73" s="690"/>
      <c r="J73" s="777"/>
      <c r="K73" s="778"/>
      <c r="L73" s="777"/>
      <c r="M73" s="778"/>
      <c r="N73" s="777"/>
      <c r="O73" s="778"/>
      <c r="P73" s="777"/>
      <c r="Q73" s="778"/>
      <c r="R73" s="777"/>
      <c r="S73" s="778"/>
      <c r="T73" s="777"/>
      <c r="U73" s="778"/>
      <c r="V73" s="1751"/>
      <c r="W73" s="1752"/>
      <c r="X73" s="777"/>
      <c r="Y73" s="778"/>
      <c r="Z73" s="1751"/>
      <c r="AA73" s="1752"/>
      <c r="AB73" s="1751"/>
      <c r="AC73" s="1752"/>
      <c r="AD73" s="777"/>
      <c r="AE73" s="778"/>
      <c r="AF73" s="777"/>
      <c r="AG73" s="778"/>
      <c r="AH73" s="777"/>
      <c r="AI73" s="778"/>
      <c r="AJ73" s="777"/>
      <c r="AK73" s="778"/>
      <c r="AL73" s="777"/>
      <c r="AM73" s="778"/>
      <c r="AN73" s="1751"/>
      <c r="AO73" s="1752"/>
      <c r="AP73" s="2115"/>
      <c r="AQ73" s="2116"/>
      <c r="AR73" s="777"/>
      <c r="AS73" s="778"/>
      <c r="AT73" s="777"/>
      <c r="AU73" s="778"/>
      <c r="AV73" s="1071"/>
      <c r="JQ73" s="44"/>
      <c r="JR73" s="742"/>
      <c r="JS73" s="690"/>
      <c r="JT73" s="690"/>
      <c r="JU73" s="690"/>
      <c r="JV73" s="690"/>
      <c r="JW73" s="690"/>
      <c r="JX73" s="690"/>
      <c r="JY73" s="743"/>
      <c r="KY73" s="46" t="s">
        <v>112</v>
      </c>
      <c r="KZ73" s="46" t="s">
        <v>46</v>
      </c>
    </row>
    <row r="74" spans="1:330" s="751" customFormat="1" ht="30" customHeight="1" x14ac:dyDescent="0.2">
      <c r="A74" s="750"/>
      <c r="B74" s="633"/>
      <c r="C74" s="689" t="s">
        <v>114</v>
      </c>
      <c r="D74" s="634" t="s">
        <v>7</v>
      </c>
      <c r="E74" s="635" t="s">
        <v>1579</v>
      </c>
      <c r="F74" s="636"/>
      <c r="G74" s="637">
        <v>60</v>
      </c>
      <c r="H74" s="638"/>
      <c r="I74" s="636"/>
      <c r="J74" s="781"/>
      <c r="K74" s="782"/>
      <c r="L74" s="781"/>
      <c r="M74" s="782"/>
      <c r="N74" s="781"/>
      <c r="O74" s="782"/>
      <c r="P74" s="781"/>
      <c r="Q74" s="782"/>
      <c r="R74" s="781"/>
      <c r="S74" s="782"/>
      <c r="T74" s="781"/>
      <c r="U74" s="782"/>
      <c r="V74" s="1755"/>
      <c r="W74" s="1756"/>
      <c r="X74" s="781"/>
      <c r="Y74" s="782"/>
      <c r="Z74" s="1755"/>
      <c r="AA74" s="1756"/>
      <c r="AB74" s="1755"/>
      <c r="AC74" s="1756"/>
      <c r="AD74" s="781"/>
      <c r="AE74" s="782"/>
      <c r="AF74" s="781"/>
      <c r="AG74" s="782"/>
      <c r="AH74" s="781"/>
      <c r="AI74" s="782"/>
      <c r="AJ74" s="781"/>
      <c r="AK74" s="782"/>
      <c r="AL74" s="781"/>
      <c r="AM74" s="782"/>
      <c r="AN74" s="1755"/>
      <c r="AO74" s="1756"/>
      <c r="AP74" s="2119"/>
      <c r="AQ74" s="2120"/>
      <c r="AR74" s="781"/>
      <c r="AS74" s="782"/>
      <c r="AT74" s="781"/>
      <c r="AU74" s="782"/>
      <c r="AV74" s="919"/>
      <c r="JQ74" s="752"/>
      <c r="JR74" s="753"/>
      <c r="JS74" s="636"/>
      <c r="JT74" s="636"/>
      <c r="JU74" s="636"/>
      <c r="JV74" s="636"/>
      <c r="JW74" s="636"/>
      <c r="JX74" s="636"/>
      <c r="JY74" s="754"/>
      <c r="KY74" s="755" t="s">
        <v>114</v>
      </c>
      <c r="KZ74" s="755" t="s">
        <v>46</v>
      </c>
      <c r="LA74" s="751" t="s">
        <v>46</v>
      </c>
      <c r="LB74" s="751" t="s">
        <v>23</v>
      </c>
      <c r="LC74" s="751" t="s">
        <v>45</v>
      </c>
      <c r="LD74" s="755" t="s">
        <v>103</v>
      </c>
    </row>
    <row r="75" spans="1:330" s="3" customFormat="1" ht="45" customHeight="1" x14ac:dyDescent="0.2">
      <c r="A75" s="43"/>
      <c r="B75" s="550" t="s">
        <v>173</v>
      </c>
      <c r="C75" s="558" t="s">
        <v>105</v>
      </c>
      <c r="D75" s="559" t="s">
        <v>174</v>
      </c>
      <c r="E75" s="560" t="s">
        <v>175</v>
      </c>
      <c r="F75" s="561" t="s">
        <v>153</v>
      </c>
      <c r="G75" s="562">
        <v>51.06</v>
      </c>
      <c r="H75" s="563">
        <v>385.8</v>
      </c>
      <c r="I75" s="772">
        <f>ROUND(H75*G75,2)</f>
        <v>19698.95</v>
      </c>
      <c r="J75" s="783"/>
      <c r="K75" s="784">
        <f>ROUND(J75*$H75,2)</f>
        <v>0</v>
      </c>
      <c r="L75" s="783"/>
      <c r="M75" s="784">
        <f>ROUND(L75*$H75,2)</f>
        <v>0</v>
      </c>
      <c r="N75" s="783"/>
      <c r="O75" s="784">
        <f>ROUND(N75*$H75,2)</f>
        <v>0</v>
      </c>
      <c r="P75" s="783"/>
      <c r="Q75" s="784">
        <f>ROUND(P75*$H75,2)</f>
        <v>0</v>
      </c>
      <c r="R75" s="783"/>
      <c r="S75" s="784">
        <f>ROUND(R75*$H75,2)</f>
        <v>0</v>
      </c>
      <c r="T75" s="783"/>
      <c r="U75" s="784">
        <f>ROUND(T75*$H75,2)</f>
        <v>0</v>
      </c>
      <c r="V75" s="1757">
        <v>20</v>
      </c>
      <c r="W75" s="1758">
        <f>ROUND(V75*$H75,2)</f>
        <v>7716</v>
      </c>
      <c r="X75" s="783"/>
      <c r="Y75" s="784">
        <f>ROUND(X75*$H75,2)</f>
        <v>0</v>
      </c>
      <c r="Z75" s="1757">
        <v>3</v>
      </c>
      <c r="AA75" s="1758">
        <f>ROUND(Z75*$H75,2)</f>
        <v>1157.4000000000001</v>
      </c>
      <c r="AB75" s="1757">
        <v>5.2</v>
      </c>
      <c r="AC75" s="1758">
        <f>ROUND(AB75*$H75,2)</f>
        <v>2006.16</v>
      </c>
      <c r="AD75" s="783"/>
      <c r="AE75" s="784">
        <f>ROUND(AD75*$H75,2)</f>
        <v>0</v>
      </c>
      <c r="AF75" s="783"/>
      <c r="AG75" s="784">
        <f>ROUND(AF75*$H75,2)</f>
        <v>0</v>
      </c>
      <c r="AH75" s="783"/>
      <c r="AI75" s="784">
        <f>ROUND(AH75*$H75,2)</f>
        <v>0</v>
      </c>
      <c r="AJ75" s="783"/>
      <c r="AK75" s="784">
        <f>ROUND(AJ75*$H75,2)</f>
        <v>0</v>
      </c>
      <c r="AL75" s="783">
        <v>9</v>
      </c>
      <c r="AM75" s="784">
        <f>ROUND(AL75*$H75,2)</f>
        <v>3472.2</v>
      </c>
      <c r="AN75" s="1757">
        <v>12.56</v>
      </c>
      <c r="AO75" s="1758">
        <f>ROUND(AN75*$H75,2)</f>
        <v>4845.6499999999996</v>
      </c>
      <c r="AP75" s="2121">
        <v>1.3</v>
      </c>
      <c r="AQ75" s="2122">
        <f>ROUND(AP75*$H75,2)</f>
        <v>501.54</v>
      </c>
      <c r="AR75" s="783">
        <f>AP75+AN75+AL75+AJ75+AH75+AF75+AD75+AB75+Z75+X75+V75+T75+R75+P75+N75+L75+J75</f>
        <v>51.06</v>
      </c>
      <c r="AS75" s="784">
        <f>ROUND(AR75*H75,2)</f>
        <v>19698.95</v>
      </c>
      <c r="AT75" s="783">
        <f>G75-AR75</f>
        <v>0</v>
      </c>
      <c r="AU75" s="784">
        <f>ROUND(AT75*H75,2)</f>
        <v>0</v>
      </c>
      <c r="AV75" s="1072">
        <f>AU75/I75</f>
        <v>0</v>
      </c>
      <c r="JQ75" s="44"/>
      <c r="JR75" s="586" t="s">
        <v>7</v>
      </c>
      <c r="JS75" s="587" t="s">
        <v>31</v>
      </c>
      <c r="JT75" s="690"/>
      <c r="JU75" s="45">
        <f>JT75*G75</f>
        <v>0</v>
      </c>
      <c r="JV75" s="45">
        <v>8.6800000000000002E-3</v>
      </c>
      <c r="JW75" s="45">
        <f>JV75*G75</f>
        <v>0.44320080000000001</v>
      </c>
      <c r="JX75" s="45">
        <v>0</v>
      </c>
      <c r="JY75" s="588">
        <f>JX75*G75</f>
        <v>0</v>
      </c>
      <c r="KW75" s="46" t="s">
        <v>110</v>
      </c>
      <c r="KY75" s="46" t="s">
        <v>105</v>
      </c>
      <c r="KZ75" s="46" t="s">
        <v>46</v>
      </c>
      <c r="LD75" s="46" t="s">
        <v>103</v>
      </c>
      <c r="LJ75" s="589">
        <f>IF(JS75="základní",I75,0)</f>
        <v>19698.95</v>
      </c>
      <c r="LK75" s="589">
        <f>IF(JS75="snížená",I75,0)</f>
        <v>0</v>
      </c>
      <c r="LL75" s="589">
        <f>IF(JS75="zákl. přenesená",I75,0)</f>
        <v>0</v>
      </c>
      <c r="LM75" s="589">
        <f>IF(JS75="sníž. přenesená",I75,0)</f>
        <v>0</v>
      </c>
      <c r="LN75" s="589">
        <f>IF(JS75="nulová",I75,0)</f>
        <v>0</v>
      </c>
      <c r="LO75" s="46" t="s">
        <v>45</v>
      </c>
      <c r="LP75" s="589">
        <f>ROUND(H75*G75,2)</f>
        <v>19698.95</v>
      </c>
      <c r="LQ75" s="46" t="s">
        <v>110</v>
      </c>
      <c r="LR75" s="46" t="s">
        <v>1580</v>
      </c>
    </row>
    <row r="76" spans="1:330" s="3" customFormat="1" ht="30" customHeight="1" x14ac:dyDescent="0.2">
      <c r="A76" s="43"/>
      <c r="B76" s="625"/>
      <c r="C76" s="689" t="s">
        <v>112</v>
      </c>
      <c r="D76" s="690"/>
      <c r="E76" s="626" t="s">
        <v>177</v>
      </c>
      <c r="F76" s="690"/>
      <c r="G76" s="690"/>
      <c r="H76" s="197"/>
      <c r="I76" s="690"/>
      <c r="J76" s="777"/>
      <c r="K76" s="778"/>
      <c r="L76" s="777"/>
      <c r="M76" s="778"/>
      <c r="N76" s="777"/>
      <c r="O76" s="778"/>
      <c r="P76" s="777"/>
      <c r="Q76" s="778"/>
      <c r="R76" s="777"/>
      <c r="S76" s="778"/>
      <c r="T76" s="777"/>
      <c r="U76" s="778"/>
      <c r="V76" s="1751"/>
      <c r="W76" s="1752"/>
      <c r="X76" s="777"/>
      <c r="Y76" s="778"/>
      <c r="Z76" s="1751"/>
      <c r="AA76" s="1752"/>
      <c r="AB76" s="1751"/>
      <c r="AC76" s="1752"/>
      <c r="AD76" s="777"/>
      <c r="AE76" s="778"/>
      <c r="AF76" s="777"/>
      <c r="AG76" s="778"/>
      <c r="AH76" s="777"/>
      <c r="AI76" s="778"/>
      <c r="AJ76" s="777"/>
      <c r="AK76" s="778"/>
      <c r="AL76" s="777"/>
      <c r="AM76" s="778"/>
      <c r="AN76" s="1751"/>
      <c r="AO76" s="1752"/>
      <c r="AP76" s="2115"/>
      <c r="AQ76" s="2116"/>
      <c r="AR76" s="777"/>
      <c r="AS76" s="778"/>
      <c r="AT76" s="777"/>
      <c r="AU76" s="778"/>
      <c r="AV76" s="1071"/>
      <c r="JQ76" s="44"/>
      <c r="JR76" s="742"/>
      <c r="JS76" s="690"/>
      <c r="JT76" s="690"/>
      <c r="JU76" s="690"/>
      <c r="JV76" s="690"/>
      <c r="JW76" s="690"/>
      <c r="JX76" s="690"/>
      <c r="JY76" s="743"/>
      <c r="KY76" s="46" t="s">
        <v>112</v>
      </c>
      <c r="KZ76" s="46" t="s">
        <v>46</v>
      </c>
    </row>
    <row r="77" spans="1:330" s="745" customFormat="1" ht="30" customHeight="1" x14ac:dyDescent="0.2">
      <c r="A77" s="744"/>
      <c r="B77" s="627"/>
      <c r="C77" s="689" t="s">
        <v>114</v>
      </c>
      <c r="D77" s="628" t="s">
        <v>7</v>
      </c>
      <c r="E77" s="629" t="s">
        <v>1581</v>
      </c>
      <c r="F77" s="630"/>
      <c r="G77" s="628" t="s">
        <v>7</v>
      </c>
      <c r="H77" s="631"/>
      <c r="I77" s="630"/>
      <c r="J77" s="779"/>
      <c r="K77" s="780"/>
      <c r="L77" s="779"/>
      <c r="M77" s="780"/>
      <c r="N77" s="779"/>
      <c r="O77" s="780"/>
      <c r="P77" s="779"/>
      <c r="Q77" s="780"/>
      <c r="R77" s="779"/>
      <c r="S77" s="780"/>
      <c r="T77" s="779"/>
      <c r="U77" s="780"/>
      <c r="V77" s="1753"/>
      <c r="W77" s="1754"/>
      <c r="X77" s="779"/>
      <c r="Y77" s="780"/>
      <c r="Z77" s="1753"/>
      <c r="AA77" s="1754"/>
      <c r="AB77" s="1753"/>
      <c r="AC77" s="1754"/>
      <c r="AD77" s="779"/>
      <c r="AE77" s="780"/>
      <c r="AF77" s="779"/>
      <c r="AG77" s="780"/>
      <c r="AH77" s="779"/>
      <c r="AI77" s="780"/>
      <c r="AJ77" s="779"/>
      <c r="AK77" s="780"/>
      <c r="AL77" s="779"/>
      <c r="AM77" s="780"/>
      <c r="AN77" s="1753"/>
      <c r="AO77" s="1754"/>
      <c r="AP77" s="2117"/>
      <c r="AQ77" s="2118"/>
      <c r="AR77" s="779"/>
      <c r="AS77" s="780"/>
      <c r="AT77" s="779"/>
      <c r="AU77" s="780"/>
      <c r="AV77" s="918"/>
      <c r="JQ77" s="746"/>
      <c r="JR77" s="747"/>
      <c r="JS77" s="630"/>
      <c r="JT77" s="630"/>
      <c r="JU77" s="630"/>
      <c r="JV77" s="630"/>
      <c r="JW77" s="630"/>
      <c r="JX77" s="630"/>
      <c r="JY77" s="748"/>
      <c r="KY77" s="749" t="s">
        <v>114</v>
      </c>
      <c r="KZ77" s="749" t="s">
        <v>46</v>
      </c>
      <c r="LA77" s="745" t="s">
        <v>45</v>
      </c>
      <c r="LB77" s="745" t="s">
        <v>23</v>
      </c>
      <c r="LC77" s="745" t="s">
        <v>44</v>
      </c>
      <c r="LD77" s="749" t="s">
        <v>103</v>
      </c>
    </row>
    <row r="78" spans="1:330" s="751" customFormat="1" ht="30" customHeight="1" x14ac:dyDescent="0.2">
      <c r="A78" s="750"/>
      <c r="B78" s="633"/>
      <c r="C78" s="689" t="s">
        <v>114</v>
      </c>
      <c r="D78" s="634" t="s">
        <v>7</v>
      </c>
      <c r="E78" s="635" t="s">
        <v>1582</v>
      </c>
      <c r="F78" s="636"/>
      <c r="G78" s="637">
        <v>22</v>
      </c>
      <c r="H78" s="638"/>
      <c r="I78" s="636"/>
      <c r="J78" s="781"/>
      <c r="K78" s="782"/>
      <c r="L78" s="781"/>
      <c r="M78" s="782"/>
      <c r="N78" s="781"/>
      <c r="O78" s="782"/>
      <c r="P78" s="781"/>
      <c r="Q78" s="782"/>
      <c r="R78" s="781"/>
      <c r="S78" s="782"/>
      <c r="T78" s="781"/>
      <c r="U78" s="782"/>
      <c r="V78" s="1755"/>
      <c r="W78" s="1756"/>
      <c r="X78" s="781"/>
      <c r="Y78" s="782"/>
      <c r="Z78" s="1755"/>
      <c r="AA78" s="1756"/>
      <c r="AB78" s="1755"/>
      <c r="AC78" s="1756"/>
      <c r="AD78" s="781"/>
      <c r="AE78" s="782"/>
      <c r="AF78" s="781"/>
      <c r="AG78" s="782"/>
      <c r="AH78" s="781"/>
      <c r="AI78" s="782"/>
      <c r="AJ78" s="781"/>
      <c r="AK78" s="782"/>
      <c r="AL78" s="781"/>
      <c r="AM78" s="782"/>
      <c r="AN78" s="1755"/>
      <c r="AO78" s="1756"/>
      <c r="AP78" s="2119"/>
      <c r="AQ78" s="2120"/>
      <c r="AR78" s="781"/>
      <c r="AS78" s="782"/>
      <c r="AT78" s="781"/>
      <c r="AU78" s="782"/>
      <c r="AV78" s="919"/>
      <c r="JQ78" s="752"/>
      <c r="JR78" s="753"/>
      <c r="JS78" s="636"/>
      <c r="JT78" s="636"/>
      <c r="JU78" s="636"/>
      <c r="JV78" s="636"/>
      <c r="JW78" s="636"/>
      <c r="JX78" s="636"/>
      <c r="JY78" s="754"/>
      <c r="KY78" s="755" t="s">
        <v>114</v>
      </c>
      <c r="KZ78" s="755" t="s">
        <v>46</v>
      </c>
      <c r="LA78" s="751" t="s">
        <v>46</v>
      </c>
      <c r="LB78" s="751" t="s">
        <v>23</v>
      </c>
      <c r="LC78" s="751" t="s">
        <v>44</v>
      </c>
      <c r="LD78" s="755" t="s">
        <v>103</v>
      </c>
    </row>
    <row r="79" spans="1:330" s="751" customFormat="1" ht="30" customHeight="1" x14ac:dyDescent="0.2">
      <c r="A79" s="750"/>
      <c r="B79" s="633"/>
      <c r="C79" s="689" t="s">
        <v>114</v>
      </c>
      <c r="D79" s="634" t="s">
        <v>7</v>
      </c>
      <c r="E79" s="635" t="s">
        <v>1583</v>
      </c>
      <c r="F79" s="636"/>
      <c r="G79" s="637">
        <v>29.06</v>
      </c>
      <c r="H79" s="638"/>
      <c r="I79" s="636"/>
      <c r="J79" s="781"/>
      <c r="K79" s="782"/>
      <c r="L79" s="781"/>
      <c r="M79" s="782"/>
      <c r="N79" s="781"/>
      <c r="O79" s="782"/>
      <c r="P79" s="781"/>
      <c r="Q79" s="782"/>
      <c r="R79" s="781"/>
      <c r="S79" s="782"/>
      <c r="T79" s="781"/>
      <c r="U79" s="782"/>
      <c r="V79" s="1755"/>
      <c r="W79" s="1756"/>
      <c r="X79" s="781"/>
      <c r="Y79" s="782"/>
      <c r="Z79" s="1755"/>
      <c r="AA79" s="1756"/>
      <c r="AB79" s="1755"/>
      <c r="AC79" s="1756"/>
      <c r="AD79" s="781"/>
      <c r="AE79" s="782"/>
      <c r="AF79" s="781"/>
      <c r="AG79" s="782"/>
      <c r="AH79" s="781"/>
      <c r="AI79" s="782"/>
      <c r="AJ79" s="781"/>
      <c r="AK79" s="782"/>
      <c r="AL79" s="781"/>
      <c r="AM79" s="782"/>
      <c r="AN79" s="1755"/>
      <c r="AO79" s="1756"/>
      <c r="AP79" s="2119"/>
      <c r="AQ79" s="2120"/>
      <c r="AR79" s="781"/>
      <c r="AS79" s="782"/>
      <c r="AT79" s="781"/>
      <c r="AU79" s="782"/>
      <c r="AV79" s="919"/>
      <c r="JQ79" s="752"/>
      <c r="JR79" s="753"/>
      <c r="JS79" s="636"/>
      <c r="JT79" s="636"/>
      <c r="JU79" s="636"/>
      <c r="JV79" s="636"/>
      <c r="JW79" s="636"/>
      <c r="JX79" s="636"/>
      <c r="JY79" s="754"/>
      <c r="KY79" s="755" t="s">
        <v>114</v>
      </c>
      <c r="KZ79" s="755" t="s">
        <v>46</v>
      </c>
      <c r="LA79" s="751" t="s">
        <v>46</v>
      </c>
      <c r="LB79" s="751" t="s">
        <v>23</v>
      </c>
      <c r="LC79" s="751" t="s">
        <v>44</v>
      </c>
      <c r="LD79" s="755" t="s">
        <v>103</v>
      </c>
    </row>
    <row r="80" spans="1:330" s="763" customFormat="1" ht="30" customHeight="1" x14ac:dyDescent="0.2">
      <c r="A80" s="762"/>
      <c r="B80" s="640"/>
      <c r="C80" s="689" t="s">
        <v>114</v>
      </c>
      <c r="D80" s="641" t="s">
        <v>7</v>
      </c>
      <c r="E80" s="642" t="s">
        <v>132</v>
      </c>
      <c r="F80" s="643"/>
      <c r="G80" s="644">
        <v>51.06</v>
      </c>
      <c r="H80" s="645"/>
      <c r="I80" s="643"/>
      <c r="J80" s="787"/>
      <c r="K80" s="788"/>
      <c r="L80" s="787"/>
      <c r="M80" s="788"/>
      <c r="N80" s="787"/>
      <c r="O80" s="788"/>
      <c r="P80" s="787"/>
      <c r="Q80" s="788"/>
      <c r="R80" s="787"/>
      <c r="S80" s="788"/>
      <c r="T80" s="787"/>
      <c r="U80" s="788"/>
      <c r="V80" s="1761"/>
      <c r="W80" s="1762"/>
      <c r="X80" s="787"/>
      <c r="Y80" s="788"/>
      <c r="Z80" s="1761"/>
      <c r="AA80" s="1762"/>
      <c r="AB80" s="1761"/>
      <c r="AC80" s="1762"/>
      <c r="AD80" s="787"/>
      <c r="AE80" s="788"/>
      <c r="AF80" s="787"/>
      <c r="AG80" s="788"/>
      <c r="AH80" s="787"/>
      <c r="AI80" s="788"/>
      <c r="AJ80" s="787"/>
      <c r="AK80" s="788"/>
      <c r="AL80" s="787"/>
      <c r="AM80" s="788"/>
      <c r="AN80" s="1761"/>
      <c r="AO80" s="1762"/>
      <c r="AP80" s="2125"/>
      <c r="AQ80" s="2126"/>
      <c r="AR80" s="787"/>
      <c r="AS80" s="788"/>
      <c r="AT80" s="787"/>
      <c r="AU80" s="788"/>
      <c r="AV80" s="920"/>
      <c r="JQ80" s="764"/>
      <c r="JR80" s="765"/>
      <c r="JS80" s="643"/>
      <c r="JT80" s="643"/>
      <c r="JU80" s="643"/>
      <c r="JV80" s="643"/>
      <c r="JW80" s="643"/>
      <c r="JX80" s="643"/>
      <c r="JY80" s="766"/>
      <c r="KY80" s="767" t="s">
        <v>114</v>
      </c>
      <c r="KZ80" s="767" t="s">
        <v>46</v>
      </c>
      <c r="LA80" s="763" t="s">
        <v>110</v>
      </c>
      <c r="LB80" s="763" t="s">
        <v>23</v>
      </c>
      <c r="LC80" s="763" t="s">
        <v>45</v>
      </c>
      <c r="LD80" s="767" t="s">
        <v>103</v>
      </c>
    </row>
    <row r="81" spans="1:330" s="3" customFormat="1" ht="58.2" customHeight="1" x14ac:dyDescent="0.2">
      <c r="A81" s="43"/>
      <c r="B81" s="550" t="s">
        <v>181</v>
      </c>
      <c r="C81" s="558" t="s">
        <v>105</v>
      </c>
      <c r="D81" s="559" t="s">
        <v>182</v>
      </c>
      <c r="E81" s="560" t="s">
        <v>183</v>
      </c>
      <c r="F81" s="561" t="s">
        <v>153</v>
      </c>
      <c r="G81" s="562">
        <v>22.86</v>
      </c>
      <c r="H81" s="563">
        <v>600.4</v>
      </c>
      <c r="I81" s="772">
        <f>ROUND(H81*G81,2)</f>
        <v>13725.14</v>
      </c>
      <c r="J81" s="783"/>
      <c r="K81" s="784">
        <f>ROUND(J81*$H81,2)</f>
        <v>0</v>
      </c>
      <c r="L81" s="783"/>
      <c r="M81" s="784">
        <f>ROUND(L81*$H81,2)</f>
        <v>0</v>
      </c>
      <c r="N81" s="783"/>
      <c r="O81" s="784">
        <f>ROUND(N81*$H81,2)</f>
        <v>0</v>
      </c>
      <c r="P81" s="783"/>
      <c r="Q81" s="784">
        <f>ROUND(P81*$H81,2)</f>
        <v>0</v>
      </c>
      <c r="R81" s="783"/>
      <c r="S81" s="784">
        <f>ROUND(R81*$H81,2)</f>
        <v>0</v>
      </c>
      <c r="T81" s="783"/>
      <c r="U81" s="784">
        <f>ROUND(T81*$H81,2)</f>
        <v>0</v>
      </c>
      <c r="V81" s="1757">
        <v>10</v>
      </c>
      <c r="W81" s="1758">
        <f>ROUND(V81*$H81,2)</f>
        <v>6004</v>
      </c>
      <c r="X81" s="783"/>
      <c r="Y81" s="784">
        <f>ROUND(X81*$H81,2)</f>
        <v>0</v>
      </c>
      <c r="Z81" s="1757">
        <v>1</v>
      </c>
      <c r="AA81" s="1758">
        <f>ROUND(Z81*$H81,2)</f>
        <v>600.4</v>
      </c>
      <c r="AB81" s="1757">
        <v>1.8</v>
      </c>
      <c r="AC81" s="1758">
        <f>ROUND(AB81*$H81,2)</f>
        <v>1080.72</v>
      </c>
      <c r="AD81" s="783"/>
      <c r="AE81" s="784">
        <f>ROUND(AD81*$H81,2)</f>
        <v>0</v>
      </c>
      <c r="AF81" s="783"/>
      <c r="AG81" s="784">
        <f>ROUND(AF81*$H81,2)</f>
        <v>0</v>
      </c>
      <c r="AH81" s="783"/>
      <c r="AI81" s="784">
        <f>ROUND(AH81*$H81,2)</f>
        <v>0</v>
      </c>
      <c r="AJ81" s="783"/>
      <c r="AK81" s="784">
        <f>ROUND(AJ81*$H81,2)</f>
        <v>0</v>
      </c>
      <c r="AL81" s="783">
        <v>4</v>
      </c>
      <c r="AM81" s="784">
        <f>ROUND(AL81*$H81,2)</f>
        <v>2401.6</v>
      </c>
      <c r="AN81" s="1757">
        <v>5.26</v>
      </c>
      <c r="AO81" s="1758">
        <f>ROUND(AN81*$H81,2)</f>
        <v>3158.1</v>
      </c>
      <c r="AP81" s="2121">
        <v>0.8</v>
      </c>
      <c r="AQ81" s="2122">
        <f>ROUND(AP81*$H81,2)</f>
        <v>480.32</v>
      </c>
      <c r="AR81" s="783">
        <f>AP81+AN81+AL81+AJ81+AH81+AF81+AD81+AB81+Z81+X81+V81+T81+R81+P81+N81+L81+J81</f>
        <v>22.86</v>
      </c>
      <c r="AS81" s="784">
        <f>ROUND(AR81*H81,2)</f>
        <v>13725.14</v>
      </c>
      <c r="AT81" s="783">
        <f>G81-AR81</f>
        <v>0</v>
      </c>
      <c r="AU81" s="784">
        <f>ROUND(AT81*H81,2)</f>
        <v>0</v>
      </c>
      <c r="AV81" s="1072">
        <f>AU81/I81</f>
        <v>0</v>
      </c>
      <c r="JQ81" s="44"/>
      <c r="JR81" s="586" t="s">
        <v>7</v>
      </c>
      <c r="JS81" s="587" t="s">
        <v>31</v>
      </c>
      <c r="JT81" s="690"/>
      <c r="JU81" s="45">
        <f>JT81*G81</f>
        <v>0</v>
      </c>
      <c r="JV81" s="45">
        <v>1.269E-2</v>
      </c>
      <c r="JW81" s="45">
        <f>JV81*G81</f>
        <v>0.2900934</v>
      </c>
      <c r="JX81" s="45">
        <v>0</v>
      </c>
      <c r="JY81" s="588">
        <f>JX81*G81</f>
        <v>0</v>
      </c>
      <c r="KW81" s="46" t="s">
        <v>110</v>
      </c>
      <c r="KY81" s="46" t="s">
        <v>105</v>
      </c>
      <c r="KZ81" s="46" t="s">
        <v>46</v>
      </c>
      <c r="LD81" s="46" t="s">
        <v>103</v>
      </c>
      <c r="LJ81" s="589">
        <f>IF(JS81="základní",I81,0)</f>
        <v>13725.14</v>
      </c>
      <c r="LK81" s="589">
        <f>IF(JS81="snížená",I81,0)</f>
        <v>0</v>
      </c>
      <c r="LL81" s="589">
        <f>IF(JS81="zákl. přenesená",I81,0)</f>
        <v>0</v>
      </c>
      <c r="LM81" s="589">
        <f>IF(JS81="sníž. přenesená",I81,0)</f>
        <v>0</v>
      </c>
      <c r="LN81" s="589">
        <f>IF(JS81="nulová",I81,0)</f>
        <v>0</v>
      </c>
      <c r="LO81" s="46" t="s">
        <v>45</v>
      </c>
      <c r="LP81" s="589">
        <f>ROUND(H81*G81,2)</f>
        <v>13725.14</v>
      </c>
      <c r="LQ81" s="46" t="s">
        <v>110</v>
      </c>
      <c r="LR81" s="46" t="s">
        <v>1584</v>
      </c>
    </row>
    <row r="82" spans="1:330" s="3" customFormat="1" ht="30" customHeight="1" x14ac:dyDescent="0.2">
      <c r="A82" s="43"/>
      <c r="B82" s="625"/>
      <c r="C82" s="689" t="s">
        <v>112</v>
      </c>
      <c r="D82" s="690"/>
      <c r="E82" s="626" t="s">
        <v>177</v>
      </c>
      <c r="F82" s="690"/>
      <c r="G82" s="690"/>
      <c r="H82" s="197"/>
      <c r="I82" s="690"/>
      <c r="J82" s="777"/>
      <c r="K82" s="778"/>
      <c r="L82" s="777"/>
      <c r="M82" s="778"/>
      <c r="N82" s="777"/>
      <c r="O82" s="778"/>
      <c r="P82" s="777"/>
      <c r="Q82" s="778"/>
      <c r="R82" s="777"/>
      <c r="S82" s="778"/>
      <c r="T82" s="777"/>
      <c r="U82" s="778"/>
      <c r="V82" s="1751"/>
      <c r="W82" s="1752"/>
      <c r="X82" s="777"/>
      <c r="Y82" s="778"/>
      <c r="Z82" s="1751"/>
      <c r="AA82" s="1752"/>
      <c r="AB82" s="1751"/>
      <c r="AC82" s="1752"/>
      <c r="AD82" s="777"/>
      <c r="AE82" s="778"/>
      <c r="AF82" s="777"/>
      <c r="AG82" s="778"/>
      <c r="AH82" s="777"/>
      <c r="AI82" s="778"/>
      <c r="AJ82" s="777"/>
      <c r="AK82" s="778"/>
      <c r="AL82" s="777"/>
      <c r="AM82" s="778"/>
      <c r="AN82" s="1751"/>
      <c r="AO82" s="1752"/>
      <c r="AP82" s="2115"/>
      <c r="AQ82" s="2116"/>
      <c r="AR82" s="777"/>
      <c r="AS82" s="778"/>
      <c r="AT82" s="777"/>
      <c r="AU82" s="778"/>
      <c r="AV82" s="1071"/>
      <c r="JQ82" s="44"/>
      <c r="JR82" s="742"/>
      <c r="JS82" s="690"/>
      <c r="JT82" s="690"/>
      <c r="JU82" s="690"/>
      <c r="JV82" s="690"/>
      <c r="JW82" s="690"/>
      <c r="JX82" s="690"/>
      <c r="JY82" s="743"/>
      <c r="KY82" s="46" t="s">
        <v>112</v>
      </c>
      <c r="KZ82" s="46" t="s">
        <v>46</v>
      </c>
    </row>
    <row r="83" spans="1:330" s="745" customFormat="1" ht="30" customHeight="1" x14ac:dyDescent="0.2">
      <c r="A83" s="744"/>
      <c r="B83" s="627"/>
      <c r="C83" s="689" t="s">
        <v>114</v>
      </c>
      <c r="D83" s="628" t="s">
        <v>7</v>
      </c>
      <c r="E83" s="629" t="s">
        <v>1581</v>
      </c>
      <c r="F83" s="630"/>
      <c r="G83" s="628" t="s">
        <v>7</v>
      </c>
      <c r="H83" s="631"/>
      <c r="I83" s="630"/>
      <c r="J83" s="779"/>
      <c r="K83" s="780"/>
      <c r="L83" s="779"/>
      <c r="M83" s="780"/>
      <c r="N83" s="779"/>
      <c r="O83" s="780"/>
      <c r="P83" s="779"/>
      <c r="Q83" s="780"/>
      <c r="R83" s="779"/>
      <c r="S83" s="780"/>
      <c r="T83" s="779"/>
      <c r="U83" s="780"/>
      <c r="V83" s="1753"/>
      <c r="W83" s="1754"/>
      <c r="X83" s="779"/>
      <c r="Y83" s="780"/>
      <c r="Z83" s="1753"/>
      <c r="AA83" s="1754"/>
      <c r="AB83" s="1753"/>
      <c r="AC83" s="1754"/>
      <c r="AD83" s="779"/>
      <c r="AE83" s="780"/>
      <c r="AF83" s="779"/>
      <c r="AG83" s="780"/>
      <c r="AH83" s="779"/>
      <c r="AI83" s="780"/>
      <c r="AJ83" s="779"/>
      <c r="AK83" s="780"/>
      <c r="AL83" s="779"/>
      <c r="AM83" s="780"/>
      <c r="AN83" s="1753"/>
      <c r="AO83" s="1754"/>
      <c r="AP83" s="2117"/>
      <c r="AQ83" s="2118"/>
      <c r="AR83" s="779"/>
      <c r="AS83" s="780"/>
      <c r="AT83" s="779"/>
      <c r="AU83" s="780"/>
      <c r="AV83" s="918"/>
      <c r="JQ83" s="746"/>
      <c r="JR83" s="747"/>
      <c r="JS83" s="630"/>
      <c r="JT83" s="630"/>
      <c r="JU83" s="630"/>
      <c r="JV83" s="630"/>
      <c r="JW83" s="630"/>
      <c r="JX83" s="630"/>
      <c r="JY83" s="748"/>
      <c r="KY83" s="749" t="s">
        <v>114</v>
      </c>
      <c r="KZ83" s="749" t="s">
        <v>46</v>
      </c>
      <c r="LA83" s="745" t="s">
        <v>45</v>
      </c>
      <c r="LB83" s="745" t="s">
        <v>23</v>
      </c>
      <c r="LC83" s="745" t="s">
        <v>44</v>
      </c>
      <c r="LD83" s="749" t="s">
        <v>103</v>
      </c>
    </row>
    <row r="84" spans="1:330" s="751" customFormat="1" ht="30" customHeight="1" x14ac:dyDescent="0.2">
      <c r="A84" s="750"/>
      <c r="B84" s="633"/>
      <c r="C84" s="689" t="s">
        <v>114</v>
      </c>
      <c r="D84" s="634" t="s">
        <v>7</v>
      </c>
      <c r="E84" s="635" t="s">
        <v>1585</v>
      </c>
      <c r="F84" s="636"/>
      <c r="G84" s="637">
        <v>22.86</v>
      </c>
      <c r="H84" s="638"/>
      <c r="I84" s="636"/>
      <c r="J84" s="781"/>
      <c r="K84" s="782"/>
      <c r="L84" s="781"/>
      <c r="M84" s="782"/>
      <c r="N84" s="781"/>
      <c r="O84" s="782"/>
      <c r="P84" s="781"/>
      <c r="Q84" s="782"/>
      <c r="R84" s="781"/>
      <c r="S84" s="782"/>
      <c r="T84" s="781"/>
      <c r="U84" s="782"/>
      <c r="V84" s="1755"/>
      <c r="W84" s="1756"/>
      <c r="X84" s="781"/>
      <c r="Y84" s="782"/>
      <c r="Z84" s="1755"/>
      <c r="AA84" s="1756"/>
      <c r="AB84" s="1755"/>
      <c r="AC84" s="1756"/>
      <c r="AD84" s="781"/>
      <c r="AE84" s="782"/>
      <c r="AF84" s="781"/>
      <c r="AG84" s="782"/>
      <c r="AH84" s="781"/>
      <c r="AI84" s="782"/>
      <c r="AJ84" s="781"/>
      <c r="AK84" s="782"/>
      <c r="AL84" s="781"/>
      <c r="AM84" s="782"/>
      <c r="AN84" s="1755"/>
      <c r="AO84" s="1756"/>
      <c r="AP84" s="2119"/>
      <c r="AQ84" s="2120"/>
      <c r="AR84" s="781"/>
      <c r="AS84" s="782"/>
      <c r="AT84" s="781"/>
      <c r="AU84" s="782"/>
      <c r="AV84" s="919"/>
      <c r="JQ84" s="752"/>
      <c r="JR84" s="753"/>
      <c r="JS84" s="636"/>
      <c r="JT84" s="636"/>
      <c r="JU84" s="636"/>
      <c r="JV84" s="636"/>
      <c r="JW84" s="636"/>
      <c r="JX84" s="636"/>
      <c r="JY84" s="754"/>
      <c r="KY84" s="755" t="s">
        <v>114</v>
      </c>
      <c r="KZ84" s="755" t="s">
        <v>46</v>
      </c>
      <c r="LA84" s="751" t="s">
        <v>46</v>
      </c>
      <c r="LB84" s="751" t="s">
        <v>23</v>
      </c>
      <c r="LC84" s="751" t="s">
        <v>45</v>
      </c>
      <c r="LD84" s="755" t="s">
        <v>103</v>
      </c>
    </row>
    <row r="85" spans="1:330" s="3" customFormat="1" ht="47.4" customHeight="1" x14ac:dyDescent="0.2">
      <c r="A85" s="43"/>
      <c r="B85" s="550" t="s">
        <v>186</v>
      </c>
      <c r="C85" s="558" t="s">
        <v>105</v>
      </c>
      <c r="D85" s="559" t="s">
        <v>187</v>
      </c>
      <c r="E85" s="560" t="s">
        <v>188</v>
      </c>
      <c r="F85" s="561" t="s">
        <v>153</v>
      </c>
      <c r="G85" s="562">
        <v>5.0999999999999996</v>
      </c>
      <c r="H85" s="563">
        <v>300</v>
      </c>
      <c r="I85" s="772">
        <f>ROUND(H85*G85,2)</f>
        <v>1530</v>
      </c>
      <c r="J85" s="783"/>
      <c r="K85" s="784">
        <f>ROUND(J85*$H85,2)</f>
        <v>0</v>
      </c>
      <c r="L85" s="783"/>
      <c r="M85" s="784">
        <f>ROUND(L85*$H85,2)</f>
        <v>0</v>
      </c>
      <c r="N85" s="783"/>
      <c r="O85" s="784">
        <f>ROUND(N85*$H85,2)</f>
        <v>0</v>
      </c>
      <c r="P85" s="783"/>
      <c r="Q85" s="784">
        <f>ROUND(P85*$H85,2)</f>
        <v>0</v>
      </c>
      <c r="R85" s="783"/>
      <c r="S85" s="784">
        <f>ROUND(R85*$H85,2)</f>
        <v>0</v>
      </c>
      <c r="T85" s="783"/>
      <c r="U85" s="784">
        <f>ROUND(T85*$H85,2)</f>
        <v>0</v>
      </c>
      <c r="V85" s="1757">
        <v>2</v>
      </c>
      <c r="W85" s="1758">
        <f>ROUND(V85*$H85,2)</f>
        <v>600</v>
      </c>
      <c r="X85" s="783"/>
      <c r="Y85" s="784">
        <f>ROUND(X85*$H85,2)</f>
        <v>0</v>
      </c>
      <c r="Z85" s="1757">
        <v>1</v>
      </c>
      <c r="AA85" s="1758">
        <f>ROUND(Z85*$H85,2)</f>
        <v>300</v>
      </c>
      <c r="AB85" s="1757"/>
      <c r="AC85" s="1758">
        <f>ROUND(AB85*$H85,2)</f>
        <v>0</v>
      </c>
      <c r="AD85" s="783"/>
      <c r="AE85" s="784">
        <f>ROUND(AD85*$H85,2)</f>
        <v>0</v>
      </c>
      <c r="AF85" s="783"/>
      <c r="AG85" s="784">
        <f>ROUND(AF85*$H85,2)</f>
        <v>0</v>
      </c>
      <c r="AH85" s="783"/>
      <c r="AI85" s="784">
        <f>ROUND(AH85*$H85,2)</f>
        <v>0</v>
      </c>
      <c r="AJ85" s="783"/>
      <c r="AK85" s="784">
        <f>ROUND(AJ85*$H85,2)</f>
        <v>0</v>
      </c>
      <c r="AL85" s="783">
        <v>0.7</v>
      </c>
      <c r="AM85" s="784">
        <f>ROUND(AL85*$H85,2)</f>
        <v>210</v>
      </c>
      <c r="AN85" s="1757">
        <v>1</v>
      </c>
      <c r="AO85" s="1758">
        <f>ROUND(AN85*$H85,2)</f>
        <v>300</v>
      </c>
      <c r="AP85" s="2121">
        <v>0.4</v>
      </c>
      <c r="AQ85" s="2122">
        <f>ROUND(AP85*$H85,2)</f>
        <v>120</v>
      </c>
      <c r="AR85" s="783">
        <f>AP85+AN85+AL85+AJ85+AH85+AF85+AD85+AB85+Z85+X85+V85+T85+R85+P85+N85+L85+J85</f>
        <v>5.0999999999999996</v>
      </c>
      <c r="AS85" s="784">
        <f>ROUND(AR85*H85,2)</f>
        <v>1530</v>
      </c>
      <c r="AT85" s="783">
        <f>G85-AR85</f>
        <v>0</v>
      </c>
      <c r="AU85" s="784">
        <f>ROUND(AT85*H85,2)</f>
        <v>0</v>
      </c>
      <c r="AV85" s="1072">
        <f>AU85/I85</f>
        <v>0</v>
      </c>
      <c r="JQ85" s="44"/>
      <c r="JR85" s="586" t="s">
        <v>7</v>
      </c>
      <c r="JS85" s="587" t="s">
        <v>31</v>
      </c>
      <c r="JT85" s="690"/>
      <c r="JU85" s="45">
        <f>JT85*G85</f>
        <v>0</v>
      </c>
      <c r="JV85" s="45">
        <v>3.6900000000000002E-2</v>
      </c>
      <c r="JW85" s="45">
        <f>JV85*G85</f>
        <v>0.18819</v>
      </c>
      <c r="JX85" s="45">
        <v>0</v>
      </c>
      <c r="JY85" s="588">
        <f>JX85*G85</f>
        <v>0</v>
      </c>
      <c r="KW85" s="46" t="s">
        <v>110</v>
      </c>
      <c r="KY85" s="46" t="s">
        <v>105</v>
      </c>
      <c r="KZ85" s="46" t="s">
        <v>46</v>
      </c>
      <c r="LD85" s="46" t="s">
        <v>103</v>
      </c>
      <c r="LJ85" s="589">
        <f>IF(JS85="základní",I85,0)</f>
        <v>1530</v>
      </c>
      <c r="LK85" s="589">
        <f>IF(JS85="snížená",I85,0)</f>
        <v>0</v>
      </c>
      <c r="LL85" s="589">
        <f>IF(JS85="zákl. přenesená",I85,0)</f>
        <v>0</v>
      </c>
      <c r="LM85" s="589">
        <f>IF(JS85="sníž. přenesená",I85,0)</f>
        <v>0</v>
      </c>
      <c r="LN85" s="589">
        <f>IF(JS85="nulová",I85,0)</f>
        <v>0</v>
      </c>
      <c r="LO85" s="46" t="s">
        <v>45</v>
      </c>
      <c r="LP85" s="589">
        <f>ROUND(H85*G85,2)</f>
        <v>1530</v>
      </c>
      <c r="LQ85" s="46" t="s">
        <v>110</v>
      </c>
      <c r="LR85" s="46" t="s">
        <v>1586</v>
      </c>
    </row>
    <row r="86" spans="1:330" s="3" customFormat="1" ht="30" customHeight="1" x14ac:dyDescent="0.2">
      <c r="A86" s="43"/>
      <c r="B86" s="625"/>
      <c r="C86" s="689" t="s">
        <v>112</v>
      </c>
      <c r="D86" s="690"/>
      <c r="E86" s="626" t="s">
        <v>177</v>
      </c>
      <c r="F86" s="690"/>
      <c r="G86" s="690"/>
      <c r="H86" s="197"/>
      <c r="I86" s="690"/>
      <c r="J86" s="777"/>
      <c r="K86" s="778"/>
      <c r="L86" s="777"/>
      <c r="M86" s="778"/>
      <c r="N86" s="777"/>
      <c r="O86" s="778"/>
      <c r="P86" s="777"/>
      <c r="Q86" s="778"/>
      <c r="R86" s="777"/>
      <c r="S86" s="778"/>
      <c r="T86" s="777"/>
      <c r="U86" s="778"/>
      <c r="V86" s="1751"/>
      <c r="W86" s="1752"/>
      <c r="X86" s="777"/>
      <c r="Y86" s="778"/>
      <c r="Z86" s="1751"/>
      <c r="AA86" s="1752"/>
      <c r="AB86" s="1751"/>
      <c r="AC86" s="1752"/>
      <c r="AD86" s="777"/>
      <c r="AE86" s="778"/>
      <c r="AF86" s="777"/>
      <c r="AG86" s="778"/>
      <c r="AH86" s="777"/>
      <c r="AI86" s="778"/>
      <c r="AJ86" s="777"/>
      <c r="AK86" s="778"/>
      <c r="AL86" s="777"/>
      <c r="AM86" s="778"/>
      <c r="AN86" s="1751"/>
      <c r="AO86" s="1752"/>
      <c r="AP86" s="2115"/>
      <c r="AQ86" s="2116"/>
      <c r="AR86" s="777"/>
      <c r="AS86" s="778"/>
      <c r="AT86" s="777"/>
      <c r="AU86" s="778"/>
      <c r="AV86" s="1071"/>
      <c r="JQ86" s="44"/>
      <c r="JR86" s="742"/>
      <c r="JS86" s="690"/>
      <c r="JT86" s="690"/>
      <c r="JU86" s="690"/>
      <c r="JV86" s="690"/>
      <c r="JW86" s="690"/>
      <c r="JX86" s="690"/>
      <c r="JY86" s="743"/>
      <c r="KY86" s="46" t="s">
        <v>112</v>
      </c>
      <c r="KZ86" s="46" t="s">
        <v>46</v>
      </c>
    </row>
    <row r="87" spans="1:330" s="745" customFormat="1" ht="30" customHeight="1" x14ac:dyDescent="0.2">
      <c r="A87" s="744"/>
      <c r="B87" s="627"/>
      <c r="C87" s="689" t="s">
        <v>114</v>
      </c>
      <c r="D87" s="628" t="s">
        <v>7</v>
      </c>
      <c r="E87" s="629" t="s">
        <v>1581</v>
      </c>
      <c r="F87" s="630"/>
      <c r="G87" s="628" t="s">
        <v>7</v>
      </c>
      <c r="H87" s="631"/>
      <c r="I87" s="630"/>
      <c r="J87" s="779"/>
      <c r="K87" s="780"/>
      <c r="L87" s="779"/>
      <c r="M87" s="780"/>
      <c r="N87" s="779"/>
      <c r="O87" s="780"/>
      <c r="P87" s="779"/>
      <c r="Q87" s="780"/>
      <c r="R87" s="779"/>
      <c r="S87" s="780"/>
      <c r="T87" s="779"/>
      <c r="U87" s="780"/>
      <c r="V87" s="1753"/>
      <c r="W87" s="1754"/>
      <c r="X87" s="779"/>
      <c r="Y87" s="780"/>
      <c r="Z87" s="1753"/>
      <c r="AA87" s="1754"/>
      <c r="AB87" s="1753"/>
      <c r="AC87" s="1754"/>
      <c r="AD87" s="779"/>
      <c r="AE87" s="780"/>
      <c r="AF87" s="779"/>
      <c r="AG87" s="780"/>
      <c r="AH87" s="779"/>
      <c r="AI87" s="780"/>
      <c r="AJ87" s="779"/>
      <c r="AK87" s="780"/>
      <c r="AL87" s="779"/>
      <c r="AM87" s="780"/>
      <c r="AN87" s="1753"/>
      <c r="AO87" s="1754"/>
      <c r="AP87" s="2117"/>
      <c r="AQ87" s="2118"/>
      <c r="AR87" s="779"/>
      <c r="AS87" s="780"/>
      <c r="AT87" s="779"/>
      <c r="AU87" s="780"/>
      <c r="AV87" s="918"/>
      <c r="JQ87" s="746"/>
      <c r="JR87" s="747"/>
      <c r="JS87" s="630"/>
      <c r="JT87" s="630"/>
      <c r="JU87" s="630"/>
      <c r="JV87" s="630"/>
      <c r="JW87" s="630"/>
      <c r="JX87" s="630"/>
      <c r="JY87" s="748"/>
      <c r="KY87" s="749" t="s">
        <v>114</v>
      </c>
      <c r="KZ87" s="749" t="s">
        <v>46</v>
      </c>
      <c r="LA87" s="745" t="s">
        <v>45</v>
      </c>
      <c r="LB87" s="745" t="s">
        <v>23</v>
      </c>
      <c r="LC87" s="745" t="s">
        <v>44</v>
      </c>
      <c r="LD87" s="749" t="s">
        <v>103</v>
      </c>
    </row>
    <row r="88" spans="1:330" s="751" customFormat="1" ht="30" customHeight="1" x14ac:dyDescent="0.2">
      <c r="A88" s="750"/>
      <c r="B88" s="633"/>
      <c r="C88" s="689" t="s">
        <v>114</v>
      </c>
      <c r="D88" s="634" t="s">
        <v>7</v>
      </c>
      <c r="E88" s="635" t="s">
        <v>1587</v>
      </c>
      <c r="F88" s="636"/>
      <c r="G88" s="637">
        <v>5.0999999999999996</v>
      </c>
      <c r="H88" s="638"/>
      <c r="I88" s="636"/>
      <c r="J88" s="781"/>
      <c r="K88" s="782"/>
      <c r="L88" s="781"/>
      <c r="M88" s="782"/>
      <c r="N88" s="781"/>
      <c r="O88" s="782"/>
      <c r="P88" s="781"/>
      <c r="Q88" s="782"/>
      <c r="R88" s="781"/>
      <c r="S88" s="782"/>
      <c r="T88" s="781"/>
      <c r="U88" s="782"/>
      <c r="V88" s="1755"/>
      <c r="W88" s="1756"/>
      <c r="X88" s="781"/>
      <c r="Y88" s="782"/>
      <c r="Z88" s="1755"/>
      <c r="AA88" s="1756"/>
      <c r="AB88" s="1755"/>
      <c r="AC88" s="1756"/>
      <c r="AD88" s="781"/>
      <c r="AE88" s="782"/>
      <c r="AF88" s="781"/>
      <c r="AG88" s="782"/>
      <c r="AH88" s="781"/>
      <c r="AI88" s="782"/>
      <c r="AJ88" s="781"/>
      <c r="AK88" s="782"/>
      <c r="AL88" s="781"/>
      <c r="AM88" s="782"/>
      <c r="AN88" s="1755"/>
      <c r="AO88" s="1756"/>
      <c r="AP88" s="2119"/>
      <c r="AQ88" s="2120"/>
      <c r="AR88" s="781"/>
      <c r="AS88" s="782"/>
      <c r="AT88" s="781"/>
      <c r="AU88" s="782"/>
      <c r="AV88" s="919"/>
      <c r="JQ88" s="752"/>
      <c r="JR88" s="753"/>
      <c r="JS88" s="636"/>
      <c r="JT88" s="636"/>
      <c r="JU88" s="636"/>
      <c r="JV88" s="636"/>
      <c r="JW88" s="636"/>
      <c r="JX88" s="636"/>
      <c r="JY88" s="754"/>
      <c r="KY88" s="755" t="s">
        <v>114</v>
      </c>
      <c r="KZ88" s="755" t="s">
        <v>46</v>
      </c>
      <c r="LA88" s="751" t="s">
        <v>46</v>
      </c>
      <c r="LB88" s="751" t="s">
        <v>23</v>
      </c>
      <c r="LC88" s="751" t="s">
        <v>45</v>
      </c>
      <c r="LD88" s="755" t="s">
        <v>103</v>
      </c>
    </row>
    <row r="89" spans="1:330" s="3" customFormat="1" ht="30" customHeight="1" x14ac:dyDescent="0.2">
      <c r="A89" s="43"/>
      <c r="B89" s="550" t="s">
        <v>191</v>
      </c>
      <c r="C89" s="558" t="s">
        <v>105</v>
      </c>
      <c r="D89" s="559" t="s">
        <v>192</v>
      </c>
      <c r="E89" s="560" t="s">
        <v>193</v>
      </c>
      <c r="F89" s="561" t="s">
        <v>194</v>
      </c>
      <c r="G89" s="562">
        <v>117.91</v>
      </c>
      <c r="H89" s="563">
        <v>599</v>
      </c>
      <c r="I89" s="772">
        <f>ROUND(H89*G89,2)</f>
        <v>70628.09</v>
      </c>
      <c r="J89" s="783"/>
      <c r="K89" s="784">
        <f>ROUND(J89*$H89,2)</f>
        <v>0</v>
      </c>
      <c r="L89" s="783"/>
      <c r="M89" s="784">
        <f>ROUND(L89*$H89,2)</f>
        <v>0</v>
      </c>
      <c r="N89" s="783"/>
      <c r="O89" s="784">
        <f>ROUND(N89*$H89,2)</f>
        <v>0</v>
      </c>
      <c r="P89" s="783"/>
      <c r="Q89" s="784">
        <f>ROUND(P89*$H89,2)</f>
        <v>0</v>
      </c>
      <c r="R89" s="783"/>
      <c r="S89" s="784">
        <f>ROUND(R89*$H89,2)</f>
        <v>0</v>
      </c>
      <c r="T89" s="783"/>
      <c r="U89" s="784">
        <f>ROUND(T89*$H89,2)</f>
        <v>0</v>
      </c>
      <c r="V89" s="1757">
        <v>46</v>
      </c>
      <c r="W89" s="1758">
        <f>ROUND(V89*$H89,2)</f>
        <v>27554</v>
      </c>
      <c r="X89" s="783"/>
      <c r="Y89" s="784">
        <f>ROUND(X89*$H89,2)</f>
        <v>0</v>
      </c>
      <c r="Z89" s="1757">
        <v>8</v>
      </c>
      <c r="AA89" s="1758">
        <f>ROUND(Z89*$H89,2)</f>
        <v>4792</v>
      </c>
      <c r="AB89" s="1757">
        <v>13</v>
      </c>
      <c r="AC89" s="1758">
        <f>ROUND(AB89*$H89,2)</f>
        <v>7787</v>
      </c>
      <c r="AD89" s="783"/>
      <c r="AE89" s="784">
        <f>ROUND(AD89*$H89,2)</f>
        <v>0</v>
      </c>
      <c r="AF89" s="783"/>
      <c r="AG89" s="784">
        <f>ROUND(AF89*$H89,2)</f>
        <v>0</v>
      </c>
      <c r="AH89" s="783"/>
      <c r="AI89" s="784">
        <f>ROUND(AH89*$H89,2)</f>
        <v>0</v>
      </c>
      <c r="AJ89" s="783"/>
      <c r="AK89" s="784">
        <f>ROUND(AJ89*$H89,2)</f>
        <v>0</v>
      </c>
      <c r="AL89" s="783">
        <v>19</v>
      </c>
      <c r="AM89" s="784">
        <f>ROUND(AL89*$H89,2)</f>
        <v>11381</v>
      </c>
      <c r="AN89" s="1757">
        <v>29</v>
      </c>
      <c r="AO89" s="1758">
        <f>ROUND(AN89*$H89,2)</f>
        <v>17371</v>
      </c>
      <c r="AP89" s="2121">
        <v>2.91</v>
      </c>
      <c r="AQ89" s="2122">
        <f>ROUND(AP89*$H89,2)</f>
        <v>1743.09</v>
      </c>
      <c r="AR89" s="783">
        <f>AP89+AN89+AL89+AJ89+AH89+AF89+AD89+AB89+Z89+X89+V89+T89+R89+P89+N89+L89+J89</f>
        <v>117.91</v>
      </c>
      <c r="AS89" s="784">
        <f>ROUND(AR89*H89,2)</f>
        <v>70628.09</v>
      </c>
      <c r="AT89" s="783">
        <f>G89-AR89</f>
        <v>0</v>
      </c>
      <c r="AU89" s="784">
        <f>ROUND(AT89*H89,2)</f>
        <v>0</v>
      </c>
      <c r="AV89" s="1072">
        <f>AU89/I89</f>
        <v>0</v>
      </c>
      <c r="JQ89" s="44"/>
      <c r="JR89" s="586" t="s">
        <v>7</v>
      </c>
      <c r="JS89" s="587" t="s">
        <v>31</v>
      </c>
      <c r="JT89" s="690"/>
      <c r="JU89" s="45">
        <f>JT89*G89</f>
        <v>0</v>
      </c>
      <c r="JV89" s="45">
        <v>0</v>
      </c>
      <c r="JW89" s="45">
        <f>JV89*G89</f>
        <v>0</v>
      </c>
      <c r="JX89" s="45">
        <v>0</v>
      </c>
      <c r="JY89" s="588">
        <f>JX89*G89</f>
        <v>0</v>
      </c>
      <c r="KW89" s="46" t="s">
        <v>110</v>
      </c>
      <c r="KY89" s="46" t="s">
        <v>105</v>
      </c>
      <c r="KZ89" s="46" t="s">
        <v>46</v>
      </c>
      <c r="LD89" s="46" t="s">
        <v>103</v>
      </c>
      <c r="LJ89" s="589">
        <f>IF(JS89="základní",I89,0)</f>
        <v>70628.09</v>
      </c>
      <c r="LK89" s="589">
        <f>IF(JS89="snížená",I89,0)</f>
        <v>0</v>
      </c>
      <c r="LL89" s="589">
        <f>IF(JS89="zákl. přenesená",I89,0)</f>
        <v>0</v>
      </c>
      <c r="LM89" s="589">
        <f>IF(JS89="sníž. přenesená",I89,0)</f>
        <v>0</v>
      </c>
      <c r="LN89" s="589">
        <f>IF(JS89="nulová",I89,0)</f>
        <v>0</v>
      </c>
      <c r="LO89" s="46" t="s">
        <v>45</v>
      </c>
      <c r="LP89" s="589">
        <f>ROUND(H89*G89,2)</f>
        <v>70628.09</v>
      </c>
      <c r="LQ89" s="46" t="s">
        <v>110</v>
      </c>
      <c r="LR89" s="46" t="s">
        <v>1588</v>
      </c>
    </row>
    <row r="90" spans="1:330" s="3" customFormat="1" ht="30" customHeight="1" x14ac:dyDescent="0.2">
      <c r="A90" s="43"/>
      <c r="B90" s="625"/>
      <c r="C90" s="689" t="s">
        <v>112</v>
      </c>
      <c r="D90" s="690"/>
      <c r="E90" s="626" t="s">
        <v>196</v>
      </c>
      <c r="F90" s="690"/>
      <c r="G90" s="690"/>
      <c r="H90" s="197"/>
      <c r="I90" s="690"/>
      <c r="J90" s="777"/>
      <c r="K90" s="778"/>
      <c r="L90" s="777"/>
      <c r="M90" s="778"/>
      <c r="N90" s="777"/>
      <c r="O90" s="778"/>
      <c r="P90" s="777"/>
      <c r="Q90" s="778"/>
      <c r="R90" s="777"/>
      <c r="S90" s="778"/>
      <c r="T90" s="777"/>
      <c r="U90" s="778"/>
      <c r="V90" s="1751"/>
      <c r="W90" s="1752"/>
      <c r="X90" s="777"/>
      <c r="Y90" s="778"/>
      <c r="Z90" s="1751"/>
      <c r="AA90" s="1752"/>
      <c r="AB90" s="1751"/>
      <c r="AC90" s="1752"/>
      <c r="AD90" s="777"/>
      <c r="AE90" s="778"/>
      <c r="AF90" s="777"/>
      <c r="AG90" s="778"/>
      <c r="AH90" s="777"/>
      <c r="AI90" s="778"/>
      <c r="AJ90" s="777"/>
      <c r="AK90" s="778"/>
      <c r="AL90" s="777"/>
      <c r="AM90" s="778"/>
      <c r="AN90" s="1751"/>
      <c r="AO90" s="1752"/>
      <c r="AP90" s="2115"/>
      <c r="AQ90" s="2116"/>
      <c r="AR90" s="777"/>
      <c r="AS90" s="778"/>
      <c r="AT90" s="777"/>
      <c r="AU90" s="778"/>
      <c r="AV90" s="1071"/>
      <c r="JQ90" s="44"/>
      <c r="JR90" s="742"/>
      <c r="JS90" s="690"/>
      <c r="JT90" s="690"/>
      <c r="JU90" s="690"/>
      <c r="JV90" s="690"/>
      <c r="JW90" s="690"/>
      <c r="JX90" s="690"/>
      <c r="JY90" s="743"/>
      <c r="KY90" s="46" t="s">
        <v>112</v>
      </c>
      <c r="KZ90" s="46" t="s">
        <v>46</v>
      </c>
    </row>
    <row r="91" spans="1:330" s="751" customFormat="1" ht="30" customHeight="1" x14ac:dyDescent="0.2">
      <c r="A91" s="750"/>
      <c r="B91" s="633"/>
      <c r="C91" s="689" t="s">
        <v>114</v>
      </c>
      <c r="D91" s="634" t="s">
        <v>7</v>
      </c>
      <c r="E91" s="635" t="s">
        <v>1589</v>
      </c>
      <c r="F91" s="636"/>
      <c r="G91" s="637">
        <v>117.91</v>
      </c>
      <c r="H91" s="638"/>
      <c r="I91" s="636"/>
      <c r="J91" s="781"/>
      <c r="K91" s="782"/>
      <c r="L91" s="781"/>
      <c r="M91" s="782"/>
      <c r="N91" s="781"/>
      <c r="O91" s="782"/>
      <c r="P91" s="781"/>
      <c r="Q91" s="782"/>
      <c r="R91" s="781"/>
      <c r="S91" s="782"/>
      <c r="T91" s="781"/>
      <c r="U91" s="782"/>
      <c r="V91" s="1755"/>
      <c r="W91" s="1756"/>
      <c r="X91" s="781"/>
      <c r="Y91" s="782"/>
      <c r="Z91" s="1755"/>
      <c r="AA91" s="1756"/>
      <c r="AB91" s="1755"/>
      <c r="AC91" s="1756"/>
      <c r="AD91" s="781"/>
      <c r="AE91" s="782"/>
      <c r="AF91" s="781"/>
      <c r="AG91" s="782"/>
      <c r="AH91" s="781"/>
      <c r="AI91" s="782"/>
      <c r="AJ91" s="781"/>
      <c r="AK91" s="782"/>
      <c r="AL91" s="781"/>
      <c r="AM91" s="782"/>
      <c r="AN91" s="1755"/>
      <c r="AO91" s="1756"/>
      <c r="AP91" s="2119"/>
      <c r="AQ91" s="2120"/>
      <c r="AR91" s="781"/>
      <c r="AS91" s="782"/>
      <c r="AT91" s="781"/>
      <c r="AU91" s="782"/>
      <c r="AV91" s="919"/>
      <c r="JQ91" s="752"/>
      <c r="JR91" s="753"/>
      <c r="JS91" s="636"/>
      <c r="JT91" s="636"/>
      <c r="JU91" s="636"/>
      <c r="JV91" s="636"/>
      <c r="JW91" s="636"/>
      <c r="JX91" s="636"/>
      <c r="JY91" s="754"/>
      <c r="KY91" s="755" t="s">
        <v>114</v>
      </c>
      <c r="KZ91" s="755" t="s">
        <v>46</v>
      </c>
      <c r="LA91" s="751" t="s">
        <v>46</v>
      </c>
      <c r="LB91" s="751" t="s">
        <v>23</v>
      </c>
      <c r="LC91" s="751" t="s">
        <v>45</v>
      </c>
      <c r="LD91" s="755" t="s">
        <v>103</v>
      </c>
    </row>
    <row r="92" spans="1:330" s="3" customFormat="1" ht="30" customHeight="1" x14ac:dyDescent="0.2">
      <c r="A92" s="43"/>
      <c r="B92" s="550" t="s">
        <v>199</v>
      </c>
      <c r="C92" s="558" t="s">
        <v>105</v>
      </c>
      <c r="D92" s="559" t="s">
        <v>200</v>
      </c>
      <c r="E92" s="560" t="s">
        <v>201</v>
      </c>
      <c r="F92" s="561" t="s">
        <v>194</v>
      </c>
      <c r="G92" s="562">
        <v>3.2</v>
      </c>
      <c r="H92" s="563">
        <v>58.4</v>
      </c>
      <c r="I92" s="772">
        <f>ROUND(H92*G92,2)</f>
        <v>186.88</v>
      </c>
      <c r="J92" s="783"/>
      <c r="K92" s="784">
        <f>ROUND(J92*$H92,2)</f>
        <v>0</v>
      </c>
      <c r="L92" s="783"/>
      <c r="M92" s="784">
        <f>ROUND(L92*$H92,2)</f>
        <v>0</v>
      </c>
      <c r="N92" s="783"/>
      <c r="O92" s="784">
        <f>ROUND(N92*$H92,2)</f>
        <v>0</v>
      </c>
      <c r="P92" s="783"/>
      <c r="Q92" s="784">
        <f>ROUND(P92*$H92,2)</f>
        <v>0</v>
      </c>
      <c r="R92" s="783"/>
      <c r="S92" s="784">
        <f>ROUND(R92*$H92,2)</f>
        <v>0</v>
      </c>
      <c r="T92" s="783"/>
      <c r="U92" s="784">
        <f>ROUND(T92*$H92,2)</f>
        <v>0</v>
      </c>
      <c r="V92" s="1757"/>
      <c r="W92" s="1758">
        <f>ROUND(V92*$H92,2)</f>
        <v>0</v>
      </c>
      <c r="X92" s="783"/>
      <c r="Y92" s="784">
        <f>ROUND(X92*$H92,2)</f>
        <v>0</v>
      </c>
      <c r="Z92" s="1757"/>
      <c r="AA92" s="1758">
        <f>ROUND(Z92*$H92,2)</f>
        <v>0</v>
      </c>
      <c r="AB92" s="1757"/>
      <c r="AC92" s="1758">
        <f>ROUND(AB92*$H92,2)</f>
        <v>0</v>
      </c>
      <c r="AD92" s="783"/>
      <c r="AE92" s="784">
        <f>ROUND(AD92*$H92,2)</f>
        <v>0</v>
      </c>
      <c r="AF92" s="783"/>
      <c r="AG92" s="784">
        <f>ROUND(AF92*$H92,2)</f>
        <v>0</v>
      </c>
      <c r="AH92" s="783"/>
      <c r="AI92" s="784">
        <f>ROUND(AH92*$H92,2)</f>
        <v>0</v>
      </c>
      <c r="AJ92" s="783"/>
      <c r="AK92" s="784">
        <f>ROUND(AJ92*$H92,2)</f>
        <v>0</v>
      </c>
      <c r="AL92" s="783">
        <v>1.7</v>
      </c>
      <c r="AM92" s="784">
        <f>ROUND(AL92*$H92,2)</f>
        <v>99.28</v>
      </c>
      <c r="AN92" s="1757"/>
      <c r="AO92" s="1758">
        <f>ROUND(AN92*$H92,2)</f>
        <v>0</v>
      </c>
      <c r="AP92" s="2121">
        <v>1.5</v>
      </c>
      <c r="AQ92" s="2122">
        <f>ROUND(AP92*$H92,2)</f>
        <v>87.6</v>
      </c>
      <c r="AR92" s="783">
        <f>AP92+AN92+AL92+AJ92+AH92+AF92+AD92+AB92+Z92+X92+V92+T92+R92+P92+N92+L92+J92</f>
        <v>3.2</v>
      </c>
      <c r="AS92" s="784">
        <f>ROUND(AR92*H92,2)</f>
        <v>186.88</v>
      </c>
      <c r="AT92" s="783">
        <f>G92-AR92</f>
        <v>0</v>
      </c>
      <c r="AU92" s="784">
        <f>ROUND(AT92*H92,2)</f>
        <v>0</v>
      </c>
      <c r="AV92" s="1072">
        <f>AU92/I92</f>
        <v>0</v>
      </c>
      <c r="JQ92" s="44"/>
      <c r="JR92" s="586" t="s">
        <v>7</v>
      </c>
      <c r="JS92" s="587" t="s">
        <v>31</v>
      </c>
      <c r="JT92" s="690"/>
      <c r="JU92" s="45">
        <f>JT92*G92</f>
        <v>0</v>
      </c>
      <c r="JV92" s="45">
        <v>0</v>
      </c>
      <c r="JW92" s="45">
        <f>JV92*G92</f>
        <v>0</v>
      </c>
      <c r="JX92" s="45">
        <v>0</v>
      </c>
      <c r="JY92" s="588">
        <f>JX92*G92</f>
        <v>0</v>
      </c>
      <c r="KW92" s="46" t="s">
        <v>110</v>
      </c>
      <c r="KY92" s="46" t="s">
        <v>105</v>
      </c>
      <c r="KZ92" s="46" t="s">
        <v>46</v>
      </c>
      <c r="LD92" s="46" t="s">
        <v>103</v>
      </c>
      <c r="LJ92" s="589">
        <f>IF(JS92="základní",I92,0)</f>
        <v>186.88</v>
      </c>
      <c r="LK92" s="589">
        <f>IF(JS92="snížená",I92,0)</f>
        <v>0</v>
      </c>
      <c r="LL92" s="589">
        <f>IF(JS92="zákl. přenesená",I92,0)</f>
        <v>0</v>
      </c>
      <c r="LM92" s="589">
        <f>IF(JS92="sníž. přenesená",I92,0)</f>
        <v>0</v>
      </c>
      <c r="LN92" s="589">
        <f>IF(JS92="nulová",I92,0)</f>
        <v>0</v>
      </c>
      <c r="LO92" s="46" t="s">
        <v>45</v>
      </c>
      <c r="LP92" s="589">
        <f>ROUND(H92*G92,2)</f>
        <v>186.88</v>
      </c>
      <c r="LQ92" s="46" t="s">
        <v>110</v>
      </c>
      <c r="LR92" s="46" t="s">
        <v>1590</v>
      </c>
    </row>
    <row r="93" spans="1:330" s="3" customFormat="1" ht="30" customHeight="1" x14ac:dyDescent="0.2">
      <c r="A93" s="43"/>
      <c r="B93" s="625"/>
      <c r="C93" s="689" t="s">
        <v>112</v>
      </c>
      <c r="D93" s="690"/>
      <c r="E93" s="626" t="s">
        <v>203</v>
      </c>
      <c r="F93" s="690"/>
      <c r="G93" s="690"/>
      <c r="H93" s="197"/>
      <c r="I93" s="690"/>
      <c r="J93" s="777"/>
      <c r="K93" s="778"/>
      <c r="L93" s="777"/>
      <c r="M93" s="778"/>
      <c r="N93" s="777"/>
      <c r="O93" s="778"/>
      <c r="P93" s="777"/>
      <c r="Q93" s="778"/>
      <c r="R93" s="777"/>
      <c r="S93" s="778"/>
      <c r="T93" s="777"/>
      <c r="U93" s="778"/>
      <c r="V93" s="1751"/>
      <c r="W93" s="1752"/>
      <c r="X93" s="777"/>
      <c r="Y93" s="778"/>
      <c r="Z93" s="1751"/>
      <c r="AA93" s="1752"/>
      <c r="AB93" s="1751"/>
      <c r="AC93" s="1752"/>
      <c r="AD93" s="777"/>
      <c r="AE93" s="778"/>
      <c r="AF93" s="777"/>
      <c r="AG93" s="778"/>
      <c r="AH93" s="777"/>
      <c r="AI93" s="778"/>
      <c r="AJ93" s="777"/>
      <c r="AK93" s="778"/>
      <c r="AL93" s="777"/>
      <c r="AM93" s="778"/>
      <c r="AN93" s="1751"/>
      <c r="AO93" s="1752"/>
      <c r="AP93" s="2115"/>
      <c r="AQ93" s="2116"/>
      <c r="AR93" s="777"/>
      <c r="AS93" s="778"/>
      <c r="AT93" s="777"/>
      <c r="AU93" s="778"/>
      <c r="AV93" s="1071"/>
      <c r="JQ93" s="44"/>
      <c r="JR93" s="742"/>
      <c r="JS93" s="690"/>
      <c r="JT93" s="690"/>
      <c r="JU93" s="690"/>
      <c r="JV93" s="690"/>
      <c r="JW93" s="690"/>
      <c r="JX93" s="690"/>
      <c r="JY93" s="743"/>
      <c r="KY93" s="46" t="s">
        <v>112</v>
      </c>
      <c r="KZ93" s="46" t="s">
        <v>46</v>
      </c>
    </row>
    <row r="94" spans="1:330" s="745" customFormat="1" ht="30" customHeight="1" x14ac:dyDescent="0.2">
      <c r="A94" s="744"/>
      <c r="B94" s="627"/>
      <c r="C94" s="689" t="s">
        <v>114</v>
      </c>
      <c r="D94" s="628" t="s">
        <v>7</v>
      </c>
      <c r="E94" s="629" t="s">
        <v>1368</v>
      </c>
      <c r="F94" s="630"/>
      <c r="G94" s="628" t="s">
        <v>7</v>
      </c>
      <c r="H94" s="631"/>
      <c r="I94" s="630"/>
      <c r="J94" s="779"/>
      <c r="K94" s="780"/>
      <c r="L94" s="779"/>
      <c r="M94" s="780"/>
      <c r="N94" s="779"/>
      <c r="O94" s="780"/>
      <c r="P94" s="779"/>
      <c r="Q94" s="780"/>
      <c r="R94" s="779"/>
      <c r="S94" s="780"/>
      <c r="T94" s="779"/>
      <c r="U94" s="780"/>
      <c r="V94" s="1753"/>
      <c r="W94" s="1754"/>
      <c r="X94" s="779"/>
      <c r="Y94" s="780"/>
      <c r="Z94" s="1753"/>
      <c r="AA94" s="1754"/>
      <c r="AB94" s="1753"/>
      <c r="AC94" s="1754"/>
      <c r="AD94" s="779"/>
      <c r="AE94" s="780"/>
      <c r="AF94" s="779"/>
      <c r="AG94" s="780"/>
      <c r="AH94" s="779"/>
      <c r="AI94" s="780"/>
      <c r="AJ94" s="779"/>
      <c r="AK94" s="780"/>
      <c r="AL94" s="779"/>
      <c r="AM94" s="780"/>
      <c r="AN94" s="1753"/>
      <c r="AO94" s="1754"/>
      <c r="AP94" s="2117"/>
      <c r="AQ94" s="2118"/>
      <c r="AR94" s="779"/>
      <c r="AS94" s="780"/>
      <c r="AT94" s="779"/>
      <c r="AU94" s="780"/>
      <c r="AV94" s="918"/>
      <c r="JQ94" s="746"/>
      <c r="JR94" s="747"/>
      <c r="JS94" s="630"/>
      <c r="JT94" s="630"/>
      <c r="JU94" s="630"/>
      <c r="JV94" s="630"/>
      <c r="JW94" s="630"/>
      <c r="JX94" s="630"/>
      <c r="JY94" s="748"/>
      <c r="KY94" s="749" t="s">
        <v>114</v>
      </c>
      <c r="KZ94" s="749" t="s">
        <v>46</v>
      </c>
      <c r="LA94" s="745" t="s">
        <v>45</v>
      </c>
      <c r="LB94" s="745" t="s">
        <v>23</v>
      </c>
      <c r="LC94" s="745" t="s">
        <v>44</v>
      </c>
      <c r="LD94" s="749" t="s">
        <v>103</v>
      </c>
    </row>
    <row r="95" spans="1:330" s="751" customFormat="1" ht="30" customHeight="1" x14ac:dyDescent="0.2">
      <c r="A95" s="750"/>
      <c r="B95" s="633"/>
      <c r="C95" s="689" t="s">
        <v>114</v>
      </c>
      <c r="D95" s="634" t="s">
        <v>7</v>
      </c>
      <c r="E95" s="635" t="s">
        <v>1591</v>
      </c>
      <c r="F95" s="636"/>
      <c r="G95" s="637">
        <v>3.2</v>
      </c>
      <c r="H95" s="638"/>
      <c r="I95" s="636"/>
      <c r="J95" s="781"/>
      <c r="K95" s="782"/>
      <c r="L95" s="781"/>
      <c r="M95" s="782"/>
      <c r="N95" s="781"/>
      <c r="O95" s="782"/>
      <c r="P95" s="781"/>
      <c r="Q95" s="782"/>
      <c r="R95" s="781"/>
      <c r="S95" s="782"/>
      <c r="T95" s="781"/>
      <c r="U95" s="782"/>
      <c r="V95" s="1755"/>
      <c r="W95" s="1756"/>
      <c r="X95" s="781"/>
      <c r="Y95" s="782"/>
      <c r="Z95" s="1755"/>
      <c r="AA95" s="1756"/>
      <c r="AB95" s="1755"/>
      <c r="AC95" s="1756"/>
      <c r="AD95" s="781"/>
      <c r="AE95" s="782"/>
      <c r="AF95" s="781"/>
      <c r="AG95" s="782"/>
      <c r="AH95" s="781"/>
      <c r="AI95" s="782"/>
      <c r="AJ95" s="781"/>
      <c r="AK95" s="782"/>
      <c r="AL95" s="781"/>
      <c r="AM95" s="782"/>
      <c r="AN95" s="1755"/>
      <c r="AO95" s="1756"/>
      <c r="AP95" s="2119"/>
      <c r="AQ95" s="2120"/>
      <c r="AR95" s="781"/>
      <c r="AS95" s="782"/>
      <c r="AT95" s="781"/>
      <c r="AU95" s="782"/>
      <c r="AV95" s="919"/>
      <c r="JQ95" s="752"/>
      <c r="JR95" s="753"/>
      <c r="JS95" s="636"/>
      <c r="JT95" s="636"/>
      <c r="JU95" s="636"/>
      <c r="JV95" s="636"/>
      <c r="JW95" s="636"/>
      <c r="JX95" s="636"/>
      <c r="JY95" s="754"/>
      <c r="KY95" s="755" t="s">
        <v>114</v>
      </c>
      <c r="KZ95" s="755" t="s">
        <v>46</v>
      </c>
      <c r="LA95" s="751" t="s">
        <v>46</v>
      </c>
      <c r="LB95" s="751" t="s">
        <v>23</v>
      </c>
      <c r="LC95" s="751" t="s">
        <v>45</v>
      </c>
      <c r="LD95" s="755" t="s">
        <v>103</v>
      </c>
    </row>
    <row r="96" spans="1:330" s="3" customFormat="1" ht="30" customHeight="1" x14ac:dyDescent="0.2">
      <c r="A96" s="43"/>
      <c r="B96" s="550" t="s">
        <v>206</v>
      </c>
      <c r="C96" s="558" t="s">
        <v>105</v>
      </c>
      <c r="D96" s="559" t="s">
        <v>207</v>
      </c>
      <c r="E96" s="560" t="s">
        <v>208</v>
      </c>
      <c r="F96" s="561" t="s">
        <v>194</v>
      </c>
      <c r="G96" s="562">
        <v>175.58</v>
      </c>
      <c r="H96" s="563">
        <v>155</v>
      </c>
      <c r="I96" s="772">
        <f>ROUND(H96*G96,2)</f>
        <v>27214.9</v>
      </c>
      <c r="J96" s="783"/>
      <c r="K96" s="784">
        <f>ROUND(J96*$H96,2)</f>
        <v>0</v>
      </c>
      <c r="L96" s="783"/>
      <c r="M96" s="784">
        <f>ROUND(L96*$H96,2)</f>
        <v>0</v>
      </c>
      <c r="N96" s="783"/>
      <c r="O96" s="784">
        <f>ROUND(N96*$H96,2)</f>
        <v>0</v>
      </c>
      <c r="P96" s="783"/>
      <c r="Q96" s="784">
        <f>ROUND(P96*$H96,2)</f>
        <v>0</v>
      </c>
      <c r="R96" s="783"/>
      <c r="S96" s="784">
        <f>ROUND(R96*$H96,2)</f>
        <v>0</v>
      </c>
      <c r="T96" s="783"/>
      <c r="U96" s="784">
        <f>ROUND(T96*$H96,2)</f>
        <v>0</v>
      </c>
      <c r="V96" s="1757">
        <v>86</v>
      </c>
      <c r="W96" s="1758">
        <f>ROUND(V96*$H96,2)</f>
        <v>13330</v>
      </c>
      <c r="X96" s="783"/>
      <c r="Y96" s="784">
        <f>ROUND(X96*$H96,2)</f>
        <v>0</v>
      </c>
      <c r="Z96" s="1757"/>
      <c r="AA96" s="1758">
        <f>ROUND(Z96*$H96,2)</f>
        <v>0</v>
      </c>
      <c r="AB96" s="1757">
        <v>14</v>
      </c>
      <c r="AC96" s="1758">
        <f>ROUND(AB96*$H96,2)</f>
        <v>2170</v>
      </c>
      <c r="AD96" s="783"/>
      <c r="AE96" s="784">
        <f>ROUND(AD96*$H96,2)</f>
        <v>0</v>
      </c>
      <c r="AF96" s="783"/>
      <c r="AG96" s="784">
        <f>ROUND(AF96*$H96,2)</f>
        <v>0</v>
      </c>
      <c r="AH96" s="783"/>
      <c r="AI96" s="784">
        <f>ROUND(AH96*$H96,2)</f>
        <v>0</v>
      </c>
      <c r="AJ96" s="783"/>
      <c r="AK96" s="784">
        <f>ROUND(AJ96*$H96,2)</f>
        <v>0</v>
      </c>
      <c r="AL96" s="783">
        <v>27.8</v>
      </c>
      <c r="AM96" s="784">
        <f>ROUND(AL96*$H96,2)</f>
        <v>4309</v>
      </c>
      <c r="AN96" s="1757">
        <v>31</v>
      </c>
      <c r="AO96" s="1758">
        <f>ROUND(AN96*$H96,2)</f>
        <v>4805</v>
      </c>
      <c r="AP96" s="2121"/>
      <c r="AQ96" s="2122">
        <f>ROUND(AP96*$H96,2)</f>
        <v>0</v>
      </c>
      <c r="AR96" s="783">
        <f>AP96+AN96+AL96+AJ96+AH96+AF96+AD96+AB96+Z96+X96+V96+T96+R96+P96+N96+L96+J96</f>
        <v>158.80000000000001</v>
      </c>
      <c r="AS96" s="784">
        <f>ROUND(AR96*H96,2)</f>
        <v>24614</v>
      </c>
      <c r="AT96" s="783">
        <f>G96-AR96</f>
        <v>16.78</v>
      </c>
      <c r="AU96" s="784">
        <f>ROUND(AT96*H96,2)</f>
        <v>2600.9</v>
      </c>
      <c r="AV96" s="1072">
        <f>AU96/I96</f>
        <v>9.5568971409044315E-2</v>
      </c>
      <c r="JQ96" s="44"/>
      <c r="JR96" s="586" t="s">
        <v>7</v>
      </c>
      <c r="JS96" s="587" t="s">
        <v>31</v>
      </c>
      <c r="JT96" s="690"/>
      <c r="JU96" s="45">
        <f>JT96*G96</f>
        <v>0</v>
      </c>
      <c r="JV96" s="45">
        <v>0</v>
      </c>
      <c r="JW96" s="45">
        <f>JV96*G96</f>
        <v>0</v>
      </c>
      <c r="JX96" s="45">
        <v>0</v>
      </c>
      <c r="JY96" s="588">
        <f>JX96*G96</f>
        <v>0</v>
      </c>
      <c r="KW96" s="46" t="s">
        <v>110</v>
      </c>
      <c r="KY96" s="46" t="s">
        <v>105</v>
      </c>
      <c r="KZ96" s="46" t="s">
        <v>46</v>
      </c>
      <c r="LD96" s="46" t="s">
        <v>103</v>
      </c>
      <c r="LJ96" s="589">
        <f>IF(JS96="základní",I96,0)</f>
        <v>27214.9</v>
      </c>
      <c r="LK96" s="589">
        <f>IF(JS96="snížená",I96,0)</f>
        <v>0</v>
      </c>
      <c r="LL96" s="589">
        <f>IF(JS96="zákl. přenesená",I96,0)</f>
        <v>0</v>
      </c>
      <c r="LM96" s="589">
        <f>IF(JS96="sníž. přenesená",I96,0)</f>
        <v>0</v>
      </c>
      <c r="LN96" s="589">
        <f>IF(JS96="nulová",I96,0)</f>
        <v>0</v>
      </c>
      <c r="LO96" s="46" t="s">
        <v>45</v>
      </c>
      <c r="LP96" s="589">
        <f>ROUND(H96*G96,2)</f>
        <v>27214.9</v>
      </c>
      <c r="LQ96" s="46" t="s">
        <v>110</v>
      </c>
      <c r="LR96" s="46" t="s">
        <v>1592</v>
      </c>
    </row>
    <row r="97" spans="1:316" s="3" customFormat="1" ht="30" customHeight="1" x14ac:dyDescent="0.2">
      <c r="A97" s="43"/>
      <c r="B97" s="625"/>
      <c r="C97" s="689" t="s">
        <v>112</v>
      </c>
      <c r="D97" s="690"/>
      <c r="E97" s="626" t="s">
        <v>210</v>
      </c>
      <c r="F97" s="690"/>
      <c r="G97" s="690"/>
      <c r="H97" s="197"/>
      <c r="I97" s="690"/>
      <c r="J97" s="777"/>
      <c r="K97" s="778"/>
      <c r="L97" s="777"/>
      <c r="M97" s="778"/>
      <c r="N97" s="777"/>
      <c r="O97" s="778"/>
      <c r="P97" s="777"/>
      <c r="Q97" s="778"/>
      <c r="R97" s="777"/>
      <c r="S97" s="778"/>
      <c r="T97" s="777"/>
      <c r="U97" s="778"/>
      <c r="V97" s="1751"/>
      <c r="W97" s="1752"/>
      <c r="X97" s="777"/>
      <c r="Y97" s="778"/>
      <c r="Z97" s="1751"/>
      <c r="AA97" s="1752"/>
      <c r="AB97" s="1751"/>
      <c r="AC97" s="1752"/>
      <c r="AD97" s="777"/>
      <c r="AE97" s="778"/>
      <c r="AF97" s="777"/>
      <c r="AG97" s="778"/>
      <c r="AH97" s="777"/>
      <c r="AI97" s="778"/>
      <c r="AJ97" s="777"/>
      <c r="AK97" s="778"/>
      <c r="AL97" s="777"/>
      <c r="AM97" s="778"/>
      <c r="AN97" s="1751"/>
      <c r="AO97" s="1752"/>
      <c r="AP97" s="2115"/>
      <c r="AQ97" s="2116"/>
      <c r="AR97" s="777"/>
      <c r="AS97" s="778"/>
      <c r="AT97" s="777"/>
      <c r="AU97" s="778"/>
      <c r="AV97" s="1071"/>
      <c r="JQ97" s="44"/>
      <c r="JR97" s="742"/>
      <c r="JS97" s="690"/>
      <c r="JT97" s="690"/>
      <c r="JU97" s="690"/>
      <c r="JV97" s="690"/>
      <c r="JW97" s="690"/>
      <c r="JX97" s="690"/>
      <c r="JY97" s="743"/>
      <c r="KY97" s="46" t="s">
        <v>112</v>
      </c>
      <c r="KZ97" s="46" t="s">
        <v>46</v>
      </c>
    </row>
    <row r="98" spans="1:316" s="745" customFormat="1" ht="30" customHeight="1" x14ac:dyDescent="0.2">
      <c r="A98" s="744"/>
      <c r="B98" s="627"/>
      <c r="C98" s="689" t="s">
        <v>114</v>
      </c>
      <c r="D98" s="628" t="s">
        <v>7</v>
      </c>
      <c r="E98" s="629" t="s">
        <v>1593</v>
      </c>
      <c r="F98" s="630"/>
      <c r="G98" s="628" t="s">
        <v>7</v>
      </c>
      <c r="H98" s="631"/>
      <c r="I98" s="630"/>
      <c r="J98" s="779"/>
      <c r="K98" s="780"/>
      <c r="L98" s="779"/>
      <c r="M98" s="780"/>
      <c r="N98" s="779"/>
      <c r="O98" s="780"/>
      <c r="P98" s="779"/>
      <c r="Q98" s="780"/>
      <c r="R98" s="779"/>
      <c r="S98" s="780"/>
      <c r="T98" s="779"/>
      <c r="U98" s="780"/>
      <c r="V98" s="1753"/>
      <c r="W98" s="1754"/>
      <c r="X98" s="779"/>
      <c r="Y98" s="780"/>
      <c r="Z98" s="1753"/>
      <c r="AA98" s="1754"/>
      <c r="AB98" s="1753"/>
      <c r="AC98" s="1754"/>
      <c r="AD98" s="779"/>
      <c r="AE98" s="780"/>
      <c r="AF98" s="779"/>
      <c r="AG98" s="780"/>
      <c r="AH98" s="779"/>
      <c r="AI98" s="780"/>
      <c r="AJ98" s="779"/>
      <c r="AK98" s="780"/>
      <c r="AL98" s="779"/>
      <c r="AM98" s="780"/>
      <c r="AN98" s="1753"/>
      <c r="AO98" s="1754"/>
      <c r="AP98" s="2117"/>
      <c r="AQ98" s="2118"/>
      <c r="AR98" s="779"/>
      <c r="AS98" s="780"/>
      <c r="AT98" s="779"/>
      <c r="AU98" s="780"/>
      <c r="AV98" s="918"/>
      <c r="JQ98" s="746"/>
      <c r="JR98" s="747"/>
      <c r="JS98" s="630"/>
      <c r="JT98" s="630"/>
      <c r="JU98" s="630"/>
      <c r="JV98" s="630"/>
      <c r="JW98" s="630"/>
      <c r="JX98" s="630"/>
      <c r="JY98" s="748"/>
      <c r="KY98" s="749" t="s">
        <v>114</v>
      </c>
      <c r="KZ98" s="749" t="s">
        <v>46</v>
      </c>
      <c r="LA98" s="745" t="s">
        <v>45</v>
      </c>
      <c r="LB98" s="745" t="s">
        <v>23</v>
      </c>
      <c r="LC98" s="745" t="s">
        <v>44</v>
      </c>
      <c r="LD98" s="749" t="s">
        <v>103</v>
      </c>
    </row>
    <row r="99" spans="1:316" s="751" customFormat="1" ht="30" customHeight="1" x14ac:dyDescent="0.2">
      <c r="A99" s="750"/>
      <c r="B99" s="633"/>
      <c r="C99" s="689" t="s">
        <v>114</v>
      </c>
      <c r="D99" s="634" t="s">
        <v>7</v>
      </c>
      <c r="E99" s="635" t="s">
        <v>1594</v>
      </c>
      <c r="F99" s="636"/>
      <c r="G99" s="637">
        <v>1151.25</v>
      </c>
      <c r="H99" s="638"/>
      <c r="I99" s="636"/>
      <c r="J99" s="781"/>
      <c r="K99" s="782"/>
      <c r="L99" s="781"/>
      <c r="M99" s="782"/>
      <c r="N99" s="781"/>
      <c r="O99" s="782"/>
      <c r="P99" s="781"/>
      <c r="Q99" s="782"/>
      <c r="R99" s="781"/>
      <c r="S99" s="782"/>
      <c r="T99" s="781"/>
      <c r="U99" s="782"/>
      <c r="V99" s="1755"/>
      <c r="W99" s="1756"/>
      <c r="X99" s="781"/>
      <c r="Y99" s="782"/>
      <c r="Z99" s="1755"/>
      <c r="AA99" s="1756"/>
      <c r="AB99" s="1755"/>
      <c r="AC99" s="1756"/>
      <c r="AD99" s="781"/>
      <c r="AE99" s="782"/>
      <c r="AF99" s="781"/>
      <c r="AG99" s="782"/>
      <c r="AH99" s="781"/>
      <c r="AI99" s="782"/>
      <c r="AJ99" s="781"/>
      <c r="AK99" s="782"/>
      <c r="AL99" s="781"/>
      <c r="AM99" s="782"/>
      <c r="AN99" s="1755"/>
      <c r="AO99" s="1756"/>
      <c r="AP99" s="2119"/>
      <c r="AQ99" s="2120"/>
      <c r="AR99" s="781"/>
      <c r="AS99" s="782"/>
      <c r="AT99" s="781"/>
      <c r="AU99" s="782"/>
      <c r="AV99" s="919"/>
      <c r="JQ99" s="752"/>
      <c r="JR99" s="753"/>
      <c r="JS99" s="636"/>
      <c r="JT99" s="636"/>
      <c r="JU99" s="636"/>
      <c r="JV99" s="636"/>
      <c r="JW99" s="636"/>
      <c r="JX99" s="636"/>
      <c r="JY99" s="754"/>
      <c r="KY99" s="755" t="s">
        <v>114</v>
      </c>
      <c r="KZ99" s="755" t="s">
        <v>46</v>
      </c>
      <c r="LA99" s="751" t="s">
        <v>46</v>
      </c>
      <c r="LB99" s="751" t="s">
        <v>23</v>
      </c>
      <c r="LC99" s="751" t="s">
        <v>44</v>
      </c>
      <c r="LD99" s="755" t="s">
        <v>103</v>
      </c>
    </row>
    <row r="100" spans="1:316" s="745" customFormat="1" ht="30" customHeight="1" x14ac:dyDescent="0.2">
      <c r="A100" s="744"/>
      <c r="B100" s="627"/>
      <c r="C100" s="689" t="s">
        <v>114</v>
      </c>
      <c r="D100" s="628" t="s">
        <v>7</v>
      </c>
      <c r="E100" s="629" t="s">
        <v>215</v>
      </c>
      <c r="F100" s="630"/>
      <c r="G100" s="628" t="s">
        <v>7</v>
      </c>
      <c r="H100" s="631"/>
      <c r="I100" s="630"/>
      <c r="J100" s="779"/>
      <c r="K100" s="780"/>
      <c r="L100" s="779"/>
      <c r="M100" s="780"/>
      <c r="N100" s="779"/>
      <c r="O100" s="780"/>
      <c r="P100" s="779"/>
      <c r="Q100" s="780"/>
      <c r="R100" s="779"/>
      <c r="S100" s="780"/>
      <c r="T100" s="779"/>
      <c r="U100" s="780"/>
      <c r="V100" s="1753"/>
      <c r="W100" s="1754"/>
      <c r="X100" s="779"/>
      <c r="Y100" s="780"/>
      <c r="Z100" s="1753"/>
      <c r="AA100" s="1754"/>
      <c r="AB100" s="1753"/>
      <c r="AC100" s="1754"/>
      <c r="AD100" s="779"/>
      <c r="AE100" s="780"/>
      <c r="AF100" s="779"/>
      <c r="AG100" s="780"/>
      <c r="AH100" s="779"/>
      <c r="AI100" s="780"/>
      <c r="AJ100" s="779"/>
      <c r="AK100" s="780"/>
      <c r="AL100" s="779"/>
      <c r="AM100" s="780"/>
      <c r="AN100" s="1753"/>
      <c r="AO100" s="1754"/>
      <c r="AP100" s="2117"/>
      <c r="AQ100" s="2118"/>
      <c r="AR100" s="779"/>
      <c r="AS100" s="780"/>
      <c r="AT100" s="779"/>
      <c r="AU100" s="780"/>
      <c r="AV100" s="918"/>
      <c r="JQ100" s="746"/>
      <c r="JR100" s="747"/>
      <c r="JS100" s="630"/>
      <c r="JT100" s="630"/>
      <c r="JU100" s="630"/>
      <c r="JV100" s="630"/>
      <c r="JW100" s="630"/>
      <c r="JX100" s="630"/>
      <c r="JY100" s="748"/>
      <c r="KY100" s="749" t="s">
        <v>114</v>
      </c>
      <c r="KZ100" s="749" t="s">
        <v>46</v>
      </c>
      <c r="LA100" s="745" t="s">
        <v>45</v>
      </c>
      <c r="LB100" s="745" t="s">
        <v>23</v>
      </c>
      <c r="LC100" s="745" t="s">
        <v>44</v>
      </c>
      <c r="LD100" s="749" t="s">
        <v>103</v>
      </c>
    </row>
    <row r="101" spans="1:316" s="751" customFormat="1" ht="30" customHeight="1" x14ac:dyDescent="0.2">
      <c r="A101" s="750"/>
      <c r="B101" s="633"/>
      <c r="C101" s="689" t="s">
        <v>114</v>
      </c>
      <c r="D101" s="634" t="s">
        <v>7</v>
      </c>
      <c r="E101" s="635" t="s">
        <v>1373</v>
      </c>
      <c r="F101" s="636"/>
      <c r="G101" s="637">
        <v>168.75</v>
      </c>
      <c r="H101" s="638"/>
      <c r="I101" s="636"/>
      <c r="J101" s="781"/>
      <c r="K101" s="782"/>
      <c r="L101" s="781"/>
      <c r="M101" s="782"/>
      <c r="N101" s="781"/>
      <c r="O101" s="782"/>
      <c r="P101" s="781"/>
      <c r="Q101" s="782"/>
      <c r="R101" s="781"/>
      <c r="S101" s="782"/>
      <c r="T101" s="781"/>
      <c r="U101" s="782"/>
      <c r="V101" s="1755"/>
      <c r="W101" s="1756"/>
      <c r="X101" s="781"/>
      <c r="Y101" s="782"/>
      <c r="Z101" s="1755"/>
      <c r="AA101" s="1756"/>
      <c r="AB101" s="1755"/>
      <c r="AC101" s="1756"/>
      <c r="AD101" s="781"/>
      <c r="AE101" s="782"/>
      <c r="AF101" s="781"/>
      <c r="AG101" s="782"/>
      <c r="AH101" s="781"/>
      <c r="AI101" s="782"/>
      <c r="AJ101" s="781"/>
      <c r="AK101" s="782"/>
      <c r="AL101" s="781"/>
      <c r="AM101" s="782"/>
      <c r="AN101" s="1755"/>
      <c r="AO101" s="1756"/>
      <c r="AP101" s="2119"/>
      <c r="AQ101" s="2120"/>
      <c r="AR101" s="781"/>
      <c r="AS101" s="782"/>
      <c r="AT101" s="781"/>
      <c r="AU101" s="782"/>
      <c r="AV101" s="919"/>
      <c r="JQ101" s="752"/>
      <c r="JR101" s="753"/>
      <c r="JS101" s="636"/>
      <c r="JT101" s="636"/>
      <c r="JU101" s="636"/>
      <c r="JV101" s="636"/>
      <c r="JW101" s="636"/>
      <c r="JX101" s="636"/>
      <c r="JY101" s="754"/>
      <c r="KY101" s="755" t="s">
        <v>114</v>
      </c>
      <c r="KZ101" s="755" t="s">
        <v>46</v>
      </c>
      <c r="LA101" s="751" t="s">
        <v>46</v>
      </c>
      <c r="LB101" s="751" t="s">
        <v>23</v>
      </c>
      <c r="LC101" s="751" t="s">
        <v>44</v>
      </c>
      <c r="LD101" s="755" t="s">
        <v>103</v>
      </c>
    </row>
    <row r="102" spans="1:316" s="751" customFormat="1" ht="30" customHeight="1" x14ac:dyDescent="0.2">
      <c r="A102" s="750"/>
      <c r="B102" s="633"/>
      <c r="C102" s="689" t="s">
        <v>114</v>
      </c>
      <c r="D102" s="634" t="s">
        <v>7</v>
      </c>
      <c r="E102" s="635" t="s">
        <v>1595</v>
      </c>
      <c r="F102" s="636"/>
      <c r="G102" s="637">
        <v>322.45999999999998</v>
      </c>
      <c r="H102" s="638"/>
      <c r="I102" s="636"/>
      <c r="J102" s="781"/>
      <c r="K102" s="782"/>
      <c r="L102" s="781"/>
      <c r="M102" s="782"/>
      <c r="N102" s="781"/>
      <c r="O102" s="782"/>
      <c r="P102" s="781"/>
      <c r="Q102" s="782"/>
      <c r="R102" s="781"/>
      <c r="S102" s="782"/>
      <c r="T102" s="781"/>
      <c r="U102" s="782"/>
      <c r="V102" s="1755"/>
      <c r="W102" s="1756"/>
      <c r="X102" s="781"/>
      <c r="Y102" s="782"/>
      <c r="Z102" s="1755"/>
      <c r="AA102" s="1756"/>
      <c r="AB102" s="1755"/>
      <c r="AC102" s="1756"/>
      <c r="AD102" s="781"/>
      <c r="AE102" s="782"/>
      <c r="AF102" s="781"/>
      <c r="AG102" s="782"/>
      <c r="AH102" s="781"/>
      <c r="AI102" s="782"/>
      <c r="AJ102" s="781"/>
      <c r="AK102" s="782"/>
      <c r="AL102" s="781"/>
      <c r="AM102" s="782"/>
      <c r="AN102" s="1755"/>
      <c r="AO102" s="1756"/>
      <c r="AP102" s="2119"/>
      <c r="AQ102" s="2120"/>
      <c r="AR102" s="781"/>
      <c r="AS102" s="782"/>
      <c r="AT102" s="781"/>
      <c r="AU102" s="782"/>
      <c r="AV102" s="919"/>
      <c r="JQ102" s="752"/>
      <c r="JR102" s="753"/>
      <c r="JS102" s="636"/>
      <c r="JT102" s="636"/>
      <c r="JU102" s="636"/>
      <c r="JV102" s="636"/>
      <c r="JW102" s="636"/>
      <c r="JX102" s="636"/>
      <c r="JY102" s="754"/>
      <c r="KY102" s="755" t="s">
        <v>114</v>
      </c>
      <c r="KZ102" s="755" t="s">
        <v>46</v>
      </c>
      <c r="LA102" s="751" t="s">
        <v>46</v>
      </c>
      <c r="LB102" s="751" t="s">
        <v>23</v>
      </c>
      <c r="LC102" s="751" t="s">
        <v>44</v>
      </c>
      <c r="LD102" s="755" t="s">
        <v>103</v>
      </c>
    </row>
    <row r="103" spans="1:316" s="757" customFormat="1" ht="30" customHeight="1" x14ac:dyDescent="0.2">
      <c r="A103" s="756"/>
      <c r="B103" s="647"/>
      <c r="C103" s="689" t="s">
        <v>114</v>
      </c>
      <c r="D103" s="648" t="s">
        <v>7</v>
      </c>
      <c r="E103" s="649" t="s">
        <v>125</v>
      </c>
      <c r="F103" s="650"/>
      <c r="G103" s="651">
        <v>1642.46</v>
      </c>
      <c r="H103" s="652"/>
      <c r="I103" s="650"/>
      <c r="J103" s="785"/>
      <c r="K103" s="786"/>
      <c r="L103" s="785"/>
      <c r="M103" s="786"/>
      <c r="N103" s="785"/>
      <c r="O103" s="786"/>
      <c r="P103" s="785"/>
      <c r="Q103" s="786"/>
      <c r="R103" s="785"/>
      <c r="S103" s="786"/>
      <c r="T103" s="785"/>
      <c r="U103" s="786"/>
      <c r="V103" s="1759"/>
      <c r="W103" s="1760"/>
      <c r="X103" s="785"/>
      <c r="Y103" s="786"/>
      <c r="Z103" s="1759"/>
      <c r="AA103" s="1760"/>
      <c r="AB103" s="1759"/>
      <c r="AC103" s="1760"/>
      <c r="AD103" s="785"/>
      <c r="AE103" s="786"/>
      <c r="AF103" s="785"/>
      <c r="AG103" s="786"/>
      <c r="AH103" s="785"/>
      <c r="AI103" s="786"/>
      <c r="AJ103" s="785"/>
      <c r="AK103" s="786"/>
      <c r="AL103" s="785"/>
      <c r="AM103" s="786"/>
      <c r="AN103" s="1759"/>
      <c r="AO103" s="1760"/>
      <c r="AP103" s="2123"/>
      <c r="AQ103" s="2124"/>
      <c r="AR103" s="785"/>
      <c r="AS103" s="786"/>
      <c r="AT103" s="785"/>
      <c r="AU103" s="786"/>
      <c r="AV103" s="921"/>
      <c r="JQ103" s="758"/>
      <c r="JR103" s="759"/>
      <c r="JS103" s="650"/>
      <c r="JT103" s="650"/>
      <c r="JU103" s="650"/>
      <c r="JV103" s="650"/>
      <c r="JW103" s="650"/>
      <c r="JX103" s="650"/>
      <c r="JY103" s="760"/>
      <c r="KY103" s="761" t="s">
        <v>114</v>
      </c>
      <c r="KZ103" s="761" t="s">
        <v>46</v>
      </c>
      <c r="LA103" s="757" t="s">
        <v>126</v>
      </c>
      <c r="LB103" s="757" t="s">
        <v>23</v>
      </c>
      <c r="LC103" s="757" t="s">
        <v>44</v>
      </c>
      <c r="LD103" s="761" t="s">
        <v>103</v>
      </c>
    </row>
    <row r="104" spans="1:316" s="751" customFormat="1" ht="30" customHeight="1" x14ac:dyDescent="0.2">
      <c r="A104" s="750"/>
      <c r="B104" s="633"/>
      <c r="C104" s="689" t="s">
        <v>114</v>
      </c>
      <c r="D104" s="634" t="s">
        <v>7</v>
      </c>
      <c r="E104" s="635" t="s">
        <v>1596</v>
      </c>
      <c r="F104" s="636"/>
      <c r="G104" s="637">
        <v>-52.41</v>
      </c>
      <c r="H104" s="638"/>
      <c r="I104" s="636"/>
      <c r="J104" s="781"/>
      <c r="K104" s="782"/>
      <c r="L104" s="781"/>
      <c r="M104" s="782"/>
      <c r="N104" s="781"/>
      <c r="O104" s="782"/>
      <c r="P104" s="781"/>
      <c r="Q104" s="782"/>
      <c r="R104" s="781"/>
      <c r="S104" s="782"/>
      <c r="T104" s="781"/>
      <c r="U104" s="782"/>
      <c r="V104" s="1755"/>
      <c r="W104" s="1756"/>
      <c r="X104" s="781"/>
      <c r="Y104" s="782"/>
      <c r="Z104" s="1755"/>
      <c r="AA104" s="1756"/>
      <c r="AB104" s="1755"/>
      <c r="AC104" s="1756"/>
      <c r="AD104" s="781"/>
      <c r="AE104" s="782"/>
      <c r="AF104" s="781"/>
      <c r="AG104" s="782"/>
      <c r="AH104" s="781"/>
      <c r="AI104" s="782"/>
      <c r="AJ104" s="781"/>
      <c r="AK104" s="782"/>
      <c r="AL104" s="781"/>
      <c r="AM104" s="782"/>
      <c r="AN104" s="1755"/>
      <c r="AO104" s="1756"/>
      <c r="AP104" s="2119"/>
      <c r="AQ104" s="2120"/>
      <c r="AR104" s="781"/>
      <c r="AS104" s="782"/>
      <c r="AT104" s="781"/>
      <c r="AU104" s="782"/>
      <c r="AV104" s="919"/>
      <c r="JQ104" s="752"/>
      <c r="JR104" s="753"/>
      <c r="JS104" s="636"/>
      <c r="JT104" s="636"/>
      <c r="JU104" s="636"/>
      <c r="JV104" s="636"/>
      <c r="JW104" s="636"/>
      <c r="JX104" s="636"/>
      <c r="JY104" s="754"/>
      <c r="KY104" s="755" t="s">
        <v>114</v>
      </c>
      <c r="KZ104" s="755" t="s">
        <v>46</v>
      </c>
      <c r="LA104" s="751" t="s">
        <v>46</v>
      </c>
      <c r="LB104" s="751" t="s">
        <v>23</v>
      </c>
      <c r="LC104" s="751" t="s">
        <v>44</v>
      </c>
      <c r="LD104" s="755" t="s">
        <v>103</v>
      </c>
    </row>
    <row r="105" spans="1:316" s="751" customFormat="1" ht="30" customHeight="1" x14ac:dyDescent="0.2">
      <c r="A105" s="750"/>
      <c r="B105" s="633"/>
      <c r="C105" s="689" t="s">
        <v>114</v>
      </c>
      <c r="D105" s="634" t="s">
        <v>7</v>
      </c>
      <c r="E105" s="635" t="s">
        <v>1597</v>
      </c>
      <c r="F105" s="636"/>
      <c r="G105" s="637">
        <v>-118.88</v>
      </c>
      <c r="H105" s="638"/>
      <c r="I105" s="636"/>
      <c r="J105" s="781"/>
      <c r="K105" s="782"/>
      <c r="L105" s="781"/>
      <c r="M105" s="782"/>
      <c r="N105" s="781"/>
      <c r="O105" s="782"/>
      <c r="P105" s="781"/>
      <c r="Q105" s="782"/>
      <c r="R105" s="781"/>
      <c r="S105" s="782"/>
      <c r="T105" s="781"/>
      <c r="U105" s="782"/>
      <c r="V105" s="1755"/>
      <c r="W105" s="1756"/>
      <c r="X105" s="781"/>
      <c r="Y105" s="782"/>
      <c r="Z105" s="1755"/>
      <c r="AA105" s="1756"/>
      <c r="AB105" s="1755"/>
      <c r="AC105" s="1756"/>
      <c r="AD105" s="781"/>
      <c r="AE105" s="782"/>
      <c r="AF105" s="781"/>
      <c r="AG105" s="782"/>
      <c r="AH105" s="781"/>
      <c r="AI105" s="782"/>
      <c r="AJ105" s="781"/>
      <c r="AK105" s="782"/>
      <c r="AL105" s="781"/>
      <c r="AM105" s="782"/>
      <c r="AN105" s="1755"/>
      <c r="AO105" s="1756"/>
      <c r="AP105" s="2119"/>
      <c r="AQ105" s="2120"/>
      <c r="AR105" s="781"/>
      <c r="AS105" s="782"/>
      <c r="AT105" s="781"/>
      <c r="AU105" s="782"/>
      <c r="AV105" s="919"/>
      <c r="JQ105" s="752"/>
      <c r="JR105" s="753"/>
      <c r="JS105" s="636"/>
      <c r="JT105" s="636"/>
      <c r="JU105" s="636"/>
      <c r="JV105" s="636"/>
      <c r="JW105" s="636"/>
      <c r="JX105" s="636"/>
      <c r="JY105" s="754"/>
      <c r="KY105" s="755" t="s">
        <v>114</v>
      </c>
      <c r="KZ105" s="755" t="s">
        <v>46</v>
      </c>
      <c r="LA105" s="751" t="s">
        <v>46</v>
      </c>
      <c r="LB105" s="751" t="s">
        <v>23</v>
      </c>
      <c r="LC105" s="751" t="s">
        <v>44</v>
      </c>
      <c r="LD105" s="755" t="s">
        <v>103</v>
      </c>
    </row>
    <row r="106" spans="1:316" s="751" customFormat="1" ht="30" customHeight="1" x14ac:dyDescent="0.2">
      <c r="A106" s="750"/>
      <c r="B106" s="633"/>
      <c r="C106" s="689" t="s">
        <v>114</v>
      </c>
      <c r="D106" s="634" t="s">
        <v>7</v>
      </c>
      <c r="E106" s="635" t="s">
        <v>1598</v>
      </c>
      <c r="F106" s="636"/>
      <c r="G106" s="637">
        <v>-4.7</v>
      </c>
      <c r="H106" s="638"/>
      <c r="I106" s="636"/>
      <c r="J106" s="781"/>
      <c r="K106" s="782"/>
      <c r="L106" s="781"/>
      <c r="M106" s="782"/>
      <c r="N106" s="781"/>
      <c r="O106" s="782"/>
      <c r="P106" s="781"/>
      <c r="Q106" s="782"/>
      <c r="R106" s="781"/>
      <c r="S106" s="782"/>
      <c r="T106" s="781"/>
      <c r="U106" s="782"/>
      <c r="V106" s="1755"/>
      <c r="W106" s="1756"/>
      <c r="X106" s="781"/>
      <c r="Y106" s="782"/>
      <c r="Z106" s="1755"/>
      <c r="AA106" s="1756"/>
      <c r="AB106" s="1755"/>
      <c r="AC106" s="1756"/>
      <c r="AD106" s="781"/>
      <c r="AE106" s="782"/>
      <c r="AF106" s="781"/>
      <c r="AG106" s="782"/>
      <c r="AH106" s="781"/>
      <c r="AI106" s="782"/>
      <c r="AJ106" s="781"/>
      <c r="AK106" s="782"/>
      <c r="AL106" s="781"/>
      <c r="AM106" s="782"/>
      <c r="AN106" s="1755"/>
      <c r="AO106" s="1756"/>
      <c r="AP106" s="2119"/>
      <c r="AQ106" s="2120"/>
      <c r="AR106" s="781"/>
      <c r="AS106" s="782"/>
      <c r="AT106" s="781"/>
      <c r="AU106" s="782"/>
      <c r="AV106" s="919"/>
      <c r="JQ106" s="752"/>
      <c r="JR106" s="753"/>
      <c r="JS106" s="636"/>
      <c r="JT106" s="636"/>
      <c r="JU106" s="636"/>
      <c r="JV106" s="636"/>
      <c r="JW106" s="636"/>
      <c r="JX106" s="636"/>
      <c r="JY106" s="754"/>
      <c r="KY106" s="755" t="s">
        <v>114</v>
      </c>
      <c r="KZ106" s="755" t="s">
        <v>46</v>
      </c>
      <c r="LA106" s="751" t="s">
        <v>46</v>
      </c>
      <c r="LB106" s="751" t="s">
        <v>23</v>
      </c>
      <c r="LC106" s="751" t="s">
        <v>44</v>
      </c>
      <c r="LD106" s="755" t="s">
        <v>103</v>
      </c>
    </row>
    <row r="107" spans="1:316" s="751" customFormat="1" ht="30" customHeight="1" x14ac:dyDescent="0.2">
      <c r="A107" s="750"/>
      <c r="B107" s="633"/>
      <c r="C107" s="689" t="s">
        <v>114</v>
      </c>
      <c r="D107" s="634" t="s">
        <v>7</v>
      </c>
      <c r="E107" s="635" t="s">
        <v>1599</v>
      </c>
      <c r="F107" s="636"/>
      <c r="G107" s="637">
        <v>-1.73</v>
      </c>
      <c r="H107" s="638"/>
      <c r="I107" s="636"/>
      <c r="J107" s="781"/>
      <c r="K107" s="782"/>
      <c r="L107" s="781"/>
      <c r="M107" s="782"/>
      <c r="N107" s="781"/>
      <c r="O107" s="782"/>
      <c r="P107" s="781"/>
      <c r="Q107" s="782"/>
      <c r="R107" s="781"/>
      <c r="S107" s="782"/>
      <c r="T107" s="781"/>
      <c r="U107" s="782"/>
      <c r="V107" s="1755"/>
      <c r="W107" s="1756"/>
      <c r="X107" s="781"/>
      <c r="Y107" s="782"/>
      <c r="Z107" s="1755"/>
      <c r="AA107" s="1756"/>
      <c r="AB107" s="1755"/>
      <c r="AC107" s="1756"/>
      <c r="AD107" s="781"/>
      <c r="AE107" s="782"/>
      <c r="AF107" s="781"/>
      <c r="AG107" s="782"/>
      <c r="AH107" s="781"/>
      <c r="AI107" s="782"/>
      <c r="AJ107" s="781"/>
      <c r="AK107" s="782"/>
      <c r="AL107" s="781"/>
      <c r="AM107" s="782"/>
      <c r="AN107" s="1755"/>
      <c r="AO107" s="1756"/>
      <c r="AP107" s="2119"/>
      <c r="AQ107" s="2120"/>
      <c r="AR107" s="781"/>
      <c r="AS107" s="782"/>
      <c r="AT107" s="781"/>
      <c r="AU107" s="782"/>
      <c r="AV107" s="919"/>
      <c r="JQ107" s="752"/>
      <c r="JR107" s="753"/>
      <c r="JS107" s="636"/>
      <c r="JT107" s="636"/>
      <c r="JU107" s="636"/>
      <c r="JV107" s="636"/>
      <c r="JW107" s="636"/>
      <c r="JX107" s="636"/>
      <c r="JY107" s="754"/>
      <c r="KY107" s="755" t="s">
        <v>114</v>
      </c>
      <c r="KZ107" s="755" t="s">
        <v>46</v>
      </c>
      <c r="LA107" s="751" t="s">
        <v>46</v>
      </c>
      <c r="LB107" s="751" t="s">
        <v>23</v>
      </c>
      <c r="LC107" s="751" t="s">
        <v>44</v>
      </c>
      <c r="LD107" s="755" t="s">
        <v>103</v>
      </c>
    </row>
    <row r="108" spans="1:316" s="751" customFormat="1" ht="30" customHeight="1" x14ac:dyDescent="0.2">
      <c r="A108" s="750"/>
      <c r="B108" s="633"/>
      <c r="C108" s="689" t="s">
        <v>114</v>
      </c>
      <c r="D108" s="634" t="s">
        <v>7</v>
      </c>
      <c r="E108" s="635" t="s">
        <v>1600</v>
      </c>
      <c r="F108" s="636"/>
      <c r="G108" s="637">
        <v>-1.6</v>
      </c>
      <c r="H108" s="638"/>
      <c r="I108" s="636"/>
      <c r="J108" s="781"/>
      <c r="K108" s="782"/>
      <c r="L108" s="781"/>
      <c r="M108" s="782"/>
      <c r="N108" s="781"/>
      <c r="O108" s="782"/>
      <c r="P108" s="781"/>
      <c r="Q108" s="782"/>
      <c r="R108" s="781"/>
      <c r="S108" s="782"/>
      <c r="T108" s="781"/>
      <c r="U108" s="782"/>
      <c r="V108" s="1755"/>
      <c r="W108" s="1756"/>
      <c r="X108" s="781"/>
      <c r="Y108" s="782"/>
      <c r="Z108" s="1755"/>
      <c r="AA108" s="1756"/>
      <c r="AB108" s="1755"/>
      <c r="AC108" s="1756"/>
      <c r="AD108" s="781"/>
      <c r="AE108" s="782"/>
      <c r="AF108" s="781"/>
      <c r="AG108" s="782"/>
      <c r="AH108" s="781"/>
      <c r="AI108" s="782"/>
      <c r="AJ108" s="781"/>
      <c r="AK108" s="782"/>
      <c r="AL108" s="781"/>
      <c r="AM108" s="782"/>
      <c r="AN108" s="1755"/>
      <c r="AO108" s="1756"/>
      <c r="AP108" s="2119"/>
      <c r="AQ108" s="2120"/>
      <c r="AR108" s="781"/>
      <c r="AS108" s="782"/>
      <c r="AT108" s="781"/>
      <c r="AU108" s="782"/>
      <c r="AV108" s="919"/>
      <c r="JQ108" s="752"/>
      <c r="JR108" s="753"/>
      <c r="JS108" s="636"/>
      <c r="JT108" s="636"/>
      <c r="JU108" s="636"/>
      <c r="JV108" s="636"/>
      <c r="JW108" s="636"/>
      <c r="JX108" s="636"/>
      <c r="JY108" s="754"/>
      <c r="KY108" s="755" t="s">
        <v>114</v>
      </c>
      <c r="KZ108" s="755" t="s">
        <v>46</v>
      </c>
      <c r="LA108" s="751" t="s">
        <v>46</v>
      </c>
      <c r="LB108" s="751" t="s">
        <v>23</v>
      </c>
      <c r="LC108" s="751" t="s">
        <v>44</v>
      </c>
      <c r="LD108" s="755" t="s">
        <v>103</v>
      </c>
    </row>
    <row r="109" spans="1:316" s="757" customFormat="1" ht="30" customHeight="1" x14ac:dyDescent="0.2">
      <c r="A109" s="756"/>
      <c r="B109" s="647"/>
      <c r="C109" s="689" t="s">
        <v>114</v>
      </c>
      <c r="D109" s="648" t="s">
        <v>7</v>
      </c>
      <c r="E109" s="649" t="s">
        <v>125</v>
      </c>
      <c r="F109" s="650"/>
      <c r="G109" s="651">
        <v>-179.31999999999996</v>
      </c>
      <c r="H109" s="652"/>
      <c r="I109" s="650"/>
      <c r="J109" s="785"/>
      <c r="K109" s="786"/>
      <c r="L109" s="785"/>
      <c r="M109" s="786"/>
      <c r="N109" s="785"/>
      <c r="O109" s="786"/>
      <c r="P109" s="785"/>
      <c r="Q109" s="786"/>
      <c r="R109" s="785"/>
      <c r="S109" s="786"/>
      <c r="T109" s="785"/>
      <c r="U109" s="786"/>
      <c r="V109" s="1759"/>
      <c r="W109" s="1760"/>
      <c r="X109" s="785"/>
      <c r="Y109" s="786"/>
      <c r="Z109" s="1759"/>
      <c r="AA109" s="1760"/>
      <c r="AB109" s="1759"/>
      <c r="AC109" s="1760"/>
      <c r="AD109" s="785"/>
      <c r="AE109" s="786"/>
      <c r="AF109" s="785"/>
      <c r="AG109" s="786"/>
      <c r="AH109" s="785"/>
      <c r="AI109" s="786"/>
      <c r="AJ109" s="785"/>
      <c r="AK109" s="786"/>
      <c r="AL109" s="785"/>
      <c r="AM109" s="786"/>
      <c r="AN109" s="1759"/>
      <c r="AO109" s="1760"/>
      <c r="AP109" s="2123"/>
      <c r="AQ109" s="2124"/>
      <c r="AR109" s="785"/>
      <c r="AS109" s="786"/>
      <c r="AT109" s="785"/>
      <c r="AU109" s="786"/>
      <c r="AV109" s="921"/>
      <c r="JQ109" s="758"/>
      <c r="JR109" s="759"/>
      <c r="JS109" s="650"/>
      <c r="JT109" s="650"/>
      <c r="JU109" s="650"/>
      <c r="JV109" s="650"/>
      <c r="JW109" s="650"/>
      <c r="JX109" s="650"/>
      <c r="JY109" s="760"/>
      <c r="KY109" s="761" t="s">
        <v>114</v>
      </c>
      <c r="KZ109" s="761" t="s">
        <v>46</v>
      </c>
      <c r="LA109" s="757" t="s">
        <v>126</v>
      </c>
      <c r="LB109" s="757" t="s">
        <v>23</v>
      </c>
      <c r="LC109" s="757" t="s">
        <v>44</v>
      </c>
      <c r="LD109" s="761" t="s">
        <v>103</v>
      </c>
    </row>
    <row r="110" spans="1:316" s="763" customFormat="1" ht="30" customHeight="1" x14ac:dyDescent="0.2">
      <c r="A110" s="762"/>
      <c r="B110" s="640"/>
      <c r="C110" s="689" t="s">
        <v>114</v>
      </c>
      <c r="D110" s="641" t="s">
        <v>7</v>
      </c>
      <c r="E110" s="642" t="s">
        <v>132</v>
      </c>
      <c r="F110" s="643"/>
      <c r="G110" s="644">
        <v>1463.14</v>
      </c>
      <c r="H110" s="645"/>
      <c r="I110" s="643"/>
      <c r="J110" s="787"/>
      <c r="K110" s="788"/>
      <c r="L110" s="787"/>
      <c r="M110" s="788"/>
      <c r="N110" s="787"/>
      <c r="O110" s="788"/>
      <c r="P110" s="787"/>
      <c r="Q110" s="788"/>
      <c r="R110" s="787"/>
      <c r="S110" s="788"/>
      <c r="T110" s="787"/>
      <c r="U110" s="788"/>
      <c r="V110" s="1761"/>
      <c r="W110" s="1762"/>
      <c r="X110" s="787"/>
      <c r="Y110" s="788"/>
      <c r="Z110" s="1761"/>
      <c r="AA110" s="1762"/>
      <c r="AB110" s="1761"/>
      <c r="AC110" s="1762"/>
      <c r="AD110" s="787"/>
      <c r="AE110" s="788"/>
      <c r="AF110" s="787"/>
      <c r="AG110" s="788"/>
      <c r="AH110" s="787"/>
      <c r="AI110" s="788"/>
      <c r="AJ110" s="787"/>
      <c r="AK110" s="788"/>
      <c r="AL110" s="787"/>
      <c r="AM110" s="788"/>
      <c r="AN110" s="1761"/>
      <c r="AO110" s="1762"/>
      <c r="AP110" s="2125"/>
      <c r="AQ110" s="2126"/>
      <c r="AR110" s="787"/>
      <c r="AS110" s="788"/>
      <c r="AT110" s="787"/>
      <c r="AU110" s="788"/>
      <c r="AV110" s="920"/>
      <c r="JQ110" s="764"/>
      <c r="JR110" s="765"/>
      <c r="JS110" s="643"/>
      <c r="JT110" s="643"/>
      <c r="JU110" s="643"/>
      <c r="JV110" s="643"/>
      <c r="JW110" s="643"/>
      <c r="JX110" s="643"/>
      <c r="JY110" s="766"/>
      <c r="KY110" s="767" t="s">
        <v>114</v>
      </c>
      <c r="KZ110" s="767" t="s">
        <v>46</v>
      </c>
      <c r="LA110" s="763" t="s">
        <v>110</v>
      </c>
      <c r="LB110" s="763" t="s">
        <v>23</v>
      </c>
      <c r="LC110" s="763" t="s">
        <v>44</v>
      </c>
      <c r="LD110" s="767" t="s">
        <v>103</v>
      </c>
    </row>
    <row r="111" spans="1:316" s="745" customFormat="1" ht="30" customHeight="1" x14ac:dyDescent="0.2">
      <c r="A111" s="744"/>
      <c r="B111" s="627"/>
      <c r="C111" s="689" t="s">
        <v>114</v>
      </c>
      <c r="D111" s="628" t="s">
        <v>7</v>
      </c>
      <c r="E111" s="629" t="s">
        <v>225</v>
      </c>
      <c r="F111" s="630"/>
      <c r="G111" s="628" t="s">
        <v>7</v>
      </c>
      <c r="H111" s="631"/>
      <c r="I111" s="630"/>
      <c r="J111" s="779"/>
      <c r="K111" s="780"/>
      <c r="L111" s="779"/>
      <c r="M111" s="780"/>
      <c r="N111" s="779"/>
      <c r="O111" s="780"/>
      <c r="P111" s="779"/>
      <c r="Q111" s="780"/>
      <c r="R111" s="779"/>
      <c r="S111" s="780"/>
      <c r="T111" s="779"/>
      <c r="U111" s="780"/>
      <c r="V111" s="1753"/>
      <c r="W111" s="1754"/>
      <c r="X111" s="779"/>
      <c r="Y111" s="780"/>
      <c r="Z111" s="1753"/>
      <c r="AA111" s="1754"/>
      <c r="AB111" s="1753"/>
      <c r="AC111" s="1754"/>
      <c r="AD111" s="779"/>
      <c r="AE111" s="780"/>
      <c r="AF111" s="779"/>
      <c r="AG111" s="780"/>
      <c r="AH111" s="779"/>
      <c r="AI111" s="780"/>
      <c r="AJ111" s="779"/>
      <c r="AK111" s="780"/>
      <c r="AL111" s="779"/>
      <c r="AM111" s="780"/>
      <c r="AN111" s="1753"/>
      <c r="AO111" s="1754"/>
      <c r="AP111" s="2117"/>
      <c r="AQ111" s="2118"/>
      <c r="AR111" s="779"/>
      <c r="AS111" s="780"/>
      <c r="AT111" s="779"/>
      <c r="AU111" s="780"/>
      <c r="AV111" s="918"/>
      <c r="JQ111" s="746"/>
      <c r="JR111" s="747"/>
      <c r="JS111" s="630"/>
      <c r="JT111" s="630"/>
      <c r="JU111" s="630"/>
      <c r="JV111" s="630"/>
      <c r="JW111" s="630"/>
      <c r="JX111" s="630"/>
      <c r="JY111" s="748"/>
      <c r="KY111" s="749" t="s">
        <v>114</v>
      </c>
      <c r="KZ111" s="749" t="s">
        <v>46</v>
      </c>
      <c r="LA111" s="745" t="s">
        <v>45</v>
      </c>
      <c r="LB111" s="745" t="s">
        <v>23</v>
      </c>
      <c r="LC111" s="745" t="s">
        <v>44</v>
      </c>
      <c r="LD111" s="749" t="s">
        <v>103</v>
      </c>
    </row>
    <row r="112" spans="1:316" s="745" customFormat="1" ht="30" customHeight="1" x14ac:dyDescent="0.2">
      <c r="A112" s="744"/>
      <c r="B112" s="627"/>
      <c r="C112" s="689" t="s">
        <v>114</v>
      </c>
      <c r="D112" s="628" t="s">
        <v>7</v>
      </c>
      <c r="E112" s="629" t="s">
        <v>1380</v>
      </c>
      <c r="F112" s="630"/>
      <c r="G112" s="628" t="s">
        <v>7</v>
      </c>
      <c r="H112" s="631"/>
      <c r="I112" s="630"/>
      <c r="J112" s="779"/>
      <c r="K112" s="780"/>
      <c r="L112" s="779"/>
      <c r="M112" s="780"/>
      <c r="N112" s="779"/>
      <c r="O112" s="780"/>
      <c r="P112" s="779"/>
      <c r="Q112" s="780"/>
      <c r="R112" s="779"/>
      <c r="S112" s="780"/>
      <c r="T112" s="779"/>
      <c r="U112" s="780"/>
      <c r="V112" s="1753"/>
      <c r="W112" s="1754"/>
      <c r="X112" s="779"/>
      <c r="Y112" s="780"/>
      <c r="Z112" s="1753"/>
      <c r="AA112" s="1754"/>
      <c r="AB112" s="1753"/>
      <c r="AC112" s="1754"/>
      <c r="AD112" s="779"/>
      <c r="AE112" s="780"/>
      <c r="AF112" s="779"/>
      <c r="AG112" s="780"/>
      <c r="AH112" s="779"/>
      <c r="AI112" s="780"/>
      <c r="AJ112" s="779"/>
      <c r="AK112" s="780"/>
      <c r="AL112" s="779"/>
      <c r="AM112" s="780"/>
      <c r="AN112" s="1753"/>
      <c r="AO112" s="1754"/>
      <c r="AP112" s="2117"/>
      <c r="AQ112" s="2118"/>
      <c r="AR112" s="779"/>
      <c r="AS112" s="780"/>
      <c r="AT112" s="779"/>
      <c r="AU112" s="780"/>
      <c r="AV112" s="918"/>
      <c r="JQ112" s="746"/>
      <c r="JR112" s="747"/>
      <c r="JS112" s="630"/>
      <c r="JT112" s="630"/>
      <c r="JU112" s="630"/>
      <c r="JV112" s="630"/>
      <c r="JW112" s="630"/>
      <c r="JX112" s="630"/>
      <c r="JY112" s="748"/>
      <c r="KY112" s="749" t="s">
        <v>114</v>
      </c>
      <c r="KZ112" s="749" t="s">
        <v>46</v>
      </c>
      <c r="LA112" s="745" t="s">
        <v>45</v>
      </c>
      <c r="LB112" s="745" t="s">
        <v>23</v>
      </c>
      <c r="LC112" s="745" t="s">
        <v>44</v>
      </c>
      <c r="LD112" s="749" t="s">
        <v>103</v>
      </c>
    </row>
    <row r="113" spans="1:330" s="751" customFormat="1" ht="30" customHeight="1" x14ac:dyDescent="0.2">
      <c r="A113" s="750"/>
      <c r="B113" s="633"/>
      <c r="C113" s="689" t="s">
        <v>114</v>
      </c>
      <c r="D113" s="634" t="s">
        <v>7</v>
      </c>
      <c r="E113" s="635" t="s">
        <v>1601</v>
      </c>
      <c r="F113" s="636"/>
      <c r="G113" s="637">
        <v>175.58</v>
      </c>
      <c r="H113" s="638"/>
      <c r="I113" s="636"/>
      <c r="J113" s="781"/>
      <c r="K113" s="782"/>
      <c r="L113" s="781"/>
      <c r="M113" s="782"/>
      <c r="N113" s="781"/>
      <c r="O113" s="782"/>
      <c r="P113" s="781"/>
      <c r="Q113" s="782"/>
      <c r="R113" s="781"/>
      <c r="S113" s="782"/>
      <c r="T113" s="781"/>
      <c r="U113" s="782"/>
      <c r="V113" s="1755"/>
      <c r="W113" s="1756"/>
      <c r="X113" s="781"/>
      <c r="Y113" s="782"/>
      <c r="Z113" s="1755"/>
      <c r="AA113" s="1756"/>
      <c r="AB113" s="1755"/>
      <c r="AC113" s="1756"/>
      <c r="AD113" s="781"/>
      <c r="AE113" s="782"/>
      <c r="AF113" s="781"/>
      <c r="AG113" s="782"/>
      <c r="AH113" s="781"/>
      <c r="AI113" s="782"/>
      <c r="AJ113" s="781"/>
      <c r="AK113" s="782"/>
      <c r="AL113" s="781"/>
      <c r="AM113" s="782"/>
      <c r="AN113" s="1755"/>
      <c r="AO113" s="1756"/>
      <c r="AP113" s="2119"/>
      <c r="AQ113" s="2120"/>
      <c r="AR113" s="781"/>
      <c r="AS113" s="782"/>
      <c r="AT113" s="781"/>
      <c r="AU113" s="782"/>
      <c r="AV113" s="919"/>
      <c r="JQ113" s="752"/>
      <c r="JR113" s="753"/>
      <c r="JS113" s="636"/>
      <c r="JT113" s="636"/>
      <c r="JU113" s="636"/>
      <c r="JV113" s="636"/>
      <c r="JW113" s="636"/>
      <c r="JX113" s="636"/>
      <c r="JY113" s="754"/>
      <c r="KY113" s="755" t="s">
        <v>114</v>
      </c>
      <c r="KZ113" s="755" t="s">
        <v>46</v>
      </c>
      <c r="LA113" s="751" t="s">
        <v>46</v>
      </c>
      <c r="LB113" s="751" t="s">
        <v>23</v>
      </c>
      <c r="LC113" s="751" t="s">
        <v>45</v>
      </c>
      <c r="LD113" s="755" t="s">
        <v>103</v>
      </c>
    </row>
    <row r="114" spans="1:330" s="3" customFormat="1" ht="30" customHeight="1" x14ac:dyDescent="0.2">
      <c r="A114" s="43"/>
      <c r="B114" s="550" t="s">
        <v>2</v>
      </c>
      <c r="C114" s="558" t="s">
        <v>105</v>
      </c>
      <c r="D114" s="559" t="s">
        <v>759</v>
      </c>
      <c r="E114" s="560" t="s">
        <v>760</v>
      </c>
      <c r="F114" s="561" t="s">
        <v>194</v>
      </c>
      <c r="G114" s="562">
        <v>614.52</v>
      </c>
      <c r="H114" s="563">
        <v>296.2</v>
      </c>
      <c r="I114" s="772">
        <f>ROUND(H114*G114,2)</f>
        <v>182020.82</v>
      </c>
      <c r="J114" s="783"/>
      <c r="K114" s="784">
        <f>ROUND(J114*$H114,2)</f>
        <v>0</v>
      </c>
      <c r="L114" s="783"/>
      <c r="M114" s="784">
        <f>ROUND(L114*$H114,2)</f>
        <v>0</v>
      </c>
      <c r="N114" s="783"/>
      <c r="O114" s="784">
        <f>ROUND(N114*$H114,2)</f>
        <v>0</v>
      </c>
      <c r="P114" s="783"/>
      <c r="Q114" s="784">
        <f>ROUND(P114*$H114,2)</f>
        <v>0</v>
      </c>
      <c r="R114" s="783"/>
      <c r="S114" s="784">
        <f>ROUND(R114*$H114,2)</f>
        <v>0</v>
      </c>
      <c r="T114" s="783"/>
      <c r="U114" s="784">
        <f>ROUND(T114*$H114,2)</f>
        <v>0</v>
      </c>
      <c r="V114" s="1757">
        <v>300</v>
      </c>
      <c r="W114" s="1758">
        <f>ROUND(V114*$H114,2)</f>
        <v>88860</v>
      </c>
      <c r="X114" s="783"/>
      <c r="Y114" s="784">
        <f>ROUND(X114*$H114,2)</f>
        <v>0</v>
      </c>
      <c r="Z114" s="1757"/>
      <c r="AA114" s="1758">
        <f>ROUND(Z114*$H114,2)</f>
        <v>0</v>
      </c>
      <c r="AB114" s="1757">
        <v>39</v>
      </c>
      <c r="AC114" s="1758">
        <f>ROUND(AB114*$H114,2)</f>
        <v>11551.8</v>
      </c>
      <c r="AD114" s="783"/>
      <c r="AE114" s="784">
        <f>ROUND(AD114*$H114,2)</f>
        <v>0</v>
      </c>
      <c r="AF114" s="783"/>
      <c r="AG114" s="784">
        <f>ROUND(AF114*$H114,2)</f>
        <v>0</v>
      </c>
      <c r="AH114" s="783"/>
      <c r="AI114" s="784">
        <f>ROUND(AH114*$H114,2)</f>
        <v>0</v>
      </c>
      <c r="AJ114" s="783"/>
      <c r="AK114" s="784">
        <f>ROUND(AJ114*$H114,2)</f>
        <v>0</v>
      </c>
      <c r="AL114" s="783">
        <v>105</v>
      </c>
      <c r="AM114" s="784">
        <f>ROUND(AL114*$H114,2)</f>
        <v>31101</v>
      </c>
      <c r="AN114" s="1757">
        <v>120</v>
      </c>
      <c r="AO114" s="1758">
        <f>ROUND(AN114*$H114,2)</f>
        <v>35544</v>
      </c>
      <c r="AP114" s="2121"/>
      <c r="AQ114" s="2122">
        <f>ROUND(AP114*$H114,2)</f>
        <v>0</v>
      </c>
      <c r="AR114" s="783">
        <f>AP114+AN114+AL114+AJ114+AH114+AF114+AD114+AB114+Z114+X114+V114+T114+R114+P114+N114+L114+J114</f>
        <v>564</v>
      </c>
      <c r="AS114" s="784">
        <f>ROUND(AR114*H114,2)</f>
        <v>167056.79999999999</v>
      </c>
      <c r="AT114" s="783">
        <f>G114-AR114</f>
        <v>50.519999999999982</v>
      </c>
      <c r="AU114" s="784">
        <f>ROUND(AT114*H114,2)</f>
        <v>14964.02</v>
      </c>
      <c r="AV114" s="1072">
        <f>AU114/I114</f>
        <v>8.2210485591703186E-2</v>
      </c>
      <c r="JQ114" s="44"/>
      <c r="JR114" s="586" t="s">
        <v>7</v>
      </c>
      <c r="JS114" s="587" t="s">
        <v>31</v>
      </c>
      <c r="JT114" s="690"/>
      <c r="JU114" s="45">
        <f>JT114*G114</f>
        <v>0</v>
      </c>
      <c r="JV114" s="45">
        <v>0</v>
      </c>
      <c r="JW114" s="45">
        <f>JV114*G114</f>
        <v>0</v>
      </c>
      <c r="JX114" s="45">
        <v>0</v>
      </c>
      <c r="JY114" s="588">
        <f>JX114*G114</f>
        <v>0</v>
      </c>
      <c r="KW114" s="46" t="s">
        <v>110</v>
      </c>
      <c r="KY114" s="46" t="s">
        <v>105</v>
      </c>
      <c r="KZ114" s="46" t="s">
        <v>46</v>
      </c>
      <c r="LD114" s="46" t="s">
        <v>103</v>
      </c>
      <c r="LJ114" s="589">
        <f>IF(JS114="základní",I114,0)</f>
        <v>182020.82</v>
      </c>
      <c r="LK114" s="589">
        <f>IF(JS114="snížená",I114,0)</f>
        <v>0</v>
      </c>
      <c r="LL114" s="589">
        <f>IF(JS114="zákl. přenesená",I114,0)</f>
        <v>0</v>
      </c>
      <c r="LM114" s="589">
        <f>IF(JS114="sníž. přenesená",I114,0)</f>
        <v>0</v>
      </c>
      <c r="LN114" s="589">
        <f>IF(JS114="nulová",I114,0)</f>
        <v>0</v>
      </c>
      <c r="LO114" s="46" t="s">
        <v>45</v>
      </c>
      <c r="LP114" s="589">
        <f>ROUND(H114*G114,2)</f>
        <v>182020.82</v>
      </c>
      <c r="LQ114" s="46" t="s">
        <v>110</v>
      </c>
      <c r="LR114" s="46" t="s">
        <v>1602</v>
      </c>
    </row>
    <row r="115" spans="1:330" s="3" customFormat="1" ht="30" customHeight="1" x14ac:dyDescent="0.2">
      <c r="A115" s="43"/>
      <c r="B115" s="625"/>
      <c r="C115" s="689" t="s">
        <v>112</v>
      </c>
      <c r="D115" s="690"/>
      <c r="E115" s="626" t="s">
        <v>210</v>
      </c>
      <c r="F115" s="690"/>
      <c r="G115" s="690"/>
      <c r="H115" s="197"/>
      <c r="I115" s="690"/>
      <c r="J115" s="777"/>
      <c r="K115" s="778"/>
      <c r="L115" s="777"/>
      <c r="M115" s="778"/>
      <c r="N115" s="777"/>
      <c r="O115" s="778"/>
      <c r="P115" s="777"/>
      <c r="Q115" s="778"/>
      <c r="R115" s="777"/>
      <c r="S115" s="778"/>
      <c r="T115" s="777"/>
      <c r="U115" s="778"/>
      <c r="V115" s="1751"/>
      <c r="W115" s="1752"/>
      <c r="X115" s="777"/>
      <c r="Y115" s="778"/>
      <c r="Z115" s="1751"/>
      <c r="AA115" s="1752"/>
      <c r="AB115" s="1751"/>
      <c r="AC115" s="1752"/>
      <c r="AD115" s="777"/>
      <c r="AE115" s="778"/>
      <c r="AF115" s="777"/>
      <c r="AG115" s="778"/>
      <c r="AH115" s="777"/>
      <c r="AI115" s="778"/>
      <c r="AJ115" s="777"/>
      <c r="AK115" s="778"/>
      <c r="AL115" s="777"/>
      <c r="AM115" s="778"/>
      <c r="AN115" s="1751"/>
      <c r="AO115" s="1752"/>
      <c r="AP115" s="2115"/>
      <c r="AQ115" s="2116"/>
      <c r="AR115" s="777"/>
      <c r="AS115" s="778"/>
      <c r="AT115" s="777"/>
      <c r="AU115" s="778"/>
      <c r="AV115" s="1071"/>
      <c r="JQ115" s="44"/>
      <c r="JR115" s="742"/>
      <c r="JS115" s="690"/>
      <c r="JT115" s="690"/>
      <c r="JU115" s="690"/>
      <c r="JV115" s="690"/>
      <c r="JW115" s="690"/>
      <c r="JX115" s="690"/>
      <c r="JY115" s="743"/>
      <c r="KY115" s="46" t="s">
        <v>112</v>
      </c>
      <c r="KZ115" s="46" t="s">
        <v>46</v>
      </c>
    </row>
    <row r="116" spans="1:330" s="745" customFormat="1" ht="30" customHeight="1" x14ac:dyDescent="0.2">
      <c r="A116" s="744"/>
      <c r="B116" s="627"/>
      <c r="C116" s="689" t="s">
        <v>114</v>
      </c>
      <c r="D116" s="628" t="s">
        <v>7</v>
      </c>
      <c r="E116" s="629" t="s">
        <v>762</v>
      </c>
      <c r="F116" s="630"/>
      <c r="G116" s="628" t="s">
        <v>7</v>
      </c>
      <c r="H116" s="631"/>
      <c r="I116" s="630"/>
      <c r="J116" s="779"/>
      <c r="K116" s="780"/>
      <c r="L116" s="779"/>
      <c r="M116" s="780"/>
      <c r="N116" s="779"/>
      <c r="O116" s="780"/>
      <c r="P116" s="779"/>
      <c r="Q116" s="780"/>
      <c r="R116" s="779"/>
      <c r="S116" s="780"/>
      <c r="T116" s="779"/>
      <c r="U116" s="780"/>
      <c r="V116" s="1753"/>
      <c r="W116" s="1754"/>
      <c r="X116" s="779"/>
      <c r="Y116" s="780"/>
      <c r="Z116" s="1753"/>
      <c r="AA116" s="1754"/>
      <c r="AB116" s="1753"/>
      <c r="AC116" s="1754"/>
      <c r="AD116" s="779"/>
      <c r="AE116" s="780"/>
      <c r="AF116" s="779"/>
      <c r="AG116" s="780"/>
      <c r="AH116" s="779"/>
      <c r="AI116" s="780"/>
      <c r="AJ116" s="779"/>
      <c r="AK116" s="780"/>
      <c r="AL116" s="779"/>
      <c r="AM116" s="780"/>
      <c r="AN116" s="1753"/>
      <c r="AO116" s="1754"/>
      <c r="AP116" s="2117"/>
      <c r="AQ116" s="2118"/>
      <c r="AR116" s="779"/>
      <c r="AS116" s="780"/>
      <c r="AT116" s="779"/>
      <c r="AU116" s="780"/>
      <c r="AV116" s="918"/>
      <c r="JQ116" s="746"/>
      <c r="JR116" s="747"/>
      <c r="JS116" s="630"/>
      <c r="JT116" s="630"/>
      <c r="JU116" s="630"/>
      <c r="JV116" s="630"/>
      <c r="JW116" s="630"/>
      <c r="JX116" s="630"/>
      <c r="JY116" s="748"/>
      <c r="KY116" s="749" t="s">
        <v>114</v>
      </c>
      <c r="KZ116" s="749" t="s">
        <v>46</v>
      </c>
      <c r="LA116" s="745" t="s">
        <v>45</v>
      </c>
      <c r="LB116" s="745" t="s">
        <v>23</v>
      </c>
      <c r="LC116" s="745" t="s">
        <v>44</v>
      </c>
      <c r="LD116" s="749" t="s">
        <v>103</v>
      </c>
    </row>
    <row r="117" spans="1:330" s="745" customFormat="1" ht="30" customHeight="1" x14ac:dyDescent="0.2">
      <c r="A117" s="744"/>
      <c r="B117" s="627"/>
      <c r="C117" s="689" t="s">
        <v>114</v>
      </c>
      <c r="D117" s="628" t="s">
        <v>7</v>
      </c>
      <c r="E117" s="629" t="s">
        <v>1380</v>
      </c>
      <c r="F117" s="630"/>
      <c r="G117" s="628" t="s">
        <v>7</v>
      </c>
      <c r="H117" s="631"/>
      <c r="I117" s="630"/>
      <c r="J117" s="779"/>
      <c r="K117" s="780"/>
      <c r="L117" s="779"/>
      <c r="M117" s="780"/>
      <c r="N117" s="779"/>
      <c r="O117" s="780"/>
      <c r="P117" s="779"/>
      <c r="Q117" s="780"/>
      <c r="R117" s="779"/>
      <c r="S117" s="780"/>
      <c r="T117" s="779"/>
      <c r="U117" s="780"/>
      <c r="V117" s="1753"/>
      <c r="W117" s="1754"/>
      <c r="X117" s="779"/>
      <c r="Y117" s="780"/>
      <c r="Z117" s="1753"/>
      <c r="AA117" s="1754"/>
      <c r="AB117" s="1753"/>
      <c r="AC117" s="1754"/>
      <c r="AD117" s="779"/>
      <c r="AE117" s="780"/>
      <c r="AF117" s="779"/>
      <c r="AG117" s="780"/>
      <c r="AH117" s="779"/>
      <c r="AI117" s="780"/>
      <c r="AJ117" s="779"/>
      <c r="AK117" s="780"/>
      <c r="AL117" s="779"/>
      <c r="AM117" s="780"/>
      <c r="AN117" s="1753"/>
      <c r="AO117" s="1754"/>
      <c r="AP117" s="2117"/>
      <c r="AQ117" s="2118"/>
      <c r="AR117" s="779"/>
      <c r="AS117" s="780"/>
      <c r="AT117" s="779"/>
      <c r="AU117" s="780"/>
      <c r="AV117" s="918"/>
      <c r="JQ117" s="746"/>
      <c r="JR117" s="747"/>
      <c r="JS117" s="630"/>
      <c r="JT117" s="630"/>
      <c r="JU117" s="630"/>
      <c r="JV117" s="630"/>
      <c r="JW117" s="630"/>
      <c r="JX117" s="630"/>
      <c r="JY117" s="748"/>
      <c r="KY117" s="749" t="s">
        <v>114</v>
      </c>
      <c r="KZ117" s="749" t="s">
        <v>46</v>
      </c>
      <c r="LA117" s="745" t="s">
        <v>45</v>
      </c>
      <c r="LB117" s="745" t="s">
        <v>23</v>
      </c>
      <c r="LC117" s="745" t="s">
        <v>44</v>
      </c>
      <c r="LD117" s="749" t="s">
        <v>103</v>
      </c>
    </row>
    <row r="118" spans="1:330" s="751" customFormat="1" ht="30" customHeight="1" x14ac:dyDescent="0.2">
      <c r="A118" s="750"/>
      <c r="B118" s="633"/>
      <c r="C118" s="689" t="s">
        <v>114</v>
      </c>
      <c r="D118" s="634" t="s">
        <v>7</v>
      </c>
      <c r="E118" s="635" t="s">
        <v>1603</v>
      </c>
      <c r="F118" s="636"/>
      <c r="G118" s="637">
        <v>614.52</v>
      </c>
      <c r="H118" s="638"/>
      <c r="I118" s="636"/>
      <c r="J118" s="781"/>
      <c r="K118" s="782"/>
      <c r="L118" s="781"/>
      <c r="M118" s="782"/>
      <c r="N118" s="781"/>
      <c r="O118" s="782"/>
      <c r="P118" s="781"/>
      <c r="Q118" s="782"/>
      <c r="R118" s="781"/>
      <c r="S118" s="782"/>
      <c r="T118" s="781"/>
      <c r="U118" s="782"/>
      <c r="V118" s="1755"/>
      <c r="W118" s="1756"/>
      <c r="X118" s="781"/>
      <c r="Y118" s="782"/>
      <c r="Z118" s="1755"/>
      <c r="AA118" s="1756"/>
      <c r="AB118" s="1755"/>
      <c r="AC118" s="1756"/>
      <c r="AD118" s="781"/>
      <c r="AE118" s="782"/>
      <c r="AF118" s="781"/>
      <c r="AG118" s="782"/>
      <c r="AH118" s="781"/>
      <c r="AI118" s="782"/>
      <c r="AJ118" s="781"/>
      <c r="AK118" s="782"/>
      <c r="AL118" s="781"/>
      <c r="AM118" s="782"/>
      <c r="AN118" s="1755"/>
      <c r="AO118" s="1756"/>
      <c r="AP118" s="2119"/>
      <c r="AQ118" s="2120"/>
      <c r="AR118" s="781"/>
      <c r="AS118" s="782"/>
      <c r="AT118" s="781"/>
      <c r="AU118" s="782"/>
      <c r="AV118" s="919"/>
      <c r="JQ118" s="752"/>
      <c r="JR118" s="753"/>
      <c r="JS118" s="636"/>
      <c r="JT118" s="636"/>
      <c r="JU118" s="636"/>
      <c r="JV118" s="636"/>
      <c r="JW118" s="636"/>
      <c r="JX118" s="636"/>
      <c r="JY118" s="754"/>
      <c r="KY118" s="755" t="s">
        <v>114</v>
      </c>
      <c r="KZ118" s="755" t="s">
        <v>46</v>
      </c>
      <c r="LA118" s="751" t="s">
        <v>46</v>
      </c>
      <c r="LB118" s="751" t="s">
        <v>23</v>
      </c>
      <c r="LC118" s="751" t="s">
        <v>45</v>
      </c>
      <c r="LD118" s="755" t="s">
        <v>103</v>
      </c>
    </row>
    <row r="119" spans="1:330" s="3" customFormat="1" ht="30" customHeight="1" x14ac:dyDescent="0.2">
      <c r="A119" s="43"/>
      <c r="B119" s="550" t="s">
        <v>231</v>
      </c>
      <c r="C119" s="558" t="s">
        <v>105</v>
      </c>
      <c r="D119" s="559" t="s">
        <v>1384</v>
      </c>
      <c r="E119" s="560" t="s">
        <v>1385</v>
      </c>
      <c r="F119" s="561" t="s">
        <v>194</v>
      </c>
      <c r="G119" s="562">
        <v>234.1</v>
      </c>
      <c r="H119" s="563">
        <v>3258.6</v>
      </c>
      <c r="I119" s="772">
        <f>ROUND(H119*G119,2)</f>
        <v>762838.26</v>
      </c>
      <c r="J119" s="783"/>
      <c r="K119" s="784">
        <f>ROUND(J119*$H119,2)</f>
        <v>0</v>
      </c>
      <c r="L119" s="783"/>
      <c r="M119" s="784">
        <f>ROUND(L119*$H119,2)</f>
        <v>0</v>
      </c>
      <c r="N119" s="783"/>
      <c r="O119" s="784">
        <f>ROUND(N119*$H119,2)</f>
        <v>0</v>
      </c>
      <c r="P119" s="783"/>
      <c r="Q119" s="784">
        <f>ROUND(P119*$H119,2)</f>
        <v>0</v>
      </c>
      <c r="R119" s="783"/>
      <c r="S119" s="784">
        <f>ROUND(R119*$H119,2)</f>
        <v>0</v>
      </c>
      <c r="T119" s="783"/>
      <c r="U119" s="784">
        <f>ROUND(T119*$H119,2)</f>
        <v>0</v>
      </c>
      <c r="V119" s="1757">
        <v>115</v>
      </c>
      <c r="W119" s="1758">
        <f>ROUND(V119*$H119,2)</f>
        <v>374739</v>
      </c>
      <c r="X119" s="783"/>
      <c r="Y119" s="784">
        <f>ROUND(X119*$H119,2)</f>
        <v>0</v>
      </c>
      <c r="Z119" s="1757"/>
      <c r="AA119" s="1758">
        <f>ROUND(Z119*$H119,2)</f>
        <v>0</v>
      </c>
      <c r="AB119" s="1757">
        <v>15</v>
      </c>
      <c r="AC119" s="1758">
        <f>ROUND(AB119*$H119,2)</f>
        <v>48879</v>
      </c>
      <c r="AD119" s="783"/>
      <c r="AE119" s="784">
        <f>ROUND(AD119*$H119,2)</f>
        <v>0</v>
      </c>
      <c r="AF119" s="783"/>
      <c r="AG119" s="784">
        <f>ROUND(AF119*$H119,2)</f>
        <v>0</v>
      </c>
      <c r="AH119" s="783"/>
      <c r="AI119" s="784">
        <f>ROUND(AH119*$H119,2)</f>
        <v>0</v>
      </c>
      <c r="AJ119" s="783"/>
      <c r="AK119" s="784">
        <f>ROUND(AJ119*$H119,2)</f>
        <v>0</v>
      </c>
      <c r="AL119" s="783"/>
      <c r="AM119" s="784">
        <f>ROUND(AL119*$H119,2)</f>
        <v>0</v>
      </c>
      <c r="AN119" s="1757">
        <v>57</v>
      </c>
      <c r="AO119" s="1758">
        <f>ROUND(AN119*$H119,2)</f>
        <v>185740.2</v>
      </c>
      <c r="AP119" s="2121"/>
      <c r="AQ119" s="2122">
        <f>ROUND(AP119*$H119,2)</f>
        <v>0</v>
      </c>
      <c r="AR119" s="783">
        <f>AP119+AN119+AL119+AJ119+AH119+AF119+AD119+AB119+Z119+X119+V119+T119+R119+P119+N119+L119+J119</f>
        <v>187</v>
      </c>
      <c r="AS119" s="784">
        <f>ROUND(AR119*H119,2)</f>
        <v>609358.19999999995</v>
      </c>
      <c r="AT119" s="783">
        <f>G119-AR119</f>
        <v>47.099999999999994</v>
      </c>
      <c r="AU119" s="784">
        <f>ROUND(AT119*H119,2)</f>
        <v>153480.06</v>
      </c>
      <c r="AV119" s="1072">
        <f>AU119/I119</f>
        <v>0.20119607005553181</v>
      </c>
      <c r="JQ119" s="44"/>
      <c r="JR119" s="586" t="s">
        <v>7</v>
      </c>
      <c r="JS119" s="587" t="s">
        <v>31</v>
      </c>
      <c r="JT119" s="690"/>
      <c r="JU119" s="45">
        <f>JT119*G119</f>
        <v>0</v>
      </c>
      <c r="JV119" s="45">
        <v>0</v>
      </c>
      <c r="JW119" s="45">
        <f>JV119*G119</f>
        <v>0</v>
      </c>
      <c r="JX119" s="45">
        <v>0</v>
      </c>
      <c r="JY119" s="588">
        <f>JX119*G119</f>
        <v>0</v>
      </c>
      <c r="KW119" s="46" t="s">
        <v>110</v>
      </c>
      <c r="KY119" s="46" t="s">
        <v>105</v>
      </c>
      <c r="KZ119" s="46" t="s">
        <v>46</v>
      </c>
      <c r="LD119" s="46" t="s">
        <v>103</v>
      </c>
      <c r="LJ119" s="589">
        <f>IF(JS119="základní",I119,0)</f>
        <v>762838.26</v>
      </c>
      <c r="LK119" s="589">
        <f>IF(JS119="snížená",I119,0)</f>
        <v>0</v>
      </c>
      <c r="LL119" s="589">
        <f>IF(JS119="zákl. přenesená",I119,0)</f>
        <v>0</v>
      </c>
      <c r="LM119" s="589">
        <f>IF(JS119="sníž. přenesená",I119,0)</f>
        <v>0</v>
      </c>
      <c r="LN119" s="589">
        <f>IF(JS119="nulová",I119,0)</f>
        <v>0</v>
      </c>
      <c r="LO119" s="46" t="s">
        <v>45</v>
      </c>
      <c r="LP119" s="589">
        <f>ROUND(H119*G119,2)</f>
        <v>762838.26</v>
      </c>
      <c r="LQ119" s="46" t="s">
        <v>110</v>
      </c>
      <c r="LR119" s="46" t="s">
        <v>1604</v>
      </c>
    </row>
    <row r="120" spans="1:330" s="3" customFormat="1" ht="30" customHeight="1" x14ac:dyDescent="0.2">
      <c r="A120" s="43"/>
      <c r="B120" s="625"/>
      <c r="C120" s="689" t="s">
        <v>112</v>
      </c>
      <c r="D120" s="690"/>
      <c r="E120" s="626" t="s">
        <v>1387</v>
      </c>
      <c r="F120" s="690"/>
      <c r="G120" s="690"/>
      <c r="H120" s="197"/>
      <c r="I120" s="690"/>
      <c r="J120" s="777"/>
      <c r="K120" s="778"/>
      <c r="L120" s="777"/>
      <c r="M120" s="778"/>
      <c r="N120" s="777"/>
      <c r="O120" s="778"/>
      <c r="P120" s="777"/>
      <c r="Q120" s="778"/>
      <c r="R120" s="777"/>
      <c r="S120" s="778"/>
      <c r="T120" s="777"/>
      <c r="U120" s="778"/>
      <c r="V120" s="1751"/>
      <c r="W120" s="1752"/>
      <c r="X120" s="777"/>
      <c r="Y120" s="778"/>
      <c r="Z120" s="1751"/>
      <c r="AA120" s="1752"/>
      <c r="AB120" s="1751"/>
      <c r="AC120" s="1752"/>
      <c r="AD120" s="777"/>
      <c r="AE120" s="778"/>
      <c r="AF120" s="777"/>
      <c r="AG120" s="778"/>
      <c r="AH120" s="777"/>
      <c r="AI120" s="778"/>
      <c r="AJ120" s="777"/>
      <c r="AK120" s="778"/>
      <c r="AL120" s="777"/>
      <c r="AM120" s="778"/>
      <c r="AN120" s="1751"/>
      <c r="AO120" s="1752"/>
      <c r="AP120" s="2115"/>
      <c r="AQ120" s="2116"/>
      <c r="AR120" s="777"/>
      <c r="AS120" s="778"/>
      <c r="AT120" s="777"/>
      <c r="AU120" s="778"/>
      <c r="AV120" s="1071"/>
      <c r="JQ120" s="44"/>
      <c r="JR120" s="742"/>
      <c r="JS120" s="690"/>
      <c r="JT120" s="690"/>
      <c r="JU120" s="690"/>
      <c r="JV120" s="690"/>
      <c r="JW120" s="690"/>
      <c r="JX120" s="690"/>
      <c r="JY120" s="743"/>
      <c r="KY120" s="46" t="s">
        <v>112</v>
      </c>
      <c r="KZ120" s="46" t="s">
        <v>46</v>
      </c>
    </row>
    <row r="121" spans="1:330" s="745" customFormat="1" ht="30" customHeight="1" x14ac:dyDescent="0.2">
      <c r="A121" s="744"/>
      <c r="B121" s="627"/>
      <c r="C121" s="689" t="s">
        <v>114</v>
      </c>
      <c r="D121" s="628" t="s">
        <v>7</v>
      </c>
      <c r="E121" s="629" t="s">
        <v>762</v>
      </c>
      <c r="F121" s="630"/>
      <c r="G121" s="628" t="s">
        <v>7</v>
      </c>
      <c r="H121" s="631"/>
      <c r="I121" s="630"/>
      <c r="J121" s="779"/>
      <c r="K121" s="780"/>
      <c r="L121" s="779"/>
      <c r="M121" s="780"/>
      <c r="N121" s="779"/>
      <c r="O121" s="780"/>
      <c r="P121" s="779"/>
      <c r="Q121" s="780"/>
      <c r="R121" s="779"/>
      <c r="S121" s="780"/>
      <c r="T121" s="779"/>
      <c r="U121" s="780"/>
      <c r="V121" s="1753"/>
      <c r="W121" s="1754"/>
      <c r="X121" s="779"/>
      <c r="Y121" s="780"/>
      <c r="Z121" s="1753"/>
      <c r="AA121" s="1754"/>
      <c r="AB121" s="1753"/>
      <c r="AC121" s="1754"/>
      <c r="AD121" s="779"/>
      <c r="AE121" s="780"/>
      <c r="AF121" s="779"/>
      <c r="AG121" s="780"/>
      <c r="AH121" s="779"/>
      <c r="AI121" s="780"/>
      <c r="AJ121" s="779"/>
      <c r="AK121" s="780"/>
      <c r="AL121" s="779"/>
      <c r="AM121" s="780"/>
      <c r="AN121" s="1753"/>
      <c r="AO121" s="1754"/>
      <c r="AP121" s="2117"/>
      <c r="AQ121" s="2118"/>
      <c r="AR121" s="779"/>
      <c r="AS121" s="780"/>
      <c r="AT121" s="779"/>
      <c r="AU121" s="780"/>
      <c r="AV121" s="918"/>
      <c r="JQ121" s="746"/>
      <c r="JR121" s="747"/>
      <c r="JS121" s="630"/>
      <c r="JT121" s="630"/>
      <c r="JU121" s="630"/>
      <c r="JV121" s="630"/>
      <c r="JW121" s="630"/>
      <c r="JX121" s="630"/>
      <c r="JY121" s="748"/>
      <c r="KY121" s="749" t="s">
        <v>114</v>
      </c>
      <c r="KZ121" s="749" t="s">
        <v>46</v>
      </c>
      <c r="LA121" s="745" t="s">
        <v>45</v>
      </c>
      <c r="LB121" s="745" t="s">
        <v>23</v>
      </c>
      <c r="LC121" s="745" t="s">
        <v>44</v>
      </c>
      <c r="LD121" s="749" t="s">
        <v>103</v>
      </c>
    </row>
    <row r="122" spans="1:330" s="745" customFormat="1" ht="30" customHeight="1" x14ac:dyDescent="0.2">
      <c r="A122" s="744"/>
      <c r="B122" s="627"/>
      <c r="C122" s="689" t="s">
        <v>114</v>
      </c>
      <c r="D122" s="628" t="s">
        <v>7</v>
      </c>
      <c r="E122" s="629" t="s">
        <v>1380</v>
      </c>
      <c r="F122" s="630"/>
      <c r="G122" s="628" t="s">
        <v>7</v>
      </c>
      <c r="H122" s="631"/>
      <c r="I122" s="630"/>
      <c r="J122" s="779"/>
      <c r="K122" s="780"/>
      <c r="L122" s="779"/>
      <c r="M122" s="780"/>
      <c r="N122" s="779"/>
      <c r="O122" s="780"/>
      <c r="P122" s="779"/>
      <c r="Q122" s="780"/>
      <c r="R122" s="779"/>
      <c r="S122" s="780"/>
      <c r="T122" s="779"/>
      <c r="U122" s="780"/>
      <c r="V122" s="1753"/>
      <c r="W122" s="1754"/>
      <c r="X122" s="779"/>
      <c r="Y122" s="780"/>
      <c r="Z122" s="1753"/>
      <c r="AA122" s="1754"/>
      <c r="AB122" s="1753"/>
      <c r="AC122" s="1754"/>
      <c r="AD122" s="779"/>
      <c r="AE122" s="780"/>
      <c r="AF122" s="779"/>
      <c r="AG122" s="780"/>
      <c r="AH122" s="779"/>
      <c r="AI122" s="780"/>
      <c r="AJ122" s="779"/>
      <c r="AK122" s="780"/>
      <c r="AL122" s="779"/>
      <c r="AM122" s="780"/>
      <c r="AN122" s="1753"/>
      <c r="AO122" s="1754"/>
      <c r="AP122" s="2117"/>
      <c r="AQ122" s="2118"/>
      <c r="AR122" s="779"/>
      <c r="AS122" s="780"/>
      <c r="AT122" s="779"/>
      <c r="AU122" s="780"/>
      <c r="AV122" s="918"/>
      <c r="JQ122" s="746"/>
      <c r="JR122" s="747"/>
      <c r="JS122" s="630"/>
      <c r="JT122" s="630"/>
      <c r="JU122" s="630"/>
      <c r="JV122" s="630"/>
      <c r="JW122" s="630"/>
      <c r="JX122" s="630"/>
      <c r="JY122" s="748"/>
      <c r="KY122" s="749" t="s">
        <v>114</v>
      </c>
      <c r="KZ122" s="749" t="s">
        <v>46</v>
      </c>
      <c r="LA122" s="745" t="s">
        <v>45</v>
      </c>
      <c r="LB122" s="745" t="s">
        <v>23</v>
      </c>
      <c r="LC122" s="745" t="s">
        <v>44</v>
      </c>
      <c r="LD122" s="749" t="s">
        <v>103</v>
      </c>
    </row>
    <row r="123" spans="1:330" s="751" customFormat="1" ht="30" customHeight="1" x14ac:dyDescent="0.2">
      <c r="A123" s="750"/>
      <c r="B123" s="633"/>
      <c r="C123" s="689" t="s">
        <v>114</v>
      </c>
      <c r="D123" s="634" t="s">
        <v>7</v>
      </c>
      <c r="E123" s="635" t="s">
        <v>1605</v>
      </c>
      <c r="F123" s="636"/>
      <c r="G123" s="637">
        <v>234.1</v>
      </c>
      <c r="H123" s="638"/>
      <c r="I123" s="636"/>
      <c r="J123" s="781"/>
      <c r="K123" s="782"/>
      <c r="L123" s="781"/>
      <c r="M123" s="782"/>
      <c r="N123" s="781"/>
      <c r="O123" s="782"/>
      <c r="P123" s="781"/>
      <c r="Q123" s="782"/>
      <c r="R123" s="781"/>
      <c r="S123" s="782"/>
      <c r="T123" s="781"/>
      <c r="U123" s="782"/>
      <c r="V123" s="1755"/>
      <c r="W123" s="1756"/>
      <c r="X123" s="781"/>
      <c r="Y123" s="782"/>
      <c r="Z123" s="1755"/>
      <c r="AA123" s="1756"/>
      <c r="AB123" s="1755"/>
      <c r="AC123" s="1756"/>
      <c r="AD123" s="781"/>
      <c r="AE123" s="782"/>
      <c r="AF123" s="781"/>
      <c r="AG123" s="782"/>
      <c r="AH123" s="781"/>
      <c r="AI123" s="782"/>
      <c r="AJ123" s="781"/>
      <c r="AK123" s="782"/>
      <c r="AL123" s="781"/>
      <c r="AM123" s="782"/>
      <c r="AN123" s="1755"/>
      <c r="AO123" s="1756"/>
      <c r="AP123" s="2119"/>
      <c r="AQ123" s="2120"/>
      <c r="AR123" s="781"/>
      <c r="AS123" s="782"/>
      <c r="AT123" s="781"/>
      <c r="AU123" s="782"/>
      <c r="AV123" s="919"/>
      <c r="JQ123" s="752"/>
      <c r="JR123" s="753"/>
      <c r="JS123" s="636"/>
      <c r="JT123" s="636"/>
      <c r="JU123" s="636"/>
      <c r="JV123" s="636"/>
      <c r="JW123" s="636"/>
      <c r="JX123" s="636"/>
      <c r="JY123" s="754"/>
      <c r="KY123" s="755" t="s">
        <v>114</v>
      </c>
      <c r="KZ123" s="755" t="s">
        <v>46</v>
      </c>
      <c r="LA123" s="751" t="s">
        <v>46</v>
      </c>
      <c r="LB123" s="751" t="s">
        <v>23</v>
      </c>
      <c r="LC123" s="751" t="s">
        <v>45</v>
      </c>
      <c r="LD123" s="755" t="s">
        <v>103</v>
      </c>
    </row>
    <row r="124" spans="1:330" s="3" customFormat="1" ht="30" customHeight="1" x14ac:dyDescent="0.2">
      <c r="A124" s="43"/>
      <c r="B124" s="550" t="s">
        <v>237</v>
      </c>
      <c r="C124" s="558" t="s">
        <v>105</v>
      </c>
      <c r="D124" s="559" t="s">
        <v>1389</v>
      </c>
      <c r="E124" s="560" t="s">
        <v>1390</v>
      </c>
      <c r="F124" s="561" t="s">
        <v>194</v>
      </c>
      <c r="G124" s="562">
        <v>365.79</v>
      </c>
      <c r="H124" s="563">
        <v>4657.6000000000004</v>
      </c>
      <c r="I124" s="772">
        <f>ROUND(H124*G124,2)</f>
        <v>1703703.5</v>
      </c>
      <c r="J124" s="783"/>
      <c r="K124" s="784">
        <f>ROUND(J124*$H124,2)</f>
        <v>0</v>
      </c>
      <c r="L124" s="783"/>
      <c r="M124" s="784">
        <f>ROUND(L124*$H124,2)</f>
        <v>0</v>
      </c>
      <c r="N124" s="783"/>
      <c r="O124" s="784">
        <f>ROUND(N124*$H124,2)</f>
        <v>0</v>
      </c>
      <c r="P124" s="783"/>
      <c r="Q124" s="784">
        <f>ROUND(P124*$H124,2)</f>
        <v>0</v>
      </c>
      <c r="R124" s="783"/>
      <c r="S124" s="784">
        <f>ROUND(R124*$H124,2)</f>
        <v>0</v>
      </c>
      <c r="T124" s="783"/>
      <c r="U124" s="784">
        <f>ROUND(T124*$H124,2)</f>
        <v>0</v>
      </c>
      <c r="V124" s="1757">
        <v>182</v>
      </c>
      <c r="W124" s="1758">
        <f>ROUND(V124*$H124,2)</f>
        <v>847683.2</v>
      </c>
      <c r="X124" s="783"/>
      <c r="Y124" s="784">
        <f>ROUND(X124*$H124,2)</f>
        <v>0</v>
      </c>
      <c r="Z124" s="1757"/>
      <c r="AA124" s="1758">
        <f>ROUND(Z124*$H124,2)</f>
        <v>0</v>
      </c>
      <c r="AB124" s="1757">
        <v>21</v>
      </c>
      <c r="AC124" s="1758">
        <f>ROUND(AB124*$H124,2)</f>
        <v>97809.600000000006</v>
      </c>
      <c r="AD124" s="783"/>
      <c r="AE124" s="784">
        <f>ROUND(AD124*$H124,2)</f>
        <v>0</v>
      </c>
      <c r="AF124" s="783"/>
      <c r="AG124" s="784">
        <f>ROUND(AF124*$H124,2)</f>
        <v>0</v>
      </c>
      <c r="AH124" s="783"/>
      <c r="AI124" s="784">
        <f>ROUND(AH124*$H124,2)</f>
        <v>0</v>
      </c>
      <c r="AJ124" s="783"/>
      <c r="AK124" s="784">
        <f>ROUND(AJ124*$H124,2)</f>
        <v>0</v>
      </c>
      <c r="AL124" s="783">
        <v>62</v>
      </c>
      <c r="AM124" s="784">
        <f>ROUND(AL124*$H124,2)</f>
        <v>288771.20000000001</v>
      </c>
      <c r="AN124" s="1757">
        <v>27</v>
      </c>
      <c r="AO124" s="1758">
        <f>ROUND(AN124*$H124,2)</f>
        <v>125755.2</v>
      </c>
      <c r="AP124" s="2121"/>
      <c r="AQ124" s="2122">
        <f>ROUND(AP124*$H124,2)</f>
        <v>0</v>
      </c>
      <c r="AR124" s="783">
        <f>AP124+AN124+AL124+AJ124+AH124+AF124+AD124+AB124+Z124+X124+V124+T124+R124+P124+N124+L124+J124</f>
        <v>292</v>
      </c>
      <c r="AS124" s="784">
        <f>ROUND(AR124*H124,2)</f>
        <v>1360019.2</v>
      </c>
      <c r="AT124" s="783">
        <f>G124-AR124</f>
        <v>73.79000000000002</v>
      </c>
      <c r="AU124" s="784">
        <f>ROUND(AT124*H124,2)</f>
        <v>343684.3</v>
      </c>
      <c r="AV124" s="1072">
        <f>AU124/I124</f>
        <v>0.20172776542397194</v>
      </c>
      <c r="JQ124" s="44"/>
      <c r="JR124" s="586" t="s">
        <v>7</v>
      </c>
      <c r="JS124" s="587" t="s">
        <v>31</v>
      </c>
      <c r="JT124" s="690"/>
      <c r="JU124" s="45">
        <f>JT124*G124</f>
        <v>0</v>
      </c>
      <c r="JV124" s="45">
        <v>0</v>
      </c>
      <c r="JW124" s="45">
        <f>JV124*G124</f>
        <v>0</v>
      </c>
      <c r="JX124" s="45">
        <v>0</v>
      </c>
      <c r="JY124" s="588">
        <f>JX124*G124</f>
        <v>0</v>
      </c>
      <c r="KW124" s="46" t="s">
        <v>110</v>
      </c>
      <c r="KY124" s="46" t="s">
        <v>105</v>
      </c>
      <c r="KZ124" s="46" t="s">
        <v>46</v>
      </c>
      <c r="LD124" s="46" t="s">
        <v>103</v>
      </c>
      <c r="LJ124" s="589">
        <f>IF(JS124="základní",I124,0)</f>
        <v>1703703.5</v>
      </c>
      <c r="LK124" s="589">
        <f>IF(JS124="snížená",I124,0)</f>
        <v>0</v>
      </c>
      <c r="LL124" s="589">
        <f>IF(JS124="zákl. přenesená",I124,0)</f>
        <v>0</v>
      </c>
      <c r="LM124" s="589">
        <f>IF(JS124="sníž. přenesená",I124,0)</f>
        <v>0</v>
      </c>
      <c r="LN124" s="589">
        <f>IF(JS124="nulová",I124,0)</f>
        <v>0</v>
      </c>
      <c r="LO124" s="46" t="s">
        <v>45</v>
      </c>
      <c r="LP124" s="589">
        <f>ROUND(H124*G124,2)</f>
        <v>1703703.5</v>
      </c>
      <c r="LQ124" s="46" t="s">
        <v>110</v>
      </c>
      <c r="LR124" s="46" t="s">
        <v>1606</v>
      </c>
    </row>
    <row r="125" spans="1:330" s="3" customFormat="1" ht="30" customHeight="1" x14ac:dyDescent="0.2">
      <c r="A125" s="43"/>
      <c r="B125" s="625"/>
      <c r="C125" s="689" t="s">
        <v>112</v>
      </c>
      <c r="D125" s="690"/>
      <c r="E125" s="626" t="s">
        <v>1387</v>
      </c>
      <c r="F125" s="690"/>
      <c r="G125" s="690"/>
      <c r="H125" s="197"/>
      <c r="I125" s="690"/>
      <c r="J125" s="777"/>
      <c r="K125" s="778"/>
      <c r="L125" s="777"/>
      <c r="M125" s="778"/>
      <c r="N125" s="777"/>
      <c r="O125" s="778"/>
      <c r="P125" s="777"/>
      <c r="Q125" s="778"/>
      <c r="R125" s="777"/>
      <c r="S125" s="778"/>
      <c r="T125" s="777"/>
      <c r="U125" s="778"/>
      <c r="V125" s="1751"/>
      <c r="W125" s="1752"/>
      <c r="X125" s="777"/>
      <c r="Y125" s="778"/>
      <c r="Z125" s="1751"/>
      <c r="AA125" s="1752"/>
      <c r="AB125" s="1751"/>
      <c r="AC125" s="1752"/>
      <c r="AD125" s="777"/>
      <c r="AE125" s="778"/>
      <c r="AF125" s="777"/>
      <c r="AG125" s="778"/>
      <c r="AH125" s="777"/>
      <c r="AI125" s="778"/>
      <c r="AJ125" s="777"/>
      <c r="AK125" s="778"/>
      <c r="AL125" s="777"/>
      <c r="AM125" s="778"/>
      <c r="AN125" s="1751"/>
      <c r="AO125" s="1752"/>
      <c r="AP125" s="2115"/>
      <c r="AQ125" s="2116"/>
      <c r="AR125" s="777"/>
      <c r="AS125" s="778"/>
      <c r="AT125" s="777"/>
      <c r="AU125" s="778"/>
      <c r="AV125" s="1071"/>
      <c r="JQ125" s="44"/>
      <c r="JR125" s="742"/>
      <c r="JS125" s="690"/>
      <c r="JT125" s="690"/>
      <c r="JU125" s="690"/>
      <c r="JV125" s="690"/>
      <c r="JW125" s="690"/>
      <c r="JX125" s="690"/>
      <c r="JY125" s="743"/>
      <c r="KY125" s="46" t="s">
        <v>112</v>
      </c>
      <c r="KZ125" s="46" t="s">
        <v>46</v>
      </c>
    </row>
    <row r="126" spans="1:330" s="745" customFormat="1" ht="30" customHeight="1" x14ac:dyDescent="0.2">
      <c r="A126" s="744"/>
      <c r="B126" s="627"/>
      <c r="C126" s="689" t="s">
        <v>114</v>
      </c>
      <c r="D126" s="628" t="s">
        <v>7</v>
      </c>
      <c r="E126" s="629" t="s">
        <v>762</v>
      </c>
      <c r="F126" s="630"/>
      <c r="G126" s="628" t="s">
        <v>7</v>
      </c>
      <c r="H126" s="631"/>
      <c r="I126" s="630"/>
      <c r="J126" s="779"/>
      <c r="K126" s="780"/>
      <c r="L126" s="779"/>
      <c r="M126" s="780"/>
      <c r="N126" s="779"/>
      <c r="O126" s="780"/>
      <c r="P126" s="779"/>
      <c r="Q126" s="780"/>
      <c r="R126" s="779"/>
      <c r="S126" s="780"/>
      <c r="T126" s="779"/>
      <c r="U126" s="780"/>
      <c r="V126" s="1753"/>
      <c r="W126" s="1754"/>
      <c r="X126" s="779"/>
      <c r="Y126" s="780"/>
      <c r="Z126" s="1753"/>
      <c r="AA126" s="1754"/>
      <c r="AB126" s="1753"/>
      <c r="AC126" s="1754"/>
      <c r="AD126" s="779"/>
      <c r="AE126" s="780"/>
      <c r="AF126" s="779"/>
      <c r="AG126" s="780"/>
      <c r="AH126" s="779"/>
      <c r="AI126" s="780"/>
      <c r="AJ126" s="779"/>
      <c r="AK126" s="780"/>
      <c r="AL126" s="779"/>
      <c r="AM126" s="780"/>
      <c r="AN126" s="1753"/>
      <c r="AO126" s="1754"/>
      <c r="AP126" s="2117"/>
      <c r="AQ126" s="2118"/>
      <c r="AR126" s="779"/>
      <c r="AS126" s="780"/>
      <c r="AT126" s="779"/>
      <c r="AU126" s="780"/>
      <c r="AV126" s="918"/>
      <c r="JQ126" s="746"/>
      <c r="JR126" s="747"/>
      <c r="JS126" s="630"/>
      <c r="JT126" s="630"/>
      <c r="JU126" s="630"/>
      <c r="JV126" s="630"/>
      <c r="JW126" s="630"/>
      <c r="JX126" s="630"/>
      <c r="JY126" s="748"/>
      <c r="KY126" s="749" t="s">
        <v>114</v>
      </c>
      <c r="KZ126" s="749" t="s">
        <v>46</v>
      </c>
      <c r="LA126" s="745" t="s">
        <v>45</v>
      </c>
      <c r="LB126" s="745" t="s">
        <v>23</v>
      </c>
      <c r="LC126" s="745" t="s">
        <v>44</v>
      </c>
      <c r="LD126" s="749" t="s">
        <v>103</v>
      </c>
    </row>
    <row r="127" spans="1:330" s="745" customFormat="1" ht="30" customHeight="1" x14ac:dyDescent="0.2">
      <c r="A127" s="744"/>
      <c r="B127" s="627"/>
      <c r="C127" s="689" t="s">
        <v>114</v>
      </c>
      <c r="D127" s="628" t="s">
        <v>7</v>
      </c>
      <c r="E127" s="629" t="s">
        <v>1380</v>
      </c>
      <c r="F127" s="630"/>
      <c r="G127" s="628" t="s">
        <v>7</v>
      </c>
      <c r="H127" s="631"/>
      <c r="I127" s="630"/>
      <c r="J127" s="779"/>
      <c r="K127" s="780"/>
      <c r="L127" s="779"/>
      <c r="M127" s="780"/>
      <c r="N127" s="779"/>
      <c r="O127" s="780"/>
      <c r="P127" s="779"/>
      <c r="Q127" s="780"/>
      <c r="R127" s="779"/>
      <c r="S127" s="780"/>
      <c r="T127" s="779"/>
      <c r="U127" s="780"/>
      <c r="V127" s="1753"/>
      <c r="W127" s="1754"/>
      <c r="X127" s="779"/>
      <c r="Y127" s="780"/>
      <c r="Z127" s="1753"/>
      <c r="AA127" s="1754"/>
      <c r="AB127" s="1753"/>
      <c r="AC127" s="1754"/>
      <c r="AD127" s="779"/>
      <c r="AE127" s="780"/>
      <c r="AF127" s="779"/>
      <c r="AG127" s="780"/>
      <c r="AH127" s="779"/>
      <c r="AI127" s="780"/>
      <c r="AJ127" s="779"/>
      <c r="AK127" s="780"/>
      <c r="AL127" s="779"/>
      <c r="AM127" s="780"/>
      <c r="AN127" s="1753"/>
      <c r="AO127" s="1754"/>
      <c r="AP127" s="2117"/>
      <c r="AQ127" s="2118"/>
      <c r="AR127" s="779"/>
      <c r="AS127" s="780"/>
      <c r="AT127" s="779"/>
      <c r="AU127" s="780"/>
      <c r="AV127" s="918"/>
      <c r="JQ127" s="746"/>
      <c r="JR127" s="747"/>
      <c r="JS127" s="630"/>
      <c r="JT127" s="630"/>
      <c r="JU127" s="630"/>
      <c r="JV127" s="630"/>
      <c r="JW127" s="630"/>
      <c r="JX127" s="630"/>
      <c r="JY127" s="748"/>
      <c r="KY127" s="749" t="s">
        <v>114</v>
      </c>
      <c r="KZ127" s="749" t="s">
        <v>46</v>
      </c>
      <c r="LA127" s="745" t="s">
        <v>45</v>
      </c>
      <c r="LB127" s="745" t="s">
        <v>23</v>
      </c>
      <c r="LC127" s="745" t="s">
        <v>44</v>
      </c>
      <c r="LD127" s="749" t="s">
        <v>103</v>
      </c>
    </row>
    <row r="128" spans="1:330" s="751" customFormat="1" ht="30" customHeight="1" x14ac:dyDescent="0.2">
      <c r="A128" s="750"/>
      <c r="B128" s="633"/>
      <c r="C128" s="689" t="s">
        <v>114</v>
      </c>
      <c r="D128" s="634" t="s">
        <v>7</v>
      </c>
      <c r="E128" s="635" t="s">
        <v>1607</v>
      </c>
      <c r="F128" s="636"/>
      <c r="G128" s="637">
        <v>365.79</v>
      </c>
      <c r="H128" s="638"/>
      <c r="I128" s="636"/>
      <c r="J128" s="781"/>
      <c r="K128" s="782"/>
      <c r="L128" s="781"/>
      <c r="M128" s="782"/>
      <c r="N128" s="781"/>
      <c r="O128" s="782"/>
      <c r="P128" s="781"/>
      <c r="Q128" s="782"/>
      <c r="R128" s="781"/>
      <c r="S128" s="782"/>
      <c r="T128" s="781"/>
      <c r="U128" s="782"/>
      <c r="V128" s="1755"/>
      <c r="W128" s="1756"/>
      <c r="X128" s="781"/>
      <c r="Y128" s="782"/>
      <c r="Z128" s="1755"/>
      <c r="AA128" s="1756"/>
      <c r="AB128" s="1755"/>
      <c r="AC128" s="1756"/>
      <c r="AD128" s="781"/>
      <c r="AE128" s="782"/>
      <c r="AF128" s="781"/>
      <c r="AG128" s="782"/>
      <c r="AH128" s="781"/>
      <c r="AI128" s="782"/>
      <c r="AJ128" s="781"/>
      <c r="AK128" s="782"/>
      <c r="AL128" s="781"/>
      <c r="AM128" s="782"/>
      <c r="AN128" s="1755"/>
      <c r="AO128" s="1756"/>
      <c r="AP128" s="2119"/>
      <c r="AQ128" s="2120"/>
      <c r="AR128" s="781"/>
      <c r="AS128" s="782"/>
      <c r="AT128" s="781"/>
      <c r="AU128" s="782"/>
      <c r="AV128" s="919"/>
      <c r="JQ128" s="752"/>
      <c r="JR128" s="753"/>
      <c r="JS128" s="636"/>
      <c r="JT128" s="636"/>
      <c r="JU128" s="636"/>
      <c r="JV128" s="636"/>
      <c r="JW128" s="636"/>
      <c r="JX128" s="636"/>
      <c r="JY128" s="754"/>
      <c r="KY128" s="755" t="s">
        <v>114</v>
      </c>
      <c r="KZ128" s="755" t="s">
        <v>46</v>
      </c>
      <c r="LA128" s="751" t="s">
        <v>46</v>
      </c>
      <c r="LB128" s="751" t="s">
        <v>23</v>
      </c>
      <c r="LC128" s="751" t="s">
        <v>45</v>
      </c>
      <c r="LD128" s="755" t="s">
        <v>103</v>
      </c>
    </row>
    <row r="129" spans="1:330" s="3" customFormat="1" ht="30" customHeight="1" x14ac:dyDescent="0.2">
      <c r="A129" s="43"/>
      <c r="B129" s="550" t="s">
        <v>243</v>
      </c>
      <c r="C129" s="558" t="s">
        <v>105</v>
      </c>
      <c r="D129" s="559" t="s">
        <v>1393</v>
      </c>
      <c r="E129" s="560" t="s">
        <v>1394</v>
      </c>
      <c r="F129" s="561" t="s">
        <v>194</v>
      </c>
      <c r="G129" s="562">
        <v>73.16</v>
      </c>
      <c r="H129" s="563">
        <v>7024.5</v>
      </c>
      <c r="I129" s="772">
        <f>ROUND(H129*G129,2)</f>
        <v>513912.42</v>
      </c>
      <c r="J129" s="783"/>
      <c r="K129" s="784">
        <f>ROUND(J129*$H129,2)</f>
        <v>0</v>
      </c>
      <c r="L129" s="783"/>
      <c r="M129" s="784">
        <f>ROUND(L129*$H129,2)</f>
        <v>0</v>
      </c>
      <c r="N129" s="783"/>
      <c r="O129" s="784">
        <f>ROUND(N129*$H129,2)</f>
        <v>0</v>
      </c>
      <c r="P129" s="783"/>
      <c r="Q129" s="784">
        <f>ROUND(P129*$H129,2)</f>
        <v>0</v>
      </c>
      <c r="R129" s="783"/>
      <c r="S129" s="784">
        <f>ROUND(R129*$H129,2)</f>
        <v>0</v>
      </c>
      <c r="T129" s="783"/>
      <c r="U129" s="784">
        <f>ROUND(T129*$H129,2)</f>
        <v>0</v>
      </c>
      <c r="V129" s="1757">
        <v>35</v>
      </c>
      <c r="W129" s="1758">
        <f>ROUND(V129*$H129,2)</f>
        <v>245857.5</v>
      </c>
      <c r="X129" s="783"/>
      <c r="Y129" s="784">
        <f>ROUND(X129*$H129,2)</f>
        <v>0</v>
      </c>
      <c r="Z129" s="1757"/>
      <c r="AA129" s="1758">
        <f>ROUND(Z129*$H129,2)</f>
        <v>0</v>
      </c>
      <c r="AB129" s="1757">
        <v>27</v>
      </c>
      <c r="AC129" s="1758">
        <f>ROUND(AB129*$H129,2)</f>
        <v>189661.5</v>
      </c>
      <c r="AD129" s="783"/>
      <c r="AE129" s="784">
        <f>ROUND(AD129*$H129,2)</f>
        <v>0</v>
      </c>
      <c r="AF129" s="783"/>
      <c r="AG129" s="784">
        <f>ROUND(AF129*$H129,2)</f>
        <v>0</v>
      </c>
      <c r="AH129" s="783"/>
      <c r="AI129" s="784">
        <f>ROUND(AH129*$H129,2)</f>
        <v>0</v>
      </c>
      <c r="AJ129" s="783"/>
      <c r="AK129" s="784">
        <f>ROUND(AJ129*$H129,2)</f>
        <v>0</v>
      </c>
      <c r="AL129" s="783"/>
      <c r="AM129" s="784">
        <f>ROUND(AL129*$H129,2)</f>
        <v>0</v>
      </c>
      <c r="AN129" s="1757">
        <v>0</v>
      </c>
      <c r="AO129" s="1758">
        <f>ROUND(AN129*$H129,2)</f>
        <v>0</v>
      </c>
      <c r="AP129" s="2121"/>
      <c r="AQ129" s="2122">
        <f>ROUND(AP129*$H129,2)</f>
        <v>0</v>
      </c>
      <c r="AR129" s="783">
        <f>AP129+AN129+AL129+AJ129+AH129+AF129+AD129+AB129+Z129+X129+V129+T129+R129+P129+N129+L129+J129</f>
        <v>62</v>
      </c>
      <c r="AS129" s="784">
        <f>ROUND(AR129*H129,2)</f>
        <v>435519</v>
      </c>
      <c r="AT129" s="783">
        <f>G129-AR129</f>
        <v>11.159999999999997</v>
      </c>
      <c r="AU129" s="784">
        <f>ROUND(AT129*H129,2)</f>
        <v>78393.42</v>
      </c>
      <c r="AV129" s="1072">
        <f>AU129/I129</f>
        <v>0.15254237288135594</v>
      </c>
      <c r="JQ129" s="44"/>
      <c r="JR129" s="586" t="s">
        <v>7</v>
      </c>
      <c r="JS129" s="587" t="s">
        <v>31</v>
      </c>
      <c r="JT129" s="690"/>
      <c r="JU129" s="45">
        <f>JT129*G129</f>
        <v>0</v>
      </c>
      <c r="JV129" s="45">
        <v>0</v>
      </c>
      <c r="JW129" s="45">
        <f>JV129*G129</f>
        <v>0</v>
      </c>
      <c r="JX129" s="45">
        <v>0</v>
      </c>
      <c r="JY129" s="588">
        <f>JX129*G129</f>
        <v>0</v>
      </c>
      <c r="KW129" s="46" t="s">
        <v>110</v>
      </c>
      <c r="KY129" s="46" t="s">
        <v>105</v>
      </c>
      <c r="KZ129" s="46" t="s">
        <v>46</v>
      </c>
      <c r="LD129" s="46" t="s">
        <v>103</v>
      </c>
      <c r="LJ129" s="589">
        <f>IF(JS129="základní",I129,0)</f>
        <v>513912.42</v>
      </c>
      <c r="LK129" s="589">
        <f>IF(JS129="snížená",I129,0)</f>
        <v>0</v>
      </c>
      <c r="LL129" s="589">
        <f>IF(JS129="zákl. přenesená",I129,0)</f>
        <v>0</v>
      </c>
      <c r="LM129" s="589">
        <f>IF(JS129="sníž. přenesená",I129,0)</f>
        <v>0</v>
      </c>
      <c r="LN129" s="589">
        <f>IF(JS129="nulová",I129,0)</f>
        <v>0</v>
      </c>
      <c r="LO129" s="46" t="s">
        <v>45</v>
      </c>
      <c r="LP129" s="589">
        <f>ROUND(H129*G129,2)</f>
        <v>513912.42</v>
      </c>
      <c r="LQ129" s="46" t="s">
        <v>110</v>
      </c>
      <c r="LR129" s="46" t="s">
        <v>1608</v>
      </c>
    </row>
    <row r="130" spans="1:330" s="3" customFormat="1" ht="30" customHeight="1" x14ac:dyDescent="0.2">
      <c r="A130" s="43"/>
      <c r="B130" s="625"/>
      <c r="C130" s="689" t="s">
        <v>112</v>
      </c>
      <c r="D130" s="690"/>
      <c r="E130" s="626" t="s">
        <v>1387</v>
      </c>
      <c r="F130" s="690"/>
      <c r="G130" s="690"/>
      <c r="H130" s="197"/>
      <c r="I130" s="690"/>
      <c r="J130" s="777"/>
      <c r="K130" s="778"/>
      <c r="L130" s="777"/>
      <c r="M130" s="778"/>
      <c r="N130" s="777"/>
      <c r="O130" s="778"/>
      <c r="P130" s="777"/>
      <c r="Q130" s="778"/>
      <c r="R130" s="777"/>
      <c r="S130" s="778"/>
      <c r="T130" s="777"/>
      <c r="U130" s="778"/>
      <c r="V130" s="1751"/>
      <c r="W130" s="1752"/>
      <c r="X130" s="777"/>
      <c r="Y130" s="778"/>
      <c r="Z130" s="1751"/>
      <c r="AA130" s="1752"/>
      <c r="AB130" s="1751"/>
      <c r="AC130" s="1752"/>
      <c r="AD130" s="777"/>
      <c r="AE130" s="778"/>
      <c r="AF130" s="777"/>
      <c r="AG130" s="778"/>
      <c r="AH130" s="777"/>
      <c r="AI130" s="778"/>
      <c r="AJ130" s="777"/>
      <c r="AK130" s="778"/>
      <c r="AL130" s="777"/>
      <c r="AM130" s="778"/>
      <c r="AN130" s="1751"/>
      <c r="AO130" s="1752"/>
      <c r="AP130" s="2115"/>
      <c r="AQ130" s="2116"/>
      <c r="AR130" s="777"/>
      <c r="AS130" s="778"/>
      <c r="AT130" s="777"/>
      <c r="AU130" s="778"/>
      <c r="AV130" s="1071"/>
      <c r="JQ130" s="44"/>
      <c r="JR130" s="742"/>
      <c r="JS130" s="690"/>
      <c r="JT130" s="690"/>
      <c r="JU130" s="690"/>
      <c r="JV130" s="690"/>
      <c r="JW130" s="690"/>
      <c r="JX130" s="690"/>
      <c r="JY130" s="743"/>
      <c r="KY130" s="46" t="s">
        <v>112</v>
      </c>
      <c r="KZ130" s="46" t="s">
        <v>46</v>
      </c>
    </row>
    <row r="131" spans="1:330" s="745" customFormat="1" ht="30" customHeight="1" x14ac:dyDescent="0.2">
      <c r="A131" s="744"/>
      <c r="B131" s="627"/>
      <c r="C131" s="689" t="s">
        <v>114</v>
      </c>
      <c r="D131" s="628" t="s">
        <v>7</v>
      </c>
      <c r="E131" s="629" t="s">
        <v>762</v>
      </c>
      <c r="F131" s="630"/>
      <c r="G131" s="628" t="s">
        <v>7</v>
      </c>
      <c r="H131" s="631"/>
      <c r="I131" s="630"/>
      <c r="J131" s="779"/>
      <c r="K131" s="780"/>
      <c r="L131" s="779"/>
      <c r="M131" s="780"/>
      <c r="N131" s="779"/>
      <c r="O131" s="780"/>
      <c r="P131" s="779"/>
      <c r="Q131" s="780"/>
      <c r="R131" s="779"/>
      <c r="S131" s="780"/>
      <c r="T131" s="779"/>
      <c r="U131" s="780"/>
      <c r="V131" s="1753"/>
      <c r="W131" s="1754"/>
      <c r="X131" s="779"/>
      <c r="Y131" s="780"/>
      <c r="Z131" s="1753"/>
      <c r="AA131" s="1754"/>
      <c r="AB131" s="1753"/>
      <c r="AC131" s="1754"/>
      <c r="AD131" s="779"/>
      <c r="AE131" s="780"/>
      <c r="AF131" s="779"/>
      <c r="AG131" s="780"/>
      <c r="AH131" s="779"/>
      <c r="AI131" s="780"/>
      <c r="AJ131" s="779"/>
      <c r="AK131" s="780"/>
      <c r="AL131" s="779"/>
      <c r="AM131" s="780"/>
      <c r="AN131" s="1753"/>
      <c r="AO131" s="1754"/>
      <c r="AP131" s="2117"/>
      <c r="AQ131" s="2118"/>
      <c r="AR131" s="779"/>
      <c r="AS131" s="780"/>
      <c r="AT131" s="779"/>
      <c r="AU131" s="780"/>
      <c r="AV131" s="918"/>
      <c r="JQ131" s="746"/>
      <c r="JR131" s="747"/>
      <c r="JS131" s="630"/>
      <c r="JT131" s="630"/>
      <c r="JU131" s="630"/>
      <c r="JV131" s="630"/>
      <c r="JW131" s="630"/>
      <c r="JX131" s="630"/>
      <c r="JY131" s="748"/>
      <c r="KY131" s="749" t="s">
        <v>114</v>
      </c>
      <c r="KZ131" s="749" t="s">
        <v>46</v>
      </c>
      <c r="LA131" s="745" t="s">
        <v>45</v>
      </c>
      <c r="LB131" s="745" t="s">
        <v>23</v>
      </c>
      <c r="LC131" s="745" t="s">
        <v>44</v>
      </c>
      <c r="LD131" s="749" t="s">
        <v>103</v>
      </c>
    </row>
    <row r="132" spans="1:330" s="745" customFormat="1" ht="30" customHeight="1" x14ac:dyDescent="0.2">
      <c r="A132" s="744"/>
      <c r="B132" s="627"/>
      <c r="C132" s="689" t="s">
        <v>114</v>
      </c>
      <c r="D132" s="628" t="s">
        <v>7</v>
      </c>
      <c r="E132" s="629" t="s">
        <v>1380</v>
      </c>
      <c r="F132" s="630"/>
      <c r="G132" s="628" t="s">
        <v>7</v>
      </c>
      <c r="H132" s="631"/>
      <c r="I132" s="630"/>
      <c r="J132" s="779"/>
      <c r="K132" s="780"/>
      <c r="L132" s="779"/>
      <c r="M132" s="780"/>
      <c r="N132" s="779"/>
      <c r="O132" s="780"/>
      <c r="P132" s="779"/>
      <c r="Q132" s="780"/>
      <c r="R132" s="779"/>
      <c r="S132" s="780"/>
      <c r="T132" s="779"/>
      <c r="U132" s="780"/>
      <c r="V132" s="1753"/>
      <c r="W132" s="1754"/>
      <c r="X132" s="779"/>
      <c r="Y132" s="780"/>
      <c r="Z132" s="1753"/>
      <c r="AA132" s="1754"/>
      <c r="AB132" s="1753"/>
      <c r="AC132" s="1754"/>
      <c r="AD132" s="779"/>
      <c r="AE132" s="780"/>
      <c r="AF132" s="779"/>
      <c r="AG132" s="780"/>
      <c r="AH132" s="779"/>
      <c r="AI132" s="780"/>
      <c r="AJ132" s="779"/>
      <c r="AK132" s="780"/>
      <c r="AL132" s="779"/>
      <c r="AM132" s="780"/>
      <c r="AN132" s="1753"/>
      <c r="AO132" s="1754"/>
      <c r="AP132" s="2117"/>
      <c r="AQ132" s="2118"/>
      <c r="AR132" s="779"/>
      <c r="AS132" s="780"/>
      <c r="AT132" s="779"/>
      <c r="AU132" s="780"/>
      <c r="AV132" s="918"/>
      <c r="JQ132" s="746"/>
      <c r="JR132" s="747"/>
      <c r="JS132" s="630"/>
      <c r="JT132" s="630"/>
      <c r="JU132" s="630"/>
      <c r="JV132" s="630"/>
      <c r="JW132" s="630"/>
      <c r="JX132" s="630"/>
      <c r="JY132" s="748"/>
      <c r="KY132" s="749" t="s">
        <v>114</v>
      </c>
      <c r="KZ132" s="749" t="s">
        <v>46</v>
      </c>
      <c r="LA132" s="745" t="s">
        <v>45</v>
      </c>
      <c r="LB132" s="745" t="s">
        <v>23</v>
      </c>
      <c r="LC132" s="745" t="s">
        <v>44</v>
      </c>
      <c r="LD132" s="749" t="s">
        <v>103</v>
      </c>
    </row>
    <row r="133" spans="1:330" s="751" customFormat="1" ht="30" customHeight="1" x14ac:dyDescent="0.2">
      <c r="A133" s="750"/>
      <c r="B133" s="633"/>
      <c r="C133" s="689" t="s">
        <v>114</v>
      </c>
      <c r="D133" s="634" t="s">
        <v>7</v>
      </c>
      <c r="E133" s="635" t="s">
        <v>1609</v>
      </c>
      <c r="F133" s="636"/>
      <c r="G133" s="637">
        <v>73.16</v>
      </c>
      <c r="H133" s="638"/>
      <c r="I133" s="636"/>
      <c r="J133" s="781"/>
      <c r="K133" s="782"/>
      <c r="L133" s="781"/>
      <c r="M133" s="782"/>
      <c r="N133" s="781"/>
      <c r="O133" s="782"/>
      <c r="P133" s="781"/>
      <c r="Q133" s="782"/>
      <c r="R133" s="781"/>
      <c r="S133" s="782"/>
      <c r="T133" s="781"/>
      <c r="U133" s="782"/>
      <c r="V133" s="1755"/>
      <c r="W133" s="1756"/>
      <c r="X133" s="781"/>
      <c r="Y133" s="782"/>
      <c r="Z133" s="1755"/>
      <c r="AA133" s="1756"/>
      <c r="AB133" s="1755"/>
      <c r="AC133" s="1756"/>
      <c r="AD133" s="781"/>
      <c r="AE133" s="782"/>
      <c r="AF133" s="781"/>
      <c r="AG133" s="782"/>
      <c r="AH133" s="781"/>
      <c r="AI133" s="782"/>
      <c r="AJ133" s="781"/>
      <c r="AK133" s="782"/>
      <c r="AL133" s="781"/>
      <c r="AM133" s="782"/>
      <c r="AN133" s="2392"/>
      <c r="AO133" s="1756"/>
      <c r="AP133" s="2119"/>
      <c r="AQ133" s="2120"/>
      <c r="AR133" s="781"/>
      <c r="AS133" s="782"/>
      <c r="AT133" s="781"/>
      <c r="AU133" s="782"/>
      <c r="AV133" s="919"/>
      <c r="JQ133" s="752"/>
      <c r="JR133" s="753"/>
      <c r="JS133" s="636"/>
      <c r="JT133" s="636"/>
      <c r="JU133" s="636"/>
      <c r="JV133" s="636"/>
      <c r="JW133" s="636"/>
      <c r="JX133" s="636"/>
      <c r="JY133" s="754"/>
      <c r="KY133" s="755" t="s">
        <v>114</v>
      </c>
      <c r="KZ133" s="755" t="s">
        <v>46</v>
      </c>
      <c r="LA133" s="751" t="s">
        <v>46</v>
      </c>
      <c r="LB133" s="751" t="s">
        <v>23</v>
      </c>
      <c r="LC133" s="751" t="s">
        <v>45</v>
      </c>
      <c r="LD133" s="755" t="s">
        <v>103</v>
      </c>
    </row>
    <row r="134" spans="1:330" s="3" customFormat="1" ht="30" customHeight="1" x14ac:dyDescent="0.2">
      <c r="A134" s="43"/>
      <c r="B134" s="550" t="s">
        <v>249</v>
      </c>
      <c r="C134" s="558" t="s">
        <v>105</v>
      </c>
      <c r="D134" s="559" t="s">
        <v>244</v>
      </c>
      <c r="E134" s="560" t="s">
        <v>245</v>
      </c>
      <c r="F134" s="561" t="s">
        <v>108</v>
      </c>
      <c r="G134" s="562">
        <v>2947.42</v>
      </c>
      <c r="H134" s="563">
        <v>114.7</v>
      </c>
      <c r="I134" s="772">
        <f>ROUND(H134*G134,2)</f>
        <v>338069.07</v>
      </c>
      <c r="J134" s="783"/>
      <c r="K134" s="784">
        <f>ROUND(J134*$H134,2)</f>
        <v>0</v>
      </c>
      <c r="L134" s="783"/>
      <c r="M134" s="784">
        <f>ROUND(L134*$H134,2)</f>
        <v>0</v>
      </c>
      <c r="N134" s="783"/>
      <c r="O134" s="784">
        <f>ROUND(N134*$H134,2)</f>
        <v>0</v>
      </c>
      <c r="P134" s="783"/>
      <c r="Q134" s="784">
        <f>ROUND(P134*$H134,2)</f>
        <v>0</v>
      </c>
      <c r="R134" s="783"/>
      <c r="S134" s="784">
        <f>ROUND(R134*$H134,2)</f>
        <v>0</v>
      </c>
      <c r="T134" s="783"/>
      <c r="U134" s="784">
        <f>ROUND(T134*$H134,2)</f>
        <v>0</v>
      </c>
      <c r="V134" s="1757">
        <v>1320</v>
      </c>
      <c r="W134" s="1758">
        <f>ROUND(V134*$H134,2)</f>
        <v>151404</v>
      </c>
      <c r="X134" s="783"/>
      <c r="Y134" s="784">
        <f>ROUND(X134*$H134,2)</f>
        <v>0</v>
      </c>
      <c r="Z134" s="1757"/>
      <c r="AA134" s="1758">
        <f>ROUND(Z134*$H134,2)</f>
        <v>0</v>
      </c>
      <c r="AB134" s="1757">
        <v>330</v>
      </c>
      <c r="AC134" s="1758">
        <f>ROUND(AB134*$H134,2)</f>
        <v>37851</v>
      </c>
      <c r="AD134" s="783"/>
      <c r="AE134" s="784">
        <f>ROUND(AD134*$H134,2)</f>
        <v>0</v>
      </c>
      <c r="AF134" s="783"/>
      <c r="AG134" s="784">
        <f>ROUND(AF134*$H134,2)</f>
        <v>0</v>
      </c>
      <c r="AH134" s="783"/>
      <c r="AI134" s="784">
        <f>ROUND(AH134*$H134,2)</f>
        <v>0</v>
      </c>
      <c r="AJ134" s="783"/>
      <c r="AK134" s="784">
        <f>ROUND(AJ134*$H134,2)</f>
        <v>0</v>
      </c>
      <c r="AL134" s="783">
        <v>492</v>
      </c>
      <c r="AM134" s="784">
        <f>ROUND(AL134*$H134,2)</f>
        <v>56432.4</v>
      </c>
      <c r="AN134" s="1757">
        <v>400</v>
      </c>
      <c r="AO134" s="1758">
        <f>ROUND(AN134*$H134,2)</f>
        <v>45880</v>
      </c>
      <c r="AP134" s="2121"/>
      <c r="AQ134" s="2122">
        <f>ROUND(AP134*$H134,2)</f>
        <v>0</v>
      </c>
      <c r="AR134" s="783">
        <f>AP134+AN134+AL134+AJ134+AH134+AF134+AD134+AB134+Z134+X134+V134+T134+R134+P134+N134+L134+J134</f>
        <v>2542</v>
      </c>
      <c r="AS134" s="784">
        <f>ROUND(AR134*H134,2)</f>
        <v>291567.40000000002</v>
      </c>
      <c r="AT134" s="2393">
        <f>G134-AR134</f>
        <v>405.42000000000007</v>
      </c>
      <c r="AU134" s="2394">
        <f>ROUND(AT134*H134,2)</f>
        <v>46501.67</v>
      </c>
      <c r="AV134" s="2395">
        <f>AU134/I134</f>
        <v>0.13755079694217515</v>
      </c>
      <c r="AW134" s="763" t="s">
        <v>2619</v>
      </c>
      <c r="JQ134" s="44"/>
      <c r="JR134" s="586" t="s">
        <v>7</v>
      </c>
      <c r="JS134" s="587" t="s">
        <v>31</v>
      </c>
      <c r="JT134" s="690"/>
      <c r="JU134" s="45">
        <f>JT134*G134</f>
        <v>0</v>
      </c>
      <c r="JV134" s="45">
        <v>8.4999999999999995E-4</v>
      </c>
      <c r="JW134" s="45">
        <f>JV134*G134</f>
        <v>2.5053069999999997</v>
      </c>
      <c r="JX134" s="45">
        <v>0</v>
      </c>
      <c r="JY134" s="588">
        <f>JX134*G134</f>
        <v>0</v>
      </c>
      <c r="KW134" s="46" t="s">
        <v>110</v>
      </c>
      <c r="KY134" s="46" t="s">
        <v>105</v>
      </c>
      <c r="KZ134" s="46" t="s">
        <v>46</v>
      </c>
      <c r="LD134" s="46" t="s">
        <v>103</v>
      </c>
      <c r="LJ134" s="589">
        <f>IF(JS134="základní",I134,0)</f>
        <v>338069.07</v>
      </c>
      <c r="LK134" s="589">
        <f>IF(JS134="snížená",I134,0)</f>
        <v>0</v>
      </c>
      <c r="LL134" s="589">
        <f>IF(JS134="zákl. přenesená",I134,0)</f>
        <v>0</v>
      </c>
      <c r="LM134" s="589">
        <f>IF(JS134="sníž. přenesená",I134,0)</f>
        <v>0</v>
      </c>
      <c r="LN134" s="589">
        <f>IF(JS134="nulová",I134,0)</f>
        <v>0</v>
      </c>
      <c r="LO134" s="46" t="s">
        <v>45</v>
      </c>
      <c r="LP134" s="589">
        <f>ROUND(H134*G134,2)</f>
        <v>338069.07</v>
      </c>
      <c r="LQ134" s="46" t="s">
        <v>110</v>
      </c>
      <c r="LR134" s="46" t="s">
        <v>1610</v>
      </c>
    </row>
    <row r="135" spans="1:330" s="3" customFormat="1" ht="30" customHeight="1" x14ac:dyDescent="0.2">
      <c r="A135" s="43"/>
      <c r="B135" s="625"/>
      <c r="C135" s="689" t="s">
        <v>112</v>
      </c>
      <c r="D135" s="690"/>
      <c r="E135" s="626" t="s">
        <v>247</v>
      </c>
      <c r="F135" s="690"/>
      <c r="G135" s="690"/>
      <c r="H135" s="197"/>
      <c r="I135" s="690"/>
      <c r="J135" s="777"/>
      <c r="K135" s="778"/>
      <c r="L135" s="777"/>
      <c r="M135" s="778"/>
      <c r="N135" s="777"/>
      <c r="O135" s="778"/>
      <c r="P135" s="777"/>
      <c r="Q135" s="778"/>
      <c r="R135" s="777"/>
      <c r="S135" s="778"/>
      <c r="T135" s="777"/>
      <c r="U135" s="778"/>
      <c r="V135" s="1751"/>
      <c r="W135" s="1752"/>
      <c r="X135" s="777"/>
      <c r="Y135" s="778"/>
      <c r="Z135" s="1751"/>
      <c r="AA135" s="1752"/>
      <c r="AB135" s="1751"/>
      <c r="AC135" s="1752"/>
      <c r="AD135" s="777"/>
      <c r="AE135" s="778"/>
      <c r="AF135" s="777"/>
      <c r="AG135" s="778"/>
      <c r="AH135" s="777"/>
      <c r="AI135" s="778"/>
      <c r="AJ135" s="777"/>
      <c r="AK135" s="778"/>
      <c r="AL135" s="777"/>
      <c r="AM135" s="778"/>
      <c r="AN135" s="1751"/>
      <c r="AO135" s="1752"/>
      <c r="AP135" s="2115"/>
      <c r="AQ135" s="2116"/>
      <c r="AR135" s="777"/>
      <c r="AS135" s="778"/>
      <c r="AT135" s="777"/>
      <c r="AU135" s="778"/>
      <c r="AV135" s="1071"/>
      <c r="JQ135" s="44"/>
      <c r="JR135" s="742"/>
      <c r="JS135" s="690"/>
      <c r="JT135" s="690"/>
      <c r="JU135" s="690"/>
      <c r="JV135" s="690"/>
      <c r="JW135" s="690"/>
      <c r="JX135" s="690"/>
      <c r="JY135" s="743"/>
      <c r="KY135" s="46" t="s">
        <v>112</v>
      </c>
      <c r="KZ135" s="46" t="s">
        <v>46</v>
      </c>
    </row>
    <row r="136" spans="1:330" s="745" customFormat="1" ht="30" customHeight="1" x14ac:dyDescent="0.2">
      <c r="A136" s="744"/>
      <c r="B136" s="627"/>
      <c r="C136" s="689" t="s">
        <v>114</v>
      </c>
      <c r="D136" s="628" t="s">
        <v>7</v>
      </c>
      <c r="E136" s="629" t="s">
        <v>1401</v>
      </c>
      <c r="F136" s="630"/>
      <c r="G136" s="628" t="s">
        <v>7</v>
      </c>
      <c r="H136" s="631"/>
      <c r="I136" s="630"/>
      <c r="J136" s="779"/>
      <c r="K136" s="780"/>
      <c r="L136" s="779"/>
      <c r="M136" s="780"/>
      <c r="N136" s="779"/>
      <c r="O136" s="780"/>
      <c r="P136" s="779"/>
      <c r="Q136" s="780"/>
      <c r="R136" s="779"/>
      <c r="S136" s="780"/>
      <c r="T136" s="779"/>
      <c r="U136" s="780"/>
      <c r="V136" s="1753"/>
      <c r="W136" s="1754"/>
      <c r="X136" s="779"/>
      <c r="Y136" s="780"/>
      <c r="Z136" s="1753"/>
      <c r="AA136" s="1754"/>
      <c r="AB136" s="1753"/>
      <c r="AC136" s="1754"/>
      <c r="AD136" s="779"/>
      <c r="AE136" s="780"/>
      <c r="AF136" s="779"/>
      <c r="AG136" s="780"/>
      <c r="AH136" s="779"/>
      <c r="AI136" s="780"/>
      <c r="AJ136" s="779"/>
      <c r="AK136" s="780"/>
      <c r="AL136" s="779"/>
      <c r="AM136" s="780"/>
      <c r="AN136" s="1753"/>
      <c r="AO136" s="1754"/>
      <c r="AP136" s="2117"/>
      <c r="AQ136" s="2118"/>
      <c r="AR136" s="779"/>
      <c r="AS136" s="780"/>
      <c r="AT136" s="779"/>
      <c r="AU136" s="780"/>
      <c r="AV136" s="918"/>
      <c r="JQ136" s="746"/>
      <c r="JR136" s="747"/>
      <c r="JS136" s="630"/>
      <c r="JT136" s="630"/>
      <c r="JU136" s="630"/>
      <c r="JV136" s="630"/>
      <c r="JW136" s="630"/>
      <c r="JX136" s="630"/>
      <c r="JY136" s="748"/>
      <c r="KY136" s="749" t="s">
        <v>114</v>
      </c>
      <c r="KZ136" s="749" t="s">
        <v>46</v>
      </c>
      <c r="LA136" s="745" t="s">
        <v>45</v>
      </c>
      <c r="LB136" s="745" t="s">
        <v>23</v>
      </c>
      <c r="LC136" s="745" t="s">
        <v>44</v>
      </c>
      <c r="LD136" s="749" t="s">
        <v>103</v>
      </c>
    </row>
    <row r="137" spans="1:330" s="751" customFormat="1" ht="30" customHeight="1" x14ac:dyDescent="0.2">
      <c r="A137" s="750"/>
      <c r="B137" s="633"/>
      <c r="C137" s="689" t="s">
        <v>114</v>
      </c>
      <c r="D137" s="634" t="s">
        <v>7</v>
      </c>
      <c r="E137" s="635" t="s">
        <v>1611</v>
      </c>
      <c r="F137" s="636"/>
      <c r="G137" s="637">
        <v>2947.42</v>
      </c>
      <c r="H137" s="638"/>
      <c r="I137" s="636"/>
      <c r="J137" s="781"/>
      <c r="K137" s="782"/>
      <c r="L137" s="781"/>
      <c r="M137" s="782"/>
      <c r="N137" s="781"/>
      <c r="O137" s="782"/>
      <c r="P137" s="781"/>
      <c r="Q137" s="782"/>
      <c r="R137" s="781"/>
      <c r="S137" s="782"/>
      <c r="T137" s="781"/>
      <c r="U137" s="782"/>
      <c r="V137" s="1755"/>
      <c r="W137" s="1756"/>
      <c r="X137" s="781"/>
      <c r="Y137" s="782"/>
      <c r="Z137" s="1755"/>
      <c r="AA137" s="1756"/>
      <c r="AB137" s="1755"/>
      <c r="AC137" s="1756"/>
      <c r="AD137" s="781"/>
      <c r="AE137" s="782"/>
      <c r="AF137" s="781"/>
      <c r="AG137" s="782"/>
      <c r="AH137" s="781"/>
      <c r="AI137" s="782"/>
      <c r="AJ137" s="781"/>
      <c r="AK137" s="782"/>
      <c r="AL137" s="781"/>
      <c r="AM137" s="782"/>
      <c r="AN137" s="1755"/>
      <c r="AO137" s="1756"/>
      <c r="AP137" s="2119"/>
      <c r="AQ137" s="2120"/>
      <c r="AR137" s="781"/>
      <c r="AS137" s="782"/>
      <c r="AT137" s="781"/>
      <c r="AU137" s="782"/>
      <c r="AV137" s="919"/>
      <c r="JQ137" s="752"/>
      <c r="JR137" s="753"/>
      <c r="JS137" s="636"/>
      <c r="JT137" s="636"/>
      <c r="JU137" s="636"/>
      <c r="JV137" s="636"/>
      <c r="JW137" s="636"/>
      <c r="JX137" s="636"/>
      <c r="JY137" s="754"/>
      <c r="KY137" s="755" t="s">
        <v>114</v>
      </c>
      <c r="KZ137" s="755" t="s">
        <v>46</v>
      </c>
      <c r="LA137" s="751" t="s">
        <v>46</v>
      </c>
      <c r="LB137" s="751" t="s">
        <v>23</v>
      </c>
      <c r="LC137" s="751" t="s">
        <v>45</v>
      </c>
      <c r="LD137" s="755" t="s">
        <v>103</v>
      </c>
    </row>
    <row r="138" spans="1:330" s="3" customFormat="1" ht="30" customHeight="1" x14ac:dyDescent="0.2">
      <c r="A138" s="43"/>
      <c r="B138" s="550" t="s">
        <v>254</v>
      </c>
      <c r="C138" s="558" t="s">
        <v>105</v>
      </c>
      <c r="D138" s="559" t="s">
        <v>250</v>
      </c>
      <c r="E138" s="560" t="s">
        <v>251</v>
      </c>
      <c r="F138" s="561" t="s">
        <v>108</v>
      </c>
      <c r="G138" s="562">
        <v>2947.42</v>
      </c>
      <c r="H138" s="563">
        <v>90</v>
      </c>
      <c r="I138" s="772">
        <f>ROUND(H138*G138,2)</f>
        <v>265267.8</v>
      </c>
      <c r="J138" s="783"/>
      <c r="K138" s="784">
        <f>ROUND(J138*$H138,2)</f>
        <v>0</v>
      </c>
      <c r="L138" s="783"/>
      <c r="M138" s="784">
        <f>ROUND(L138*$H138,2)</f>
        <v>0</v>
      </c>
      <c r="N138" s="783"/>
      <c r="O138" s="784">
        <f>ROUND(N138*$H138,2)</f>
        <v>0</v>
      </c>
      <c r="P138" s="783"/>
      <c r="Q138" s="784">
        <f>ROUND(P138*$H138,2)</f>
        <v>0</v>
      </c>
      <c r="R138" s="783"/>
      <c r="S138" s="784">
        <f>ROUND(R138*$H138,2)</f>
        <v>0</v>
      </c>
      <c r="T138" s="783"/>
      <c r="U138" s="784">
        <f>ROUND(T138*$H138,2)</f>
        <v>0</v>
      </c>
      <c r="V138" s="1757">
        <v>1320</v>
      </c>
      <c r="W138" s="1758">
        <f>ROUND(V138*$H138,2)</f>
        <v>118800</v>
      </c>
      <c r="X138" s="783"/>
      <c r="Y138" s="784">
        <f>ROUND(X138*$H138,2)</f>
        <v>0</v>
      </c>
      <c r="Z138" s="1757"/>
      <c r="AA138" s="1758">
        <f>ROUND(Z138*$H138,2)</f>
        <v>0</v>
      </c>
      <c r="AB138" s="1757">
        <v>330</v>
      </c>
      <c r="AC138" s="1758">
        <f>ROUND(AB138*$H138,2)</f>
        <v>29700</v>
      </c>
      <c r="AD138" s="783"/>
      <c r="AE138" s="784">
        <f>ROUND(AD138*$H138,2)</f>
        <v>0</v>
      </c>
      <c r="AF138" s="783"/>
      <c r="AG138" s="784">
        <f>ROUND(AF138*$H138,2)</f>
        <v>0</v>
      </c>
      <c r="AH138" s="783"/>
      <c r="AI138" s="784">
        <f>ROUND(AH138*$H138,2)</f>
        <v>0</v>
      </c>
      <c r="AJ138" s="783"/>
      <c r="AK138" s="784">
        <f>ROUND(AJ138*$H138,2)</f>
        <v>0</v>
      </c>
      <c r="AL138" s="783">
        <v>492</v>
      </c>
      <c r="AM138" s="784">
        <f>ROUND(AL138*$H138,2)</f>
        <v>44280</v>
      </c>
      <c r="AN138" s="1757">
        <v>400</v>
      </c>
      <c r="AO138" s="1758">
        <f>ROUND(AN138*$H138,2)</f>
        <v>36000</v>
      </c>
      <c r="AP138" s="2121"/>
      <c r="AQ138" s="2122">
        <f>ROUND(AP138*$H138,2)</f>
        <v>0</v>
      </c>
      <c r="AR138" s="783">
        <f>AP138+AN138+AL138+AJ138+AH138+AF138+AD138+AB138+Z138+X138+V138+T138+R138+P138+N138+L138+J138</f>
        <v>2542</v>
      </c>
      <c r="AS138" s="784">
        <f>ROUND(AR138*H138,2)</f>
        <v>228780</v>
      </c>
      <c r="AT138" s="2393">
        <f>G138-AR138</f>
        <v>405.42000000000007</v>
      </c>
      <c r="AU138" s="2394">
        <f>ROUND(AT138*H138,2)</f>
        <v>36487.800000000003</v>
      </c>
      <c r="AV138" s="2395">
        <f>AU138/I138</f>
        <v>0.13755080714658924</v>
      </c>
      <c r="AW138" s="763" t="s">
        <v>2619</v>
      </c>
      <c r="JQ138" s="44"/>
      <c r="JR138" s="586" t="s">
        <v>7</v>
      </c>
      <c r="JS138" s="587" t="s">
        <v>31</v>
      </c>
      <c r="JT138" s="690"/>
      <c r="JU138" s="45">
        <f>JT138*G138</f>
        <v>0</v>
      </c>
      <c r="JV138" s="45">
        <v>0</v>
      </c>
      <c r="JW138" s="45">
        <f>JV138*G138</f>
        <v>0</v>
      </c>
      <c r="JX138" s="45">
        <v>0</v>
      </c>
      <c r="JY138" s="588">
        <f>JX138*G138</f>
        <v>0</v>
      </c>
      <c r="KW138" s="46" t="s">
        <v>110</v>
      </c>
      <c r="KY138" s="46" t="s">
        <v>105</v>
      </c>
      <c r="KZ138" s="46" t="s">
        <v>46</v>
      </c>
      <c r="LD138" s="46" t="s">
        <v>103</v>
      </c>
      <c r="LJ138" s="589">
        <f>IF(JS138="základní",I138,0)</f>
        <v>265267.8</v>
      </c>
      <c r="LK138" s="589">
        <f>IF(JS138="snížená",I138,0)</f>
        <v>0</v>
      </c>
      <c r="LL138" s="589">
        <f>IF(JS138="zákl. přenesená",I138,0)</f>
        <v>0</v>
      </c>
      <c r="LM138" s="589">
        <f>IF(JS138="sníž. přenesená",I138,0)</f>
        <v>0</v>
      </c>
      <c r="LN138" s="589">
        <f>IF(JS138="nulová",I138,0)</f>
        <v>0</v>
      </c>
      <c r="LO138" s="46" t="s">
        <v>45</v>
      </c>
      <c r="LP138" s="589">
        <f>ROUND(H138*G138,2)</f>
        <v>265267.8</v>
      </c>
      <c r="LQ138" s="46" t="s">
        <v>110</v>
      </c>
      <c r="LR138" s="46" t="s">
        <v>1612</v>
      </c>
    </row>
    <row r="139" spans="1:330" s="751" customFormat="1" ht="30" customHeight="1" x14ac:dyDescent="0.2">
      <c r="A139" s="750"/>
      <c r="B139" s="633"/>
      <c r="C139" s="689" t="s">
        <v>114</v>
      </c>
      <c r="D139" s="634" t="s">
        <v>7</v>
      </c>
      <c r="E139" s="635" t="s">
        <v>1613</v>
      </c>
      <c r="F139" s="636"/>
      <c r="G139" s="637">
        <v>2947.42</v>
      </c>
      <c r="H139" s="638"/>
      <c r="I139" s="636"/>
      <c r="J139" s="781"/>
      <c r="K139" s="782"/>
      <c r="L139" s="781"/>
      <c r="M139" s="782"/>
      <c r="N139" s="781"/>
      <c r="O139" s="782"/>
      <c r="P139" s="781"/>
      <c r="Q139" s="782"/>
      <c r="R139" s="781"/>
      <c r="S139" s="782"/>
      <c r="T139" s="781"/>
      <c r="U139" s="782"/>
      <c r="V139" s="1755"/>
      <c r="W139" s="1756"/>
      <c r="X139" s="781"/>
      <c r="Y139" s="782"/>
      <c r="Z139" s="1755"/>
      <c r="AA139" s="1756"/>
      <c r="AB139" s="1755"/>
      <c r="AC139" s="1756"/>
      <c r="AD139" s="781"/>
      <c r="AE139" s="782"/>
      <c r="AF139" s="781"/>
      <c r="AG139" s="782"/>
      <c r="AH139" s="781"/>
      <c r="AI139" s="782"/>
      <c r="AJ139" s="781"/>
      <c r="AK139" s="782"/>
      <c r="AL139" s="781"/>
      <c r="AM139" s="782"/>
      <c r="AN139" s="1755"/>
      <c r="AO139" s="1756"/>
      <c r="AP139" s="2119"/>
      <c r="AQ139" s="2120"/>
      <c r="AR139" s="781"/>
      <c r="AS139" s="782"/>
      <c r="AT139" s="781"/>
      <c r="AU139" s="782"/>
      <c r="AV139" s="919"/>
      <c r="JQ139" s="752"/>
      <c r="JR139" s="753"/>
      <c r="JS139" s="636"/>
      <c r="JT139" s="636"/>
      <c r="JU139" s="636"/>
      <c r="JV139" s="636"/>
      <c r="JW139" s="636"/>
      <c r="JX139" s="636"/>
      <c r="JY139" s="754"/>
      <c r="KY139" s="755" t="s">
        <v>114</v>
      </c>
      <c r="KZ139" s="755" t="s">
        <v>46</v>
      </c>
      <c r="LA139" s="751" t="s">
        <v>46</v>
      </c>
      <c r="LB139" s="751" t="s">
        <v>23</v>
      </c>
      <c r="LC139" s="751" t="s">
        <v>45</v>
      </c>
      <c r="LD139" s="755" t="s">
        <v>103</v>
      </c>
    </row>
    <row r="140" spans="1:330" s="3" customFormat="1" ht="30" customHeight="1" x14ac:dyDescent="0.2">
      <c r="A140" s="43"/>
      <c r="B140" s="550" t="s">
        <v>1</v>
      </c>
      <c r="C140" s="558" t="s">
        <v>105</v>
      </c>
      <c r="D140" s="559" t="s">
        <v>1405</v>
      </c>
      <c r="E140" s="560" t="s">
        <v>1406</v>
      </c>
      <c r="F140" s="561" t="s">
        <v>194</v>
      </c>
      <c r="G140" s="562">
        <v>434.56</v>
      </c>
      <c r="H140" s="563">
        <v>207</v>
      </c>
      <c r="I140" s="772">
        <f>ROUND(H140*G140,2)</f>
        <v>89953.919999999998</v>
      </c>
      <c r="J140" s="783"/>
      <c r="K140" s="784">
        <f>ROUND(J140*$H140,2)</f>
        <v>0</v>
      </c>
      <c r="L140" s="783"/>
      <c r="M140" s="784">
        <f>ROUND(L140*$H140,2)</f>
        <v>0</v>
      </c>
      <c r="N140" s="783"/>
      <c r="O140" s="784">
        <f>ROUND(N140*$H140,2)</f>
        <v>0</v>
      </c>
      <c r="P140" s="783"/>
      <c r="Q140" s="784">
        <f>ROUND(P140*$H140,2)</f>
        <v>0</v>
      </c>
      <c r="R140" s="783"/>
      <c r="S140" s="784">
        <f>ROUND(R140*$H140,2)</f>
        <v>0</v>
      </c>
      <c r="T140" s="783"/>
      <c r="U140" s="784">
        <f>ROUND(T140*$H140,2)</f>
        <v>0</v>
      </c>
      <c r="V140" s="1757">
        <v>210</v>
      </c>
      <c r="W140" s="1758">
        <f>ROUND(V140*$H140,2)</f>
        <v>43470</v>
      </c>
      <c r="X140" s="783"/>
      <c r="Y140" s="784">
        <f>ROUND(X140*$H140,2)</f>
        <v>0</v>
      </c>
      <c r="Z140" s="1757"/>
      <c r="AA140" s="1758">
        <f>ROUND(Z140*$H140,2)</f>
        <v>0</v>
      </c>
      <c r="AB140" s="1757">
        <v>31</v>
      </c>
      <c r="AC140" s="1758">
        <f>ROUND(AB140*$H140,2)</f>
        <v>6417</v>
      </c>
      <c r="AD140" s="783"/>
      <c r="AE140" s="784">
        <f>ROUND(AD140*$H140,2)</f>
        <v>0</v>
      </c>
      <c r="AF140" s="783"/>
      <c r="AG140" s="784">
        <f>ROUND(AF140*$H140,2)</f>
        <v>0</v>
      </c>
      <c r="AH140" s="783"/>
      <c r="AI140" s="784">
        <f>ROUND(AH140*$H140,2)</f>
        <v>0</v>
      </c>
      <c r="AJ140" s="783"/>
      <c r="AK140" s="784">
        <f>ROUND(AJ140*$H140,2)</f>
        <v>0</v>
      </c>
      <c r="AL140" s="783">
        <v>75</v>
      </c>
      <c r="AM140" s="784">
        <f>ROUND(AL140*$H140,2)</f>
        <v>15525</v>
      </c>
      <c r="AN140" s="1757">
        <v>50</v>
      </c>
      <c r="AO140" s="1758">
        <f>ROUND(AN140*$H140,2)</f>
        <v>10350</v>
      </c>
      <c r="AP140" s="2121"/>
      <c r="AQ140" s="2122">
        <f>ROUND(AP140*$H140,2)</f>
        <v>0</v>
      </c>
      <c r="AR140" s="783">
        <f>AP140+AN140+AL140+AJ140+AH140+AF140+AD140+AB140+Z140+X140+V140+T140+R140+P140+N140+L140+J140</f>
        <v>366</v>
      </c>
      <c r="AS140" s="784">
        <f>ROUND(AR140*H140,2)</f>
        <v>75762</v>
      </c>
      <c r="AT140" s="783">
        <f>G140-AR140</f>
        <v>68.56</v>
      </c>
      <c r="AU140" s="784">
        <f>ROUND(AT140*H140,2)</f>
        <v>14191.92</v>
      </c>
      <c r="AV140" s="1072">
        <f>AU140/I140</f>
        <v>0.15776877761413843</v>
      </c>
      <c r="JQ140" s="44"/>
      <c r="JR140" s="586" t="s">
        <v>7</v>
      </c>
      <c r="JS140" s="587" t="s">
        <v>31</v>
      </c>
      <c r="JT140" s="690"/>
      <c r="JU140" s="45">
        <f>JT140*G140</f>
        <v>0</v>
      </c>
      <c r="JV140" s="45">
        <v>0</v>
      </c>
      <c r="JW140" s="45">
        <f>JV140*G140</f>
        <v>0</v>
      </c>
      <c r="JX140" s="45">
        <v>0</v>
      </c>
      <c r="JY140" s="588">
        <f>JX140*G140</f>
        <v>0</v>
      </c>
      <c r="KW140" s="46" t="s">
        <v>110</v>
      </c>
      <c r="KY140" s="46" t="s">
        <v>105</v>
      </c>
      <c r="KZ140" s="46" t="s">
        <v>46</v>
      </c>
      <c r="LD140" s="46" t="s">
        <v>103</v>
      </c>
      <c r="LJ140" s="589">
        <f>IF(JS140="základní",I140,0)</f>
        <v>89953.919999999998</v>
      </c>
      <c r="LK140" s="589">
        <f>IF(JS140="snížená",I140,0)</f>
        <v>0</v>
      </c>
      <c r="LL140" s="589">
        <f>IF(JS140="zákl. přenesená",I140,0)</f>
        <v>0</v>
      </c>
      <c r="LM140" s="589">
        <f>IF(JS140="sníž. přenesená",I140,0)</f>
        <v>0</v>
      </c>
      <c r="LN140" s="589">
        <f>IF(JS140="nulová",I140,0)</f>
        <v>0</v>
      </c>
      <c r="LO140" s="46" t="s">
        <v>45</v>
      </c>
      <c r="LP140" s="589">
        <f>ROUND(H140*G140,2)</f>
        <v>89953.919999999998</v>
      </c>
      <c r="LQ140" s="46" t="s">
        <v>110</v>
      </c>
      <c r="LR140" s="46" t="s">
        <v>1614</v>
      </c>
    </row>
    <row r="141" spans="1:330" s="3" customFormat="1" ht="30" customHeight="1" x14ac:dyDescent="0.2">
      <c r="A141" s="43"/>
      <c r="B141" s="625"/>
      <c r="C141" s="689" t="s">
        <v>112</v>
      </c>
      <c r="D141" s="690"/>
      <c r="E141" s="626" t="s">
        <v>258</v>
      </c>
      <c r="F141" s="690"/>
      <c r="G141" s="690"/>
      <c r="H141" s="197"/>
      <c r="I141" s="690"/>
      <c r="J141" s="777"/>
      <c r="K141" s="778"/>
      <c r="L141" s="777"/>
      <c r="M141" s="778"/>
      <c r="N141" s="777"/>
      <c r="O141" s="778"/>
      <c r="P141" s="777"/>
      <c r="Q141" s="778"/>
      <c r="R141" s="777"/>
      <c r="S141" s="778"/>
      <c r="T141" s="777"/>
      <c r="U141" s="778"/>
      <c r="V141" s="1751"/>
      <c r="W141" s="1752"/>
      <c r="X141" s="777"/>
      <c r="Y141" s="778"/>
      <c r="Z141" s="1751"/>
      <c r="AA141" s="1752"/>
      <c r="AB141" s="1751"/>
      <c r="AC141" s="1752"/>
      <c r="AD141" s="777"/>
      <c r="AE141" s="778"/>
      <c r="AF141" s="777"/>
      <c r="AG141" s="778"/>
      <c r="AH141" s="777"/>
      <c r="AI141" s="778"/>
      <c r="AJ141" s="777"/>
      <c r="AK141" s="778"/>
      <c r="AL141" s="777"/>
      <c r="AM141" s="778"/>
      <c r="AN141" s="1751"/>
      <c r="AO141" s="1752"/>
      <c r="AP141" s="2115"/>
      <c r="AQ141" s="2116"/>
      <c r="AR141" s="777"/>
      <c r="AS141" s="778"/>
      <c r="AT141" s="777"/>
      <c r="AU141" s="778"/>
      <c r="AV141" s="1071"/>
      <c r="JQ141" s="44"/>
      <c r="JR141" s="742"/>
      <c r="JS141" s="690"/>
      <c r="JT141" s="690"/>
      <c r="JU141" s="690"/>
      <c r="JV141" s="690"/>
      <c r="JW141" s="690"/>
      <c r="JX141" s="690"/>
      <c r="JY141" s="743"/>
      <c r="KY141" s="46" t="s">
        <v>112</v>
      </c>
      <c r="KZ141" s="46" t="s">
        <v>46</v>
      </c>
    </row>
    <row r="142" spans="1:330" s="751" customFormat="1" ht="59.4" customHeight="1" x14ac:dyDescent="0.2">
      <c r="A142" s="750"/>
      <c r="B142" s="633"/>
      <c r="C142" s="689" t="s">
        <v>114</v>
      </c>
      <c r="D142" s="634" t="s">
        <v>7</v>
      </c>
      <c r="E142" s="635" t="s">
        <v>1615</v>
      </c>
      <c r="F142" s="636"/>
      <c r="G142" s="637">
        <v>434.56</v>
      </c>
      <c r="H142" s="638"/>
      <c r="I142" s="636"/>
      <c r="J142" s="781"/>
      <c r="K142" s="782"/>
      <c r="L142" s="781"/>
      <c r="M142" s="782"/>
      <c r="N142" s="781"/>
      <c r="O142" s="782"/>
      <c r="P142" s="781"/>
      <c r="Q142" s="782"/>
      <c r="R142" s="781"/>
      <c r="S142" s="782"/>
      <c r="T142" s="781"/>
      <c r="U142" s="782"/>
      <c r="V142" s="1755"/>
      <c r="W142" s="1756"/>
      <c r="X142" s="781"/>
      <c r="Y142" s="782"/>
      <c r="Z142" s="1755"/>
      <c r="AA142" s="1756"/>
      <c r="AB142" s="1755"/>
      <c r="AC142" s="1756"/>
      <c r="AD142" s="781"/>
      <c r="AE142" s="782"/>
      <c r="AF142" s="781"/>
      <c r="AG142" s="782"/>
      <c r="AH142" s="781"/>
      <c r="AI142" s="782"/>
      <c r="AJ142" s="781"/>
      <c r="AK142" s="782"/>
      <c r="AL142" s="781"/>
      <c r="AM142" s="782"/>
      <c r="AN142" s="1755"/>
      <c r="AO142" s="1756"/>
      <c r="AP142" s="2119"/>
      <c r="AQ142" s="2120"/>
      <c r="AR142" s="781"/>
      <c r="AS142" s="782"/>
      <c r="AT142" s="781"/>
      <c r="AU142" s="782"/>
      <c r="AV142" s="919"/>
      <c r="JQ142" s="752"/>
      <c r="JR142" s="753"/>
      <c r="JS142" s="636"/>
      <c r="JT142" s="636"/>
      <c r="JU142" s="636"/>
      <c r="JV142" s="636"/>
      <c r="JW142" s="636"/>
      <c r="JX142" s="636"/>
      <c r="JY142" s="754"/>
      <c r="KY142" s="755" t="s">
        <v>114</v>
      </c>
      <c r="KZ142" s="755" t="s">
        <v>46</v>
      </c>
      <c r="LA142" s="751" t="s">
        <v>46</v>
      </c>
      <c r="LB142" s="751" t="s">
        <v>23</v>
      </c>
      <c r="LC142" s="751" t="s">
        <v>45</v>
      </c>
      <c r="LD142" s="755" t="s">
        <v>103</v>
      </c>
    </row>
    <row r="143" spans="1:330" s="3" customFormat="1" ht="30" customHeight="1" x14ac:dyDescent="0.2">
      <c r="A143" s="43"/>
      <c r="B143" s="550" t="s">
        <v>268</v>
      </c>
      <c r="C143" s="558" t="s">
        <v>105</v>
      </c>
      <c r="D143" s="559" t="s">
        <v>1409</v>
      </c>
      <c r="E143" s="560" t="s">
        <v>1410</v>
      </c>
      <c r="F143" s="561" t="s">
        <v>194</v>
      </c>
      <c r="G143" s="562">
        <v>370.18</v>
      </c>
      <c r="H143" s="563">
        <v>290.8</v>
      </c>
      <c r="I143" s="772">
        <f>ROUND(H143*G143,2)</f>
        <v>107648.34</v>
      </c>
      <c r="J143" s="783"/>
      <c r="K143" s="784">
        <f>ROUND(J143*$H143,2)</f>
        <v>0</v>
      </c>
      <c r="L143" s="783"/>
      <c r="M143" s="784">
        <f>ROUND(L143*$H143,2)</f>
        <v>0</v>
      </c>
      <c r="N143" s="783"/>
      <c r="O143" s="784">
        <f>ROUND(N143*$H143,2)</f>
        <v>0</v>
      </c>
      <c r="P143" s="783"/>
      <c r="Q143" s="784">
        <f>ROUND(P143*$H143,2)</f>
        <v>0</v>
      </c>
      <c r="R143" s="783"/>
      <c r="S143" s="784">
        <f>ROUND(R143*$H143,2)</f>
        <v>0</v>
      </c>
      <c r="T143" s="783"/>
      <c r="U143" s="784">
        <f>ROUND(T143*$H143,2)</f>
        <v>0</v>
      </c>
      <c r="V143" s="1757">
        <v>180</v>
      </c>
      <c r="W143" s="1758">
        <f>ROUND(V143*$H143,2)</f>
        <v>52344</v>
      </c>
      <c r="X143" s="783"/>
      <c r="Y143" s="784">
        <f>ROUND(X143*$H143,2)</f>
        <v>0</v>
      </c>
      <c r="Z143" s="1757"/>
      <c r="AA143" s="1758">
        <f>ROUND(Z143*$H143,2)</f>
        <v>0</v>
      </c>
      <c r="AB143" s="1757">
        <v>27</v>
      </c>
      <c r="AC143" s="1758">
        <f>ROUND(AB143*$H143,2)</f>
        <v>7851.6</v>
      </c>
      <c r="AD143" s="783"/>
      <c r="AE143" s="784">
        <f>ROUND(AD143*$H143,2)</f>
        <v>0</v>
      </c>
      <c r="AF143" s="783"/>
      <c r="AG143" s="784">
        <f>ROUND(AF143*$H143,2)</f>
        <v>0</v>
      </c>
      <c r="AH143" s="783"/>
      <c r="AI143" s="784">
        <f>ROUND(AH143*$H143,2)</f>
        <v>0</v>
      </c>
      <c r="AJ143" s="783"/>
      <c r="AK143" s="784">
        <f>ROUND(AJ143*$H143,2)</f>
        <v>0</v>
      </c>
      <c r="AL143" s="783">
        <v>62</v>
      </c>
      <c r="AM143" s="784">
        <f>ROUND(AL143*$H143,2)</f>
        <v>18029.599999999999</v>
      </c>
      <c r="AN143" s="1757">
        <v>45</v>
      </c>
      <c r="AO143" s="1758">
        <f>ROUND(AN143*$H143,2)</f>
        <v>13086</v>
      </c>
      <c r="AP143" s="2121"/>
      <c r="AQ143" s="2122">
        <f>ROUND(AP143*$H143,2)</f>
        <v>0</v>
      </c>
      <c r="AR143" s="783">
        <f>AP143+AN143+AL143+AJ143+AH143+AF143+AD143+AB143+Z143+X143+V143+T143+R143+P143+N143+L143+J143</f>
        <v>314</v>
      </c>
      <c r="AS143" s="784">
        <f>ROUND(AR143*H143,2)</f>
        <v>91311.2</v>
      </c>
      <c r="AT143" s="783">
        <f>G143-AR143</f>
        <v>56.180000000000007</v>
      </c>
      <c r="AU143" s="784">
        <f>ROUND(AT143*H143,2)</f>
        <v>16337.14</v>
      </c>
      <c r="AV143" s="1072">
        <f>AU143/I143</f>
        <v>0.15176397518066698</v>
      </c>
      <c r="JQ143" s="44"/>
      <c r="JR143" s="586" t="s">
        <v>7</v>
      </c>
      <c r="JS143" s="587" t="s">
        <v>31</v>
      </c>
      <c r="JT143" s="690"/>
      <c r="JU143" s="45">
        <f>JT143*G143</f>
        <v>0</v>
      </c>
      <c r="JV143" s="45">
        <v>0</v>
      </c>
      <c r="JW143" s="45">
        <f>JV143*G143</f>
        <v>0</v>
      </c>
      <c r="JX143" s="45">
        <v>0</v>
      </c>
      <c r="JY143" s="588">
        <f>JX143*G143</f>
        <v>0</v>
      </c>
      <c r="KW143" s="46" t="s">
        <v>110</v>
      </c>
      <c r="KY143" s="46" t="s">
        <v>105</v>
      </c>
      <c r="KZ143" s="46" t="s">
        <v>46</v>
      </c>
      <c r="LD143" s="46" t="s">
        <v>103</v>
      </c>
      <c r="LJ143" s="589">
        <f>IF(JS143="základní",I143,0)</f>
        <v>107648.34</v>
      </c>
      <c r="LK143" s="589">
        <f>IF(JS143="snížená",I143,0)</f>
        <v>0</v>
      </c>
      <c r="LL143" s="589">
        <f>IF(JS143="zákl. přenesená",I143,0)</f>
        <v>0</v>
      </c>
      <c r="LM143" s="589">
        <f>IF(JS143="sníž. přenesená",I143,0)</f>
        <v>0</v>
      </c>
      <c r="LN143" s="589">
        <f>IF(JS143="nulová",I143,0)</f>
        <v>0</v>
      </c>
      <c r="LO143" s="46" t="s">
        <v>45</v>
      </c>
      <c r="LP143" s="589">
        <f>ROUND(H143*G143,2)</f>
        <v>107648.34</v>
      </c>
      <c r="LQ143" s="46" t="s">
        <v>110</v>
      </c>
      <c r="LR143" s="46" t="s">
        <v>1616</v>
      </c>
    </row>
    <row r="144" spans="1:330" s="3" customFormat="1" ht="30" customHeight="1" x14ac:dyDescent="0.2">
      <c r="A144" s="43"/>
      <c r="B144" s="625"/>
      <c r="C144" s="689" t="s">
        <v>112</v>
      </c>
      <c r="D144" s="690"/>
      <c r="E144" s="626" t="s">
        <v>258</v>
      </c>
      <c r="F144" s="690"/>
      <c r="G144" s="690"/>
      <c r="H144" s="197"/>
      <c r="I144" s="690"/>
      <c r="J144" s="777"/>
      <c r="K144" s="778"/>
      <c r="L144" s="777"/>
      <c r="M144" s="778"/>
      <c r="N144" s="777"/>
      <c r="O144" s="778"/>
      <c r="P144" s="777"/>
      <c r="Q144" s="778"/>
      <c r="R144" s="777"/>
      <c r="S144" s="778"/>
      <c r="T144" s="777"/>
      <c r="U144" s="778"/>
      <c r="V144" s="1751"/>
      <c r="W144" s="1752"/>
      <c r="X144" s="777"/>
      <c r="Y144" s="778"/>
      <c r="Z144" s="1751"/>
      <c r="AA144" s="1752"/>
      <c r="AB144" s="1751"/>
      <c r="AC144" s="1752"/>
      <c r="AD144" s="777"/>
      <c r="AE144" s="778"/>
      <c r="AF144" s="777"/>
      <c r="AG144" s="778"/>
      <c r="AH144" s="777"/>
      <c r="AI144" s="778"/>
      <c r="AJ144" s="777"/>
      <c r="AK144" s="778"/>
      <c r="AL144" s="777"/>
      <c r="AM144" s="778"/>
      <c r="AN144" s="1751"/>
      <c r="AO144" s="1752"/>
      <c r="AP144" s="2115"/>
      <c r="AQ144" s="2116"/>
      <c r="AR144" s="777"/>
      <c r="AS144" s="778"/>
      <c r="AT144" s="777"/>
      <c r="AU144" s="778"/>
      <c r="AV144" s="1071"/>
      <c r="JQ144" s="44"/>
      <c r="JR144" s="742"/>
      <c r="JS144" s="690"/>
      <c r="JT144" s="690"/>
      <c r="JU144" s="690"/>
      <c r="JV144" s="690"/>
      <c r="JW144" s="690"/>
      <c r="JX144" s="690"/>
      <c r="JY144" s="743"/>
      <c r="KY144" s="46" t="s">
        <v>112</v>
      </c>
      <c r="KZ144" s="46" t="s">
        <v>46</v>
      </c>
    </row>
    <row r="145" spans="1:330" s="751" customFormat="1" ht="51.6" customHeight="1" x14ac:dyDescent="0.2">
      <c r="A145" s="750"/>
      <c r="B145" s="633"/>
      <c r="C145" s="689" t="s">
        <v>114</v>
      </c>
      <c r="D145" s="634" t="s">
        <v>7</v>
      </c>
      <c r="E145" s="635" t="s">
        <v>1617</v>
      </c>
      <c r="F145" s="636"/>
      <c r="G145" s="637">
        <v>370.18</v>
      </c>
      <c r="H145" s="638"/>
      <c r="I145" s="636"/>
      <c r="J145" s="781"/>
      <c r="K145" s="782"/>
      <c r="L145" s="781"/>
      <c r="M145" s="782"/>
      <c r="N145" s="781"/>
      <c r="O145" s="782"/>
      <c r="P145" s="781"/>
      <c r="Q145" s="782"/>
      <c r="R145" s="781"/>
      <c r="S145" s="782"/>
      <c r="T145" s="781"/>
      <c r="U145" s="782"/>
      <c r="V145" s="1755"/>
      <c r="W145" s="1756"/>
      <c r="X145" s="781"/>
      <c r="Y145" s="782"/>
      <c r="Z145" s="1755"/>
      <c r="AA145" s="1756"/>
      <c r="AB145" s="1755"/>
      <c r="AC145" s="1756"/>
      <c r="AD145" s="781"/>
      <c r="AE145" s="782"/>
      <c r="AF145" s="781"/>
      <c r="AG145" s="782"/>
      <c r="AH145" s="781"/>
      <c r="AI145" s="782"/>
      <c r="AJ145" s="781"/>
      <c r="AK145" s="782"/>
      <c r="AL145" s="781"/>
      <c r="AM145" s="782"/>
      <c r="AN145" s="1755"/>
      <c r="AO145" s="1756"/>
      <c r="AP145" s="2119"/>
      <c r="AQ145" s="2120"/>
      <c r="AR145" s="781"/>
      <c r="AS145" s="782"/>
      <c r="AT145" s="781"/>
      <c r="AU145" s="782"/>
      <c r="AV145" s="919"/>
      <c r="JQ145" s="752"/>
      <c r="JR145" s="753"/>
      <c r="JS145" s="636"/>
      <c r="JT145" s="636"/>
      <c r="JU145" s="636"/>
      <c r="JV145" s="636"/>
      <c r="JW145" s="636"/>
      <c r="JX145" s="636"/>
      <c r="JY145" s="754"/>
      <c r="KY145" s="755" t="s">
        <v>114</v>
      </c>
      <c r="KZ145" s="755" t="s">
        <v>46</v>
      </c>
      <c r="LA145" s="751" t="s">
        <v>46</v>
      </c>
      <c r="LB145" s="751" t="s">
        <v>23</v>
      </c>
      <c r="LC145" s="751" t="s">
        <v>45</v>
      </c>
      <c r="LD145" s="755" t="s">
        <v>103</v>
      </c>
    </row>
    <row r="146" spans="1:330" s="3" customFormat="1" ht="30" customHeight="1" x14ac:dyDescent="0.2">
      <c r="A146" s="43"/>
      <c r="B146" s="550" t="s">
        <v>274</v>
      </c>
      <c r="C146" s="558" t="s">
        <v>105</v>
      </c>
      <c r="D146" s="559" t="s">
        <v>260</v>
      </c>
      <c r="E146" s="560" t="s">
        <v>261</v>
      </c>
      <c r="F146" s="561" t="s">
        <v>194</v>
      </c>
      <c r="G146" s="562">
        <v>1823.52</v>
      </c>
      <c r="H146" s="563">
        <v>100.3</v>
      </c>
      <c r="I146" s="772">
        <f>ROUND(H146*G146,2)</f>
        <v>182899.06</v>
      </c>
      <c r="J146" s="783"/>
      <c r="K146" s="784">
        <f>ROUND(J146*$H146,2)</f>
        <v>0</v>
      </c>
      <c r="L146" s="783"/>
      <c r="M146" s="784">
        <f>ROUND(L146*$H146,2)</f>
        <v>0</v>
      </c>
      <c r="N146" s="783"/>
      <c r="O146" s="784">
        <f>ROUND(N146*$H146,2)</f>
        <v>0</v>
      </c>
      <c r="P146" s="783"/>
      <c r="Q146" s="784">
        <f>ROUND(P146*$H146,2)</f>
        <v>0</v>
      </c>
      <c r="R146" s="783"/>
      <c r="S146" s="784">
        <f>ROUND(R146*$H146,2)</f>
        <v>0</v>
      </c>
      <c r="T146" s="783"/>
      <c r="U146" s="784">
        <f>ROUND(T146*$H146,2)</f>
        <v>0</v>
      </c>
      <c r="V146" s="1757">
        <v>0</v>
      </c>
      <c r="W146" s="1758">
        <f>ROUND(V146*$H146,2)</f>
        <v>0</v>
      </c>
      <c r="X146" s="783"/>
      <c r="Y146" s="784">
        <f>ROUND(X146*$H146,2)</f>
        <v>0</v>
      </c>
      <c r="Z146" s="1757">
        <v>830</v>
      </c>
      <c r="AA146" s="1758">
        <f>ROUND(Z146*$H146,2)</f>
        <v>83249</v>
      </c>
      <c r="AB146" s="1757">
        <v>189</v>
      </c>
      <c r="AC146" s="1758">
        <f>ROUND(AB146*$H146,2)</f>
        <v>18956.7</v>
      </c>
      <c r="AD146" s="783"/>
      <c r="AE146" s="784">
        <f>ROUND(AD146*$H146,2)</f>
        <v>0</v>
      </c>
      <c r="AF146" s="783"/>
      <c r="AG146" s="784">
        <f>ROUND(AF146*$H146,2)</f>
        <v>0</v>
      </c>
      <c r="AH146" s="783"/>
      <c r="AI146" s="784">
        <f>ROUND(AH146*$H146,2)</f>
        <v>0</v>
      </c>
      <c r="AJ146" s="783"/>
      <c r="AK146" s="784">
        <f>ROUND(AJ146*$H146,2)</f>
        <v>0</v>
      </c>
      <c r="AL146" s="783">
        <v>310</v>
      </c>
      <c r="AM146" s="784">
        <f>ROUND(AL146*$H146,2)</f>
        <v>31093</v>
      </c>
      <c r="AN146" s="1757">
        <v>215</v>
      </c>
      <c r="AO146" s="1758">
        <f>ROUND(AN146*$H146,2)</f>
        <v>21564.5</v>
      </c>
      <c r="AP146" s="2121"/>
      <c r="AQ146" s="2122">
        <f>ROUND(AP146*$H146,2)</f>
        <v>0</v>
      </c>
      <c r="AR146" s="783">
        <f>AP146+AN146+AL146+AJ146+AH146+AF146+AD146+AB146+Z146+X146+V146+T146+R146+P146+N146+L146+J146</f>
        <v>1544</v>
      </c>
      <c r="AS146" s="784">
        <f>ROUND(AR146*H146,2)</f>
        <v>154863.20000000001</v>
      </c>
      <c r="AT146" s="783">
        <f>G146-AR146</f>
        <v>279.52</v>
      </c>
      <c r="AU146" s="784">
        <f>ROUND(AT146*H146,2)</f>
        <v>28035.86</v>
      </c>
      <c r="AV146" s="1072">
        <f>AU146/I146</f>
        <v>0.15328597096125043</v>
      </c>
      <c r="JQ146" s="44"/>
      <c r="JR146" s="586" t="s">
        <v>7</v>
      </c>
      <c r="JS146" s="587" t="s">
        <v>31</v>
      </c>
      <c r="JT146" s="690"/>
      <c r="JU146" s="45">
        <f>JT146*G146</f>
        <v>0</v>
      </c>
      <c r="JV146" s="45">
        <v>0</v>
      </c>
      <c r="JW146" s="45">
        <f>JV146*G146</f>
        <v>0</v>
      </c>
      <c r="JX146" s="45">
        <v>0</v>
      </c>
      <c r="JY146" s="588">
        <f>JX146*G146</f>
        <v>0</v>
      </c>
      <c r="KW146" s="46" t="s">
        <v>110</v>
      </c>
      <c r="KY146" s="46" t="s">
        <v>105</v>
      </c>
      <c r="KZ146" s="46" t="s">
        <v>46</v>
      </c>
      <c r="LD146" s="46" t="s">
        <v>103</v>
      </c>
      <c r="LJ146" s="589">
        <f>IF(JS146="základní",I146,0)</f>
        <v>182899.06</v>
      </c>
      <c r="LK146" s="589">
        <f>IF(JS146="snížená",I146,0)</f>
        <v>0</v>
      </c>
      <c r="LL146" s="589">
        <f>IF(JS146="zákl. přenesená",I146,0)</f>
        <v>0</v>
      </c>
      <c r="LM146" s="589">
        <f>IF(JS146="sníž. přenesená",I146,0)</f>
        <v>0</v>
      </c>
      <c r="LN146" s="589">
        <f>IF(JS146="nulová",I146,0)</f>
        <v>0</v>
      </c>
      <c r="LO146" s="46" t="s">
        <v>45</v>
      </c>
      <c r="LP146" s="589">
        <f>ROUND(H146*G146,2)</f>
        <v>182899.06</v>
      </c>
      <c r="LQ146" s="46" t="s">
        <v>110</v>
      </c>
      <c r="LR146" s="46" t="s">
        <v>1618</v>
      </c>
    </row>
    <row r="147" spans="1:330" s="3" customFormat="1" ht="30" customHeight="1" x14ac:dyDescent="0.2">
      <c r="A147" s="43"/>
      <c r="B147" s="625"/>
      <c r="C147" s="689" t="s">
        <v>112</v>
      </c>
      <c r="D147" s="690"/>
      <c r="E147" s="626" t="s">
        <v>263</v>
      </c>
      <c r="F147" s="690"/>
      <c r="G147" s="690"/>
      <c r="H147" s="197"/>
      <c r="I147" s="690"/>
      <c r="J147" s="777"/>
      <c r="K147" s="778"/>
      <c r="L147" s="777"/>
      <c r="M147" s="778"/>
      <c r="N147" s="777"/>
      <c r="O147" s="778"/>
      <c r="P147" s="777"/>
      <c r="Q147" s="778"/>
      <c r="R147" s="777"/>
      <c r="S147" s="778"/>
      <c r="T147" s="777"/>
      <c r="U147" s="778"/>
      <c r="V147" s="1751"/>
      <c r="W147" s="1752"/>
      <c r="X147" s="777"/>
      <c r="Y147" s="778"/>
      <c r="Z147" s="1751"/>
      <c r="AA147" s="1752"/>
      <c r="AB147" s="1751"/>
      <c r="AC147" s="1752"/>
      <c r="AD147" s="777"/>
      <c r="AE147" s="778"/>
      <c r="AF147" s="777"/>
      <c r="AG147" s="778"/>
      <c r="AH147" s="777"/>
      <c r="AI147" s="778"/>
      <c r="AJ147" s="777"/>
      <c r="AK147" s="778"/>
      <c r="AL147" s="777"/>
      <c r="AM147" s="778"/>
      <c r="AN147" s="1751"/>
      <c r="AO147" s="1752"/>
      <c r="AP147" s="2115"/>
      <c r="AQ147" s="2116"/>
      <c r="AR147" s="777"/>
      <c r="AS147" s="778"/>
      <c r="AT147" s="777"/>
      <c r="AU147" s="778"/>
      <c r="AV147" s="1071"/>
      <c r="JQ147" s="44"/>
      <c r="JR147" s="742"/>
      <c r="JS147" s="690"/>
      <c r="JT147" s="690"/>
      <c r="JU147" s="690"/>
      <c r="JV147" s="690"/>
      <c r="JW147" s="690"/>
      <c r="JX147" s="690"/>
      <c r="JY147" s="743"/>
      <c r="KY147" s="46" t="s">
        <v>112</v>
      </c>
      <c r="KZ147" s="46" t="s">
        <v>46</v>
      </c>
    </row>
    <row r="148" spans="1:330" s="751" customFormat="1" ht="30" customHeight="1" x14ac:dyDescent="0.2">
      <c r="A148" s="750"/>
      <c r="B148" s="633"/>
      <c r="C148" s="689" t="s">
        <v>114</v>
      </c>
      <c r="D148" s="634" t="s">
        <v>7</v>
      </c>
      <c r="E148" s="635" t="s">
        <v>1619</v>
      </c>
      <c r="F148" s="636"/>
      <c r="G148" s="637">
        <v>790.1</v>
      </c>
      <c r="H148" s="638"/>
      <c r="I148" s="636"/>
      <c r="J148" s="781"/>
      <c r="K148" s="782"/>
      <c r="L148" s="781"/>
      <c r="M148" s="782"/>
      <c r="N148" s="781"/>
      <c r="O148" s="782"/>
      <c r="P148" s="781"/>
      <c r="Q148" s="782"/>
      <c r="R148" s="781"/>
      <c r="S148" s="782"/>
      <c r="T148" s="781"/>
      <c r="U148" s="782"/>
      <c r="V148" s="1755"/>
      <c r="W148" s="1756"/>
      <c r="X148" s="781"/>
      <c r="Y148" s="782"/>
      <c r="Z148" s="1755"/>
      <c r="AA148" s="1756"/>
      <c r="AB148" s="1755"/>
      <c r="AC148" s="1756"/>
      <c r="AD148" s="781"/>
      <c r="AE148" s="782"/>
      <c r="AF148" s="781"/>
      <c r="AG148" s="782"/>
      <c r="AH148" s="781"/>
      <c r="AI148" s="782"/>
      <c r="AJ148" s="781"/>
      <c r="AK148" s="782"/>
      <c r="AL148" s="781"/>
      <c r="AM148" s="782"/>
      <c r="AN148" s="1755"/>
      <c r="AO148" s="1756"/>
      <c r="AP148" s="2119"/>
      <c r="AQ148" s="2120"/>
      <c r="AR148" s="781"/>
      <c r="AS148" s="782"/>
      <c r="AT148" s="781"/>
      <c r="AU148" s="782"/>
      <c r="AV148" s="919"/>
      <c r="JQ148" s="752"/>
      <c r="JR148" s="753"/>
      <c r="JS148" s="636"/>
      <c r="JT148" s="636"/>
      <c r="JU148" s="636"/>
      <c r="JV148" s="636"/>
      <c r="JW148" s="636"/>
      <c r="JX148" s="636"/>
      <c r="JY148" s="754"/>
      <c r="KY148" s="755" t="s">
        <v>114</v>
      </c>
      <c r="KZ148" s="755" t="s">
        <v>46</v>
      </c>
      <c r="LA148" s="751" t="s">
        <v>46</v>
      </c>
      <c r="LB148" s="751" t="s">
        <v>23</v>
      </c>
      <c r="LC148" s="751" t="s">
        <v>44</v>
      </c>
      <c r="LD148" s="755" t="s">
        <v>103</v>
      </c>
    </row>
    <row r="149" spans="1:330" s="751" customFormat="1" ht="30" customHeight="1" x14ac:dyDescent="0.2">
      <c r="A149" s="750"/>
      <c r="B149" s="633"/>
      <c r="C149" s="689" t="s">
        <v>114</v>
      </c>
      <c r="D149" s="634" t="s">
        <v>7</v>
      </c>
      <c r="E149" s="635" t="s">
        <v>1620</v>
      </c>
      <c r="F149" s="636"/>
      <c r="G149" s="637">
        <v>1033.42</v>
      </c>
      <c r="H149" s="638"/>
      <c r="I149" s="636"/>
      <c r="J149" s="781"/>
      <c r="K149" s="782"/>
      <c r="L149" s="781"/>
      <c r="M149" s="782"/>
      <c r="N149" s="781"/>
      <c r="O149" s="782"/>
      <c r="P149" s="781"/>
      <c r="Q149" s="782"/>
      <c r="R149" s="781"/>
      <c r="S149" s="782"/>
      <c r="T149" s="781"/>
      <c r="U149" s="782"/>
      <c r="V149" s="1755"/>
      <c r="W149" s="1756"/>
      <c r="X149" s="781"/>
      <c r="Y149" s="782"/>
      <c r="Z149" s="1755"/>
      <c r="AA149" s="1756"/>
      <c r="AB149" s="1755"/>
      <c r="AC149" s="1756"/>
      <c r="AD149" s="781"/>
      <c r="AE149" s="782"/>
      <c r="AF149" s="781"/>
      <c r="AG149" s="782"/>
      <c r="AH149" s="781"/>
      <c r="AI149" s="782"/>
      <c r="AJ149" s="781"/>
      <c r="AK149" s="782"/>
      <c r="AL149" s="781"/>
      <c r="AM149" s="782"/>
      <c r="AN149" s="1755"/>
      <c r="AO149" s="1756"/>
      <c r="AP149" s="2119"/>
      <c r="AQ149" s="2120"/>
      <c r="AR149" s="781"/>
      <c r="AS149" s="782"/>
      <c r="AT149" s="781"/>
      <c r="AU149" s="782"/>
      <c r="AV149" s="919"/>
      <c r="JQ149" s="752"/>
      <c r="JR149" s="753"/>
      <c r="JS149" s="636"/>
      <c r="JT149" s="636"/>
      <c r="JU149" s="636"/>
      <c r="JV149" s="636"/>
      <c r="JW149" s="636"/>
      <c r="JX149" s="636"/>
      <c r="JY149" s="754"/>
      <c r="KY149" s="755" t="s">
        <v>114</v>
      </c>
      <c r="KZ149" s="755" t="s">
        <v>46</v>
      </c>
      <c r="LA149" s="751" t="s">
        <v>46</v>
      </c>
      <c r="LB149" s="751" t="s">
        <v>23</v>
      </c>
      <c r="LC149" s="751" t="s">
        <v>44</v>
      </c>
      <c r="LD149" s="755" t="s">
        <v>103</v>
      </c>
    </row>
    <row r="150" spans="1:330" s="763" customFormat="1" ht="30" customHeight="1" x14ac:dyDescent="0.2">
      <c r="A150" s="762"/>
      <c r="B150" s="640"/>
      <c r="C150" s="689" t="s">
        <v>114</v>
      </c>
      <c r="D150" s="641" t="s">
        <v>7</v>
      </c>
      <c r="E150" s="642" t="s">
        <v>132</v>
      </c>
      <c r="F150" s="643"/>
      <c r="G150" s="644">
        <v>1823.52</v>
      </c>
      <c r="H150" s="645"/>
      <c r="I150" s="643"/>
      <c r="J150" s="787"/>
      <c r="K150" s="788"/>
      <c r="L150" s="787"/>
      <c r="M150" s="788"/>
      <c r="N150" s="787"/>
      <c r="O150" s="788"/>
      <c r="P150" s="787"/>
      <c r="Q150" s="788"/>
      <c r="R150" s="787"/>
      <c r="S150" s="788"/>
      <c r="T150" s="787"/>
      <c r="U150" s="788"/>
      <c r="V150" s="1761"/>
      <c r="W150" s="1762"/>
      <c r="X150" s="787"/>
      <c r="Y150" s="788"/>
      <c r="Z150" s="1761"/>
      <c r="AA150" s="1762"/>
      <c r="AB150" s="1761"/>
      <c r="AC150" s="1762"/>
      <c r="AD150" s="787"/>
      <c r="AE150" s="788"/>
      <c r="AF150" s="787"/>
      <c r="AG150" s="788"/>
      <c r="AH150" s="787"/>
      <c r="AI150" s="788"/>
      <c r="AJ150" s="787"/>
      <c r="AK150" s="788"/>
      <c r="AL150" s="787"/>
      <c r="AM150" s="788"/>
      <c r="AN150" s="1761"/>
      <c r="AO150" s="1762"/>
      <c r="AP150" s="2125"/>
      <c r="AQ150" s="2126"/>
      <c r="AR150" s="787"/>
      <c r="AS150" s="788"/>
      <c r="AT150" s="787"/>
      <c r="AU150" s="788"/>
      <c r="AV150" s="920"/>
      <c r="JQ150" s="764"/>
      <c r="JR150" s="765"/>
      <c r="JS150" s="643"/>
      <c r="JT150" s="643"/>
      <c r="JU150" s="643"/>
      <c r="JV150" s="643"/>
      <c r="JW150" s="643"/>
      <c r="JX150" s="643"/>
      <c r="JY150" s="766"/>
      <c r="KY150" s="767" t="s">
        <v>114</v>
      </c>
      <c r="KZ150" s="767" t="s">
        <v>46</v>
      </c>
      <c r="LA150" s="763" t="s">
        <v>110</v>
      </c>
      <c r="LB150" s="763" t="s">
        <v>23</v>
      </c>
      <c r="LC150" s="763" t="s">
        <v>45</v>
      </c>
      <c r="LD150" s="767" t="s">
        <v>103</v>
      </c>
    </row>
    <row r="151" spans="1:330" s="3" customFormat="1" ht="30" customHeight="1" x14ac:dyDescent="0.2">
      <c r="A151" s="43"/>
      <c r="B151" s="550" t="s">
        <v>280</v>
      </c>
      <c r="C151" s="558" t="s">
        <v>105</v>
      </c>
      <c r="D151" s="559" t="s">
        <v>269</v>
      </c>
      <c r="E151" s="560" t="s">
        <v>270</v>
      </c>
      <c r="F151" s="561" t="s">
        <v>194</v>
      </c>
      <c r="G151" s="562">
        <v>1033.42</v>
      </c>
      <c r="H151" s="563">
        <v>63.6</v>
      </c>
      <c r="I151" s="772">
        <f>ROUND(H151*G151,2)</f>
        <v>65725.509999999995</v>
      </c>
      <c r="J151" s="783"/>
      <c r="K151" s="784">
        <f>ROUND(J151*$H151,2)</f>
        <v>0</v>
      </c>
      <c r="L151" s="783"/>
      <c r="M151" s="784">
        <f>ROUND(L151*$H151,2)</f>
        <v>0</v>
      </c>
      <c r="N151" s="783"/>
      <c r="O151" s="784">
        <f>ROUND(N151*$H151,2)</f>
        <v>0</v>
      </c>
      <c r="P151" s="783"/>
      <c r="Q151" s="784">
        <f>ROUND(P151*$H151,2)</f>
        <v>0</v>
      </c>
      <c r="R151" s="783"/>
      <c r="S151" s="784">
        <f>ROUND(R151*$H151,2)</f>
        <v>0</v>
      </c>
      <c r="T151" s="783"/>
      <c r="U151" s="784">
        <f>ROUND(T151*$H151,2)</f>
        <v>0</v>
      </c>
      <c r="V151" s="1757"/>
      <c r="W151" s="1758">
        <f>ROUND(V151*$H151,2)</f>
        <v>0</v>
      </c>
      <c r="X151" s="783"/>
      <c r="Y151" s="784">
        <f>ROUND(X151*$H151,2)</f>
        <v>0</v>
      </c>
      <c r="Z151" s="1757"/>
      <c r="AA151" s="1758">
        <f>ROUND(Z151*$H151,2)</f>
        <v>0</v>
      </c>
      <c r="AB151" s="1757">
        <v>571</v>
      </c>
      <c r="AC151" s="1758">
        <f>ROUND(AB151*$H151,2)</f>
        <v>36315.599999999999</v>
      </c>
      <c r="AD151" s="783"/>
      <c r="AE151" s="784">
        <f>ROUND(AD151*$H151,2)</f>
        <v>0</v>
      </c>
      <c r="AF151" s="783"/>
      <c r="AG151" s="784">
        <f>ROUND(AF151*$H151,2)</f>
        <v>0</v>
      </c>
      <c r="AH151" s="783"/>
      <c r="AI151" s="784">
        <f>ROUND(AH151*$H151,2)</f>
        <v>0</v>
      </c>
      <c r="AJ151" s="783"/>
      <c r="AK151" s="784">
        <f>ROUND(AJ151*$H151,2)</f>
        <v>0</v>
      </c>
      <c r="AL151" s="783">
        <v>181</v>
      </c>
      <c r="AM151" s="784">
        <f>ROUND(AL151*$H151,2)</f>
        <v>11511.6</v>
      </c>
      <c r="AN151" s="1757">
        <v>130</v>
      </c>
      <c r="AO151" s="1758">
        <f>ROUND(AN151*$H151,2)</f>
        <v>8268</v>
      </c>
      <c r="AP151" s="2121"/>
      <c r="AQ151" s="2122">
        <f>ROUND(AP151*$H151,2)</f>
        <v>0</v>
      </c>
      <c r="AR151" s="783">
        <f>AP151+AN151+AL151+AJ151+AH151+AF151+AD151+AB151+Z151+X151+V151+T151+R151+P151+N151+L151+J151</f>
        <v>882</v>
      </c>
      <c r="AS151" s="784">
        <f>ROUND(AR151*H151,2)</f>
        <v>56095.199999999997</v>
      </c>
      <c r="AT151" s="783">
        <f>G151-AR151</f>
        <v>151.42000000000007</v>
      </c>
      <c r="AU151" s="784">
        <f>ROUND(AT151*H151,2)</f>
        <v>9630.31</v>
      </c>
      <c r="AV151" s="1072">
        <f>AU151/I151</f>
        <v>0.14652316885787572</v>
      </c>
      <c r="JQ151" s="44"/>
      <c r="JR151" s="586" t="s">
        <v>7</v>
      </c>
      <c r="JS151" s="587" t="s">
        <v>31</v>
      </c>
      <c r="JT151" s="690"/>
      <c r="JU151" s="45">
        <f>JT151*G151</f>
        <v>0</v>
      </c>
      <c r="JV151" s="45">
        <v>0</v>
      </c>
      <c r="JW151" s="45">
        <f>JV151*G151</f>
        <v>0</v>
      </c>
      <c r="JX151" s="45">
        <v>0</v>
      </c>
      <c r="JY151" s="588">
        <f>JX151*G151</f>
        <v>0</v>
      </c>
      <c r="KW151" s="46" t="s">
        <v>110</v>
      </c>
      <c r="KY151" s="46" t="s">
        <v>105</v>
      </c>
      <c r="KZ151" s="46" t="s">
        <v>46</v>
      </c>
      <c r="LD151" s="46" t="s">
        <v>103</v>
      </c>
      <c r="LJ151" s="589">
        <f>IF(JS151="základní",I151,0)</f>
        <v>65725.509999999995</v>
      </c>
      <c r="LK151" s="589">
        <f>IF(JS151="snížená",I151,0)</f>
        <v>0</v>
      </c>
      <c r="LL151" s="589">
        <f>IF(JS151="zákl. přenesená",I151,0)</f>
        <v>0</v>
      </c>
      <c r="LM151" s="589">
        <f>IF(JS151="sníž. přenesená",I151,0)</f>
        <v>0</v>
      </c>
      <c r="LN151" s="589">
        <f>IF(JS151="nulová",I151,0)</f>
        <v>0</v>
      </c>
      <c r="LO151" s="46" t="s">
        <v>45</v>
      </c>
      <c r="LP151" s="589">
        <f>ROUND(H151*G151,2)</f>
        <v>65725.509999999995</v>
      </c>
      <c r="LQ151" s="46" t="s">
        <v>110</v>
      </c>
      <c r="LR151" s="46" t="s">
        <v>1621</v>
      </c>
    </row>
    <row r="152" spans="1:330" s="3" customFormat="1" ht="30" customHeight="1" x14ac:dyDescent="0.2">
      <c r="A152" s="43"/>
      <c r="B152" s="625"/>
      <c r="C152" s="689" t="s">
        <v>112</v>
      </c>
      <c r="D152" s="690"/>
      <c r="E152" s="626" t="s">
        <v>272</v>
      </c>
      <c r="F152" s="690"/>
      <c r="G152" s="690"/>
      <c r="H152" s="197"/>
      <c r="I152" s="690"/>
      <c r="J152" s="777"/>
      <c r="K152" s="778"/>
      <c r="L152" s="777"/>
      <c r="M152" s="778"/>
      <c r="N152" s="777"/>
      <c r="O152" s="778"/>
      <c r="P152" s="777"/>
      <c r="Q152" s="778"/>
      <c r="R152" s="777"/>
      <c r="S152" s="778"/>
      <c r="T152" s="777"/>
      <c r="U152" s="778"/>
      <c r="V152" s="1751"/>
      <c r="W152" s="1752"/>
      <c r="X152" s="777"/>
      <c r="Y152" s="778"/>
      <c r="Z152" s="1751"/>
      <c r="AA152" s="1752"/>
      <c r="AB152" s="1751"/>
      <c r="AC152" s="1752"/>
      <c r="AD152" s="777"/>
      <c r="AE152" s="778"/>
      <c r="AF152" s="777"/>
      <c r="AG152" s="778"/>
      <c r="AH152" s="777"/>
      <c r="AI152" s="778"/>
      <c r="AJ152" s="777"/>
      <c r="AK152" s="778"/>
      <c r="AL152" s="777"/>
      <c r="AM152" s="778"/>
      <c r="AN152" s="1751"/>
      <c r="AO152" s="1752"/>
      <c r="AP152" s="2115"/>
      <c r="AQ152" s="2116"/>
      <c r="AR152" s="777"/>
      <c r="AS152" s="778"/>
      <c r="AT152" s="777"/>
      <c r="AU152" s="778"/>
      <c r="AV152" s="1071"/>
      <c r="JQ152" s="44"/>
      <c r="JR152" s="742"/>
      <c r="JS152" s="690"/>
      <c r="JT152" s="690"/>
      <c r="JU152" s="690"/>
      <c r="JV152" s="690"/>
      <c r="JW152" s="690"/>
      <c r="JX152" s="690"/>
      <c r="JY152" s="743"/>
      <c r="KY152" s="46" t="s">
        <v>112</v>
      </c>
      <c r="KZ152" s="46" t="s">
        <v>46</v>
      </c>
    </row>
    <row r="153" spans="1:330" s="751" customFormat="1" ht="75" customHeight="1" x14ac:dyDescent="0.2">
      <c r="A153" s="750"/>
      <c r="B153" s="633"/>
      <c r="C153" s="689" t="s">
        <v>114</v>
      </c>
      <c r="D153" s="634" t="s">
        <v>7</v>
      </c>
      <c r="E153" s="635" t="s">
        <v>1622</v>
      </c>
      <c r="F153" s="636"/>
      <c r="G153" s="637">
        <v>1033.42</v>
      </c>
      <c r="H153" s="638"/>
      <c r="I153" s="636"/>
      <c r="J153" s="781"/>
      <c r="K153" s="782"/>
      <c r="L153" s="781"/>
      <c r="M153" s="782"/>
      <c r="N153" s="781"/>
      <c r="O153" s="782"/>
      <c r="P153" s="781"/>
      <c r="Q153" s="782"/>
      <c r="R153" s="781"/>
      <c r="S153" s="782"/>
      <c r="T153" s="781"/>
      <c r="U153" s="782"/>
      <c r="V153" s="1755"/>
      <c r="W153" s="1756"/>
      <c r="X153" s="781"/>
      <c r="Y153" s="782"/>
      <c r="Z153" s="1755"/>
      <c r="AA153" s="1756"/>
      <c r="AB153" s="1755"/>
      <c r="AC153" s="1756"/>
      <c r="AD153" s="781"/>
      <c r="AE153" s="782"/>
      <c r="AF153" s="781"/>
      <c r="AG153" s="782"/>
      <c r="AH153" s="781"/>
      <c r="AI153" s="782"/>
      <c r="AJ153" s="781"/>
      <c r="AK153" s="782"/>
      <c r="AL153" s="781"/>
      <c r="AM153" s="782"/>
      <c r="AN153" s="1755"/>
      <c r="AO153" s="1756"/>
      <c r="AP153" s="2119"/>
      <c r="AQ153" s="2120"/>
      <c r="AR153" s="781"/>
      <c r="AS153" s="782"/>
      <c r="AT153" s="781"/>
      <c r="AU153" s="782"/>
      <c r="AV153" s="919"/>
      <c r="JQ153" s="752"/>
      <c r="JR153" s="753"/>
      <c r="JS153" s="636"/>
      <c r="JT153" s="636"/>
      <c r="JU153" s="636"/>
      <c r="JV153" s="636"/>
      <c r="JW153" s="636"/>
      <c r="JX153" s="636"/>
      <c r="JY153" s="754"/>
      <c r="KY153" s="755" t="s">
        <v>114</v>
      </c>
      <c r="KZ153" s="755" t="s">
        <v>46</v>
      </c>
      <c r="LA153" s="751" t="s">
        <v>46</v>
      </c>
      <c r="LB153" s="751" t="s">
        <v>23</v>
      </c>
      <c r="LC153" s="751" t="s">
        <v>45</v>
      </c>
      <c r="LD153" s="755" t="s">
        <v>103</v>
      </c>
    </row>
    <row r="154" spans="1:330" s="3" customFormat="1" ht="30" customHeight="1" x14ac:dyDescent="0.2">
      <c r="A154" s="43"/>
      <c r="B154" s="1652" t="s">
        <v>287</v>
      </c>
      <c r="C154" s="1653" t="s">
        <v>105</v>
      </c>
      <c r="D154" s="1654" t="s">
        <v>1418</v>
      </c>
      <c r="E154" s="1655" t="s">
        <v>1419</v>
      </c>
      <c r="F154" s="1656" t="s">
        <v>194</v>
      </c>
      <c r="G154" s="1657">
        <v>673.05</v>
      </c>
      <c r="H154" s="1658">
        <v>260.39999999999998</v>
      </c>
      <c r="I154" s="1659">
        <f>ROUND(H154*G154,2)</f>
        <v>175262.22</v>
      </c>
      <c r="J154" s="783"/>
      <c r="K154" s="784">
        <f>ROUND(J154*$H154,2)</f>
        <v>0</v>
      </c>
      <c r="L154" s="783"/>
      <c r="M154" s="784">
        <f>ROUND(L154*$H154,2)</f>
        <v>0</v>
      </c>
      <c r="N154" s="783"/>
      <c r="O154" s="784">
        <f>ROUND(N154*$H154,2)</f>
        <v>0</v>
      </c>
      <c r="P154" s="783"/>
      <c r="Q154" s="784">
        <f>ROUND(P154*$H154,2)</f>
        <v>0</v>
      </c>
      <c r="R154" s="783"/>
      <c r="S154" s="784">
        <f>ROUND(R154*$H154,2)</f>
        <v>0</v>
      </c>
      <c r="T154" s="783"/>
      <c r="U154" s="784">
        <f>ROUND(T154*$H154,2)</f>
        <v>0</v>
      </c>
      <c r="V154" s="1757"/>
      <c r="W154" s="1758">
        <f>ROUND(V154*$H154,2)</f>
        <v>0</v>
      </c>
      <c r="X154" s="783"/>
      <c r="Y154" s="784">
        <f>ROUND(X154*$H154,2)</f>
        <v>0</v>
      </c>
      <c r="Z154" s="1757"/>
      <c r="AA154" s="1758">
        <f>ROUND(Z154*$H154,2)</f>
        <v>0</v>
      </c>
      <c r="AB154" s="1757"/>
      <c r="AC154" s="1758">
        <f>ROUND(AB154*$H154,2)</f>
        <v>0</v>
      </c>
      <c r="AD154" s="783"/>
      <c r="AE154" s="784">
        <f>ROUND(AD154*$H154,2)</f>
        <v>0</v>
      </c>
      <c r="AF154" s="783"/>
      <c r="AG154" s="784">
        <f>ROUND(AF154*$H154,2)</f>
        <v>0</v>
      </c>
      <c r="AH154" s="783"/>
      <c r="AI154" s="784">
        <f>ROUND(AH154*$H154,2)</f>
        <v>0</v>
      </c>
      <c r="AJ154" s="783"/>
      <c r="AK154" s="784">
        <f>ROUND(AJ154*$H154,2)</f>
        <v>0</v>
      </c>
      <c r="AL154" s="783"/>
      <c r="AM154" s="784">
        <f>ROUND(AL154*$H154,2)</f>
        <v>0</v>
      </c>
      <c r="AN154" s="1757"/>
      <c r="AO154" s="1758">
        <f>ROUND(AN154*$H154,2)</f>
        <v>0</v>
      </c>
      <c r="AP154" s="2121"/>
      <c r="AQ154" s="2122">
        <f>ROUND(AP154*$H154,2)</f>
        <v>0</v>
      </c>
      <c r="AR154" s="783">
        <f>AP154+AN154+AL154+AJ154+AH154+AF154+AD154+AB154+Z154+X154+V154+T154+R154+P154+N154+L154+J154</f>
        <v>0</v>
      </c>
      <c r="AS154" s="784">
        <f>ROUND(AR154*H154,2)</f>
        <v>0</v>
      </c>
      <c r="AT154" s="2134">
        <f>G154-AR154</f>
        <v>673.05</v>
      </c>
      <c r="AU154" s="2135">
        <f>ROUND(AT154*H154,2)</f>
        <v>175262.22</v>
      </c>
      <c r="AV154" s="2136">
        <f>AU154/I154</f>
        <v>1</v>
      </c>
      <c r="JQ154" s="44"/>
      <c r="JR154" s="586" t="s">
        <v>7</v>
      </c>
      <c r="JS154" s="587" t="s">
        <v>31</v>
      </c>
      <c r="JT154" s="690"/>
      <c r="JU154" s="45">
        <f>JT154*G154</f>
        <v>0</v>
      </c>
      <c r="JV154" s="45">
        <v>0</v>
      </c>
      <c r="JW154" s="45">
        <f>JV154*G154</f>
        <v>0</v>
      </c>
      <c r="JX154" s="45">
        <v>0</v>
      </c>
      <c r="JY154" s="588">
        <f>JX154*G154</f>
        <v>0</v>
      </c>
      <c r="KW154" s="46" t="s">
        <v>110</v>
      </c>
      <c r="KY154" s="46" t="s">
        <v>105</v>
      </c>
      <c r="KZ154" s="46" t="s">
        <v>46</v>
      </c>
      <c r="LD154" s="46" t="s">
        <v>103</v>
      </c>
      <c r="LJ154" s="589">
        <f>IF(JS154="základní",I154,0)</f>
        <v>175262.22</v>
      </c>
      <c r="LK154" s="589">
        <f>IF(JS154="snížená",I154,0)</f>
        <v>0</v>
      </c>
      <c r="LL154" s="589">
        <f>IF(JS154="zákl. přenesená",I154,0)</f>
        <v>0</v>
      </c>
      <c r="LM154" s="589">
        <f>IF(JS154="sníž. přenesená",I154,0)</f>
        <v>0</v>
      </c>
      <c r="LN154" s="589">
        <f>IF(JS154="nulová",I154,0)</f>
        <v>0</v>
      </c>
      <c r="LO154" s="46" t="s">
        <v>45</v>
      </c>
      <c r="LP154" s="589">
        <f>ROUND(H154*G154,2)</f>
        <v>175262.22</v>
      </c>
      <c r="LQ154" s="46" t="s">
        <v>110</v>
      </c>
      <c r="LR154" s="46" t="s">
        <v>1623</v>
      </c>
    </row>
    <row r="155" spans="1:330" s="3" customFormat="1" ht="30" customHeight="1" x14ac:dyDescent="0.2">
      <c r="A155" s="43"/>
      <c r="B155" s="625"/>
      <c r="C155" s="689" t="s">
        <v>112</v>
      </c>
      <c r="D155" s="690"/>
      <c r="E155" s="626" t="s">
        <v>263</v>
      </c>
      <c r="F155" s="690"/>
      <c r="G155" s="690"/>
      <c r="H155" s="197"/>
      <c r="I155" s="690"/>
      <c r="J155" s="777"/>
      <c r="K155" s="778"/>
      <c r="L155" s="777"/>
      <c r="M155" s="778"/>
      <c r="N155" s="777"/>
      <c r="O155" s="778"/>
      <c r="P155" s="777"/>
      <c r="Q155" s="778"/>
      <c r="R155" s="777"/>
      <c r="S155" s="778"/>
      <c r="T155" s="777"/>
      <c r="U155" s="778"/>
      <c r="V155" s="1751"/>
      <c r="W155" s="1752"/>
      <c r="X155" s="777"/>
      <c r="Y155" s="778"/>
      <c r="Z155" s="1751"/>
      <c r="AA155" s="1752"/>
      <c r="AB155" s="1751"/>
      <c r="AC155" s="1752"/>
      <c r="AD155" s="777"/>
      <c r="AE155" s="778"/>
      <c r="AF155" s="777"/>
      <c r="AG155" s="778"/>
      <c r="AH155" s="777"/>
      <c r="AI155" s="778"/>
      <c r="AJ155" s="777"/>
      <c r="AK155" s="778"/>
      <c r="AL155" s="777"/>
      <c r="AM155" s="778"/>
      <c r="AN155" s="1751"/>
      <c r="AO155" s="1752"/>
      <c r="AP155" s="2115"/>
      <c r="AQ155" s="2116"/>
      <c r="AR155" s="777"/>
      <c r="AS155" s="778"/>
      <c r="AT155" s="777"/>
      <c r="AU155" s="778"/>
      <c r="AV155" s="1071"/>
      <c r="JQ155" s="44"/>
      <c r="JR155" s="742"/>
      <c r="JS155" s="690"/>
      <c r="JT155" s="690"/>
      <c r="JU155" s="690"/>
      <c r="JV155" s="690"/>
      <c r="JW155" s="690"/>
      <c r="JX155" s="690"/>
      <c r="JY155" s="743"/>
      <c r="KY155" s="46" t="s">
        <v>112</v>
      </c>
      <c r="KZ155" s="46" t="s">
        <v>46</v>
      </c>
    </row>
    <row r="156" spans="1:330" s="745" customFormat="1" ht="30" customHeight="1" x14ac:dyDescent="0.2">
      <c r="A156" s="744"/>
      <c r="B156" s="627"/>
      <c r="C156" s="689" t="s">
        <v>114</v>
      </c>
      <c r="D156" s="628" t="s">
        <v>7</v>
      </c>
      <c r="E156" s="629" t="s">
        <v>1421</v>
      </c>
      <c r="F156" s="630"/>
      <c r="G156" s="628" t="s">
        <v>7</v>
      </c>
      <c r="H156" s="631"/>
      <c r="I156" s="630"/>
      <c r="J156" s="779"/>
      <c r="K156" s="780"/>
      <c r="L156" s="779"/>
      <c r="M156" s="780"/>
      <c r="N156" s="779"/>
      <c r="O156" s="780"/>
      <c r="P156" s="779"/>
      <c r="Q156" s="780"/>
      <c r="R156" s="779"/>
      <c r="S156" s="780"/>
      <c r="T156" s="779"/>
      <c r="U156" s="780"/>
      <c r="V156" s="1753"/>
      <c r="W156" s="1754"/>
      <c r="X156" s="779"/>
      <c r="Y156" s="780"/>
      <c r="Z156" s="1753"/>
      <c r="AA156" s="1754"/>
      <c r="AB156" s="1753"/>
      <c r="AC156" s="1754"/>
      <c r="AD156" s="779"/>
      <c r="AE156" s="780"/>
      <c r="AF156" s="779"/>
      <c r="AG156" s="780"/>
      <c r="AH156" s="779"/>
      <c r="AI156" s="780"/>
      <c r="AJ156" s="779"/>
      <c r="AK156" s="780"/>
      <c r="AL156" s="779"/>
      <c r="AM156" s="780"/>
      <c r="AN156" s="1753"/>
      <c r="AO156" s="1754"/>
      <c r="AP156" s="2117"/>
      <c r="AQ156" s="2118"/>
      <c r="AR156" s="779"/>
      <c r="AS156" s="780"/>
      <c r="AT156" s="779"/>
      <c r="AU156" s="780"/>
      <c r="AV156" s="918"/>
      <c r="JQ156" s="746"/>
      <c r="JR156" s="747"/>
      <c r="JS156" s="630"/>
      <c r="JT156" s="630"/>
      <c r="JU156" s="630"/>
      <c r="JV156" s="630"/>
      <c r="JW156" s="630"/>
      <c r="JX156" s="630"/>
      <c r="JY156" s="748"/>
      <c r="KY156" s="749" t="s">
        <v>114</v>
      </c>
      <c r="KZ156" s="749" t="s">
        <v>46</v>
      </c>
      <c r="LA156" s="745" t="s">
        <v>45</v>
      </c>
      <c r="LB156" s="745" t="s">
        <v>23</v>
      </c>
      <c r="LC156" s="745" t="s">
        <v>44</v>
      </c>
      <c r="LD156" s="749" t="s">
        <v>103</v>
      </c>
    </row>
    <row r="157" spans="1:330" s="751" customFormat="1" ht="30" customHeight="1" x14ac:dyDescent="0.2">
      <c r="A157" s="750"/>
      <c r="B157" s="633"/>
      <c r="C157" s="689" t="s">
        <v>114</v>
      </c>
      <c r="D157" s="634" t="s">
        <v>7</v>
      </c>
      <c r="E157" s="635" t="s">
        <v>1624</v>
      </c>
      <c r="F157" s="636"/>
      <c r="G157" s="637">
        <v>673.05</v>
      </c>
      <c r="H157" s="638"/>
      <c r="I157" s="636"/>
      <c r="J157" s="781"/>
      <c r="K157" s="782"/>
      <c r="L157" s="781"/>
      <c r="M157" s="782"/>
      <c r="N157" s="781"/>
      <c r="O157" s="782"/>
      <c r="P157" s="781"/>
      <c r="Q157" s="782"/>
      <c r="R157" s="781"/>
      <c r="S157" s="782"/>
      <c r="T157" s="781"/>
      <c r="U157" s="782"/>
      <c r="V157" s="1755"/>
      <c r="W157" s="1756"/>
      <c r="X157" s="781"/>
      <c r="Y157" s="782"/>
      <c r="Z157" s="1755"/>
      <c r="AA157" s="1756"/>
      <c r="AB157" s="1755"/>
      <c r="AC157" s="1756"/>
      <c r="AD157" s="781"/>
      <c r="AE157" s="782"/>
      <c r="AF157" s="781"/>
      <c r="AG157" s="782"/>
      <c r="AH157" s="781"/>
      <c r="AI157" s="782"/>
      <c r="AJ157" s="781"/>
      <c r="AK157" s="782"/>
      <c r="AL157" s="781"/>
      <c r="AM157" s="782"/>
      <c r="AN157" s="1755"/>
      <c r="AO157" s="1756"/>
      <c r="AP157" s="2119"/>
      <c r="AQ157" s="2120"/>
      <c r="AR157" s="781"/>
      <c r="AS157" s="782"/>
      <c r="AT157" s="781"/>
      <c r="AU157" s="782"/>
      <c r="AV157" s="919"/>
      <c r="JQ157" s="752"/>
      <c r="JR157" s="753"/>
      <c r="JS157" s="636"/>
      <c r="JT157" s="636"/>
      <c r="JU157" s="636"/>
      <c r="JV157" s="636"/>
      <c r="JW157" s="636"/>
      <c r="JX157" s="636"/>
      <c r="JY157" s="754"/>
      <c r="KY157" s="755" t="s">
        <v>114</v>
      </c>
      <c r="KZ157" s="755" t="s">
        <v>46</v>
      </c>
      <c r="LA157" s="751" t="s">
        <v>46</v>
      </c>
      <c r="LB157" s="751" t="s">
        <v>23</v>
      </c>
      <c r="LC157" s="751" t="s">
        <v>45</v>
      </c>
      <c r="LD157" s="755" t="s">
        <v>103</v>
      </c>
    </row>
    <row r="158" spans="1:330" s="3" customFormat="1" ht="30" customHeight="1" x14ac:dyDescent="0.2">
      <c r="A158" s="43"/>
      <c r="B158" s="1652" t="s">
        <v>307</v>
      </c>
      <c r="C158" s="1653" t="s">
        <v>105</v>
      </c>
      <c r="D158" s="1654" t="s">
        <v>1423</v>
      </c>
      <c r="E158" s="1655" t="s">
        <v>1424</v>
      </c>
      <c r="F158" s="1656" t="s">
        <v>194</v>
      </c>
      <c r="G158" s="1657">
        <v>673.05</v>
      </c>
      <c r="H158" s="1658">
        <v>94.6</v>
      </c>
      <c r="I158" s="1659">
        <f>ROUND(H158*G158,2)</f>
        <v>63670.53</v>
      </c>
      <c r="J158" s="783"/>
      <c r="K158" s="784">
        <f>ROUND(J158*$H158,2)</f>
        <v>0</v>
      </c>
      <c r="L158" s="783"/>
      <c r="M158" s="784">
        <f>ROUND(L158*$H158,2)</f>
        <v>0</v>
      </c>
      <c r="N158" s="783"/>
      <c r="O158" s="784">
        <f>ROUND(N158*$H158,2)</f>
        <v>0</v>
      </c>
      <c r="P158" s="783"/>
      <c r="Q158" s="784">
        <f>ROUND(P158*$H158,2)</f>
        <v>0</v>
      </c>
      <c r="R158" s="783"/>
      <c r="S158" s="784">
        <f>ROUND(R158*$H158,2)</f>
        <v>0</v>
      </c>
      <c r="T158" s="783"/>
      <c r="U158" s="784">
        <f>ROUND(T158*$H158,2)</f>
        <v>0</v>
      </c>
      <c r="V158" s="1757"/>
      <c r="W158" s="1758">
        <f>ROUND(V158*$H158,2)</f>
        <v>0</v>
      </c>
      <c r="X158" s="783"/>
      <c r="Y158" s="784">
        <f>ROUND(X158*$H158,2)</f>
        <v>0</v>
      </c>
      <c r="Z158" s="1757"/>
      <c r="AA158" s="1758">
        <f>ROUND(Z158*$H158,2)</f>
        <v>0</v>
      </c>
      <c r="AB158" s="1757"/>
      <c r="AC158" s="1758">
        <f>ROUND(AB158*$H158,2)</f>
        <v>0</v>
      </c>
      <c r="AD158" s="783"/>
      <c r="AE158" s="784">
        <f>ROUND(AD158*$H158,2)</f>
        <v>0</v>
      </c>
      <c r="AF158" s="783"/>
      <c r="AG158" s="784">
        <f>ROUND(AF158*$H158,2)</f>
        <v>0</v>
      </c>
      <c r="AH158" s="783"/>
      <c r="AI158" s="784">
        <f>ROUND(AH158*$H158,2)</f>
        <v>0</v>
      </c>
      <c r="AJ158" s="783"/>
      <c r="AK158" s="784">
        <f>ROUND(AJ158*$H158,2)</f>
        <v>0</v>
      </c>
      <c r="AL158" s="783"/>
      <c r="AM158" s="784">
        <f>ROUND(AL158*$H158,2)</f>
        <v>0</v>
      </c>
      <c r="AN158" s="1757"/>
      <c r="AO158" s="1758">
        <f>ROUND(AN158*$H158,2)</f>
        <v>0</v>
      </c>
      <c r="AP158" s="2121"/>
      <c r="AQ158" s="2122">
        <f>ROUND(AP158*$H158,2)</f>
        <v>0</v>
      </c>
      <c r="AR158" s="783">
        <f>AP158+AN158+AL158+AJ158+AH158+AF158+AD158+AB158+Z158+X158+V158+T158+R158+P158+N158+L158+J158</f>
        <v>0</v>
      </c>
      <c r="AS158" s="784">
        <f>ROUND(AR158*H158,2)</f>
        <v>0</v>
      </c>
      <c r="AT158" s="2134">
        <f>G158-AR158</f>
        <v>673.05</v>
      </c>
      <c r="AU158" s="2135">
        <f>ROUND(AT158*H158,2)</f>
        <v>63670.53</v>
      </c>
      <c r="AV158" s="2136">
        <f>AU158/I158</f>
        <v>1</v>
      </c>
      <c r="JQ158" s="44"/>
      <c r="JR158" s="586" t="s">
        <v>7</v>
      </c>
      <c r="JS158" s="587" t="s">
        <v>31</v>
      </c>
      <c r="JT158" s="690"/>
      <c r="JU158" s="45">
        <f>JT158*G158</f>
        <v>0</v>
      </c>
      <c r="JV158" s="45">
        <v>0</v>
      </c>
      <c r="JW158" s="45">
        <f>JV158*G158</f>
        <v>0</v>
      </c>
      <c r="JX158" s="45">
        <v>0</v>
      </c>
      <c r="JY158" s="588">
        <f>JX158*G158</f>
        <v>0</v>
      </c>
      <c r="KW158" s="46" t="s">
        <v>110</v>
      </c>
      <c r="KY158" s="46" t="s">
        <v>105</v>
      </c>
      <c r="KZ158" s="46" t="s">
        <v>46</v>
      </c>
      <c r="LD158" s="46" t="s">
        <v>103</v>
      </c>
      <c r="LJ158" s="589">
        <f>IF(JS158="základní",I158,0)</f>
        <v>63670.53</v>
      </c>
      <c r="LK158" s="589">
        <f>IF(JS158="snížená",I158,0)</f>
        <v>0</v>
      </c>
      <c r="LL158" s="589">
        <f>IF(JS158="zákl. přenesená",I158,0)</f>
        <v>0</v>
      </c>
      <c r="LM158" s="589">
        <f>IF(JS158="sníž. přenesená",I158,0)</f>
        <v>0</v>
      </c>
      <c r="LN158" s="589">
        <f>IF(JS158="nulová",I158,0)</f>
        <v>0</v>
      </c>
      <c r="LO158" s="46" t="s">
        <v>45</v>
      </c>
      <c r="LP158" s="589">
        <f>ROUND(H158*G158,2)</f>
        <v>63670.53</v>
      </c>
      <c r="LQ158" s="46" t="s">
        <v>110</v>
      </c>
      <c r="LR158" s="46" t="s">
        <v>1625</v>
      </c>
    </row>
    <row r="159" spans="1:330" s="3" customFormat="1" ht="30" customHeight="1" x14ac:dyDescent="0.2">
      <c r="A159" s="43"/>
      <c r="B159" s="625"/>
      <c r="C159" s="689" t="s">
        <v>112</v>
      </c>
      <c r="D159" s="690"/>
      <c r="E159" s="626" t="s">
        <v>272</v>
      </c>
      <c r="F159" s="690"/>
      <c r="G159" s="690"/>
      <c r="H159" s="197"/>
      <c r="I159" s="690"/>
      <c r="J159" s="777"/>
      <c r="K159" s="778"/>
      <c r="L159" s="777"/>
      <c r="M159" s="778"/>
      <c r="N159" s="777"/>
      <c r="O159" s="778"/>
      <c r="P159" s="777"/>
      <c r="Q159" s="778"/>
      <c r="R159" s="777"/>
      <c r="S159" s="778"/>
      <c r="T159" s="777"/>
      <c r="U159" s="778"/>
      <c r="V159" s="1751"/>
      <c r="W159" s="1752"/>
      <c r="X159" s="777"/>
      <c r="Y159" s="778"/>
      <c r="Z159" s="1751"/>
      <c r="AA159" s="1752"/>
      <c r="AB159" s="1751"/>
      <c r="AC159" s="1752"/>
      <c r="AD159" s="777"/>
      <c r="AE159" s="778"/>
      <c r="AF159" s="777"/>
      <c r="AG159" s="778"/>
      <c r="AH159" s="777"/>
      <c r="AI159" s="778"/>
      <c r="AJ159" s="777"/>
      <c r="AK159" s="778"/>
      <c r="AL159" s="777"/>
      <c r="AM159" s="778"/>
      <c r="AN159" s="1751"/>
      <c r="AO159" s="1752"/>
      <c r="AP159" s="2115"/>
      <c r="AQ159" s="2116"/>
      <c r="AR159" s="777"/>
      <c r="AS159" s="778"/>
      <c r="AT159" s="777"/>
      <c r="AU159" s="778"/>
      <c r="AV159" s="1071"/>
      <c r="JQ159" s="44"/>
      <c r="JR159" s="742"/>
      <c r="JS159" s="690"/>
      <c r="JT159" s="690"/>
      <c r="JU159" s="690"/>
      <c r="JV159" s="690"/>
      <c r="JW159" s="690"/>
      <c r="JX159" s="690"/>
      <c r="JY159" s="743"/>
      <c r="KY159" s="46" t="s">
        <v>112</v>
      </c>
      <c r="KZ159" s="46" t="s">
        <v>46</v>
      </c>
    </row>
    <row r="160" spans="1:330" s="745" customFormat="1" ht="30" customHeight="1" x14ac:dyDescent="0.2">
      <c r="A160" s="744"/>
      <c r="B160" s="627"/>
      <c r="C160" s="689" t="s">
        <v>114</v>
      </c>
      <c r="D160" s="628" t="s">
        <v>7</v>
      </c>
      <c r="E160" s="629" t="s">
        <v>1421</v>
      </c>
      <c r="F160" s="630"/>
      <c r="G160" s="628" t="s">
        <v>7</v>
      </c>
      <c r="H160" s="631"/>
      <c r="I160" s="630"/>
      <c r="J160" s="779"/>
      <c r="K160" s="780"/>
      <c r="L160" s="779"/>
      <c r="M160" s="780"/>
      <c r="N160" s="779"/>
      <c r="O160" s="780"/>
      <c r="P160" s="779"/>
      <c r="Q160" s="780"/>
      <c r="R160" s="779"/>
      <c r="S160" s="780"/>
      <c r="T160" s="779"/>
      <c r="U160" s="780"/>
      <c r="V160" s="1753"/>
      <c r="W160" s="1754"/>
      <c r="X160" s="779"/>
      <c r="Y160" s="780"/>
      <c r="Z160" s="1753"/>
      <c r="AA160" s="1754"/>
      <c r="AB160" s="1753"/>
      <c r="AC160" s="1754"/>
      <c r="AD160" s="779"/>
      <c r="AE160" s="780"/>
      <c r="AF160" s="779"/>
      <c r="AG160" s="780"/>
      <c r="AH160" s="779"/>
      <c r="AI160" s="780"/>
      <c r="AJ160" s="779"/>
      <c r="AK160" s="780"/>
      <c r="AL160" s="779"/>
      <c r="AM160" s="780"/>
      <c r="AN160" s="1753"/>
      <c r="AO160" s="1754"/>
      <c r="AP160" s="2117"/>
      <c r="AQ160" s="2118"/>
      <c r="AR160" s="779"/>
      <c r="AS160" s="780"/>
      <c r="AT160" s="779"/>
      <c r="AU160" s="780"/>
      <c r="AV160" s="918"/>
      <c r="JQ160" s="746"/>
      <c r="JR160" s="747"/>
      <c r="JS160" s="630"/>
      <c r="JT160" s="630"/>
      <c r="JU160" s="630"/>
      <c r="JV160" s="630"/>
      <c r="JW160" s="630"/>
      <c r="JX160" s="630"/>
      <c r="JY160" s="748"/>
      <c r="KY160" s="749" t="s">
        <v>114</v>
      </c>
      <c r="KZ160" s="749" t="s">
        <v>46</v>
      </c>
      <c r="LA160" s="745" t="s">
        <v>45</v>
      </c>
      <c r="LB160" s="745" t="s">
        <v>23</v>
      </c>
      <c r="LC160" s="745" t="s">
        <v>44</v>
      </c>
      <c r="LD160" s="749" t="s">
        <v>103</v>
      </c>
    </row>
    <row r="161" spans="1:330" s="751" customFormat="1" ht="30" customHeight="1" x14ac:dyDescent="0.2">
      <c r="A161" s="750"/>
      <c r="B161" s="633"/>
      <c r="C161" s="689" t="s">
        <v>114</v>
      </c>
      <c r="D161" s="634" t="s">
        <v>7</v>
      </c>
      <c r="E161" s="635" t="s">
        <v>1626</v>
      </c>
      <c r="F161" s="636"/>
      <c r="G161" s="637">
        <v>673.05</v>
      </c>
      <c r="H161" s="638"/>
      <c r="I161" s="636"/>
      <c r="J161" s="781"/>
      <c r="K161" s="782"/>
      <c r="L161" s="781"/>
      <c r="M161" s="782"/>
      <c r="N161" s="781"/>
      <c r="O161" s="782"/>
      <c r="P161" s="781"/>
      <c r="Q161" s="782"/>
      <c r="R161" s="781"/>
      <c r="S161" s="782"/>
      <c r="T161" s="781"/>
      <c r="U161" s="782"/>
      <c r="V161" s="1755"/>
      <c r="W161" s="1756"/>
      <c r="X161" s="781"/>
      <c r="Y161" s="782"/>
      <c r="Z161" s="1755"/>
      <c r="AA161" s="1756"/>
      <c r="AB161" s="1755"/>
      <c r="AC161" s="1756"/>
      <c r="AD161" s="781"/>
      <c r="AE161" s="782"/>
      <c r="AF161" s="781"/>
      <c r="AG161" s="782"/>
      <c r="AH161" s="781"/>
      <c r="AI161" s="782"/>
      <c r="AJ161" s="781"/>
      <c r="AK161" s="782"/>
      <c r="AL161" s="781"/>
      <c r="AM161" s="782"/>
      <c r="AN161" s="1755"/>
      <c r="AO161" s="1756"/>
      <c r="AP161" s="2119"/>
      <c r="AQ161" s="2120"/>
      <c r="AR161" s="781"/>
      <c r="AS161" s="782"/>
      <c r="AT161" s="781"/>
      <c r="AU161" s="782"/>
      <c r="AV161" s="919"/>
      <c r="JQ161" s="752"/>
      <c r="JR161" s="753"/>
      <c r="JS161" s="636"/>
      <c r="JT161" s="636"/>
      <c r="JU161" s="636"/>
      <c r="JV161" s="636"/>
      <c r="JW161" s="636"/>
      <c r="JX161" s="636"/>
      <c r="JY161" s="754"/>
      <c r="KY161" s="755" t="s">
        <v>114</v>
      </c>
      <c r="KZ161" s="755" t="s">
        <v>46</v>
      </c>
      <c r="LA161" s="751" t="s">
        <v>46</v>
      </c>
      <c r="LB161" s="751" t="s">
        <v>23</v>
      </c>
      <c r="LC161" s="751" t="s">
        <v>45</v>
      </c>
      <c r="LD161" s="755" t="s">
        <v>103</v>
      </c>
    </row>
    <row r="162" spans="1:330" s="3" customFormat="1" ht="30" customHeight="1" x14ac:dyDescent="0.2">
      <c r="A162" s="43"/>
      <c r="B162" s="1652" t="s">
        <v>315</v>
      </c>
      <c r="C162" s="1653" t="s">
        <v>105</v>
      </c>
      <c r="D162" s="1654" t="s">
        <v>281</v>
      </c>
      <c r="E162" s="1655" t="s">
        <v>282</v>
      </c>
      <c r="F162" s="1656" t="s">
        <v>283</v>
      </c>
      <c r="G162" s="1657">
        <v>1211.49</v>
      </c>
      <c r="H162" s="1658">
        <v>499</v>
      </c>
      <c r="I162" s="1659">
        <f>ROUND(H162*G162,2)</f>
        <v>604533.51</v>
      </c>
      <c r="J162" s="783"/>
      <c r="K162" s="784">
        <f>ROUND(J162*$H162,2)</f>
        <v>0</v>
      </c>
      <c r="L162" s="783"/>
      <c r="M162" s="784">
        <f>ROUND(L162*$H162,2)</f>
        <v>0</v>
      </c>
      <c r="N162" s="783"/>
      <c r="O162" s="784">
        <f>ROUND(N162*$H162,2)</f>
        <v>0</v>
      </c>
      <c r="P162" s="783"/>
      <c r="Q162" s="784">
        <f>ROUND(P162*$H162,2)</f>
        <v>0</v>
      </c>
      <c r="R162" s="783"/>
      <c r="S162" s="784">
        <f>ROUND(R162*$H162,2)</f>
        <v>0</v>
      </c>
      <c r="T162" s="783"/>
      <c r="U162" s="784">
        <f>ROUND(T162*$H162,2)</f>
        <v>0</v>
      </c>
      <c r="V162" s="1757"/>
      <c r="W162" s="1758">
        <f>ROUND(V162*$H162,2)</f>
        <v>0</v>
      </c>
      <c r="X162" s="783"/>
      <c r="Y162" s="784">
        <f>ROUND(X162*$H162,2)</f>
        <v>0</v>
      </c>
      <c r="Z162" s="1757"/>
      <c r="AA162" s="1758">
        <f>ROUND(Z162*$H162,2)</f>
        <v>0</v>
      </c>
      <c r="AB162" s="1757"/>
      <c r="AC162" s="1758">
        <f>ROUND(AB162*$H162,2)</f>
        <v>0</v>
      </c>
      <c r="AD162" s="783"/>
      <c r="AE162" s="784">
        <f>ROUND(AD162*$H162,2)</f>
        <v>0</v>
      </c>
      <c r="AF162" s="783"/>
      <c r="AG162" s="784">
        <f>ROUND(AF162*$H162,2)</f>
        <v>0</v>
      </c>
      <c r="AH162" s="783"/>
      <c r="AI162" s="784">
        <f>ROUND(AH162*$H162,2)</f>
        <v>0</v>
      </c>
      <c r="AJ162" s="783"/>
      <c r="AK162" s="784">
        <f>ROUND(AJ162*$H162,2)</f>
        <v>0</v>
      </c>
      <c r="AL162" s="783"/>
      <c r="AM162" s="784">
        <f>ROUND(AL162*$H162,2)</f>
        <v>0</v>
      </c>
      <c r="AN162" s="1757"/>
      <c r="AO162" s="1758">
        <f>ROUND(AN162*$H162,2)</f>
        <v>0</v>
      </c>
      <c r="AP162" s="2121"/>
      <c r="AQ162" s="2122">
        <f>ROUND(AP162*$H162,2)</f>
        <v>0</v>
      </c>
      <c r="AR162" s="783">
        <f>AP162+AN162+AL162+AJ162+AH162+AF162+AD162+AB162+Z162+X162+V162+T162+R162+P162+N162+L162+J162</f>
        <v>0</v>
      </c>
      <c r="AS162" s="784">
        <f>ROUND(AR162*H162,2)</f>
        <v>0</v>
      </c>
      <c r="AT162" s="2134">
        <f>G162-AR162</f>
        <v>1211.49</v>
      </c>
      <c r="AU162" s="2135">
        <f>ROUND(AT162*H162,2)</f>
        <v>604533.51</v>
      </c>
      <c r="AV162" s="2136">
        <f>AU162/I162</f>
        <v>1</v>
      </c>
      <c r="JQ162" s="44"/>
      <c r="JR162" s="586" t="s">
        <v>7</v>
      </c>
      <c r="JS162" s="587" t="s">
        <v>31</v>
      </c>
      <c r="JT162" s="690"/>
      <c r="JU162" s="45">
        <f>JT162*G162</f>
        <v>0</v>
      </c>
      <c r="JV162" s="45">
        <v>0</v>
      </c>
      <c r="JW162" s="45">
        <f>JV162*G162</f>
        <v>0</v>
      </c>
      <c r="JX162" s="45">
        <v>0</v>
      </c>
      <c r="JY162" s="588">
        <f>JX162*G162</f>
        <v>0</v>
      </c>
      <c r="KW162" s="46" t="s">
        <v>110</v>
      </c>
      <c r="KY162" s="46" t="s">
        <v>105</v>
      </c>
      <c r="KZ162" s="46" t="s">
        <v>46</v>
      </c>
      <c r="LD162" s="46" t="s">
        <v>103</v>
      </c>
      <c r="LJ162" s="589">
        <f>IF(JS162="základní",I162,0)</f>
        <v>604533.51</v>
      </c>
      <c r="LK162" s="589">
        <f>IF(JS162="snížená",I162,0)</f>
        <v>0</v>
      </c>
      <c r="LL162" s="589">
        <f>IF(JS162="zákl. přenesená",I162,0)</f>
        <v>0</v>
      </c>
      <c r="LM162" s="589">
        <f>IF(JS162="sníž. přenesená",I162,0)</f>
        <v>0</v>
      </c>
      <c r="LN162" s="589">
        <f>IF(JS162="nulová",I162,0)</f>
        <v>0</v>
      </c>
      <c r="LO162" s="46" t="s">
        <v>45</v>
      </c>
      <c r="LP162" s="589">
        <f>ROUND(H162*G162,2)</f>
        <v>604533.51</v>
      </c>
      <c r="LQ162" s="46" t="s">
        <v>110</v>
      </c>
      <c r="LR162" s="46" t="s">
        <v>1627</v>
      </c>
    </row>
    <row r="163" spans="1:330" s="3" customFormat="1" ht="30" customHeight="1" x14ac:dyDescent="0.2">
      <c r="A163" s="43"/>
      <c r="B163" s="625"/>
      <c r="C163" s="689" t="s">
        <v>112</v>
      </c>
      <c r="D163" s="690"/>
      <c r="E163" s="626" t="s">
        <v>285</v>
      </c>
      <c r="F163" s="690"/>
      <c r="G163" s="690"/>
      <c r="H163" s="197"/>
      <c r="I163" s="690"/>
      <c r="J163" s="777"/>
      <c r="K163" s="778"/>
      <c r="L163" s="777"/>
      <c r="M163" s="778"/>
      <c r="N163" s="777"/>
      <c r="O163" s="778"/>
      <c r="P163" s="777"/>
      <c r="Q163" s="778"/>
      <c r="R163" s="777"/>
      <c r="S163" s="778"/>
      <c r="T163" s="777"/>
      <c r="U163" s="778"/>
      <c r="V163" s="1751"/>
      <c r="W163" s="1752"/>
      <c r="X163" s="777"/>
      <c r="Y163" s="778"/>
      <c r="Z163" s="1751"/>
      <c r="AA163" s="1752"/>
      <c r="AB163" s="1751"/>
      <c r="AC163" s="1752"/>
      <c r="AD163" s="777"/>
      <c r="AE163" s="778"/>
      <c r="AF163" s="777"/>
      <c r="AG163" s="778"/>
      <c r="AH163" s="777"/>
      <c r="AI163" s="778"/>
      <c r="AJ163" s="777"/>
      <c r="AK163" s="778"/>
      <c r="AL163" s="777"/>
      <c r="AM163" s="778"/>
      <c r="AN163" s="1751"/>
      <c r="AO163" s="1752"/>
      <c r="AP163" s="2115"/>
      <c r="AQ163" s="2116"/>
      <c r="AR163" s="777"/>
      <c r="AS163" s="778"/>
      <c r="AT163" s="777"/>
      <c r="AU163" s="778"/>
      <c r="AV163" s="1071"/>
      <c r="JQ163" s="44"/>
      <c r="JR163" s="742"/>
      <c r="JS163" s="690"/>
      <c r="JT163" s="690"/>
      <c r="JU163" s="690"/>
      <c r="JV163" s="690"/>
      <c r="JW163" s="690"/>
      <c r="JX163" s="690"/>
      <c r="JY163" s="743"/>
      <c r="KY163" s="46" t="s">
        <v>112</v>
      </c>
      <c r="KZ163" s="46" t="s">
        <v>46</v>
      </c>
    </row>
    <row r="164" spans="1:330" s="751" customFormat="1" ht="30" customHeight="1" x14ac:dyDescent="0.2">
      <c r="A164" s="750"/>
      <c r="B164" s="633"/>
      <c r="C164" s="689" t="s">
        <v>114</v>
      </c>
      <c r="D164" s="634" t="s">
        <v>7</v>
      </c>
      <c r="E164" s="635" t="s">
        <v>1628</v>
      </c>
      <c r="F164" s="636"/>
      <c r="G164" s="637">
        <v>1211.49</v>
      </c>
      <c r="H164" s="638"/>
      <c r="I164" s="636"/>
      <c r="J164" s="781"/>
      <c r="K164" s="782"/>
      <c r="L164" s="781"/>
      <c r="M164" s="782"/>
      <c r="N164" s="781"/>
      <c r="O164" s="782"/>
      <c r="P164" s="781"/>
      <c r="Q164" s="782"/>
      <c r="R164" s="781"/>
      <c r="S164" s="782"/>
      <c r="T164" s="781"/>
      <c r="U164" s="782"/>
      <c r="V164" s="1755"/>
      <c r="W164" s="1756"/>
      <c r="X164" s="781"/>
      <c r="Y164" s="782"/>
      <c r="Z164" s="1755"/>
      <c r="AA164" s="1756"/>
      <c r="AB164" s="1755"/>
      <c r="AC164" s="1756"/>
      <c r="AD164" s="781"/>
      <c r="AE164" s="782"/>
      <c r="AF164" s="781"/>
      <c r="AG164" s="782"/>
      <c r="AH164" s="781"/>
      <c r="AI164" s="782"/>
      <c r="AJ164" s="781"/>
      <c r="AK164" s="782"/>
      <c r="AL164" s="781"/>
      <c r="AM164" s="782"/>
      <c r="AN164" s="1755"/>
      <c r="AO164" s="1756"/>
      <c r="AP164" s="2119"/>
      <c r="AQ164" s="2120"/>
      <c r="AR164" s="781"/>
      <c r="AS164" s="782"/>
      <c r="AT164" s="781"/>
      <c r="AU164" s="782"/>
      <c r="AV164" s="919"/>
      <c r="JQ164" s="752"/>
      <c r="JR164" s="753"/>
      <c r="JS164" s="636"/>
      <c r="JT164" s="636"/>
      <c r="JU164" s="636"/>
      <c r="JV164" s="636"/>
      <c r="JW164" s="636"/>
      <c r="JX164" s="636"/>
      <c r="JY164" s="754"/>
      <c r="KY164" s="755" t="s">
        <v>114</v>
      </c>
      <c r="KZ164" s="755" t="s">
        <v>46</v>
      </c>
      <c r="LA164" s="751" t="s">
        <v>46</v>
      </c>
      <c r="LB164" s="751" t="s">
        <v>23</v>
      </c>
      <c r="LC164" s="751" t="s">
        <v>45</v>
      </c>
      <c r="LD164" s="755" t="s">
        <v>103</v>
      </c>
    </row>
    <row r="165" spans="1:330" s="3" customFormat="1" ht="30" customHeight="1" x14ac:dyDescent="0.2">
      <c r="A165" s="43"/>
      <c r="B165" s="550" t="s">
        <v>320</v>
      </c>
      <c r="C165" s="558" t="s">
        <v>105</v>
      </c>
      <c r="D165" s="559" t="s">
        <v>288</v>
      </c>
      <c r="E165" s="560" t="s">
        <v>289</v>
      </c>
      <c r="F165" s="561" t="s">
        <v>194</v>
      </c>
      <c r="G165" s="562">
        <v>1033.42</v>
      </c>
      <c r="H165" s="563">
        <v>123</v>
      </c>
      <c r="I165" s="772">
        <f>ROUND(H165*G165,2)</f>
        <v>127110.66</v>
      </c>
      <c r="J165" s="783"/>
      <c r="K165" s="784">
        <f>ROUND(J165*$H165,2)</f>
        <v>0</v>
      </c>
      <c r="L165" s="783"/>
      <c r="M165" s="784">
        <f>ROUND(L165*$H165,2)</f>
        <v>0</v>
      </c>
      <c r="N165" s="783"/>
      <c r="O165" s="784">
        <f>ROUND(N165*$H165,2)</f>
        <v>0</v>
      </c>
      <c r="P165" s="783"/>
      <c r="Q165" s="784">
        <f>ROUND(P165*$H165,2)</f>
        <v>0</v>
      </c>
      <c r="R165" s="783"/>
      <c r="S165" s="784">
        <f>ROUND(R165*$H165,2)</f>
        <v>0</v>
      </c>
      <c r="T165" s="783"/>
      <c r="U165" s="784">
        <f>ROUND(T165*$H165,2)</f>
        <v>0</v>
      </c>
      <c r="V165" s="1757">
        <v>515</v>
      </c>
      <c r="W165" s="1758">
        <f>ROUND(V165*$H165,2)</f>
        <v>63345</v>
      </c>
      <c r="X165" s="783"/>
      <c r="Y165" s="784">
        <f>ROUND(X165*$H165,2)</f>
        <v>0</v>
      </c>
      <c r="Z165" s="1757"/>
      <c r="AA165" s="1758">
        <f>ROUND(Z165*$H165,2)</f>
        <v>0</v>
      </c>
      <c r="AB165" s="1757">
        <v>59</v>
      </c>
      <c r="AC165" s="1758">
        <f>ROUND(AB165*$H165,2)</f>
        <v>7257</v>
      </c>
      <c r="AD165" s="783"/>
      <c r="AE165" s="784">
        <f>ROUND(AD165*$H165,2)</f>
        <v>0</v>
      </c>
      <c r="AF165" s="783"/>
      <c r="AG165" s="784">
        <f>ROUND(AF165*$H165,2)</f>
        <v>0</v>
      </c>
      <c r="AH165" s="783"/>
      <c r="AI165" s="784">
        <f>ROUND(AH165*$H165,2)</f>
        <v>0</v>
      </c>
      <c r="AJ165" s="783"/>
      <c r="AK165" s="784">
        <f>ROUND(AJ165*$H165,2)</f>
        <v>0</v>
      </c>
      <c r="AL165" s="783">
        <v>179</v>
      </c>
      <c r="AM165" s="784">
        <f>ROUND(AL165*$H165,2)</f>
        <v>22017</v>
      </c>
      <c r="AN165" s="1757">
        <v>120</v>
      </c>
      <c r="AO165" s="1758">
        <f>ROUND(AN165*$H165,2)</f>
        <v>14760</v>
      </c>
      <c r="AP165" s="2121"/>
      <c r="AQ165" s="2122">
        <f>ROUND(AP165*$H165,2)</f>
        <v>0</v>
      </c>
      <c r="AR165" s="783">
        <f>AP165+AN165+AL165+AJ165+AH165+AF165+AD165+AB165+Z165+X165+V165+T165+R165+P165+N165+L165+J165</f>
        <v>873</v>
      </c>
      <c r="AS165" s="784">
        <f>ROUND(AR165*H165,2)</f>
        <v>107379</v>
      </c>
      <c r="AT165" s="783">
        <f>G165-AR165</f>
        <v>160.42000000000007</v>
      </c>
      <c r="AU165" s="784">
        <f>ROUND(AT165*H165,2)</f>
        <v>19731.66</v>
      </c>
      <c r="AV165" s="1072">
        <f>AU165/I165</f>
        <v>0.15523214182036346</v>
      </c>
      <c r="JQ165" s="44"/>
      <c r="JR165" s="586" t="s">
        <v>7</v>
      </c>
      <c r="JS165" s="587" t="s">
        <v>31</v>
      </c>
      <c r="JT165" s="690"/>
      <c r="JU165" s="45">
        <f>JT165*G165</f>
        <v>0</v>
      </c>
      <c r="JV165" s="45">
        <v>0</v>
      </c>
      <c r="JW165" s="45">
        <f>JV165*G165</f>
        <v>0</v>
      </c>
      <c r="JX165" s="45">
        <v>0</v>
      </c>
      <c r="JY165" s="588">
        <f>JX165*G165</f>
        <v>0</v>
      </c>
      <c r="KW165" s="46" t="s">
        <v>110</v>
      </c>
      <c r="KY165" s="46" t="s">
        <v>105</v>
      </c>
      <c r="KZ165" s="46" t="s">
        <v>46</v>
      </c>
      <c r="LD165" s="46" t="s">
        <v>103</v>
      </c>
      <c r="LJ165" s="589">
        <f>IF(JS165="základní",I165,0)</f>
        <v>127110.66</v>
      </c>
      <c r="LK165" s="589">
        <f>IF(JS165="snížená",I165,0)</f>
        <v>0</v>
      </c>
      <c r="LL165" s="589">
        <f>IF(JS165="zákl. přenesená",I165,0)</f>
        <v>0</v>
      </c>
      <c r="LM165" s="589">
        <f>IF(JS165="sníž. přenesená",I165,0)</f>
        <v>0</v>
      </c>
      <c r="LN165" s="589">
        <f>IF(JS165="nulová",I165,0)</f>
        <v>0</v>
      </c>
      <c r="LO165" s="46" t="s">
        <v>45</v>
      </c>
      <c r="LP165" s="589">
        <f>ROUND(H165*G165,2)</f>
        <v>127110.66</v>
      </c>
      <c r="LQ165" s="46" t="s">
        <v>110</v>
      </c>
      <c r="LR165" s="46" t="s">
        <v>1629</v>
      </c>
    </row>
    <row r="166" spans="1:330" s="3" customFormat="1" ht="30" customHeight="1" x14ac:dyDescent="0.2">
      <c r="A166" s="43"/>
      <c r="B166" s="625"/>
      <c r="C166" s="689" t="s">
        <v>112</v>
      </c>
      <c r="D166" s="690"/>
      <c r="E166" s="626" t="s">
        <v>291</v>
      </c>
      <c r="F166" s="690"/>
      <c r="G166" s="690"/>
      <c r="H166" s="197"/>
      <c r="I166" s="690"/>
      <c r="J166" s="777"/>
      <c r="K166" s="778"/>
      <c r="L166" s="777"/>
      <c r="M166" s="778"/>
      <c r="N166" s="777"/>
      <c r="O166" s="778"/>
      <c r="P166" s="777"/>
      <c r="Q166" s="778"/>
      <c r="R166" s="777"/>
      <c r="S166" s="778"/>
      <c r="T166" s="777"/>
      <c r="U166" s="778"/>
      <c r="V166" s="1751"/>
      <c r="W166" s="1752"/>
      <c r="X166" s="777"/>
      <c r="Y166" s="778"/>
      <c r="Z166" s="1751"/>
      <c r="AA166" s="1752"/>
      <c r="AB166" s="1751"/>
      <c r="AC166" s="1752"/>
      <c r="AD166" s="777"/>
      <c r="AE166" s="778"/>
      <c r="AF166" s="777"/>
      <c r="AG166" s="778"/>
      <c r="AH166" s="777"/>
      <c r="AI166" s="778"/>
      <c r="AJ166" s="777"/>
      <c r="AK166" s="778"/>
      <c r="AL166" s="777"/>
      <c r="AM166" s="778"/>
      <c r="AN166" s="1751"/>
      <c r="AO166" s="1752"/>
      <c r="AP166" s="2115"/>
      <c r="AQ166" s="2116"/>
      <c r="AR166" s="777"/>
      <c r="AS166" s="778"/>
      <c r="AT166" s="777"/>
      <c r="AU166" s="778"/>
      <c r="AV166" s="1071"/>
      <c r="JQ166" s="44"/>
      <c r="JR166" s="742"/>
      <c r="JS166" s="690"/>
      <c r="JT166" s="690"/>
      <c r="JU166" s="690"/>
      <c r="JV166" s="690"/>
      <c r="JW166" s="690"/>
      <c r="JX166" s="690"/>
      <c r="JY166" s="743"/>
      <c r="KY166" s="46" t="s">
        <v>112</v>
      </c>
      <c r="KZ166" s="46" t="s">
        <v>46</v>
      </c>
    </row>
    <row r="167" spans="1:330" s="751" customFormat="1" ht="30" customHeight="1" x14ac:dyDescent="0.2">
      <c r="A167" s="750"/>
      <c r="B167" s="633"/>
      <c r="C167" s="689" t="s">
        <v>114</v>
      </c>
      <c r="D167" s="634" t="s">
        <v>7</v>
      </c>
      <c r="E167" s="635" t="s">
        <v>1630</v>
      </c>
      <c r="F167" s="636"/>
      <c r="G167" s="637">
        <v>1463.14</v>
      </c>
      <c r="H167" s="638"/>
      <c r="I167" s="636"/>
      <c r="J167" s="781"/>
      <c r="K167" s="782"/>
      <c r="L167" s="781"/>
      <c r="M167" s="782"/>
      <c r="N167" s="781"/>
      <c r="O167" s="782"/>
      <c r="P167" s="781"/>
      <c r="Q167" s="782"/>
      <c r="R167" s="781"/>
      <c r="S167" s="782"/>
      <c r="T167" s="781"/>
      <c r="U167" s="782"/>
      <c r="V167" s="1755"/>
      <c r="W167" s="1756"/>
      <c r="X167" s="781"/>
      <c r="Y167" s="782"/>
      <c r="Z167" s="1755"/>
      <c r="AA167" s="1756"/>
      <c r="AB167" s="1755"/>
      <c r="AC167" s="1756"/>
      <c r="AD167" s="781"/>
      <c r="AE167" s="782"/>
      <c r="AF167" s="781"/>
      <c r="AG167" s="782"/>
      <c r="AH167" s="781"/>
      <c r="AI167" s="782"/>
      <c r="AJ167" s="781"/>
      <c r="AK167" s="782"/>
      <c r="AL167" s="781"/>
      <c r="AM167" s="782"/>
      <c r="AN167" s="1755"/>
      <c r="AO167" s="1756"/>
      <c r="AP167" s="2119"/>
      <c r="AQ167" s="2120"/>
      <c r="AR167" s="781"/>
      <c r="AS167" s="782"/>
      <c r="AT167" s="781"/>
      <c r="AU167" s="782"/>
      <c r="AV167" s="919"/>
      <c r="JQ167" s="752"/>
      <c r="JR167" s="753"/>
      <c r="JS167" s="636"/>
      <c r="JT167" s="636"/>
      <c r="JU167" s="636"/>
      <c r="JV167" s="636"/>
      <c r="JW167" s="636"/>
      <c r="JX167" s="636"/>
      <c r="JY167" s="754"/>
      <c r="KY167" s="755" t="s">
        <v>114</v>
      </c>
      <c r="KZ167" s="755" t="s">
        <v>46</v>
      </c>
      <c r="LA167" s="751" t="s">
        <v>46</v>
      </c>
      <c r="LB167" s="751" t="s">
        <v>23</v>
      </c>
      <c r="LC167" s="751" t="s">
        <v>44</v>
      </c>
      <c r="LD167" s="755" t="s">
        <v>103</v>
      </c>
    </row>
    <row r="168" spans="1:330" s="745" customFormat="1" ht="30" customHeight="1" x14ac:dyDescent="0.2">
      <c r="A168" s="744"/>
      <c r="B168" s="627"/>
      <c r="C168" s="689" t="s">
        <v>114</v>
      </c>
      <c r="D168" s="628" t="s">
        <v>7</v>
      </c>
      <c r="E168" s="629" t="s">
        <v>225</v>
      </c>
      <c r="F168" s="630"/>
      <c r="G168" s="628" t="s">
        <v>7</v>
      </c>
      <c r="H168" s="631"/>
      <c r="I168" s="630"/>
      <c r="J168" s="779"/>
      <c r="K168" s="780"/>
      <c r="L168" s="779"/>
      <c r="M168" s="780"/>
      <c r="N168" s="779"/>
      <c r="O168" s="780"/>
      <c r="P168" s="779"/>
      <c r="Q168" s="780"/>
      <c r="R168" s="779"/>
      <c r="S168" s="780"/>
      <c r="T168" s="779"/>
      <c r="U168" s="780"/>
      <c r="V168" s="1753"/>
      <c r="W168" s="1754"/>
      <c r="X168" s="779"/>
      <c r="Y168" s="780"/>
      <c r="Z168" s="1753"/>
      <c r="AA168" s="1754"/>
      <c r="AB168" s="1753"/>
      <c r="AC168" s="1754"/>
      <c r="AD168" s="779"/>
      <c r="AE168" s="780"/>
      <c r="AF168" s="779"/>
      <c r="AG168" s="780"/>
      <c r="AH168" s="779"/>
      <c r="AI168" s="780"/>
      <c r="AJ168" s="779"/>
      <c r="AK168" s="780"/>
      <c r="AL168" s="779"/>
      <c r="AM168" s="780"/>
      <c r="AN168" s="1753"/>
      <c r="AO168" s="1754"/>
      <c r="AP168" s="2117"/>
      <c r="AQ168" s="2118"/>
      <c r="AR168" s="779"/>
      <c r="AS168" s="780"/>
      <c r="AT168" s="779"/>
      <c r="AU168" s="780"/>
      <c r="AV168" s="918"/>
      <c r="JQ168" s="746"/>
      <c r="JR168" s="747"/>
      <c r="JS168" s="630"/>
      <c r="JT168" s="630"/>
      <c r="JU168" s="630"/>
      <c r="JV168" s="630"/>
      <c r="JW168" s="630"/>
      <c r="JX168" s="630"/>
      <c r="JY168" s="748"/>
      <c r="KY168" s="749" t="s">
        <v>114</v>
      </c>
      <c r="KZ168" s="749" t="s">
        <v>46</v>
      </c>
      <c r="LA168" s="745" t="s">
        <v>45</v>
      </c>
      <c r="LB168" s="745" t="s">
        <v>23</v>
      </c>
      <c r="LC168" s="745" t="s">
        <v>44</v>
      </c>
      <c r="LD168" s="749" t="s">
        <v>103</v>
      </c>
    </row>
    <row r="169" spans="1:330" s="751" customFormat="1" ht="30" customHeight="1" x14ac:dyDescent="0.2">
      <c r="A169" s="750"/>
      <c r="B169" s="633"/>
      <c r="C169" s="689" t="s">
        <v>114</v>
      </c>
      <c r="D169" s="634" t="s">
        <v>7</v>
      </c>
      <c r="E169" s="635" t="s">
        <v>1631</v>
      </c>
      <c r="F169" s="636"/>
      <c r="G169" s="637">
        <v>-312.83</v>
      </c>
      <c r="H169" s="638"/>
      <c r="I169" s="636"/>
      <c r="J169" s="781"/>
      <c r="K169" s="782"/>
      <c r="L169" s="781"/>
      <c r="M169" s="782"/>
      <c r="N169" s="781"/>
      <c r="O169" s="782"/>
      <c r="P169" s="781"/>
      <c r="Q169" s="782"/>
      <c r="R169" s="781"/>
      <c r="S169" s="782"/>
      <c r="T169" s="781"/>
      <c r="U169" s="782"/>
      <c r="V169" s="1755"/>
      <c r="W169" s="1756"/>
      <c r="X169" s="781"/>
      <c r="Y169" s="782"/>
      <c r="Z169" s="1755"/>
      <c r="AA169" s="1756"/>
      <c r="AB169" s="1755"/>
      <c r="AC169" s="1756"/>
      <c r="AD169" s="781"/>
      <c r="AE169" s="782"/>
      <c r="AF169" s="781"/>
      <c r="AG169" s="782"/>
      <c r="AH169" s="781"/>
      <c r="AI169" s="782"/>
      <c r="AJ169" s="781"/>
      <c r="AK169" s="782"/>
      <c r="AL169" s="781"/>
      <c r="AM169" s="782"/>
      <c r="AN169" s="1755"/>
      <c r="AO169" s="1756"/>
      <c r="AP169" s="2119"/>
      <c r="AQ169" s="2120"/>
      <c r="AR169" s="781"/>
      <c r="AS169" s="782"/>
      <c r="AT169" s="781"/>
      <c r="AU169" s="782"/>
      <c r="AV169" s="919"/>
      <c r="JQ169" s="752"/>
      <c r="JR169" s="753"/>
      <c r="JS169" s="636"/>
      <c r="JT169" s="636"/>
      <c r="JU169" s="636"/>
      <c r="JV169" s="636"/>
      <c r="JW169" s="636"/>
      <c r="JX169" s="636"/>
      <c r="JY169" s="754"/>
      <c r="KY169" s="755" t="s">
        <v>114</v>
      </c>
      <c r="KZ169" s="755" t="s">
        <v>46</v>
      </c>
      <c r="LA169" s="751" t="s">
        <v>46</v>
      </c>
      <c r="LB169" s="751" t="s">
        <v>23</v>
      </c>
      <c r="LC169" s="751" t="s">
        <v>44</v>
      </c>
      <c r="LD169" s="755" t="s">
        <v>103</v>
      </c>
    </row>
    <row r="170" spans="1:330" s="751" customFormat="1" ht="30" customHeight="1" x14ac:dyDescent="0.2">
      <c r="A170" s="750"/>
      <c r="B170" s="633"/>
      <c r="C170" s="689" t="s">
        <v>114</v>
      </c>
      <c r="D170" s="634" t="s">
        <v>7</v>
      </c>
      <c r="E170" s="635" t="s">
        <v>1632</v>
      </c>
      <c r="F170" s="636"/>
      <c r="G170" s="637">
        <v>-77.31</v>
      </c>
      <c r="H170" s="638"/>
      <c r="I170" s="636"/>
      <c r="J170" s="781"/>
      <c r="K170" s="782"/>
      <c r="L170" s="781"/>
      <c r="M170" s="782"/>
      <c r="N170" s="781"/>
      <c r="O170" s="782"/>
      <c r="P170" s="781"/>
      <c r="Q170" s="782"/>
      <c r="R170" s="781"/>
      <c r="S170" s="782"/>
      <c r="T170" s="781"/>
      <c r="U170" s="782"/>
      <c r="V170" s="1755"/>
      <c r="W170" s="1756"/>
      <c r="X170" s="781"/>
      <c r="Y170" s="782"/>
      <c r="Z170" s="1755"/>
      <c r="AA170" s="1756"/>
      <c r="AB170" s="1755"/>
      <c r="AC170" s="1756"/>
      <c r="AD170" s="781"/>
      <c r="AE170" s="782"/>
      <c r="AF170" s="781"/>
      <c r="AG170" s="782"/>
      <c r="AH170" s="781"/>
      <c r="AI170" s="782"/>
      <c r="AJ170" s="781"/>
      <c r="AK170" s="782"/>
      <c r="AL170" s="781"/>
      <c r="AM170" s="782"/>
      <c r="AN170" s="1755"/>
      <c r="AO170" s="1756"/>
      <c r="AP170" s="2119"/>
      <c r="AQ170" s="2120"/>
      <c r="AR170" s="781"/>
      <c r="AS170" s="782"/>
      <c r="AT170" s="781"/>
      <c r="AU170" s="782"/>
      <c r="AV170" s="919"/>
      <c r="JQ170" s="752"/>
      <c r="JR170" s="753"/>
      <c r="JS170" s="636"/>
      <c r="JT170" s="636"/>
      <c r="JU170" s="636"/>
      <c r="JV170" s="636"/>
      <c r="JW170" s="636"/>
      <c r="JX170" s="636"/>
      <c r="JY170" s="754"/>
      <c r="KY170" s="755" t="s">
        <v>114</v>
      </c>
      <c r="KZ170" s="755" t="s">
        <v>46</v>
      </c>
      <c r="LA170" s="751" t="s">
        <v>46</v>
      </c>
      <c r="LB170" s="751" t="s">
        <v>23</v>
      </c>
      <c r="LC170" s="751" t="s">
        <v>44</v>
      </c>
      <c r="LD170" s="755" t="s">
        <v>103</v>
      </c>
    </row>
    <row r="171" spans="1:330" s="751" customFormat="1" ht="30" customHeight="1" x14ac:dyDescent="0.2">
      <c r="A171" s="750"/>
      <c r="B171" s="633"/>
      <c r="C171" s="689" t="s">
        <v>114</v>
      </c>
      <c r="D171" s="634" t="s">
        <v>7</v>
      </c>
      <c r="E171" s="635" t="s">
        <v>1433</v>
      </c>
      <c r="F171" s="636"/>
      <c r="G171" s="637">
        <v>-3.38</v>
      </c>
      <c r="H171" s="638"/>
      <c r="I171" s="636"/>
      <c r="J171" s="781"/>
      <c r="K171" s="782"/>
      <c r="L171" s="781"/>
      <c r="M171" s="782"/>
      <c r="N171" s="781"/>
      <c r="O171" s="782"/>
      <c r="P171" s="781"/>
      <c r="Q171" s="782"/>
      <c r="R171" s="781"/>
      <c r="S171" s="782"/>
      <c r="T171" s="781"/>
      <c r="U171" s="782"/>
      <c r="V171" s="1755"/>
      <c r="W171" s="1756"/>
      <c r="X171" s="781"/>
      <c r="Y171" s="782"/>
      <c r="Z171" s="1755"/>
      <c r="AA171" s="1756"/>
      <c r="AB171" s="1755"/>
      <c r="AC171" s="1756"/>
      <c r="AD171" s="781"/>
      <c r="AE171" s="782"/>
      <c r="AF171" s="781"/>
      <c r="AG171" s="782"/>
      <c r="AH171" s="781"/>
      <c r="AI171" s="782"/>
      <c r="AJ171" s="781"/>
      <c r="AK171" s="782"/>
      <c r="AL171" s="781"/>
      <c r="AM171" s="782"/>
      <c r="AN171" s="1755"/>
      <c r="AO171" s="1756"/>
      <c r="AP171" s="2119"/>
      <c r="AQ171" s="2120"/>
      <c r="AR171" s="781"/>
      <c r="AS171" s="782"/>
      <c r="AT171" s="781"/>
      <c r="AU171" s="782"/>
      <c r="AV171" s="919"/>
      <c r="JQ171" s="752"/>
      <c r="JR171" s="753"/>
      <c r="JS171" s="636"/>
      <c r="JT171" s="636"/>
      <c r="JU171" s="636"/>
      <c r="JV171" s="636"/>
      <c r="JW171" s="636"/>
      <c r="JX171" s="636"/>
      <c r="JY171" s="754"/>
      <c r="KY171" s="755" t="s">
        <v>114</v>
      </c>
      <c r="KZ171" s="755" t="s">
        <v>46</v>
      </c>
      <c r="LA171" s="751" t="s">
        <v>46</v>
      </c>
      <c r="LB171" s="751" t="s">
        <v>23</v>
      </c>
      <c r="LC171" s="751" t="s">
        <v>44</v>
      </c>
      <c r="LD171" s="755" t="s">
        <v>103</v>
      </c>
    </row>
    <row r="172" spans="1:330" s="751" customFormat="1" ht="30" customHeight="1" x14ac:dyDescent="0.2">
      <c r="A172" s="750"/>
      <c r="B172" s="633"/>
      <c r="C172" s="689" t="s">
        <v>114</v>
      </c>
      <c r="D172" s="634" t="s">
        <v>7</v>
      </c>
      <c r="E172" s="635" t="s">
        <v>1633</v>
      </c>
      <c r="F172" s="636"/>
      <c r="G172" s="637">
        <v>-36.200000000000003</v>
      </c>
      <c r="H172" s="638"/>
      <c r="I172" s="636"/>
      <c r="J172" s="781"/>
      <c r="K172" s="782"/>
      <c r="L172" s="781"/>
      <c r="M172" s="782"/>
      <c r="N172" s="781"/>
      <c r="O172" s="782"/>
      <c r="P172" s="781"/>
      <c r="Q172" s="782"/>
      <c r="R172" s="781"/>
      <c r="S172" s="782"/>
      <c r="T172" s="781"/>
      <c r="U172" s="782"/>
      <c r="V172" s="1755"/>
      <c r="W172" s="1756"/>
      <c r="X172" s="781"/>
      <c r="Y172" s="782"/>
      <c r="Z172" s="1755"/>
      <c r="AA172" s="1756"/>
      <c r="AB172" s="1755"/>
      <c r="AC172" s="1756"/>
      <c r="AD172" s="781"/>
      <c r="AE172" s="782"/>
      <c r="AF172" s="781"/>
      <c r="AG172" s="782"/>
      <c r="AH172" s="781"/>
      <c r="AI172" s="782"/>
      <c r="AJ172" s="781"/>
      <c r="AK172" s="782"/>
      <c r="AL172" s="781"/>
      <c r="AM172" s="782"/>
      <c r="AN172" s="1755"/>
      <c r="AO172" s="1756"/>
      <c r="AP172" s="2119"/>
      <c r="AQ172" s="2120"/>
      <c r="AR172" s="781"/>
      <c r="AS172" s="782"/>
      <c r="AT172" s="781"/>
      <c r="AU172" s="782"/>
      <c r="AV172" s="919"/>
      <c r="JQ172" s="752"/>
      <c r="JR172" s="753"/>
      <c r="JS172" s="636"/>
      <c r="JT172" s="636"/>
      <c r="JU172" s="636"/>
      <c r="JV172" s="636"/>
      <c r="JW172" s="636"/>
      <c r="JX172" s="636"/>
      <c r="JY172" s="754"/>
      <c r="KY172" s="755" t="s">
        <v>114</v>
      </c>
      <c r="KZ172" s="755" t="s">
        <v>46</v>
      </c>
      <c r="LA172" s="751" t="s">
        <v>46</v>
      </c>
      <c r="LB172" s="751" t="s">
        <v>23</v>
      </c>
      <c r="LC172" s="751" t="s">
        <v>44</v>
      </c>
      <c r="LD172" s="755" t="s">
        <v>103</v>
      </c>
    </row>
    <row r="173" spans="1:330" s="763" customFormat="1" ht="30" customHeight="1" x14ac:dyDescent="0.2">
      <c r="A173" s="762"/>
      <c r="B173" s="640"/>
      <c r="C173" s="689" t="s">
        <v>114</v>
      </c>
      <c r="D173" s="641" t="s">
        <v>7</v>
      </c>
      <c r="E173" s="642" t="s">
        <v>132</v>
      </c>
      <c r="F173" s="643"/>
      <c r="G173" s="644">
        <v>1033.42</v>
      </c>
      <c r="H173" s="645"/>
      <c r="I173" s="643"/>
      <c r="J173" s="787"/>
      <c r="K173" s="788"/>
      <c r="L173" s="787"/>
      <c r="M173" s="788"/>
      <c r="N173" s="787"/>
      <c r="O173" s="788"/>
      <c r="P173" s="787"/>
      <c r="Q173" s="788"/>
      <c r="R173" s="787"/>
      <c r="S173" s="788"/>
      <c r="T173" s="787"/>
      <c r="U173" s="788"/>
      <c r="V173" s="1761"/>
      <c r="W173" s="1762"/>
      <c r="X173" s="787"/>
      <c r="Y173" s="788"/>
      <c r="Z173" s="1761"/>
      <c r="AA173" s="1762"/>
      <c r="AB173" s="1761"/>
      <c r="AC173" s="1762"/>
      <c r="AD173" s="787"/>
      <c r="AE173" s="788"/>
      <c r="AF173" s="787"/>
      <c r="AG173" s="788"/>
      <c r="AH173" s="787"/>
      <c r="AI173" s="788"/>
      <c r="AJ173" s="787"/>
      <c r="AK173" s="788"/>
      <c r="AL173" s="787"/>
      <c r="AM173" s="788"/>
      <c r="AN173" s="1761"/>
      <c r="AO173" s="1762"/>
      <c r="AP173" s="2125"/>
      <c r="AQ173" s="2126"/>
      <c r="AR173" s="787"/>
      <c r="AS173" s="788"/>
      <c r="AT173" s="787"/>
      <c r="AU173" s="788"/>
      <c r="AV173" s="920"/>
      <c r="JQ173" s="764"/>
      <c r="JR173" s="765"/>
      <c r="JS173" s="643"/>
      <c r="JT173" s="643"/>
      <c r="JU173" s="643"/>
      <c r="JV173" s="643"/>
      <c r="JW173" s="643"/>
      <c r="JX173" s="643"/>
      <c r="JY173" s="766"/>
      <c r="KY173" s="767" t="s">
        <v>114</v>
      </c>
      <c r="KZ173" s="767" t="s">
        <v>46</v>
      </c>
      <c r="LA173" s="763" t="s">
        <v>110</v>
      </c>
      <c r="LB173" s="763" t="s">
        <v>23</v>
      </c>
      <c r="LC173" s="763" t="s">
        <v>45</v>
      </c>
      <c r="LD173" s="767" t="s">
        <v>103</v>
      </c>
    </row>
    <row r="174" spans="1:330" s="3" customFormat="1" ht="30" customHeight="1" x14ac:dyDescent="0.2">
      <c r="A174" s="43"/>
      <c r="B174" s="550" t="s">
        <v>326</v>
      </c>
      <c r="C174" s="558" t="s">
        <v>105</v>
      </c>
      <c r="D174" s="559" t="s">
        <v>308</v>
      </c>
      <c r="E174" s="560" t="s">
        <v>309</v>
      </c>
      <c r="F174" s="561" t="s">
        <v>194</v>
      </c>
      <c r="G174" s="562">
        <v>288.70999999999998</v>
      </c>
      <c r="H174" s="563">
        <v>595.1</v>
      </c>
      <c r="I174" s="772">
        <f>ROUND(H174*G174,2)</f>
        <v>171811.32</v>
      </c>
      <c r="J174" s="783"/>
      <c r="K174" s="784">
        <f>ROUND(J174*$H174,2)</f>
        <v>0</v>
      </c>
      <c r="L174" s="783"/>
      <c r="M174" s="784">
        <f>ROUND(L174*$H174,2)</f>
        <v>0</v>
      </c>
      <c r="N174" s="783"/>
      <c r="O174" s="784">
        <f>ROUND(N174*$H174,2)</f>
        <v>0</v>
      </c>
      <c r="P174" s="783"/>
      <c r="Q174" s="784">
        <f>ROUND(P174*$H174,2)</f>
        <v>0</v>
      </c>
      <c r="R174" s="783"/>
      <c r="S174" s="784">
        <f>ROUND(R174*$H174,2)</f>
        <v>0</v>
      </c>
      <c r="T174" s="783"/>
      <c r="U174" s="784">
        <f>ROUND(T174*$H174,2)</f>
        <v>0</v>
      </c>
      <c r="V174" s="1757">
        <v>120</v>
      </c>
      <c r="W174" s="1758">
        <f>ROUND(V174*$H174,2)</f>
        <v>71412</v>
      </c>
      <c r="X174" s="783"/>
      <c r="Y174" s="784">
        <f>ROUND(X174*$H174,2)</f>
        <v>0</v>
      </c>
      <c r="Z174" s="1757"/>
      <c r="AA174" s="1758">
        <f>ROUND(Z174*$H174,2)</f>
        <v>0</v>
      </c>
      <c r="AB174" s="1757">
        <v>41</v>
      </c>
      <c r="AC174" s="1758">
        <f>ROUND(AB174*$H174,2)</f>
        <v>24399.1</v>
      </c>
      <c r="AD174" s="783"/>
      <c r="AE174" s="784">
        <f>ROUND(AD174*$H174,2)</f>
        <v>0</v>
      </c>
      <c r="AF174" s="783"/>
      <c r="AG174" s="784">
        <f>ROUND(AF174*$H174,2)</f>
        <v>0</v>
      </c>
      <c r="AH174" s="783"/>
      <c r="AI174" s="784">
        <f>ROUND(AH174*$H174,2)</f>
        <v>0</v>
      </c>
      <c r="AJ174" s="783"/>
      <c r="AK174" s="784">
        <f>ROUND(AJ174*$H174,2)</f>
        <v>0</v>
      </c>
      <c r="AL174" s="783">
        <v>49</v>
      </c>
      <c r="AM174" s="784">
        <f>ROUND(AL174*$H174,2)</f>
        <v>29159.9</v>
      </c>
      <c r="AN174" s="1757">
        <v>52</v>
      </c>
      <c r="AO174" s="1758">
        <f>ROUND(AN174*$H174,2)</f>
        <v>30945.200000000001</v>
      </c>
      <c r="AP174" s="2121"/>
      <c r="AQ174" s="2122">
        <f>ROUND(AP174*$H174,2)</f>
        <v>0</v>
      </c>
      <c r="AR174" s="783">
        <f>AP174+AN174+AL174+AJ174+AH174+AF174+AD174+AB174+Z174+X174+V174+T174+R174+P174+N174+L174+J174</f>
        <v>262</v>
      </c>
      <c r="AS174" s="784">
        <f>ROUND(AR174*H174,2)</f>
        <v>155916.20000000001</v>
      </c>
      <c r="AT174" s="783">
        <f>G174-AR174</f>
        <v>26.70999999999998</v>
      </c>
      <c r="AU174" s="784">
        <f>ROUND(AT174*H174,2)</f>
        <v>15895.12</v>
      </c>
      <c r="AV174" s="1072">
        <f>AU174/I174</f>
        <v>9.2514975148319675E-2</v>
      </c>
      <c r="JQ174" s="44"/>
      <c r="JR174" s="586" t="s">
        <v>7</v>
      </c>
      <c r="JS174" s="587" t="s">
        <v>31</v>
      </c>
      <c r="JT174" s="690"/>
      <c r="JU174" s="45">
        <f>JT174*G174</f>
        <v>0</v>
      </c>
      <c r="JV174" s="45">
        <v>0</v>
      </c>
      <c r="JW174" s="45">
        <f>JV174*G174</f>
        <v>0</v>
      </c>
      <c r="JX174" s="45">
        <v>0</v>
      </c>
      <c r="JY174" s="588">
        <f>JX174*G174</f>
        <v>0</v>
      </c>
      <c r="KW174" s="46" t="s">
        <v>110</v>
      </c>
      <c r="KY174" s="46" t="s">
        <v>105</v>
      </c>
      <c r="KZ174" s="46" t="s">
        <v>46</v>
      </c>
      <c r="LD174" s="46" t="s">
        <v>103</v>
      </c>
      <c r="LJ174" s="589">
        <f>IF(JS174="základní",I174,0)</f>
        <v>171811.32</v>
      </c>
      <c r="LK174" s="589">
        <f>IF(JS174="snížená",I174,0)</f>
        <v>0</v>
      </c>
      <c r="LL174" s="589">
        <f>IF(JS174="zákl. přenesená",I174,0)</f>
        <v>0</v>
      </c>
      <c r="LM174" s="589">
        <f>IF(JS174="sníž. přenesená",I174,0)</f>
        <v>0</v>
      </c>
      <c r="LN174" s="589">
        <f>IF(JS174="nulová",I174,0)</f>
        <v>0</v>
      </c>
      <c r="LO174" s="46" t="s">
        <v>45</v>
      </c>
      <c r="LP174" s="589">
        <f>ROUND(H174*G174,2)</f>
        <v>171811.32</v>
      </c>
      <c r="LQ174" s="46" t="s">
        <v>110</v>
      </c>
      <c r="LR174" s="46" t="s">
        <v>1634</v>
      </c>
    </row>
    <row r="175" spans="1:330" s="3" customFormat="1" ht="30" customHeight="1" x14ac:dyDescent="0.2">
      <c r="A175" s="43"/>
      <c r="B175" s="625"/>
      <c r="C175" s="689" t="s">
        <v>112</v>
      </c>
      <c r="D175" s="690"/>
      <c r="E175" s="626" t="s">
        <v>311</v>
      </c>
      <c r="F175" s="690"/>
      <c r="G175" s="690"/>
      <c r="H175" s="197"/>
      <c r="I175" s="690"/>
      <c r="J175" s="777"/>
      <c r="K175" s="778"/>
      <c r="L175" s="777"/>
      <c r="M175" s="778"/>
      <c r="N175" s="777"/>
      <c r="O175" s="778"/>
      <c r="P175" s="777"/>
      <c r="Q175" s="778"/>
      <c r="R175" s="777"/>
      <c r="S175" s="778"/>
      <c r="T175" s="777"/>
      <c r="U175" s="778"/>
      <c r="V175" s="1751"/>
      <c r="W175" s="1752"/>
      <c r="X175" s="777"/>
      <c r="Y175" s="778"/>
      <c r="Z175" s="1751"/>
      <c r="AA175" s="1752"/>
      <c r="AB175" s="1751"/>
      <c r="AC175" s="1752"/>
      <c r="AD175" s="777"/>
      <c r="AE175" s="778"/>
      <c r="AF175" s="777"/>
      <c r="AG175" s="778"/>
      <c r="AH175" s="777"/>
      <c r="AI175" s="778"/>
      <c r="AJ175" s="777"/>
      <c r="AK175" s="778"/>
      <c r="AL175" s="777"/>
      <c r="AM175" s="778"/>
      <c r="AN175" s="1751"/>
      <c r="AO175" s="1752"/>
      <c r="AP175" s="2115"/>
      <c r="AQ175" s="2116"/>
      <c r="AR175" s="777"/>
      <c r="AS175" s="778"/>
      <c r="AT175" s="777"/>
      <c r="AU175" s="778"/>
      <c r="AV175" s="1071"/>
      <c r="JQ175" s="44"/>
      <c r="JR175" s="742"/>
      <c r="JS175" s="690"/>
      <c r="JT175" s="690"/>
      <c r="JU175" s="690"/>
      <c r="JV175" s="690"/>
      <c r="JW175" s="690"/>
      <c r="JX175" s="690"/>
      <c r="JY175" s="743"/>
      <c r="KY175" s="46" t="s">
        <v>112</v>
      </c>
      <c r="KZ175" s="46" t="s">
        <v>46</v>
      </c>
    </row>
    <row r="176" spans="1:330" s="751" customFormat="1" ht="30" customHeight="1" x14ac:dyDescent="0.2">
      <c r="A176" s="750"/>
      <c r="B176" s="633"/>
      <c r="C176" s="689" t="s">
        <v>114</v>
      </c>
      <c r="D176" s="634" t="s">
        <v>7</v>
      </c>
      <c r="E176" s="635" t="s">
        <v>1635</v>
      </c>
      <c r="F176" s="636"/>
      <c r="G176" s="637">
        <v>270.77</v>
      </c>
      <c r="H176" s="638"/>
      <c r="I176" s="636"/>
      <c r="J176" s="781"/>
      <c r="K176" s="782"/>
      <c r="L176" s="781"/>
      <c r="M176" s="782"/>
      <c r="N176" s="781"/>
      <c r="O176" s="782"/>
      <c r="P176" s="781"/>
      <c r="Q176" s="782"/>
      <c r="R176" s="781"/>
      <c r="S176" s="782"/>
      <c r="T176" s="781"/>
      <c r="U176" s="782"/>
      <c r="V176" s="1755"/>
      <c r="W176" s="1756"/>
      <c r="X176" s="781"/>
      <c r="Y176" s="782"/>
      <c r="Z176" s="1755"/>
      <c r="AA176" s="1756"/>
      <c r="AB176" s="1755"/>
      <c r="AC176" s="1756"/>
      <c r="AD176" s="781"/>
      <c r="AE176" s="782"/>
      <c r="AF176" s="781"/>
      <c r="AG176" s="782"/>
      <c r="AH176" s="781"/>
      <c r="AI176" s="782"/>
      <c r="AJ176" s="781"/>
      <c r="AK176" s="782"/>
      <c r="AL176" s="781"/>
      <c r="AM176" s="782"/>
      <c r="AN176" s="1755"/>
      <c r="AO176" s="1756"/>
      <c r="AP176" s="2119"/>
      <c r="AQ176" s="2120"/>
      <c r="AR176" s="781"/>
      <c r="AS176" s="782"/>
      <c r="AT176" s="781"/>
      <c r="AU176" s="782"/>
      <c r="AV176" s="919"/>
      <c r="JQ176" s="752"/>
      <c r="JR176" s="753"/>
      <c r="JS176" s="636"/>
      <c r="JT176" s="636"/>
      <c r="JU176" s="636"/>
      <c r="JV176" s="636"/>
      <c r="JW176" s="636"/>
      <c r="JX176" s="636"/>
      <c r="JY176" s="754"/>
      <c r="KY176" s="755" t="s">
        <v>114</v>
      </c>
      <c r="KZ176" s="755" t="s">
        <v>46</v>
      </c>
      <c r="LA176" s="751" t="s">
        <v>46</v>
      </c>
      <c r="LB176" s="751" t="s">
        <v>23</v>
      </c>
      <c r="LC176" s="751" t="s">
        <v>44</v>
      </c>
      <c r="LD176" s="755" t="s">
        <v>103</v>
      </c>
    </row>
    <row r="177" spans="1:330" s="751" customFormat="1" ht="30" customHeight="1" x14ac:dyDescent="0.2">
      <c r="A177" s="750"/>
      <c r="B177" s="633"/>
      <c r="C177" s="689" t="s">
        <v>114</v>
      </c>
      <c r="D177" s="634" t="s">
        <v>7</v>
      </c>
      <c r="E177" s="635" t="s">
        <v>1636</v>
      </c>
      <c r="F177" s="636"/>
      <c r="G177" s="637">
        <v>42.06</v>
      </c>
      <c r="H177" s="638"/>
      <c r="I177" s="636"/>
      <c r="J177" s="781"/>
      <c r="K177" s="782"/>
      <c r="L177" s="781"/>
      <c r="M177" s="782"/>
      <c r="N177" s="781"/>
      <c r="O177" s="782"/>
      <c r="P177" s="781"/>
      <c r="Q177" s="782"/>
      <c r="R177" s="781"/>
      <c r="S177" s="782"/>
      <c r="T177" s="781"/>
      <c r="U177" s="782"/>
      <c r="V177" s="1755"/>
      <c r="W177" s="1756"/>
      <c r="X177" s="781"/>
      <c r="Y177" s="782"/>
      <c r="Z177" s="1755"/>
      <c r="AA177" s="1756"/>
      <c r="AB177" s="1755"/>
      <c r="AC177" s="1756"/>
      <c r="AD177" s="781"/>
      <c r="AE177" s="782"/>
      <c r="AF177" s="781"/>
      <c r="AG177" s="782"/>
      <c r="AH177" s="781"/>
      <c r="AI177" s="782"/>
      <c r="AJ177" s="781"/>
      <c r="AK177" s="782"/>
      <c r="AL177" s="781"/>
      <c r="AM177" s="782"/>
      <c r="AN177" s="1755"/>
      <c r="AO177" s="1756"/>
      <c r="AP177" s="2119"/>
      <c r="AQ177" s="2120"/>
      <c r="AR177" s="781"/>
      <c r="AS177" s="782"/>
      <c r="AT177" s="781"/>
      <c r="AU177" s="782"/>
      <c r="AV177" s="919"/>
      <c r="JQ177" s="752"/>
      <c r="JR177" s="753"/>
      <c r="JS177" s="636"/>
      <c r="JT177" s="636"/>
      <c r="JU177" s="636"/>
      <c r="JV177" s="636"/>
      <c r="JW177" s="636"/>
      <c r="JX177" s="636"/>
      <c r="JY177" s="754"/>
      <c r="KY177" s="755" t="s">
        <v>114</v>
      </c>
      <c r="KZ177" s="755" t="s">
        <v>46</v>
      </c>
      <c r="LA177" s="751" t="s">
        <v>46</v>
      </c>
      <c r="LB177" s="751" t="s">
        <v>23</v>
      </c>
      <c r="LC177" s="751" t="s">
        <v>44</v>
      </c>
      <c r="LD177" s="755" t="s">
        <v>103</v>
      </c>
    </row>
    <row r="178" spans="1:330" s="757" customFormat="1" ht="30" customHeight="1" x14ac:dyDescent="0.2">
      <c r="A178" s="756"/>
      <c r="B178" s="647"/>
      <c r="C178" s="689" t="s">
        <v>114</v>
      </c>
      <c r="D178" s="648" t="s">
        <v>7</v>
      </c>
      <c r="E178" s="649" t="s">
        <v>125</v>
      </c>
      <c r="F178" s="650"/>
      <c r="G178" s="651">
        <v>312.83</v>
      </c>
      <c r="H178" s="652"/>
      <c r="I178" s="650"/>
      <c r="J178" s="785"/>
      <c r="K178" s="786"/>
      <c r="L178" s="785"/>
      <c r="M178" s="786"/>
      <c r="N178" s="785"/>
      <c r="O178" s="786"/>
      <c r="P178" s="785"/>
      <c r="Q178" s="786"/>
      <c r="R178" s="785"/>
      <c r="S178" s="786"/>
      <c r="T178" s="785"/>
      <c r="U178" s="786"/>
      <c r="V178" s="1759"/>
      <c r="W178" s="1760"/>
      <c r="X178" s="785"/>
      <c r="Y178" s="786"/>
      <c r="Z178" s="1759"/>
      <c r="AA178" s="1760"/>
      <c r="AB178" s="1759"/>
      <c r="AC178" s="1760"/>
      <c r="AD178" s="785"/>
      <c r="AE178" s="786"/>
      <c r="AF178" s="785"/>
      <c r="AG178" s="786"/>
      <c r="AH178" s="785"/>
      <c r="AI178" s="786"/>
      <c r="AJ178" s="785"/>
      <c r="AK178" s="786"/>
      <c r="AL178" s="785"/>
      <c r="AM178" s="786"/>
      <c r="AN178" s="1759"/>
      <c r="AO178" s="1760"/>
      <c r="AP178" s="2123"/>
      <c r="AQ178" s="2124"/>
      <c r="AR178" s="785"/>
      <c r="AS178" s="786"/>
      <c r="AT178" s="785"/>
      <c r="AU178" s="786"/>
      <c r="AV178" s="921"/>
      <c r="JQ178" s="758"/>
      <c r="JR178" s="759"/>
      <c r="JS178" s="650"/>
      <c r="JT178" s="650"/>
      <c r="JU178" s="650"/>
      <c r="JV178" s="650"/>
      <c r="JW178" s="650"/>
      <c r="JX178" s="650"/>
      <c r="JY178" s="760"/>
      <c r="KY178" s="761" t="s">
        <v>114</v>
      </c>
      <c r="KZ178" s="761" t="s">
        <v>46</v>
      </c>
      <c r="LA178" s="757" t="s">
        <v>126</v>
      </c>
      <c r="LB178" s="757" t="s">
        <v>23</v>
      </c>
      <c r="LC178" s="757" t="s">
        <v>44</v>
      </c>
      <c r="LD178" s="761" t="s">
        <v>103</v>
      </c>
    </row>
    <row r="179" spans="1:330" s="751" customFormat="1" ht="30" customHeight="1" x14ac:dyDescent="0.2">
      <c r="A179" s="750"/>
      <c r="B179" s="633"/>
      <c r="C179" s="689" t="s">
        <v>114</v>
      </c>
      <c r="D179" s="634" t="s">
        <v>7</v>
      </c>
      <c r="E179" s="635" t="s">
        <v>1637</v>
      </c>
      <c r="F179" s="636"/>
      <c r="G179" s="637">
        <v>-24.12</v>
      </c>
      <c r="H179" s="638"/>
      <c r="I179" s="636"/>
      <c r="J179" s="781"/>
      <c r="K179" s="782"/>
      <c r="L179" s="781"/>
      <c r="M179" s="782"/>
      <c r="N179" s="781"/>
      <c r="O179" s="782"/>
      <c r="P179" s="781"/>
      <c r="Q179" s="782"/>
      <c r="R179" s="781"/>
      <c r="S179" s="782"/>
      <c r="T179" s="781"/>
      <c r="U179" s="782"/>
      <c r="V179" s="1755"/>
      <c r="W179" s="1756"/>
      <c r="X179" s="781"/>
      <c r="Y179" s="782"/>
      <c r="Z179" s="1755"/>
      <c r="AA179" s="1756"/>
      <c r="AB179" s="1755"/>
      <c r="AC179" s="1756"/>
      <c r="AD179" s="781"/>
      <c r="AE179" s="782"/>
      <c r="AF179" s="781"/>
      <c r="AG179" s="782"/>
      <c r="AH179" s="781"/>
      <c r="AI179" s="782"/>
      <c r="AJ179" s="781"/>
      <c r="AK179" s="782"/>
      <c r="AL179" s="781"/>
      <c r="AM179" s="782"/>
      <c r="AN179" s="1755"/>
      <c r="AO179" s="1756"/>
      <c r="AP179" s="2119"/>
      <c r="AQ179" s="2120"/>
      <c r="AR179" s="781"/>
      <c r="AS179" s="782"/>
      <c r="AT179" s="781"/>
      <c r="AU179" s="782"/>
      <c r="AV179" s="919"/>
      <c r="JQ179" s="752"/>
      <c r="JR179" s="753"/>
      <c r="JS179" s="636"/>
      <c r="JT179" s="636"/>
      <c r="JU179" s="636"/>
      <c r="JV179" s="636"/>
      <c r="JW179" s="636"/>
      <c r="JX179" s="636"/>
      <c r="JY179" s="754"/>
      <c r="KY179" s="755" t="s">
        <v>114</v>
      </c>
      <c r="KZ179" s="755" t="s">
        <v>46</v>
      </c>
      <c r="LA179" s="751" t="s">
        <v>46</v>
      </c>
      <c r="LB179" s="751" t="s">
        <v>23</v>
      </c>
      <c r="LC179" s="751" t="s">
        <v>44</v>
      </c>
      <c r="LD179" s="755" t="s">
        <v>103</v>
      </c>
    </row>
    <row r="180" spans="1:330" s="763" customFormat="1" ht="30" customHeight="1" x14ac:dyDescent="0.2">
      <c r="A180" s="762"/>
      <c r="B180" s="640"/>
      <c r="C180" s="689" t="s">
        <v>114</v>
      </c>
      <c r="D180" s="641" t="s">
        <v>7</v>
      </c>
      <c r="E180" s="642" t="s">
        <v>132</v>
      </c>
      <c r="F180" s="643"/>
      <c r="G180" s="644">
        <v>288.70999999999998</v>
      </c>
      <c r="H180" s="645"/>
      <c r="I180" s="643"/>
      <c r="J180" s="787"/>
      <c r="K180" s="788"/>
      <c r="L180" s="787"/>
      <c r="M180" s="788"/>
      <c r="N180" s="787"/>
      <c r="O180" s="788"/>
      <c r="P180" s="787"/>
      <c r="Q180" s="788"/>
      <c r="R180" s="787"/>
      <c r="S180" s="788"/>
      <c r="T180" s="787"/>
      <c r="U180" s="788"/>
      <c r="V180" s="1761"/>
      <c r="W180" s="1762"/>
      <c r="X180" s="787"/>
      <c r="Y180" s="788"/>
      <c r="Z180" s="1761"/>
      <c r="AA180" s="1762"/>
      <c r="AB180" s="1761"/>
      <c r="AC180" s="1762"/>
      <c r="AD180" s="787"/>
      <c r="AE180" s="788"/>
      <c r="AF180" s="787"/>
      <c r="AG180" s="788"/>
      <c r="AH180" s="787"/>
      <c r="AI180" s="788"/>
      <c r="AJ180" s="787"/>
      <c r="AK180" s="788"/>
      <c r="AL180" s="787"/>
      <c r="AM180" s="788"/>
      <c r="AN180" s="1761"/>
      <c r="AO180" s="1762"/>
      <c r="AP180" s="2125"/>
      <c r="AQ180" s="2126"/>
      <c r="AR180" s="787"/>
      <c r="AS180" s="788"/>
      <c r="AT180" s="787"/>
      <c r="AU180" s="788"/>
      <c r="AV180" s="920"/>
      <c r="JQ180" s="764"/>
      <c r="JR180" s="765"/>
      <c r="JS180" s="643"/>
      <c r="JT180" s="643"/>
      <c r="JU180" s="643"/>
      <c r="JV180" s="643"/>
      <c r="JW180" s="643"/>
      <c r="JX180" s="643"/>
      <c r="JY180" s="766"/>
      <c r="KY180" s="767" t="s">
        <v>114</v>
      </c>
      <c r="KZ180" s="767" t="s">
        <v>46</v>
      </c>
      <c r="LA180" s="763" t="s">
        <v>110</v>
      </c>
      <c r="LB180" s="763" t="s">
        <v>23</v>
      </c>
      <c r="LC180" s="763" t="s">
        <v>45</v>
      </c>
      <c r="LD180" s="767" t="s">
        <v>103</v>
      </c>
    </row>
    <row r="181" spans="1:330" s="3" customFormat="1" ht="30" customHeight="1" x14ac:dyDescent="0.2">
      <c r="A181" s="43"/>
      <c r="B181" s="565" t="s">
        <v>332</v>
      </c>
      <c r="C181" s="566" t="s">
        <v>238</v>
      </c>
      <c r="D181" s="567" t="s">
        <v>316</v>
      </c>
      <c r="E181" s="568" t="s">
        <v>317</v>
      </c>
      <c r="F181" s="569" t="s">
        <v>283</v>
      </c>
      <c r="G181" s="570">
        <v>886.14</v>
      </c>
      <c r="H181" s="571">
        <v>123.8</v>
      </c>
      <c r="I181" s="774">
        <f>ROUND(H181*G181,2)</f>
        <v>109704.13</v>
      </c>
      <c r="J181" s="783"/>
      <c r="K181" s="784">
        <f>ROUND(J181*$H181,2)</f>
        <v>0</v>
      </c>
      <c r="L181" s="783"/>
      <c r="M181" s="784">
        <f>ROUND(L181*$H181,2)</f>
        <v>0</v>
      </c>
      <c r="N181" s="783"/>
      <c r="O181" s="784">
        <f>ROUND(N181*$H181,2)</f>
        <v>0</v>
      </c>
      <c r="P181" s="783"/>
      <c r="Q181" s="784">
        <f>ROUND(P181*$H181,2)</f>
        <v>0</v>
      </c>
      <c r="R181" s="783"/>
      <c r="S181" s="784">
        <f>ROUND(R181*$H181,2)</f>
        <v>0</v>
      </c>
      <c r="T181" s="783"/>
      <c r="U181" s="784">
        <f>ROUND(T181*$H181,2)</f>
        <v>0</v>
      </c>
      <c r="V181" s="1757">
        <v>442</v>
      </c>
      <c r="W181" s="1758">
        <f>ROUND(V181*$H181,2)</f>
        <v>54719.6</v>
      </c>
      <c r="X181" s="783"/>
      <c r="Y181" s="784">
        <f>ROUND(X181*$H181,2)</f>
        <v>0</v>
      </c>
      <c r="Z181" s="1757"/>
      <c r="AA181" s="1758">
        <f>ROUND(Z181*$H181,2)</f>
        <v>0</v>
      </c>
      <c r="AB181" s="1757">
        <v>50</v>
      </c>
      <c r="AC181" s="1758">
        <f>ROUND(AB181*$H181,2)</f>
        <v>6190</v>
      </c>
      <c r="AD181" s="783"/>
      <c r="AE181" s="784">
        <f>ROUND(AD181*$H181,2)</f>
        <v>0</v>
      </c>
      <c r="AF181" s="783"/>
      <c r="AG181" s="784">
        <f>ROUND(AF181*$H181,2)</f>
        <v>0</v>
      </c>
      <c r="AH181" s="783"/>
      <c r="AI181" s="784">
        <f>ROUND(AH181*$H181,2)</f>
        <v>0</v>
      </c>
      <c r="AJ181" s="783"/>
      <c r="AK181" s="784">
        <f>ROUND(AJ181*$H181,2)</f>
        <v>0</v>
      </c>
      <c r="AL181" s="783">
        <v>150</v>
      </c>
      <c r="AM181" s="784">
        <f>ROUND(AL181*$H181,2)</f>
        <v>18570</v>
      </c>
      <c r="AN181" s="1757">
        <v>180</v>
      </c>
      <c r="AO181" s="1758">
        <f>ROUND(AN181*$H181,2)</f>
        <v>22284</v>
      </c>
      <c r="AP181" s="2121"/>
      <c r="AQ181" s="2122">
        <f>ROUND(AP181*$H181,2)</f>
        <v>0</v>
      </c>
      <c r="AR181" s="783">
        <f>AP181+AN181+AL181+AJ181+AH181+AF181+AD181+AB181+Z181+X181+V181+T181+R181+P181+N181+L181+J181</f>
        <v>822</v>
      </c>
      <c r="AS181" s="784">
        <f>ROUND(AR181*H181,2)</f>
        <v>101763.6</v>
      </c>
      <c r="AT181" s="783">
        <f>G181-AR181</f>
        <v>64.139999999999986</v>
      </c>
      <c r="AU181" s="784">
        <f>ROUND(AT181*H181,2)</f>
        <v>7940.53</v>
      </c>
      <c r="AV181" s="1072">
        <f>AU181/I181</f>
        <v>7.2381322380479202E-2</v>
      </c>
      <c r="JQ181" s="590"/>
      <c r="JR181" s="591" t="s">
        <v>7</v>
      </c>
      <c r="JS181" s="592" t="s">
        <v>31</v>
      </c>
      <c r="JT181" s="690"/>
      <c r="JU181" s="45">
        <f>JT181*G181</f>
        <v>0</v>
      </c>
      <c r="JV181" s="45">
        <v>1</v>
      </c>
      <c r="JW181" s="45">
        <f>JV181*G181</f>
        <v>886.14</v>
      </c>
      <c r="JX181" s="45">
        <v>0</v>
      </c>
      <c r="JY181" s="588">
        <f>JX181*G181</f>
        <v>0</v>
      </c>
      <c r="KW181" s="46" t="s">
        <v>166</v>
      </c>
      <c r="KY181" s="46" t="s">
        <v>238</v>
      </c>
      <c r="KZ181" s="46" t="s">
        <v>46</v>
      </c>
      <c r="LD181" s="46" t="s">
        <v>103</v>
      </c>
      <c r="LJ181" s="589">
        <f>IF(JS181="základní",I181,0)</f>
        <v>109704.13</v>
      </c>
      <c r="LK181" s="589">
        <f>IF(JS181="snížená",I181,0)</f>
        <v>0</v>
      </c>
      <c r="LL181" s="589">
        <f>IF(JS181="zákl. přenesená",I181,0)</f>
        <v>0</v>
      </c>
      <c r="LM181" s="589">
        <f>IF(JS181="sníž. přenesená",I181,0)</f>
        <v>0</v>
      </c>
      <c r="LN181" s="589">
        <f>IF(JS181="nulová",I181,0)</f>
        <v>0</v>
      </c>
      <c r="LO181" s="46" t="s">
        <v>45</v>
      </c>
      <c r="LP181" s="589">
        <f>ROUND(H181*G181,2)</f>
        <v>109704.13</v>
      </c>
      <c r="LQ181" s="46" t="s">
        <v>110</v>
      </c>
      <c r="LR181" s="46" t="s">
        <v>1638</v>
      </c>
    </row>
    <row r="182" spans="1:330" s="751" customFormat="1" ht="30" customHeight="1" x14ac:dyDescent="0.2">
      <c r="A182" s="750"/>
      <c r="B182" s="633"/>
      <c r="C182" s="689" t="s">
        <v>114</v>
      </c>
      <c r="D182" s="634" t="s">
        <v>7</v>
      </c>
      <c r="E182" s="635" t="s">
        <v>1639</v>
      </c>
      <c r="F182" s="636"/>
      <c r="G182" s="637">
        <v>886.14</v>
      </c>
      <c r="H182" s="638"/>
      <c r="I182" s="636"/>
      <c r="J182" s="781"/>
      <c r="K182" s="782"/>
      <c r="L182" s="781"/>
      <c r="M182" s="782"/>
      <c r="N182" s="781"/>
      <c r="O182" s="782"/>
      <c r="P182" s="781"/>
      <c r="Q182" s="782"/>
      <c r="R182" s="781"/>
      <c r="S182" s="782"/>
      <c r="T182" s="781"/>
      <c r="U182" s="782"/>
      <c r="V182" s="1755"/>
      <c r="W182" s="1756"/>
      <c r="X182" s="781"/>
      <c r="Y182" s="782"/>
      <c r="Z182" s="1755"/>
      <c r="AA182" s="1756"/>
      <c r="AB182" s="1755"/>
      <c r="AC182" s="1756"/>
      <c r="AD182" s="781"/>
      <c r="AE182" s="782"/>
      <c r="AF182" s="781"/>
      <c r="AG182" s="782"/>
      <c r="AH182" s="781"/>
      <c r="AI182" s="782"/>
      <c r="AJ182" s="781"/>
      <c r="AK182" s="782"/>
      <c r="AL182" s="781"/>
      <c r="AM182" s="782"/>
      <c r="AN182" s="1755"/>
      <c r="AO182" s="1756"/>
      <c r="AP182" s="2119"/>
      <c r="AQ182" s="2120"/>
      <c r="AR182" s="781"/>
      <c r="AS182" s="782"/>
      <c r="AT182" s="781"/>
      <c r="AU182" s="782"/>
      <c r="AV182" s="919"/>
      <c r="JQ182" s="752"/>
      <c r="JR182" s="753"/>
      <c r="JS182" s="636"/>
      <c r="JT182" s="636"/>
      <c r="JU182" s="636"/>
      <c r="JV182" s="636"/>
      <c r="JW182" s="636"/>
      <c r="JX182" s="636"/>
      <c r="JY182" s="754"/>
      <c r="KY182" s="755" t="s">
        <v>114</v>
      </c>
      <c r="KZ182" s="755" t="s">
        <v>46</v>
      </c>
      <c r="LA182" s="751" t="s">
        <v>46</v>
      </c>
      <c r="LB182" s="751" t="s">
        <v>23</v>
      </c>
      <c r="LC182" s="751" t="s">
        <v>45</v>
      </c>
      <c r="LD182" s="755" t="s">
        <v>103</v>
      </c>
    </row>
    <row r="183" spans="1:330" s="3" customFormat="1" ht="30" customHeight="1" x14ac:dyDescent="0.2">
      <c r="A183" s="43"/>
      <c r="B183" s="550" t="s">
        <v>338</v>
      </c>
      <c r="C183" s="558" t="s">
        <v>105</v>
      </c>
      <c r="D183" s="559" t="s">
        <v>321</v>
      </c>
      <c r="E183" s="560" t="s">
        <v>322</v>
      </c>
      <c r="F183" s="561" t="s">
        <v>108</v>
      </c>
      <c r="G183" s="562">
        <v>21.33</v>
      </c>
      <c r="H183" s="563">
        <v>48.8</v>
      </c>
      <c r="I183" s="772">
        <f>ROUND(H183*G183,2)</f>
        <v>1040.9000000000001</v>
      </c>
      <c r="J183" s="783"/>
      <c r="K183" s="784">
        <f>ROUND(J183*$H183,2)</f>
        <v>0</v>
      </c>
      <c r="L183" s="783"/>
      <c r="M183" s="784">
        <f>ROUND(L183*$H183,2)</f>
        <v>0</v>
      </c>
      <c r="N183" s="783"/>
      <c r="O183" s="784">
        <f>ROUND(N183*$H183,2)</f>
        <v>0</v>
      </c>
      <c r="P183" s="783"/>
      <c r="Q183" s="784">
        <f>ROUND(P183*$H183,2)</f>
        <v>0</v>
      </c>
      <c r="R183" s="783"/>
      <c r="S183" s="784">
        <f>ROUND(R183*$H183,2)</f>
        <v>0</v>
      </c>
      <c r="T183" s="783"/>
      <c r="U183" s="784">
        <f>ROUND(T183*$H183,2)</f>
        <v>0</v>
      </c>
      <c r="V183" s="1757"/>
      <c r="W183" s="1758">
        <f>ROUND(V183*$H183,2)</f>
        <v>0</v>
      </c>
      <c r="X183" s="783"/>
      <c r="Y183" s="784">
        <f>ROUND(X183*$H183,2)</f>
        <v>0</v>
      </c>
      <c r="Z183" s="1757"/>
      <c r="AA183" s="1758">
        <f>ROUND(Z183*$H183,2)</f>
        <v>0</v>
      </c>
      <c r="AB183" s="1757"/>
      <c r="AC183" s="1758">
        <f>ROUND(AB183*$H183,2)</f>
        <v>0</v>
      </c>
      <c r="AD183" s="783"/>
      <c r="AE183" s="784">
        <f>ROUND(AD183*$H183,2)</f>
        <v>0</v>
      </c>
      <c r="AF183" s="783"/>
      <c r="AG183" s="784">
        <f>ROUND(AF183*$H183,2)</f>
        <v>0</v>
      </c>
      <c r="AH183" s="783"/>
      <c r="AI183" s="784">
        <f>ROUND(AH183*$H183,2)</f>
        <v>0</v>
      </c>
      <c r="AJ183" s="783"/>
      <c r="AK183" s="784">
        <f>ROUND(AJ183*$H183,2)</f>
        <v>0</v>
      </c>
      <c r="AL183" s="783"/>
      <c r="AM183" s="784">
        <f>ROUND(AL183*$H183,2)</f>
        <v>0</v>
      </c>
      <c r="AN183" s="1757"/>
      <c r="AO183" s="1758">
        <f>ROUND(AN183*$H183,2)</f>
        <v>0</v>
      </c>
      <c r="AP183" s="2121"/>
      <c r="AQ183" s="2122">
        <f>ROUND(AP183*$H183,2)</f>
        <v>0</v>
      </c>
      <c r="AR183" s="783">
        <f>AP183+AN183+AL183+AJ183+AH183+AF183+AD183+AB183+Z183+X183+V183+T183+R183+P183+N183+L183+J183</f>
        <v>0</v>
      </c>
      <c r="AS183" s="784">
        <f>ROUND(AR183*H183,2)</f>
        <v>0</v>
      </c>
      <c r="AT183" s="783">
        <f>G183-AR183</f>
        <v>21.33</v>
      </c>
      <c r="AU183" s="784">
        <f>ROUND(AT183*H183,2)</f>
        <v>1040.9000000000001</v>
      </c>
      <c r="AV183" s="1072">
        <f>AU183/I183</f>
        <v>1</v>
      </c>
      <c r="JQ183" s="44"/>
      <c r="JR183" s="586" t="s">
        <v>7</v>
      </c>
      <c r="JS183" s="587" t="s">
        <v>31</v>
      </c>
      <c r="JT183" s="690"/>
      <c r="JU183" s="45">
        <f>JT183*G183</f>
        <v>0</v>
      </c>
      <c r="JV183" s="45">
        <v>0</v>
      </c>
      <c r="JW183" s="45">
        <f>JV183*G183</f>
        <v>0</v>
      </c>
      <c r="JX183" s="45">
        <v>0</v>
      </c>
      <c r="JY183" s="588">
        <f>JX183*G183</f>
        <v>0</v>
      </c>
      <c r="KW183" s="46" t="s">
        <v>110</v>
      </c>
      <c r="KY183" s="46" t="s">
        <v>105</v>
      </c>
      <c r="KZ183" s="46" t="s">
        <v>46</v>
      </c>
      <c r="LD183" s="46" t="s">
        <v>103</v>
      </c>
      <c r="LJ183" s="589">
        <f>IF(JS183="základní",I183,0)</f>
        <v>1040.9000000000001</v>
      </c>
      <c r="LK183" s="589">
        <f>IF(JS183="snížená",I183,0)</f>
        <v>0</v>
      </c>
      <c r="LL183" s="589">
        <f>IF(JS183="zákl. přenesená",I183,0)</f>
        <v>0</v>
      </c>
      <c r="LM183" s="589">
        <f>IF(JS183="sníž. přenesená",I183,0)</f>
        <v>0</v>
      </c>
      <c r="LN183" s="589">
        <f>IF(JS183="nulová",I183,0)</f>
        <v>0</v>
      </c>
      <c r="LO183" s="46" t="s">
        <v>45</v>
      </c>
      <c r="LP183" s="589">
        <f>ROUND(H183*G183,2)</f>
        <v>1040.9000000000001</v>
      </c>
      <c r="LQ183" s="46" t="s">
        <v>110</v>
      </c>
      <c r="LR183" s="46" t="s">
        <v>1640</v>
      </c>
    </row>
    <row r="184" spans="1:330" s="3" customFormat="1" ht="30" customHeight="1" x14ac:dyDescent="0.2">
      <c r="A184" s="43"/>
      <c r="B184" s="625"/>
      <c r="C184" s="689" t="s">
        <v>112</v>
      </c>
      <c r="D184" s="690"/>
      <c r="E184" s="626" t="s">
        <v>324</v>
      </c>
      <c r="F184" s="690"/>
      <c r="G184" s="690"/>
      <c r="H184" s="197"/>
      <c r="I184" s="690"/>
      <c r="J184" s="777"/>
      <c r="K184" s="778"/>
      <c r="L184" s="777"/>
      <c r="M184" s="778"/>
      <c r="N184" s="777"/>
      <c r="O184" s="778"/>
      <c r="P184" s="777"/>
      <c r="Q184" s="778"/>
      <c r="R184" s="777"/>
      <c r="S184" s="778"/>
      <c r="T184" s="777"/>
      <c r="U184" s="778"/>
      <c r="V184" s="1751"/>
      <c r="W184" s="1752"/>
      <c r="X184" s="777"/>
      <c r="Y184" s="778"/>
      <c r="Z184" s="1751"/>
      <c r="AA184" s="1752"/>
      <c r="AB184" s="1751"/>
      <c r="AC184" s="1752"/>
      <c r="AD184" s="777"/>
      <c r="AE184" s="778"/>
      <c r="AF184" s="777"/>
      <c r="AG184" s="778"/>
      <c r="AH184" s="777"/>
      <c r="AI184" s="778"/>
      <c r="AJ184" s="777"/>
      <c r="AK184" s="778"/>
      <c r="AL184" s="777"/>
      <c r="AM184" s="778"/>
      <c r="AN184" s="1751"/>
      <c r="AO184" s="1752"/>
      <c r="AP184" s="2115"/>
      <c r="AQ184" s="2116"/>
      <c r="AR184" s="777"/>
      <c r="AS184" s="778"/>
      <c r="AT184" s="777"/>
      <c r="AU184" s="778"/>
      <c r="AV184" s="1071"/>
      <c r="JQ184" s="44"/>
      <c r="JR184" s="742"/>
      <c r="JS184" s="690"/>
      <c r="JT184" s="690"/>
      <c r="JU184" s="690"/>
      <c r="JV184" s="690"/>
      <c r="JW184" s="690"/>
      <c r="JX184" s="690"/>
      <c r="JY184" s="743"/>
      <c r="KY184" s="46" t="s">
        <v>112</v>
      </c>
      <c r="KZ184" s="46" t="s">
        <v>46</v>
      </c>
    </row>
    <row r="185" spans="1:330" s="751" customFormat="1" ht="30" customHeight="1" x14ac:dyDescent="0.2">
      <c r="A185" s="750"/>
      <c r="B185" s="633"/>
      <c r="C185" s="689" t="s">
        <v>114</v>
      </c>
      <c r="D185" s="634" t="s">
        <v>7</v>
      </c>
      <c r="E185" s="635" t="s">
        <v>1641</v>
      </c>
      <c r="F185" s="636"/>
      <c r="G185" s="637">
        <v>21.33</v>
      </c>
      <c r="H185" s="638"/>
      <c r="I185" s="636"/>
      <c r="J185" s="781"/>
      <c r="K185" s="782"/>
      <c r="L185" s="781"/>
      <c r="M185" s="782"/>
      <c r="N185" s="781"/>
      <c r="O185" s="782"/>
      <c r="P185" s="781"/>
      <c r="Q185" s="782"/>
      <c r="R185" s="781"/>
      <c r="S185" s="782"/>
      <c r="T185" s="781"/>
      <c r="U185" s="782"/>
      <c r="V185" s="1755"/>
      <c r="W185" s="1756"/>
      <c r="X185" s="781"/>
      <c r="Y185" s="782"/>
      <c r="Z185" s="1755"/>
      <c r="AA185" s="1756"/>
      <c r="AB185" s="1755"/>
      <c r="AC185" s="1756"/>
      <c r="AD185" s="781"/>
      <c r="AE185" s="782"/>
      <c r="AF185" s="781"/>
      <c r="AG185" s="782"/>
      <c r="AH185" s="781"/>
      <c r="AI185" s="782"/>
      <c r="AJ185" s="781"/>
      <c r="AK185" s="782"/>
      <c r="AL185" s="781"/>
      <c r="AM185" s="782"/>
      <c r="AN185" s="1755"/>
      <c r="AO185" s="1756"/>
      <c r="AP185" s="2119"/>
      <c r="AQ185" s="2120"/>
      <c r="AR185" s="781"/>
      <c r="AS185" s="782"/>
      <c r="AT185" s="781"/>
      <c r="AU185" s="782"/>
      <c r="AV185" s="919"/>
      <c r="JQ185" s="752"/>
      <c r="JR185" s="753"/>
      <c r="JS185" s="636"/>
      <c r="JT185" s="636"/>
      <c r="JU185" s="636"/>
      <c r="JV185" s="636"/>
      <c r="JW185" s="636"/>
      <c r="JX185" s="636"/>
      <c r="JY185" s="754"/>
      <c r="KY185" s="755" t="s">
        <v>114</v>
      </c>
      <c r="KZ185" s="755" t="s">
        <v>46</v>
      </c>
      <c r="LA185" s="751" t="s">
        <v>46</v>
      </c>
      <c r="LB185" s="751" t="s">
        <v>23</v>
      </c>
      <c r="LC185" s="751" t="s">
        <v>45</v>
      </c>
      <c r="LD185" s="755" t="s">
        <v>103</v>
      </c>
    </row>
    <row r="186" spans="1:330" s="3" customFormat="1" ht="30" customHeight="1" x14ac:dyDescent="0.2">
      <c r="A186" s="43"/>
      <c r="B186" s="550" t="s">
        <v>343</v>
      </c>
      <c r="C186" s="558" t="s">
        <v>105</v>
      </c>
      <c r="D186" s="559" t="s">
        <v>327</v>
      </c>
      <c r="E186" s="560" t="s">
        <v>328</v>
      </c>
      <c r="F186" s="561" t="s">
        <v>108</v>
      </c>
      <c r="G186" s="562">
        <v>21.33</v>
      </c>
      <c r="H186" s="563">
        <v>23.3</v>
      </c>
      <c r="I186" s="772">
        <f>ROUND(H186*G186,2)</f>
        <v>496.99</v>
      </c>
      <c r="J186" s="783"/>
      <c r="K186" s="784">
        <f>ROUND(J186*$H186,2)</f>
        <v>0</v>
      </c>
      <c r="L186" s="783"/>
      <c r="M186" s="784">
        <f>ROUND(L186*$H186,2)</f>
        <v>0</v>
      </c>
      <c r="N186" s="783"/>
      <c r="O186" s="784">
        <f>ROUND(N186*$H186,2)</f>
        <v>0</v>
      </c>
      <c r="P186" s="783"/>
      <c r="Q186" s="784">
        <f>ROUND(P186*$H186,2)</f>
        <v>0</v>
      </c>
      <c r="R186" s="783"/>
      <c r="S186" s="784">
        <f>ROUND(R186*$H186,2)</f>
        <v>0</v>
      </c>
      <c r="T186" s="783"/>
      <c r="U186" s="784">
        <f>ROUND(T186*$H186,2)</f>
        <v>0</v>
      </c>
      <c r="V186" s="1757"/>
      <c r="W186" s="1758">
        <f>ROUND(V186*$H186,2)</f>
        <v>0</v>
      </c>
      <c r="X186" s="783"/>
      <c r="Y186" s="784">
        <f>ROUND(X186*$H186,2)</f>
        <v>0</v>
      </c>
      <c r="Z186" s="1757"/>
      <c r="AA186" s="1758">
        <f>ROUND(Z186*$H186,2)</f>
        <v>0</v>
      </c>
      <c r="AB186" s="1757"/>
      <c r="AC186" s="1758">
        <f>ROUND(AB186*$H186,2)</f>
        <v>0</v>
      </c>
      <c r="AD186" s="783"/>
      <c r="AE186" s="784">
        <f>ROUND(AD186*$H186,2)</f>
        <v>0</v>
      </c>
      <c r="AF186" s="783"/>
      <c r="AG186" s="784">
        <f>ROUND(AF186*$H186,2)</f>
        <v>0</v>
      </c>
      <c r="AH186" s="783"/>
      <c r="AI186" s="784">
        <f>ROUND(AH186*$H186,2)</f>
        <v>0</v>
      </c>
      <c r="AJ186" s="783"/>
      <c r="AK186" s="784">
        <f>ROUND(AJ186*$H186,2)</f>
        <v>0</v>
      </c>
      <c r="AL186" s="783"/>
      <c r="AM186" s="784">
        <f>ROUND(AL186*$H186,2)</f>
        <v>0</v>
      </c>
      <c r="AN186" s="1757"/>
      <c r="AO186" s="1758">
        <f>ROUND(AN186*$H186,2)</f>
        <v>0</v>
      </c>
      <c r="AP186" s="2121"/>
      <c r="AQ186" s="2122">
        <f>ROUND(AP186*$H186,2)</f>
        <v>0</v>
      </c>
      <c r="AR186" s="783">
        <f>AP186+AN186+AL186+AJ186+AH186+AF186+AD186+AB186+Z186+X186+V186+T186+R186+P186+N186+L186+J186</f>
        <v>0</v>
      </c>
      <c r="AS186" s="784">
        <f>ROUND(AR186*H186,2)</f>
        <v>0</v>
      </c>
      <c r="AT186" s="783">
        <f>G186-AR186</f>
        <v>21.33</v>
      </c>
      <c r="AU186" s="784">
        <f>ROUND(AT186*H186,2)</f>
        <v>496.99</v>
      </c>
      <c r="AV186" s="1072">
        <f>AU186/I186</f>
        <v>1</v>
      </c>
      <c r="JQ186" s="44"/>
      <c r="JR186" s="586" t="s">
        <v>7</v>
      </c>
      <c r="JS186" s="587" t="s">
        <v>31</v>
      </c>
      <c r="JT186" s="690"/>
      <c r="JU186" s="45">
        <f>JT186*G186</f>
        <v>0</v>
      </c>
      <c r="JV186" s="45">
        <v>0</v>
      </c>
      <c r="JW186" s="45">
        <f>JV186*G186</f>
        <v>0</v>
      </c>
      <c r="JX186" s="45">
        <v>0</v>
      </c>
      <c r="JY186" s="588">
        <f>JX186*G186</f>
        <v>0</v>
      </c>
      <c r="KW186" s="46" t="s">
        <v>110</v>
      </c>
      <c r="KY186" s="46" t="s">
        <v>105</v>
      </c>
      <c r="KZ186" s="46" t="s">
        <v>46</v>
      </c>
      <c r="LD186" s="46" t="s">
        <v>103</v>
      </c>
      <c r="LJ186" s="589">
        <f>IF(JS186="základní",I186,0)</f>
        <v>496.99</v>
      </c>
      <c r="LK186" s="589">
        <f>IF(JS186="snížená",I186,0)</f>
        <v>0</v>
      </c>
      <c r="LL186" s="589">
        <f>IF(JS186="zákl. přenesená",I186,0)</f>
        <v>0</v>
      </c>
      <c r="LM186" s="589">
        <f>IF(JS186="sníž. přenesená",I186,0)</f>
        <v>0</v>
      </c>
      <c r="LN186" s="589">
        <f>IF(JS186="nulová",I186,0)</f>
        <v>0</v>
      </c>
      <c r="LO186" s="46" t="s">
        <v>45</v>
      </c>
      <c r="LP186" s="589">
        <f>ROUND(H186*G186,2)</f>
        <v>496.99</v>
      </c>
      <c r="LQ186" s="46" t="s">
        <v>110</v>
      </c>
      <c r="LR186" s="46" t="s">
        <v>1642</v>
      </c>
    </row>
    <row r="187" spans="1:330" s="3" customFormat="1" ht="30" customHeight="1" x14ac:dyDescent="0.2">
      <c r="A187" s="43"/>
      <c r="B187" s="625"/>
      <c r="C187" s="689" t="s">
        <v>112</v>
      </c>
      <c r="D187" s="690"/>
      <c r="E187" s="626" t="s">
        <v>330</v>
      </c>
      <c r="F187" s="690"/>
      <c r="G187" s="690"/>
      <c r="H187" s="197"/>
      <c r="I187" s="690"/>
      <c r="J187" s="777"/>
      <c r="K187" s="778"/>
      <c r="L187" s="777"/>
      <c r="M187" s="778"/>
      <c r="N187" s="777"/>
      <c r="O187" s="778"/>
      <c r="P187" s="777"/>
      <c r="Q187" s="778"/>
      <c r="R187" s="777"/>
      <c r="S187" s="778"/>
      <c r="T187" s="777"/>
      <c r="U187" s="778"/>
      <c r="V187" s="1751"/>
      <c r="W187" s="1752"/>
      <c r="X187" s="777"/>
      <c r="Y187" s="778"/>
      <c r="Z187" s="1751"/>
      <c r="AA187" s="1752"/>
      <c r="AB187" s="1751"/>
      <c r="AC187" s="1752"/>
      <c r="AD187" s="777"/>
      <c r="AE187" s="778"/>
      <c r="AF187" s="777"/>
      <c r="AG187" s="778"/>
      <c r="AH187" s="777"/>
      <c r="AI187" s="778"/>
      <c r="AJ187" s="777"/>
      <c r="AK187" s="778"/>
      <c r="AL187" s="777"/>
      <c r="AM187" s="778"/>
      <c r="AN187" s="1751"/>
      <c r="AO187" s="1752"/>
      <c r="AP187" s="2115"/>
      <c r="AQ187" s="2116"/>
      <c r="AR187" s="777"/>
      <c r="AS187" s="778"/>
      <c r="AT187" s="777"/>
      <c r="AU187" s="778"/>
      <c r="AV187" s="1071"/>
      <c r="JQ187" s="44"/>
      <c r="JR187" s="742"/>
      <c r="JS187" s="690"/>
      <c r="JT187" s="690"/>
      <c r="JU187" s="690"/>
      <c r="JV187" s="690"/>
      <c r="JW187" s="690"/>
      <c r="JX187" s="690"/>
      <c r="JY187" s="743"/>
      <c r="KY187" s="46" t="s">
        <v>112</v>
      </c>
      <c r="KZ187" s="46" t="s">
        <v>46</v>
      </c>
    </row>
    <row r="188" spans="1:330" s="751" customFormat="1" ht="30" customHeight="1" x14ac:dyDescent="0.2">
      <c r="A188" s="750"/>
      <c r="B188" s="633"/>
      <c r="C188" s="689" t="s">
        <v>114</v>
      </c>
      <c r="D188" s="634" t="s">
        <v>7</v>
      </c>
      <c r="E188" s="635" t="s">
        <v>1643</v>
      </c>
      <c r="F188" s="636"/>
      <c r="G188" s="637">
        <v>21.33</v>
      </c>
      <c r="H188" s="638"/>
      <c r="I188" s="636"/>
      <c r="J188" s="781"/>
      <c r="K188" s="782"/>
      <c r="L188" s="781"/>
      <c r="M188" s="782"/>
      <c r="N188" s="781"/>
      <c r="O188" s="782"/>
      <c r="P188" s="781"/>
      <c r="Q188" s="782"/>
      <c r="R188" s="781"/>
      <c r="S188" s="782"/>
      <c r="T188" s="781"/>
      <c r="U188" s="782"/>
      <c r="V188" s="1755"/>
      <c r="W188" s="1756"/>
      <c r="X188" s="781"/>
      <c r="Y188" s="782"/>
      <c r="Z188" s="1755"/>
      <c r="AA188" s="1756"/>
      <c r="AB188" s="1755"/>
      <c r="AC188" s="1756"/>
      <c r="AD188" s="781"/>
      <c r="AE188" s="782"/>
      <c r="AF188" s="781"/>
      <c r="AG188" s="782"/>
      <c r="AH188" s="781"/>
      <c r="AI188" s="782"/>
      <c r="AJ188" s="781"/>
      <c r="AK188" s="782"/>
      <c r="AL188" s="781"/>
      <c r="AM188" s="782"/>
      <c r="AN188" s="1755"/>
      <c r="AO188" s="1756"/>
      <c r="AP188" s="2119"/>
      <c r="AQ188" s="2120"/>
      <c r="AR188" s="781"/>
      <c r="AS188" s="782"/>
      <c r="AT188" s="781"/>
      <c r="AU188" s="782"/>
      <c r="AV188" s="919"/>
      <c r="JQ188" s="752"/>
      <c r="JR188" s="753"/>
      <c r="JS188" s="636"/>
      <c r="JT188" s="636"/>
      <c r="JU188" s="636"/>
      <c r="JV188" s="636"/>
      <c r="JW188" s="636"/>
      <c r="JX188" s="636"/>
      <c r="JY188" s="754"/>
      <c r="KY188" s="755" t="s">
        <v>114</v>
      </c>
      <c r="KZ188" s="755" t="s">
        <v>46</v>
      </c>
      <c r="LA188" s="751" t="s">
        <v>46</v>
      </c>
      <c r="LB188" s="751" t="s">
        <v>23</v>
      </c>
      <c r="LC188" s="751" t="s">
        <v>45</v>
      </c>
      <c r="LD188" s="755" t="s">
        <v>103</v>
      </c>
    </row>
    <row r="189" spans="1:330" s="3" customFormat="1" ht="30" customHeight="1" x14ac:dyDescent="0.2">
      <c r="A189" s="43"/>
      <c r="B189" s="565" t="s">
        <v>350</v>
      </c>
      <c r="C189" s="566" t="s">
        <v>238</v>
      </c>
      <c r="D189" s="567" t="s">
        <v>333</v>
      </c>
      <c r="E189" s="568" t="s">
        <v>334</v>
      </c>
      <c r="F189" s="569" t="s">
        <v>335</v>
      </c>
      <c r="G189" s="570">
        <v>0.53</v>
      </c>
      <c r="H189" s="571">
        <v>115</v>
      </c>
      <c r="I189" s="774">
        <f>ROUND(H189*G189,2)</f>
        <v>60.95</v>
      </c>
      <c r="J189" s="783"/>
      <c r="K189" s="784">
        <f>ROUND(J189*$H189,2)</f>
        <v>0</v>
      </c>
      <c r="L189" s="783"/>
      <c r="M189" s="784">
        <f>ROUND(L189*$H189,2)</f>
        <v>0</v>
      </c>
      <c r="N189" s="783"/>
      <c r="O189" s="784">
        <f>ROUND(N189*$H189,2)</f>
        <v>0</v>
      </c>
      <c r="P189" s="783"/>
      <c r="Q189" s="784">
        <f>ROUND(P189*$H189,2)</f>
        <v>0</v>
      </c>
      <c r="R189" s="783"/>
      <c r="S189" s="784">
        <f>ROUND(R189*$H189,2)</f>
        <v>0</v>
      </c>
      <c r="T189" s="783"/>
      <c r="U189" s="784">
        <f>ROUND(T189*$H189,2)</f>
        <v>0</v>
      </c>
      <c r="V189" s="1757"/>
      <c r="W189" s="1758">
        <f>ROUND(V189*$H189,2)</f>
        <v>0</v>
      </c>
      <c r="X189" s="783"/>
      <c r="Y189" s="784">
        <f>ROUND(X189*$H189,2)</f>
        <v>0</v>
      </c>
      <c r="Z189" s="1757"/>
      <c r="AA189" s="1758">
        <f>ROUND(Z189*$H189,2)</f>
        <v>0</v>
      </c>
      <c r="AB189" s="1757"/>
      <c r="AC189" s="1758">
        <f>ROUND(AB189*$H189,2)</f>
        <v>0</v>
      </c>
      <c r="AD189" s="783"/>
      <c r="AE189" s="784">
        <f>ROUND(AD189*$H189,2)</f>
        <v>0</v>
      </c>
      <c r="AF189" s="783"/>
      <c r="AG189" s="784">
        <f>ROUND(AF189*$H189,2)</f>
        <v>0</v>
      </c>
      <c r="AH189" s="783"/>
      <c r="AI189" s="784">
        <f>ROUND(AH189*$H189,2)</f>
        <v>0</v>
      </c>
      <c r="AJ189" s="783"/>
      <c r="AK189" s="784">
        <f>ROUND(AJ189*$H189,2)</f>
        <v>0</v>
      </c>
      <c r="AL189" s="783"/>
      <c r="AM189" s="784">
        <f>ROUND(AL189*$H189,2)</f>
        <v>0</v>
      </c>
      <c r="AN189" s="1757"/>
      <c r="AO189" s="1758">
        <f>ROUND(AN189*$H189,2)</f>
        <v>0</v>
      </c>
      <c r="AP189" s="2121"/>
      <c r="AQ189" s="2122">
        <f>ROUND(AP189*$H189,2)</f>
        <v>0</v>
      </c>
      <c r="AR189" s="783">
        <f>AP189+AN189+AL189+AJ189+AH189+AF189+AD189+AB189+Z189+X189+V189+T189+R189+P189+N189+L189+J189</f>
        <v>0</v>
      </c>
      <c r="AS189" s="784">
        <f>ROUND(AR189*H189,2)</f>
        <v>0</v>
      </c>
      <c r="AT189" s="783">
        <f>G189-AR189</f>
        <v>0.53</v>
      </c>
      <c r="AU189" s="784">
        <f>ROUND(AT189*H189,2)</f>
        <v>60.95</v>
      </c>
      <c r="AV189" s="1072">
        <f>AU189/I189</f>
        <v>1</v>
      </c>
      <c r="JQ189" s="590"/>
      <c r="JR189" s="591" t="s">
        <v>7</v>
      </c>
      <c r="JS189" s="592" t="s">
        <v>31</v>
      </c>
      <c r="JT189" s="690"/>
      <c r="JU189" s="45">
        <f>JT189*G189</f>
        <v>0</v>
      </c>
      <c r="JV189" s="45">
        <v>1E-3</v>
      </c>
      <c r="JW189" s="45">
        <f>JV189*G189</f>
        <v>5.3000000000000009E-4</v>
      </c>
      <c r="JX189" s="45">
        <v>0</v>
      </c>
      <c r="JY189" s="588">
        <f>JX189*G189</f>
        <v>0</v>
      </c>
      <c r="KW189" s="46" t="s">
        <v>166</v>
      </c>
      <c r="KY189" s="46" t="s">
        <v>238</v>
      </c>
      <c r="KZ189" s="46" t="s">
        <v>46</v>
      </c>
      <c r="LD189" s="46" t="s">
        <v>103</v>
      </c>
      <c r="LJ189" s="589">
        <f>IF(JS189="základní",I189,0)</f>
        <v>60.95</v>
      </c>
      <c r="LK189" s="589">
        <f>IF(JS189="snížená",I189,0)</f>
        <v>0</v>
      </c>
      <c r="LL189" s="589">
        <f>IF(JS189="zákl. přenesená",I189,0)</f>
        <v>0</v>
      </c>
      <c r="LM189" s="589">
        <f>IF(JS189="sníž. přenesená",I189,0)</f>
        <v>0</v>
      </c>
      <c r="LN189" s="589">
        <f>IF(JS189="nulová",I189,0)</f>
        <v>0</v>
      </c>
      <c r="LO189" s="46" t="s">
        <v>45</v>
      </c>
      <c r="LP189" s="589">
        <f>ROUND(H189*G189,2)</f>
        <v>60.95</v>
      </c>
      <c r="LQ189" s="46" t="s">
        <v>110</v>
      </c>
      <c r="LR189" s="46" t="s">
        <v>1644</v>
      </c>
    </row>
    <row r="190" spans="1:330" s="751" customFormat="1" ht="30" customHeight="1" x14ac:dyDescent="0.2">
      <c r="A190" s="750"/>
      <c r="B190" s="633"/>
      <c r="C190" s="689" t="s">
        <v>114</v>
      </c>
      <c r="D190" s="634" t="s">
        <v>7</v>
      </c>
      <c r="E190" s="635" t="s">
        <v>1645</v>
      </c>
      <c r="F190" s="636"/>
      <c r="G190" s="637">
        <v>0.53</v>
      </c>
      <c r="H190" s="638"/>
      <c r="I190" s="636"/>
      <c r="J190" s="781"/>
      <c r="K190" s="782"/>
      <c r="L190" s="781"/>
      <c r="M190" s="782"/>
      <c r="N190" s="781"/>
      <c r="O190" s="782"/>
      <c r="P190" s="781"/>
      <c r="Q190" s="782"/>
      <c r="R190" s="781"/>
      <c r="S190" s="782"/>
      <c r="T190" s="781"/>
      <c r="U190" s="782"/>
      <c r="V190" s="1755"/>
      <c r="W190" s="1756"/>
      <c r="X190" s="781"/>
      <c r="Y190" s="782"/>
      <c r="Z190" s="1755"/>
      <c r="AA190" s="1756"/>
      <c r="AB190" s="1755"/>
      <c r="AC190" s="1756"/>
      <c r="AD190" s="781"/>
      <c r="AE190" s="782"/>
      <c r="AF190" s="781"/>
      <c r="AG190" s="782"/>
      <c r="AH190" s="781"/>
      <c r="AI190" s="782"/>
      <c r="AJ190" s="781"/>
      <c r="AK190" s="782"/>
      <c r="AL190" s="781"/>
      <c r="AM190" s="782"/>
      <c r="AN190" s="1755"/>
      <c r="AO190" s="1756"/>
      <c r="AP190" s="2119"/>
      <c r="AQ190" s="2120"/>
      <c r="AR190" s="781"/>
      <c r="AS190" s="782"/>
      <c r="AT190" s="781"/>
      <c r="AU190" s="782"/>
      <c r="AV190" s="919"/>
      <c r="JQ190" s="752"/>
      <c r="JR190" s="753"/>
      <c r="JS190" s="636"/>
      <c r="JT190" s="636"/>
      <c r="JU190" s="636"/>
      <c r="JV190" s="636"/>
      <c r="JW190" s="636"/>
      <c r="JX190" s="636"/>
      <c r="JY190" s="754"/>
      <c r="KY190" s="755" t="s">
        <v>114</v>
      </c>
      <c r="KZ190" s="755" t="s">
        <v>46</v>
      </c>
      <c r="LA190" s="751" t="s">
        <v>46</v>
      </c>
      <c r="LB190" s="751" t="s">
        <v>23</v>
      </c>
      <c r="LC190" s="751" t="s">
        <v>44</v>
      </c>
      <c r="LD190" s="755" t="s">
        <v>103</v>
      </c>
    </row>
    <row r="191" spans="1:330" s="3" customFormat="1" ht="30" customHeight="1" thickBot="1" x14ac:dyDescent="0.25">
      <c r="A191" s="43"/>
      <c r="B191" s="550" t="s">
        <v>358</v>
      </c>
      <c r="C191" s="558" t="s">
        <v>105</v>
      </c>
      <c r="D191" s="559" t="s">
        <v>339</v>
      </c>
      <c r="E191" s="560" t="s">
        <v>340</v>
      </c>
      <c r="F191" s="561" t="s">
        <v>341</v>
      </c>
      <c r="G191" s="562">
        <v>6</v>
      </c>
      <c r="H191" s="563">
        <v>5555</v>
      </c>
      <c r="I191" s="772">
        <f>ROUND(H191*G191,2)</f>
        <v>33330</v>
      </c>
      <c r="J191" s="783"/>
      <c r="K191" s="784">
        <f>ROUND(J191*$H191,2)</f>
        <v>0</v>
      </c>
      <c r="L191" s="783"/>
      <c r="M191" s="784">
        <f>ROUND(L191*$H191,2)</f>
        <v>0</v>
      </c>
      <c r="N191" s="783"/>
      <c r="O191" s="784">
        <f>ROUND(N191*$H191,2)</f>
        <v>0</v>
      </c>
      <c r="P191" s="783"/>
      <c r="Q191" s="784">
        <f>ROUND(P191*$H191,2)</f>
        <v>0</v>
      </c>
      <c r="R191" s="783"/>
      <c r="S191" s="784">
        <f>ROUND(R191*$H191,2)</f>
        <v>0</v>
      </c>
      <c r="T191" s="783"/>
      <c r="U191" s="784">
        <f>ROUND(T191*$H191,2)</f>
        <v>0</v>
      </c>
      <c r="V191" s="1757"/>
      <c r="W191" s="1758">
        <f>ROUND(V191*$H191,2)</f>
        <v>0</v>
      </c>
      <c r="X191" s="783"/>
      <c r="Y191" s="784">
        <f>ROUND(X191*$H191,2)</f>
        <v>0</v>
      </c>
      <c r="Z191" s="1757"/>
      <c r="AA191" s="1758">
        <f>ROUND(Z191*$H191,2)</f>
        <v>0</v>
      </c>
      <c r="AB191" s="1757"/>
      <c r="AC191" s="1758">
        <f>ROUND(AB191*$H191,2)</f>
        <v>0</v>
      </c>
      <c r="AD191" s="783"/>
      <c r="AE191" s="784">
        <f>ROUND(AD191*$H191,2)</f>
        <v>0</v>
      </c>
      <c r="AF191" s="783"/>
      <c r="AG191" s="784">
        <f>ROUND(AF191*$H191,2)</f>
        <v>0</v>
      </c>
      <c r="AH191" s="783"/>
      <c r="AI191" s="784">
        <f>ROUND(AH191*$H191,2)</f>
        <v>0</v>
      </c>
      <c r="AJ191" s="783"/>
      <c r="AK191" s="784">
        <f>ROUND(AJ191*$H191,2)</f>
        <v>0</v>
      </c>
      <c r="AL191" s="783"/>
      <c r="AM191" s="784">
        <f>ROUND(AL191*$H191,2)</f>
        <v>0</v>
      </c>
      <c r="AN191" s="1757"/>
      <c r="AO191" s="1758">
        <f>ROUND(AN191*$H191,2)</f>
        <v>0</v>
      </c>
      <c r="AP191" s="2121">
        <v>6</v>
      </c>
      <c r="AQ191" s="2122">
        <f>ROUND(AP191*$H191,2)</f>
        <v>33330</v>
      </c>
      <c r="AR191" s="783">
        <f>AP191+AN191+AL191+AJ191+AH191+AF191+AD191+AB191+Z191+X191+V191+T191+R191+P191+N191+L191+J191</f>
        <v>6</v>
      </c>
      <c r="AS191" s="784">
        <f>ROUND(AR191*H191,2)</f>
        <v>33330</v>
      </c>
      <c r="AT191" s="783">
        <f>G191-AR191</f>
        <v>0</v>
      </c>
      <c r="AU191" s="784">
        <f>ROUND(AT191*H191,2)</f>
        <v>0</v>
      </c>
      <c r="AV191" s="1072">
        <f>AU191/I191</f>
        <v>0</v>
      </c>
      <c r="JQ191" s="44"/>
      <c r="JR191" s="586" t="s">
        <v>7</v>
      </c>
      <c r="JS191" s="587" t="s">
        <v>31</v>
      </c>
      <c r="JT191" s="690"/>
      <c r="JU191" s="45">
        <f>JT191*G191</f>
        <v>0</v>
      </c>
      <c r="JV191" s="45">
        <v>0</v>
      </c>
      <c r="JW191" s="45">
        <f>JV191*G191</f>
        <v>0</v>
      </c>
      <c r="JX191" s="45">
        <v>0</v>
      </c>
      <c r="JY191" s="588">
        <f>JX191*G191</f>
        <v>0</v>
      </c>
      <c r="KW191" s="46" t="s">
        <v>110</v>
      </c>
      <c r="KY191" s="46" t="s">
        <v>105</v>
      </c>
      <c r="KZ191" s="46" t="s">
        <v>46</v>
      </c>
      <c r="LD191" s="46" t="s">
        <v>103</v>
      </c>
      <c r="LJ191" s="589">
        <f>IF(JS191="základní",I191,0)</f>
        <v>33330</v>
      </c>
      <c r="LK191" s="589">
        <f>IF(JS191="snížená",I191,0)</f>
        <v>0</v>
      </c>
      <c r="LL191" s="589">
        <f>IF(JS191="zákl. přenesená",I191,0)</f>
        <v>0</v>
      </c>
      <c r="LM191" s="589">
        <f>IF(JS191="sníž. přenesená",I191,0)</f>
        <v>0</v>
      </c>
      <c r="LN191" s="589">
        <f>IF(JS191="nulová",I191,0)</f>
        <v>0</v>
      </c>
      <c r="LO191" s="46" t="s">
        <v>45</v>
      </c>
      <c r="LP191" s="589">
        <f>ROUND(H191*G191,2)</f>
        <v>33330</v>
      </c>
      <c r="LQ191" s="46" t="s">
        <v>110</v>
      </c>
      <c r="LR191" s="46" t="s">
        <v>1646</v>
      </c>
    </row>
    <row r="192" spans="1:330" s="734" customFormat="1" ht="30" customHeight="1" thickBot="1" x14ac:dyDescent="0.3">
      <c r="A192" s="733"/>
      <c r="B192" s="654"/>
      <c r="C192" s="655"/>
      <c r="D192" s="655"/>
      <c r="E192" s="655"/>
      <c r="F192" s="655"/>
      <c r="G192" s="655"/>
      <c r="H192" s="655"/>
      <c r="I192" s="655"/>
      <c r="J192" s="2255" t="s">
        <v>2484</v>
      </c>
      <c r="K192" s="2266"/>
      <c r="L192" s="2275" t="s">
        <v>2485</v>
      </c>
      <c r="M192" s="2266"/>
      <c r="N192" s="2255" t="s">
        <v>2486</v>
      </c>
      <c r="O192" s="2266"/>
      <c r="P192" s="2255" t="s">
        <v>2487</v>
      </c>
      <c r="Q192" s="2266"/>
      <c r="R192" s="2255" t="s">
        <v>2488</v>
      </c>
      <c r="S192" s="2266"/>
      <c r="T192" s="2255" t="s">
        <v>2489</v>
      </c>
      <c r="U192" s="2266"/>
      <c r="V192" s="2270" t="s">
        <v>2490</v>
      </c>
      <c r="W192" s="2271"/>
      <c r="X192" s="2255" t="s">
        <v>2491</v>
      </c>
      <c r="Y192" s="2266"/>
      <c r="Z192" s="2270" t="s">
        <v>2492</v>
      </c>
      <c r="AA192" s="2271"/>
      <c r="AB192" s="2270" t="s">
        <v>2493</v>
      </c>
      <c r="AC192" s="2271"/>
      <c r="AD192" s="2255" t="s">
        <v>2494</v>
      </c>
      <c r="AE192" s="2266"/>
      <c r="AF192" s="2255" t="s">
        <v>2495</v>
      </c>
      <c r="AG192" s="2266"/>
      <c r="AH192" s="2255" t="s">
        <v>2496</v>
      </c>
      <c r="AI192" s="2266"/>
      <c r="AJ192" s="2255" t="s">
        <v>2497</v>
      </c>
      <c r="AK192" s="2266"/>
      <c r="AL192" s="2255" t="s">
        <v>2498</v>
      </c>
      <c r="AM192" s="2266"/>
      <c r="AN192" s="2270" t="s">
        <v>2499</v>
      </c>
      <c r="AO192" s="2271"/>
      <c r="AP192" s="2272" t="s">
        <v>2504</v>
      </c>
      <c r="AQ192" s="2273"/>
      <c r="AR192" s="2255" t="s">
        <v>2500</v>
      </c>
      <c r="AS192" s="2266"/>
      <c r="AT192" s="2255" t="s">
        <v>2501</v>
      </c>
      <c r="AU192" s="2299"/>
      <c r="AV192" s="521" t="s">
        <v>2502</v>
      </c>
      <c r="JQ192" s="735"/>
      <c r="JR192" s="736"/>
      <c r="JS192" s="624"/>
      <c r="JT192" s="624"/>
      <c r="JU192" s="737">
        <f>SUM(JU193:JU201)</f>
        <v>0</v>
      </c>
      <c r="JV192" s="624"/>
      <c r="JW192" s="737">
        <f>SUM(JW193:JW201)</f>
        <v>0</v>
      </c>
      <c r="JX192" s="624"/>
      <c r="JY192" s="738">
        <f>SUM(JY193:JY201)</f>
        <v>0</v>
      </c>
      <c r="KW192" s="739" t="s">
        <v>45</v>
      </c>
      <c r="KY192" s="740" t="s">
        <v>43</v>
      </c>
      <c r="KZ192" s="740" t="s">
        <v>45</v>
      </c>
      <c r="LD192" s="739" t="s">
        <v>103</v>
      </c>
      <c r="LP192" s="741">
        <f>SUM(LP193:LP201)</f>
        <v>78179.679999999993</v>
      </c>
    </row>
    <row r="193" spans="1:330" s="3" customFormat="1" ht="30" customHeight="1" thickBot="1" x14ac:dyDescent="0.25">
      <c r="A193" s="43"/>
      <c r="B193" s="599"/>
      <c r="C193" s="600"/>
      <c r="D193" s="600"/>
      <c r="E193" s="600"/>
      <c r="F193" s="600"/>
      <c r="G193" s="600"/>
      <c r="H193" s="600"/>
      <c r="I193" s="600"/>
      <c r="J193" s="789" t="s">
        <v>91</v>
      </c>
      <c r="K193" s="790" t="s">
        <v>2503</v>
      </c>
      <c r="L193" s="789" t="s">
        <v>91</v>
      </c>
      <c r="M193" s="790" t="s">
        <v>2503</v>
      </c>
      <c r="N193" s="789" t="s">
        <v>91</v>
      </c>
      <c r="O193" s="790" t="s">
        <v>2503</v>
      </c>
      <c r="P193" s="789" t="s">
        <v>91</v>
      </c>
      <c r="Q193" s="790" t="s">
        <v>2503</v>
      </c>
      <c r="R193" s="789" t="s">
        <v>91</v>
      </c>
      <c r="S193" s="790" t="s">
        <v>2503</v>
      </c>
      <c r="T193" s="789" t="s">
        <v>91</v>
      </c>
      <c r="U193" s="790" t="s">
        <v>2503</v>
      </c>
      <c r="V193" s="1763" t="s">
        <v>91</v>
      </c>
      <c r="W193" s="1764" t="s">
        <v>2503</v>
      </c>
      <c r="X193" s="789" t="s">
        <v>91</v>
      </c>
      <c r="Y193" s="790" t="s">
        <v>2503</v>
      </c>
      <c r="Z193" s="1763" t="s">
        <v>91</v>
      </c>
      <c r="AA193" s="1764" t="s">
        <v>2503</v>
      </c>
      <c r="AB193" s="1763" t="s">
        <v>91</v>
      </c>
      <c r="AC193" s="1764" t="s">
        <v>2503</v>
      </c>
      <c r="AD193" s="789" t="s">
        <v>91</v>
      </c>
      <c r="AE193" s="790" t="s">
        <v>2503</v>
      </c>
      <c r="AF193" s="789" t="s">
        <v>91</v>
      </c>
      <c r="AG193" s="790" t="s">
        <v>2503</v>
      </c>
      <c r="AH193" s="789" t="s">
        <v>91</v>
      </c>
      <c r="AI193" s="790" t="s">
        <v>2503</v>
      </c>
      <c r="AJ193" s="789" t="s">
        <v>91</v>
      </c>
      <c r="AK193" s="790" t="s">
        <v>2503</v>
      </c>
      <c r="AL193" s="789" t="s">
        <v>91</v>
      </c>
      <c r="AM193" s="790" t="s">
        <v>2503</v>
      </c>
      <c r="AN193" s="1763" t="s">
        <v>91</v>
      </c>
      <c r="AO193" s="1764" t="s">
        <v>2503</v>
      </c>
      <c r="AP193" s="1997" t="s">
        <v>91</v>
      </c>
      <c r="AQ193" s="1998" t="s">
        <v>2503</v>
      </c>
      <c r="AR193" s="789" t="s">
        <v>91</v>
      </c>
      <c r="AS193" s="790" t="s">
        <v>2503</v>
      </c>
      <c r="AT193" s="789" t="s">
        <v>91</v>
      </c>
      <c r="AU193" s="790" t="s">
        <v>2503</v>
      </c>
      <c r="AV193" s="922" t="s">
        <v>91</v>
      </c>
      <c r="JQ193" s="44"/>
      <c r="JR193" s="586" t="s">
        <v>7</v>
      </c>
      <c r="JS193" s="587" t="s">
        <v>31</v>
      </c>
      <c r="JT193" s="690"/>
      <c r="JU193" s="45">
        <f>JT193*G195</f>
        <v>0</v>
      </c>
      <c r="JV193" s="45">
        <v>0</v>
      </c>
      <c r="JW193" s="45">
        <f>JV193*G195</f>
        <v>0</v>
      </c>
      <c r="JX193" s="45">
        <v>0</v>
      </c>
      <c r="JY193" s="588">
        <f>JX193*G195</f>
        <v>0</v>
      </c>
      <c r="KW193" s="46" t="s">
        <v>110</v>
      </c>
      <c r="KY193" s="46" t="s">
        <v>105</v>
      </c>
      <c r="KZ193" s="46" t="s">
        <v>46</v>
      </c>
      <c r="LD193" s="46" t="s">
        <v>103</v>
      </c>
      <c r="LJ193" s="589">
        <f>IF(JS193="základní",I195,0)</f>
        <v>68558.509999999995</v>
      </c>
      <c r="LK193" s="589">
        <f>IF(JS193="snížená",I195,0)</f>
        <v>0</v>
      </c>
      <c r="LL193" s="589">
        <f>IF(JS193="zákl. přenesená",I195,0)</f>
        <v>0</v>
      </c>
      <c r="LM193" s="589">
        <f>IF(JS193="sníž. přenesená",I195,0)</f>
        <v>0</v>
      </c>
      <c r="LN193" s="589">
        <f>IF(JS193="nulová",I195,0)</f>
        <v>0</v>
      </c>
      <c r="LO193" s="46" t="s">
        <v>45</v>
      </c>
      <c r="LP193" s="589">
        <f>ROUND(H195*G195,2)</f>
        <v>68558.509999999995</v>
      </c>
      <c r="LQ193" s="46" t="s">
        <v>110</v>
      </c>
      <c r="LR193" s="46" t="s">
        <v>1647</v>
      </c>
    </row>
    <row r="194" spans="1:330" s="1131" customFormat="1" ht="30" customHeight="1" thickBot="1" x14ac:dyDescent="0.35">
      <c r="A194" s="1156"/>
      <c r="B194" s="1118"/>
      <c r="C194" s="412" t="s">
        <v>43</v>
      </c>
      <c r="D194" s="1119" t="s">
        <v>110</v>
      </c>
      <c r="E194" s="1153" t="s">
        <v>349</v>
      </c>
      <c r="F194" s="1154"/>
      <c r="G194" s="1154"/>
      <c r="H194" s="1155"/>
      <c r="I194" s="1165">
        <f>LP192</f>
        <v>78179.679999999993</v>
      </c>
      <c r="J194" s="1122"/>
      <c r="K194" s="1123">
        <f>K195+K201</f>
        <v>0</v>
      </c>
      <c r="L194" s="791"/>
      <c r="M194" s="791">
        <f>M195+M201</f>
        <v>0</v>
      </c>
      <c r="N194" s="791"/>
      <c r="O194" s="791">
        <f>O195+O201</f>
        <v>0</v>
      </c>
      <c r="P194" s="791"/>
      <c r="Q194" s="791">
        <f>Q195+Q201</f>
        <v>0</v>
      </c>
      <c r="R194" s="791"/>
      <c r="S194" s="791">
        <f>S195+S201</f>
        <v>0</v>
      </c>
      <c r="T194" s="791"/>
      <c r="U194" s="791">
        <f>U195+U201</f>
        <v>0</v>
      </c>
      <c r="V194" s="1765"/>
      <c r="W194" s="1765">
        <f>W195+W201</f>
        <v>4696.7299999999996</v>
      </c>
      <c r="X194" s="791"/>
      <c r="Y194" s="791">
        <f>Y195+Y201</f>
        <v>0</v>
      </c>
      <c r="Z194" s="1765"/>
      <c r="AA194" s="1765">
        <f>AA195+AA201</f>
        <v>31038</v>
      </c>
      <c r="AB194" s="1765"/>
      <c r="AC194" s="1765">
        <f>AC195+AC201</f>
        <v>7834.49</v>
      </c>
      <c r="AD194" s="791"/>
      <c r="AE194" s="791">
        <f>AE195+AE201</f>
        <v>0</v>
      </c>
      <c r="AF194" s="791"/>
      <c r="AG194" s="791">
        <f>AG195+AG201</f>
        <v>0</v>
      </c>
      <c r="AH194" s="791"/>
      <c r="AI194" s="791">
        <f>AI195+AI201</f>
        <v>0</v>
      </c>
      <c r="AJ194" s="791"/>
      <c r="AK194" s="791">
        <f>AK195+AK201</f>
        <v>0</v>
      </c>
      <c r="AL194" s="791"/>
      <c r="AM194" s="791">
        <f>AM195+AM201</f>
        <v>11528.4</v>
      </c>
      <c r="AN194" s="1765"/>
      <c r="AO194" s="1765">
        <f>AO195+AO201</f>
        <v>13302</v>
      </c>
      <c r="AP194" s="2127"/>
      <c r="AQ194" s="2127">
        <f>AQ195+AQ201</f>
        <v>0</v>
      </c>
      <c r="AR194" s="1123"/>
      <c r="AS194" s="1123">
        <f>AS195+AS201</f>
        <v>68399.62</v>
      </c>
      <c r="AT194" s="1123"/>
      <c r="AU194" s="1123">
        <f>AU195+AU201</f>
        <v>9780.07</v>
      </c>
      <c r="AV194" s="1124">
        <f>AU194/I194</f>
        <v>0.12509733987143462</v>
      </c>
      <c r="JQ194" s="1132"/>
      <c r="JR194" s="1133"/>
      <c r="JS194" s="1134"/>
      <c r="JT194" s="1134"/>
      <c r="JU194" s="1134"/>
      <c r="JV194" s="1134"/>
      <c r="JW194" s="1134"/>
      <c r="JX194" s="1134"/>
      <c r="JY194" s="1135"/>
      <c r="KY194" s="1136" t="s">
        <v>112</v>
      </c>
      <c r="KZ194" s="1136" t="s">
        <v>46</v>
      </c>
    </row>
    <row r="195" spans="1:330" s="751" customFormat="1" ht="30" customHeight="1" x14ac:dyDescent="0.2">
      <c r="A195" s="750"/>
      <c r="B195" s="550" t="s">
        <v>365</v>
      </c>
      <c r="C195" s="551" t="s">
        <v>105</v>
      </c>
      <c r="D195" s="552" t="s">
        <v>351</v>
      </c>
      <c r="E195" s="553" t="s">
        <v>352</v>
      </c>
      <c r="F195" s="554" t="s">
        <v>194</v>
      </c>
      <c r="G195" s="555">
        <v>77.31</v>
      </c>
      <c r="H195" s="556">
        <v>886.8</v>
      </c>
      <c r="I195" s="800">
        <f>ROUND(H195*G195,2)</f>
        <v>68558.509999999995</v>
      </c>
      <c r="J195" s="783"/>
      <c r="K195" s="784">
        <f>ROUND(J195*$H195,2)</f>
        <v>0</v>
      </c>
      <c r="L195" s="783"/>
      <c r="M195" s="784">
        <f>ROUND(L195*$H195,2)</f>
        <v>0</v>
      </c>
      <c r="N195" s="783"/>
      <c r="O195" s="784">
        <f>ROUND(N195*$H195,2)</f>
        <v>0</v>
      </c>
      <c r="P195" s="783"/>
      <c r="Q195" s="784">
        <f>ROUND(P195*$H195,2)</f>
        <v>0</v>
      </c>
      <c r="R195" s="783"/>
      <c r="S195" s="784">
        <f>ROUND(R195*$H195,2)</f>
        <v>0</v>
      </c>
      <c r="T195" s="783"/>
      <c r="U195" s="784">
        <f>ROUND(T195*$H195,2)</f>
        <v>0</v>
      </c>
      <c r="V195" s="1757"/>
      <c r="W195" s="1758">
        <f>ROUND(V195*$H195,2)</f>
        <v>0</v>
      </c>
      <c r="X195" s="783"/>
      <c r="Y195" s="784">
        <f>ROUND(X195*$H195,2)</f>
        <v>0</v>
      </c>
      <c r="Z195" s="1757">
        <v>35</v>
      </c>
      <c r="AA195" s="1758">
        <f>ROUND(Z195*$H195,2)</f>
        <v>31038</v>
      </c>
      <c r="AB195" s="1757">
        <v>8</v>
      </c>
      <c r="AC195" s="1758">
        <f>ROUND(AB195*$H195,2)</f>
        <v>7094.4</v>
      </c>
      <c r="AD195" s="783"/>
      <c r="AE195" s="784">
        <f>ROUND(AD195*$H195,2)</f>
        <v>0</v>
      </c>
      <c r="AF195" s="783"/>
      <c r="AG195" s="784">
        <f>ROUND(AF195*$H195,2)</f>
        <v>0</v>
      </c>
      <c r="AH195" s="783"/>
      <c r="AI195" s="784">
        <f>ROUND(AH195*$H195,2)</f>
        <v>0</v>
      </c>
      <c r="AJ195" s="783"/>
      <c r="AK195" s="784">
        <f>ROUND(AJ195*$H195,2)</f>
        <v>0</v>
      </c>
      <c r="AL195" s="783">
        <v>13</v>
      </c>
      <c r="AM195" s="784">
        <f>ROUND(AL195*$H195,2)</f>
        <v>11528.4</v>
      </c>
      <c r="AN195" s="1757">
        <v>15</v>
      </c>
      <c r="AO195" s="1758">
        <f>ROUND(AN195*$H195,2)</f>
        <v>13302</v>
      </c>
      <c r="AP195" s="2121"/>
      <c r="AQ195" s="2122">
        <f>ROUND(AP195*$H195,2)</f>
        <v>0</v>
      </c>
      <c r="AR195" s="783">
        <f>AP195+AN195+AL195+AJ195+AH195+AF195+AD195+AB195+Z195+X195+V195+T195+R195+P195+N195+L195+J195</f>
        <v>71</v>
      </c>
      <c r="AS195" s="784">
        <f>ROUND(AR195*H195,2)</f>
        <v>62962.8</v>
      </c>
      <c r="AT195" s="783">
        <f>G195-AR195</f>
        <v>6.3100000000000023</v>
      </c>
      <c r="AU195" s="784">
        <f>ROUND(AT195*H195,2)</f>
        <v>5595.71</v>
      </c>
      <c r="AV195" s="1072">
        <f>AU195/I195</f>
        <v>8.1619480936793998E-2</v>
      </c>
      <c r="JQ195" s="752"/>
      <c r="JR195" s="753"/>
      <c r="JS195" s="636"/>
      <c r="JT195" s="636"/>
      <c r="JU195" s="636"/>
      <c r="JV195" s="636"/>
      <c r="JW195" s="636"/>
      <c r="JX195" s="636"/>
      <c r="JY195" s="754"/>
      <c r="KY195" s="755" t="s">
        <v>114</v>
      </c>
      <c r="KZ195" s="755" t="s">
        <v>46</v>
      </c>
      <c r="LA195" s="751" t="s">
        <v>46</v>
      </c>
      <c r="LB195" s="751" t="s">
        <v>23</v>
      </c>
      <c r="LC195" s="751" t="s">
        <v>44</v>
      </c>
      <c r="LD195" s="755" t="s">
        <v>103</v>
      </c>
    </row>
    <row r="196" spans="1:330" s="751" customFormat="1" ht="30" customHeight="1" x14ac:dyDescent="0.2">
      <c r="A196" s="750"/>
      <c r="B196" s="625"/>
      <c r="C196" s="689" t="s">
        <v>112</v>
      </c>
      <c r="D196" s="690"/>
      <c r="E196" s="626" t="s">
        <v>354</v>
      </c>
      <c r="F196" s="690"/>
      <c r="G196" s="690"/>
      <c r="H196" s="197"/>
      <c r="I196" s="690"/>
      <c r="J196" s="781"/>
      <c r="K196" s="782"/>
      <c r="L196" s="781"/>
      <c r="M196" s="782"/>
      <c r="N196" s="781"/>
      <c r="O196" s="782"/>
      <c r="P196" s="781"/>
      <c r="Q196" s="782"/>
      <c r="R196" s="781"/>
      <c r="S196" s="782"/>
      <c r="T196" s="781"/>
      <c r="U196" s="782"/>
      <c r="V196" s="1755"/>
      <c r="W196" s="1756"/>
      <c r="X196" s="781"/>
      <c r="Y196" s="782"/>
      <c r="Z196" s="1755"/>
      <c r="AA196" s="1756"/>
      <c r="AB196" s="1755"/>
      <c r="AC196" s="1756"/>
      <c r="AD196" s="781"/>
      <c r="AE196" s="782"/>
      <c r="AF196" s="781"/>
      <c r="AG196" s="782"/>
      <c r="AH196" s="781"/>
      <c r="AI196" s="782"/>
      <c r="AJ196" s="781"/>
      <c r="AK196" s="782"/>
      <c r="AL196" s="781"/>
      <c r="AM196" s="782"/>
      <c r="AN196" s="1755"/>
      <c r="AO196" s="1756"/>
      <c r="AP196" s="2119"/>
      <c r="AQ196" s="2120"/>
      <c r="AR196" s="781"/>
      <c r="AS196" s="782"/>
      <c r="AT196" s="781"/>
      <c r="AU196" s="782"/>
      <c r="AV196" s="919"/>
      <c r="JQ196" s="752"/>
      <c r="JR196" s="753"/>
      <c r="JS196" s="636"/>
      <c r="JT196" s="636"/>
      <c r="JU196" s="636"/>
      <c r="JV196" s="636"/>
      <c r="JW196" s="636"/>
      <c r="JX196" s="636"/>
      <c r="JY196" s="754"/>
      <c r="KY196" s="755" t="s">
        <v>114</v>
      </c>
      <c r="KZ196" s="755" t="s">
        <v>46</v>
      </c>
      <c r="LA196" s="751" t="s">
        <v>46</v>
      </c>
      <c r="LB196" s="751" t="s">
        <v>23</v>
      </c>
      <c r="LC196" s="751" t="s">
        <v>44</v>
      </c>
      <c r="LD196" s="755" t="s">
        <v>103</v>
      </c>
    </row>
    <row r="197" spans="1:330" s="751" customFormat="1" ht="30" customHeight="1" x14ac:dyDescent="0.2">
      <c r="A197" s="750"/>
      <c r="B197" s="633"/>
      <c r="C197" s="689" t="s">
        <v>114</v>
      </c>
      <c r="D197" s="634" t="s">
        <v>7</v>
      </c>
      <c r="E197" s="635" t="s">
        <v>1648</v>
      </c>
      <c r="F197" s="636"/>
      <c r="G197" s="637">
        <v>49.23</v>
      </c>
      <c r="H197" s="638"/>
      <c r="I197" s="636"/>
      <c r="J197" s="781"/>
      <c r="K197" s="782"/>
      <c r="L197" s="781"/>
      <c r="M197" s="782"/>
      <c r="N197" s="781"/>
      <c r="O197" s="782"/>
      <c r="P197" s="781"/>
      <c r="Q197" s="782"/>
      <c r="R197" s="781"/>
      <c r="S197" s="782"/>
      <c r="T197" s="781"/>
      <c r="U197" s="782"/>
      <c r="V197" s="1755"/>
      <c r="W197" s="1756"/>
      <c r="X197" s="781"/>
      <c r="Y197" s="782"/>
      <c r="Z197" s="1755"/>
      <c r="AA197" s="1756"/>
      <c r="AB197" s="1755"/>
      <c r="AC197" s="1756"/>
      <c r="AD197" s="781"/>
      <c r="AE197" s="782"/>
      <c r="AF197" s="781"/>
      <c r="AG197" s="782"/>
      <c r="AH197" s="781"/>
      <c r="AI197" s="782"/>
      <c r="AJ197" s="781"/>
      <c r="AK197" s="782"/>
      <c r="AL197" s="781"/>
      <c r="AM197" s="782"/>
      <c r="AN197" s="1755"/>
      <c r="AO197" s="1756"/>
      <c r="AP197" s="2119"/>
      <c r="AQ197" s="2120"/>
      <c r="AR197" s="781"/>
      <c r="AS197" s="782"/>
      <c r="AT197" s="781"/>
      <c r="AU197" s="782"/>
      <c r="AV197" s="919"/>
      <c r="JQ197" s="752"/>
      <c r="JR197" s="753"/>
      <c r="JS197" s="636"/>
      <c r="JT197" s="636"/>
      <c r="JU197" s="636"/>
      <c r="JV197" s="636"/>
      <c r="JW197" s="636"/>
      <c r="JX197" s="636"/>
      <c r="JY197" s="754"/>
      <c r="KY197" s="755" t="s">
        <v>114</v>
      </c>
      <c r="KZ197" s="755" t="s">
        <v>46</v>
      </c>
      <c r="LA197" s="751" t="s">
        <v>46</v>
      </c>
      <c r="LB197" s="751" t="s">
        <v>23</v>
      </c>
      <c r="LC197" s="751" t="s">
        <v>44</v>
      </c>
      <c r="LD197" s="755" t="s">
        <v>103</v>
      </c>
    </row>
    <row r="198" spans="1:330" s="763" customFormat="1" ht="30" customHeight="1" x14ac:dyDescent="0.2">
      <c r="A198" s="762"/>
      <c r="B198" s="633"/>
      <c r="C198" s="689" t="s">
        <v>114</v>
      </c>
      <c r="D198" s="634" t="s">
        <v>7</v>
      </c>
      <c r="E198" s="635" t="s">
        <v>1649</v>
      </c>
      <c r="F198" s="636"/>
      <c r="G198" s="637">
        <v>14.02</v>
      </c>
      <c r="H198" s="638"/>
      <c r="I198" s="636"/>
      <c r="J198" s="787"/>
      <c r="K198" s="788"/>
      <c r="L198" s="787"/>
      <c r="M198" s="788"/>
      <c r="N198" s="787"/>
      <c r="O198" s="788"/>
      <c r="P198" s="787"/>
      <c r="Q198" s="788"/>
      <c r="R198" s="787"/>
      <c r="S198" s="788"/>
      <c r="T198" s="787"/>
      <c r="U198" s="788"/>
      <c r="V198" s="1761"/>
      <c r="W198" s="1762"/>
      <c r="X198" s="787"/>
      <c r="Y198" s="788"/>
      <c r="Z198" s="1761"/>
      <c r="AA198" s="1762"/>
      <c r="AB198" s="1761"/>
      <c r="AC198" s="1762"/>
      <c r="AD198" s="787"/>
      <c r="AE198" s="788"/>
      <c r="AF198" s="787"/>
      <c r="AG198" s="788"/>
      <c r="AH198" s="787"/>
      <c r="AI198" s="788"/>
      <c r="AJ198" s="787"/>
      <c r="AK198" s="788"/>
      <c r="AL198" s="787"/>
      <c r="AM198" s="788"/>
      <c r="AN198" s="1761"/>
      <c r="AO198" s="1762"/>
      <c r="AP198" s="2125"/>
      <c r="AQ198" s="2126"/>
      <c r="AR198" s="787"/>
      <c r="AS198" s="788"/>
      <c r="AT198" s="787"/>
      <c r="AU198" s="788"/>
      <c r="AV198" s="920"/>
      <c r="JQ198" s="764"/>
      <c r="JR198" s="765"/>
      <c r="JS198" s="643"/>
      <c r="JT198" s="643"/>
      <c r="JU198" s="643"/>
      <c r="JV198" s="643"/>
      <c r="JW198" s="643"/>
      <c r="JX198" s="643"/>
      <c r="JY198" s="766"/>
      <c r="KY198" s="767" t="s">
        <v>114</v>
      </c>
      <c r="KZ198" s="767" t="s">
        <v>46</v>
      </c>
      <c r="LA198" s="763" t="s">
        <v>110</v>
      </c>
      <c r="LB198" s="763" t="s">
        <v>23</v>
      </c>
      <c r="LC198" s="763" t="s">
        <v>45</v>
      </c>
      <c r="LD198" s="767" t="s">
        <v>103</v>
      </c>
    </row>
    <row r="199" spans="1:330" s="3" customFormat="1" ht="30" customHeight="1" x14ac:dyDescent="0.2">
      <c r="A199" s="43"/>
      <c r="B199" s="633"/>
      <c r="C199" s="689" t="s">
        <v>114</v>
      </c>
      <c r="D199" s="634" t="s">
        <v>7</v>
      </c>
      <c r="E199" s="635" t="s">
        <v>1450</v>
      </c>
      <c r="F199" s="636"/>
      <c r="G199" s="637">
        <v>14.06</v>
      </c>
      <c r="H199" s="638"/>
      <c r="I199" s="636"/>
      <c r="J199" s="777"/>
      <c r="K199" s="778"/>
      <c r="L199" s="777"/>
      <c r="M199" s="778"/>
      <c r="N199" s="777"/>
      <c r="O199" s="778"/>
      <c r="P199" s="777"/>
      <c r="Q199" s="778"/>
      <c r="R199" s="777"/>
      <c r="S199" s="778"/>
      <c r="T199" s="777"/>
      <c r="U199" s="778"/>
      <c r="V199" s="1751"/>
      <c r="W199" s="1752"/>
      <c r="X199" s="777"/>
      <c r="Y199" s="778"/>
      <c r="Z199" s="1751"/>
      <c r="AA199" s="1752"/>
      <c r="AB199" s="1751"/>
      <c r="AC199" s="1752"/>
      <c r="AD199" s="777"/>
      <c r="AE199" s="778"/>
      <c r="AF199" s="777"/>
      <c r="AG199" s="778"/>
      <c r="AH199" s="777"/>
      <c r="AI199" s="778"/>
      <c r="AJ199" s="777"/>
      <c r="AK199" s="778"/>
      <c r="AL199" s="777"/>
      <c r="AM199" s="778"/>
      <c r="AN199" s="1751"/>
      <c r="AO199" s="1752"/>
      <c r="AP199" s="2115"/>
      <c r="AQ199" s="2116"/>
      <c r="AR199" s="777"/>
      <c r="AS199" s="778"/>
      <c r="AT199" s="777"/>
      <c r="AU199" s="778"/>
      <c r="AV199" s="1071"/>
      <c r="JQ199" s="44"/>
      <c r="JR199" s="586" t="s">
        <v>7</v>
      </c>
      <c r="JS199" s="587" t="s">
        <v>31</v>
      </c>
      <c r="JT199" s="690"/>
      <c r="JU199" s="45">
        <f>JT199*G201</f>
        <v>0</v>
      </c>
      <c r="JV199" s="45">
        <v>0</v>
      </c>
      <c r="JW199" s="45">
        <f>JV199*G201</f>
        <v>0</v>
      </c>
      <c r="JX199" s="45">
        <v>0</v>
      </c>
      <c r="JY199" s="588">
        <f>JX199*G201</f>
        <v>0</v>
      </c>
      <c r="KW199" s="46" t="s">
        <v>110</v>
      </c>
      <c r="KY199" s="46" t="s">
        <v>105</v>
      </c>
      <c r="KZ199" s="46" t="s">
        <v>46</v>
      </c>
      <c r="LD199" s="46" t="s">
        <v>103</v>
      </c>
      <c r="LJ199" s="589">
        <f>IF(JS199="základní",I201,0)</f>
        <v>9621.17</v>
      </c>
      <c r="LK199" s="589">
        <f>IF(JS199="snížená",I201,0)</f>
        <v>0</v>
      </c>
      <c r="LL199" s="589">
        <f>IF(JS199="zákl. přenesená",I201,0)</f>
        <v>0</v>
      </c>
      <c r="LM199" s="589">
        <f>IF(JS199="sníž. přenesená",I201,0)</f>
        <v>0</v>
      </c>
      <c r="LN199" s="589">
        <f>IF(JS199="nulová",I201,0)</f>
        <v>0</v>
      </c>
      <c r="LO199" s="46" t="s">
        <v>45</v>
      </c>
      <c r="LP199" s="589">
        <f>ROUND(H201*G201,2)</f>
        <v>9621.17</v>
      </c>
      <c r="LQ199" s="46" t="s">
        <v>110</v>
      </c>
      <c r="LR199" s="46" t="s">
        <v>1650</v>
      </c>
    </row>
    <row r="200" spans="1:330" s="3" customFormat="1" ht="30" customHeight="1" x14ac:dyDescent="0.2">
      <c r="A200" s="43"/>
      <c r="B200" s="640"/>
      <c r="C200" s="689" t="s">
        <v>114</v>
      </c>
      <c r="D200" s="641" t="s">
        <v>7</v>
      </c>
      <c r="E200" s="642" t="s">
        <v>132</v>
      </c>
      <c r="F200" s="643"/>
      <c r="G200" s="644">
        <v>77.31</v>
      </c>
      <c r="H200" s="645"/>
      <c r="I200" s="643"/>
      <c r="J200" s="777"/>
      <c r="K200" s="778"/>
      <c r="L200" s="777"/>
      <c r="M200" s="778"/>
      <c r="N200" s="777"/>
      <c r="O200" s="778"/>
      <c r="P200" s="777"/>
      <c r="Q200" s="778"/>
      <c r="R200" s="777"/>
      <c r="S200" s="778"/>
      <c r="T200" s="777"/>
      <c r="U200" s="778"/>
      <c r="V200" s="1751"/>
      <c r="W200" s="1752"/>
      <c r="X200" s="777"/>
      <c r="Y200" s="778"/>
      <c r="Z200" s="1751"/>
      <c r="AA200" s="1752"/>
      <c r="AB200" s="1751"/>
      <c r="AC200" s="1752"/>
      <c r="AD200" s="777"/>
      <c r="AE200" s="778"/>
      <c r="AF200" s="777"/>
      <c r="AG200" s="778"/>
      <c r="AH200" s="777"/>
      <c r="AI200" s="778"/>
      <c r="AJ200" s="777"/>
      <c r="AK200" s="778"/>
      <c r="AL200" s="777"/>
      <c r="AM200" s="778"/>
      <c r="AN200" s="1751"/>
      <c r="AO200" s="1752"/>
      <c r="AP200" s="2115"/>
      <c r="AQ200" s="2116"/>
      <c r="AR200" s="777"/>
      <c r="AS200" s="778"/>
      <c r="AT200" s="777"/>
      <c r="AU200" s="778"/>
      <c r="AV200" s="1071"/>
      <c r="JQ200" s="44"/>
      <c r="JR200" s="742"/>
      <c r="JS200" s="690"/>
      <c r="JT200" s="690"/>
      <c r="JU200" s="690"/>
      <c r="JV200" s="690"/>
      <c r="JW200" s="690"/>
      <c r="JX200" s="690"/>
      <c r="JY200" s="743"/>
      <c r="KY200" s="46" t="s">
        <v>112</v>
      </c>
      <c r="KZ200" s="46" t="s">
        <v>46</v>
      </c>
    </row>
    <row r="201" spans="1:330" s="751" customFormat="1" ht="30" customHeight="1" x14ac:dyDescent="0.2">
      <c r="A201" s="750"/>
      <c r="B201" s="550" t="s">
        <v>372</v>
      </c>
      <c r="C201" s="558" t="s">
        <v>105</v>
      </c>
      <c r="D201" s="559" t="s">
        <v>359</v>
      </c>
      <c r="E201" s="560" t="s">
        <v>360</v>
      </c>
      <c r="F201" s="561" t="s">
        <v>194</v>
      </c>
      <c r="G201" s="562">
        <v>3.38</v>
      </c>
      <c r="H201" s="563">
        <v>2846.5</v>
      </c>
      <c r="I201" s="772">
        <f>ROUND(H201*G201,2)</f>
        <v>9621.17</v>
      </c>
      <c r="J201" s="783"/>
      <c r="K201" s="784">
        <f>ROUND(J201*$H201,2)</f>
        <v>0</v>
      </c>
      <c r="L201" s="783"/>
      <c r="M201" s="784">
        <f>ROUND(L201*$H201,2)</f>
        <v>0</v>
      </c>
      <c r="N201" s="783"/>
      <c r="O201" s="784">
        <f>ROUND(N201*$H201,2)</f>
        <v>0</v>
      </c>
      <c r="P201" s="783"/>
      <c r="Q201" s="784">
        <f>ROUND(P201*$H201,2)</f>
        <v>0</v>
      </c>
      <c r="R201" s="783"/>
      <c r="S201" s="784">
        <f>ROUND(R201*$H201,2)</f>
        <v>0</v>
      </c>
      <c r="T201" s="783"/>
      <c r="U201" s="784">
        <f>ROUND(T201*$H201,2)</f>
        <v>0</v>
      </c>
      <c r="V201" s="1757">
        <v>1.65</v>
      </c>
      <c r="W201" s="1758">
        <f>ROUND(V201*$H201,2)</f>
        <v>4696.7299999999996</v>
      </c>
      <c r="X201" s="783"/>
      <c r="Y201" s="784">
        <f>ROUND(X201*$H201,2)</f>
        <v>0</v>
      </c>
      <c r="Z201" s="1757"/>
      <c r="AA201" s="1758">
        <f>ROUND(Z201*$H201,2)</f>
        <v>0</v>
      </c>
      <c r="AB201" s="1757">
        <v>0.26</v>
      </c>
      <c r="AC201" s="1758">
        <f>ROUND(AB201*$H201,2)</f>
        <v>740.09</v>
      </c>
      <c r="AD201" s="783"/>
      <c r="AE201" s="784">
        <f>ROUND(AD201*$H201,2)</f>
        <v>0</v>
      </c>
      <c r="AF201" s="783"/>
      <c r="AG201" s="784">
        <f>ROUND(AF201*$H201,2)</f>
        <v>0</v>
      </c>
      <c r="AH201" s="783"/>
      <c r="AI201" s="784">
        <f>ROUND(AH201*$H201,2)</f>
        <v>0</v>
      </c>
      <c r="AJ201" s="783"/>
      <c r="AK201" s="784">
        <f>ROUND(AJ201*$H201,2)</f>
        <v>0</v>
      </c>
      <c r="AL201" s="783"/>
      <c r="AM201" s="784">
        <f>ROUND(AL201*$H201,2)</f>
        <v>0</v>
      </c>
      <c r="AN201" s="1757">
        <v>0</v>
      </c>
      <c r="AO201" s="1758">
        <f>ROUND(AN201*$H201,2)</f>
        <v>0</v>
      </c>
      <c r="AP201" s="2121"/>
      <c r="AQ201" s="2122">
        <f>ROUND(AP201*$H201,2)</f>
        <v>0</v>
      </c>
      <c r="AR201" s="783">
        <f>AP201+AN201+AL201+AJ201+AH201+AF201+AD201+AB201+Z201+X201+V201+T201+R201+P201+N201+L201+J201</f>
        <v>1.91</v>
      </c>
      <c r="AS201" s="784">
        <f>ROUND(AR201*H201,2)</f>
        <v>5436.82</v>
      </c>
      <c r="AT201" s="2396">
        <f>G201-AR201</f>
        <v>1.47</v>
      </c>
      <c r="AU201" s="2397">
        <f>ROUND(AT201*H201,2)</f>
        <v>4184.3599999999997</v>
      </c>
      <c r="AV201" s="2398">
        <f>AU201/I201</f>
        <v>0.43491176229086481</v>
      </c>
      <c r="AW201" s="763" t="s">
        <v>2616</v>
      </c>
      <c r="JQ201" s="752"/>
      <c r="JR201" s="753"/>
      <c r="JS201" s="636"/>
      <c r="JT201" s="636"/>
      <c r="JU201" s="636"/>
      <c r="JV201" s="636"/>
      <c r="JW201" s="636"/>
      <c r="JX201" s="636"/>
      <c r="JY201" s="754"/>
      <c r="KY201" s="755" t="s">
        <v>114</v>
      </c>
      <c r="KZ201" s="755" t="s">
        <v>46</v>
      </c>
      <c r="LA201" s="751" t="s">
        <v>46</v>
      </c>
      <c r="LB201" s="751" t="s">
        <v>23</v>
      </c>
      <c r="LC201" s="751" t="s">
        <v>45</v>
      </c>
      <c r="LD201" s="755" t="s">
        <v>103</v>
      </c>
    </row>
    <row r="202" spans="1:330" s="734" customFormat="1" ht="30" customHeight="1" x14ac:dyDescent="0.25">
      <c r="A202" s="733"/>
      <c r="B202" s="625"/>
      <c r="C202" s="689" t="s">
        <v>112</v>
      </c>
      <c r="D202" s="690"/>
      <c r="E202" s="626" t="s">
        <v>362</v>
      </c>
      <c r="F202" s="690"/>
      <c r="G202" s="690"/>
      <c r="H202" s="197"/>
      <c r="I202" s="690"/>
      <c r="J202" s="792"/>
      <c r="K202" s="793"/>
      <c r="L202" s="792"/>
      <c r="M202" s="793"/>
      <c r="N202" s="792"/>
      <c r="O202" s="793"/>
      <c r="P202" s="792"/>
      <c r="Q202" s="793"/>
      <c r="R202" s="792"/>
      <c r="S202" s="793"/>
      <c r="T202" s="792"/>
      <c r="U202" s="793"/>
      <c r="V202" s="1766"/>
      <c r="W202" s="1767"/>
      <c r="X202" s="792"/>
      <c r="Y202" s="793"/>
      <c r="Z202" s="1766"/>
      <c r="AA202" s="1767"/>
      <c r="AB202" s="1766"/>
      <c r="AC202" s="1767"/>
      <c r="AD202" s="792"/>
      <c r="AE202" s="793"/>
      <c r="AF202" s="792"/>
      <c r="AG202" s="793"/>
      <c r="AH202" s="792"/>
      <c r="AI202" s="793"/>
      <c r="AJ202" s="792"/>
      <c r="AK202" s="793"/>
      <c r="AL202" s="792"/>
      <c r="AM202" s="793"/>
      <c r="AN202" s="1766"/>
      <c r="AO202" s="1767"/>
      <c r="AP202" s="2128"/>
      <c r="AQ202" s="2129"/>
      <c r="AR202" s="792"/>
      <c r="AS202" s="793"/>
      <c r="AT202" s="792"/>
      <c r="AU202" s="793"/>
      <c r="AV202" s="1066"/>
      <c r="JQ202" s="735"/>
      <c r="JR202" s="736"/>
      <c r="JS202" s="624"/>
      <c r="JT202" s="624"/>
      <c r="JU202" s="737">
        <f>SUM(JU203:JU248)</f>
        <v>0</v>
      </c>
      <c r="JV202" s="624"/>
      <c r="JW202" s="737">
        <f>SUM(JW203:JW248)</f>
        <v>0</v>
      </c>
      <c r="JX202" s="624"/>
      <c r="JY202" s="738">
        <f>SUM(JY203:JY248)</f>
        <v>0</v>
      </c>
      <c r="KW202" s="739" t="s">
        <v>45</v>
      </c>
      <c r="KY202" s="740" t="s">
        <v>43</v>
      </c>
      <c r="KZ202" s="740" t="s">
        <v>45</v>
      </c>
      <c r="LD202" s="739" t="s">
        <v>103</v>
      </c>
      <c r="LP202" s="741">
        <f>SUM(LP203:LP248)</f>
        <v>1641090.7999999998</v>
      </c>
    </row>
    <row r="203" spans="1:330" s="3" customFormat="1" ht="30" customHeight="1" thickBot="1" x14ac:dyDescent="0.25">
      <c r="A203" s="43"/>
      <c r="B203" s="633"/>
      <c r="C203" s="689" t="s">
        <v>114</v>
      </c>
      <c r="D203" s="634" t="s">
        <v>7</v>
      </c>
      <c r="E203" s="635" t="s">
        <v>1452</v>
      </c>
      <c r="F203" s="636"/>
      <c r="G203" s="637">
        <v>3.38</v>
      </c>
      <c r="H203" s="638"/>
      <c r="I203" s="636"/>
      <c r="J203" s="777"/>
      <c r="K203" s="778"/>
      <c r="L203" s="777"/>
      <c r="M203" s="778"/>
      <c r="N203" s="777"/>
      <c r="O203" s="778"/>
      <c r="P203" s="777"/>
      <c r="Q203" s="778"/>
      <c r="R203" s="777"/>
      <c r="S203" s="778"/>
      <c r="T203" s="777"/>
      <c r="U203" s="778"/>
      <c r="V203" s="1751"/>
      <c r="W203" s="1752"/>
      <c r="X203" s="777"/>
      <c r="Y203" s="778"/>
      <c r="Z203" s="1751"/>
      <c r="AA203" s="1752"/>
      <c r="AB203" s="1751"/>
      <c r="AC203" s="1752"/>
      <c r="AD203" s="777"/>
      <c r="AE203" s="778"/>
      <c r="AF203" s="777"/>
      <c r="AG203" s="778"/>
      <c r="AH203" s="777"/>
      <c r="AI203" s="778"/>
      <c r="AJ203" s="777"/>
      <c r="AK203" s="778"/>
      <c r="AL203" s="777"/>
      <c r="AM203" s="778"/>
      <c r="AN203" s="1751"/>
      <c r="AO203" s="1752"/>
      <c r="AP203" s="2115"/>
      <c r="AQ203" s="2116"/>
      <c r="AR203" s="777"/>
      <c r="AS203" s="778"/>
      <c r="AT203" s="777"/>
      <c r="AU203" s="778"/>
      <c r="AV203" s="1071"/>
      <c r="JQ203" s="44"/>
      <c r="JR203" s="586" t="s">
        <v>7</v>
      </c>
      <c r="JS203" s="587" t="s">
        <v>31</v>
      </c>
      <c r="JT203" s="690"/>
      <c r="JU203" s="45">
        <f>JT203*G207</f>
        <v>0</v>
      </c>
      <c r="JV203" s="45">
        <v>0</v>
      </c>
      <c r="JW203" s="45">
        <f>JV203*G207</f>
        <v>0</v>
      </c>
      <c r="JX203" s="45">
        <v>0</v>
      </c>
      <c r="JY203" s="588">
        <f>JX203*G207</f>
        <v>0</v>
      </c>
      <c r="KW203" s="46" t="s">
        <v>110</v>
      </c>
      <c r="KY203" s="46" t="s">
        <v>105</v>
      </c>
      <c r="KZ203" s="46" t="s">
        <v>46</v>
      </c>
      <c r="LD203" s="46" t="s">
        <v>103</v>
      </c>
      <c r="LJ203" s="589">
        <f>IF(JS203="základní",I207,0)</f>
        <v>111030.62</v>
      </c>
      <c r="LK203" s="589">
        <f>IF(JS203="snížená",I207,0)</f>
        <v>0</v>
      </c>
      <c r="LL203" s="589">
        <f>IF(JS203="zákl. přenesená",I207,0)</f>
        <v>0</v>
      </c>
      <c r="LM203" s="589">
        <f>IF(JS203="sníž. přenesená",I207,0)</f>
        <v>0</v>
      </c>
      <c r="LN203" s="589">
        <f>IF(JS203="nulová",I207,0)</f>
        <v>0</v>
      </c>
      <c r="LO203" s="46" t="s">
        <v>45</v>
      </c>
      <c r="LP203" s="589">
        <f>ROUND(H207*G207,2)</f>
        <v>111030.62</v>
      </c>
      <c r="LQ203" s="46" t="s">
        <v>110</v>
      </c>
      <c r="LR203" s="46" t="s">
        <v>1651</v>
      </c>
    </row>
    <row r="204" spans="1:330" s="745" customFormat="1" ht="30" customHeight="1" thickBot="1" x14ac:dyDescent="0.25">
      <c r="A204" s="744"/>
      <c r="B204" s="666"/>
      <c r="C204" s="667"/>
      <c r="D204" s="667"/>
      <c r="E204" s="667"/>
      <c r="F204" s="667"/>
      <c r="G204" s="667"/>
      <c r="H204" s="667"/>
      <c r="I204" s="667"/>
      <c r="J204" s="2255" t="s">
        <v>2484</v>
      </c>
      <c r="K204" s="2266"/>
      <c r="L204" s="2275" t="s">
        <v>2485</v>
      </c>
      <c r="M204" s="2266"/>
      <c r="N204" s="2255" t="s">
        <v>2486</v>
      </c>
      <c r="O204" s="2266"/>
      <c r="P204" s="2255" t="s">
        <v>2487</v>
      </c>
      <c r="Q204" s="2266"/>
      <c r="R204" s="2255" t="s">
        <v>2488</v>
      </c>
      <c r="S204" s="2266"/>
      <c r="T204" s="2255" t="s">
        <v>2489</v>
      </c>
      <c r="U204" s="2266"/>
      <c r="V204" s="2270" t="s">
        <v>2490</v>
      </c>
      <c r="W204" s="2271"/>
      <c r="X204" s="2255" t="s">
        <v>2491</v>
      </c>
      <c r="Y204" s="2266"/>
      <c r="Z204" s="2270" t="s">
        <v>2492</v>
      </c>
      <c r="AA204" s="2271"/>
      <c r="AB204" s="2270" t="s">
        <v>2493</v>
      </c>
      <c r="AC204" s="2271"/>
      <c r="AD204" s="2255" t="s">
        <v>2494</v>
      </c>
      <c r="AE204" s="2266"/>
      <c r="AF204" s="2255" t="s">
        <v>2495</v>
      </c>
      <c r="AG204" s="2266"/>
      <c r="AH204" s="2255" t="s">
        <v>2496</v>
      </c>
      <c r="AI204" s="2266"/>
      <c r="AJ204" s="2255" t="s">
        <v>2497</v>
      </c>
      <c r="AK204" s="2266"/>
      <c r="AL204" s="2255" t="s">
        <v>2498</v>
      </c>
      <c r="AM204" s="2266"/>
      <c r="AN204" s="2270" t="s">
        <v>2499</v>
      </c>
      <c r="AO204" s="2271"/>
      <c r="AP204" s="2272" t="s">
        <v>2504</v>
      </c>
      <c r="AQ204" s="2273"/>
      <c r="AR204" s="2255" t="s">
        <v>2500</v>
      </c>
      <c r="AS204" s="2266"/>
      <c r="AT204" s="2255" t="s">
        <v>2501</v>
      </c>
      <c r="AU204" s="2299"/>
      <c r="AV204" s="521" t="s">
        <v>2502</v>
      </c>
      <c r="JQ204" s="746"/>
      <c r="JR204" s="747"/>
      <c r="JS204" s="630"/>
      <c r="JT204" s="630"/>
      <c r="JU204" s="630"/>
      <c r="JV204" s="630"/>
      <c r="JW204" s="630"/>
      <c r="JX204" s="630"/>
      <c r="JY204" s="748"/>
      <c r="KY204" s="749" t="s">
        <v>114</v>
      </c>
      <c r="KZ204" s="749" t="s">
        <v>46</v>
      </c>
      <c r="LA204" s="745" t="s">
        <v>45</v>
      </c>
      <c r="LB204" s="745" t="s">
        <v>23</v>
      </c>
      <c r="LC204" s="745" t="s">
        <v>44</v>
      </c>
      <c r="LD204" s="749" t="s">
        <v>103</v>
      </c>
    </row>
    <row r="205" spans="1:330" s="751" customFormat="1" ht="30" customHeight="1" thickBot="1" x14ac:dyDescent="0.25">
      <c r="A205" s="750"/>
      <c r="B205" s="657"/>
      <c r="C205" s="658"/>
      <c r="D205" s="658"/>
      <c r="E205" s="658"/>
      <c r="F205" s="658"/>
      <c r="G205" s="658"/>
      <c r="H205" s="658"/>
      <c r="I205" s="658"/>
      <c r="J205" s="789" t="s">
        <v>91</v>
      </c>
      <c r="K205" s="790" t="s">
        <v>2503</v>
      </c>
      <c r="L205" s="789" t="s">
        <v>91</v>
      </c>
      <c r="M205" s="790" t="s">
        <v>2503</v>
      </c>
      <c r="N205" s="789" t="s">
        <v>91</v>
      </c>
      <c r="O205" s="790" t="s">
        <v>2503</v>
      </c>
      <c r="P205" s="789" t="s">
        <v>91</v>
      </c>
      <c r="Q205" s="790" t="s">
        <v>2503</v>
      </c>
      <c r="R205" s="789" t="s">
        <v>91</v>
      </c>
      <c r="S205" s="790" t="s">
        <v>2503</v>
      </c>
      <c r="T205" s="789" t="s">
        <v>91</v>
      </c>
      <c r="U205" s="790" t="s">
        <v>2503</v>
      </c>
      <c r="V205" s="1763" t="s">
        <v>91</v>
      </c>
      <c r="W205" s="1764" t="s">
        <v>2503</v>
      </c>
      <c r="X205" s="789" t="s">
        <v>91</v>
      </c>
      <c r="Y205" s="790" t="s">
        <v>2503</v>
      </c>
      <c r="Z205" s="1763" t="s">
        <v>91</v>
      </c>
      <c r="AA205" s="1764" t="s">
        <v>2503</v>
      </c>
      <c r="AB205" s="1763" t="s">
        <v>91</v>
      </c>
      <c r="AC205" s="1764" t="s">
        <v>2503</v>
      </c>
      <c r="AD205" s="789" t="s">
        <v>91</v>
      </c>
      <c r="AE205" s="790" t="s">
        <v>2503</v>
      </c>
      <c r="AF205" s="789" t="s">
        <v>91</v>
      </c>
      <c r="AG205" s="790" t="s">
        <v>2503</v>
      </c>
      <c r="AH205" s="789" t="s">
        <v>91</v>
      </c>
      <c r="AI205" s="790" t="s">
        <v>2503</v>
      </c>
      <c r="AJ205" s="789" t="s">
        <v>91</v>
      </c>
      <c r="AK205" s="790" t="s">
        <v>2503</v>
      </c>
      <c r="AL205" s="789" t="s">
        <v>91</v>
      </c>
      <c r="AM205" s="790" t="s">
        <v>2503</v>
      </c>
      <c r="AN205" s="1763" t="s">
        <v>91</v>
      </c>
      <c r="AO205" s="1764" t="s">
        <v>2503</v>
      </c>
      <c r="AP205" s="1997" t="s">
        <v>91</v>
      </c>
      <c r="AQ205" s="1998" t="s">
        <v>2503</v>
      </c>
      <c r="AR205" s="789" t="s">
        <v>91</v>
      </c>
      <c r="AS205" s="790" t="s">
        <v>2503</v>
      </c>
      <c r="AT205" s="789" t="s">
        <v>91</v>
      </c>
      <c r="AU205" s="790" t="s">
        <v>2503</v>
      </c>
      <c r="AV205" s="922" t="s">
        <v>91</v>
      </c>
      <c r="JQ205" s="752"/>
      <c r="JR205" s="753"/>
      <c r="JS205" s="636"/>
      <c r="JT205" s="636"/>
      <c r="JU205" s="636"/>
      <c r="JV205" s="636"/>
      <c r="JW205" s="636"/>
      <c r="JX205" s="636"/>
      <c r="JY205" s="754"/>
      <c r="KY205" s="755" t="s">
        <v>114</v>
      </c>
      <c r="KZ205" s="755" t="s">
        <v>46</v>
      </c>
      <c r="LA205" s="751" t="s">
        <v>46</v>
      </c>
      <c r="LB205" s="751" t="s">
        <v>23</v>
      </c>
      <c r="LC205" s="751" t="s">
        <v>44</v>
      </c>
      <c r="LD205" s="755" t="s">
        <v>103</v>
      </c>
    </row>
    <row r="206" spans="1:330" s="1160" customFormat="1" ht="30" customHeight="1" thickBot="1" x14ac:dyDescent="0.35">
      <c r="A206" s="1159"/>
      <c r="B206" s="1118"/>
      <c r="C206" s="412" t="s">
        <v>43</v>
      </c>
      <c r="D206" s="412" t="s">
        <v>142</v>
      </c>
      <c r="E206" s="1119" t="s">
        <v>364</v>
      </c>
      <c r="F206" s="413"/>
      <c r="G206" s="413"/>
      <c r="H206" s="1120"/>
      <c r="I206" s="1121">
        <f>LP202</f>
        <v>1641090.7999999998</v>
      </c>
      <c r="J206" s="1122"/>
      <c r="K206" s="1123">
        <f>K207+K212+K215+K219+K225+K231+K233+K236+K238+K243+K246+K250</f>
        <v>0</v>
      </c>
      <c r="L206" s="791"/>
      <c r="M206" s="791">
        <f>M207+M212+M215+M219+M225+M231+M233+M236+M238+M243+M246+M250</f>
        <v>0</v>
      </c>
      <c r="N206" s="791"/>
      <c r="O206" s="791">
        <f>O207+O212+O215+O219+O225+O231+O233+O236+O238+O243+O246+O250</f>
        <v>0</v>
      </c>
      <c r="P206" s="791"/>
      <c r="Q206" s="791">
        <f>Q207+Q212+Q215+Q219+Q225+Q231+Q233+Q236+Q238+Q243+Q246+Q250</f>
        <v>0</v>
      </c>
      <c r="R206" s="791"/>
      <c r="S206" s="791">
        <f>S207+S212+S215+S219+S225+S231+S233+S236+S238+S243+S246+S250</f>
        <v>0</v>
      </c>
      <c r="T206" s="791"/>
      <c r="U206" s="791">
        <f>U207+U212+U215+U219+U225+U231+U233+U236+U238+U243+U246+U250</f>
        <v>0</v>
      </c>
      <c r="V206" s="1765"/>
      <c r="W206" s="1765">
        <f>W207+W212+W215+W219+W225+W231+W233+W236+W238+W243+W246+W250</f>
        <v>47392.5</v>
      </c>
      <c r="X206" s="791"/>
      <c r="Y206" s="791">
        <f>Y207+Y212+Y215+Y219+Y225+Y231+Y233+Y236+Y238+Y243+Y246+Y250</f>
        <v>0</v>
      </c>
      <c r="Z206" s="1765"/>
      <c r="AA206" s="1765">
        <f>AA207+AA212+AA215+AA219+AA225+AA231+AA233+AA236+AA238+AA243+AA246+AA250</f>
        <v>8101.6</v>
      </c>
      <c r="AB206" s="1765"/>
      <c r="AC206" s="1765">
        <f>AC207+AC212+AC215+AC219+AC225+AC231+AC233+AC236+AC238+AC243+AC246+AC250</f>
        <v>0</v>
      </c>
      <c r="AD206" s="791"/>
      <c r="AE206" s="791">
        <f>AE207+AE212+AE215+AE219+AE225+AE231+AE233+AE236+AE238+AE243+AE246+AE250</f>
        <v>0</v>
      </c>
      <c r="AF206" s="791"/>
      <c r="AG206" s="791">
        <f>AG207+AG212+AG215+AG219+AG225+AG231+AG233+AG236+AG238+AG243+AG246+AG250</f>
        <v>0</v>
      </c>
      <c r="AH206" s="791"/>
      <c r="AI206" s="791">
        <f>AI207+AI212+AI215+AI219+AI225+AI231+AI233+AI236+AI238+AI243+AI246+AI250</f>
        <v>0</v>
      </c>
      <c r="AJ206" s="791"/>
      <c r="AK206" s="791">
        <f>AK207+AK212+AK215+AK219+AK225+AK231+AK233+AK236+AK238+AK243+AK246+AK250</f>
        <v>0</v>
      </c>
      <c r="AL206" s="791"/>
      <c r="AM206" s="791">
        <f>AM207+AM212+AM215+AM219+AM225+AM231+AM233+AM236+AM238+AM243+AM246+AM250</f>
        <v>37693.1</v>
      </c>
      <c r="AN206" s="1765"/>
      <c r="AO206" s="1765">
        <f>AO207+AO212+AO215+AO219+AO225+AO231+AO233+AO236+AO238+AO243+AO246+AO250</f>
        <v>586363.88</v>
      </c>
      <c r="AP206" s="2127"/>
      <c r="AQ206" s="2127">
        <f>AQ207+AQ212+AQ215+AQ219+AQ225+AQ231+AQ233+AQ236+AQ238+AQ243+AQ246+AQ250</f>
        <v>166130.89000000001</v>
      </c>
      <c r="AR206" s="1123"/>
      <c r="AS206" s="1123">
        <f>AS207+AS212+AS215+AS219+AS225+AS231+AS233+AS236+AS238+AS243+AS246+AS250</f>
        <v>845681.97</v>
      </c>
      <c r="AT206" s="1123"/>
      <c r="AU206" s="1123">
        <f>AU207+AU212+AU215+AU219+AU225+AU231+AU233+AU236+AU238+AU243+AU246+AU250</f>
        <v>795408.84000000008</v>
      </c>
      <c r="AV206" s="1124">
        <f>AU206/I206</f>
        <v>0.48468301692995913</v>
      </c>
      <c r="JQ206" s="1166"/>
      <c r="JR206" s="1161"/>
      <c r="JS206" s="1162"/>
      <c r="JT206" s="1162"/>
      <c r="JU206" s="1162"/>
      <c r="JV206" s="1162"/>
      <c r="JW206" s="1162"/>
      <c r="JX206" s="1162"/>
      <c r="JY206" s="1163"/>
      <c r="KY206" s="1164" t="s">
        <v>114</v>
      </c>
      <c r="KZ206" s="1164" t="s">
        <v>46</v>
      </c>
      <c r="LA206" s="1160" t="s">
        <v>46</v>
      </c>
      <c r="LB206" s="1160" t="s">
        <v>23</v>
      </c>
      <c r="LC206" s="1160" t="s">
        <v>44</v>
      </c>
      <c r="LD206" s="1164" t="s">
        <v>103</v>
      </c>
    </row>
    <row r="207" spans="1:330" s="763" customFormat="1" ht="30" customHeight="1" x14ac:dyDescent="0.2">
      <c r="A207" s="762"/>
      <c r="B207" s="550" t="s">
        <v>377</v>
      </c>
      <c r="C207" s="551" t="s">
        <v>105</v>
      </c>
      <c r="D207" s="552" t="s">
        <v>366</v>
      </c>
      <c r="E207" s="553" t="s">
        <v>800</v>
      </c>
      <c r="F207" s="554" t="s">
        <v>108</v>
      </c>
      <c r="G207" s="555">
        <v>831.69</v>
      </c>
      <c r="H207" s="556">
        <v>133.5</v>
      </c>
      <c r="I207" s="800">
        <f>ROUND(H207*G207,2)</f>
        <v>111030.62</v>
      </c>
      <c r="J207" s="783"/>
      <c r="K207" s="784">
        <f>ROUND(J207*$H207,2)</f>
        <v>0</v>
      </c>
      <c r="L207" s="783"/>
      <c r="M207" s="784">
        <f>ROUND(L207*$H207,2)</f>
        <v>0</v>
      </c>
      <c r="N207" s="783"/>
      <c r="O207" s="784">
        <f>ROUND(N207*$H207,2)</f>
        <v>0</v>
      </c>
      <c r="P207" s="783"/>
      <c r="Q207" s="784">
        <f>ROUND(P207*$H207,2)</f>
        <v>0</v>
      </c>
      <c r="R207" s="783"/>
      <c r="S207" s="784">
        <f>ROUND(R207*$H207,2)</f>
        <v>0</v>
      </c>
      <c r="T207" s="783"/>
      <c r="U207" s="784">
        <f>ROUND(T207*$H207,2)</f>
        <v>0</v>
      </c>
      <c r="V207" s="1757">
        <v>355</v>
      </c>
      <c r="W207" s="1758">
        <f>ROUND(V207*$H207,2)</f>
        <v>47392.5</v>
      </c>
      <c r="X207" s="783"/>
      <c r="Y207" s="784">
        <f>ROUND(X207*$H207,2)</f>
        <v>0</v>
      </c>
      <c r="Z207" s="1757"/>
      <c r="AA207" s="1758">
        <f>ROUND(Z207*$H207,2)</f>
        <v>0</v>
      </c>
      <c r="AB207" s="1757"/>
      <c r="AC207" s="1758">
        <f>ROUND(AB207*$H207,2)</f>
        <v>0</v>
      </c>
      <c r="AD207" s="783"/>
      <c r="AE207" s="784">
        <f>ROUND(AD207*$H207,2)</f>
        <v>0</v>
      </c>
      <c r="AF207" s="783"/>
      <c r="AG207" s="784">
        <f>ROUND(AF207*$H207,2)</f>
        <v>0</v>
      </c>
      <c r="AH207" s="783"/>
      <c r="AI207" s="784">
        <f>ROUND(AH207*$H207,2)</f>
        <v>0</v>
      </c>
      <c r="AJ207" s="783"/>
      <c r="AK207" s="784">
        <f>ROUND(AJ207*$H207,2)</f>
        <v>0</v>
      </c>
      <c r="AL207" s="783">
        <v>245</v>
      </c>
      <c r="AM207" s="784">
        <f>ROUND(AL207*$H207,2)</f>
        <v>32707.5</v>
      </c>
      <c r="AN207" s="1757">
        <v>200</v>
      </c>
      <c r="AO207" s="1758">
        <f>ROUND(AN207*$H207,2)</f>
        <v>26700</v>
      </c>
      <c r="AP207" s="2121"/>
      <c r="AQ207" s="2122">
        <f>ROUND(AP207*$H207,2)</f>
        <v>0</v>
      </c>
      <c r="AR207" s="783">
        <f>AP207+AN207+AL207+AJ207+AH207+AF207+AD207+AB207+Z207+X207+V207+T207+R207+P207+N207+L207+J207</f>
        <v>800</v>
      </c>
      <c r="AS207" s="784">
        <f>ROUND(AR207*H207,2)</f>
        <v>106800</v>
      </c>
      <c r="AT207" s="783">
        <f>G207-AR207</f>
        <v>31.690000000000055</v>
      </c>
      <c r="AU207" s="784">
        <f>ROUND(AT207*H207,2)</f>
        <v>4230.62</v>
      </c>
      <c r="AV207" s="1072">
        <f>AU207/I207</f>
        <v>3.8103182707617055E-2</v>
      </c>
      <c r="JQ207" s="764"/>
      <c r="JR207" s="765"/>
      <c r="JS207" s="643"/>
      <c r="JT207" s="643"/>
      <c r="JU207" s="643"/>
      <c r="JV207" s="643"/>
      <c r="JW207" s="643"/>
      <c r="JX207" s="643"/>
      <c r="JY207" s="766"/>
      <c r="KY207" s="767" t="s">
        <v>114</v>
      </c>
      <c r="KZ207" s="767" t="s">
        <v>46</v>
      </c>
      <c r="LA207" s="763" t="s">
        <v>110</v>
      </c>
      <c r="LB207" s="763" t="s">
        <v>23</v>
      </c>
      <c r="LC207" s="763" t="s">
        <v>45</v>
      </c>
      <c r="LD207" s="767" t="s">
        <v>103</v>
      </c>
    </row>
    <row r="208" spans="1:330" s="3" customFormat="1" ht="30" customHeight="1" x14ac:dyDescent="0.2">
      <c r="A208" s="43"/>
      <c r="B208" s="627"/>
      <c r="C208" s="689" t="s">
        <v>114</v>
      </c>
      <c r="D208" s="628" t="s">
        <v>7</v>
      </c>
      <c r="E208" s="629" t="s">
        <v>369</v>
      </c>
      <c r="F208" s="630"/>
      <c r="G208" s="628" t="s">
        <v>7</v>
      </c>
      <c r="H208" s="631"/>
      <c r="I208" s="630"/>
      <c r="J208" s="777"/>
      <c r="K208" s="778"/>
      <c r="L208" s="777"/>
      <c r="M208" s="778"/>
      <c r="N208" s="777"/>
      <c r="O208" s="778"/>
      <c r="P208" s="777"/>
      <c r="Q208" s="778"/>
      <c r="R208" s="777"/>
      <c r="S208" s="778"/>
      <c r="T208" s="777"/>
      <c r="U208" s="778"/>
      <c r="V208" s="1751"/>
      <c r="W208" s="1752"/>
      <c r="X208" s="777"/>
      <c r="Y208" s="778"/>
      <c r="Z208" s="1751"/>
      <c r="AA208" s="1752"/>
      <c r="AB208" s="1751"/>
      <c r="AC208" s="1752"/>
      <c r="AD208" s="777"/>
      <c r="AE208" s="778"/>
      <c r="AF208" s="777"/>
      <c r="AG208" s="778"/>
      <c r="AH208" s="777"/>
      <c r="AI208" s="778"/>
      <c r="AJ208" s="777"/>
      <c r="AK208" s="778"/>
      <c r="AL208" s="777"/>
      <c r="AM208" s="778"/>
      <c r="AN208" s="1751"/>
      <c r="AO208" s="1752"/>
      <c r="AP208" s="2115"/>
      <c r="AQ208" s="2116"/>
      <c r="AR208" s="777"/>
      <c r="AS208" s="778"/>
      <c r="AT208" s="777"/>
      <c r="AU208" s="778"/>
      <c r="AV208" s="1071"/>
      <c r="JQ208" s="44"/>
      <c r="JR208" s="586" t="s">
        <v>7</v>
      </c>
      <c r="JS208" s="587" t="s">
        <v>31</v>
      </c>
      <c r="JT208" s="690"/>
      <c r="JU208" s="45">
        <f>JT208*G212</f>
        <v>0</v>
      </c>
      <c r="JV208" s="45">
        <v>0</v>
      </c>
      <c r="JW208" s="45">
        <f>JV208*G212</f>
        <v>0</v>
      </c>
      <c r="JX208" s="45">
        <v>0</v>
      </c>
      <c r="JY208" s="588">
        <f>JX208*G212</f>
        <v>0</v>
      </c>
      <c r="KW208" s="46" t="s">
        <v>110</v>
      </c>
      <c r="KY208" s="46" t="s">
        <v>105</v>
      </c>
      <c r="KZ208" s="46" t="s">
        <v>46</v>
      </c>
      <c r="LD208" s="46" t="s">
        <v>103</v>
      </c>
      <c r="LJ208" s="589">
        <f>IF(JS208="základní",I212,0)</f>
        <v>18144.47</v>
      </c>
      <c r="LK208" s="589">
        <f>IF(JS208="snížená",I212,0)</f>
        <v>0</v>
      </c>
      <c r="LL208" s="589">
        <f>IF(JS208="zákl. přenesená",I212,0)</f>
        <v>0</v>
      </c>
      <c r="LM208" s="589">
        <f>IF(JS208="sníž. přenesená",I212,0)</f>
        <v>0</v>
      </c>
      <c r="LN208" s="589">
        <f>IF(JS208="nulová",I212,0)</f>
        <v>0</v>
      </c>
      <c r="LO208" s="46" t="s">
        <v>45</v>
      </c>
      <c r="LP208" s="589">
        <f>ROUND(H212*G212,2)</f>
        <v>18144.47</v>
      </c>
      <c r="LQ208" s="46" t="s">
        <v>110</v>
      </c>
      <c r="LR208" s="46" t="s">
        <v>1654</v>
      </c>
    </row>
    <row r="209" spans="1:330" s="745" customFormat="1" ht="30" customHeight="1" x14ac:dyDescent="0.2">
      <c r="A209" s="744"/>
      <c r="B209" s="633"/>
      <c r="C209" s="689" t="s">
        <v>114</v>
      </c>
      <c r="D209" s="634" t="s">
        <v>7</v>
      </c>
      <c r="E209" s="635" t="s">
        <v>1652</v>
      </c>
      <c r="F209" s="636"/>
      <c r="G209" s="637">
        <v>116.46</v>
      </c>
      <c r="H209" s="638"/>
      <c r="I209" s="636"/>
      <c r="J209" s="779"/>
      <c r="K209" s="780"/>
      <c r="L209" s="779"/>
      <c r="M209" s="780"/>
      <c r="N209" s="779"/>
      <c r="O209" s="780"/>
      <c r="P209" s="779"/>
      <c r="Q209" s="780"/>
      <c r="R209" s="779"/>
      <c r="S209" s="780"/>
      <c r="T209" s="779"/>
      <c r="U209" s="780"/>
      <c r="V209" s="1753"/>
      <c r="W209" s="1754"/>
      <c r="X209" s="779"/>
      <c r="Y209" s="780"/>
      <c r="Z209" s="1753"/>
      <c r="AA209" s="1754"/>
      <c r="AB209" s="1753"/>
      <c r="AC209" s="1754"/>
      <c r="AD209" s="779"/>
      <c r="AE209" s="780"/>
      <c r="AF209" s="779"/>
      <c r="AG209" s="780"/>
      <c r="AH209" s="779"/>
      <c r="AI209" s="780"/>
      <c r="AJ209" s="779"/>
      <c r="AK209" s="780"/>
      <c r="AL209" s="779"/>
      <c r="AM209" s="780"/>
      <c r="AN209" s="1753"/>
      <c r="AO209" s="1754"/>
      <c r="AP209" s="2117"/>
      <c r="AQ209" s="2118"/>
      <c r="AR209" s="779"/>
      <c r="AS209" s="780"/>
      <c r="AT209" s="779"/>
      <c r="AU209" s="780"/>
      <c r="AV209" s="918"/>
      <c r="JQ209" s="746"/>
      <c r="JR209" s="747"/>
      <c r="JS209" s="630"/>
      <c r="JT209" s="630"/>
      <c r="JU209" s="630"/>
      <c r="JV209" s="630"/>
      <c r="JW209" s="630"/>
      <c r="JX209" s="630"/>
      <c r="JY209" s="748"/>
      <c r="KY209" s="749" t="s">
        <v>114</v>
      </c>
      <c r="KZ209" s="749" t="s">
        <v>46</v>
      </c>
      <c r="LA209" s="745" t="s">
        <v>45</v>
      </c>
      <c r="LB209" s="745" t="s">
        <v>23</v>
      </c>
      <c r="LC209" s="745" t="s">
        <v>44</v>
      </c>
      <c r="LD209" s="749" t="s">
        <v>103</v>
      </c>
    </row>
    <row r="210" spans="1:330" s="751" customFormat="1" ht="30" customHeight="1" x14ac:dyDescent="0.2">
      <c r="A210" s="750"/>
      <c r="B210" s="633"/>
      <c r="C210" s="689" t="s">
        <v>114</v>
      </c>
      <c r="D210" s="634" t="s">
        <v>7</v>
      </c>
      <c r="E210" s="635" t="s">
        <v>1653</v>
      </c>
      <c r="F210" s="636"/>
      <c r="G210" s="637">
        <v>715.23</v>
      </c>
      <c r="H210" s="638"/>
      <c r="I210" s="636"/>
      <c r="J210" s="781"/>
      <c r="K210" s="782"/>
      <c r="L210" s="781"/>
      <c r="M210" s="782"/>
      <c r="N210" s="781"/>
      <c r="O210" s="782"/>
      <c r="P210" s="781"/>
      <c r="Q210" s="782"/>
      <c r="R210" s="781"/>
      <c r="S210" s="782"/>
      <c r="T210" s="781"/>
      <c r="U210" s="782"/>
      <c r="V210" s="1755"/>
      <c r="W210" s="1756"/>
      <c r="X210" s="781"/>
      <c r="Y210" s="782"/>
      <c r="Z210" s="1755"/>
      <c r="AA210" s="1756"/>
      <c r="AB210" s="1755"/>
      <c r="AC210" s="1756"/>
      <c r="AD210" s="781"/>
      <c r="AE210" s="782"/>
      <c r="AF210" s="781"/>
      <c r="AG210" s="782"/>
      <c r="AH210" s="781"/>
      <c r="AI210" s="782"/>
      <c r="AJ210" s="781"/>
      <c r="AK210" s="782"/>
      <c r="AL210" s="781"/>
      <c r="AM210" s="782"/>
      <c r="AN210" s="1755"/>
      <c r="AO210" s="1756"/>
      <c r="AP210" s="2119"/>
      <c r="AQ210" s="2120"/>
      <c r="AR210" s="781"/>
      <c r="AS210" s="782"/>
      <c r="AT210" s="781"/>
      <c r="AU210" s="782"/>
      <c r="AV210" s="919"/>
      <c r="JQ210" s="752"/>
      <c r="JR210" s="753"/>
      <c r="JS210" s="636"/>
      <c r="JT210" s="636"/>
      <c r="JU210" s="636"/>
      <c r="JV210" s="636"/>
      <c r="JW210" s="636"/>
      <c r="JX210" s="636"/>
      <c r="JY210" s="754"/>
      <c r="KY210" s="755" t="s">
        <v>114</v>
      </c>
      <c r="KZ210" s="755" t="s">
        <v>46</v>
      </c>
      <c r="LA210" s="751" t="s">
        <v>46</v>
      </c>
      <c r="LB210" s="751" t="s">
        <v>23</v>
      </c>
      <c r="LC210" s="751" t="s">
        <v>45</v>
      </c>
      <c r="LD210" s="755" t="s">
        <v>103</v>
      </c>
    </row>
    <row r="211" spans="1:330" s="3" customFormat="1" ht="30" customHeight="1" x14ac:dyDescent="0.2">
      <c r="A211" s="43"/>
      <c r="B211" s="640"/>
      <c r="C211" s="689" t="s">
        <v>114</v>
      </c>
      <c r="D211" s="641" t="s">
        <v>7</v>
      </c>
      <c r="E211" s="642" t="s">
        <v>132</v>
      </c>
      <c r="F211" s="643"/>
      <c r="G211" s="644">
        <v>831.69</v>
      </c>
      <c r="H211" s="645"/>
      <c r="I211" s="643"/>
      <c r="J211" s="777"/>
      <c r="K211" s="778"/>
      <c r="L211" s="777"/>
      <c r="M211" s="778"/>
      <c r="N211" s="777"/>
      <c r="O211" s="778"/>
      <c r="P211" s="777"/>
      <c r="Q211" s="778"/>
      <c r="R211" s="777"/>
      <c r="S211" s="778"/>
      <c r="T211" s="777"/>
      <c r="U211" s="778"/>
      <c r="V211" s="1751"/>
      <c r="W211" s="1752"/>
      <c r="X211" s="777"/>
      <c r="Y211" s="778"/>
      <c r="Z211" s="1751"/>
      <c r="AA211" s="1752"/>
      <c r="AB211" s="1751"/>
      <c r="AC211" s="1752"/>
      <c r="AD211" s="777"/>
      <c r="AE211" s="778"/>
      <c r="AF211" s="777"/>
      <c r="AG211" s="778"/>
      <c r="AH211" s="777"/>
      <c r="AI211" s="778"/>
      <c r="AJ211" s="777"/>
      <c r="AK211" s="778"/>
      <c r="AL211" s="777"/>
      <c r="AM211" s="778"/>
      <c r="AN211" s="1751"/>
      <c r="AO211" s="1752"/>
      <c r="AP211" s="2115"/>
      <c r="AQ211" s="2116"/>
      <c r="AR211" s="777"/>
      <c r="AS211" s="778"/>
      <c r="AT211" s="777"/>
      <c r="AU211" s="778"/>
      <c r="AV211" s="1071"/>
      <c r="JQ211" s="44"/>
      <c r="JR211" s="586" t="s">
        <v>7</v>
      </c>
      <c r="JS211" s="587" t="s">
        <v>31</v>
      </c>
      <c r="JT211" s="690"/>
      <c r="JU211" s="45">
        <f>JT211*G215</f>
        <v>0</v>
      </c>
      <c r="JV211" s="45">
        <v>0</v>
      </c>
      <c r="JW211" s="45">
        <f>JV211*G215</f>
        <v>0</v>
      </c>
      <c r="JX211" s="45">
        <v>0</v>
      </c>
      <c r="JY211" s="588">
        <f>JX211*G215</f>
        <v>0</v>
      </c>
      <c r="KW211" s="46" t="s">
        <v>110</v>
      </c>
      <c r="KY211" s="46" t="s">
        <v>105</v>
      </c>
      <c r="KZ211" s="46" t="s">
        <v>46</v>
      </c>
      <c r="LD211" s="46" t="s">
        <v>103</v>
      </c>
      <c r="LJ211" s="589">
        <f>IF(JS211="základní",I215,0)</f>
        <v>253477.51</v>
      </c>
      <c r="LK211" s="589">
        <f>IF(JS211="snížená",I215,0)</f>
        <v>0</v>
      </c>
      <c r="LL211" s="589">
        <f>IF(JS211="zákl. přenesená",I215,0)</f>
        <v>0</v>
      </c>
      <c r="LM211" s="589">
        <f>IF(JS211="sníž. přenesená",I215,0)</f>
        <v>0</v>
      </c>
      <c r="LN211" s="589">
        <f>IF(JS211="nulová",I215,0)</f>
        <v>0</v>
      </c>
      <c r="LO211" s="46" t="s">
        <v>45</v>
      </c>
      <c r="LP211" s="589">
        <f>ROUND(H215*G215,2)</f>
        <v>253477.51</v>
      </c>
      <c r="LQ211" s="46" t="s">
        <v>110</v>
      </c>
      <c r="LR211" s="46" t="s">
        <v>1655</v>
      </c>
    </row>
    <row r="212" spans="1:330" s="3" customFormat="1" ht="30" customHeight="1" x14ac:dyDescent="0.2">
      <c r="A212" s="43"/>
      <c r="B212" s="550" t="s">
        <v>383</v>
      </c>
      <c r="C212" s="558" t="s">
        <v>105</v>
      </c>
      <c r="D212" s="559" t="s">
        <v>373</v>
      </c>
      <c r="E212" s="560" t="s">
        <v>803</v>
      </c>
      <c r="F212" s="561" t="s">
        <v>108</v>
      </c>
      <c r="G212" s="562">
        <v>116.46</v>
      </c>
      <c r="H212" s="563">
        <v>155.80000000000001</v>
      </c>
      <c r="I212" s="772">
        <f>ROUND(H212*G212,2)</f>
        <v>18144.47</v>
      </c>
      <c r="J212" s="783"/>
      <c r="K212" s="784">
        <f>ROUND(J212*$H212,2)</f>
        <v>0</v>
      </c>
      <c r="L212" s="783"/>
      <c r="M212" s="784">
        <f>ROUND(L212*$H212,2)</f>
        <v>0</v>
      </c>
      <c r="N212" s="783"/>
      <c r="O212" s="784">
        <f>ROUND(N212*$H212,2)</f>
        <v>0</v>
      </c>
      <c r="P212" s="783"/>
      <c r="Q212" s="784">
        <f>ROUND(P212*$H212,2)</f>
        <v>0</v>
      </c>
      <c r="R212" s="783"/>
      <c r="S212" s="784">
        <f>ROUND(R212*$H212,2)</f>
        <v>0</v>
      </c>
      <c r="T212" s="783"/>
      <c r="U212" s="784">
        <f>ROUND(T212*$H212,2)</f>
        <v>0</v>
      </c>
      <c r="V212" s="1757"/>
      <c r="W212" s="1758">
        <f>ROUND(V212*$H212,2)</f>
        <v>0</v>
      </c>
      <c r="X212" s="783"/>
      <c r="Y212" s="784">
        <f>ROUND(X212*$H212,2)</f>
        <v>0</v>
      </c>
      <c r="Z212" s="1757">
        <v>52</v>
      </c>
      <c r="AA212" s="1758">
        <f>ROUND(Z212*$H212,2)</f>
        <v>8101.6</v>
      </c>
      <c r="AB212" s="1757"/>
      <c r="AC212" s="1758">
        <f>ROUND(AB212*$H212,2)</f>
        <v>0</v>
      </c>
      <c r="AD212" s="783"/>
      <c r="AE212" s="784">
        <f>ROUND(AD212*$H212,2)</f>
        <v>0</v>
      </c>
      <c r="AF212" s="783"/>
      <c r="AG212" s="784">
        <f>ROUND(AF212*$H212,2)</f>
        <v>0</v>
      </c>
      <c r="AH212" s="783"/>
      <c r="AI212" s="784">
        <f>ROUND(AH212*$H212,2)</f>
        <v>0</v>
      </c>
      <c r="AJ212" s="783"/>
      <c r="AK212" s="784">
        <f>ROUND(AJ212*$H212,2)</f>
        <v>0</v>
      </c>
      <c r="AL212" s="783">
        <v>32</v>
      </c>
      <c r="AM212" s="784">
        <f>ROUND(AL212*$H212,2)</f>
        <v>4985.6000000000004</v>
      </c>
      <c r="AN212" s="1757">
        <v>29.41</v>
      </c>
      <c r="AO212" s="1758">
        <f>ROUND(AN212*$H212,2)</f>
        <v>4582.08</v>
      </c>
      <c r="AP212" s="2121">
        <v>3.05</v>
      </c>
      <c r="AQ212" s="2122">
        <f>ROUND(AP212*$H212,2)</f>
        <v>475.19</v>
      </c>
      <c r="AR212" s="783">
        <f>AP212+AN212+AL212+AJ212+AH212+AF212+AD212+AB212+Z212+X212+V212+T212+R212+P212+N212+L212+J212</f>
        <v>116.46000000000001</v>
      </c>
      <c r="AS212" s="784">
        <f>ROUND(AR212*H212,2)</f>
        <v>18144.47</v>
      </c>
      <c r="AT212" s="783">
        <f>G212-AR212</f>
        <v>0</v>
      </c>
      <c r="AU212" s="784">
        <f>ROUND(AT212*H212,2)</f>
        <v>0</v>
      </c>
      <c r="AV212" s="1072">
        <f>AU212/I212</f>
        <v>0</v>
      </c>
      <c r="JQ212" s="44"/>
      <c r="JR212" s="742"/>
      <c r="JS212" s="690"/>
      <c r="JT212" s="690"/>
      <c r="JU212" s="690"/>
      <c r="JV212" s="690"/>
      <c r="JW212" s="690"/>
      <c r="JX212" s="690"/>
      <c r="JY212" s="743"/>
      <c r="KY212" s="46" t="s">
        <v>112</v>
      </c>
      <c r="KZ212" s="46" t="s">
        <v>46</v>
      </c>
    </row>
    <row r="213" spans="1:330" s="745" customFormat="1" ht="30" customHeight="1" x14ac:dyDescent="0.2">
      <c r="A213" s="744"/>
      <c r="B213" s="627"/>
      <c r="C213" s="689" t="s">
        <v>114</v>
      </c>
      <c r="D213" s="628" t="s">
        <v>7</v>
      </c>
      <c r="E213" s="629" t="s">
        <v>369</v>
      </c>
      <c r="F213" s="630"/>
      <c r="G213" s="628" t="s">
        <v>7</v>
      </c>
      <c r="H213" s="631"/>
      <c r="I213" s="630"/>
      <c r="J213" s="779"/>
      <c r="K213" s="780"/>
      <c r="L213" s="779"/>
      <c r="M213" s="780"/>
      <c r="N213" s="779"/>
      <c r="O213" s="780"/>
      <c r="P213" s="779"/>
      <c r="Q213" s="780"/>
      <c r="R213" s="779"/>
      <c r="S213" s="780"/>
      <c r="T213" s="779"/>
      <c r="U213" s="780"/>
      <c r="V213" s="1753"/>
      <c r="W213" s="1754"/>
      <c r="X213" s="779"/>
      <c r="Y213" s="780"/>
      <c r="Z213" s="1753"/>
      <c r="AA213" s="1754"/>
      <c r="AB213" s="1753"/>
      <c r="AC213" s="1754"/>
      <c r="AD213" s="779"/>
      <c r="AE213" s="780"/>
      <c r="AF213" s="779"/>
      <c r="AG213" s="780"/>
      <c r="AH213" s="779"/>
      <c r="AI213" s="780"/>
      <c r="AJ213" s="779"/>
      <c r="AK213" s="780"/>
      <c r="AL213" s="779"/>
      <c r="AM213" s="780"/>
      <c r="AN213" s="1753"/>
      <c r="AO213" s="1754"/>
      <c r="AP213" s="2117"/>
      <c r="AQ213" s="2118"/>
      <c r="AR213" s="779"/>
      <c r="AS213" s="780"/>
      <c r="AT213" s="779"/>
      <c r="AU213" s="780"/>
      <c r="AV213" s="918"/>
      <c r="JQ213" s="746"/>
      <c r="JR213" s="747"/>
      <c r="JS213" s="630"/>
      <c r="JT213" s="630"/>
      <c r="JU213" s="630"/>
      <c r="JV213" s="630"/>
      <c r="JW213" s="630"/>
      <c r="JX213" s="630"/>
      <c r="JY213" s="748"/>
      <c r="KY213" s="749" t="s">
        <v>114</v>
      </c>
      <c r="KZ213" s="749" t="s">
        <v>46</v>
      </c>
      <c r="LA213" s="745" t="s">
        <v>45</v>
      </c>
      <c r="LB213" s="745" t="s">
        <v>23</v>
      </c>
      <c r="LC213" s="745" t="s">
        <v>44</v>
      </c>
      <c r="LD213" s="749" t="s">
        <v>103</v>
      </c>
    </row>
    <row r="214" spans="1:330" s="751" customFormat="1" ht="30" customHeight="1" x14ac:dyDescent="0.2">
      <c r="A214" s="750"/>
      <c r="B214" s="633"/>
      <c r="C214" s="689" t="s">
        <v>114</v>
      </c>
      <c r="D214" s="634" t="s">
        <v>7</v>
      </c>
      <c r="E214" s="635" t="s">
        <v>1652</v>
      </c>
      <c r="F214" s="636"/>
      <c r="G214" s="637">
        <v>116.46</v>
      </c>
      <c r="H214" s="638"/>
      <c r="I214" s="636"/>
      <c r="J214" s="781"/>
      <c r="K214" s="782"/>
      <c r="L214" s="781"/>
      <c r="M214" s="782"/>
      <c r="N214" s="781"/>
      <c r="O214" s="782"/>
      <c r="P214" s="781"/>
      <c r="Q214" s="782"/>
      <c r="R214" s="781"/>
      <c r="S214" s="782"/>
      <c r="T214" s="781"/>
      <c r="U214" s="782"/>
      <c r="V214" s="1755"/>
      <c r="W214" s="1756"/>
      <c r="X214" s="781"/>
      <c r="Y214" s="782"/>
      <c r="Z214" s="1755"/>
      <c r="AA214" s="1756"/>
      <c r="AB214" s="1755"/>
      <c r="AC214" s="1756"/>
      <c r="AD214" s="781"/>
      <c r="AE214" s="782"/>
      <c r="AF214" s="781"/>
      <c r="AG214" s="782"/>
      <c r="AH214" s="781"/>
      <c r="AI214" s="782"/>
      <c r="AJ214" s="781"/>
      <c r="AK214" s="782"/>
      <c r="AL214" s="781"/>
      <c r="AM214" s="782"/>
      <c r="AN214" s="1755"/>
      <c r="AO214" s="1756"/>
      <c r="AP214" s="2119"/>
      <c r="AQ214" s="2120"/>
      <c r="AR214" s="781"/>
      <c r="AS214" s="782"/>
      <c r="AT214" s="781"/>
      <c r="AU214" s="782"/>
      <c r="AV214" s="919"/>
      <c r="JQ214" s="752"/>
      <c r="JR214" s="753"/>
      <c r="JS214" s="636"/>
      <c r="JT214" s="636"/>
      <c r="JU214" s="636"/>
      <c r="JV214" s="636"/>
      <c r="JW214" s="636"/>
      <c r="JX214" s="636"/>
      <c r="JY214" s="754"/>
      <c r="KY214" s="755" t="s">
        <v>114</v>
      </c>
      <c r="KZ214" s="755" t="s">
        <v>46</v>
      </c>
      <c r="LA214" s="751" t="s">
        <v>46</v>
      </c>
      <c r="LB214" s="751" t="s">
        <v>23</v>
      </c>
      <c r="LC214" s="751" t="s">
        <v>45</v>
      </c>
      <c r="LD214" s="755" t="s">
        <v>103</v>
      </c>
    </row>
    <row r="215" spans="1:330" s="3" customFormat="1" ht="30" customHeight="1" x14ac:dyDescent="0.2">
      <c r="A215" s="43"/>
      <c r="B215" s="550" t="s">
        <v>388</v>
      </c>
      <c r="C215" s="558" t="s">
        <v>105</v>
      </c>
      <c r="D215" s="559" t="s">
        <v>378</v>
      </c>
      <c r="E215" s="560" t="s">
        <v>379</v>
      </c>
      <c r="F215" s="561" t="s">
        <v>108</v>
      </c>
      <c r="G215" s="562">
        <v>715.23</v>
      </c>
      <c r="H215" s="563">
        <v>354.4</v>
      </c>
      <c r="I215" s="772">
        <f>ROUND(H215*G215,2)</f>
        <v>253477.51</v>
      </c>
      <c r="J215" s="783"/>
      <c r="K215" s="784">
        <f>ROUND(J215*$H215,2)</f>
        <v>0</v>
      </c>
      <c r="L215" s="783"/>
      <c r="M215" s="784">
        <f>ROUND(L215*$H215,2)</f>
        <v>0</v>
      </c>
      <c r="N215" s="783"/>
      <c r="O215" s="784">
        <f>ROUND(N215*$H215,2)</f>
        <v>0</v>
      </c>
      <c r="P215" s="783"/>
      <c r="Q215" s="784">
        <f>ROUND(P215*$H215,2)</f>
        <v>0</v>
      </c>
      <c r="R215" s="783"/>
      <c r="S215" s="784">
        <f>ROUND(R215*$H215,2)</f>
        <v>0</v>
      </c>
      <c r="T215" s="783"/>
      <c r="U215" s="784">
        <f>ROUND(T215*$H215,2)</f>
        <v>0</v>
      </c>
      <c r="V215" s="1757"/>
      <c r="W215" s="1758">
        <f>ROUND(V215*$H215,2)</f>
        <v>0</v>
      </c>
      <c r="X215" s="783"/>
      <c r="Y215" s="784">
        <f>ROUND(X215*$H215,2)</f>
        <v>0</v>
      </c>
      <c r="Z215" s="1757"/>
      <c r="AA215" s="1758">
        <f>ROUND(Z215*$H215,2)</f>
        <v>0</v>
      </c>
      <c r="AB215" s="1757"/>
      <c r="AC215" s="1758">
        <f>ROUND(AB215*$H215,2)</f>
        <v>0</v>
      </c>
      <c r="AD215" s="783"/>
      <c r="AE215" s="784">
        <f>ROUND(AD215*$H215,2)</f>
        <v>0</v>
      </c>
      <c r="AF215" s="783"/>
      <c r="AG215" s="784">
        <f>ROUND(AF215*$H215,2)</f>
        <v>0</v>
      </c>
      <c r="AH215" s="783"/>
      <c r="AI215" s="784">
        <f>ROUND(AH215*$H215,2)</f>
        <v>0</v>
      </c>
      <c r="AJ215" s="783"/>
      <c r="AK215" s="784">
        <f>ROUND(AJ215*$H215,2)</f>
        <v>0</v>
      </c>
      <c r="AL215" s="783"/>
      <c r="AM215" s="784">
        <f>ROUND(AL215*$H215,2)</f>
        <v>0</v>
      </c>
      <c r="AN215" s="1757"/>
      <c r="AO215" s="1758">
        <f>ROUND(AN215*$H215,2)</f>
        <v>0</v>
      </c>
      <c r="AP215" s="2121"/>
      <c r="AQ215" s="2122">
        <f>ROUND(AP215*$H215,2)</f>
        <v>0</v>
      </c>
      <c r="AR215" s="783">
        <f>AP215+AN215+AL215+AJ215+AH215+AF215+AD215+AB215+Z215+X215+V215+T215+R215+P215+N215+L215+J215</f>
        <v>0</v>
      </c>
      <c r="AS215" s="784">
        <f>ROUND(AR215*H215,2)</f>
        <v>0</v>
      </c>
      <c r="AT215" s="2396">
        <f>G215-AR215</f>
        <v>715.23</v>
      </c>
      <c r="AU215" s="2397">
        <f>ROUND(AT215*H215,2)</f>
        <v>253477.51</v>
      </c>
      <c r="AV215" s="2398">
        <f>AU215/I215</f>
        <v>1</v>
      </c>
      <c r="AW215" s="763" t="s">
        <v>2616</v>
      </c>
      <c r="JQ215" s="44"/>
      <c r="JR215" s="586" t="s">
        <v>7</v>
      </c>
      <c r="JS215" s="587" t="s">
        <v>31</v>
      </c>
      <c r="JT215" s="690"/>
      <c r="JU215" s="45">
        <f>JT215*G219</f>
        <v>0</v>
      </c>
      <c r="JV215" s="45">
        <v>0</v>
      </c>
      <c r="JW215" s="45">
        <f>JV215*G219</f>
        <v>0</v>
      </c>
      <c r="JX215" s="45">
        <v>0</v>
      </c>
      <c r="JY215" s="588">
        <f>JX215*G219</f>
        <v>0</v>
      </c>
      <c r="KW215" s="46" t="s">
        <v>110</v>
      </c>
      <c r="KY215" s="46" t="s">
        <v>105</v>
      </c>
      <c r="KZ215" s="46" t="s">
        <v>46</v>
      </c>
      <c r="LD215" s="46" t="s">
        <v>103</v>
      </c>
      <c r="LJ215" s="589">
        <f>IF(JS215="základní",I219,0)</f>
        <v>343155.29</v>
      </c>
      <c r="LK215" s="589">
        <f>IF(JS215="snížená",I219,0)</f>
        <v>0</v>
      </c>
      <c r="LL215" s="589">
        <f>IF(JS215="zákl. přenesená",I219,0)</f>
        <v>0</v>
      </c>
      <c r="LM215" s="589">
        <f>IF(JS215="sníž. přenesená",I219,0)</f>
        <v>0</v>
      </c>
      <c r="LN215" s="589">
        <f>IF(JS215="nulová",I219,0)</f>
        <v>0</v>
      </c>
      <c r="LO215" s="46" t="s">
        <v>45</v>
      </c>
      <c r="LP215" s="589">
        <f>ROUND(H219*G219,2)</f>
        <v>343155.29</v>
      </c>
      <c r="LQ215" s="46" t="s">
        <v>110</v>
      </c>
      <c r="LR215" s="46" t="s">
        <v>1656</v>
      </c>
    </row>
    <row r="216" spans="1:330" s="3" customFormat="1" ht="30" customHeight="1" x14ac:dyDescent="0.2">
      <c r="A216" s="43"/>
      <c r="B216" s="625"/>
      <c r="C216" s="689" t="s">
        <v>112</v>
      </c>
      <c r="D216" s="690"/>
      <c r="E216" s="626" t="s">
        <v>381</v>
      </c>
      <c r="F216" s="690"/>
      <c r="G216" s="690"/>
      <c r="H216" s="197"/>
      <c r="I216" s="690"/>
      <c r="J216" s="777"/>
      <c r="K216" s="778"/>
      <c r="L216" s="777"/>
      <c r="M216" s="778"/>
      <c r="N216" s="777"/>
      <c r="O216" s="778"/>
      <c r="P216" s="777"/>
      <c r="Q216" s="778"/>
      <c r="R216" s="777"/>
      <c r="S216" s="778"/>
      <c r="T216" s="777"/>
      <c r="U216" s="778"/>
      <c r="V216" s="1751"/>
      <c r="W216" s="1752"/>
      <c r="X216" s="777"/>
      <c r="Y216" s="778"/>
      <c r="Z216" s="1751"/>
      <c r="AA216" s="1752"/>
      <c r="AB216" s="1751"/>
      <c r="AC216" s="1752"/>
      <c r="AD216" s="777"/>
      <c r="AE216" s="778"/>
      <c r="AF216" s="777"/>
      <c r="AG216" s="778"/>
      <c r="AH216" s="777"/>
      <c r="AI216" s="778"/>
      <c r="AJ216" s="777"/>
      <c r="AK216" s="778"/>
      <c r="AL216" s="777"/>
      <c r="AM216" s="778"/>
      <c r="AN216" s="1751"/>
      <c r="AO216" s="1752"/>
      <c r="AP216" s="2115"/>
      <c r="AQ216" s="2116"/>
      <c r="AR216" s="777"/>
      <c r="AS216" s="778"/>
      <c r="AT216" s="777"/>
      <c r="AU216" s="778"/>
      <c r="AV216" s="1071"/>
      <c r="JQ216" s="44"/>
      <c r="JR216" s="742"/>
      <c r="JS216" s="690"/>
      <c r="JT216" s="690"/>
      <c r="JU216" s="690"/>
      <c r="JV216" s="690"/>
      <c r="JW216" s="690"/>
      <c r="JX216" s="690"/>
      <c r="JY216" s="743"/>
      <c r="KY216" s="46" t="s">
        <v>112</v>
      </c>
      <c r="KZ216" s="46" t="s">
        <v>46</v>
      </c>
    </row>
    <row r="217" spans="1:330" s="745" customFormat="1" ht="30" customHeight="1" x14ac:dyDescent="0.2">
      <c r="A217" s="744"/>
      <c r="B217" s="627"/>
      <c r="C217" s="689" t="s">
        <v>114</v>
      </c>
      <c r="D217" s="628" t="s">
        <v>7</v>
      </c>
      <c r="E217" s="629" t="s">
        <v>382</v>
      </c>
      <c r="F217" s="630"/>
      <c r="G217" s="628" t="s">
        <v>7</v>
      </c>
      <c r="H217" s="631"/>
      <c r="I217" s="630"/>
      <c r="J217" s="779"/>
      <c r="K217" s="780"/>
      <c r="L217" s="779"/>
      <c r="M217" s="780"/>
      <c r="N217" s="779"/>
      <c r="O217" s="780"/>
      <c r="P217" s="779"/>
      <c r="Q217" s="780"/>
      <c r="R217" s="779"/>
      <c r="S217" s="780"/>
      <c r="T217" s="779"/>
      <c r="U217" s="780"/>
      <c r="V217" s="1753"/>
      <c r="W217" s="1754"/>
      <c r="X217" s="779"/>
      <c r="Y217" s="780"/>
      <c r="Z217" s="1753"/>
      <c r="AA217" s="1754"/>
      <c r="AB217" s="1753"/>
      <c r="AC217" s="1754"/>
      <c r="AD217" s="779"/>
      <c r="AE217" s="780"/>
      <c r="AF217" s="779"/>
      <c r="AG217" s="780"/>
      <c r="AH217" s="779"/>
      <c r="AI217" s="780"/>
      <c r="AJ217" s="779"/>
      <c r="AK217" s="780"/>
      <c r="AL217" s="779"/>
      <c r="AM217" s="780"/>
      <c r="AN217" s="1753"/>
      <c r="AO217" s="1754"/>
      <c r="AP217" s="2117"/>
      <c r="AQ217" s="2118"/>
      <c r="AR217" s="779"/>
      <c r="AS217" s="780"/>
      <c r="AT217" s="779"/>
      <c r="AU217" s="780"/>
      <c r="AV217" s="918"/>
      <c r="JQ217" s="746"/>
      <c r="JR217" s="747"/>
      <c r="JS217" s="630"/>
      <c r="JT217" s="630"/>
      <c r="JU217" s="630"/>
      <c r="JV217" s="630"/>
      <c r="JW217" s="630"/>
      <c r="JX217" s="630"/>
      <c r="JY217" s="748"/>
      <c r="KY217" s="749" t="s">
        <v>114</v>
      </c>
      <c r="KZ217" s="749" t="s">
        <v>46</v>
      </c>
      <c r="LA217" s="745" t="s">
        <v>45</v>
      </c>
      <c r="LB217" s="745" t="s">
        <v>23</v>
      </c>
      <c r="LC217" s="745" t="s">
        <v>44</v>
      </c>
      <c r="LD217" s="749" t="s">
        <v>103</v>
      </c>
    </row>
    <row r="218" spans="1:330" s="751" customFormat="1" ht="30" customHeight="1" x14ac:dyDescent="0.2">
      <c r="A218" s="750"/>
      <c r="B218" s="633"/>
      <c r="C218" s="689" t="s">
        <v>114</v>
      </c>
      <c r="D218" s="634" t="s">
        <v>7</v>
      </c>
      <c r="E218" s="635" t="s">
        <v>1653</v>
      </c>
      <c r="F218" s="636"/>
      <c r="G218" s="637">
        <v>715.23</v>
      </c>
      <c r="H218" s="638"/>
      <c r="I218" s="636"/>
      <c r="J218" s="781"/>
      <c r="K218" s="782"/>
      <c r="L218" s="781"/>
      <c r="M218" s="782"/>
      <c r="N218" s="781"/>
      <c r="O218" s="782"/>
      <c r="P218" s="781"/>
      <c r="Q218" s="782"/>
      <c r="R218" s="781"/>
      <c r="S218" s="782"/>
      <c r="T218" s="781"/>
      <c r="U218" s="782"/>
      <c r="V218" s="1755"/>
      <c r="W218" s="1756"/>
      <c r="X218" s="781"/>
      <c r="Y218" s="782"/>
      <c r="Z218" s="1755"/>
      <c r="AA218" s="1756"/>
      <c r="AB218" s="1755"/>
      <c r="AC218" s="1756"/>
      <c r="AD218" s="781"/>
      <c r="AE218" s="782"/>
      <c r="AF218" s="781"/>
      <c r="AG218" s="782"/>
      <c r="AH218" s="781"/>
      <c r="AI218" s="782"/>
      <c r="AJ218" s="781"/>
      <c r="AK218" s="782"/>
      <c r="AL218" s="781"/>
      <c r="AM218" s="782"/>
      <c r="AN218" s="1755"/>
      <c r="AO218" s="1756"/>
      <c r="AP218" s="2119"/>
      <c r="AQ218" s="2120"/>
      <c r="AR218" s="781"/>
      <c r="AS218" s="782"/>
      <c r="AT218" s="781"/>
      <c r="AU218" s="782"/>
      <c r="AV218" s="919"/>
      <c r="JQ218" s="752"/>
      <c r="JR218" s="753"/>
      <c r="JS218" s="636"/>
      <c r="JT218" s="636"/>
      <c r="JU218" s="636"/>
      <c r="JV218" s="636"/>
      <c r="JW218" s="636"/>
      <c r="JX218" s="636"/>
      <c r="JY218" s="754"/>
      <c r="KY218" s="755" t="s">
        <v>114</v>
      </c>
      <c r="KZ218" s="755" t="s">
        <v>46</v>
      </c>
      <c r="LA218" s="751" t="s">
        <v>46</v>
      </c>
      <c r="LB218" s="751" t="s">
        <v>23</v>
      </c>
      <c r="LC218" s="751" t="s">
        <v>44</v>
      </c>
      <c r="LD218" s="755" t="s">
        <v>103</v>
      </c>
    </row>
    <row r="219" spans="1:330" s="751" customFormat="1" ht="30" customHeight="1" x14ac:dyDescent="0.2">
      <c r="A219" s="750"/>
      <c r="B219" s="550" t="s">
        <v>394</v>
      </c>
      <c r="C219" s="558" t="s">
        <v>105</v>
      </c>
      <c r="D219" s="559" t="s">
        <v>384</v>
      </c>
      <c r="E219" s="560" t="s">
        <v>807</v>
      </c>
      <c r="F219" s="561" t="s">
        <v>108</v>
      </c>
      <c r="G219" s="562">
        <v>831.69</v>
      </c>
      <c r="H219" s="563">
        <v>412.6</v>
      </c>
      <c r="I219" s="772">
        <f>ROUND(H219*G219,2)</f>
        <v>343155.29</v>
      </c>
      <c r="J219" s="783"/>
      <c r="K219" s="784">
        <f>ROUND(J219*$H219,2)</f>
        <v>0</v>
      </c>
      <c r="L219" s="783"/>
      <c r="M219" s="784">
        <f>ROUND(L219*$H219,2)</f>
        <v>0</v>
      </c>
      <c r="N219" s="783"/>
      <c r="O219" s="784">
        <f>ROUND(N219*$H219,2)</f>
        <v>0</v>
      </c>
      <c r="P219" s="783"/>
      <c r="Q219" s="784">
        <f>ROUND(P219*$H219,2)</f>
        <v>0</v>
      </c>
      <c r="R219" s="783"/>
      <c r="S219" s="784">
        <f>ROUND(R219*$H219,2)</f>
        <v>0</v>
      </c>
      <c r="T219" s="783"/>
      <c r="U219" s="784">
        <f>ROUND(T219*$H219,2)</f>
        <v>0</v>
      </c>
      <c r="V219" s="1757"/>
      <c r="W219" s="1758">
        <f>ROUND(V219*$H219,2)</f>
        <v>0</v>
      </c>
      <c r="X219" s="783"/>
      <c r="Y219" s="784">
        <f>ROUND(X219*$H219,2)</f>
        <v>0</v>
      </c>
      <c r="Z219" s="1757"/>
      <c r="AA219" s="1758">
        <f>ROUND(Z219*$H219,2)</f>
        <v>0</v>
      </c>
      <c r="AB219" s="1757"/>
      <c r="AC219" s="1758">
        <f>ROUND(AB219*$H219,2)</f>
        <v>0</v>
      </c>
      <c r="AD219" s="783"/>
      <c r="AE219" s="784">
        <f>ROUND(AD219*$H219,2)</f>
        <v>0</v>
      </c>
      <c r="AF219" s="783"/>
      <c r="AG219" s="784">
        <f>ROUND(AF219*$H219,2)</f>
        <v>0</v>
      </c>
      <c r="AH219" s="783"/>
      <c r="AI219" s="784">
        <f>ROUND(AH219*$H219,2)</f>
        <v>0</v>
      </c>
      <c r="AJ219" s="783"/>
      <c r="AK219" s="784">
        <f>ROUND(AJ219*$H219,2)</f>
        <v>0</v>
      </c>
      <c r="AL219" s="783"/>
      <c r="AM219" s="784">
        <f>ROUND(AL219*$H219,2)</f>
        <v>0</v>
      </c>
      <c r="AN219" s="1757">
        <v>357</v>
      </c>
      <c r="AO219" s="1758">
        <f>ROUND(AN219*$H219,2)</f>
        <v>147298.20000000001</v>
      </c>
      <c r="AP219" s="2121">
        <v>358.23</v>
      </c>
      <c r="AQ219" s="2122">
        <f>ROUND(AP219*$H219,2)</f>
        <v>147805.70000000001</v>
      </c>
      <c r="AR219" s="783">
        <f>AP219+AN219+AL219+AJ219+AH219+AF219+AD219+AB219+Z219+X219+V219+T219+R219+P219+N219+L219+J219</f>
        <v>715.23</v>
      </c>
      <c r="AS219" s="784">
        <f>ROUND(AR219*H219,2)</f>
        <v>295103.90000000002</v>
      </c>
      <c r="AT219" s="783">
        <f>G219-AR219</f>
        <v>116.46000000000004</v>
      </c>
      <c r="AU219" s="784">
        <f>ROUND(AT219*H219,2)</f>
        <v>48051.4</v>
      </c>
      <c r="AV219" s="1072">
        <f>AU219/I219</f>
        <v>0.14002814877194522</v>
      </c>
      <c r="JQ219" s="752"/>
      <c r="JR219" s="753"/>
      <c r="JS219" s="636"/>
      <c r="JT219" s="636"/>
      <c r="JU219" s="636"/>
      <c r="JV219" s="636"/>
      <c r="JW219" s="636"/>
      <c r="JX219" s="636"/>
      <c r="JY219" s="754"/>
      <c r="KY219" s="755" t="s">
        <v>114</v>
      </c>
      <c r="KZ219" s="755" t="s">
        <v>46</v>
      </c>
      <c r="LA219" s="751" t="s">
        <v>46</v>
      </c>
      <c r="LB219" s="751" t="s">
        <v>23</v>
      </c>
      <c r="LC219" s="751" t="s">
        <v>44</v>
      </c>
      <c r="LD219" s="755" t="s">
        <v>103</v>
      </c>
    </row>
    <row r="220" spans="1:330" s="763" customFormat="1" ht="30" customHeight="1" x14ac:dyDescent="0.2">
      <c r="A220" s="762"/>
      <c r="B220" s="625"/>
      <c r="C220" s="689" t="s">
        <v>112</v>
      </c>
      <c r="D220" s="690"/>
      <c r="E220" s="626" t="s">
        <v>381</v>
      </c>
      <c r="F220" s="690"/>
      <c r="G220" s="690"/>
      <c r="H220" s="197"/>
      <c r="I220" s="690"/>
      <c r="J220" s="787"/>
      <c r="K220" s="788"/>
      <c r="L220" s="787"/>
      <c r="M220" s="788"/>
      <c r="N220" s="787"/>
      <c r="O220" s="788"/>
      <c r="P220" s="787"/>
      <c r="Q220" s="788"/>
      <c r="R220" s="787"/>
      <c r="S220" s="788"/>
      <c r="T220" s="787"/>
      <c r="U220" s="788"/>
      <c r="V220" s="1761"/>
      <c r="W220" s="1762"/>
      <c r="X220" s="787"/>
      <c r="Y220" s="788"/>
      <c r="Z220" s="1761"/>
      <c r="AA220" s="1762"/>
      <c r="AB220" s="1761"/>
      <c r="AC220" s="1762"/>
      <c r="AD220" s="787"/>
      <c r="AE220" s="788"/>
      <c r="AF220" s="787"/>
      <c r="AG220" s="788"/>
      <c r="AH220" s="787"/>
      <c r="AI220" s="788"/>
      <c r="AJ220" s="787"/>
      <c r="AK220" s="788"/>
      <c r="AL220" s="787"/>
      <c r="AM220" s="788"/>
      <c r="AN220" s="1761"/>
      <c r="AO220" s="1762"/>
      <c r="AP220" s="2125"/>
      <c r="AQ220" s="2126"/>
      <c r="AR220" s="787"/>
      <c r="AS220" s="788"/>
      <c r="AT220" s="787"/>
      <c r="AU220" s="788"/>
      <c r="AV220" s="920"/>
      <c r="JQ220" s="764"/>
      <c r="JR220" s="765"/>
      <c r="JS220" s="643"/>
      <c r="JT220" s="643"/>
      <c r="JU220" s="643"/>
      <c r="JV220" s="643"/>
      <c r="JW220" s="643"/>
      <c r="JX220" s="643"/>
      <c r="JY220" s="766"/>
      <c r="KY220" s="767" t="s">
        <v>114</v>
      </c>
      <c r="KZ220" s="767" t="s">
        <v>46</v>
      </c>
      <c r="LA220" s="763" t="s">
        <v>110</v>
      </c>
      <c r="LB220" s="763" t="s">
        <v>23</v>
      </c>
      <c r="LC220" s="763" t="s">
        <v>45</v>
      </c>
      <c r="LD220" s="767" t="s">
        <v>103</v>
      </c>
    </row>
    <row r="221" spans="1:330" s="3" customFormat="1" ht="30" customHeight="1" x14ac:dyDescent="0.2">
      <c r="A221" s="43"/>
      <c r="B221" s="627"/>
      <c r="C221" s="689" t="s">
        <v>114</v>
      </c>
      <c r="D221" s="628" t="s">
        <v>7</v>
      </c>
      <c r="E221" s="629" t="s">
        <v>387</v>
      </c>
      <c r="F221" s="630"/>
      <c r="G221" s="628" t="s">
        <v>7</v>
      </c>
      <c r="H221" s="631"/>
      <c r="I221" s="630"/>
      <c r="J221" s="777"/>
      <c r="K221" s="778"/>
      <c r="L221" s="777"/>
      <c r="M221" s="778"/>
      <c r="N221" s="777"/>
      <c r="O221" s="778"/>
      <c r="P221" s="777"/>
      <c r="Q221" s="778"/>
      <c r="R221" s="777"/>
      <c r="S221" s="778"/>
      <c r="T221" s="777"/>
      <c r="U221" s="778"/>
      <c r="V221" s="1751"/>
      <c r="W221" s="1752"/>
      <c r="X221" s="777"/>
      <c r="Y221" s="778"/>
      <c r="Z221" s="1751"/>
      <c r="AA221" s="1752"/>
      <c r="AB221" s="1751"/>
      <c r="AC221" s="1752"/>
      <c r="AD221" s="777"/>
      <c r="AE221" s="778"/>
      <c r="AF221" s="777"/>
      <c r="AG221" s="778"/>
      <c r="AH221" s="777"/>
      <c r="AI221" s="778"/>
      <c r="AJ221" s="777"/>
      <c r="AK221" s="778"/>
      <c r="AL221" s="777"/>
      <c r="AM221" s="778"/>
      <c r="AN221" s="1751"/>
      <c r="AO221" s="1752"/>
      <c r="AP221" s="2115"/>
      <c r="AQ221" s="2116"/>
      <c r="AR221" s="777"/>
      <c r="AS221" s="778"/>
      <c r="AT221" s="777"/>
      <c r="AU221" s="778"/>
      <c r="AV221" s="1071"/>
      <c r="JQ221" s="44"/>
      <c r="JR221" s="586" t="s">
        <v>7</v>
      </c>
      <c r="JS221" s="587" t="s">
        <v>31</v>
      </c>
      <c r="JT221" s="690"/>
      <c r="JU221" s="45">
        <f>JT221*G225</f>
        <v>0</v>
      </c>
      <c r="JV221" s="45">
        <v>0</v>
      </c>
      <c r="JW221" s="45">
        <f>JV221*G225</f>
        <v>0</v>
      </c>
      <c r="JX221" s="45">
        <v>0</v>
      </c>
      <c r="JY221" s="588">
        <f>JX221*G225</f>
        <v>0</v>
      </c>
      <c r="KW221" s="46" t="s">
        <v>110</v>
      </c>
      <c r="KY221" s="46" t="s">
        <v>105</v>
      </c>
      <c r="KZ221" s="46" t="s">
        <v>46</v>
      </c>
      <c r="LD221" s="46" t="s">
        <v>103</v>
      </c>
      <c r="LJ221" s="589">
        <f>IF(JS221="základní",I225,0)</f>
        <v>852403.46</v>
      </c>
      <c r="LK221" s="589">
        <f>IF(JS221="snížená",I225,0)</f>
        <v>0</v>
      </c>
      <c r="LL221" s="589">
        <f>IF(JS221="zákl. přenesená",I225,0)</f>
        <v>0</v>
      </c>
      <c r="LM221" s="589">
        <f>IF(JS221="sníž. přenesená",I225,0)</f>
        <v>0</v>
      </c>
      <c r="LN221" s="589">
        <f>IF(JS221="nulová",I225,0)</f>
        <v>0</v>
      </c>
      <c r="LO221" s="46" t="s">
        <v>45</v>
      </c>
      <c r="LP221" s="589">
        <f>ROUND(H225*G225,2)</f>
        <v>852403.46</v>
      </c>
      <c r="LQ221" s="46" t="s">
        <v>110</v>
      </c>
      <c r="LR221" s="46" t="s">
        <v>1657</v>
      </c>
    </row>
    <row r="222" spans="1:330" s="3" customFormat="1" ht="30" customHeight="1" x14ac:dyDescent="0.2">
      <c r="A222" s="43"/>
      <c r="B222" s="633"/>
      <c r="C222" s="689" t="s">
        <v>114</v>
      </c>
      <c r="D222" s="634" t="s">
        <v>7</v>
      </c>
      <c r="E222" s="635" t="s">
        <v>1652</v>
      </c>
      <c r="F222" s="636"/>
      <c r="G222" s="637">
        <v>116.46</v>
      </c>
      <c r="H222" s="638"/>
      <c r="I222" s="636"/>
      <c r="J222" s="777"/>
      <c r="K222" s="778"/>
      <c r="L222" s="777"/>
      <c r="M222" s="778"/>
      <c r="N222" s="777"/>
      <c r="O222" s="778"/>
      <c r="P222" s="777"/>
      <c r="Q222" s="778"/>
      <c r="R222" s="777"/>
      <c r="S222" s="778"/>
      <c r="T222" s="777"/>
      <c r="U222" s="778"/>
      <c r="V222" s="1751"/>
      <c r="W222" s="1752"/>
      <c r="X222" s="777"/>
      <c r="Y222" s="778"/>
      <c r="Z222" s="1751"/>
      <c r="AA222" s="1752"/>
      <c r="AB222" s="1751"/>
      <c r="AC222" s="1752"/>
      <c r="AD222" s="777"/>
      <c r="AE222" s="778"/>
      <c r="AF222" s="777"/>
      <c r="AG222" s="778"/>
      <c r="AH222" s="777"/>
      <c r="AI222" s="778"/>
      <c r="AJ222" s="777"/>
      <c r="AK222" s="778"/>
      <c r="AL222" s="777"/>
      <c r="AM222" s="778"/>
      <c r="AN222" s="1751"/>
      <c r="AO222" s="1752"/>
      <c r="AP222" s="2115"/>
      <c r="AQ222" s="2116"/>
      <c r="AR222" s="777"/>
      <c r="AS222" s="778"/>
      <c r="AT222" s="777"/>
      <c r="AU222" s="778"/>
      <c r="AV222" s="1071"/>
      <c r="JQ222" s="44"/>
      <c r="JR222" s="742"/>
      <c r="JS222" s="690"/>
      <c r="JT222" s="690"/>
      <c r="JU222" s="690"/>
      <c r="JV222" s="690"/>
      <c r="JW222" s="690"/>
      <c r="JX222" s="690"/>
      <c r="JY222" s="743"/>
      <c r="KY222" s="46" t="s">
        <v>112</v>
      </c>
      <c r="KZ222" s="46" t="s">
        <v>46</v>
      </c>
    </row>
    <row r="223" spans="1:330" s="745" customFormat="1" ht="30" customHeight="1" x14ac:dyDescent="0.2">
      <c r="A223" s="744"/>
      <c r="B223" s="633"/>
      <c r="C223" s="689" t="s">
        <v>114</v>
      </c>
      <c r="D223" s="634" t="s">
        <v>7</v>
      </c>
      <c r="E223" s="635" t="s">
        <v>1653</v>
      </c>
      <c r="F223" s="636"/>
      <c r="G223" s="637">
        <v>715.23</v>
      </c>
      <c r="H223" s="638"/>
      <c r="I223" s="636"/>
      <c r="J223" s="779"/>
      <c r="K223" s="780"/>
      <c r="L223" s="779"/>
      <c r="M223" s="780"/>
      <c r="N223" s="779"/>
      <c r="O223" s="780"/>
      <c r="P223" s="779"/>
      <c r="Q223" s="780"/>
      <c r="R223" s="779"/>
      <c r="S223" s="780"/>
      <c r="T223" s="779"/>
      <c r="U223" s="780"/>
      <c r="V223" s="1753"/>
      <c r="W223" s="1754"/>
      <c r="X223" s="779"/>
      <c r="Y223" s="780"/>
      <c r="Z223" s="1753"/>
      <c r="AA223" s="1754"/>
      <c r="AB223" s="1753"/>
      <c r="AC223" s="1754"/>
      <c r="AD223" s="779"/>
      <c r="AE223" s="780"/>
      <c r="AF223" s="779"/>
      <c r="AG223" s="780"/>
      <c r="AH223" s="779"/>
      <c r="AI223" s="780"/>
      <c r="AJ223" s="779"/>
      <c r="AK223" s="780"/>
      <c r="AL223" s="779"/>
      <c r="AM223" s="780"/>
      <c r="AN223" s="1753"/>
      <c r="AO223" s="1754"/>
      <c r="AP223" s="2117"/>
      <c r="AQ223" s="2118"/>
      <c r="AR223" s="779"/>
      <c r="AS223" s="780"/>
      <c r="AT223" s="779"/>
      <c r="AU223" s="780"/>
      <c r="AV223" s="918"/>
      <c r="JQ223" s="746"/>
      <c r="JR223" s="747"/>
      <c r="JS223" s="630"/>
      <c r="JT223" s="630"/>
      <c r="JU223" s="630"/>
      <c r="JV223" s="630"/>
      <c r="JW223" s="630"/>
      <c r="JX223" s="630"/>
      <c r="JY223" s="748"/>
      <c r="KY223" s="749" t="s">
        <v>114</v>
      </c>
      <c r="KZ223" s="749" t="s">
        <v>46</v>
      </c>
      <c r="LA223" s="745" t="s">
        <v>45</v>
      </c>
      <c r="LB223" s="745" t="s">
        <v>23</v>
      </c>
      <c r="LC223" s="745" t="s">
        <v>44</v>
      </c>
      <c r="LD223" s="749" t="s">
        <v>103</v>
      </c>
    </row>
    <row r="224" spans="1:330" s="751" customFormat="1" ht="30" customHeight="1" x14ac:dyDescent="0.2">
      <c r="A224" s="750"/>
      <c r="B224" s="640"/>
      <c r="C224" s="689" t="s">
        <v>114</v>
      </c>
      <c r="D224" s="641" t="s">
        <v>7</v>
      </c>
      <c r="E224" s="642" t="s">
        <v>132</v>
      </c>
      <c r="F224" s="643"/>
      <c r="G224" s="644">
        <v>831.69</v>
      </c>
      <c r="H224" s="645"/>
      <c r="I224" s="643"/>
      <c r="J224" s="781"/>
      <c r="K224" s="782"/>
      <c r="L224" s="781"/>
      <c r="M224" s="782"/>
      <c r="N224" s="781"/>
      <c r="O224" s="782"/>
      <c r="P224" s="781"/>
      <c r="Q224" s="782"/>
      <c r="R224" s="781"/>
      <c r="S224" s="782"/>
      <c r="T224" s="781"/>
      <c r="U224" s="782"/>
      <c r="V224" s="1755"/>
      <c r="W224" s="1756"/>
      <c r="X224" s="781"/>
      <c r="Y224" s="782"/>
      <c r="Z224" s="1755"/>
      <c r="AA224" s="1756"/>
      <c r="AB224" s="1755"/>
      <c r="AC224" s="1756"/>
      <c r="AD224" s="781"/>
      <c r="AE224" s="782"/>
      <c r="AF224" s="781"/>
      <c r="AG224" s="782"/>
      <c r="AH224" s="781"/>
      <c r="AI224" s="782"/>
      <c r="AJ224" s="781"/>
      <c r="AK224" s="782"/>
      <c r="AL224" s="781"/>
      <c r="AM224" s="782"/>
      <c r="AN224" s="1755"/>
      <c r="AO224" s="1756"/>
      <c r="AP224" s="2119"/>
      <c r="AQ224" s="2120"/>
      <c r="AR224" s="781"/>
      <c r="AS224" s="782"/>
      <c r="AT224" s="781"/>
      <c r="AU224" s="782"/>
      <c r="AV224" s="919"/>
      <c r="JQ224" s="752"/>
      <c r="JR224" s="753"/>
      <c r="JS224" s="636"/>
      <c r="JT224" s="636"/>
      <c r="JU224" s="636"/>
      <c r="JV224" s="636"/>
      <c r="JW224" s="636"/>
      <c r="JX224" s="636"/>
      <c r="JY224" s="754"/>
      <c r="KY224" s="755" t="s">
        <v>114</v>
      </c>
      <c r="KZ224" s="755" t="s">
        <v>46</v>
      </c>
      <c r="LA224" s="751" t="s">
        <v>46</v>
      </c>
      <c r="LB224" s="751" t="s">
        <v>23</v>
      </c>
      <c r="LC224" s="751" t="s">
        <v>44</v>
      </c>
      <c r="LD224" s="755" t="s">
        <v>103</v>
      </c>
    </row>
    <row r="225" spans="1:330" s="751" customFormat="1" ht="30" customHeight="1" x14ac:dyDescent="0.2">
      <c r="A225" s="750"/>
      <c r="B225" s="550" t="s">
        <v>402</v>
      </c>
      <c r="C225" s="558" t="s">
        <v>105</v>
      </c>
      <c r="D225" s="559" t="s">
        <v>395</v>
      </c>
      <c r="E225" s="560" t="s">
        <v>813</v>
      </c>
      <c r="F225" s="561" t="s">
        <v>108</v>
      </c>
      <c r="G225" s="562">
        <v>2683.89</v>
      </c>
      <c r="H225" s="563">
        <v>317.60000000000002</v>
      </c>
      <c r="I225" s="772">
        <f>ROUND(H225*G225,2)</f>
        <v>852403.46</v>
      </c>
      <c r="J225" s="783"/>
      <c r="K225" s="784">
        <f>ROUND(J225*$H225,2)</f>
        <v>0</v>
      </c>
      <c r="L225" s="783"/>
      <c r="M225" s="784">
        <f>ROUND(L225*$H225,2)</f>
        <v>0</v>
      </c>
      <c r="N225" s="783"/>
      <c r="O225" s="784">
        <f>ROUND(N225*$H225,2)</f>
        <v>0</v>
      </c>
      <c r="P225" s="783"/>
      <c r="Q225" s="784">
        <f>ROUND(P225*$H225,2)</f>
        <v>0</v>
      </c>
      <c r="R225" s="783"/>
      <c r="S225" s="784">
        <f>ROUND(R225*$H225,2)</f>
        <v>0</v>
      </c>
      <c r="T225" s="783"/>
      <c r="U225" s="784">
        <f>ROUND(T225*$H225,2)</f>
        <v>0</v>
      </c>
      <c r="V225" s="1757"/>
      <c r="W225" s="1758">
        <f>ROUND(V225*$H225,2)</f>
        <v>0</v>
      </c>
      <c r="X225" s="783"/>
      <c r="Y225" s="784">
        <f>ROUND(X225*$H225,2)</f>
        <v>0</v>
      </c>
      <c r="Z225" s="1757"/>
      <c r="AA225" s="1758">
        <f>ROUND(Z225*$H225,2)</f>
        <v>0</v>
      </c>
      <c r="AB225" s="1757"/>
      <c r="AC225" s="1758">
        <f>ROUND(AB225*$H225,2)</f>
        <v>0</v>
      </c>
      <c r="AD225" s="783"/>
      <c r="AE225" s="784">
        <f>ROUND(AD225*$H225,2)</f>
        <v>0</v>
      </c>
      <c r="AF225" s="783"/>
      <c r="AG225" s="784">
        <f>ROUND(AF225*$H225,2)</f>
        <v>0</v>
      </c>
      <c r="AH225" s="783"/>
      <c r="AI225" s="784">
        <f>ROUND(AH225*$H225,2)</f>
        <v>0</v>
      </c>
      <c r="AJ225" s="783"/>
      <c r="AK225" s="784">
        <f>ROUND(AJ225*$H225,2)</f>
        <v>0</v>
      </c>
      <c r="AL225" s="783"/>
      <c r="AM225" s="784">
        <f>ROUND(AL225*$H225,2)</f>
        <v>0</v>
      </c>
      <c r="AN225" s="1757">
        <v>1250</v>
      </c>
      <c r="AO225" s="1758">
        <f>ROUND(AN225*$H225,2)</f>
        <v>397000</v>
      </c>
      <c r="AP225" s="2121"/>
      <c r="AQ225" s="2122">
        <f>ROUND(AP225*$H225,2)</f>
        <v>0</v>
      </c>
      <c r="AR225" s="783">
        <f>AP225+AN225+AL225+AJ225+AH225+AF225+AD225+AB225+Z225+X225+V225+T225+R225+P225+N225+L225+J225</f>
        <v>1250</v>
      </c>
      <c r="AS225" s="784">
        <f>ROUND(AR225*H225,2)</f>
        <v>397000</v>
      </c>
      <c r="AT225" s="783">
        <f>G225-AR225</f>
        <v>1433.8899999999999</v>
      </c>
      <c r="AU225" s="784">
        <f>ROUND(AT225*H225,2)</f>
        <v>455403.46</v>
      </c>
      <c r="AV225" s="1072">
        <f>AU225/I225</f>
        <v>0.53425810824371833</v>
      </c>
      <c r="AW225" s="763" t="s">
        <v>2620</v>
      </c>
      <c r="JQ225" s="752"/>
      <c r="JR225" s="753"/>
      <c r="JS225" s="636"/>
      <c r="JT225" s="636"/>
      <c r="JU225" s="636"/>
      <c r="JV225" s="636"/>
      <c r="JW225" s="636"/>
      <c r="JX225" s="636"/>
      <c r="JY225" s="754"/>
      <c r="KY225" s="755" t="s">
        <v>114</v>
      </c>
      <c r="KZ225" s="755" t="s">
        <v>46</v>
      </c>
      <c r="LA225" s="751" t="s">
        <v>46</v>
      </c>
      <c r="LB225" s="751" t="s">
        <v>23</v>
      </c>
      <c r="LC225" s="751" t="s">
        <v>44</v>
      </c>
      <c r="LD225" s="755" t="s">
        <v>103</v>
      </c>
    </row>
    <row r="226" spans="1:330" s="763" customFormat="1" ht="30" customHeight="1" x14ac:dyDescent="0.2">
      <c r="A226" s="762"/>
      <c r="B226" s="625"/>
      <c r="C226" s="689" t="s">
        <v>112</v>
      </c>
      <c r="D226" s="690"/>
      <c r="E226" s="626" t="s">
        <v>398</v>
      </c>
      <c r="F226" s="690"/>
      <c r="G226" s="690"/>
      <c r="H226" s="197"/>
      <c r="I226" s="690"/>
      <c r="J226" s="787"/>
      <c r="K226" s="788"/>
      <c r="L226" s="787"/>
      <c r="M226" s="788"/>
      <c r="N226" s="787"/>
      <c r="O226" s="788"/>
      <c r="P226" s="787"/>
      <c r="Q226" s="788"/>
      <c r="R226" s="787"/>
      <c r="S226" s="788"/>
      <c r="T226" s="787"/>
      <c r="U226" s="788"/>
      <c r="V226" s="1761"/>
      <c r="W226" s="1762"/>
      <c r="X226" s="787"/>
      <c r="Y226" s="788"/>
      <c r="Z226" s="1761"/>
      <c r="AA226" s="1762"/>
      <c r="AB226" s="1761"/>
      <c r="AC226" s="1762"/>
      <c r="AD226" s="787"/>
      <c r="AE226" s="788"/>
      <c r="AF226" s="787"/>
      <c r="AG226" s="788"/>
      <c r="AH226" s="787"/>
      <c r="AI226" s="788"/>
      <c r="AJ226" s="787"/>
      <c r="AK226" s="788"/>
      <c r="AL226" s="787"/>
      <c r="AM226" s="788"/>
      <c r="AN226" s="1761"/>
      <c r="AO226" s="1762"/>
      <c r="AP226" s="2125"/>
      <c r="AQ226" s="2126"/>
      <c r="AR226" s="787"/>
      <c r="AS226" s="788"/>
      <c r="AT226" s="787"/>
      <c r="AU226" s="788"/>
      <c r="AV226" s="920"/>
      <c r="JQ226" s="764"/>
      <c r="JR226" s="765"/>
      <c r="JS226" s="643"/>
      <c r="JT226" s="643"/>
      <c r="JU226" s="643"/>
      <c r="JV226" s="643"/>
      <c r="JW226" s="643"/>
      <c r="JX226" s="643"/>
      <c r="JY226" s="766"/>
      <c r="KY226" s="767" t="s">
        <v>114</v>
      </c>
      <c r="KZ226" s="767" t="s">
        <v>46</v>
      </c>
      <c r="LA226" s="763" t="s">
        <v>110</v>
      </c>
      <c r="LB226" s="763" t="s">
        <v>23</v>
      </c>
      <c r="LC226" s="763" t="s">
        <v>45</v>
      </c>
      <c r="LD226" s="767" t="s">
        <v>103</v>
      </c>
    </row>
    <row r="227" spans="1:330" s="3" customFormat="1" ht="30" customHeight="1" x14ac:dyDescent="0.2">
      <c r="A227" s="43"/>
      <c r="B227" s="627"/>
      <c r="C227" s="689" t="s">
        <v>114</v>
      </c>
      <c r="D227" s="628" t="s">
        <v>7</v>
      </c>
      <c r="E227" s="629" t="s">
        <v>399</v>
      </c>
      <c r="F227" s="630"/>
      <c r="G227" s="628" t="s">
        <v>7</v>
      </c>
      <c r="H227" s="631"/>
      <c r="I227" s="630"/>
      <c r="J227" s="777"/>
      <c r="K227" s="778"/>
      <c r="L227" s="777"/>
      <c r="M227" s="778"/>
      <c r="N227" s="777"/>
      <c r="O227" s="778"/>
      <c r="P227" s="777"/>
      <c r="Q227" s="778"/>
      <c r="R227" s="777"/>
      <c r="S227" s="778"/>
      <c r="T227" s="777"/>
      <c r="U227" s="778"/>
      <c r="V227" s="1751"/>
      <c r="W227" s="1752"/>
      <c r="X227" s="777"/>
      <c r="Y227" s="778"/>
      <c r="Z227" s="1751"/>
      <c r="AA227" s="1752"/>
      <c r="AB227" s="1751"/>
      <c r="AC227" s="1752"/>
      <c r="AD227" s="777"/>
      <c r="AE227" s="778"/>
      <c r="AF227" s="777"/>
      <c r="AG227" s="778"/>
      <c r="AH227" s="777"/>
      <c r="AI227" s="778"/>
      <c r="AJ227" s="777"/>
      <c r="AK227" s="778"/>
      <c r="AL227" s="777"/>
      <c r="AM227" s="778"/>
      <c r="AN227" s="1751"/>
      <c r="AO227" s="1752"/>
      <c r="AP227" s="2115"/>
      <c r="AQ227" s="2116"/>
      <c r="AR227" s="777"/>
      <c r="AS227" s="778"/>
      <c r="AT227" s="777"/>
      <c r="AU227" s="778"/>
      <c r="AV227" s="1071"/>
      <c r="JQ227" s="44"/>
      <c r="JR227" s="586" t="s">
        <v>7</v>
      </c>
      <c r="JS227" s="587" t="s">
        <v>31</v>
      </c>
      <c r="JT227" s="690"/>
      <c r="JU227" s="45">
        <f>JT227*G231</f>
        <v>0</v>
      </c>
      <c r="JV227" s="45">
        <v>0</v>
      </c>
      <c r="JW227" s="45">
        <f>JV227*G231</f>
        <v>0</v>
      </c>
      <c r="JX227" s="45">
        <v>0</v>
      </c>
      <c r="JY227" s="588">
        <f>JX227*G231</f>
        <v>0</v>
      </c>
      <c r="KW227" s="46" t="s">
        <v>110</v>
      </c>
      <c r="KY227" s="46" t="s">
        <v>105</v>
      </c>
      <c r="KZ227" s="46" t="s">
        <v>46</v>
      </c>
      <c r="LD227" s="46" t="s">
        <v>103</v>
      </c>
      <c r="LJ227" s="589">
        <f>IF(JS227="základní",I231,0)</f>
        <v>2730.38</v>
      </c>
      <c r="LK227" s="589">
        <f>IF(JS227="snížená",I231,0)</f>
        <v>0</v>
      </c>
      <c r="LL227" s="589">
        <f>IF(JS227="zákl. přenesená",I231,0)</f>
        <v>0</v>
      </c>
      <c r="LM227" s="589">
        <f>IF(JS227="sníž. přenesená",I231,0)</f>
        <v>0</v>
      </c>
      <c r="LN227" s="589">
        <f>IF(JS227="nulová",I231,0)</f>
        <v>0</v>
      </c>
      <c r="LO227" s="46" t="s">
        <v>45</v>
      </c>
      <c r="LP227" s="589">
        <f>ROUND(H231*G231,2)</f>
        <v>2730.38</v>
      </c>
      <c r="LQ227" s="46" t="s">
        <v>110</v>
      </c>
      <c r="LR227" s="46" t="s">
        <v>1662</v>
      </c>
    </row>
    <row r="228" spans="1:330" s="751" customFormat="1" ht="30" customHeight="1" x14ac:dyDescent="0.2">
      <c r="A228" s="750"/>
      <c r="B228" s="633"/>
      <c r="C228" s="689" t="s">
        <v>114</v>
      </c>
      <c r="D228" s="634" t="s">
        <v>7</v>
      </c>
      <c r="E228" s="635" t="s">
        <v>1658</v>
      </c>
      <c r="F228" s="636"/>
      <c r="G228" s="637">
        <v>182.28</v>
      </c>
      <c r="H228" s="638"/>
      <c r="I228" s="636"/>
      <c r="J228" s="781"/>
      <c r="K228" s="782"/>
      <c r="L228" s="781"/>
      <c r="M228" s="782"/>
      <c r="N228" s="781"/>
      <c r="O228" s="782"/>
      <c r="P228" s="781"/>
      <c r="Q228" s="782"/>
      <c r="R228" s="781"/>
      <c r="S228" s="782"/>
      <c r="T228" s="781"/>
      <c r="U228" s="782"/>
      <c r="V228" s="1755"/>
      <c r="W228" s="1756"/>
      <c r="X228" s="781"/>
      <c r="Y228" s="782"/>
      <c r="Z228" s="1755"/>
      <c r="AA228" s="1756"/>
      <c r="AB228" s="1755"/>
      <c r="AC228" s="1756"/>
      <c r="AD228" s="781"/>
      <c r="AE228" s="782"/>
      <c r="AF228" s="781"/>
      <c r="AG228" s="782"/>
      <c r="AH228" s="781"/>
      <c r="AI228" s="782"/>
      <c r="AJ228" s="781"/>
      <c r="AK228" s="782"/>
      <c r="AL228" s="781"/>
      <c r="AM228" s="782"/>
      <c r="AN228" s="1755"/>
      <c r="AO228" s="1756"/>
      <c r="AP228" s="2119"/>
      <c r="AQ228" s="2120"/>
      <c r="AR228" s="781"/>
      <c r="AS228" s="782"/>
      <c r="AT228" s="781"/>
      <c r="AU228" s="782"/>
      <c r="AV228" s="919"/>
      <c r="JQ228" s="752"/>
      <c r="JR228" s="753"/>
      <c r="JS228" s="636"/>
      <c r="JT228" s="636"/>
      <c r="JU228" s="636"/>
      <c r="JV228" s="636"/>
      <c r="JW228" s="636"/>
      <c r="JX228" s="636"/>
      <c r="JY228" s="754"/>
      <c r="KY228" s="755" t="s">
        <v>114</v>
      </c>
      <c r="KZ228" s="755" t="s">
        <v>46</v>
      </c>
      <c r="LA228" s="751" t="s">
        <v>46</v>
      </c>
      <c r="LB228" s="751" t="s">
        <v>23</v>
      </c>
      <c r="LC228" s="751" t="s">
        <v>45</v>
      </c>
      <c r="LD228" s="755" t="s">
        <v>103</v>
      </c>
    </row>
    <row r="229" spans="1:330" s="3" customFormat="1" ht="30" customHeight="1" x14ac:dyDescent="0.2">
      <c r="A229" s="43"/>
      <c r="B229" s="633"/>
      <c r="C229" s="689" t="s">
        <v>114</v>
      </c>
      <c r="D229" s="634" t="s">
        <v>7</v>
      </c>
      <c r="E229" s="635" t="s">
        <v>1659</v>
      </c>
      <c r="F229" s="636"/>
      <c r="G229" s="637">
        <v>2501.61</v>
      </c>
      <c r="H229" s="638"/>
      <c r="I229" s="636"/>
      <c r="J229" s="777"/>
      <c r="K229" s="778"/>
      <c r="L229" s="777"/>
      <c r="M229" s="778"/>
      <c r="N229" s="777"/>
      <c r="O229" s="778"/>
      <c r="P229" s="777"/>
      <c r="Q229" s="778"/>
      <c r="R229" s="777"/>
      <c r="S229" s="778"/>
      <c r="T229" s="777"/>
      <c r="U229" s="778"/>
      <c r="V229" s="1751"/>
      <c r="W229" s="1752"/>
      <c r="X229" s="777"/>
      <c r="Y229" s="778"/>
      <c r="Z229" s="1751"/>
      <c r="AA229" s="1752"/>
      <c r="AB229" s="1751"/>
      <c r="AC229" s="1752"/>
      <c r="AD229" s="777"/>
      <c r="AE229" s="778"/>
      <c r="AF229" s="777"/>
      <c r="AG229" s="778"/>
      <c r="AH229" s="777"/>
      <c r="AI229" s="778"/>
      <c r="AJ229" s="777"/>
      <c r="AK229" s="778"/>
      <c r="AL229" s="777"/>
      <c r="AM229" s="778"/>
      <c r="AN229" s="1751"/>
      <c r="AO229" s="1752"/>
      <c r="AP229" s="2115"/>
      <c r="AQ229" s="2116"/>
      <c r="AR229" s="777"/>
      <c r="AS229" s="778"/>
      <c r="AT229" s="777"/>
      <c r="AU229" s="778"/>
      <c r="AV229" s="1071"/>
      <c r="JQ229" s="44"/>
      <c r="JR229" s="586" t="s">
        <v>7</v>
      </c>
      <c r="JS229" s="587" t="s">
        <v>31</v>
      </c>
      <c r="JT229" s="690"/>
      <c r="JU229" s="45">
        <f>JT229*G233</f>
        <v>0</v>
      </c>
      <c r="JV229" s="45">
        <v>0</v>
      </c>
      <c r="JW229" s="45">
        <f>JV229*G233</f>
        <v>0</v>
      </c>
      <c r="JX229" s="45">
        <v>0</v>
      </c>
      <c r="JY229" s="588">
        <f>JX229*G233</f>
        <v>0</v>
      </c>
      <c r="KW229" s="46" t="s">
        <v>110</v>
      </c>
      <c r="KY229" s="46" t="s">
        <v>105</v>
      </c>
      <c r="KZ229" s="46" t="s">
        <v>46</v>
      </c>
      <c r="LD229" s="46" t="s">
        <v>103</v>
      </c>
      <c r="LJ229" s="589">
        <f>IF(JS229="základní",I233,0)</f>
        <v>4024.85</v>
      </c>
      <c r="LK229" s="589">
        <f>IF(JS229="snížená",I233,0)</f>
        <v>0</v>
      </c>
      <c r="LL229" s="589">
        <f>IF(JS229="zákl. přenesená",I233,0)</f>
        <v>0</v>
      </c>
      <c r="LM229" s="589">
        <f>IF(JS229="sníž. přenesená",I233,0)</f>
        <v>0</v>
      </c>
      <c r="LN229" s="589">
        <f>IF(JS229="nulová",I233,0)</f>
        <v>0</v>
      </c>
      <c r="LO229" s="46" t="s">
        <v>45</v>
      </c>
      <c r="LP229" s="589">
        <f>ROUND(H233*G233,2)</f>
        <v>4024.85</v>
      </c>
      <c r="LQ229" s="46" t="s">
        <v>110</v>
      </c>
      <c r="LR229" s="46" t="s">
        <v>1666</v>
      </c>
    </row>
    <row r="230" spans="1:330" s="3" customFormat="1" ht="30" customHeight="1" x14ac:dyDescent="0.2">
      <c r="A230" s="43"/>
      <c r="B230" s="640"/>
      <c r="C230" s="689" t="s">
        <v>114</v>
      </c>
      <c r="D230" s="641" t="s">
        <v>7</v>
      </c>
      <c r="E230" s="642" t="s">
        <v>132</v>
      </c>
      <c r="F230" s="643"/>
      <c r="G230" s="644">
        <v>2683.8900000000003</v>
      </c>
      <c r="H230" s="645"/>
      <c r="I230" s="643"/>
      <c r="J230" s="777"/>
      <c r="K230" s="778"/>
      <c r="L230" s="777"/>
      <c r="M230" s="778"/>
      <c r="N230" s="777"/>
      <c r="O230" s="778"/>
      <c r="P230" s="777"/>
      <c r="Q230" s="778"/>
      <c r="R230" s="777"/>
      <c r="S230" s="778"/>
      <c r="T230" s="777"/>
      <c r="U230" s="778"/>
      <c r="V230" s="1751"/>
      <c r="W230" s="1752"/>
      <c r="X230" s="777"/>
      <c r="Y230" s="778"/>
      <c r="Z230" s="1751"/>
      <c r="AA230" s="1752"/>
      <c r="AB230" s="1751"/>
      <c r="AC230" s="1752"/>
      <c r="AD230" s="777"/>
      <c r="AE230" s="778"/>
      <c r="AF230" s="777"/>
      <c r="AG230" s="778"/>
      <c r="AH230" s="777"/>
      <c r="AI230" s="778"/>
      <c r="AJ230" s="777"/>
      <c r="AK230" s="778"/>
      <c r="AL230" s="777"/>
      <c r="AM230" s="778"/>
      <c r="AN230" s="1751"/>
      <c r="AO230" s="1752"/>
      <c r="AP230" s="2115"/>
      <c r="AQ230" s="2116"/>
      <c r="AR230" s="777"/>
      <c r="AS230" s="778"/>
      <c r="AT230" s="777"/>
      <c r="AU230" s="778"/>
      <c r="AV230" s="1071"/>
      <c r="JQ230" s="44"/>
      <c r="JR230" s="742"/>
      <c r="JS230" s="690"/>
      <c r="JT230" s="690"/>
      <c r="JU230" s="690"/>
      <c r="JV230" s="690"/>
      <c r="JW230" s="690"/>
      <c r="JX230" s="690"/>
      <c r="JY230" s="743"/>
      <c r="KY230" s="46" t="s">
        <v>112</v>
      </c>
      <c r="KZ230" s="46" t="s">
        <v>46</v>
      </c>
    </row>
    <row r="231" spans="1:330" s="751" customFormat="1" ht="30" customHeight="1" x14ac:dyDescent="0.2">
      <c r="A231" s="750"/>
      <c r="B231" s="550" t="s">
        <v>408</v>
      </c>
      <c r="C231" s="558" t="s">
        <v>105</v>
      </c>
      <c r="D231" s="559" t="s">
        <v>1660</v>
      </c>
      <c r="E231" s="560" t="s">
        <v>1661</v>
      </c>
      <c r="F231" s="561" t="s">
        <v>108</v>
      </c>
      <c r="G231" s="562">
        <v>12.06</v>
      </c>
      <c r="H231" s="563">
        <v>226.4</v>
      </c>
      <c r="I231" s="772">
        <f>ROUND(H231*G231,2)</f>
        <v>2730.38</v>
      </c>
      <c r="J231" s="783"/>
      <c r="K231" s="784">
        <f>ROUND(J231*$H231,2)</f>
        <v>0</v>
      </c>
      <c r="L231" s="783"/>
      <c r="M231" s="784">
        <f>ROUND(L231*$H231,2)</f>
        <v>0</v>
      </c>
      <c r="N231" s="783"/>
      <c r="O231" s="784">
        <f>ROUND(N231*$H231,2)</f>
        <v>0</v>
      </c>
      <c r="P231" s="783"/>
      <c r="Q231" s="784">
        <f>ROUND(P231*$H231,2)</f>
        <v>0</v>
      </c>
      <c r="R231" s="783"/>
      <c r="S231" s="784">
        <f>ROUND(R231*$H231,2)</f>
        <v>0</v>
      </c>
      <c r="T231" s="783"/>
      <c r="U231" s="784">
        <f>ROUND(T231*$H231,2)</f>
        <v>0</v>
      </c>
      <c r="V231" s="1757"/>
      <c r="W231" s="1758">
        <f>ROUND(V231*$H231,2)</f>
        <v>0</v>
      </c>
      <c r="X231" s="783"/>
      <c r="Y231" s="784">
        <f>ROUND(X231*$H231,2)</f>
        <v>0</v>
      </c>
      <c r="Z231" s="1757"/>
      <c r="AA231" s="1758">
        <f>ROUND(Z231*$H231,2)</f>
        <v>0</v>
      </c>
      <c r="AB231" s="1757"/>
      <c r="AC231" s="1758">
        <f>ROUND(AB231*$H231,2)</f>
        <v>0</v>
      </c>
      <c r="AD231" s="783"/>
      <c r="AE231" s="784">
        <f>ROUND(AD231*$H231,2)</f>
        <v>0</v>
      </c>
      <c r="AF231" s="783"/>
      <c r="AG231" s="784">
        <f>ROUND(AF231*$H231,2)</f>
        <v>0</v>
      </c>
      <c r="AH231" s="783"/>
      <c r="AI231" s="784">
        <f>ROUND(AH231*$H231,2)</f>
        <v>0</v>
      </c>
      <c r="AJ231" s="783"/>
      <c r="AK231" s="784">
        <f>ROUND(AJ231*$H231,2)</f>
        <v>0</v>
      </c>
      <c r="AL231" s="783"/>
      <c r="AM231" s="784">
        <f>ROUND(AL231*$H231,2)</f>
        <v>0</v>
      </c>
      <c r="AN231" s="1757"/>
      <c r="AO231" s="1758">
        <f>ROUND(AN231*$H231,2)</f>
        <v>0</v>
      </c>
      <c r="AP231" s="2121"/>
      <c r="AQ231" s="2122">
        <f>ROUND(AP231*$H231,2)</f>
        <v>0</v>
      </c>
      <c r="AR231" s="783">
        <f>AP231+AN231+AL231+AJ231+AH231+AF231+AD231+AB231+Z231+X231+V231+T231+R231+P231+N231+L231+J231</f>
        <v>0</v>
      </c>
      <c r="AS231" s="784">
        <f>ROUND(AR231*H231,2)</f>
        <v>0</v>
      </c>
      <c r="AT231" s="783">
        <f>G231-AR231</f>
        <v>12.06</v>
      </c>
      <c r="AU231" s="784">
        <f>ROUND(AT231*H231,2)</f>
        <v>2730.38</v>
      </c>
      <c r="AV231" s="1072">
        <f>AU231/I231</f>
        <v>1</v>
      </c>
      <c r="JQ231" s="752"/>
      <c r="JR231" s="753"/>
      <c r="JS231" s="636"/>
      <c r="JT231" s="636"/>
      <c r="JU231" s="636"/>
      <c r="JV231" s="636"/>
      <c r="JW231" s="636"/>
      <c r="JX231" s="636"/>
      <c r="JY231" s="754"/>
      <c r="KY231" s="755" t="s">
        <v>114</v>
      </c>
      <c r="KZ231" s="755" t="s">
        <v>46</v>
      </c>
      <c r="LA231" s="751" t="s">
        <v>46</v>
      </c>
      <c r="LB231" s="751" t="s">
        <v>23</v>
      </c>
      <c r="LC231" s="751" t="s">
        <v>45</v>
      </c>
      <c r="LD231" s="755" t="s">
        <v>103</v>
      </c>
    </row>
    <row r="232" spans="1:330" s="3" customFormat="1" ht="30" customHeight="1" x14ac:dyDescent="0.2">
      <c r="A232" s="43"/>
      <c r="B232" s="633"/>
      <c r="C232" s="689" t="s">
        <v>114</v>
      </c>
      <c r="D232" s="634" t="s">
        <v>7</v>
      </c>
      <c r="E232" s="635" t="s">
        <v>1663</v>
      </c>
      <c r="F232" s="636"/>
      <c r="G232" s="637">
        <v>12.06</v>
      </c>
      <c r="H232" s="638"/>
      <c r="I232" s="636"/>
      <c r="J232" s="777"/>
      <c r="K232" s="778"/>
      <c r="L232" s="777"/>
      <c r="M232" s="778"/>
      <c r="N232" s="777"/>
      <c r="O232" s="778"/>
      <c r="P232" s="777"/>
      <c r="Q232" s="778"/>
      <c r="R232" s="777"/>
      <c r="S232" s="778"/>
      <c r="T232" s="777"/>
      <c r="U232" s="778"/>
      <c r="V232" s="1751"/>
      <c r="W232" s="1752"/>
      <c r="X232" s="777"/>
      <c r="Y232" s="778"/>
      <c r="Z232" s="1751"/>
      <c r="AA232" s="1752"/>
      <c r="AB232" s="1751"/>
      <c r="AC232" s="1752"/>
      <c r="AD232" s="777"/>
      <c r="AE232" s="778"/>
      <c r="AF232" s="777"/>
      <c r="AG232" s="778"/>
      <c r="AH232" s="777"/>
      <c r="AI232" s="778"/>
      <c r="AJ232" s="777"/>
      <c r="AK232" s="778"/>
      <c r="AL232" s="777"/>
      <c r="AM232" s="778"/>
      <c r="AN232" s="1751"/>
      <c r="AO232" s="1752"/>
      <c r="AP232" s="2115"/>
      <c r="AQ232" s="2116"/>
      <c r="AR232" s="777"/>
      <c r="AS232" s="778"/>
      <c r="AT232" s="777"/>
      <c r="AU232" s="778"/>
      <c r="AV232" s="1071"/>
      <c r="JQ232" s="44"/>
      <c r="JR232" s="586" t="s">
        <v>7</v>
      </c>
      <c r="JS232" s="587" t="s">
        <v>31</v>
      </c>
      <c r="JT232" s="690"/>
      <c r="JU232" s="45">
        <f>JT232*G236</f>
        <v>0</v>
      </c>
      <c r="JV232" s="45">
        <v>0</v>
      </c>
      <c r="JW232" s="45">
        <f>JV232*G236</f>
        <v>0</v>
      </c>
      <c r="JX232" s="45">
        <v>0</v>
      </c>
      <c r="JY232" s="588">
        <f>JX232*G236</f>
        <v>0</v>
      </c>
      <c r="KW232" s="46" t="s">
        <v>110</v>
      </c>
      <c r="KY232" s="46" t="s">
        <v>105</v>
      </c>
      <c r="KZ232" s="46" t="s">
        <v>46</v>
      </c>
      <c r="LD232" s="46" t="s">
        <v>103</v>
      </c>
      <c r="LJ232" s="589">
        <f>IF(JS232="základní",I236,0)</f>
        <v>829.4</v>
      </c>
      <c r="LK232" s="589">
        <f>IF(JS232="snížená",I236,0)</f>
        <v>0</v>
      </c>
      <c r="LL232" s="589">
        <f>IF(JS232="zákl. přenesená",I236,0)</f>
        <v>0</v>
      </c>
      <c r="LM232" s="589">
        <f>IF(JS232="sníž. přenesená",I236,0)</f>
        <v>0</v>
      </c>
      <c r="LN232" s="589">
        <f>IF(JS232="nulová",I236,0)</f>
        <v>0</v>
      </c>
      <c r="LO232" s="46" t="s">
        <v>45</v>
      </c>
      <c r="LP232" s="589">
        <f>ROUND(H236*G236,2)</f>
        <v>829.4</v>
      </c>
      <c r="LQ232" s="46" t="s">
        <v>110</v>
      </c>
      <c r="LR232" s="46" t="s">
        <v>1670</v>
      </c>
    </row>
    <row r="233" spans="1:330" s="751" customFormat="1" ht="30" customHeight="1" x14ac:dyDescent="0.2">
      <c r="A233" s="750"/>
      <c r="B233" s="550" t="s">
        <v>415</v>
      </c>
      <c r="C233" s="558" t="s">
        <v>105</v>
      </c>
      <c r="D233" s="559" t="s">
        <v>1664</v>
      </c>
      <c r="E233" s="560" t="s">
        <v>1665</v>
      </c>
      <c r="F233" s="561" t="s">
        <v>108</v>
      </c>
      <c r="G233" s="562">
        <v>7.54</v>
      </c>
      <c r="H233" s="563">
        <v>533.79999999999995</v>
      </c>
      <c r="I233" s="772">
        <f>ROUND(H233*G233,2)</f>
        <v>4024.85</v>
      </c>
      <c r="J233" s="783"/>
      <c r="K233" s="784">
        <f>ROUND(J233*$H233,2)</f>
        <v>0</v>
      </c>
      <c r="L233" s="783"/>
      <c r="M233" s="784">
        <f>ROUND(L233*$H233,2)</f>
        <v>0</v>
      </c>
      <c r="N233" s="783"/>
      <c r="O233" s="784">
        <f>ROUND(N233*$H233,2)</f>
        <v>0</v>
      </c>
      <c r="P233" s="783"/>
      <c r="Q233" s="784">
        <f>ROUND(P233*$H233,2)</f>
        <v>0</v>
      </c>
      <c r="R233" s="783"/>
      <c r="S233" s="784">
        <f>ROUND(R233*$H233,2)</f>
        <v>0</v>
      </c>
      <c r="T233" s="783"/>
      <c r="U233" s="784">
        <f>ROUND(T233*$H233,2)</f>
        <v>0</v>
      </c>
      <c r="V233" s="1757"/>
      <c r="W233" s="1758">
        <f>ROUND(V233*$H233,2)</f>
        <v>0</v>
      </c>
      <c r="X233" s="783"/>
      <c r="Y233" s="784">
        <f>ROUND(X233*$H233,2)</f>
        <v>0</v>
      </c>
      <c r="Z233" s="1757"/>
      <c r="AA233" s="1758">
        <f>ROUND(Z233*$H233,2)</f>
        <v>0</v>
      </c>
      <c r="AB233" s="1757"/>
      <c r="AC233" s="1758">
        <f>ROUND(AB233*$H233,2)</f>
        <v>0</v>
      </c>
      <c r="AD233" s="783"/>
      <c r="AE233" s="784">
        <f>ROUND(AD233*$H233,2)</f>
        <v>0</v>
      </c>
      <c r="AF233" s="783"/>
      <c r="AG233" s="784">
        <f>ROUND(AF233*$H233,2)</f>
        <v>0</v>
      </c>
      <c r="AH233" s="783"/>
      <c r="AI233" s="784">
        <f>ROUND(AH233*$H233,2)</f>
        <v>0</v>
      </c>
      <c r="AJ233" s="783"/>
      <c r="AK233" s="784">
        <f>ROUND(AJ233*$H233,2)</f>
        <v>0</v>
      </c>
      <c r="AL233" s="783"/>
      <c r="AM233" s="784">
        <f>ROUND(AL233*$H233,2)</f>
        <v>0</v>
      </c>
      <c r="AN233" s="1757"/>
      <c r="AO233" s="1758">
        <f>ROUND(AN233*$H233,2)</f>
        <v>0</v>
      </c>
      <c r="AP233" s="2121"/>
      <c r="AQ233" s="2122">
        <f>ROUND(AP233*$H233,2)</f>
        <v>0</v>
      </c>
      <c r="AR233" s="783">
        <f>AP233+AN233+AL233+AJ233+AH233+AF233+AD233+AB233+Z233+X233+V233+T233+R233+P233+N233+L233+J233</f>
        <v>0</v>
      </c>
      <c r="AS233" s="784">
        <f>ROUND(AR233*H233,2)</f>
        <v>0</v>
      </c>
      <c r="AT233" s="783">
        <f>G233-AR233</f>
        <v>7.54</v>
      </c>
      <c r="AU233" s="784">
        <f>ROUND(AT233*H233,2)</f>
        <v>4024.85</v>
      </c>
      <c r="AV233" s="1072">
        <f>AU233/I233</f>
        <v>1</v>
      </c>
      <c r="JQ233" s="752"/>
      <c r="JR233" s="753"/>
      <c r="JS233" s="636"/>
      <c r="JT233" s="636"/>
      <c r="JU233" s="636"/>
      <c r="JV233" s="636"/>
      <c r="JW233" s="636"/>
      <c r="JX233" s="636"/>
      <c r="JY233" s="754"/>
      <c r="KY233" s="755" t="s">
        <v>114</v>
      </c>
      <c r="KZ233" s="755" t="s">
        <v>46</v>
      </c>
      <c r="LA233" s="751" t="s">
        <v>46</v>
      </c>
      <c r="LB233" s="751" t="s">
        <v>23</v>
      </c>
      <c r="LC233" s="751" t="s">
        <v>45</v>
      </c>
      <c r="LD233" s="755" t="s">
        <v>103</v>
      </c>
    </row>
    <row r="234" spans="1:330" s="3" customFormat="1" ht="30" customHeight="1" x14ac:dyDescent="0.2">
      <c r="A234" s="43"/>
      <c r="B234" s="625"/>
      <c r="C234" s="689" t="s">
        <v>112</v>
      </c>
      <c r="D234" s="690"/>
      <c r="E234" s="626" t="s">
        <v>381</v>
      </c>
      <c r="F234" s="690"/>
      <c r="G234" s="690"/>
      <c r="H234" s="197"/>
      <c r="I234" s="690"/>
      <c r="J234" s="777"/>
      <c r="K234" s="778"/>
      <c r="L234" s="777"/>
      <c r="M234" s="778"/>
      <c r="N234" s="777"/>
      <c r="O234" s="778"/>
      <c r="P234" s="777"/>
      <c r="Q234" s="778"/>
      <c r="R234" s="777"/>
      <c r="S234" s="778"/>
      <c r="T234" s="777"/>
      <c r="U234" s="778"/>
      <c r="V234" s="1751"/>
      <c r="W234" s="1752"/>
      <c r="X234" s="777"/>
      <c r="Y234" s="778"/>
      <c r="Z234" s="1751"/>
      <c r="AA234" s="1752"/>
      <c r="AB234" s="1751"/>
      <c r="AC234" s="1752"/>
      <c r="AD234" s="777"/>
      <c r="AE234" s="778"/>
      <c r="AF234" s="777"/>
      <c r="AG234" s="778"/>
      <c r="AH234" s="777"/>
      <c r="AI234" s="778"/>
      <c r="AJ234" s="777"/>
      <c r="AK234" s="778"/>
      <c r="AL234" s="777"/>
      <c r="AM234" s="778"/>
      <c r="AN234" s="1751"/>
      <c r="AO234" s="1752"/>
      <c r="AP234" s="2115"/>
      <c r="AQ234" s="2116"/>
      <c r="AR234" s="777"/>
      <c r="AS234" s="778"/>
      <c r="AT234" s="777"/>
      <c r="AU234" s="778"/>
      <c r="AV234" s="1071"/>
      <c r="JQ234" s="44"/>
      <c r="JR234" s="586" t="s">
        <v>7</v>
      </c>
      <c r="JS234" s="587" t="s">
        <v>31</v>
      </c>
      <c r="JT234" s="690"/>
      <c r="JU234" s="45">
        <f>JT234*G238</f>
        <v>0</v>
      </c>
      <c r="JV234" s="45">
        <v>0</v>
      </c>
      <c r="JW234" s="45">
        <f>JV234*G238</f>
        <v>0</v>
      </c>
      <c r="JX234" s="45">
        <v>0</v>
      </c>
      <c r="JY234" s="588">
        <f>JX234*G238</f>
        <v>0</v>
      </c>
      <c r="KW234" s="46" t="s">
        <v>110</v>
      </c>
      <c r="KY234" s="46" t="s">
        <v>105</v>
      </c>
      <c r="KZ234" s="46" t="s">
        <v>46</v>
      </c>
      <c r="LD234" s="46" t="s">
        <v>103</v>
      </c>
      <c r="LJ234" s="589">
        <f>IF(JS234="základní",I238,0)</f>
        <v>28995.03</v>
      </c>
      <c r="LK234" s="589">
        <f>IF(JS234="snížená",I238,0)</f>
        <v>0</v>
      </c>
      <c r="LL234" s="589">
        <f>IF(JS234="zákl. přenesená",I238,0)</f>
        <v>0</v>
      </c>
      <c r="LM234" s="589">
        <f>IF(JS234="sníž. přenesená",I238,0)</f>
        <v>0</v>
      </c>
      <c r="LN234" s="589">
        <f>IF(JS234="nulová",I238,0)</f>
        <v>0</v>
      </c>
      <c r="LO234" s="46" t="s">
        <v>45</v>
      </c>
      <c r="LP234" s="589">
        <f>ROUND(H238*G238,2)</f>
        <v>28995.03</v>
      </c>
      <c r="LQ234" s="46" t="s">
        <v>110</v>
      </c>
      <c r="LR234" s="46" t="s">
        <v>1671</v>
      </c>
    </row>
    <row r="235" spans="1:330" s="751" customFormat="1" ht="30" customHeight="1" x14ac:dyDescent="0.2">
      <c r="A235" s="750"/>
      <c r="B235" s="633"/>
      <c r="C235" s="689" t="s">
        <v>114</v>
      </c>
      <c r="D235" s="634" t="s">
        <v>7</v>
      </c>
      <c r="E235" s="635" t="s">
        <v>1667</v>
      </c>
      <c r="F235" s="636"/>
      <c r="G235" s="637">
        <v>7.54</v>
      </c>
      <c r="H235" s="638"/>
      <c r="I235" s="636"/>
      <c r="J235" s="781"/>
      <c r="K235" s="782"/>
      <c r="L235" s="781"/>
      <c r="M235" s="782"/>
      <c r="N235" s="781"/>
      <c r="O235" s="782"/>
      <c r="P235" s="781"/>
      <c r="Q235" s="782"/>
      <c r="R235" s="781"/>
      <c r="S235" s="782"/>
      <c r="T235" s="781"/>
      <c r="U235" s="782"/>
      <c r="V235" s="1755"/>
      <c r="W235" s="1756"/>
      <c r="X235" s="781"/>
      <c r="Y235" s="782"/>
      <c r="Z235" s="1755"/>
      <c r="AA235" s="1756"/>
      <c r="AB235" s="1755"/>
      <c r="AC235" s="1756"/>
      <c r="AD235" s="781"/>
      <c r="AE235" s="782"/>
      <c r="AF235" s="781"/>
      <c r="AG235" s="782"/>
      <c r="AH235" s="781"/>
      <c r="AI235" s="782"/>
      <c r="AJ235" s="781"/>
      <c r="AK235" s="782"/>
      <c r="AL235" s="781"/>
      <c r="AM235" s="782"/>
      <c r="AN235" s="1755"/>
      <c r="AO235" s="1756"/>
      <c r="AP235" s="2119"/>
      <c r="AQ235" s="2120"/>
      <c r="AR235" s="781"/>
      <c r="AS235" s="782"/>
      <c r="AT235" s="781"/>
      <c r="AU235" s="782"/>
      <c r="AV235" s="919"/>
      <c r="JQ235" s="752"/>
      <c r="JR235" s="753"/>
      <c r="JS235" s="636"/>
      <c r="JT235" s="636"/>
      <c r="JU235" s="636"/>
      <c r="JV235" s="636"/>
      <c r="JW235" s="636"/>
      <c r="JX235" s="636"/>
      <c r="JY235" s="754"/>
      <c r="KY235" s="755" t="s">
        <v>114</v>
      </c>
      <c r="KZ235" s="755" t="s">
        <v>46</v>
      </c>
      <c r="LA235" s="751" t="s">
        <v>46</v>
      </c>
      <c r="LB235" s="751" t="s">
        <v>23</v>
      </c>
      <c r="LC235" s="751" t="s">
        <v>44</v>
      </c>
      <c r="LD235" s="755" t="s">
        <v>103</v>
      </c>
    </row>
    <row r="236" spans="1:330" s="751" customFormat="1" ht="30" customHeight="1" x14ac:dyDescent="0.2">
      <c r="A236" s="750"/>
      <c r="B236" s="550" t="s">
        <v>420</v>
      </c>
      <c r="C236" s="558" t="s">
        <v>105</v>
      </c>
      <c r="D236" s="559" t="s">
        <v>1668</v>
      </c>
      <c r="E236" s="560" t="s">
        <v>1669</v>
      </c>
      <c r="F236" s="561" t="s">
        <v>108</v>
      </c>
      <c r="G236" s="562">
        <v>7.54</v>
      </c>
      <c r="H236" s="563">
        <v>110</v>
      </c>
      <c r="I236" s="772">
        <f>ROUND(H236*G236,2)</f>
        <v>829.4</v>
      </c>
      <c r="J236" s="783"/>
      <c r="K236" s="784">
        <f>ROUND(J236*$H236,2)</f>
        <v>0</v>
      </c>
      <c r="L236" s="783"/>
      <c r="M236" s="784">
        <f>ROUND(L236*$H236,2)</f>
        <v>0</v>
      </c>
      <c r="N236" s="783"/>
      <c r="O236" s="784">
        <f>ROUND(N236*$H236,2)</f>
        <v>0</v>
      </c>
      <c r="P236" s="783"/>
      <c r="Q236" s="784">
        <f>ROUND(P236*$H236,2)</f>
        <v>0</v>
      </c>
      <c r="R236" s="783"/>
      <c r="S236" s="784">
        <f>ROUND(R236*$H236,2)</f>
        <v>0</v>
      </c>
      <c r="T236" s="783"/>
      <c r="U236" s="784">
        <f>ROUND(T236*$H236,2)</f>
        <v>0</v>
      </c>
      <c r="V236" s="1757"/>
      <c r="W236" s="1758">
        <f>ROUND(V236*$H236,2)</f>
        <v>0</v>
      </c>
      <c r="X236" s="783"/>
      <c r="Y236" s="784">
        <f>ROUND(X236*$H236,2)</f>
        <v>0</v>
      </c>
      <c r="Z236" s="1757"/>
      <c r="AA236" s="1758">
        <f>ROUND(Z236*$H236,2)</f>
        <v>0</v>
      </c>
      <c r="AB236" s="1757"/>
      <c r="AC236" s="1758">
        <f>ROUND(AB236*$H236,2)</f>
        <v>0</v>
      </c>
      <c r="AD236" s="783"/>
      <c r="AE236" s="784">
        <f>ROUND(AD236*$H236,2)</f>
        <v>0</v>
      </c>
      <c r="AF236" s="783"/>
      <c r="AG236" s="784">
        <f>ROUND(AF236*$H236,2)</f>
        <v>0</v>
      </c>
      <c r="AH236" s="783"/>
      <c r="AI236" s="784">
        <f>ROUND(AH236*$H236,2)</f>
        <v>0</v>
      </c>
      <c r="AJ236" s="783"/>
      <c r="AK236" s="784">
        <f>ROUND(AJ236*$H236,2)</f>
        <v>0</v>
      </c>
      <c r="AL236" s="783"/>
      <c r="AM236" s="784">
        <f>ROUND(AL236*$H236,2)</f>
        <v>0</v>
      </c>
      <c r="AN236" s="1757">
        <v>7</v>
      </c>
      <c r="AO236" s="1758">
        <f>ROUND(AN236*$H236,2)</f>
        <v>770</v>
      </c>
      <c r="AP236" s="2121"/>
      <c r="AQ236" s="2122">
        <f>ROUND(AP236*$H236,2)</f>
        <v>0</v>
      </c>
      <c r="AR236" s="783">
        <f>AP236+AN236+AL236+AJ236+AH236+AF236+AD236+AB236+Z236+X236+V236+T236+R236+P236+N236+L236+J236</f>
        <v>7</v>
      </c>
      <c r="AS236" s="784">
        <f>ROUND(AR236*H236,2)</f>
        <v>770</v>
      </c>
      <c r="AT236" s="783">
        <f>G236-AR236</f>
        <v>0.54</v>
      </c>
      <c r="AU236" s="784">
        <f>ROUND(AT236*H236,2)</f>
        <v>59.4</v>
      </c>
      <c r="AV236" s="1072">
        <f>AU236/I236</f>
        <v>7.161803713527852E-2</v>
      </c>
      <c r="JQ236" s="752"/>
      <c r="JR236" s="753"/>
      <c r="JS236" s="636"/>
      <c r="JT236" s="636"/>
      <c r="JU236" s="636"/>
      <c r="JV236" s="636"/>
      <c r="JW236" s="636"/>
      <c r="JX236" s="636"/>
      <c r="JY236" s="754"/>
      <c r="KY236" s="755" t="s">
        <v>114</v>
      </c>
      <c r="KZ236" s="755" t="s">
        <v>46</v>
      </c>
      <c r="LA236" s="751" t="s">
        <v>46</v>
      </c>
      <c r="LB236" s="751" t="s">
        <v>23</v>
      </c>
      <c r="LC236" s="751" t="s">
        <v>44</v>
      </c>
      <c r="LD236" s="755" t="s">
        <v>103</v>
      </c>
    </row>
    <row r="237" spans="1:330" s="751" customFormat="1" ht="30" customHeight="1" x14ac:dyDescent="0.2">
      <c r="A237" s="750"/>
      <c r="B237" s="633"/>
      <c r="C237" s="689" t="s">
        <v>114</v>
      </c>
      <c r="D237" s="634" t="s">
        <v>7</v>
      </c>
      <c r="E237" s="635" t="s">
        <v>1667</v>
      </c>
      <c r="F237" s="636"/>
      <c r="G237" s="637">
        <v>7.54</v>
      </c>
      <c r="H237" s="638"/>
      <c r="I237" s="636"/>
      <c r="J237" s="781"/>
      <c r="K237" s="782"/>
      <c r="L237" s="781"/>
      <c r="M237" s="782"/>
      <c r="N237" s="781"/>
      <c r="O237" s="782"/>
      <c r="P237" s="781"/>
      <c r="Q237" s="782"/>
      <c r="R237" s="781"/>
      <c r="S237" s="782"/>
      <c r="T237" s="781"/>
      <c r="U237" s="782"/>
      <c r="V237" s="1755"/>
      <c r="W237" s="1756"/>
      <c r="X237" s="781"/>
      <c r="Y237" s="782"/>
      <c r="Z237" s="1755"/>
      <c r="AA237" s="1756"/>
      <c r="AB237" s="1755"/>
      <c r="AC237" s="1756"/>
      <c r="AD237" s="781"/>
      <c r="AE237" s="782"/>
      <c r="AF237" s="781"/>
      <c r="AG237" s="782"/>
      <c r="AH237" s="781"/>
      <c r="AI237" s="782"/>
      <c r="AJ237" s="781"/>
      <c r="AK237" s="782"/>
      <c r="AL237" s="781"/>
      <c r="AM237" s="782"/>
      <c r="AN237" s="1755"/>
      <c r="AO237" s="1756"/>
      <c r="AP237" s="2119"/>
      <c r="AQ237" s="2120"/>
      <c r="AR237" s="781"/>
      <c r="AS237" s="782"/>
      <c r="AT237" s="781"/>
      <c r="AU237" s="782"/>
      <c r="AV237" s="919"/>
      <c r="JQ237" s="752"/>
      <c r="JR237" s="753"/>
      <c r="JS237" s="636"/>
      <c r="JT237" s="636"/>
      <c r="JU237" s="636"/>
      <c r="JV237" s="636"/>
      <c r="JW237" s="636"/>
      <c r="JX237" s="636"/>
      <c r="JY237" s="754"/>
      <c r="KY237" s="755" t="s">
        <v>114</v>
      </c>
      <c r="KZ237" s="755" t="s">
        <v>46</v>
      </c>
      <c r="LA237" s="751" t="s">
        <v>46</v>
      </c>
      <c r="LB237" s="751" t="s">
        <v>23</v>
      </c>
      <c r="LC237" s="751" t="s">
        <v>44</v>
      </c>
      <c r="LD237" s="755" t="s">
        <v>103</v>
      </c>
    </row>
    <row r="238" spans="1:330" s="763" customFormat="1" ht="30" customHeight="1" x14ac:dyDescent="0.2">
      <c r="A238" s="762"/>
      <c r="B238" s="550" t="s">
        <v>426</v>
      </c>
      <c r="C238" s="558" t="s">
        <v>105</v>
      </c>
      <c r="D238" s="559" t="s">
        <v>389</v>
      </c>
      <c r="E238" s="560" t="s">
        <v>810</v>
      </c>
      <c r="F238" s="561" t="s">
        <v>108</v>
      </c>
      <c r="G238" s="562">
        <v>3411.18</v>
      </c>
      <c r="H238" s="563">
        <v>8.5</v>
      </c>
      <c r="I238" s="772">
        <f>ROUND(H238*G238,2)</f>
        <v>28995.03</v>
      </c>
      <c r="J238" s="783"/>
      <c r="K238" s="784">
        <f>ROUND(J238*$H238,2)</f>
        <v>0</v>
      </c>
      <c r="L238" s="783"/>
      <c r="M238" s="784">
        <f>ROUND(L238*$H238,2)</f>
        <v>0</v>
      </c>
      <c r="N238" s="783"/>
      <c r="O238" s="784">
        <f>ROUND(N238*$H238,2)</f>
        <v>0</v>
      </c>
      <c r="P238" s="783"/>
      <c r="Q238" s="784">
        <f>ROUND(P238*$H238,2)</f>
        <v>0</v>
      </c>
      <c r="R238" s="783"/>
      <c r="S238" s="784">
        <f>ROUND(R238*$H238,2)</f>
        <v>0</v>
      </c>
      <c r="T238" s="783"/>
      <c r="U238" s="784">
        <f>ROUND(T238*$H238,2)</f>
        <v>0</v>
      </c>
      <c r="V238" s="1757"/>
      <c r="W238" s="1758">
        <f>ROUND(V238*$H238,2)</f>
        <v>0</v>
      </c>
      <c r="X238" s="783"/>
      <c r="Y238" s="784">
        <f>ROUND(X238*$H238,2)</f>
        <v>0</v>
      </c>
      <c r="Z238" s="1757"/>
      <c r="AA238" s="1758">
        <f>ROUND(Z238*$H238,2)</f>
        <v>0</v>
      </c>
      <c r="AB238" s="1757"/>
      <c r="AC238" s="1758">
        <f>ROUND(AB238*$H238,2)</f>
        <v>0</v>
      </c>
      <c r="AD238" s="783"/>
      <c r="AE238" s="784">
        <f>ROUND(AD238*$H238,2)</f>
        <v>0</v>
      </c>
      <c r="AF238" s="783"/>
      <c r="AG238" s="784">
        <f>ROUND(AF238*$H238,2)</f>
        <v>0</v>
      </c>
      <c r="AH238" s="783"/>
      <c r="AI238" s="784">
        <f>ROUND(AH238*$H238,2)</f>
        <v>0</v>
      </c>
      <c r="AJ238" s="783"/>
      <c r="AK238" s="784">
        <f>ROUND(AJ238*$H238,2)</f>
        <v>0</v>
      </c>
      <c r="AL238" s="783"/>
      <c r="AM238" s="784">
        <f>ROUND(AL238*$H238,2)</f>
        <v>0</v>
      </c>
      <c r="AN238" s="1757">
        <v>1100</v>
      </c>
      <c r="AO238" s="1758">
        <f>ROUND(AN238*$H238,2)</f>
        <v>9350</v>
      </c>
      <c r="AP238" s="2121">
        <v>2100</v>
      </c>
      <c r="AQ238" s="2122">
        <f>ROUND(AP238*$H238,2)</f>
        <v>17850</v>
      </c>
      <c r="AR238" s="783">
        <f>AP238+AN238+AL238+AJ238+AH238+AF238+AD238+AB238+Z238+X238+V238+T238+R238+P238+N238+L238+J238</f>
        <v>3200</v>
      </c>
      <c r="AS238" s="784">
        <f>ROUND(AR238*H238,2)</f>
        <v>27200</v>
      </c>
      <c r="AT238" s="783">
        <f>G238-AR238</f>
        <v>211.17999999999984</v>
      </c>
      <c r="AU238" s="784">
        <f>ROUND(AT238*H238,2)</f>
        <v>1795.03</v>
      </c>
      <c r="AV238" s="1072">
        <f>AU238/I238</f>
        <v>6.1908195990830153E-2</v>
      </c>
      <c r="JQ238" s="764"/>
      <c r="JR238" s="765"/>
      <c r="JS238" s="643"/>
      <c r="JT238" s="643"/>
      <c r="JU238" s="643"/>
      <c r="JV238" s="643"/>
      <c r="JW238" s="643"/>
      <c r="JX238" s="643"/>
      <c r="JY238" s="766"/>
      <c r="KY238" s="767" t="s">
        <v>114</v>
      </c>
      <c r="KZ238" s="767" t="s">
        <v>46</v>
      </c>
      <c r="LA238" s="763" t="s">
        <v>110</v>
      </c>
      <c r="LB238" s="763" t="s">
        <v>23</v>
      </c>
      <c r="LC238" s="763" t="s">
        <v>45</v>
      </c>
      <c r="LD238" s="767" t="s">
        <v>103</v>
      </c>
    </row>
    <row r="239" spans="1:330" s="3" customFormat="1" ht="30" customHeight="1" x14ac:dyDescent="0.2">
      <c r="A239" s="43"/>
      <c r="B239" s="633"/>
      <c r="C239" s="689" t="s">
        <v>114</v>
      </c>
      <c r="D239" s="634" t="s">
        <v>7</v>
      </c>
      <c r="E239" s="635" t="s">
        <v>1672</v>
      </c>
      <c r="F239" s="636"/>
      <c r="G239" s="637">
        <v>2683.89</v>
      </c>
      <c r="H239" s="638"/>
      <c r="I239" s="636"/>
      <c r="J239" s="777"/>
      <c r="K239" s="778"/>
      <c r="L239" s="777"/>
      <c r="M239" s="778"/>
      <c r="N239" s="777"/>
      <c r="O239" s="778"/>
      <c r="P239" s="777"/>
      <c r="Q239" s="778"/>
      <c r="R239" s="777"/>
      <c r="S239" s="778"/>
      <c r="T239" s="777"/>
      <c r="U239" s="778"/>
      <c r="V239" s="1751"/>
      <c r="W239" s="1752"/>
      <c r="X239" s="777"/>
      <c r="Y239" s="778"/>
      <c r="Z239" s="1751"/>
      <c r="AA239" s="1752"/>
      <c r="AB239" s="1751"/>
      <c r="AC239" s="1752"/>
      <c r="AD239" s="777"/>
      <c r="AE239" s="778"/>
      <c r="AF239" s="777"/>
      <c r="AG239" s="778"/>
      <c r="AH239" s="777"/>
      <c r="AI239" s="778"/>
      <c r="AJ239" s="777"/>
      <c r="AK239" s="778"/>
      <c r="AL239" s="777"/>
      <c r="AM239" s="778"/>
      <c r="AN239" s="1751"/>
      <c r="AO239" s="1752"/>
      <c r="AP239" s="2115"/>
      <c r="AQ239" s="2116"/>
      <c r="AR239" s="777"/>
      <c r="AS239" s="778"/>
      <c r="AT239" s="777"/>
      <c r="AU239" s="778"/>
      <c r="AV239" s="1071"/>
      <c r="JQ239" s="44"/>
      <c r="JR239" s="586" t="s">
        <v>7</v>
      </c>
      <c r="JS239" s="587" t="s">
        <v>31</v>
      </c>
      <c r="JT239" s="690"/>
      <c r="JU239" s="45">
        <f>JT239*G243</f>
        <v>0</v>
      </c>
      <c r="JV239" s="45">
        <v>0</v>
      </c>
      <c r="JW239" s="45">
        <f>JV239*G243</f>
        <v>0</v>
      </c>
      <c r="JX239" s="45">
        <v>0</v>
      </c>
      <c r="JY239" s="588">
        <f>JX239*G243</f>
        <v>0</v>
      </c>
      <c r="KW239" s="46" t="s">
        <v>110</v>
      </c>
      <c r="KY239" s="46" t="s">
        <v>105</v>
      </c>
      <c r="KZ239" s="46" t="s">
        <v>46</v>
      </c>
      <c r="LD239" s="46" t="s">
        <v>103</v>
      </c>
      <c r="LJ239" s="589">
        <f>IF(JS239="základní",I243,0)</f>
        <v>20646.91</v>
      </c>
      <c r="LK239" s="589">
        <f>IF(JS239="snížená",I243,0)</f>
        <v>0</v>
      </c>
      <c r="LL239" s="589">
        <f>IF(JS239="zákl. přenesená",I243,0)</f>
        <v>0</v>
      </c>
      <c r="LM239" s="589">
        <f>IF(JS239="sníž. přenesená",I243,0)</f>
        <v>0</v>
      </c>
      <c r="LN239" s="589">
        <f>IF(JS239="nulová",I243,0)</f>
        <v>0</v>
      </c>
      <c r="LO239" s="46" t="s">
        <v>45</v>
      </c>
      <c r="LP239" s="589">
        <f>ROUND(H243*G243,2)</f>
        <v>20646.91</v>
      </c>
      <c r="LQ239" s="46" t="s">
        <v>110</v>
      </c>
      <c r="LR239" s="46" t="s">
        <v>1677</v>
      </c>
    </row>
    <row r="240" spans="1:330" s="3" customFormat="1" ht="30" customHeight="1" x14ac:dyDescent="0.2">
      <c r="A240" s="43"/>
      <c r="B240" s="633"/>
      <c r="C240" s="689" t="s">
        <v>114</v>
      </c>
      <c r="D240" s="634" t="s">
        <v>7</v>
      </c>
      <c r="E240" s="635" t="s">
        <v>1673</v>
      </c>
      <c r="F240" s="636"/>
      <c r="G240" s="637">
        <v>715.23</v>
      </c>
      <c r="H240" s="638"/>
      <c r="I240" s="636"/>
      <c r="J240" s="777"/>
      <c r="K240" s="778"/>
      <c r="L240" s="777"/>
      <c r="M240" s="778"/>
      <c r="N240" s="777"/>
      <c r="O240" s="778"/>
      <c r="P240" s="777"/>
      <c r="Q240" s="778"/>
      <c r="R240" s="777"/>
      <c r="S240" s="778"/>
      <c r="T240" s="777"/>
      <c r="U240" s="778"/>
      <c r="V240" s="1751"/>
      <c r="W240" s="1752"/>
      <c r="X240" s="777"/>
      <c r="Y240" s="778"/>
      <c r="Z240" s="1751"/>
      <c r="AA240" s="1752"/>
      <c r="AB240" s="1751"/>
      <c r="AC240" s="1752"/>
      <c r="AD240" s="777"/>
      <c r="AE240" s="778"/>
      <c r="AF240" s="777"/>
      <c r="AG240" s="778"/>
      <c r="AH240" s="777"/>
      <c r="AI240" s="778"/>
      <c r="AJ240" s="777"/>
      <c r="AK240" s="778"/>
      <c r="AL240" s="777"/>
      <c r="AM240" s="778"/>
      <c r="AN240" s="1751"/>
      <c r="AO240" s="1752"/>
      <c r="AP240" s="2115"/>
      <c r="AQ240" s="2116"/>
      <c r="AR240" s="777"/>
      <c r="AS240" s="778"/>
      <c r="AT240" s="777"/>
      <c r="AU240" s="778"/>
      <c r="AV240" s="1071"/>
      <c r="JQ240" s="44"/>
      <c r="JR240" s="742"/>
      <c r="JS240" s="690"/>
      <c r="JT240" s="690"/>
      <c r="JU240" s="690"/>
      <c r="JV240" s="690"/>
      <c r="JW240" s="690"/>
      <c r="JX240" s="690"/>
      <c r="JY240" s="743"/>
      <c r="KY240" s="46" t="s">
        <v>112</v>
      </c>
      <c r="KZ240" s="46" t="s">
        <v>46</v>
      </c>
    </row>
    <row r="241" spans="1:330" s="751" customFormat="1" ht="30" customHeight="1" x14ac:dyDescent="0.2">
      <c r="A241" s="750"/>
      <c r="B241" s="633"/>
      <c r="C241" s="689" t="s">
        <v>114</v>
      </c>
      <c r="D241" s="634" t="s">
        <v>7</v>
      </c>
      <c r="E241" s="635" t="s">
        <v>1674</v>
      </c>
      <c r="F241" s="636"/>
      <c r="G241" s="637">
        <v>12.06</v>
      </c>
      <c r="H241" s="638"/>
      <c r="I241" s="636"/>
      <c r="J241" s="781"/>
      <c r="K241" s="782"/>
      <c r="L241" s="781"/>
      <c r="M241" s="782"/>
      <c r="N241" s="781"/>
      <c r="O241" s="782"/>
      <c r="P241" s="781"/>
      <c r="Q241" s="782"/>
      <c r="R241" s="781"/>
      <c r="S241" s="782"/>
      <c r="T241" s="781"/>
      <c r="U241" s="782"/>
      <c r="V241" s="1755"/>
      <c r="W241" s="1756"/>
      <c r="X241" s="781"/>
      <c r="Y241" s="782"/>
      <c r="Z241" s="1755"/>
      <c r="AA241" s="1756"/>
      <c r="AB241" s="1755"/>
      <c r="AC241" s="1756"/>
      <c r="AD241" s="781"/>
      <c r="AE241" s="782"/>
      <c r="AF241" s="781"/>
      <c r="AG241" s="782"/>
      <c r="AH241" s="781"/>
      <c r="AI241" s="782"/>
      <c r="AJ241" s="781"/>
      <c r="AK241" s="782"/>
      <c r="AL241" s="781"/>
      <c r="AM241" s="782"/>
      <c r="AN241" s="1755"/>
      <c r="AO241" s="1756"/>
      <c r="AP241" s="2119"/>
      <c r="AQ241" s="2120"/>
      <c r="AR241" s="781"/>
      <c r="AS241" s="782"/>
      <c r="AT241" s="781"/>
      <c r="AU241" s="782"/>
      <c r="AV241" s="919"/>
      <c r="JQ241" s="752"/>
      <c r="JR241" s="753"/>
      <c r="JS241" s="636"/>
      <c r="JT241" s="636"/>
      <c r="JU241" s="636"/>
      <c r="JV241" s="636"/>
      <c r="JW241" s="636"/>
      <c r="JX241" s="636"/>
      <c r="JY241" s="754"/>
      <c r="KY241" s="755" t="s">
        <v>114</v>
      </c>
      <c r="KZ241" s="755" t="s">
        <v>46</v>
      </c>
      <c r="LA241" s="751" t="s">
        <v>46</v>
      </c>
      <c r="LB241" s="751" t="s">
        <v>23</v>
      </c>
      <c r="LC241" s="751" t="s">
        <v>45</v>
      </c>
      <c r="LD241" s="755" t="s">
        <v>103</v>
      </c>
    </row>
    <row r="242" spans="1:330" s="3" customFormat="1" ht="30" customHeight="1" x14ac:dyDescent="0.2">
      <c r="A242" s="43"/>
      <c r="B242" s="640"/>
      <c r="C242" s="689" t="s">
        <v>114</v>
      </c>
      <c r="D242" s="641" t="s">
        <v>7</v>
      </c>
      <c r="E242" s="642" t="s">
        <v>132</v>
      </c>
      <c r="F242" s="643"/>
      <c r="G242" s="644">
        <v>3411.18</v>
      </c>
      <c r="H242" s="645"/>
      <c r="I242" s="643"/>
      <c r="J242" s="777"/>
      <c r="K242" s="778"/>
      <c r="L242" s="777"/>
      <c r="M242" s="778"/>
      <c r="N242" s="777"/>
      <c r="O242" s="778"/>
      <c r="P242" s="777"/>
      <c r="Q242" s="778"/>
      <c r="R242" s="777"/>
      <c r="S242" s="778"/>
      <c r="T242" s="777"/>
      <c r="U242" s="778"/>
      <c r="V242" s="1751"/>
      <c r="W242" s="1752"/>
      <c r="X242" s="777"/>
      <c r="Y242" s="778"/>
      <c r="Z242" s="1751"/>
      <c r="AA242" s="1752"/>
      <c r="AB242" s="1751"/>
      <c r="AC242" s="1752"/>
      <c r="AD242" s="777"/>
      <c r="AE242" s="778"/>
      <c r="AF242" s="777"/>
      <c r="AG242" s="778"/>
      <c r="AH242" s="777"/>
      <c r="AI242" s="778"/>
      <c r="AJ242" s="777"/>
      <c r="AK242" s="778"/>
      <c r="AL242" s="777"/>
      <c r="AM242" s="778"/>
      <c r="AN242" s="1751"/>
      <c r="AO242" s="1752"/>
      <c r="AP242" s="2115"/>
      <c r="AQ242" s="2116"/>
      <c r="AR242" s="777"/>
      <c r="AS242" s="778"/>
      <c r="AT242" s="777"/>
      <c r="AU242" s="778"/>
      <c r="AV242" s="1071"/>
      <c r="JQ242" s="44"/>
      <c r="JR242" s="586" t="s">
        <v>7</v>
      </c>
      <c r="JS242" s="587" t="s">
        <v>31</v>
      </c>
      <c r="JT242" s="690"/>
      <c r="JU242" s="45">
        <f>JT242*G246</f>
        <v>0</v>
      </c>
      <c r="JV242" s="45">
        <v>0</v>
      </c>
      <c r="JW242" s="45">
        <f>JV242*G246</f>
        <v>0</v>
      </c>
      <c r="JX242" s="45">
        <v>0</v>
      </c>
      <c r="JY242" s="588">
        <f>JX242*G246</f>
        <v>0</v>
      </c>
      <c r="KW242" s="46" t="s">
        <v>110</v>
      </c>
      <c r="KY242" s="46" t="s">
        <v>105</v>
      </c>
      <c r="KZ242" s="46" t="s">
        <v>46</v>
      </c>
      <c r="LD242" s="46" t="s">
        <v>103</v>
      </c>
      <c r="LJ242" s="589">
        <f>IF(JS242="základní",I246,0)</f>
        <v>4899.28</v>
      </c>
      <c r="LK242" s="589">
        <f>IF(JS242="snížená",I246,0)</f>
        <v>0</v>
      </c>
      <c r="LL242" s="589">
        <f>IF(JS242="zákl. přenesená",I246,0)</f>
        <v>0</v>
      </c>
      <c r="LM242" s="589">
        <f>IF(JS242="sníž. přenesená",I246,0)</f>
        <v>0</v>
      </c>
      <c r="LN242" s="589">
        <f>IF(JS242="nulová",I246,0)</f>
        <v>0</v>
      </c>
      <c r="LO242" s="46" t="s">
        <v>45</v>
      </c>
      <c r="LP242" s="589">
        <f>ROUND(H246*G246,2)</f>
        <v>4899.28</v>
      </c>
      <c r="LQ242" s="46" t="s">
        <v>110</v>
      </c>
      <c r="LR242" s="46" t="s">
        <v>1682</v>
      </c>
    </row>
    <row r="243" spans="1:330" s="3" customFormat="1" ht="30" customHeight="1" x14ac:dyDescent="0.2">
      <c r="A243" s="43"/>
      <c r="B243" s="550" t="s">
        <v>433</v>
      </c>
      <c r="C243" s="558" t="s">
        <v>105</v>
      </c>
      <c r="D243" s="559" t="s">
        <v>1675</v>
      </c>
      <c r="E243" s="560" t="s">
        <v>1676</v>
      </c>
      <c r="F243" s="561" t="s">
        <v>108</v>
      </c>
      <c r="G243" s="562">
        <v>30.08</v>
      </c>
      <c r="H243" s="563">
        <v>686.4</v>
      </c>
      <c r="I243" s="772">
        <f>ROUND(H243*G243,2)</f>
        <v>20646.91</v>
      </c>
      <c r="J243" s="783"/>
      <c r="K243" s="784">
        <f>ROUND(J243*$H243,2)</f>
        <v>0</v>
      </c>
      <c r="L243" s="783"/>
      <c r="M243" s="784">
        <f>ROUND(L243*$H243,2)</f>
        <v>0</v>
      </c>
      <c r="N243" s="783"/>
      <c r="O243" s="784">
        <f>ROUND(N243*$H243,2)</f>
        <v>0</v>
      </c>
      <c r="P243" s="783"/>
      <c r="Q243" s="784">
        <f>ROUND(P243*$H243,2)</f>
        <v>0</v>
      </c>
      <c r="R243" s="783"/>
      <c r="S243" s="784">
        <f>ROUND(R243*$H243,2)</f>
        <v>0</v>
      </c>
      <c r="T243" s="783"/>
      <c r="U243" s="784">
        <f>ROUND(T243*$H243,2)</f>
        <v>0</v>
      </c>
      <c r="V243" s="1757"/>
      <c r="W243" s="1758">
        <f>ROUND(V243*$H243,2)</f>
        <v>0</v>
      </c>
      <c r="X243" s="783"/>
      <c r="Y243" s="784">
        <f>ROUND(X243*$H243,2)</f>
        <v>0</v>
      </c>
      <c r="Z243" s="1757"/>
      <c r="AA243" s="1758">
        <f>ROUND(Z243*$H243,2)</f>
        <v>0</v>
      </c>
      <c r="AB243" s="1757"/>
      <c r="AC243" s="1758">
        <f>ROUND(AB243*$H243,2)</f>
        <v>0</v>
      </c>
      <c r="AD243" s="783"/>
      <c r="AE243" s="784">
        <f>ROUND(AD243*$H243,2)</f>
        <v>0</v>
      </c>
      <c r="AF243" s="783"/>
      <c r="AG243" s="784">
        <f>ROUND(AF243*$H243,2)</f>
        <v>0</v>
      </c>
      <c r="AH243" s="783"/>
      <c r="AI243" s="784">
        <f>ROUND(AH243*$H243,2)</f>
        <v>0</v>
      </c>
      <c r="AJ243" s="783"/>
      <c r="AK243" s="784">
        <f>ROUND(AJ243*$H243,2)</f>
        <v>0</v>
      </c>
      <c r="AL243" s="783"/>
      <c r="AM243" s="784">
        <f>ROUND(AL243*$H243,2)</f>
        <v>0</v>
      </c>
      <c r="AN243" s="1757"/>
      <c r="AO243" s="1758">
        <f>ROUND(AN243*$H243,2)</f>
        <v>0</v>
      </c>
      <c r="AP243" s="2121"/>
      <c r="AQ243" s="2122">
        <f>ROUND(AP243*$H243,2)</f>
        <v>0</v>
      </c>
      <c r="AR243" s="783">
        <f>AP243+AN243+AL243+AJ243+AH243+AF243+AD243+AB243+Z243+X243+V243+T243+R243+P243+N243+L243+J243</f>
        <v>0</v>
      </c>
      <c r="AS243" s="784">
        <f>ROUND(AR243*H243,2)</f>
        <v>0</v>
      </c>
      <c r="AT243" s="783">
        <f>G243-AR243</f>
        <v>30.08</v>
      </c>
      <c r="AU243" s="784">
        <f>ROUND(AT243*H243,2)</f>
        <v>20646.91</v>
      </c>
      <c r="AV243" s="1072">
        <f>AU243/I243</f>
        <v>1</v>
      </c>
      <c r="JQ243" s="44"/>
      <c r="JR243" s="742"/>
      <c r="JS243" s="690"/>
      <c r="JT243" s="690"/>
      <c r="JU243" s="690"/>
      <c r="JV243" s="690"/>
      <c r="JW243" s="690"/>
      <c r="JX243" s="690"/>
      <c r="JY243" s="743"/>
      <c r="KY243" s="46" t="s">
        <v>112</v>
      </c>
      <c r="KZ243" s="46" t="s">
        <v>46</v>
      </c>
    </row>
    <row r="244" spans="1:330" s="745" customFormat="1" ht="30" customHeight="1" x14ac:dyDescent="0.2">
      <c r="A244" s="744"/>
      <c r="B244" s="625"/>
      <c r="C244" s="689" t="s">
        <v>112</v>
      </c>
      <c r="D244" s="690"/>
      <c r="E244" s="626" t="s">
        <v>1678</v>
      </c>
      <c r="F244" s="690"/>
      <c r="G244" s="690"/>
      <c r="H244" s="197"/>
      <c r="I244" s="690"/>
      <c r="J244" s="779"/>
      <c r="K244" s="780"/>
      <c r="L244" s="779"/>
      <c r="M244" s="780"/>
      <c r="N244" s="779"/>
      <c r="O244" s="780"/>
      <c r="P244" s="779"/>
      <c r="Q244" s="780"/>
      <c r="R244" s="779"/>
      <c r="S244" s="780"/>
      <c r="T244" s="779"/>
      <c r="U244" s="780"/>
      <c r="V244" s="1753"/>
      <c r="W244" s="1754"/>
      <c r="X244" s="779"/>
      <c r="Y244" s="780"/>
      <c r="Z244" s="1753"/>
      <c r="AA244" s="1754"/>
      <c r="AB244" s="1753"/>
      <c r="AC244" s="1754"/>
      <c r="AD244" s="779"/>
      <c r="AE244" s="780"/>
      <c r="AF244" s="779"/>
      <c r="AG244" s="780"/>
      <c r="AH244" s="779"/>
      <c r="AI244" s="780"/>
      <c r="AJ244" s="779"/>
      <c r="AK244" s="780"/>
      <c r="AL244" s="779"/>
      <c r="AM244" s="780"/>
      <c r="AN244" s="1753"/>
      <c r="AO244" s="1754"/>
      <c r="AP244" s="2117"/>
      <c r="AQ244" s="2118"/>
      <c r="AR244" s="779"/>
      <c r="AS244" s="780"/>
      <c r="AT244" s="779"/>
      <c r="AU244" s="780"/>
      <c r="AV244" s="918"/>
      <c r="JQ244" s="746"/>
      <c r="JR244" s="747"/>
      <c r="JS244" s="630"/>
      <c r="JT244" s="630"/>
      <c r="JU244" s="630"/>
      <c r="JV244" s="630"/>
      <c r="JW244" s="630"/>
      <c r="JX244" s="630"/>
      <c r="JY244" s="748"/>
      <c r="KY244" s="749" t="s">
        <v>114</v>
      </c>
      <c r="KZ244" s="749" t="s">
        <v>46</v>
      </c>
      <c r="LA244" s="745" t="s">
        <v>45</v>
      </c>
      <c r="LB244" s="745" t="s">
        <v>23</v>
      </c>
      <c r="LC244" s="745" t="s">
        <v>44</v>
      </c>
      <c r="LD244" s="749" t="s">
        <v>103</v>
      </c>
    </row>
    <row r="245" spans="1:330" s="751" customFormat="1" ht="30" customHeight="1" x14ac:dyDescent="0.2">
      <c r="A245" s="750"/>
      <c r="B245" s="633"/>
      <c r="C245" s="689" t="s">
        <v>114</v>
      </c>
      <c r="D245" s="634" t="s">
        <v>7</v>
      </c>
      <c r="E245" s="635" t="s">
        <v>1679</v>
      </c>
      <c r="F245" s="636"/>
      <c r="G245" s="637">
        <v>30.08</v>
      </c>
      <c r="H245" s="638"/>
      <c r="I245" s="636"/>
      <c r="J245" s="781"/>
      <c r="K245" s="782"/>
      <c r="L245" s="781"/>
      <c r="M245" s="782"/>
      <c r="N245" s="781"/>
      <c r="O245" s="782"/>
      <c r="P245" s="781"/>
      <c r="Q245" s="782"/>
      <c r="R245" s="781"/>
      <c r="S245" s="782"/>
      <c r="T245" s="781"/>
      <c r="U245" s="782"/>
      <c r="V245" s="1755"/>
      <c r="W245" s="1756"/>
      <c r="X245" s="781"/>
      <c r="Y245" s="782"/>
      <c r="Z245" s="1755"/>
      <c r="AA245" s="1756"/>
      <c r="AB245" s="1755"/>
      <c r="AC245" s="1756"/>
      <c r="AD245" s="781"/>
      <c r="AE245" s="782"/>
      <c r="AF245" s="781"/>
      <c r="AG245" s="782"/>
      <c r="AH245" s="781"/>
      <c r="AI245" s="782"/>
      <c r="AJ245" s="781"/>
      <c r="AK245" s="782"/>
      <c r="AL245" s="781"/>
      <c r="AM245" s="782"/>
      <c r="AN245" s="1755"/>
      <c r="AO245" s="1756"/>
      <c r="AP245" s="2119"/>
      <c r="AQ245" s="2120"/>
      <c r="AR245" s="781"/>
      <c r="AS245" s="782"/>
      <c r="AT245" s="781"/>
      <c r="AU245" s="782"/>
      <c r="AV245" s="919"/>
      <c r="JQ245" s="752"/>
      <c r="JR245" s="753"/>
      <c r="JS245" s="636"/>
      <c r="JT245" s="636"/>
      <c r="JU245" s="636"/>
      <c r="JV245" s="636"/>
      <c r="JW245" s="636"/>
      <c r="JX245" s="636"/>
      <c r="JY245" s="754"/>
      <c r="KY245" s="755" t="s">
        <v>114</v>
      </c>
      <c r="KZ245" s="755" t="s">
        <v>46</v>
      </c>
      <c r="LA245" s="751" t="s">
        <v>46</v>
      </c>
      <c r="LB245" s="751" t="s">
        <v>23</v>
      </c>
      <c r="LC245" s="751" t="s">
        <v>45</v>
      </c>
      <c r="LD245" s="755" t="s">
        <v>103</v>
      </c>
    </row>
    <row r="246" spans="1:330" s="3" customFormat="1" ht="30" customHeight="1" x14ac:dyDescent="0.2">
      <c r="A246" s="43"/>
      <c r="B246" s="550" t="s">
        <v>439</v>
      </c>
      <c r="C246" s="558" t="s">
        <v>105</v>
      </c>
      <c r="D246" s="559" t="s">
        <v>1680</v>
      </c>
      <c r="E246" s="560" t="s">
        <v>1681</v>
      </c>
      <c r="F246" s="561" t="s">
        <v>108</v>
      </c>
      <c r="G246" s="562">
        <v>18.8</v>
      </c>
      <c r="H246" s="563">
        <v>260.60000000000002</v>
      </c>
      <c r="I246" s="772">
        <f>ROUND(H246*G246,2)</f>
        <v>4899.28</v>
      </c>
      <c r="J246" s="783"/>
      <c r="K246" s="784">
        <f>ROUND(J246*$H246,2)</f>
        <v>0</v>
      </c>
      <c r="L246" s="783"/>
      <c r="M246" s="784">
        <f>ROUND(L246*$H246,2)</f>
        <v>0</v>
      </c>
      <c r="N246" s="783"/>
      <c r="O246" s="784">
        <f>ROUND(N246*$H246,2)</f>
        <v>0</v>
      </c>
      <c r="P246" s="783"/>
      <c r="Q246" s="784">
        <f>ROUND(P246*$H246,2)</f>
        <v>0</v>
      </c>
      <c r="R246" s="783"/>
      <c r="S246" s="784">
        <f>ROUND(R246*$H246,2)</f>
        <v>0</v>
      </c>
      <c r="T246" s="783"/>
      <c r="U246" s="784">
        <f>ROUND(T246*$H246,2)</f>
        <v>0</v>
      </c>
      <c r="V246" s="1757"/>
      <c r="W246" s="1758">
        <f>ROUND(V246*$H246,2)</f>
        <v>0</v>
      </c>
      <c r="X246" s="783"/>
      <c r="Y246" s="784">
        <f>ROUND(X246*$H246,2)</f>
        <v>0</v>
      </c>
      <c r="Z246" s="1757"/>
      <c r="AA246" s="1758">
        <f>ROUND(Z246*$H246,2)</f>
        <v>0</v>
      </c>
      <c r="AB246" s="1757"/>
      <c r="AC246" s="1758">
        <f>ROUND(AB246*$H246,2)</f>
        <v>0</v>
      </c>
      <c r="AD246" s="783"/>
      <c r="AE246" s="784">
        <f>ROUND(AD246*$H246,2)</f>
        <v>0</v>
      </c>
      <c r="AF246" s="783"/>
      <c r="AG246" s="784">
        <f>ROUND(AF246*$H246,2)</f>
        <v>0</v>
      </c>
      <c r="AH246" s="783"/>
      <c r="AI246" s="784">
        <f>ROUND(AH246*$H246,2)</f>
        <v>0</v>
      </c>
      <c r="AJ246" s="783"/>
      <c r="AK246" s="784">
        <f>ROUND(AJ246*$H246,2)</f>
        <v>0</v>
      </c>
      <c r="AL246" s="783"/>
      <c r="AM246" s="784">
        <f>ROUND(AL246*$H246,2)</f>
        <v>0</v>
      </c>
      <c r="AN246" s="1757"/>
      <c r="AO246" s="1758">
        <f>ROUND(AN246*$H246,2)</f>
        <v>0</v>
      </c>
      <c r="AP246" s="2121"/>
      <c r="AQ246" s="2122">
        <f>ROUND(AP246*$H246,2)</f>
        <v>0</v>
      </c>
      <c r="AR246" s="783">
        <f>AP246+AN246+AL246+AJ246+AH246+AF246+AD246+AB246+Z246+X246+V246+T246+R246+P246+N246+L246+J246</f>
        <v>0</v>
      </c>
      <c r="AS246" s="784">
        <f>ROUND(AR246*H246,2)</f>
        <v>0</v>
      </c>
      <c r="AT246" s="783">
        <f>G246-AR246</f>
        <v>18.8</v>
      </c>
      <c r="AU246" s="784">
        <f>ROUND(AT246*H246,2)</f>
        <v>4899.28</v>
      </c>
      <c r="AV246" s="1072">
        <f>AU246/I246</f>
        <v>1</v>
      </c>
      <c r="JQ246" s="44"/>
      <c r="JR246" s="586" t="s">
        <v>7</v>
      </c>
      <c r="JS246" s="587" t="s">
        <v>31</v>
      </c>
      <c r="JT246" s="690"/>
      <c r="JU246" s="45">
        <f>JT246*G250</f>
        <v>0</v>
      </c>
      <c r="JV246" s="45">
        <v>0</v>
      </c>
      <c r="JW246" s="45">
        <f>JV246*G250</f>
        <v>0</v>
      </c>
      <c r="JX246" s="45">
        <v>0</v>
      </c>
      <c r="JY246" s="588">
        <f>JX246*G250</f>
        <v>0</v>
      </c>
      <c r="KW246" s="46" t="s">
        <v>110</v>
      </c>
      <c r="KY246" s="46" t="s">
        <v>105</v>
      </c>
      <c r="KZ246" s="46" t="s">
        <v>46</v>
      </c>
      <c r="LD246" s="46" t="s">
        <v>103</v>
      </c>
      <c r="LJ246" s="589">
        <f>IF(JS246="základní",I250,0)</f>
        <v>753.6</v>
      </c>
      <c r="LK246" s="589">
        <f>IF(JS246="snížená",I250,0)</f>
        <v>0</v>
      </c>
      <c r="LL246" s="589">
        <f>IF(JS246="zákl. přenesená",I250,0)</f>
        <v>0</v>
      </c>
      <c r="LM246" s="589">
        <f>IF(JS246="sníž. přenesená",I250,0)</f>
        <v>0</v>
      </c>
      <c r="LN246" s="589">
        <f>IF(JS246="nulová",I250,0)</f>
        <v>0</v>
      </c>
      <c r="LO246" s="46" t="s">
        <v>45</v>
      </c>
      <c r="LP246" s="589">
        <f>ROUND(H250*G250,2)</f>
        <v>753.6</v>
      </c>
      <c r="LQ246" s="46" t="s">
        <v>110</v>
      </c>
      <c r="LR246" s="46" t="s">
        <v>1686</v>
      </c>
    </row>
    <row r="247" spans="1:330" s="745" customFormat="1" ht="30" customHeight="1" x14ac:dyDescent="0.2">
      <c r="A247" s="744"/>
      <c r="B247" s="625"/>
      <c r="C247" s="689" t="s">
        <v>112</v>
      </c>
      <c r="D247" s="690"/>
      <c r="E247" s="626" t="s">
        <v>1683</v>
      </c>
      <c r="F247" s="690"/>
      <c r="G247" s="690"/>
      <c r="H247" s="197"/>
      <c r="I247" s="690"/>
      <c r="J247" s="779"/>
      <c r="K247" s="780"/>
      <c r="L247" s="779"/>
      <c r="M247" s="780"/>
      <c r="N247" s="779"/>
      <c r="O247" s="780"/>
      <c r="P247" s="779"/>
      <c r="Q247" s="780"/>
      <c r="R247" s="779"/>
      <c r="S247" s="780"/>
      <c r="T247" s="779"/>
      <c r="U247" s="780"/>
      <c r="V247" s="1753"/>
      <c r="W247" s="1754"/>
      <c r="X247" s="779"/>
      <c r="Y247" s="780"/>
      <c r="Z247" s="1753"/>
      <c r="AA247" s="1754"/>
      <c r="AB247" s="1753"/>
      <c r="AC247" s="1754"/>
      <c r="AD247" s="779"/>
      <c r="AE247" s="780"/>
      <c r="AF247" s="779"/>
      <c r="AG247" s="780"/>
      <c r="AH247" s="779"/>
      <c r="AI247" s="780"/>
      <c r="AJ247" s="779"/>
      <c r="AK247" s="780"/>
      <c r="AL247" s="779"/>
      <c r="AM247" s="780"/>
      <c r="AN247" s="1753"/>
      <c r="AO247" s="1754"/>
      <c r="AP247" s="2117"/>
      <c r="AQ247" s="2118"/>
      <c r="AR247" s="779"/>
      <c r="AS247" s="780"/>
      <c r="AT247" s="779"/>
      <c r="AU247" s="780"/>
      <c r="AV247" s="918"/>
      <c r="JQ247" s="746"/>
      <c r="JR247" s="747"/>
      <c r="JS247" s="630"/>
      <c r="JT247" s="630"/>
      <c r="JU247" s="630"/>
      <c r="JV247" s="630"/>
      <c r="JW247" s="630"/>
      <c r="JX247" s="630"/>
      <c r="JY247" s="748"/>
      <c r="KY247" s="749" t="s">
        <v>114</v>
      </c>
      <c r="KZ247" s="749" t="s">
        <v>46</v>
      </c>
      <c r="LA247" s="745" t="s">
        <v>45</v>
      </c>
      <c r="LB247" s="745" t="s">
        <v>23</v>
      </c>
      <c r="LC247" s="745" t="s">
        <v>44</v>
      </c>
      <c r="LD247" s="749" t="s">
        <v>103</v>
      </c>
    </row>
    <row r="248" spans="1:330" s="751" customFormat="1" ht="30" customHeight="1" x14ac:dyDescent="0.2">
      <c r="A248" s="750"/>
      <c r="B248" s="627"/>
      <c r="C248" s="689" t="s">
        <v>114</v>
      </c>
      <c r="D248" s="628" t="s">
        <v>7</v>
      </c>
      <c r="E248" s="629" t="s">
        <v>1684</v>
      </c>
      <c r="F248" s="630"/>
      <c r="G248" s="628" t="s">
        <v>7</v>
      </c>
      <c r="H248" s="631"/>
      <c r="I248" s="630"/>
      <c r="J248" s="781"/>
      <c r="K248" s="782"/>
      <c r="L248" s="781"/>
      <c r="M248" s="782"/>
      <c r="N248" s="781"/>
      <c r="O248" s="782"/>
      <c r="P248" s="781"/>
      <c r="Q248" s="782"/>
      <c r="R248" s="781"/>
      <c r="S248" s="782"/>
      <c r="T248" s="781"/>
      <c r="U248" s="782"/>
      <c r="V248" s="1755"/>
      <c r="W248" s="1756"/>
      <c r="X248" s="781"/>
      <c r="Y248" s="782"/>
      <c r="Z248" s="1755"/>
      <c r="AA248" s="1756"/>
      <c r="AB248" s="1755"/>
      <c r="AC248" s="1756"/>
      <c r="AD248" s="781"/>
      <c r="AE248" s="782"/>
      <c r="AF248" s="781"/>
      <c r="AG248" s="782"/>
      <c r="AH248" s="781"/>
      <c r="AI248" s="782"/>
      <c r="AJ248" s="781"/>
      <c r="AK248" s="782"/>
      <c r="AL248" s="781"/>
      <c r="AM248" s="782"/>
      <c r="AN248" s="1755"/>
      <c r="AO248" s="1756"/>
      <c r="AP248" s="2119"/>
      <c r="AQ248" s="2120"/>
      <c r="AR248" s="781"/>
      <c r="AS248" s="782"/>
      <c r="AT248" s="781"/>
      <c r="AU248" s="782"/>
      <c r="AV248" s="919"/>
      <c r="JQ248" s="752"/>
      <c r="JR248" s="753"/>
      <c r="JS248" s="636"/>
      <c r="JT248" s="636"/>
      <c r="JU248" s="636"/>
      <c r="JV248" s="636"/>
      <c r="JW248" s="636"/>
      <c r="JX248" s="636"/>
      <c r="JY248" s="754"/>
      <c r="KY248" s="755" t="s">
        <v>114</v>
      </c>
      <c r="KZ248" s="755" t="s">
        <v>46</v>
      </c>
      <c r="LA248" s="751" t="s">
        <v>46</v>
      </c>
      <c r="LB248" s="751" t="s">
        <v>23</v>
      </c>
      <c r="LC248" s="751" t="s">
        <v>45</v>
      </c>
      <c r="LD248" s="755" t="s">
        <v>103</v>
      </c>
    </row>
    <row r="249" spans="1:330" s="734" customFormat="1" ht="30" customHeight="1" x14ac:dyDescent="0.25">
      <c r="A249" s="733"/>
      <c r="B249" s="633"/>
      <c r="C249" s="689" t="s">
        <v>114</v>
      </c>
      <c r="D249" s="634" t="s">
        <v>7</v>
      </c>
      <c r="E249" s="635" t="s">
        <v>1685</v>
      </c>
      <c r="F249" s="636"/>
      <c r="G249" s="637">
        <v>18.8</v>
      </c>
      <c r="H249" s="638"/>
      <c r="I249" s="636"/>
      <c r="J249" s="792"/>
      <c r="K249" s="793"/>
      <c r="L249" s="792"/>
      <c r="M249" s="793"/>
      <c r="N249" s="792"/>
      <c r="O249" s="793"/>
      <c r="P249" s="792"/>
      <c r="Q249" s="793"/>
      <c r="R249" s="792"/>
      <c r="S249" s="793"/>
      <c r="T249" s="792"/>
      <c r="U249" s="793"/>
      <c r="V249" s="1766"/>
      <c r="W249" s="1767"/>
      <c r="X249" s="792"/>
      <c r="Y249" s="793"/>
      <c r="Z249" s="1766"/>
      <c r="AA249" s="1767"/>
      <c r="AB249" s="1766"/>
      <c r="AC249" s="1767"/>
      <c r="AD249" s="792"/>
      <c r="AE249" s="793"/>
      <c r="AF249" s="792"/>
      <c r="AG249" s="793"/>
      <c r="AH249" s="792"/>
      <c r="AI249" s="793"/>
      <c r="AJ249" s="792"/>
      <c r="AK249" s="793"/>
      <c r="AL249" s="792"/>
      <c r="AM249" s="793"/>
      <c r="AN249" s="1766"/>
      <c r="AO249" s="1767"/>
      <c r="AP249" s="2128"/>
      <c r="AQ249" s="2129"/>
      <c r="AR249" s="792"/>
      <c r="AS249" s="793"/>
      <c r="AT249" s="792"/>
      <c r="AU249" s="793"/>
      <c r="AV249" s="1066"/>
      <c r="JQ249" s="735"/>
      <c r="JR249" s="736"/>
      <c r="JS249" s="624"/>
      <c r="JT249" s="624"/>
      <c r="JU249" s="737">
        <f>SUM(JU250:JU314)</f>
        <v>0</v>
      </c>
      <c r="JV249" s="624"/>
      <c r="JW249" s="737">
        <f>SUM(JW250:JW314)</f>
        <v>66.489277700000002</v>
      </c>
      <c r="JX249" s="624"/>
      <c r="JY249" s="738">
        <f>SUM(JY250:JY314)</f>
        <v>0</v>
      </c>
      <c r="KW249" s="739" t="s">
        <v>45</v>
      </c>
      <c r="KY249" s="740" t="s">
        <v>43</v>
      </c>
      <c r="KZ249" s="740" t="s">
        <v>45</v>
      </c>
      <c r="LD249" s="739" t="s">
        <v>103</v>
      </c>
      <c r="LP249" s="741">
        <f>SUM(LP250:LP314)</f>
        <v>1074308.78</v>
      </c>
    </row>
    <row r="250" spans="1:330" s="3" customFormat="1" ht="30" customHeight="1" x14ac:dyDescent="0.2">
      <c r="A250" s="43"/>
      <c r="B250" s="550" t="s">
        <v>444</v>
      </c>
      <c r="C250" s="558" t="s">
        <v>105</v>
      </c>
      <c r="D250" s="559" t="s">
        <v>421</v>
      </c>
      <c r="E250" s="560" t="s">
        <v>422</v>
      </c>
      <c r="F250" s="561" t="s">
        <v>108</v>
      </c>
      <c r="G250" s="562">
        <v>25.12</v>
      </c>
      <c r="H250" s="563">
        <v>30</v>
      </c>
      <c r="I250" s="772">
        <f>ROUND(H250*G250,2)</f>
        <v>753.6</v>
      </c>
      <c r="J250" s="783"/>
      <c r="K250" s="784">
        <f>ROUND(J250*$H250,2)</f>
        <v>0</v>
      </c>
      <c r="L250" s="783"/>
      <c r="M250" s="784">
        <f>ROUND(L250*$H250,2)</f>
        <v>0</v>
      </c>
      <c r="N250" s="783"/>
      <c r="O250" s="784">
        <f>ROUND(N250*$H250,2)</f>
        <v>0</v>
      </c>
      <c r="P250" s="783"/>
      <c r="Q250" s="784">
        <f>ROUND(P250*$H250,2)</f>
        <v>0</v>
      </c>
      <c r="R250" s="783"/>
      <c r="S250" s="784">
        <f>ROUND(R250*$H250,2)</f>
        <v>0</v>
      </c>
      <c r="T250" s="783"/>
      <c r="U250" s="784">
        <f>ROUND(T250*$H250,2)</f>
        <v>0</v>
      </c>
      <c r="V250" s="1757"/>
      <c r="W250" s="1758">
        <f>ROUND(V250*$H250,2)</f>
        <v>0</v>
      </c>
      <c r="X250" s="783"/>
      <c r="Y250" s="784">
        <f>ROUND(X250*$H250,2)</f>
        <v>0</v>
      </c>
      <c r="Z250" s="1757"/>
      <c r="AA250" s="1758">
        <f>ROUND(Z250*$H250,2)</f>
        <v>0</v>
      </c>
      <c r="AB250" s="1757"/>
      <c r="AC250" s="1758">
        <f>ROUND(AB250*$H250,2)</f>
        <v>0</v>
      </c>
      <c r="AD250" s="783"/>
      <c r="AE250" s="784">
        <f>ROUND(AD250*$H250,2)</f>
        <v>0</v>
      </c>
      <c r="AF250" s="783"/>
      <c r="AG250" s="784">
        <f>ROUND(AF250*$H250,2)</f>
        <v>0</v>
      </c>
      <c r="AH250" s="783"/>
      <c r="AI250" s="784">
        <f>ROUND(AH250*$H250,2)</f>
        <v>0</v>
      </c>
      <c r="AJ250" s="783"/>
      <c r="AK250" s="784">
        <f>ROUND(AJ250*$H250,2)</f>
        <v>0</v>
      </c>
      <c r="AL250" s="783"/>
      <c r="AM250" s="784">
        <f>ROUND(AL250*$H250,2)</f>
        <v>0</v>
      </c>
      <c r="AN250" s="1757">
        <v>22.12</v>
      </c>
      <c r="AO250" s="1758">
        <f>ROUND(AN250*$H250,2)</f>
        <v>663.6</v>
      </c>
      <c r="AP250" s="2121"/>
      <c r="AQ250" s="2122">
        <f>ROUND(AP250*$H250,2)</f>
        <v>0</v>
      </c>
      <c r="AR250" s="783">
        <f>AP250+AN250+AL250+AJ250+AH250+AF250+AD250+AB250+Z250+X250+V250+T250+R250+P250+N250+L250+J250</f>
        <v>22.12</v>
      </c>
      <c r="AS250" s="784">
        <f>ROUND(AR250*H250,2)</f>
        <v>663.6</v>
      </c>
      <c r="AT250" s="783">
        <f>G250-AR250</f>
        <v>3</v>
      </c>
      <c r="AU250" s="784">
        <f>ROUND(AT250*H250,2)</f>
        <v>90</v>
      </c>
      <c r="AV250" s="1072">
        <f>AU250/I250</f>
        <v>0.11942675159235669</v>
      </c>
      <c r="JQ250" s="44"/>
      <c r="JR250" s="586" t="s">
        <v>7</v>
      </c>
      <c r="JS250" s="587" t="s">
        <v>31</v>
      </c>
      <c r="JT250" s="690"/>
      <c r="JU250" s="45">
        <f>JT250*G256</f>
        <v>0</v>
      </c>
      <c r="JV250" s="45">
        <v>2.6800000000000001E-3</v>
      </c>
      <c r="JW250" s="45">
        <f>JV250*G256</f>
        <v>0.37573599999999996</v>
      </c>
      <c r="JX250" s="45">
        <v>0</v>
      </c>
      <c r="JY250" s="588">
        <f>JX250*G256</f>
        <v>0</v>
      </c>
      <c r="KW250" s="46" t="s">
        <v>110</v>
      </c>
      <c r="KY250" s="46" t="s">
        <v>105</v>
      </c>
      <c r="KZ250" s="46" t="s">
        <v>46</v>
      </c>
      <c r="LD250" s="46" t="s">
        <v>103</v>
      </c>
      <c r="LJ250" s="589">
        <f>IF(JS250="základní",I256,0)</f>
        <v>60748.66</v>
      </c>
      <c r="LK250" s="589">
        <f>IF(JS250="snížená",I256,0)</f>
        <v>0</v>
      </c>
      <c r="LL250" s="589">
        <f>IF(JS250="zákl. přenesená",I256,0)</f>
        <v>0</v>
      </c>
      <c r="LM250" s="589">
        <f>IF(JS250="sníž. přenesená",I256,0)</f>
        <v>0</v>
      </c>
      <c r="LN250" s="589">
        <f>IF(JS250="nulová",I256,0)</f>
        <v>0</v>
      </c>
      <c r="LO250" s="46" t="s">
        <v>45</v>
      </c>
      <c r="LP250" s="589">
        <f>ROUND(H256*G256,2)</f>
        <v>60748.66</v>
      </c>
      <c r="LQ250" s="46" t="s">
        <v>110</v>
      </c>
      <c r="LR250" s="46" t="s">
        <v>1688</v>
      </c>
    </row>
    <row r="251" spans="1:330" s="3" customFormat="1" ht="30" customHeight="1" x14ac:dyDescent="0.2">
      <c r="A251" s="43"/>
      <c r="B251" s="627"/>
      <c r="C251" s="689" t="s">
        <v>114</v>
      </c>
      <c r="D251" s="628" t="s">
        <v>7</v>
      </c>
      <c r="E251" s="629" t="s">
        <v>1552</v>
      </c>
      <c r="F251" s="630"/>
      <c r="G251" s="628" t="s">
        <v>7</v>
      </c>
      <c r="H251" s="631"/>
      <c r="I251" s="630"/>
      <c r="J251" s="777"/>
      <c r="K251" s="778"/>
      <c r="L251" s="777"/>
      <c r="M251" s="778"/>
      <c r="N251" s="777"/>
      <c r="O251" s="778"/>
      <c r="P251" s="777"/>
      <c r="Q251" s="778"/>
      <c r="R251" s="777"/>
      <c r="S251" s="778"/>
      <c r="T251" s="777"/>
      <c r="U251" s="778"/>
      <c r="V251" s="1751"/>
      <c r="W251" s="1752"/>
      <c r="X251" s="777"/>
      <c r="Y251" s="778"/>
      <c r="Z251" s="1751"/>
      <c r="AA251" s="1752"/>
      <c r="AB251" s="1751"/>
      <c r="AC251" s="1752"/>
      <c r="AD251" s="777"/>
      <c r="AE251" s="778"/>
      <c r="AF251" s="777"/>
      <c r="AG251" s="778"/>
      <c r="AH251" s="777"/>
      <c r="AI251" s="778"/>
      <c r="AJ251" s="777"/>
      <c r="AK251" s="778"/>
      <c r="AL251" s="777"/>
      <c r="AM251" s="778"/>
      <c r="AN251" s="1751"/>
      <c r="AO251" s="1752"/>
      <c r="AP251" s="2115"/>
      <c r="AQ251" s="2116"/>
      <c r="AR251" s="777"/>
      <c r="AS251" s="778"/>
      <c r="AT251" s="777"/>
      <c r="AU251" s="778"/>
      <c r="AV251" s="1071"/>
      <c r="JQ251" s="44"/>
      <c r="JR251" s="742"/>
      <c r="JS251" s="690"/>
      <c r="JT251" s="690"/>
      <c r="JU251" s="690"/>
      <c r="JV251" s="690"/>
      <c r="JW251" s="690"/>
      <c r="JX251" s="690"/>
      <c r="JY251" s="743"/>
      <c r="KY251" s="46" t="s">
        <v>112</v>
      </c>
      <c r="KZ251" s="46" t="s">
        <v>46</v>
      </c>
    </row>
    <row r="252" spans="1:330" s="745" customFormat="1" ht="30" customHeight="1" thickBot="1" x14ac:dyDescent="0.25">
      <c r="A252" s="744"/>
      <c r="B252" s="633"/>
      <c r="C252" s="689" t="s">
        <v>114</v>
      </c>
      <c r="D252" s="634" t="s">
        <v>7</v>
      </c>
      <c r="E252" s="635" t="s">
        <v>1687</v>
      </c>
      <c r="F252" s="636"/>
      <c r="G252" s="637">
        <v>25.12</v>
      </c>
      <c r="H252" s="638"/>
      <c r="I252" s="636"/>
      <c r="J252" s="779"/>
      <c r="K252" s="780"/>
      <c r="L252" s="779"/>
      <c r="M252" s="780"/>
      <c r="N252" s="779"/>
      <c r="O252" s="780"/>
      <c r="P252" s="779"/>
      <c r="Q252" s="780"/>
      <c r="R252" s="779"/>
      <c r="S252" s="780"/>
      <c r="T252" s="779"/>
      <c r="U252" s="780"/>
      <c r="V252" s="1753"/>
      <c r="W252" s="1754"/>
      <c r="X252" s="779"/>
      <c r="Y252" s="780"/>
      <c r="Z252" s="1753"/>
      <c r="AA252" s="1754"/>
      <c r="AB252" s="1753"/>
      <c r="AC252" s="1754"/>
      <c r="AD252" s="779"/>
      <c r="AE252" s="780"/>
      <c r="AF252" s="779"/>
      <c r="AG252" s="780"/>
      <c r="AH252" s="779"/>
      <c r="AI252" s="780"/>
      <c r="AJ252" s="779"/>
      <c r="AK252" s="780"/>
      <c r="AL252" s="779"/>
      <c r="AM252" s="780"/>
      <c r="AN252" s="1753"/>
      <c r="AO252" s="1754"/>
      <c r="AP252" s="2117"/>
      <c r="AQ252" s="2118"/>
      <c r="AR252" s="779"/>
      <c r="AS252" s="780"/>
      <c r="AT252" s="779"/>
      <c r="AU252" s="780"/>
      <c r="AV252" s="918"/>
      <c r="JQ252" s="746"/>
      <c r="JR252" s="747"/>
      <c r="JS252" s="630"/>
      <c r="JT252" s="630"/>
      <c r="JU252" s="630"/>
      <c r="JV252" s="630"/>
      <c r="JW252" s="630"/>
      <c r="JX252" s="630"/>
      <c r="JY252" s="748"/>
      <c r="KY252" s="749" t="s">
        <v>114</v>
      </c>
      <c r="KZ252" s="749" t="s">
        <v>46</v>
      </c>
      <c r="LA252" s="745" t="s">
        <v>45</v>
      </c>
      <c r="LB252" s="745" t="s">
        <v>23</v>
      </c>
      <c r="LC252" s="745" t="s">
        <v>44</v>
      </c>
      <c r="LD252" s="749" t="s">
        <v>103</v>
      </c>
    </row>
    <row r="253" spans="1:330" s="751" customFormat="1" ht="30" customHeight="1" thickBot="1" x14ac:dyDescent="0.25">
      <c r="A253" s="750"/>
      <c r="B253" s="657"/>
      <c r="C253" s="658"/>
      <c r="D253" s="658"/>
      <c r="E253" s="658"/>
      <c r="F253" s="658"/>
      <c r="G253" s="658"/>
      <c r="H253" s="658"/>
      <c r="I253" s="658"/>
      <c r="J253" s="2255" t="s">
        <v>2484</v>
      </c>
      <c r="K253" s="2266"/>
      <c r="L253" s="2275" t="s">
        <v>2485</v>
      </c>
      <c r="M253" s="2266"/>
      <c r="N253" s="2255" t="s">
        <v>2486</v>
      </c>
      <c r="O253" s="2266"/>
      <c r="P253" s="2255" t="s">
        <v>2487</v>
      </c>
      <c r="Q253" s="2266"/>
      <c r="R253" s="2255" t="s">
        <v>2488</v>
      </c>
      <c r="S253" s="2266"/>
      <c r="T253" s="2255" t="s">
        <v>2489</v>
      </c>
      <c r="U253" s="2266"/>
      <c r="V253" s="2270" t="s">
        <v>2490</v>
      </c>
      <c r="W253" s="2271"/>
      <c r="X253" s="2255" t="s">
        <v>2491</v>
      </c>
      <c r="Y253" s="2266"/>
      <c r="Z253" s="2270" t="s">
        <v>2492</v>
      </c>
      <c r="AA253" s="2271"/>
      <c r="AB253" s="2270" t="s">
        <v>2493</v>
      </c>
      <c r="AC253" s="2271"/>
      <c r="AD253" s="2255" t="s">
        <v>2494</v>
      </c>
      <c r="AE253" s="2266"/>
      <c r="AF253" s="2255" t="s">
        <v>2495</v>
      </c>
      <c r="AG253" s="2266"/>
      <c r="AH253" s="2255" t="s">
        <v>2496</v>
      </c>
      <c r="AI253" s="2266"/>
      <c r="AJ253" s="2255" t="s">
        <v>2497</v>
      </c>
      <c r="AK253" s="2266"/>
      <c r="AL253" s="2255" t="s">
        <v>2498</v>
      </c>
      <c r="AM253" s="2266"/>
      <c r="AN253" s="2270" t="s">
        <v>2499</v>
      </c>
      <c r="AO253" s="2271"/>
      <c r="AP253" s="2272" t="s">
        <v>2504</v>
      </c>
      <c r="AQ253" s="2273"/>
      <c r="AR253" s="2255" t="s">
        <v>2500</v>
      </c>
      <c r="AS253" s="2266"/>
      <c r="AT253" s="2255" t="s">
        <v>2501</v>
      </c>
      <c r="AU253" s="2299"/>
      <c r="AV253" s="521" t="s">
        <v>2502</v>
      </c>
      <c r="JQ253" s="752"/>
      <c r="JR253" s="753"/>
      <c r="JS253" s="636"/>
      <c r="JT253" s="636"/>
      <c r="JU253" s="636"/>
      <c r="JV253" s="636"/>
      <c r="JW253" s="636"/>
      <c r="JX253" s="636"/>
      <c r="JY253" s="754"/>
      <c r="KY253" s="755" t="s">
        <v>114</v>
      </c>
      <c r="KZ253" s="755" t="s">
        <v>46</v>
      </c>
      <c r="LA253" s="751" t="s">
        <v>46</v>
      </c>
      <c r="LB253" s="751" t="s">
        <v>23</v>
      </c>
      <c r="LC253" s="751" t="s">
        <v>45</v>
      </c>
      <c r="LD253" s="755" t="s">
        <v>103</v>
      </c>
    </row>
    <row r="254" spans="1:330" s="3" customFormat="1" ht="30" customHeight="1" thickBot="1" x14ac:dyDescent="0.25">
      <c r="A254" s="43"/>
      <c r="B254" s="599"/>
      <c r="C254" s="600"/>
      <c r="D254" s="600"/>
      <c r="E254" s="600"/>
      <c r="F254" s="600"/>
      <c r="G254" s="600"/>
      <c r="H254" s="600"/>
      <c r="I254" s="600"/>
      <c r="J254" s="789" t="s">
        <v>91</v>
      </c>
      <c r="K254" s="790" t="s">
        <v>2503</v>
      </c>
      <c r="L254" s="789" t="s">
        <v>91</v>
      </c>
      <c r="M254" s="790" t="s">
        <v>2503</v>
      </c>
      <c r="N254" s="789" t="s">
        <v>91</v>
      </c>
      <c r="O254" s="790" t="s">
        <v>2503</v>
      </c>
      <c r="P254" s="789" t="s">
        <v>91</v>
      </c>
      <c r="Q254" s="790" t="s">
        <v>2503</v>
      </c>
      <c r="R254" s="789" t="s">
        <v>91</v>
      </c>
      <c r="S254" s="790" t="s">
        <v>2503</v>
      </c>
      <c r="T254" s="789" t="s">
        <v>91</v>
      </c>
      <c r="U254" s="790" t="s">
        <v>2503</v>
      </c>
      <c r="V254" s="1763" t="s">
        <v>91</v>
      </c>
      <c r="W254" s="1764" t="s">
        <v>2503</v>
      </c>
      <c r="X254" s="789" t="s">
        <v>91</v>
      </c>
      <c r="Y254" s="790" t="s">
        <v>2503</v>
      </c>
      <c r="Z254" s="1763" t="s">
        <v>91</v>
      </c>
      <c r="AA254" s="1764" t="s">
        <v>2503</v>
      </c>
      <c r="AB254" s="1763" t="s">
        <v>91</v>
      </c>
      <c r="AC254" s="1764" t="s">
        <v>2503</v>
      </c>
      <c r="AD254" s="789" t="s">
        <v>91</v>
      </c>
      <c r="AE254" s="790" t="s">
        <v>2503</v>
      </c>
      <c r="AF254" s="789" t="s">
        <v>91</v>
      </c>
      <c r="AG254" s="790" t="s">
        <v>2503</v>
      </c>
      <c r="AH254" s="789" t="s">
        <v>91</v>
      </c>
      <c r="AI254" s="790" t="s">
        <v>2503</v>
      </c>
      <c r="AJ254" s="789" t="s">
        <v>91</v>
      </c>
      <c r="AK254" s="790" t="s">
        <v>2503</v>
      </c>
      <c r="AL254" s="789" t="s">
        <v>91</v>
      </c>
      <c r="AM254" s="790" t="s">
        <v>2503</v>
      </c>
      <c r="AN254" s="1763" t="s">
        <v>91</v>
      </c>
      <c r="AO254" s="1764" t="s">
        <v>2503</v>
      </c>
      <c r="AP254" s="1997" t="s">
        <v>91</v>
      </c>
      <c r="AQ254" s="1998" t="s">
        <v>2503</v>
      </c>
      <c r="AR254" s="789" t="s">
        <v>91</v>
      </c>
      <c r="AS254" s="790" t="s">
        <v>2503</v>
      </c>
      <c r="AT254" s="789" t="s">
        <v>91</v>
      </c>
      <c r="AU254" s="790" t="s">
        <v>2503</v>
      </c>
      <c r="AV254" s="922" t="s">
        <v>91</v>
      </c>
      <c r="JQ254" s="44"/>
      <c r="JR254" s="586" t="s">
        <v>7</v>
      </c>
      <c r="JS254" s="587" t="s">
        <v>31</v>
      </c>
      <c r="JT254" s="690"/>
      <c r="JU254" s="45">
        <f>JT254*G260</f>
        <v>0</v>
      </c>
      <c r="JV254" s="45">
        <v>2.0000000000000002E-5</v>
      </c>
      <c r="JW254" s="45">
        <f>JV254*G260</f>
        <v>9.8460000000000006E-3</v>
      </c>
      <c r="JX254" s="45">
        <v>0</v>
      </c>
      <c r="JY254" s="588">
        <f>JX254*G260</f>
        <v>0</v>
      </c>
      <c r="KW254" s="46" t="s">
        <v>110</v>
      </c>
      <c r="KY254" s="46" t="s">
        <v>105</v>
      </c>
      <c r="KZ254" s="46" t="s">
        <v>46</v>
      </c>
      <c r="LD254" s="46" t="s">
        <v>103</v>
      </c>
      <c r="LJ254" s="589">
        <f>IF(JS254="základní",I260,0)</f>
        <v>54645.3</v>
      </c>
      <c r="LK254" s="589">
        <f>IF(JS254="snížená",I260,0)</f>
        <v>0</v>
      </c>
      <c r="LL254" s="589">
        <f>IF(JS254="zákl. přenesená",I260,0)</f>
        <v>0</v>
      </c>
      <c r="LM254" s="589">
        <f>IF(JS254="sníž. přenesená",I260,0)</f>
        <v>0</v>
      </c>
      <c r="LN254" s="589">
        <f>IF(JS254="nulová",I260,0)</f>
        <v>0</v>
      </c>
      <c r="LO254" s="46" t="s">
        <v>45</v>
      </c>
      <c r="LP254" s="589">
        <f>ROUND(H260*G260,2)</f>
        <v>54645.3</v>
      </c>
      <c r="LQ254" s="46" t="s">
        <v>110</v>
      </c>
      <c r="LR254" s="46" t="s">
        <v>1691</v>
      </c>
    </row>
    <row r="255" spans="1:330" s="1131" customFormat="1" ht="30" customHeight="1" thickBot="1" x14ac:dyDescent="0.35">
      <c r="A255" s="1156"/>
      <c r="B255" s="1118"/>
      <c r="C255" s="412" t="s">
        <v>43</v>
      </c>
      <c r="D255" s="412" t="s">
        <v>166</v>
      </c>
      <c r="E255" s="1119" t="s">
        <v>425</v>
      </c>
      <c r="F255" s="413"/>
      <c r="G255" s="413"/>
      <c r="H255" s="414"/>
      <c r="I255" s="1121">
        <f>LP249</f>
        <v>1074308.78</v>
      </c>
      <c r="J255" s="1122"/>
      <c r="K255" s="1123">
        <f>K256+K260+K263+K265+K271+K272+K273+K276+K277+K279+K281+K283+K285+K287+K289+K291+K293+K295+K297+K299+K301+K304+K307+K310+K312+K314+K316+K318</f>
        <v>0</v>
      </c>
      <c r="L255" s="791"/>
      <c r="M255" s="791">
        <f>M256+M260+M263+M265+M271+M272+M273+M276+M277+M279+M281+M283+M285+M287+M289+M291+M293+M295+M297+M299+M301+M304+M307+M310+M312+M314+M316+M318</f>
        <v>0</v>
      </c>
      <c r="N255" s="791"/>
      <c r="O255" s="791">
        <f>O256+O260+O263+O265+O271+O272+O273+O276+O277+O279+O281+O283+O285+O287+O289+O291+O293+O295+O297+O299+O301+O304+O307+O310+O312+O314+O316+O318</f>
        <v>0</v>
      </c>
      <c r="P255" s="791"/>
      <c r="Q255" s="791">
        <f>Q256+Q260+Q263+Q265+Q271+Q272+Q273+Q276+Q277+Q279+Q281+Q283+Q285+Q287+Q289+Q291+Q293+Q295+Q297+Q299+Q301+Q304+Q307+Q310+Q312+Q314+Q316+Q318</f>
        <v>0</v>
      </c>
      <c r="R255" s="791"/>
      <c r="S255" s="791">
        <f>S256+S260+S263+S265+S271+S272+S273+S276+S277+S279+S281+S283+S285+S287+S289+S291+S293+S295+S297+S299+S301+S304+S307+S310+S312+S314+S316+S318</f>
        <v>0</v>
      </c>
      <c r="T255" s="791"/>
      <c r="U255" s="791">
        <f>U256+U260+U263+U265+U271+U272+U273+U276+U277+U279+U281+U283+U285+U287+U289+U291+U293+U295+U297+U299+U301+U304+U307+U310+U312+U314+U316+U318</f>
        <v>0</v>
      </c>
      <c r="V255" s="1765"/>
      <c r="W255" s="1765">
        <f>W256+W260+W263+W265+W271+W272+W273+W276+W277+W279+W281+W283+W285+W287+W289+W291+W293+W295+W297+W299+W301+W304+W307+W310+W312+W314+W316+W318</f>
        <v>410806.65</v>
      </c>
      <c r="X255" s="791"/>
      <c r="Y255" s="791">
        <f>Y256+Y260+Y263+Y265+Y271+Y272+Y273+Y276+Y277+Y279+Y281+Y283+Y285+Y287+Y289+Y291+Y293+Y295+Y297+Y299+Y301+Y304+Y307+Y310+Y312+Y314+Y316+Y318</f>
        <v>0</v>
      </c>
      <c r="Z255" s="1765"/>
      <c r="AA255" s="1765">
        <f>AA256+AA260+AA263+AA265+AA271+AA272+AA273+AA276+AA277+AA279+AA281+AA283+AA285+AA287+AA289+AA291+AA293+AA295+AA297+AA299+AA301+AA304+AA307+AA310+AA312+AA314+AA316+AA318</f>
        <v>14241</v>
      </c>
      <c r="AB255" s="1765"/>
      <c r="AC255" s="1765">
        <f>AC256+AC260+AC263+AC265+AC271+AC272+AC273+AC276+AC277+AC279+AC281+AC283+AC285+AC287+AC289+AC291+AC293+AC295+AC297+AC299+AC301+AC304+AC307+AC310+AC312+AC314+AC316+AC318</f>
        <v>101440.40000000001</v>
      </c>
      <c r="AD255" s="791"/>
      <c r="AE255" s="791">
        <f>AE256+AE260+AE263+AE265+AE271+AE272+AE273+AE276+AE277+AE279+AE281+AE283+AE285+AE287+AE289+AE291+AE293+AE295+AE297+AE299+AE301+AE304+AE307+AE310+AE312+AE314+AE316+AE318</f>
        <v>0</v>
      </c>
      <c r="AF255" s="791"/>
      <c r="AG255" s="791">
        <f>AG256+AG260+AG263+AG265+AG271+AG272+AG273+AG276+AG277+AG279+AG281+AG283+AG285+AG287+AG289+AG291+AG293+AG295+AG297+AG299+AG301+AG304+AG307+AG310+AG312+AG314+AG316+AG318</f>
        <v>0</v>
      </c>
      <c r="AH255" s="791"/>
      <c r="AI255" s="791">
        <f>AI256+AI260+AI263+AI265+AI271+AI272+AI273+AI276+AI277+AI279+AI281+AI283+AI285+AI287+AI289+AI291+AI293+AI295+AI297+AI299+AI301+AI304+AI307+AI310+AI312+AI314+AI316+AI318</f>
        <v>0</v>
      </c>
      <c r="AJ255" s="791"/>
      <c r="AK255" s="791">
        <f>AK256+AK260+AK263+AK265+AK271+AK272+AK273+AK276+AK277+AK279+AK281+AK283+AK285+AK287+AK289+AK291+AK293+AK295+AK297+AK299+AK301+AK304+AK307+AK310+AK312+AK314+AK316+AK318</f>
        <v>0</v>
      </c>
      <c r="AL255" s="791"/>
      <c r="AM255" s="791">
        <f>AM256+AM260+AM263+AM265+AM271+AM272+AM273+AM276+AM277+AM279+AM281+AM283+AM285+AM287+AM289+AM291+AM293+AM295+AM297+AM299+AM301+AM304+AM307+AM310+AM312+AM314+AM316+AM318</f>
        <v>170351.91999999998</v>
      </c>
      <c r="AN255" s="1765"/>
      <c r="AO255" s="1765">
        <f>AO256+AO260+AO263+AO265+AO271+AO272+AO273+AO276+AO277+AO279+AO281+AO283+AO285+AO287+AO289+AO291+AO293+AO295+AO297+AO299+AO301+AO304+AO307+AO310+AO312+AO314+AO316+AO318</f>
        <v>316895.78000000003</v>
      </c>
      <c r="AP255" s="2127"/>
      <c r="AQ255" s="2127">
        <f>AQ256+AQ260+AQ263+AQ265+AQ271+AQ272+AQ273+AQ276+AQ277+AQ279+AQ281+AQ283+AQ285+AQ287+AQ289+AQ291+AQ293+AQ295+AQ297+AQ299+AQ301+AQ304+AQ307+AQ310+AQ312+AQ314+AQ316+AQ318</f>
        <v>40505.1</v>
      </c>
      <c r="AR255" s="1123"/>
      <c r="AS255" s="1123">
        <f>AS256+AS260+AS263+AS265+AS271+AS272+AS273+AS276+AS277+AS279+AS281+AS283+AS285+AS287+AS289+AS291+AS293+AS295+AS297+AS299+AS301+AS304+AS307+AS310+AS312+AS314+AS316+AS318</f>
        <v>1054240.8399999999</v>
      </c>
      <c r="AT255" s="1123"/>
      <c r="AU255" s="1123">
        <f>AU256+AU260+AU263+AU265+AU271+AU272+AU273+AU276+AU277+AU279+AU281+AU283+AU285+AU287+AU289+AU291+AU293+AU295+AU297+AU299+AU301+AU304+AU307+AU310+AU312+AU314+AU316+AU318</f>
        <v>20067.940000000002</v>
      </c>
      <c r="AV255" s="1124">
        <f>AU255/I255</f>
        <v>1.8679862227319786E-2</v>
      </c>
      <c r="JQ255" s="1132"/>
      <c r="JR255" s="1133"/>
      <c r="JS255" s="1134"/>
      <c r="JT255" s="1134"/>
      <c r="JU255" s="1134"/>
      <c r="JV255" s="1134"/>
      <c r="JW255" s="1134"/>
      <c r="JX255" s="1134"/>
      <c r="JY255" s="1135"/>
      <c r="KY255" s="1136" t="s">
        <v>112</v>
      </c>
      <c r="KZ255" s="1136" t="s">
        <v>46</v>
      </c>
    </row>
    <row r="256" spans="1:330" s="751" customFormat="1" ht="40.950000000000003" customHeight="1" x14ac:dyDescent="0.2">
      <c r="A256" s="750"/>
      <c r="B256" s="550" t="s">
        <v>449</v>
      </c>
      <c r="C256" s="551" t="s">
        <v>105</v>
      </c>
      <c r="D256" s="552" t="s">
        <v>427</v>
      </c>
      <c r="E256" s="553" t="s">
        <v>428</v>
      </c>
      <c r="F256" s="554" t="s">
        <v>153</v>
      </c>
      <c r="G256" s="555">
        <v>140.19999999999999</v>
      </c>
      <c r="H256" s="556">
        <v>433.3</v>
      </c>
      <c r="I256" s="800">
        <f>ROUND(H256*G256,2)</f>
        <v>60748.66</v>
      </c>
      <c r="J256" s="783"/>
      <c r="K256" s="784">
        <f>ROUND(J256*$H256,2)</f>
        <v>0</v>
      </c>
      <c r="L256" s="783"/>
      <c r="M256" s="784">
        <f>ROUND(L256*$H256,2)</f>
        <v>0</v>
      </c>
      <c r="N256" s="783"/>
      <c r="O256" s="784">
        <f>ROUND(N256*$H256,2)</f>
        <v>0</v>
      </c>
      <c r="P256" s="783"/>
      <c r="Q256" s="784">
        <f>ROUND(P256*$H256,2)</f>
        <v>0</v>
      </c>
      <c r="R256" s="783"/>
      <c r="S256" s="784">
        <f>ROUND(R256*$H256,2)</f>
        <v>0</v>
      </c>
      <c r="T256" s="783"/>
      <c r="U256" s="784">
        <f>ROUND(T256*$H256,2)</f>
        <v>0</v>
      </c>
      <c r="V256" s="1757"/>
      <c r="W256" s="1758">
        <f>ROUND(V256*$H256,2)</f>
        <v>0</v>
      </c>
      <c r="X256" s="783"/>
      <c r="Y256" s="784">
        <f>ROUND(X256*$H256,2)</f>
        <v>0</v>
      </c>
      <c r="Z256" s="1757"/>
      <c r="AA256" s="1758">
        <f>ROUND(Z256*$H256,2)</f>
        <v>0</v>
      </c>
      <c r="AB256" s="1757">
        <v>97.4</v>
      </c>
      <c r="AC256" s="1758">
        <f>ROUND(AB256*$H256,2)</f>
        <v>42203.42</v>
      </c>
      <c r="AD256" s="783"/>
      <c r="AE256" s="784">
        <f>ROUND(AD256*$H256,2)</f>
        <v>0</v>
      </c>
      <c r="AF256" s="783"/>
      <c r="AG256" s="784">
        <f>ROUND(AF256*$H256,2)</f>
        <v>0</v>
      </c>
      <c r="AH256" s="783"/>
      <c r="AI256" s="784">
        <f>ROUND(AH256*$H256,2)</f>
        <v>0</v>
      </c>
      <c r="AJ256" s="783"/>
      <c r="AK256" s="784">
        <f>ROUND(AJ256*$H256,2)</f>
        <v>0</v>
      </c>
      <c r="AL256" s="783">
        <v>18.399999999999999</v>
      </c>
      <c r="AM256" s="784">
        <f>ROUND(AL256*$H256,2)</f>
        <v>7972.72</v>
      </c>
      <c r="AN256" s="1757">
        <v>19.12</v>
      </c>
      <c r="AO256" s="1758">
        <f>ROUND(AN256*$H256,2)</f>
        <v>8284.7000000000007</v>
      </c>
      <c r="AP256" s="2121"/>
      <c r="AQ256" s="2122">
        <f>ROUND(AP256*$H256,2)</f>
        <v>0</v>
      </c>
      <c r="AR256" s="783">
        <f>AP256+AN256+AL256+AJ256+AH256+AF256+AD256+AB256+Z256+X256+V256+T256+R256+P256+N256+L256+J256</f>
        <v>134.92000000000002</v>
      </c>
      <c r="AS256" s="784">
        <f>ROUND(AR256*H256,2)</f>
        <v>58460.84</v>
      </c>
      <c r="AT256" s="783">
        <f>G256-AR256</f>
        <v>5.2799999999999727</v>
      </c>
      <c r="AU256" s="784">
        <f>ROUND(AT256*H256,2)</f>
        <v>2287.8200000000002</v>
      </c>
      <c r="AV256" s="1072">
        <f>AU256/I256</f>
        <v>3.766041917632422E-2</v>
      </c>
      <c r="JQ256" s="752"/>
      <c r="JR256" s="753"/>
      <c r="JS256" s="636"/>
      <c r="JT256" s="636"/>
      <c r="JU256" s="636"/>
      <c r="JV256" s="636"/>
      <c r="JW256" s="636"/>
      <c r="JX256" s="636"/>
      <c r="JY256" s="754"/>
      <c r="KY256" s="755" t="s">
        <v>114</v>
      </c>
      <c r="KZ256" s="755" t="s">
        <v>46</v>
      </c>
      <c r="LA256" s="751" t="s">
        <v>46</v>
      </c>
      <c r="LB256" s="751" t="s">
        <v>23</v>
      </c>
      <c r="LC256" s="751" t="s">
        <v>45</v>
      </c>
      <c r="LD256" s="755" t="s">
        <v>103</v>
      </c>
    </row>
    <row r="257" spans="1:330" s="3" customFormat="1" ht="30" customHeight="1" x14ac:dyDescent="0.2">
      <c r="A257" s="43"/>
      <c r="B257" s="625"/>
      <c r="C257" s="689" t="s">
        <v>112</v>
      </c>
      <c r="D257" s="690"/>
      <c r="E257" s="626" t="s">
        <v>430</v>
      </c>
      <c r="F257" s="690"/>
      <c r="G257" s="690"/>
      <c r="H257" s="197"/>
      <c r="I257" s="690"/>
      <c r="J257" s="777"/>
      <c r="K257" s="778"/>
      <c r="L257" s="777"/>
      <c r="M257" s="778"/>
      <c r="N257" s="777"/>
      <c r="O257" s="778"/>
      <c r="P257" s="777"/>
      <c r="Q257" s="778"/>
      <c r="R257" s="777"/>
      <c r="S257" s="778"/>
      <c r="T257" s="777"/>
      <c r="U257" s="778"/>
      <c r="V257" s="1751"/>
      <c r="W257" s="1752"/>
      <c r="X257" s="777"/>
      <c r="Y257" s="778"/>
      <c r="Z257" s="1751"/>
      <c r="AA257" s="1752"/>
      <c r="AB257" s="1751"/>
      <c r="AC257" s="1752"/>
      <c r="AD257" s="777"/>
      <c r="AE257" s="778"/>
      <c r="AF257" s="777"/>
      <c r="AG257" s="778"/>
      <c r="AH257" s="777"/>
      <c r="AI257" s="778"/>
      <c r="AJ257" s="777"/>
      <c r="AK257" s="778"/>
      <c r="AL257" s="777"/>
      <c r="AM257" s="778"/>
      <c r="AN257" s="1751"/>
      <c r="AO257" s="1752"/>
      <c r="AP257" s="2115"/>
      <c r="AQ257" s="2116"/>
      <c r="AR257" s="777"/>
      <c r="AS257" s="778"/>
      <c r="AT257" s="777"/>
      <c r="AU257" s="778"/>
      <c r="AV257" s="1071"/>
      <c r="JQ257" s="590"/>
      <c r="JR257" s="591" t="s">
        <v>7</v>
      </c>
      <c r="JS257" s="592" t="s">
        <v>31</v>
      </c>
      <c r="JT257" s="690"/>
      <c r="JU257" s="45">
        <f>JT257*G263</f>
        <v>0</v>
      </c>
      <c r="JV257" s="45">
        <v>5.0099999999999997E-3</v>
      </c>
      <c r="JW257" s="45">
        <f>JV257*G263</f>
        <v>2.5404206999999999</v>
      </c>
      <c r="JX257" s="45">
        <v>0</v>
      </c>
      <c r="JY257" s="588">
        <f>JX257*G263</f>
        <v>0</v>
      </c>
      <c r="KW257" s="46" t="s">
        <v>166</v>
      </c>
      <c r="KY257" s="46" t="s">
        <v>238</v>
      </c>
      <c r="KZ257" s="46" t="s">
        <v>46</v>
      </c>
      <c r="LD257" s="46" t="s">
        <v>103</v>
      </c>
      <c r="LJ257" s="589">
        <f>IF(JS257="základní",I263,0)</f>
        <v>342779.32</v>
      </c>
      <c r="LK257" s="589">
        <f>IF(JS257="snížená",I263,0)</f>
        <v>0</v>
      </c>
      <c r="LL257" s="589">
        <f>IF(JS257="zákl. přenesená",I263,0)</f>
        <v>0</v>
      </c>
      <c r="LM257" s="589">
        <f>IF(JS257="sníž. přenesená",I263,0)</f>
        <v>0</v>
      </c>
      <c r="LN257" s="589">
        <f>IF(JS257="nulová",I263,0)</f>
        <v>0</v>
      </c>
      <c r="LO257" s="46" t="s">
        <v>45</v>
      </c>
      <c r="LP257" s="589">
        <f>ROUND(H263*G263,2)</f>
        <v>342779.32</v>
      </c>
      <c r="LQ257" s="46" t="s">
        <v>110</v>
      </c>
      <c r="LR257" s="46" t="s">
        <v>1693</v>
      </c>
    </row>
    <row r="258" spans="1:330" s="751" customFormat="1" ht="30" customHeight="1" x14ac:dyDescent="0.2">
      <c r="A258" s="750"/>
      <c r="B258" s="627"/>
      <c r="C258" s="689" t="s">
        <v>114</v>
      </c>
      <c r="D258" s="628" t="s">
        <v>7</v>
      </c>
      <c r="E258" s="629" t="s">
        <v>1689</v>
      </c>
      <c r="F258" s="630"/>
      <c r="G258" s="628" t="s">
        <v>7</v>
      </c>
      <c r="H258" s="631"/>
      <c r="I258" s="630"/>
      <c r="J258" s="781"/>
      <c r="K258" s="782"/>
      <c r="L258" s="781"/>
      <c r="M258" s="782"/>
      <c r="N258" s="781"/>
      <c r="O258" s="782"/>
      <c r="P258" s="781"/>
      <c r="Q258" s="782"/>
      <c r="R258" s="781"/>
      <c r="S258" s="782"/>
      <c r="T258" s="781"/>
      <c r="U258" s="782"/>
      <c r="V258" s="1755"/>
      <c r="W258" s="1756"/>
      <c r="X258" s="781"/>
      <c r="Y258" s="782"/>
      <c r="Z258" s="1755"/>
      <c r="AA258" s="1756"/>
      <c r="AB258" s="1755"/>
      <c r="AC258" s="1756"/>
      <c r="AD258" s="781"/>
      <c r="AE258" s="782"/>
      <c r="AF258" s="781"/>
      <c r="AG258" s="782"/>
      <c r="AH258" s="781"/>
      <c r="AI258" s="782"/>
      <c r="AJ258" s="781"/>
      <c r="AK258" s="782"/>
      <c r="AL258" s="781"/>
      <c r="AM258" s="782"/>
      <c r="AN258" s="1755"/>
      <c r="AO258" s="1756"/>
      <c r="AP258" s="2119"/>
      <c r="AQ258" s="2120"/>
      <c r="AR258" s="781"/>
      <c r="AS258" s="782"/>
      <c r="AT258" s="781"/>
      <c r="AU258" s="782"/>
      <c r="AV258" s="919"/>
      <c r="JQ258" s="752"/>
      <c r="JR258" s="753"/>
      <c r="JS258" s="636"/>
      <c r="JT258" s="636"/>
      <c r="JU258" s="636"/>
      <c r="JV258" s="636"/>
      <c r="JW258" s="636"/>
      <c r="JX258" s="636"/>
      <c r="JY258" s="754"/>
      <c r="KY258" s="755" t="s">
        <v>114</v>
      </c>
      <c r="KZ258" s="755" t="s">
        <v>46</v>
      </c>
      <c r="LA258" s="751" t="s">
        <v>46</v>
      </c>
      <c r="LB258" s="751" t="s">
        <v>23</v>
      </c>
      <c r="LC258" s="751" t="s">
        <v>45</v>
      </c>
      <c r="LD258" s="755" t="s">
        <v>103</v>
      </c>
    </row>
    <row r="259" spans="1:330" s="3" customFormat="1" ht="30" customHeight="1" x14ac:dyDescent="0.2">
      <c r="A259" s="43"/>
      <c r="B259" s="633"/>
      <c r="C259" s="689" t="s">
        <v>114</v>
      </c>
      <c r="D259" s="634" t="s">
        <v>7</v>
      </c>
      <c r="E259" s="635" t="s">
        <v>1690</v>
      </c>
      <c r="F259" s="636"/>
      <c r="G259" s="637">
        <v>140.19999999999999</v>
      </c>
      <c r="H259" s="638"/>
      <c r="I259" s="636"/>
      <c r="J259" s="777"/>
      <c r="K259" s="778"/>
      <c r="L259" s="777"/>
      <c r="M259" s="778"/>
      <c r="N259" s="777"/>
      <c r="O259" s="778"/>
      <c r="P259" s="777"/>
      <c r="Q259" s="778"/>
      <c r="R259" s="777"/>
      <c r="S259" s="778"/>
      <c r="T259" s="777"/>
      <c r="U259" s="778"/>
      <c r="V259" s="1751"/>
      <c r="W259" s="1752"/>
      <c r="X259" s="777"/>
      <c r="Y259" s="778"/>
      <c r="Z259" s="1751"/>
      <c r="AA259" s="1752"/>
      <c r="AB259" s="1751"/>
      <c r="AC259" s="1752"/>
      <c r="AD259" s="777"/>
      <c r="AE259" s="778"/>
      <c r="AF259" s="777"/>
      <c r="AG259" s="778"/>
      <c r="AH259" s="777"/>
      <c r="AI259" s="778"/>
      <c r="AJ259" s="777"/>
      <c r="AK259" s="778"/>
      <c r="AL259" s="777"/>
      <c r="AM259" s="778"/>
      <c r="AN259" s="1751"/>
      <c r="AO259" s="1752"/>
      <c r="AP259" s="2115"/>
      <c r="AQ259" s="2116"/>
      <c r="AR259" s="777"/>
      <c r="AS259" s="778"/>
      <c r="AT259" s="777"/>
      <c r="AU259" s="778"/>
      <c r="AV259" s="1071"/>
      <c r="JQ259" s="44"/>
      <c r="JR259" s="586" t="s">
        <v>7</v>
      </c>
      <c r="JS259" s="587" t="s">
        <v>31</v>
      </c>
      <c r="JT259" s="690"/>
      <c r="JU259" s="45">
        <f>JT259*G265</f>
        <v>0</v>
      </c>
      <c r="JV259" s="45">
        <v>0</v>
      </c>
      <c r="JW259" s="45">
        <f>JV259*G265</f>
        <v>0</v>
      </c>
      <c r="JX259" s="45">
        <v>0</v>
      </c>
      <c r="JY259" s="588">
        <f>JX259*G265</f>
        <v>0</v>
      </c>
      <c r="KW259" s="46" t="s">
        <v>110</v>
      </c>
      <c r="KY259" s="46" t="s">
        <v>105</v>
      </c>
      <c r="KZ259" s="46" t="s">
        <v>46</v>
      </c>
      <c r="LD259" s="46" t="s">
        <v>103</v>
      </c>
      <c r="LJ259" s="589">
        <f>IF(JS259="základní",I265,0)</f>
        <v>5320</v>
      </c>
      <c r="LK259" s="589">
        <f>IF(JS259="snížená",I265,0)</f>
        <v>0</v>
      </c>
      <c r="LL259" s="589">
        <f>IF(JS259="zákl. přenesená",I265,0)</f>
        <v>0</v>
      </c>
      <c r="LM259" s="589">
        <f>IF(JS259="sníž. přenesená",I265,0)</f>
        <v>0</v>
      </c>
      <c r="LN259" s="589">
        <f>IF(JS259="nulová",I265,0)</f>
        <v>0</v>
      </c>
      <c r="LO259" s="46" t="s">
        <v>45</v>
      </c>
      <c r="LP259" s="589">
        <f>ROUND(H265*G265,2)</f>
        <v>5320</v>
      </c>
      <c r="LQ259" s="46" t="s">
        <v>110</v>
      </c>
      <c r="LR259" s="46" t="s">
        <v>1695</v>
      </c>
    </row>
    <row r="260" spans="1:330" s="3" customFormat="1" ht="30" customHeight="1" x14ac:dyDescent="0.2">
      <c r="A260" s="43"/>
      <c r="B260" s="550" t="s">
        <v>454</v>
      </c>
      <c r="C260" s="558" t="s">
        <v>105</v>
      </c>
      <c r="D260" s="559" t="s">
        <v>434</v>
      </c>
      <c r="E260" s="560" t="s">
        <v>435</v>
      </c>
      <c r="F260" s="561" t="s">
        <v>153</v>
      </c>
      <c r="G260" s="562">
        <v>492.3</v>
      </c>
      <c r="H260" s="563">
        <v>111</v>
      </c>
      <c r="I260" s="772">
        <f>ROUND(H260*G260,2)</f>
        <v>54645.3</v>
      </c>
      <c r="J260" s="783"/>
      <c r="K260" s="784">
        <f>ROUND(J260*$H260,2)</f>
        <v>0</v>
      </c>
      <c r="L260" s="783"/>
      <c r="M260" s="784">
        <f>ROUND(L260*$H260,2)</f>
        <v>0</v>
      </c>
      <c r="N260" s="783"/>
      <c r="O260" s="784">
        <f>ROUND(N260*$H260,2)</f>
        <v>0</v>
      </c>
      <c r="P260" s="783"/>
      <c r="Q260" s="784">
        <f>ROUND(P260*$H260,2)</f>
        <v>0</v>
      </c>
      <c r="R260" s="783"/>
      <c r="S260" s="784">
        <f>ROUND(R260*$H260,2)</f>
        <v>0</v>
      </c>
      <c r="T260" s="783"/>
      <c r="U260" s="784">
        <f>ROUND(T260*$H260,2)</f>
        <v>0</v>
      </c>
      <c r="V260" s="1757">
        <v>225.52</v>
      </c>
      <c r="W260" s="1758">
        <f>ROUND(V260*$H260,2)</f>
        <v>25032.720000000001</v>
      </c>
      <c r="X260" s="783"/>
      <c r="Y260" s="784">
        <f>ROUND(X260*$H260,2)</f>
        <v>0</v>
      </c>
      <c r="Z260" s="1757"/>
      <c r="AA260" s="1758">
        <f>ROUND(Z260*$H260,2)</f>
        <v>0</v>
      </c>
      <c r="AB260" s="1757">
        <v>48.34</v>
      </c>
      <c r="AC260" s="1758">
        <f>ROUND(AB260*$H260,2)</f>
        <v>5365.74</v>
      </c>
      <c r="AD260" s="783"/>
      <c r="AE260" s="784">
        <f>ROUND(AD260*$H260,2)</f>
        <v>0</v>
      </c>
      <c r="AF260" s="783"/>
      <c r="AG260" s="784">
        <f>ROUND(AF260*$H260,2)</f>
        <v>0</v>
      </c>
      <c r="AH260" s="783"/>
      <c r="AI260" s="784">
        <f>ROUND(AH260*$H260,2)</f>
        <v>0</v>
      </c>
      <c r="AJ260" s="783"/>
      <c r="AK260" s="784">
        <f>ROUND(AJ260*$H260,2)</f>
        <v>0</v>
      </c>
      <c r="AL260" s="783">
        <v>84.9</v>
      </c>
      <c r="AM260" s="784">
        <f>ROUND(AL260*$H260,2)</f>
        <v>9423.9</v>
      </c>
      <c r="AN260" s="1757">
        <v>126.45</v>
      </c>
      <c r="AO260" s="1758">
        <f>ROUND(AN260*$H260,2)</f>
        <v>14035.95</v>
      </c>
      <c r="AP260" s="2121"/>
      <c r="AQ260" s="2122">
        <f>ROUND(AP260*$H260,2)</f>
        <v>0</v>
      </c>
      <c r="AR260" s="783">
        <f>AP260+AN260+AL260+AJ260+AH260+AF260+AD260+AB260+Z260+X260+V260+T260+R260+P260+N260+L260+J260</f>
        <v>485.21000000000004</v>
      </c>
      <c r="AS260" s="784">
        <f>ROUND(AR260*H260,2)</f>
        <v>53858.31</v>
      </c>
      <c r="AT260" s="783">
        <f>G260-AR260</f>
        <v>7.089999999999975</v>
      </c>
      <c r="AU260" s="784">
        <f>ROUND(AT260*H260,2)</f>
        <v>786.99</v>
      </c>
      <c r="AV260" s="1072">
        <f>AU260/I260</f>
        <v>1.4401787527930122E-2</v>
      </c>
      <c r="JQ260" s="44"/>
      <c r="JR260" s="742"/>
      <c r="JS260" s="690"/>
      <c r="JT260" s="690"/>
      <c r="JU260" s="690"/>
      <c r="JV260" s="690"/>
      <c r="JW260" s="690"/>
      <c r="JX260" s="690"/>
      <c r="JY260" s="743"/>
      <c r="KY260" s="46" t="s">
        <v>112</v>
      </c>
      <c r="KZ260" s="46" t="s">
        <v>46</v>
      </c>
    </row>
    <row r="261" spans="1:330" s="745" customFormat="1" ht="30" customHeight="1" x14ac:dyDescent="0.2">
      <c r="A261" s="744"/>
      <c r="B261" s="625"/>
      <c r="C261" s="689" t="s">
        <v>112</v>
      </c>
      <c r="D261" s="690"/>
      <c r="E261" s="626" t="s">
        <v>437</v>
      </c>
      <c r="F261" s="690"/>
      <c r="G261" s="690"/>
      <c r="H261" s="197"/>
      <c r="I261" s="690"/>
      <c r="J261" s="779"/>
      <c r="K261" s="780"/>
      <c r="L261" s="779"/>
      <c r="M261" s="780"/>
      <c r="N261" s="779"/>
      <c r="O261" s="780"/>
      <c r="P261" s="779"/>
      <c r="Q261" s="780"/>
      <c r="R261" s="779"/>
      <c r="S261" s="780"/>
      <c r="T261" s="779"/>
      <c r="U261" s="780"/>
      <c r="V261" s="1753"/>
      <c r="W261" s="1754"/>
      <c r="X261" s="779"/>
      <c r="Y261" s="780"/>
      <c r="Z261" s="1753"/>
      <c r="AA261" s="1754"/>
      <c r="AB261" s="1753"/>
      <c r="AC261" s="1754"/>
      <c r="AD261" s="779"/>
      <c r="AE261" s="780"/>
      <c r="AF261" s="779"/>
      <c r="AG261" s="780"/>
      <c r="AH261" s="779"/>
      <c r="AI261" s="780"/>
      <c r="AJ261" s="779"/>
      <c r="AK261" s="780"/>
      <c r="AL261" s="779"/>
      <c r="AM261" s="780"/>
      <c r="AN261" s="1753"/>
      <c r="AO261" s="1754"/>
      <c r="AP261" s="2117"/>
      <c r="AQ261" s="2118"/>
      <c r="AR261" s="779"/>
      <c r="AS261" s="780"/>
      <c r="AT261" s="779"/>
      <c r="AU261" s="780"/>
      <c r="AV261" s="918"/>
      <c r="JQ261" s="746"/>
      <c r="JR261" s="747"/>
      <c r="JS261" s="630"/>
      <c r="JT261" s="630"/>
      <c r="JU261" s="630"/>
      <c r="JV261" s="630"/>
      <c r="JW261" s="630"/>
      <c r="JX261" s="630"/>
      <c r="JY261" s="748"/>
      <c r="KY261" s="749" t="s">
        <v>114</v>
      </c>
      <c r="KZ261" s="749" t="s">
        <v>46</v>
      </c>
      <c r="LA261" s="745" t="s">
        <v>45</v>
      </c>
      <c r="LB261" s="745" t="s">
        <v>23</v>
      </c>
      <c r="LC261" s="745" t="s">
        <v>44</v>
      </c>
      <c r="LD261" s="749" t="s">
        <v>103</v>
      </c>
    </row>
    <row r="262" spans="1:330" s="751" customFormat="1" ht="30" customHeight="1" x14ac:dyDescent="0.2">
      <c r="A262" s="750"/>
      <c r="B262" s="633"/>
      <c r="C262" s="689" t="s">
        <v>114</v>
      </c>
      <c r="D262" s="634" t="s">
        <v>7</v>
      </c>
      <c r="E262" s="635" t="s">
        <v>1692</v>
      </c>
      <c r="F262" s="636"/>
      <c r="G262" s="637">
        <v>492.3</v>
      </c>
      <c r="H262" s="638"/>
      <c r="I262" s="636"/>
      <c r="J262" s="781"/>
      <c r="K262" s="782"/>
      <c r="L262" s="781"/>
      <c r="M262" s="782"/>
      <c r="N262" s="781"/>
      <c r="O262" s="782"/>
      <c r="P262" s="781"/>
      <c r="Q262" s="782"/>
      <c r="R262" s="781"/>
      <c r="S262" s="782"/>
      <c r="T262" s="781"/>
      <c r="U262" s="782"/>
      <c r="V262" s="1755"/>
      <c r="W262" s="1756"/>
      <c r="X262" s="781"/>
      <c r="Y262" s="782"/>
      <c r="Z262" s="1755"/>
      <c r="AA262" s="1756"/>
      <c r="AB262" s="1755"/>
      <c r="AC262" s="1756"/>
      <c r="AD262" s="781"/>
      <c r="AE262" s="782"/>
      <c r="AF262" s="781"/>
      <c r="AG262" s="782"/>
      <c r="AH262" s="781"/>
      <c r="AI262" s="782"/>
      <c r="AJ262" s="781"/>
      <c r="AK262" s="782"/>
      <c r="AL262" s="781"/>
      <c r="AM262" s="782"/>
      <c r="AN262" s="1755"/>
      <c r="AO262" s="1756"/>
      <c r="AP262" s="2119"/>
      <c r="AQ262" s="2120"/>
      <c r="AR262" s="781"/>
      <c r="AS262" s="782"/>
      <c r="AT262" s="781"/>
      <c r="AU262" s="782"/>
      <c r="AV262" s="919"/>
      <c r="JQ262" s="752"/>
      <c r="JR262" s="753"/>
      <c r="JS262" s="636"/>
      <c r="JT262" s="636"/>
      <c r="JU262" s="636"/>
      <c r="JV262" s="636"/>
      <c r="JW262" s="636"/>
      <c r="JX262" s="636"/>
      <c r="JY262" s="754"/>
      <c r="KY262" s="755" t="s">
        <v>114</v>
      </c>
      <c r="KZ262" s="755" t="s">
        <v>46</v>
      </c>
      <c r="LA262" s="751" t="s">
        <v>46</v>
      </c>
      <c r="LB262" s="751" t="s">
        <v>23</v>
      </c>
      <c r="LC262" s="751" t="s">
        <v>44</v>
      </c>
      <c r="LD262" s="755" t="s">
        <v>103</v>
      </c>
    </row>
    <row r="263" spans="1:330" s="751" customFormat="1" ht="30" customHeight="1" x14ac:dyDescent="0.2">
      <c r="A263" s="750"/>
      <c r="B263" s="565" t="s">
        <v>462</v>
      </c>
      <c r="C263" s="566" t="s">
        <v>238</v>
      </c>
      <c r="D263" s="567" t="s">
        <v>440</v>
      </c>
      <c r="E263" s="568" t="s">
        <v>441</v>
      </c>
      <c r="F263" s="569" t="s">
        <v>153</v>
      </c>
      <c r="G263" s="570">
        <v>507.07</v>
      </c>
      <c r="H263" s="571">
        <v>676</v>
      </c>
      <c r="I263" s="774">
        <f>ROUND(H263*G263,2)</f>
        <v>342779.32</v>
      </c>
      <c r="J263" s="783"/>
      <c r="K263" s="784">
        <f>ROUND(J263*$H263,2)</f>
        <v>0</v>
      </c>
      <c r="L263" s="783"/>
      <c r="M263" s="784">
        <f>ROUND(L263*$H263,2)</f>
        <v>0</v>
      </c>
      <c r="N263" s="783"/>
      <c r="O263" s="784">
        <f>ROUND(N263*$H263,2)</f>
        <v>0</v>
      </c>
      <c r="P263" s="783"/>
      <c r="Q263" s="784">
        <f>ROUND(P263*$H263,2)</f>
        <v>0</v>
      </c>
      <c r="R263" s="783"/>
      <c r="S263" s="784">
        <f>ROUND(R263*$H263,2)</f>
        <v>0</v>
      </c>
      <c r="T263" s="783"/>
      <c r="U263" s="784">
        <f>ROUND(T263*$H263,2)</f>
        <v>0</v>
      </c>
      <c r="V263" s="1757">
        <v>225.52</v>
      </c>
      <c r="W263" s="1758">
        <f>ROUND(V263*$H263,2)</f>
        <v>152451.51999999999</v>
      </c>
      <c r="X263" s="783"/>
      <c r="Y263" s="784">
        <f>ROUND(X263*$H263,2)</f>
        <v>0</v>
      </c>
      <c r="Z263" s="1757"/>
      <c r="AA263" s="1758">
        <f>ROUND(Z263*$H263,2)</f>
        <v>0</v>
      </c>
      <c r="AB263" s="1757">
        <v>48.34</v>
      </c>
      <c r="AC263" s="1758">
        <f>ROUND(AB263*$H263,2)</f>
        <v>32677.84</v>
      </c>
      <c r="AD263" s="783"/>
      <c r="AE263" s="784">
        <f>ROUND(AD263*$H263,2)</f>
        <v>0</v>
      </c>
      <c r="AF263" s="783"/>
      <c r="AG263" s="784">
        <f>ROUND(AF263*$H263,2)</f>
        <v>0</v>
      </c>
      <c r="AH263" s="783"/>
      <c r="AI263" s="784">
        <f>ROUND(AH263*$H263,2)</f>
        <v>0</v>
      </c>
      <c r="AJ263" s="783"/>
      <c r="AK263" s="784">
        <f>ROUND(AJ263*$H263,2)</f>
        <v>0</v>
      </c>
      <c r="AL263" s="783">
        <v>85</v>
      </c>
      <c r="AM263" s="784">
        <f>ROUND(AL263*$H263,2)</f>
        <v>57460</v>
      </c>
      <c r="AN263" s="1757">
        <v>126.35</v>
      </c>
      <c r="AO263" s="1758">
        <f>ROUND(AN263*$H263,2)</f>
        <v>85412.6</v>
      </c>
      <c r="AP263" s="2121">
        <v>13</v>
      </c>
      <c r="AQ263" s="2122">
        <f>ROUND(AP263*$H263,2)</f>
        <v>8788</v>
      </c>
      <c r="AR263" s="783">
        <f>AP263+AN263+AL263+AJ263+AH263+AF263+AD263+AB263+Z263+X263+V263+T263+R263+P263+N263+L263+J263</f>
        <v>498.21000000000004</v>
      </c>
      <c r="AS263" s="784">
        <f>ROUND(AR263*H263,2)</f>
        <v>336789.96</v>
      </c>
      <c r="AT263" s="783">
        <f>G263-AR263</f>
        <v>8.8599999999999568</v>
      </c>
      <c r="AU263" s="784">
        <f>ROUND(AT263*H263,2)</f>
        <v>5989.36</v>
      </c>
      <c r="AV263" s="1072">
        <f>AU263/I263</f>
        <v>1.7472932731181098E-2</v>
      </c>
      <c r="JQ263" s="752"/>
      <c r="JR263" s="753"/>
      <c r="JS263" s="636"/>
      <c r="JT263" s="636"/>
      <c r="JU263" s="636"/>
      <c r="JV263" s="636"/>
      <c r="JW263" s="636"/>
      <c r="JX263" s="636"/>
      <c r="JY263" s="754"/>
      <c r="KY263" s="755" t="s">
        <v>114</v>
      </c>
      <c r="KZ263" s="755" t="s">
        <v>46</v>
      </c>
      <c r="LA263" s="751" t="s">
        <v>46</v>
      </c>
      <c r="LB263" s="751" t="s">
        <v>23</v>
      </c>
      <c r="LC263" s="751" t="s">
        <v>44</v>
      </c>
      <c r="LD263" s="755" t="s">
        <v>103</v>
      </c>
    </row>
    <row r="264" spans="1:330" s="763" customFormat="1" ht="30" customHeight="1" x14ac:dyDescent="0.2">
      <c r="A264" s="762"/>
      <c r="B264" s="633"/>
      <c r="C264" s="689" t="s">
        <v>114</v>
      </c>
      <c r="D264" s="634" t="s">
        <v>7</v>
      </c>
      <c r="E264" s="635" t="s">
        <v>1694</v>
      </c>
      <c r="F264" s="636"/>
      <c r="G264" s="637">
        <v>507.07</v>
      </c>
      <c r="H264" s="638"/>
      <c r="I264" s="636"/>
      <c r="J264" s="787"/>
      <c r="K264" s="788"/>
      <c r="L264" s="787"/>
      <c r="M264" s="788"/>
      <c r="N264" s="787"/>
      <c r="O264" s="788"/>
      <c r="P264" s="787"/>
      <c r="Q264" s="788"/>
      <c r="R264" s="787"/>
      <c r="S264" s="788"/>
      <c r="T264" s="787"/>
      <c r="U264" s="788"/>
      <c r="V264" s="1761"/>
      <c r="W264" s="1762"/>
      <c r="X264" s="787"/>
      <c r="Y264" s="788"/>
      <c r="Z264" s="1761"/>
      <c r="AA264" s="1762"/>
      <c r="AB264" s="1761"/>
      <c r="AC264" s="1762"/>
      <c r="AD264" s="787"/>
      <c r="AE264" s="788"/>
      <c r="AF264" s="787"/>
      <c r="AG264" s="788"/>
      <c r="AH264" s="787"/>
      <c r="AI264" s="788"/>
      <c r="AJ264" s="787"/>
      <c r="AK264" s="788"/>
      <c r="AL264" s="787"/>
      <c r="AM264" s="788"/>
      <c r="AN264" s="1761"/>
      <c r="AO264" s="1762"/>
      <c r="AP264" s="2125"/>
      <c r="AQ264" s="2126"/>
      <c r="AR264" s="787"/>
      <c r="AS264" s="788"/>
      <c r="AT264" s="787"/>
      <c r="AU264" s="788"/>
      <c r="AV264" s="920"/>
      <c r="JQ264" s="764"/>
      <c r="JR264" s="765"/>
      <c r="JS264" s="643"/>
      <c r="JT264" s="643"/>
      <c r="JU264" s="643"/>
      <c r="JV264" s="643"/>
      <c r="JW264" s="643"/>
      <c r="JX264" s="643"/>
      <c r="JY264" s="766"/>
      <c r="KY264" s="767" t="s">
        <v>114</v>
      </c>
      <c r="KZ264" s="767" t="s">
        <v>46</v>
      </c>
      <c r="LA264" s="763" t="s">
        <v>110</v>
      </c>
      <c r="LB264" s="763" t="s">
        <v>23</v>
      </c>
      <c r="LC264" s="763" t="s">
        <v>45</v>
      </c>
      <c r="LD264" s="767" t="s">
        <v>103</v>
      </c>
    </row>
    <row r="265" spans="1:330" s="3" customFormat="1" ht="30" customHeight="1" x14ac:dyDescent="0.2">
      <c r="A265" s="43"/>
      <c r="B265" s="550" t="s">
        <v>466</v>
      </c>
      <c r="C265" s="558" t="s">
        <v>105</v>
      </c>
      <c r="D265" s="559" t="s">
        <v>455</v>
      </c>
      <c r="E265" s="560" t="s">
        <v>456</v>
      </c>
      <c r="F265" s="561" t="s">
        <v>341</v>
      </c>
      <c r="G265" s="562">
        <v>50</v>
      </c>
      <c r="H265" s="563">
        <v>106.4</v>
      </c>
      <c r="I265" s="772">
        <f>ROUND(H265*G265,2)</f>
        <v>5320</v>
      </c>
      <c r="J265" s="783"/>
      <c r="K265" s="784">
        <f>ROUND(J265*$H265,2)</f>
        <v>0</v>
      </c>
      <c r="L265" s="783"/>
      <c r="M265" s="784">
        <f>ROUND(L265*$H265,2)</f>
        <v>0</v>
      </c>
      <c r="N265" s="783"/>
      <c r="O265" s="784">
        <f>ROUND(N265*$H265,2)</f>
        <v>0</v>
      </c>
      <c r="P265" s="783"/>
      <c r="Q265" s="784">
        <f>ROUND(P265*$H265,2)</f>
        <v>0</v>
      </c>
      <c r="R265" s="783"/>
      <c r="S265" s="784">
        <f>ROUND(R265*$H265,2)</f>
        <v>0</v>
      </c>
      <c r="T265" s="783"/>
      <c r="U265" s="784">
        <f>ROUND(T265*$H265,2)</f>
        <v>0</v>
      </c>
      <c r="V265" s="1757">
        <v>24</v>
      </c>
      <c r="W265" s="1758">
        <f>ROUND(V265*$H265,2)</f>
        <v>2553.6</v>
      </c>
      <c r="X265" s="783"/>
      <c r="Y265" s="784">
        <f>ROUND(X265*$H265,2)</f>
        <v>0</v>
      </c>
      <c r="Z265" s="1757"/>
      <c r="AA265" s="1758">
        <f>ROUND(Z265*$H265,2)</f>
        <v>0</v>
      </c>
      <c r="AB265" s="1757">
        <v>4</v>
      </c>
      <c r="AC265" s="1758">
        <f>ROUND(AB265*$H265,2)</f>
        <v>425.6</v>
      </c>
      <c r="AD265" s="783"/>
      <c r="AE265" s="784">
        <f>ROUND(AD265*$H265,2)</f>
        <v>0</v>
      </c>
      <c r="AF265" s="783"/>
      <c r="AG265" s="784">
        <f>ROUND(AF265*$H265,2)</f>
        <v>0</v>
      </c>
      <c r="AH265" s="783"/>
      <c r="AI265" s="784">
        <f>ROUND(AH265*$H265,2)</f>
        <v>0</v>
      </c>
      <c r="AJ265" s="783"/>
      <c r="AK265" s="784">
        <f>ROUND(AJ265*$H265,2)</f>
        <v>0</v>
      </c>
      <c r="AL265" s="783">
        <v>10</v>
      </c>
      <c r="AM265" s="784">
        <f>ROUND(AL265*$H265,2)</f>
        <v>1064</v>
      </c>
      <c r="AN265" s="1757">
        <v>12</v>
      </c>
      <c r="AO265" s="1758">
        <f>ROUND(AN265*$H265,2)</f>
        <v>1276.8</v>
      </c>
      <c r="AP265" s="2121"/>
      <c r="AQ265" s="2122">
        <f>ROUND(AP265*$H265,2)</f>
        <v>0</v>
      </c>
      <c r="AR265" s="783">
        <f>AP265+AN265+AL265+AJ265+AH265+AF265+AD265+AB265+Z265+X265+V265+T265+R265+P265+N265+L265+J265</f>
        <v>50</v>
      </c>
      <c r="AS265" s="784">
        <f>ROUND(AR265*H265,2)</f>
        <v>5320</v>
      </c>
      <c r="AT265" s="783">
        <f>G265-AR265</f>
        <v>0</v>
      </c>
      <c r="AU265" s="784">
        <f>ROUND(AT265*H265,2)</f>
        <v>0</v>
      </c>
      <c r="AV265" s="1072">
        <f>AU265/I265</f>
        <v>0</v>
      </c>
      <c r="JQ265" s="590"/>
      <c r="JR265" s="591" t="s">
        <v>7</v>
      </c>
      <c r="JS265" s="592" t="s">
        <v>31</v>
      </c>
      <c r="JT265" s="690"/>
      <c r="JU265" s="45">
        <f>JT265*G271</f>
        <v>0</v>
      </c>
      <c r="JV265" s="45">
        <v>6.4999999999999997E-4</v>
      </c>
      <c r="JW265" s="45">
        <f>JV265*G271</f>
        <v>1.6250000000000001E-2</v>
      </c>
      <c r="JX265" s="45">
        <v>0</v>
      </c>
      <c r="JY265" s="588">
        <f>JX265*G271</f>
        <v>0</v>
      </c>
      <c r="KW265" s="46" t="s">
        <v>166</v>
      </c>
      <c r="KY265" s="46" t="s">
        <v>238</v>
      </c>
      <c r="KZ265" s="46" t="s">
        <v>46</v>
      </c>
      <c r="LD265" s="46" t="s">
        <v>103</v>
      </c>
      <c r="LJ265" s="589">
        <f>IF(JS265="základní",I271,0)</f>
        <v>2800</v>
      </c>
      <c r="LK265" s="589">
        <f>IF(JS265="snížená",I271,0)</f>
        <v>0</v>
      </c>
      <c r="LL265" s="589">
        <f>IF(JS265="zákl. přenesená",I271,0)</f>
        <v>0</v>
      </c>
      <c r="LM265" s="589">
        <f>IF(JS265="sníž. přenesená",I271,0)</f>
        <v>0</v>
      </c>
      <c r="LN265" s="589">
        <f>IF(JS265="nulová",I271,0)</f>
        <v>0</v>
      </c>
      <c r="LO265" s="46" t="s">
        <v>45</v>
      </c>
      <c r="LP265" s="589">
        <f>ROUND(H271*G271,2)</f>
        <v>2800</v>
      </c>
      <c r="LQ265" s="46" t="s">
        <v>110</v>
      </c>
      <c r="LR265" s="46" t="s">
        <v>1698</v>
      </c>
    </row>
    <row r="266" spans="1:330" s="3" customFormat="1" ht="30" customHeight="1" x14ac:dyDescent="0.2">
      <c r="A266" s="43"/>
      <c r="B266" s="625"/>
      <c r="C266" s="689" t="s">
        <v>112</v>
      </c>
      <c r="D266" s="690"/>
      <c r="E266" s="626" t="s">
        <v>458</v>
      </c>
      <c r="F266" s="690"/>
      <c r="G266" s="690"/>
      <c r="H266" s="197"/>
      <c r="I266" s="690"/>
      <c r="J266" s="777"/>
      <c r="K266" s="778"/>
      <c r="L266" s="777"/>
      <c r="M266" s="778"/>
      <c r="N266" s="777"/>
      <c r="O266" s="778"/>
      <c r="P266" s="777"/>
      <c r="Q266" s="778"/>
      <c r="R266" s="777"/>
      <c r="S266" s="778"/>
      <c r="T266" s="777"/>
      <c r="U266" s="778"/>
      <c r="V266" s="1751"/>
      <c r="W266" s="1752"/>
      <c r="X266" s="777"/>
      <c r="Y266" s="778"/>
      <c r="Z266" s="1751"/>
      <c r="AA266" s="1752"/>
      <c r="AB266" s="1751"/>
      <c r="AC266" s="1752"/>
      <c r="AD266" s="777"/>
      <c r="AE266" s="778"/>
      <c r="AF266" s="777"/>
      <c r="AG266" s="778"/>
      <c r="AH266" s="777"/>
      <c r="AI266" s="778"/>
      <c r="AJ266" s="777"/>
      <c r="AK266" s="778"/>
      <c r="AL266" s="777"/>
      <c r="AM266" s="778"/>
      <c r="AN266" s="1751"/>
      <c r="AO266" s="1752"/>
      <c r="AP266" s="2115"/>
      <c r="AQ266" s="2116"/>
      <c r="AR266" s="777"/>
      <c r="AS266" s="778"/>
      <c r="AT266" s="777"/>
      <c r="AU266" s="778"/>
      <c r="AV266" s="1071"/>
      <c r="JQ266" s="590"/>
      <c r="JR266" s="591" t="s">
        <v>7</v>
      </c>
      <c r="JS266" s="592" t="s">
        <v>31</v>
      </c>
      <c r="JT266" s="690"/>
      <c r="JU266" s="45">
        <f>JT266*G272</f>
        <v>0</v>
      </c>
      <c r="JV266" s="45">
        <v>2.9E-4</v>
      </c>
      <c r="JW266" s="45">
        <f>JV266*G272</f>
        <v>7.2500000000000004E-3</v>
      </c>
      <c r="JX266" s="45">
        <v>0</v>
      </c>
      <c r="JY266" s="588">
        <f>JX266*G272</f>
        <v>0</v>
      </c>
      <c r="KW266" s="46" t="s">
        <v>166</v>
      </c>
      <c r="KY266" s="46" t="s">
        <v>238</v>
      </c>
      <c r="KZ266" s="46" t="s">
        <v>46</v>
      </c>
      <c r="LD266" s="46" t="s">
        <v>103</v>
      </c>
      <c r="LJ266" s="589">
        <f>IF(JS266="základní",I272,0)</f>
        <v>1200</v>
      </c>
      <c r="LK266" s="589">
        <f>IF(JS266="snížená",I272,0)</f>
        <v>0</v>
      </c>
      <c r="LL266" s="589">
        <f>IF(JS266="zákl. přenesená",I272,0)</f>
        <v>0</v>
      </c>
      <c r="LM266" s="589">
        <f>IF(JS266="sníž. přenesená",I272,0)</f>
        <v>0</v>
      </c>
      <c r="LN266" s="589">
        <f>IF(JS266="nulová",I272,0)</f>
        <v>0</v>
      </c>
      <c r="LO266" s="46" t="s">
        <v>45</v>
      </c>
      <c r="LP266" s="589">
        <f>ROUND(H272*G272,2)</f>
        <v>1200</v>
      </c>
      <c r="LQ266" s="46" t="s">
        <v>110</v>
      </c>
      <c r="LR266" s="46" t="s">
        <v>1699</v>
      </c>
    </row>
    <row r="267" spans="1:330" s="3" customFormat="1" ht="30" customHeight="1" x14ac:dyDescent="0.2">
      <c r="A267" s="43"/>
      <c r="B267" s="627"/>
      <c r="C267" s="689" t="s">
        <v>114</v>
      </c>
      <c r="D267" s="628" t="s">
        <v>7</v>
      </c>
      <c r="E267" s="629" t="s">
        <v>459</v>
      </c>
      <c r="F267" s="630"/>
      <c r="G267" s="628" t="s">
        <v>7</v>
      </c>
      <c r="H267" s="631"/>
      <c r="I267" s="630"/>
      <c r="J267" s="777"/>
      <c r="K267" s="778"/>
      <c r="L267" s="777"/>
      <c r="M267" s="778"/>
      <c r="N267" s="777"/>
      <c r="O267" s="778"/>
      <c r="P267" s="777"/>
      <c r="Q267" s="778"/>
      <c r="R267" s="777"/>
      <c r="S267" s="778"/>
      <c r="T267" s="777"/>
      <c r="U267" s="778"/>
      <c r="V267" s="1751"/>
      <c r="W267" s="1752"/>
      <c r="X267" s="777"/>
      <c r="Y267" s="778"/>
      <c r="Z267" s="1751"/>
      <c r="AA267" s="1752"/>
      <c r="AB267" s="1751"/>
      <c r="AC267" s="1752"/>
      <c r="AD267" s="777"/>
      <c r="AE267" s="778"/>
      <c r="AF267" s="777"/>
      <c r="AG267" s="778"/>
      <c r="AH267" s="777"/>
      <c r="AI267" s="778"/>
      <c r="AJ267" s="777"/>
      <c r="AK267" s="778"/>
      <c r="AL267" s="777"/>
      <c r="AM267" s="778"/>
      <c r="AN267" s="1751"/>
      <c r="AO267" s="1752"/>
      <c r="AP267" s="2115"/>
      <c r="AQ267" s="2116"/>
      <c r="AR267" s="777"/>
      <c r="AS267" s="778"/>
      <c r="AT267" s="777"/>
      <c r="AU267" s="778"/>
      <c r="AV267" s="1071"/>
      <c r="JQ267" s="44"/>
      <c r="JR267" s="586" t="s">
        <v>7</v>
      </c>
      <c r="JS267" s="587" t="s">
        <v>31</v>
      </c>
      <c r="JT267" s="690"/>
      <c r="JU267" s="45">
        <f>JT267*G273</f>
        <v>0</v>
      </c>
      <c r="JV267" s="45">
        <v>1E-4</v>
      </c>
      <c r="JW267" s="45">
        <f>JV267*G273</f>
        <v>2.4000000000000002E-3</v>
      </c>
      <c r="JX267" s="45">
        <v>0</v>
      </c>
      <c r="JY267" s="588">
        <f>JX267*G273</f>
        <v>0</v>
      </c>
      <c r="KW267" s="46" t="s">
        <v>110</v>
      </c>
      <c r="KY267" s="46" t="s">
        <v>105</v>
      </c>
      <c r="KZ267" s="46" t="s">
        <v>46</v>
      </c>
      <c r="LD267" s="46" t="s">
        <v>103</v>
      </c>
      <c r="LJ267" s="589">
        <f>IF(JS267="základní",I273,0)</f>
        <v>5529.6</v>
      </c>
      <c r="LK267" s="589">
        <f>IF(JS267="snížená",I273,0)</f>
        <v>0</v>
      </c>
      <c r="LL267" s="589">
        <f>IF(JS267="zákl. přenesená",I273,0)</f>
        <v>0</v>
      </c>
      <c r="LM267" s="589">
        <f>IF(JS267="sníž. přenesená",I273,0)</f>
        <v>0</v>
      </c>
      <c r="LN267" s="589">
        <f>IF(JS267="nulová",I273,0)</f>
        <v>0</v>
      </c>
      <c r="LO267" s="46" t="s">
        <v>45</v>
      </c>
      <c r="LP267" s="589">
        <f>ROUND(H273*G273,2)</f>
        <v>5529.6</v>
      </c>
      <c r="LQ267" s="46" t="s">
        <v>110</v>
      </c>
      <c r="LR267" s="46" t="s">
        <v>1700</v>
      </c>
    </row>
    <row r="268" spans="1:330" s="3" customFormat="1" ht="30" customHeight="1" x14ac:dyDescent="0.2">
      <c r="A268" s="43"/>
      <c r="B268" s="633"/>
      <c r="C268" s="689" t="s">
        <v>114</v>
      </c>
      <c r="D268" s="634" t="s">
        <v>7</v>
      </c>
      <c r="E268" s="635" t="s">
        <v>1696</v>
      </c>
      <c r="F268" s="636"/>
      <c r="G268" s="637">
        <v>25</v>
      </c>
      <c r="H268" s="638"/>
      <c r="I268" s="636"/>
      <c r="J268" s="777"/>
      <c r="K268" s="778"/>
      <c r="L268" s="777"/>
      <c r="M268" s="778"/>
      <c r="N268" s="777"/>
      <c r="O268" s="778"/>
      <c r="P268" s="777"/>
      <c r="Q268" s="778"/>
      <c r="R268" s="777"/>
      <c r="S268" s="778"/>
      <c r="T268" s="777"/>
      <c r="U268" s="778"/>
      <c r="V268" s="1751"/>
      <c r="W268" s="1752"/>
      <c r="X268" s="777"/>
      <c r="Y268" s="778"/>
      <c r="Z268" s="1751"/>
      <c r="AA268" s="1752"/>
      <c r="AB268" s="1751"/>
      <c r="AC268" s="1752"/>
      <c r="AD268" s="777"/>
      <c r="AE268" s="778"/>
      <c r="AF268" s="777"/>
      <c r="AG268" s="778"/>
      <c r="AH268" s="777"/>
      <c r="AI268" s="778"/>
      <c r="AJ268" s="777"/>
      <c r="AK268" s="778"/>
      <c r="AL268" s="777"/>
      <c r="AM268" s="778"/>
      <c r="AN268" s="1751"/>
      <c r="AO268" s="1752"/>
      <c r="AP268" s="2115"/>
      <c r="AQ268" s="2116"/>
      <c r="AR268" s="777"/>
      <c r="AS268" s="778"/>
      <c r="AT268" s="777"/>
      <c r="AU268" s="778"/>
      <c r="AV268" s="1071"/>
      <c r="JQ268" s="44"/>
      <c r="JR268" s="742"/>
      <c r="JS268" s="690"/>
      <c r="JT268" s="690"/>
      <c r="JU268" s="690"/>
      <c r="JV268" s="690"/>
      <c r="JW268" s="690"/>
      <c r="JX268" s="690"/>
      <c r="JY268" s="743"/>
      <c r="KY268" s="46" t="s">
        <v>112</v>
      </c>
      <c r="KZ268" s="46" t="s">
        <v>46</v>
      </c>
    </row>
    <row r="269" spans="1:330" s="751" customFormat="1" ht="30" customHeight="1" x14ac:dyDescent="0.2">
      <c r="A269" s="750"/>
      <c r="B269" s="633"/>
      <c r="C269" s="689" t="s">
        <v>114</v>
      </c>
      <c r="D269" s="634" t="s">
        <v>7</v>
      </c>
      <c r="E269" s="635" t="s">
        <v>1697</v>
      </c>
      <c r="F269" s="636"/>
      <c r="G269" s="637">
        <v>25</v>
      </c>
      <c r="H269" s="638"/>
      <c r="I269" s="636"/>
      <c r="J269" s="781"/>
      <c r="K269" s="782"/>
      <c r="L269" s="781"/>
      <c r="M269" s="782"/>
      <c r="N269" s="781"/>
      <c r="O269" s="782"/>
      <c r="P269" s="781"/>
      <c r="Q269" s="782"/>
      <c r="R269" s="781"/>
      <c r="S269" s="782"/>
      <c r="T269" s="781"/>
      <c r="U269" s="782"/>
      <c r="V269" s="1755"/>
      <c r="W269" s="1756"/>
      <c r="X269" s="781"/>
      <c r="Y269" s="782"/>
      <c r="Z269" s="1755"/>
      <c r="AA269" s="1756"/>
      <c r="AB269" s="1755"/>
      <c r="AC269" s="1756"/>
      <c r="AD269" s="781"/>
      <c r="AE269" s="782"/>
      <c r="AF269" s="781"/>
      <c r="AG269" s="782"/>
      <c r="AH269" s="781"/>
      <c r="AI269" s="782"/>
      <c r="AJ269" s="781"/>
      <c r="AK269" s="782"/>
      <c r="AL269" s="781"/>
      <c r="AM269" s="782"/>
      <c r="AN269" s="1755"/>
      <c r="AO269" s="1756"/>
      <c r="AP269" s="2119"/>
      <c r="AQ269" s="2120"/>
      <c r="AR269" s="781"/>
      <c r="AS269" s="782"/>
      <c r="AT269" s="781"/>
      <c r="AU269" s="782"/>
      <c r="AV269" s="919"/>
      <c r="JQ269" s="752"/>
      <c r="JR269" s="753"/>
      <c r="JS269" s="636"/>
      <c r="JT269" s="636"/>
      <c r="JU269" s="636"/>
      <c r="JV269" s="636"/>
      <c r="JW269" s="636"/>
      <c r="JX269" s="636"/>
      <c r="JY269" s="754"/>
      <c r="KY269" s="755" t="s">
        <v>114</v>
      </c>
      <c r="KZ269" s="755" t="s">
        <v>46</v>
      </c>
      <c r="LA269" s="751" t="s">
        <v>46</v>
      </c>
      <c r="LB269" s="751" t="s">
        <v>23</v>
      </c>
      <c r="LC269" s="751" t="s">
        <v>45</v>
      </c>
      <c r="LD269" s="755" t="s">
        <v>103</v>
      </c>
    </row>
    <row r="270" spans="1:330" s="3" customFormat="1" ht="30" customHeight="1" x14ac:dyDescent="0.2">
      <c r="A270" s="43"/>
      <c r="B270" s="640"/>
      <c r="C270" s="689" t="s">
        <v>114</v>
      </c>
      <c r="D270" s="641" t="s">
        <v>7</v>
      </c>
      <c r="E270" s="642" t="s">
        <v>132</v>
      </c>
      <c r="F270" s="643"/>
      <c r="G270" s="644">
        <v>50</v>
      </c>
      <c r="H270" s="645"/>
      <c r="I270" s="643"/>
      <c r="J270" s="777"/>
      <c r="K270" s="778"/>
      <c r="L270" s="777"/>
      <c r="M270" s="778"/>
      <c r="N270" s="777"/>
      <c r="O270" s="778"/>
      <c r="P270" s="777"/>
      <c r="Q270" s="778"/>
      <c r="R270" s="777"/>
      <c r="S270" s="778"/>
      <c r="T270" s="777"/>
      <c r="U270" s="778"/>
      <c r="V270" s="1751"/>
      <c r="W270" s="1752"/>
      <c r="X270" s="777"/>
      <c r="Y270" s="778"/>
      <c r="Z270" s="1751"/>
      <c r="AA270" s="1752"/>
      <c r="AB270" s="1751"/>
      <c r="AC270" s="1752"/>
      <c r="AD270" s="777"/>
      <c r="AE270" s="778"/>
      <c r="AF270" s="777"/>
      <c r="AG270" s="778"/>
      <c r="AH270" s="777"/>
      <c r="AI270" s="778"/>
      <c r="AJ270" s="777"/>
      <c r="AK270" s="778"/>
      <c r="AL270" s="777"/>
      <c r="AM270" s="778"/>
      <c r="AN270" s="1751"/>
      <c r="AO270" s="1752"/>
      <c r="AP270" s="2115"/>
      <c r="AQ270" s="2116"/>
      <c r="AR270" s="777"/>
      <c r="AS270" s="778"/>
      <c r="AT270" s="777"/>
      <c r="AU270" s="778"/>
      <c r="AV270" s="1071"/>
      <c r="JQ270" s="590"/>
      <c r="JR270" s="591" t="s">
        <v>7</v>
      </c>
      <c r="JS270" s="592" t="s">
        <v>31</v>
      </c>
      <c r="JT270" s="690"/>
      <c r="JU270" s="45">
        <f>JT270*G276</f>
        <v>0</v>
      </c>
      <c r="JV270" s="45">
        <v>2.8E-3</v>
      </c>
      <c r="JW270" s="45">
        <f>JV270*G276</f>
        <v>6.7199999999999996E-2</v>
      </c>
      <c r="JX270" s="45">
        <v>0</v>
      </c>
      <c r="JY270" s="588">
        <f>JX270*G276</f>
        <v>0</v>
      </c>
      <c r="KW270" s="46" t="s">
        <v>166</v>
      </c>
      <c r="KY270" s="46" t="s">
        <v>238</v>
      </c>
      <c r="KZ270" s="46" t="s">
        <v>46</v>
      </c>
      <c r="LD270" s="46" t="s">
        <v>103</v>
      </c>
      <c r="LJ270" s="589">
        <f>IF(JS270="základní",I276,0)</f>
        <v>23280</v>
      </c>
      <c r="LK270" s="589">
        <f>IF(JS270="snížená",I276,0)</f>
        <v>0</v>
      </c>
      <c r="LL270" s="589">
        <f>IF(JS270="zákl. přenesená",I276,0)</f>
        <v>0</v>
      </c>
      <c r="LM270" s="589">
        <f>IF(JS270="sníž. přenesená",I276,0)</f>
        <v>0</v>
      </c>
      <c r="LN270" s="589">
        <f>IF(JS270="nulová",I276,0)</f>
        <v>0</v>
      </c>
      <c r="LO270" s="46" t="s">
        <v>45</v>
      </c>
      <c r="LP270" s="589">
        <f>ROUND(H276*G276,2)</f>
        <v>23280</v>
      </c>
      <c r="LQ270" s="46" t="s">
        <v>110</v>
      </c>
      <c r="LR270" s="46" t="s">
        <v>1702</v>
      </c>
    </row>
    <row r="271" spans="1:330" s="3" customFormat="1" ht="30" customHeight="1" x14ac:dyDescent="0.2">
      <c r="A271" s="43"/>
      <c r="B271" s="565" t="s">
        <v>470</v>
      </c>
      <c r="C271" s="566" t="s">
        <v>238</v>
      </c>
      <c r="D271" s="567" t="s">
        <v>463</v>
      </c>
      <c r="E271" s="568" t="s">
        <v>464</v>
      </c>
      <c r="F271" s="569" t="s">
        <v>341</v>
      </c>
      <c r="G271" s="570">
        <v>25</v>
      </c>
      <c r="H271" s="571">
        <v>112</v>
      </c>
      <c r="I271" s="774">
        <f>ROUND(H271*G271,2)</f>
        <v>2800</v>
      </c>
      <c r="J271" s="783"/>
      <c r="K271" s="784">
        <f t="shared" ref="K271:M273" si="0">ROUND(J271*$H271,2)</f>
        <v>0</v>
      </c>
      <c r="L271" s="783"/>
      <c r="M271" s="784">
        <f t="shared" si="0"/>
        <v>0</v>
      </c>
      <c r="N271" s="783"/>
      <c r="O271" s="784">
        <f t="shared" ref="O271" si="1">ROUND(N271*$H271,2)</f>
        <v>0</v>
      </c>
      <c r="P271" s="783"/>
      <c r="Q271" s="784">
        <f t="shared" ref="Q271" si="2">ROUND(P271*$H271,2)</f>
        <v>0</v>
      </c>
      <c r="R271" s="783"/>
      <c r="S271" s="784">
        <f t="shared" ref="S271" si="3">ROUND(R271*$H271,2)</f>
        <v>0</v>
      </c>
      <c r="T271" s="783"/>
      <c r="U271" s="784">
        <f t="shared" ref="U271" si="4">ROUND(T271*$H271,2)</f>
        <v>0</v>
      </c>
      <c r="V271" s="1757"/>
      <c r="W271" s="1758">
        <f t="shared" ref="W271" si="5">ROUND(V271*$H271,2)</f>
        <v>0</v>
      </c>
      <c r="X271" s="783"/>
      <c r="Y271" s="784">
        <f t="shared" ref="Y271" si="6">ROUND(X271*$H271,2)</f>
        <v>0</v>
      </c>
      <c r="Z271" s="1757">
        <v>12</v>
      </c>
      <c r="AA271" s="1758">
        <f t="shared" ref="AA271" si="7">ROUND(Z271*$H271,2)</f>
        <v>1344</v>
      </c>
      <c r="AB271" s="1757"/>
      <c r="AC271" s="1758">
        <f t="shared" ref="AC271" si="8">ROUND(AB271*$H271,2)</f>
        <v>0</v>
      </c>
      <c r="AD271" s="783"/>
      <c r="AE271" s="784">
        <f t="shared" ref="AE271" si="9">ROUND(AD271*$H271,2)</f>
        <v>0</v>
      </c>
      <c r="AF271" s="783"/>
      <c r="AG271" s="784">
        <f t="shared" ref="AG271" si="10">ROUND(AF271*$H271,2)</f>
        <v>0</v>
      </c>
      <c r="AH271" s="783"/>
      <c r="AI271" s="784">
        <f t="shared" ref="AI271" si="11">ROUND(AH271*$H271,2)</f>
        <v>0</v>
      </c>
      <c r="AJ271" s="783"/>
      <c r="AK271" s="784">
        <f t="shared" ref="AK271" si="12">ROUND(AJ271*$H271,2)</f>
        <v>0</v>
      </c>
      <c r="AL271" s="783">
        <v>6</v>
      </c>
      <c r="AM271" s="784">
        <f t="shared" ref="AM271" si="13">ROUND(AL271*$H271,2)</f>
        <v>672</v>
      </c>
      <c r="AN271" s="1757">
        <v>7</v>
      </c>
      <c r="AO271" s="1758">
        <f t="shared" ref="AO271" si="14">ROUND(AN271*$H271,2)</f>
        <v>784</v>
      </c>
      <c r="AP271" s="2121"/>
      <c r="AQ271" s="2122">
        <f t="shared" ref="AQ271" si="15">ROUND(AP271*$H271,2)</f>
        <v>0</v>
      </c>
      <c r="AR271" s="783">
        <f t="shared" ref="AR271:AR273" si="16">AP271+AN271+AL271+AJ271+AH271+AF271+AD271+AB271+Z271+X271+V271+T271+R271+P271+N271+L271+J271</f>
        <v>25</v>
      </c>
      <c r="AS271" s="784">
        <f t="shared" ref="AS271:AS273" si="17">ROUND(AR271*H271,2)</f>
        <v>2800</v>
      </c>
      <c r="AT271" s="783">
        <f t="shared" ref="AT271:AT273" si="18">G271-AR271</f>
        <v>0</v>
      </c>
      <c r="AU271" s="784">
        <f t="shared" ref="AU271:AU273" si="19">ROUND(AT271*H271,2)</f>
        <v>0</v>
      </c>
      <c r="AV271" s="1072">
        <f t="shared" ref="AV271:AV273" si="20">AU271/I271</f>
        <v>0</v>
      </c>
      <c r="JQ271" s="44"/>
      <c r="JR271" s="586" t="s">
        <v>7</v>
      </c>
      <c r="JS271" s="587" t="s">
        <v>31</v>
      </c>
      <c r="JT271" s="690"/>
      <c r="JU271" s="45">
        <f>JT271*G277</f>
        <v>0</v>
      </c>
      <c r="JV271" s="45">
        <v>1</v>
      </c>
      <c r="JW271" s="45">
        <f>JV271*G277</f>
        <v>15</v>
      </c>
      <c r="JX271" s="45">
        <v>0</v>
      </c>
      <c r="JY271" s="588">
        <f>JX271*G277</f>
        <v>0</v>
      </c>
      <c r="KW271" s="46" t="s">
        <v>110</v>
      </c>
      <c r="KY271" s="46" t="s">
        <v>105</v>
      </c>
      <c r="KZ271" s="46" t="s">
        <v>46</v>
      </c>
      <c r="LD271" s="46" t="s">
        <v>103</v>
      </c>
      <c r="LJ271" s="589">
        <f>IF(JS271="základní",I277,0)</f>
        <v>182124</v>
      </c>
      <c r="LK271" s="589">
        <f>IF(JS271="snížená",I277,0)</f>
        <v>0</v>
      </c>
      <c r="LL271" s="589">
        <f>IF(JS271="zákl. přenesená",I277,0)</f>
        <v>0</v>
      </c>
      <c r="LM271" s="589">
        <f>IF(JS271="sníž. přenesená",I277,0)</f>
        <v>0</v>
      </c>
      <c r="LN271" s="589">
        <f>IF(JS271="nulová",I277,0)</f>
        <v>0</v>
      </c>
      <c r="LO271" s="46" t="s">
        <v>45</v>
      </c>
      <c r="LP271" s="589">
        <f>ROUND(H277*G277,2)</f>
        <v>182124</v>
      </c>
      <c r="LQ271" s="46" t="s">
        <v>110</v>
      </c>
      <c r="LR271" s="46" t="s">
        <v>1703</v>
      </c>
    </row>
    <row r="272" spans="1:330" s="751" customFormat="1" ht="30" customHeight="1" x14ac:dyDescent="0.2">
      <c r="A272" s="750"/>
      <c r="B272" s="565" t="s">
        <v>476</v>
      </c>
      <c r="C272" s="566" t="s">
        <v>238</v>
      </c>
      <c r="D272" s="567" t="s">
        <v>467</v>
      </c>
      <c r="E272" s="568" t="s">
        <v>468</v>
      </c>
      <c r="F272" s="569" t="s">
        <v>341</v>
      </c>
      <c r="G272" s="570">
        <v>25</v>
      </c>
      <c r="H272" s="571">
        <v>48</v>
      </c>
      <c r="I272" s="774">
        <f>ROUND(H272*G272,2)</f>
        <v>1200</v>
      </c>
      <c r="J272" s="783"/>
      <c r="K272" s="784">
        <f t="shared" si="0"/>
        <v>0</v>
      </c>
      <c r="L272" s="783"/>
      <c r="M272" s="784">
        <f t="shared" si="0"/>
        <v>0</v>
      </c>
      <c r="N272" s="783"/>
      <c r="O272" s="784">
        <f t="shared" ref="O272" si="21">ROUND(N272*$H272,2)</f>
        <v>0</v>
      </c>
      <c r="P272" s="783"/>
      <c r="Q272" s="784">
        <f t="shared" ref="Q272" si="22">ROUND(P272*$H272,2)</f>
        <v>0</v>
      </c>
      <c r="R272" s="783"/>
      <c r="S272" s="784">
        <f t="shared" ref="S272" si="23">ROUND(R272*$H272,2)</f>
        <v>0</v>
      </c>
      <c r="T272" s="783"/>
      <c r="U272" s="784">
        <f t="shared" ref="U272" si="24">ROUND(T272*$H272,2)</f>
        <v>0</v>
      </c>
      <c r="V272" s="1757"/>
      <c r="W272" s="1758">
        <f t="shared" ref="W272" si="25">ROUND(V272*$H272,2)</f>
        <v>0</v>
      </c>
      <c r="X272" s="783"/>
      <c r="Y272" s="784">
        <f t="shared" ref="Y272" si="26">ROUND(X272*$H272,2)</f>
        <v>0</v>
      </c>
      <c r="Z272" s="1757">
        <v>12</v>
      </c>
      <c r="AA272" s="1758">
        <f t="shared" ref="AA272" si="27">ROUND(Z272*$H272,2)</f>
        <v>576</v>
      </c>
      <c r="AB272" s="1757"/>
      <c r="AC272" s="1758">
        <f t="shared" ref="AC272" si="28">ROUND(AB272*$H272,2)</f>
        <v>0</v>
      </c>
      <c r="AD272" s="783"/>
      <c r="AE272" s="784">
        <f t="shared" ref="AE272" si="29">ROUND(AD272*$H272,2)</f>
        <v>0</v>
      </c>
      <c r="AF272" s="783"/>
      <c r="AG272" s="784">
        <f t="shared" ref="AG272" si="30">ROUND(AF272*$H272,2)</f>
        <v>0</v>
      </c>
      <c r="AH272" s="783"/>
      <c r="AI272" s="784">
        <f t="shared" ref="AI272" si="31">ROUND(AH272*$H272,2)</f>
        <v>0</v>
      </c>
      <c r="AJ272" s="783"/>
      <c r="AK272" s="784">
        <f t="shared" ref="AK272" si="32">ROUND(AJ272*$H272,2)</f>
        <v>0</v>
      </c>
      <c r="AL272" s="783">
        <v>6</v>
      </c>
      <c r="AM272" s="784">
        <f t="shared" ref="AM272" si="33">ROUND(AL272*$H272,2)</f>
        <v>288</v>
      </c>
      <c r="AN272" s="1757">
        <v>7</v>
      </c>
      <c r="AO272" s="1758">
        <f t="shared" ref="AO272" si="34">ROUND(AN272*$H272,2)</f>
        <v>336</v>
      </c>
      <c r="AP272" s="2121"/>
      <c r="AQ272" s="2122">
        <f t="shared" ref="AQ272" si="35">ROUND(AP272*$H272,2)</f>
        <v>0</v>
      </c>
      <c r="AR272" s="783">
        <f t="shared" si="16"/>
        <v>25</v>
      </c>
      <c r="AS272" s="784">
        <f t="shared" si="17"/>
        <v>1200</v>
      </c>
      <c r="AT272" s="783">
        <f t="shared" si="18"/>
        <v>0</v>
      </c>
      <c r="AU272" s="784">
        <f t="shared" si="19"/>
        <v>0</v>
      </c>
      <c r="AV272" s="1072">
        <f t="shared" si="20"/>
        <v>0</v>
      </c>
      <c r="JQ272" s="752"/>
      <c r="JR272" s="753"/>
      <c r="JS272" s="636"/>
      <c r="JT272" s="636"/>
      <c r="JU272" s="636"/>
      <c r="JV272" s="636"/>
      <c r="JW272" s="636"/>
      <c r="JX272" s="636"/>
      <c r="JY272" s="754"/>
      <c r="KY272" s="755" t="s">
        <v>114</v>
      </c>
      <c r="KZ272" s="755" t="s">
        <v>46</v>
      </c>
      <c r="LA272" s="751" t="s">
        <v>46</v>
      </c>
      <c r="LB272" s="751" t="s">
        <v>23</v>
      </c>
      <c r="LC272" s="751" t="s">
        <v>45</v>
      </c>
      <c r="LD272" s="755" t="s">
        <v>103</v>
      </c>
    </row>
    <row r="273" spans="1:330" s="3" customFormat="1" ht="30" customHeight="1" x14ac:dyDescent="0.2">
      <c r="A273" s="43"/>
      <c r="B273" s="550" t="s">
        <v>480</v>
      </c>
      <c r="C273" s="558" t="s">
        <v>105</v>
      </c>
      <c r="D273" s="559" t="s">
        <v>471</v>
      </c>
      <c r="E273" s="560" t="s">
        <v>472</v>
      </c>
      <c r="F273" s="561" t="s">
        <v>341</v>
      </c>
      <c r="G273" s="562">
        <v>24</v>
      </c>
      <c r="H273" s="563">
        <v>230.4</v>
      </c>
      <c r="I273" s="772">
        <f>ROUND(H273*G273,2)</f>
        <v>5529.6</v>
      </c>
      <c r="J273" s="783"/>
      <c r="K273" s="784">
        <f t="shared" si="0"/>
        <v>0</v>
      </c>
      <c r="L273" s="783"/>
      <c r="M273" s="784">
        <f t="shared" si="0"/>
        <v>0</v>
      </c>
      <c r="N273" s="783"/>
      <c r="O273" s="784">
        <f t="shared" ref="O273" si="36">ROUND(N273*$H273,2)</f>
        <v>0</v>
      </c>
      <c r="P273" s="783"/>
      <c r="Q273" s="784">
        <f t="shared" ref="Q273" si="37">ROUND(P273*$H273,2)</f>
        <v>0</v>
      </c>
      <c r="R273" s="783"/>
      <c r="S273" s="784">
        <f t="shared" ref="S273" si="38">ROUND(R273*$H273,2)</f>
        <v>0</v>
      </c>
      <c r="T273" s="783"/>
      <c r="U273" s="784">
        <f t="shared" ref="U273" si="39">ROUND(T273*$H273,2)</f>
        <v>0</v>
      </c>
      <c r="V273" s="1757">
        <v>11</v>
      </c>
      <c r="W273" s="1758">
        <f t="shared" ref="W273" si="40">ROUND(V273*$H273,2)</f>
        <v>2534.4</v>
      </c>
      <c r="X273" s="783"/>
      <c r="Y273" s="784">
        <f t="shared" ref="Y273" si="41">ROUND(X273*$H273,2)</f>
        <v>0</v>
      </c>
      <c r="Z273" s="1757"/>
      <c r="AA273" s="1758">
        <f t="shared" ref="AA273" si="42">ROUND(Z273*$H273,2)</f>
        <v>0</v>
      </c>
      <c r="AB273" s="1757"/>
      <c r="AC273" s="1758">
        <f t="shared" ref="AC273" si="43">ROUND(AB273*$H273,2)</f>
        <v>0</v>
      </c>
      <c r="AD273" s="783"/>
      <c r="AE273" s="784">
        <f t="shared" ref="AE273" si="44">ROUND(AD273*$H273,2)</f>
        <v>0</v>
      </c>
      <c r="AF273" s="783"/>
      <c r="AG273" s="784">
        <f t="shared" ref="AG273" si="45">ROUND(AF273*$H273,2)</f>
        <v>0</v>
      </c>
      <c r="AH273" s="783"/>
      <c r="AI273" s="784">
        <f t="shared" ref="AI273" si="46">ROUND(AH273*$H273,2)</f>
        <v>0</v>
      </c>
      <c r="AJ273" s="783"/>
      <c r="AK273" s="784">
        <f t="shared" ref="AK273" si="47">ROUND(AJ273*$H273,2)</f>
        <v>0</v>
      </c>
      <c r="AL273" s="783">
        <v>7</v>
      </c>
      <c r="AM273" s="784">
        <f t="shared" ref="AM273" si="48">ROUND(AL273*$H273,2)</f>
        <v>1612.8</v>
      </c>
      <c r="AN273" s="1757">
        <v>6</v>
      </c>
      <c r="AO273" s="1758">
        <f t="shared" ref="AO273" si="49">ROUND(AN273*$H273,2)</f>
        <v>1382.4</v>
      </c>
      <c r="AP273" s="2121"/>
      <c r="AQ273" s="2122">
        <f t="shared" ref="AQ273" si="50">ROUND(AP273*$H273,2)</f>
        <v>0</v>
      </c>
      <c r="AR273" s="783">
        <f t="shared" si="16"/>
        <v>24</v>
      </c>
      <c r="AS273" s="784">
        <f t="shared" si="17"/>
        <v>5529.6</v>
      </c>
      <c r="AT273" s="783">
        <f t="shared" si="18"/>
        <v>0</v>
      </c>
      <c r="AU273" s="784">
        <f t="shared" si="19"/>
        <v>0</v>
      </c>
      <c r="AV273" s="1072">
        <f t="shared" si="20"/>
        <v>0</v>
      </c>
      <c r="JQ273" s="590"/>
      <c r="JR273" s="591" t="s">
        <v>7</v>
      </c>
      <c r="JS273" s="592" t="s">
        <v>31</v>
      </c>
      <c r="JT273" s="690"/>
      <c r="JU273" s="45">
        <f>JT273*G279</f>
        <v>0</v>
      </c>
      <c r="JV273" s="45">
        <v>3.9E-2</v>
      </c>
      <c r="JW273" s="45">
        <f>JV273*G279</f>
        <v>0.156</v>
      </c>
      <c r="JX273" s="45">
        <v>0</v>
      </c>
      <c r="JY273" s="588">
        <f>JX273*G279</f>
        <v>0</v>
      </c>
      <c r="KW273" s="46" t="s">
        <v>166</v>
      </c>
      <c r="KY273" s="46" t="s">
        <v>238</v>
      </c>
      <c r="KZ273" s="46" t="s">
        <v>46</v>
      </c>
      <c r="LD273" s="46" t="s">
        <v>103</v>
      </c>
      <c r="LJ273" s="589">
        <f>IF(JS273="základní",I279,0)</f>
        <v>900</v>
      </c>
      <c r="LK273" s="589">
        <f>IF(JS273="snížená",I279,0)</f>
        <v>0</v>
      </c>
      <c r="LL273" s="589">
        <f>IF(JS273="zákl. přenesená",I279,0)</f>
        <v>0</v>
      </c>
      <c r="LM273" s="589">
        <f>IF(JS273="sníž. přenesená",I279,0)</f>
        <v>0</v>
      </c>
      <c r="LN273" s="589">
        <f>IF(JS273="nulová",I279,0)</f>
        <v>0</v>
      </c>
      <c r="LO273" s="46" t="s">
        <v>45</v>
      </c>
      <c r="LP273" s="589">
        <f>ROUND(H279*G279,2)</f>
        <v>900</v>
      </c>
      <c r="LQ273" s="46" t="s">
        <v>110</v>
      </c>
      <c r="LR273" s="46" t="s">
        <v>1705</v>
      </c>
    </row>
    <row r="274" spans="1:330" s="751" customFormat="1" ht="30" customHeight="1" x14ac:dyDescent="0.2">
      <c r="A274" s="750"/>
      <c r="B274" s="625"/>
      <c r="C274" s="689" t="s">
        <v>112</v>
      </c>
      <c r="D274" s="690"/>
      <c r="E274" s="626" t="s">
        <v>474</v>
      </c>
      <c r="F274" s="690"/>
      <c r="G274" s="690"/>
      <c r="H274" s="197"/>
      <c r="I274" s="690"/>
      <c r="J274" s="781"/>
      <c r="K274" s="782"/>
      <c r="L274" s="781"/>
      <c r="M274" s="782"/>
      <c r="N274" s="781"/>
      <c r="O274" s="782"/>
      <c r="P274" s="781"/>
      <c r="Q274" s="782"/>
      <c r="R274" s="781"/>
      <c r="S274" s="782"/>
      <c r="T274" s="781"/>
      <c r="U274" s="782"/>
      <c r="V274" s="1755"/>
      <c r="W274" s="1756"/>
      <c r="X274" s="781"/>
      <c r="Y274" s="782"/>
      <c r="Z274" s="1755"/>
      <c r="AA274" s="1756"/>
      <c r="AB274" s="1755"/>
      <c r="AC274" s="1756"/>
      <c r="AD274" s="781"/>
      <c r="AE274" s="782"/>
      <c r="AF274" s="781"/>
      <c r="AG274" s="782"/>
      <c r="AH274" s="781"/>
      <c r="AI274" s="782"/>
      <c r="AJ274" s="781"/>
      <c r="AK274" s="782"/>
      <c r="AL274" s="781"/>
      <c r="AM274" s="782"/>
      <c r="AN274" s="1755"/>
      <c r="AO274" s="1756"/>
      <c r="AP274" s="2119"/>
      <c r="AQ274" s="2120"/>
      <c r="AR274" s="781"/>
      <c r="AS274" s="782"/>
      <c r="AT274" s="781"/>
      <c r="AU274" s="782"/>
      <c r="AV274" s="919"/>
      <c r="JQ274" s="752"/>
      <c r="JR274" s="753"/>
      <c r="JS274" s="636"/>
      <c r="JT274" s="636"/>
      <c r="JU274" s="636"/>
      <c r="JV274" s="636"/>
      <c r="JW274" s="636"/>
      <c r="JX274" s="636"/>
      <c r="JY274" s="754"/>
      <c r="KY274" s="755" t="s">
        <v>114</v>
      </c>
      <c r="KZ274" s="755" t="s">
        <v>46</v>
      </c>
      <c r="LA274" s="751" t="s">
        <v>46</v>
      </c>
      <c r="LB274" s="751" t="s">
        <v>23</v>
      </c>
      <c r="LC274" s="751" t="s">
        <v>45</v>
      </c>
      <c r="LD274" s="755" t="s">
        <v>103</v>
      </c>
    </row>
    <row r="275" spans="1:330" s="3" customFormat="1" ht="30" customHeight="1" x14ac:dyDescent="0.2">
      <c r="A275" s="43"/>
      <c r="B275" s="633"/>
      <c r="C275" s="689" t="s">
        <v>114</v>
      </c>
      <c r="D275" s="634" t="s">
        <v>7</v>
      </c>
      <c r="E275" s="635" t="s">
        <v>1701</v>
      </c>
      <c r="F275" s="636"/>
      <c r="G275" s="637">
        <v>24</v>
      </c>
      <c r="H275" s="638"/>
      <c r="I275" s="636"/>
      <c r="J275" s="777"/>
      <c r="K275" s="778"/>
      <c r="L275" s="777"/>
      <c r="M275" s="778"/>
      <c r="N275" s="777"/>
      <c r="O275" s="778"/>
      <c r="P275" s="777"/>
      <c r="Q275" s="778"/>
      <c r="R275" s="777"/>
      <c r="S275" s="778"/>
      <c r="T275" s="777"/>
      <c r="U275" s="778"/>
      <c r="V275" s="1751"/>
      <c r="W275" s="1752"/>
      <c r="X275" s="777"/>
      <c r="Y275" s="778"/>
      <c r="Z275" s="1751"/>
      <c r="AA275" s="1752"/>
      <c r="AB275" s="1751"/>
      <c r="AC275" s="1752"/>
      <c r="AD275" s="777"/>
      <c r="AE275" s="778"/>
      <c r="AF275" s="777"/>
      <c r="AG275" s="778"/>
      <c r="AH275" s="777"/>
      <c r="AI275" s="778"/>
      <c r="AJ275" s="777"/>
      <c r="AK275" s="778"/>
      <c r="AL275" s="777"/>
      <c r="AM275" s="778"/>
      <c r="AN275" s="1751"/>
      <c r="AO275" s="1752"/>
      <c r="AP275" s="2115"/>
      <c r="AQ275" s="2116"/>
      <c r="AR275" s="777"/>
      <c r="AS275" s="778"/>
      <c r="AT275" s="777"/>
      <c r="AU275" s="778"/>
      <c r="AV275" s="1071"/>
      <c r="JQ275" s="590"/>
      <c r="JR275" s="591" t="s">
        <v>7</v>
      </c>
      <c r="JS275" s="592" t="s">
        <v>31</v>
      </c>
      <c r="JT275" s="690"/>
      <c r="JU275" s="45">
        <f>JT275*G281</f>
        <v>0</v>
      </c>
      <c r="JV275" s="45">
        <v>3.9E-2</v>
      </c>
      <c r="JW275" s="45">
        <f>JV275*G281</f>
        <v>7.8E-2</v>
      </c>
      <c r="JX275" s="45">
        <v>0</v>
      </c>
      <c r="JY275" s="588">
        <f>JX275*G281</f>
        <v>0</v>
      </c>
      <c r="KW275" s="46" t="s">
        <v>166</v>
      </c>
      <c r="KY275" s="46" t="s">
        <v>238</v>
      </c>
      <c r="KZ275" s="46" t="s">
        <v>46</v>
      </c>
      <c r="LD275" s="46" t="s">
        <v>103</v>
      </c>
      <c r="LJ275" s="589">
        <f>IF(JS275="základní",I281,0)</f>
        <v>500</v>
      </c>
      <c r="LK275" s="589">
        <f>IF(JS275="snížená",I281,0)</f>
        <v>0</v>
      </c>
      <c r="LL275" s="589">
        <f>IF(JS275="zákl. přenesená",I281,0)</f>
        <v>0</v>
      </c>
      <c r="LM275" s="589">
        <f>IF(JS275="sníž. přenesená",I281,0)</f>
        <v>0</v>
      </c>
      <c r="LN275" s="589">
        <f>IF(JS275="nulová",I281,0)</f>
        <v>0</v>
      </c>
      <c r="LO275" s="46" t="s">
        <v>45</v>
      </c>
      <c r="LP275" s="589">
        <f>ROUND(H281*G281,2)</f>
        <v>500</v>
      </c>
      <c r="LQ275" s="46" t="s">
        <v>110</v>
      </c>
      <c r="LR275" s="46" t="s">
        <v>1706</v>
      </c>
    </row>
    <row r="276" spans="1:330" s="751" customFormat="1" ht="30" customHeight="1" x14ac:dyDescent="0.2">
      <c r="A276" s="750"/>
      <c r="B276" s="565" t="s">
        <v>485</v>
      </c>
      <c r="C276" s="566" t="s">
        <v>238</v>
      </c>
      <c r="D276" s="567" t="s">
        <v>477</v>
      </c>
      <c r="E276" s="568" t="s">
        <v>478</v>
      </c>
      <c r="F276" s="569" t="s">
        <v>341</v>
      </c>
      <c r="G276" s="570">
        <v>24</v>
      </c>
      <c r="H276" s="571">
        <v>970</v>
      </c>
      <c r="I276" s="774">
        <f>ROUND(H276*G276,2)</f>
        <v>23280</v>
      </c>
      <c r="J276" s="783"/>
      <c r="K276" s="784">
        <f t="shared" ref="K276:M277" si="51">ROUND(J276*$H276,2)</f>
        <v>0</v>
      </c>
      <c r="L276" s="783"/>
      <c r="M276" s="784">
        <f t="shared" si="51"/>
        <v>0</v>
      </c>
      <c r="N276" s="783"/>
      <c r="O276" s="784">
        <f t="shared" ref="O276" si="52">ROUND(N276*$H276,2)</f>
        <v>0</v>
      </c>
      <c r="P276" s="783"/>
      <c r="Q276" s="784">
        <f t="shared" ref="Q276" si="53">ROUND(P276*$H276,2)</f>
        <v>0</v>
      </c>
      <c r="R276" s="783"/>
      <c r="S276" s="784">
        <f t="shared" ref="S276" si="54">ROUND(R276*$H276,2)</f>
        <v>0</v>
      </c>
      <c r="T276" s="783"/>
      <c r="U276" s="784">
        <f t="shared" ref="U276" si="55">ROUND(T276*$H276,2)</f>
        <v>0</v>
      </c>
      <c r="V276" s="1757"/>
      <c r="W276" s="1758">
        <f t="shared" ref="W276" si="56">ROUND(V276*$H276,2)</f>
        <v>0</v>
      </c>
      <c r="X276" s="783"/>
      <c r="Y276" s="784">
        <f t="shared" ref="Y276" si="57">ROUND(X276*$H276,2)</f>
        <v>0</v>
      </c>
      <c r="Z276" s="1757">
        <v>11</v>
      </c>
      <c r="AA276" s="1758">
        <f t="shared" ref="AA276" si="58">ROUND(Z276*$H276,2)</f>
        <v>10670</v>
      </c>
      <c r="AB276" s="1757"/>
      <c r="AC276" s="1758">
        <f t="shared" ref="AC276" si="59">ROUND(AB276*$H276,2)</f>
        <v>0</v>
      </c>
      <c r="AD276" s="783"/>
      <c r="AE276" s="784">
        <f t="shared" ref="AE276" si="60">ROUND(AD276*$H276,2)</f>
        <v>0</v>
      </c>
      <c r="AF276" s="783"/>
      <c r="AG276" s="784">
        <f t="shared" ref="AG276" si="61">ROUND(AF276*$H276,2)</f>
        <v>0</v>
      </c>
      <c r="AH276" s="783"/>
      <c r="AI276" s="784">
        <f t="shared" ref="AI276" si="62">ROUND(AH276*$H276,2)</f>
        <v>0</v>
      </c>
      <c r="AJ276" s="783"/>
      <c r="AK276" s="784">
        <f t="shared" ref="AK276" si="63">ROUND(AJ276*$H276,2)</f>
        <v>0</v>
      </c>
      <c r="AL276" s="783">
        <v>7</v>
      </c>
      <c r="AM276" s="784">
        <f t="shared" ref="AM276" si="64">ROUND(AL276*$H276,2)</f>
        <v>6790</v>
      </c>
      <c r="AN276" s="1757">
        <v>6</v>
      </c>
      <c r="AO276" s="1758">
        <f t="shared" ref="AO276" si="65">ROUND(AN276*$H276,2)</f>
        <v>5820</v>
      </c>
      <c r="AP276" s="2121"/>
      <c r="AQ276" s="2122">
        <f t="shared" ref="AQ276" si="66">ROUND(AP276*$H276,2)</f>
        <v>0</v>
      </c>
      <c r="AR276" s="783">
        <f t="shared" ref="AR276:AR277" si="67">AP276+AN276+AL276+AJ276+AH276+AF276+AD276+AB276+Z276+X276+V276+T276+R276+P276+N276+L276+J276</f>
        <v>24</v>
      </c>
      <c r="AS276" s="784">
        <f t="shared" ref="AS276:AS277" si="68">ROUND(AR276*H276,2)</f>
        <v>23280</v>
      </c>
      <c r="AT276" s="783">
        <f t="shared" ref="AT276:AT277" si="69">G276-AR276</f>
        <v>0</v>
      </c>
      <c r="AU276" s="784">
        <f t="shared" ref="AU276:AU277" si="70">ROUND(AT276*H276,2)</f>
        <v>0</v>
      </c>
      <c r="AV276" s="1072">
        <f t="shared" ref="AV276:AV277" si="71">AU276/I276</f>
        <v>0</v>
      </c>
      <c r="JQ276" s="752"/>
      <c r="JR276" s="753"/>
      <c r="JS276" s="636"/>
      <c r="JT276" s="636"/>
      <c r="JU276" s="636"/>
      <c r="JV276" s="636"/>
      <c r="JW276" s="636"/>
      <c r="JX276" s="636"/>
      <c r="JY276" s="754"/>
      <c r="KY276" s="755" t="s">
        <v>114</v>
      </c>
      <c r="KZ276" s="755" t="s">
        <v>46</v>
      </c>
      <c r="LA276" s="751" t="s">
        <v>46</v>
      </c>
      <c r="LB276" s="751" t="s">
        <v>23</v>
      </c>
      <c r="LC276" s="751" t="s">
        <v>45</v>
      </c>
      <c r="LD276" s="755" t="s">
        <v>103</v>
      </c>
    </row>
    <row r="277" spans="1:330" s="3" customFormat="1" ht="30" customHeight="1" x14ac:dyDescent="0.2">
      <c r="A277" s="43"/>
      <c r="B277" s="550" t="s">
        <v>489</v>
      </c>
      <c r="C277" s="558" t="s">
        <v>105</v>
      </c>
      <c r="D277" s="559" t="s">
        <v>490</v>
      </c>
      <c r="E277" s="560" t="s">
        <v>491</v>
      </c>
      <c r="F277" s="561" t="s">
        <v>341</v>
      </c>
      <c r="G277" s="562">
        <v>15</v>
      </c>
      <c r="H277" s="563">
        <v>12141.6</v>
      </c>
      <c r="I277" s="772">
        <f>ROUND(H277*G277,2)</f>
        <v>182124</v>
      </c>
      <c r="J277" s="783"/>
      <c r="K277" s="784">
        <f t="shared" si="51"/>
        <v>0</v>
      </c>
      <c r="L277" s="783"/>
      <c r="M277" s="784">
        <f t="shared" si="51"/>
        <v>0</v>
      </c>
      <c r="N277" s="783"/>
      <c r="O277" s="784">
        <f t="shared" ref="O277" si="72">ROUND(N277*$H277,2)</f>
        <v>0</v>
      </c>
      <c r="P277" s="783"/>
      <c r="Q277" s="784">
        <f t="shared" ref="Q277" si="73">ROUND(P277*$H277,2)</f>
        <v>0</v>
      </c>
      <c r="R277" s="783"/>
      <c r="S277" s="784">
        <f t="shared" ref="S277" si="74">ROUND(R277*$H277,2)</f>
        <v>0</v>
      </c>
      <c r="T277" s="783"/>
      <c r="U277" s="784">
        <f t="shared" ref="U277" si="75">ROUND(T277*$H277,2)</f>
        <v>0</v>
      </c>
      <c r="V277" s="1757">
        <v>7</v>
      </c>
      <c r="W277" s="1758">
        <f t="shared" ref="W277" si="76">ROUND(V277*$H277,2)</f>
        <v>84991.2</v>
      </c>
      <c r="X277" s="783"/>
      <c r="Y277" s="784">
        <f t="shared" ref="Y277" si="77">ROUND(X277*$H277,2)</f>
        <v>0</v>
      </c>
      <c r="Z277" s="1757"/>
      <c r="AA277" s="1758">
        <f t="shared" ref="AA277" si="78">ROUND(Z277*$H277,2)</f>
        <v>0</v>
      </c>
      <c r="AB277" s="1757">
        <v>1</v>
      </c>
      <c r="AC277" s="1758">
        <f t="shared" ref="AC277" si="79">ROUND(AB277*$H277,2)</f>
        <v>12141.6</v>
      </c>
      <c r="AD277" s="783"/>
      <c r="AE277" s="784">
        <f t="shared" ref="AE277" si="80">ROUND(AD277*$H277,2)</f>
        <v>0</v>
      </c>
      <c r="AF277" s="783"/>
      <c r="AG277" s="784">
        <f t="shared" ref="AG277" si="81">ROUND(AF277*$H277,2)</f>
        <v>0</v>
      </c>
      <c r="AH277" s="783"/>
      <c r="AI277" s="784">
        <f t="shared" ref="AI277" si="82">ROUND(AH277*$H277,2)</f>
        <v>0</v>
      </c>
      <c r="AJ277" s="783"/>
      <c r="AK277" s="784">
        <f t="shared" ref="AK277" si="83">ROUND(AJ277*$H277,2)</f>
        <v>0</v>
      </c>
      <c r="AL277" s="783">
        <v>4</v>
      </c>
      <c r="AM277" s="784">
        <f t="shared" ref="AM277" si="84">ROUND(AL277*$H277,2)</f>
        <v>48566.400000000001</v>
      </c>
      <c r="AN277" s="1757">
        <v>3</v>
      </c>
      <c r="AO277" s="1758">
        <f t="shared" ref="AO277" si="85">ROUND(AN277*$H277,2)</f>
        <v>36424.800000000003</v>
      </c>
      <c r="AP277" s="2121"/>
      <c r="AQ277" s="2122">
        <f t="shared" ref="AQ277" si="86">ROUND(AP277*$H277,2)</f>
        <v>0</v>
      </c>
      <c r="AR277" s="783">
        <f t="shared" si="67"/>
        <v>15</v>
      </c>
      <c r="AS277" s="784">
        <f t="shared" si="68"/>
        <v>182124</v>
      </c>
      <c r="AT277" s="783">
        <f t="shared" si="69"/>
        <v>0</v>
      </c>
      <c r="AU277" s="784">
        <f t="shared" si="70"/>
        <v>0</v>
      </c>
      <c r="AV277" s="1072">
        <f t="shared" si="71"/>
        <v>0</v>
      </c>
      <c r="JQ277" s="590"/>
      <c r="JR277" s="591" t="s">
        <v>7</v>
      </c>
      <c r="JS277" s="592" t="s">
        <v>31</v>
      </c>
      <c r="JT277" s="690"/>
      <c r="JU277" s="45">
        <f>JT277*G283</f>
        <v>0</v>
      </c>
      <c r="JV277" s="45">
        <v>5.0999999999999997E-2</v>
      </c>
      <c r="JW277" s="45">
        <f>JV277*G283</f>
        <v>0.10199999999999999</v>
      </c>
      <c r="JX277" s="45">
        <v>0</v>
      </c>
      <c r="JY277" s="588">
        <f>JX277*G283</f>
        <v>0</v>
      </c>
      <c r="KW277" s="46" t="s">
        <v>166</v>
      </c>
      <c r="KY277" s="46" t="s">
        <v>238</v>
      </c>
      <c r="KZ277" s="46" t="s">
        <v>46</v>
      </c>
      <c r="LD277" s="46" t="s">
        <v>103</v>
      </c>
      <c r="LJ277" s="589">
        <f>IF(JS277="základní",I283,0)</f>
        <v>550</v>
      </c>
      <c r="LK277" s="589">
        <f>IF(JS277="snížená",I283,0)</f>
        <v>0</v>
      </c>
      <c r="LL277" s="589">
        <f>IF(JS277="zákl. přenesená",I283,0)</f>
        <v>0</v>
      </c>
      <c r="LM277" s="589">
        <f>IF(JS277="sníž. přenesená",I283,0)</f>
        <v>0</v>
      </c>
      <c r="LN277" s="589">
        <f>IF(JS277="nulová",I283,0)</f>
        <v>0</v>
      </c>
      <c r="LO277" s="46" t="s">
        <v>45</v>
      </c>
      <c r="LP277" s="589">
        <f>ROUND(H283*G283,2)</f>
        <v>550</v>
      </c>
      <c r="LQ277" s="46" t="s">
        <v>110</v>
      </c>
      <c r="LR277" s="46" t="s">
        <v>1707</v>
      </c>
    </row>
    <row r="278" spans="1:330" s="751" customFormat="1" ht="30" customHeight="1" x14ac:dyDescent="0.2">
      <c r="A278" s="750"/>
      <c r="B278" s="633"/>
      <c r="C278" s="689" t="s">
        <v>114</v>
      </c>
      <c r="D278" s="634" t="s">
        <v>7</v>
      </c>
      <c r="E278" s="635" t="s">
        <v>1704</v>
      </c>
      <c r="F278" s="636"/>
      <c r="G278" s="637">
        <v>15</v>
      </c>
      <c r="H278" s="638"/>
      <c r="I278" s="636"/>
      <c r="J278" s="781"/>
      <c r="K278" s="782"/>
      <c r="L278" s="781"/>
      <c r="M278" s="782"/>
      <c r="N278" s="781"/>
      <c r="O278" s="782"/>
      <c r="P278" s="781"/>
      <c r="Q278" s="782"/>
      <c r="R278" s="781"/>
      <c r="S278" s="782"/>
      <c r="T278" s="781"/>
      <c r="U278" s="782"/>
      <c r="V278" s="1755"/>
      <c r="W278" s="1756"/>
      <c r="X278" s="781"/>
      <c r="Y278" s="782"/>
      <c r="Z278" s="1755"/>
      <c r="AA278" s="1756"/>
      <c r="AB278" s="1755"/>
      <c r="AC278" s="1756"/>
      <c r="AD278" s="781"/>
      <c r="AE278" s="782"/>
      <c r="AF278" s="781"/>
      <c r="AG278" s="782"/>
      <c r="AH278" s="781"/>
      <c r="AI278" s="782"/>
      <c r="AJ278" s="781"/>
      <c r="AK278" s="782"/>
      <c r="AL278" s="781"/>
      <c r="AM278" s="782"/>
      <c r="AN278" s="1755"/>
      <c r="AO278" s="1756"/>
      <c r="AP278" s="2119"/>
      <c r="AQ278" s="2120"/>
      <c r="AR278" s="781"/>
      <c r="AS278" s="782"/>
      <c r="AT278" s="781"/>
      <c r="AU278" s="782"/>
      <c r="AV278" s="919"/>
      <c r="JQ278" s="752"/>
      <c r="JR278" s="753"/>
      <c r="JS278" s="636"/>
      <c r="JT278" s="636"/>
      <c r="JU278" s="636"/>
      <c r="JV278" s="636"/>
      <c r="JW278" s="636"/>
      <c r="JX278" s="636"/>
      <c r="JY278" s="754"/>
      <c r="KY278" s="755" t="s">
        <v>114</v>
      </c>
      <c r="KZ278" s="755" t="s">
        <v>46</v>
      </c>
      <c r="LA278" s="751" t="s">
        <v>46</v>
      </c>
      <c r="LB278" s="751" t="s">
        <v>23</v>
      </c>
      <c r="LC278" s="751" t="s">
        <v>45</v>
      </c>
      <c r="LD278" s="755" t="s">
        <v>103</v>
      </c>
    </row>
    <row r="279" spans="1:330" s="3" customFormat="1" ht="30" customHeight="1" x14ac:dyDescent="0.2">
      <c r="A279" s="43"/>
      <c r="B279" s="565" t="s">
        <v>495</v>
      </c>
      <c r="C279" s="566" t="s">
        <v>238</v>
      </c>
      <c r="D279" s="567" t="s">
        <v>496</v>
      </c>
      <c r="E279" s="568" t="s">
        <v>497</v>
      </c>
      <c r="F279" s="569" t="s">
        <v>341</v>
      </c>
      <c r="G279" s="570">
        <v>4</v>
      </c>
      <c r="H279" s="571">
        <v>225</v>
      </c>
      <c r="I279" s="774">
        <f>ROUND(H279*G279,2)</f>
        <v>900</v>
      </c>
      <c r="J279" s="783"/>
      <c r="K279" s="784">
        <f>ROUND(J279*$H279,2)</f>
        <v>0</v>
      </c>
      <c r="L279" s="783"/>
      <c r="M279" s="784">
        <f>ROUND(L279*$H279,2)</f>
        <v>0</v>
      </c>
      <c r="N279" s="783"/>
      <c r="O279" s="784">
        <f>ROUND(N279*$H279,2)</f>
        <v>0</v>
      </c>
      <c r="P279" s="783"/>
      <c r="Q279" s="784">
        <f>ROUND(P279*$H279,2)</f>
        <v>0</v>
      </c>
      <c r="R279" s="783"/>
      <c r="S279" s="784">
        <f>ROUND(R279*$H279,2)</f>
        <v>0</v>
      </c>
      <c r="T279" s="783"/>
      <c r="U279" s="784">
        <f>ROUND(T279*$H279,2)</f>
        <v>0</v>
      </c>
      <c r="V279" s="1757"/>
      <c r="W279" s="1758">
        <f>ROUND(V279*$H279,2)</f>
        <v>0</v>
      </c>
      <c r="X279" s="783"/>
      <c r="Y279" s="784">
        <f>ROUND(X279*$H279,2)</f>
        <v>0</v>
      </c>
      <c r="Z279" s="1757"/>
      <c r="AA279" s="1758">
        <f>ROUND(Z279*$H279,2)</f>
        <v>0</v>
      </c>
      <c r="AB279" s="1757"/>
      <c r="AC279" s="1758">
        <f>ROUND(AB279*$H279,2)</f>
        <v>0</v>
      </c>
      <c r="AD279" s="783"/>
      <c r="AE279" s="784">
        <f>ROUND(AD279*$H279,2)</f>
        <v>0</v>
      </c>
      <c r="AF279" s="783"/>
      <c r="AG279" s="784">
        <f>ROUND(AF279*$H279,2)</f>
        <v>0</v>
      </c>
      <c r="AH279" s="783"/>
      <c r="AI279" s="784">
        <f>ROUND(AH279*$H279,2)</f>
        <v>0</v>
      </c>
      <c r="AJ279" s="783"/>
      <c r="AK279" s="784">
        <f>ROUND(AJ279*$H279,2)</f>
        <v>0</v>
      </c>
      <c r="AL279" s="783"/>
      <c r="AM279" s="784">
        <f>ROUND(AL279*$H279,2)</f>
        <v>0</v>
      </c>
      <c r="AN279" s="1757">
        <v>4</v>
      </c>
      <c r="AO279" s="1758">
        <f>ROUND(AN279*$H279,2)</f>
        <v>900</v>
      </c>
      <c r="AP279" s="2121"/>
      <c r="AQ279" s="2122">
        <f>ROUND(AP279*$H279,2)</f>
        <v>0</v>
      </c>
      <c r="AR279" s="783">
        <f>AP279+AN279+AL279+AJ279+AH279+AF279+AD279+AB279+Z279+X279+V279+T279+R279+P279+N279+L279+J279</f>
        <v>4</v>
      </c>
      <c r="AS279" s="784">
        <f>ROUND(AR279*H279,2)</f>
        <v>900</v>
      </c>
      <c r="AT279" s="783">
        <f>G279-AR279</f>
        <v>0</v>
      </c>
      <c r="AU279" s="784">
        <f>ROUND(AT279*H279,2)</f>
        <v>0</v>
      </c>
      <c r="AV279" s="1072">
        <f>AU279/I279</f>
        <v>0</v>
      </c>
      <c r="JQ279" s="590"/>
      <c r="JR279" s="591" t="s">
        <v>7</v>
      </c>
      <c r="JS279" s="592" t="s">
        <v>31</v>
      </c>
      <c r="JT279" s="690"/>
      <c r="JU279" s="45">
        <f>JT279*G285</f>
        <v>0</v>
      </c>
      <c r="JV279" s="45">
        <v>6.4000000000000001E-2</v>
      </c>
      <c r="JW279" s="45">
        <f>JV279*G285</f>
        <v>0.51200000000000001</v>
      </c>
      <c r="JX279" s="45">
        <v>0</v>
      </c>
      <c r="JY279" s="588">
        <f>JX279*G285</f>
        <v>0</v>
      </c>
      <c r="KW279" s="46" t="s">
        <v>166</v>
      </c>
      <c r="KY279" s="46" t="s">
        <v>238</v>
      </c>
      <c r="KZ279" s="46" t="s">
        <v>46</v>
      </c>
      <c r="LD279" s="46" t="s">
        <v>103</v>
      </c>
      <c r="LJ279" s="589">
        <f>IF(JS279="základní",I285,0)</f>
        <v>2400</v>
      </c>
      <c r="LK279" s="589">
        <f>IF(JS279="snížená",I285,0)</f>
        <v>0</v>
      </c>
      <c r="LL279" s="589">
        <f>IF(JS279="zákl. přenesená",I285,0)</f>
        <v>0</v>
      </c>
      <c r="LM279" s="589">
        <f>IF(JS279="sníž. přenesená",I285,0)</f>
        <v>0</v>
      </c>
      <c r="LN279" s="589">
        <f>IF(JS279="nulová",I285,0)</f>
        <v>0</v>
      </c>
      <c r="LO279" s="46" t="s">
        <v>45</v>
      </c>
      <c r="LP279" s="589">
        <f>ROUND(H285*G285,2)</f>
        <v>2400</v>
      </c>
      <c r="LQ279" s="46" t="s">
        <v>110</v>
      </c>
      <c r="LR279" s="46" t="s">
        <v>1708</v>
      </c>
    </row>
    <row r="280" spans="1:330" s="751" customFormat="1" ht="30" customHeight="1" x14ac:dyDescent="0.2">
      <c r="A280" s="750"/>
      <c r="B280" s="633"/>
      <c r="C280" s="689" t="s">
        <v>114</v>
      </c>
      <c r="D280" s="634" t="s">
        <v>7</v>
      </c>
      <c r="E280" s="635" t="s">
        <v>499</v>
      </c>
      <c r="F280" s="636"/>
      <c r="G280" s="637">
        <v>4</v>
      </c>
      <c r="H280" s="638"/>
      <c r="I280" s="636"/>
      <c r="J280" s="781"/>
      <c r="K280" s="782"/>
      <c r="L280" s="781"/>
      <c r="M280" s="782"/>
      <c r="N280" s="781"/>
      <c r="O280" s="782"/>
      <c r="P280" s="781"/>
      <c r="Q280" s="782"/>
      <c r="R280" s="781"/>
      <c r="S280" s="782"/>
      <c r="T280" s="781"/>
      <c r="U280" s="782"/>
      <c r="V280" s="1755"/>
      <c r="W280" s="1756"/>
      <c r="X280" s="781"/>
      <c r="Y280" s="782"/>
      <c r="Z280" s="1755"/>
      <c r="AA280" s="1756"/>
      <c r="AB280" s="1755"/>
      <c r="AC280" s="1756"/>
      <c r="AD280" s="781"/>
      <c r="AE280" s="782"/>
      <c r="AF280" s="781"/>
      <c r="AG280" s="782"/>
      <c r="AH280" s="781"/>
      <c r="AI280" s="782"/>
      <c r="AJ280" s="781"/>
      <c r="AK280" s="782"/>
      <c r="AL280" s="781"/>
      <c r="AM280" s="782"/>
      <c r="AN280" s="1755"/>
      <c r="AO280" s="1756"/>
      <c r="AP280" s="2119"/>
      <c r="AQ280" s="2120"/>
      <c r="AR280" s="781"/>
      <c r="AS280" s="782"/>
      <c r="AT280" s="781"/>
      <c r="AU280" s="782"/>
      <c r="AV280" s="919"/>
      <c r="JQ280" s="752"/>
      <c r="JR280" s="753"/>
      <c r="JS280" s="636"/>
      <c r="JT280" s="636"/>
      <c r="JU280" s="636"/>
      <c r="JV280" s="636"/>
      <c r="JW280" s="636"/>
      <c r="JX280" s="636"/>
      <c r="JY280" s="754"/>
      <c r="KY280" s="755" t="s">
        <v>114</v>
      </c>
      <c r="KZ280" s="755" t="s">
        <v>46</v>
      </c>
      <c r="LA280" s="751" t="s">
        <v>46</v>
      </c>
      <c r="LB280" s="751" t="s">
        <v>23</v>
      </c>
      <c r="LC280" s="751" t="s">
        <v>45</v>
      </c>
      <c r="LD280" s="755" t="s">
        <v>103</v>
      </c>
    </row>
    <row r="281" spans="1:330" s="3" customFormat="1" ht="30" customHeight="1" x14ac:dyDescent="0.2">
      <c r="A281" s="43"/>
      <c r="B281" s="565" t="s">
        <v>500</v>
      </c>
      <c r="C281" s="566" t="s">
        <v>238</v>
      </c>
      <c r="D281" s="567" t="s">
        <v>501</v>
      </c>
      <c r="E281" s="568" t="s">
        <v>502</v>
      </c>
      <c r="F281" s="569" t="s">
        <v>341</v>
      </c>
      <c r="G281" s="570">
        <v>2</v>
      </c>
      <c r="H281" s="571">
        <v>250</v>
      </c>
      <c r="I281" s="774">
        <f>ROUND(H281*G281,2)</f>
        <v>500</v>
      </c>
      <c r="J281" s="783"/>
      <c r="K281" s="784">
        <f>ROUND(J281*$H281,2)</f>
        <v>0</v>
      </c>
      <c r="L281" s="783"/>
      <c r="M281" s="784">
        <f>ROUND(L281*$H281,2)</f>
        <v>0</v>
      </c>
      <c r="N281" s="783"/>
      <c r="O281" s="784">
        <f>ROUND(N281*$H281,2)</f>
        <v>0</v>
      </c>
      <c r="P281" s="783"/>
      <c r="Q281" s="784">
        <f>ROUND(P281*$H281,2)</f>
        <v>0</v>
      </c>
      <c r="R281" s="783"/>
      <c r="S281" s="784">
        <f>ROUND(R281*$H281,2)</f>
        <v>0</v>
      </c>
      <c r="T281" s="783"/>
      <c r="U281" s="784">
        <f>ROUND(T281*$H281,2)</f>
        <v>0</v>
      </c>
      <c r="V281" s="1757"/>
      <c r="W281" s="1758">
        <f>ROUND(V281*$H281,2)</f>
        <v>0</v>
      </c>
      <c r="X281" s="783"/>
      <c r="Y281" s="784">
        <f>ROUND(X281*$H281,2)</f>
        <v>0</v>
      </c>
      <c r="Z281" s="1757"/>
      <c r="AA281" s="1758">
        <f>ROUND(Z281*$H281,2)</f>
        <v>0</v>
      </c>
      <c r="AB281" s="1757"/>
      <c r="AC281" s="1758">
        <f>ROUND(AB281*$H281,2)</f>
        <v>0</v>
      </c>
      <c r="AD281" s="783"/>
      <c r="AE281" s="784">
        <f>ROUND(AD281*$H281,2)</f>
        <v>0</v>
      </c>
      <c r="AF281" s="783"/>
      <c r="AG281" s="784">
        <f>ROUND(AF281*$H281,2)</f>
        <v>0</v>
      </c>
      <c r="AH281" s="783"/>
      <c r="AI281" s="784">
        <f>ROUND(AH281*$H281,2)</f>
        <v>0</v>
      </c>
      <c r="AJ281" s="783"/>
      <c r="AK281" s="784">
        <f>ROUND(AJ281*$H281,2)</f>
        <v>0</v>
      </c>
      <c r="AL281" s="783"/>
      <c r="AM281" s="784">
        <f>ROUND(AL281*$H281,2)</f>
        <v>0</v>
      </c>
      <c r="AN281" s="1757">
        <v>2</v>
      </c>
      <c r="AO281" s="1758">
        <f>ROUND(AN281*$H281,2)</f>
        <v>500</v>
      </c>
      <c r="AP281" s="2121"/>
      <c r="AQ281" s="2122">
        <f>ROUND(AP281*$H281,2)</f>
        <v>0</v>
      </c>
      <c r="AR281" s="783">
        <f>AP281+AN281+AL281+AJ281+AH281+AF281+AD281+AB281+Z281+X281+V281+T281+R281+P281+N281+L281+J281</f>
        <v>2</v>
      </c>
      <c r="AS281" s="784">
        <f>ROUND(AR281*H281,2)</f>
        <v>500</v>
      </c>
      <c r="AT281" s="783">
        <f>G281-AR281</f>
        <v>0</v>
      </c>
      <c r="AU281" s="784">
        <f>ROUND(AT281*H281,2)</f>
        <v>0</v>
      </c>
      <c r="AV281" s="1072">
        <f>AU281/I281</f>
        <v>0</v>
      </c>
      <c r="JQ281" s="590"/>
      <c r="JR281" s="591" t="s">
        <v>7</v>
      </c>
      <c r="JS281" s="592" t="s">
        <v>31</v>
      </c>
      <c r="JT281" s="690"/>
      <c r="JU281" s="45">
        <f>JT281*G287</f>
        <v>0</v>
      </c>
      <c r="JV281" s="45">
        <v>8.1000000000000003E-2</v>
      </c>
      <c r="JW281" s="45">
        <f>JV281*G287</f>
        <v>0.32400000000000001</v>
      </c>
      <c r="JX281" s="45">
        <v>0</v>
      </c>
      <c r="JY281" s="588">
        <f>JX281*G287</f>
        <v>0</v>
      </c>
      <c r="KW281" s="46" t="s">
        <v>166</v>
      </c>
      <c r="KY281" s="46" t="s">
        <v>238</v>
      </c>
      <c r="KZ281" s="46" t="s">
        <v>46</v>
      </c>
      <c r="LD281" s="46" t="s">
        <v>103</v>
      </c>
      <c r="LJ281" s="589">
        <f>IF(JS281="základní",I287,0)</f>
        <v>1300</v>
      </c>
      <c r="LK281" s="589">
        <f>IF(JS281="snížená",I287,0)</f>
        <v>0</v>
      </c>
      <c r="LL281" s="589">
        <f>IF(JS281="zákl. přenesená",I287,0)</f>
        <v>0</v>
      </c>
      <c r="LM281" s="589">
        <f>IF(JS281="sníž. přenesená",I287,0)</f>
        <v>0</v>
      </c>
      <c r="LN281" s="589">
        <f>IF(JS281="nulová",I287,0)</f>
        <v>0</v>
      </c>
      <c r="LO281" s="46" t="s">
        <v>45</v>
      </c>
      <c r="LP281" s="589">
        <f>ROUND(H287*G287,2)</f>
        <v>1300</v>
      </c>
      <c r="LQ281" s="46" t="s">
        <v>110</v>
      </c>
      <c r="LR281" s="46" t="s">
        <v>1710</v>
      </c>
    </row>
    <row r="282" spans="1:330" s="751" customFormat="1" ht="30" customHeight="1" x14ac:dyDescent="0.2">
      <c r="A282" s="750"/>
      <c r="B282" s="633"/>
      <c r="C282" s="689" t="s">
        <v>114</v>
      </c>
      <c r="D282" s="634" t="s">
        <v>7</v>
      </c>
      <c r="E282" s="635" t="s">
        <v>590</v>
      </c>
      <c r="F282" s="636"/>
      <c r="G282" s="637">
        <v>2</v>
      </c>
      <c r="H282" s="638"/>
      <c r="I282" s="636"/>
      <c r="J282" s="781"/>
      <c r="K282" s="782"/>
      <c r="L282" s="781"/>
      <c r="M282" s="782"/>
      <c r="N282" s="781"/>
      <c r="O282" s="782"/>
      <c r="P282" s="781"/>
      <c r="Q282" s="782"/>
      <c r="R282" s="781"/>
      <c r="S282" s="782"/>
      <c r="T282" s="781"/>
      <c r="U282" s="782"/>
      <c r="V282" s="1755"/>
      <c r="W282" s="1756"/>
      <c r="X282" s="781"/>
      <c r="Y282" s="782"/>
      <c r="Z282" s="1755"/>
      <c r="AA282" s="1756"/>
      <c r="AB282" s="1755"/>
      <c r="AC282" s="1756"/>
      <c r="AD282" s="781"/>
      <c r="AE282" s="782"/>
      <c r="AF282" s="781"/>
      <c r="AG282" s="782"/>
      <c r="AH282" s="781"/>
      <c r="AI282" s="782"/>
      <c r="AJ282" s="781"/>
      <c r="AK282" s="782"/>
      <c r="AL282" s="781"/>
      <c r="AM282" s="782"/>
      <c r="AN282" s="1755"/>
      <c r="AO282" s="1756"/>
      <c r="AP282" s="2119"/>
      <c r="AQ282" s="2120"/>
      <c r="AR282" s="781"/>
      <c r="AS282" s="782"/>
      <c r="AT282" s="781"/>
      <c r="AU282" s="782"/>
      <c r="AV282" s="919"/>
      <c r="JQ282" s="752"/>
      <c r="JR282" s="753"/>
      <c r="JS282" s="636"/>
      <c r="JT282" s="636"/>
      <c r="JU282" s="636"/>
      <c r="JV282" s="636"/>
      <c r="JW282" s="636"/>
      <c r="JX282" s="636"/>
      <c r="JY282" s="754"/>
      <c r="KY282" s="755" t="s">
        <v>114</v>
      </c>
      <c r="KZ282" s="755" t="s">
        <v>46</v>
      </c>
      <c r="LA282" s="751" t="s">
        <v>46</v>
      </c>
      <c r="LB282" s="751" t="s">
        <v>23</v>
      </c>
      <c r="LC282" s="751" t="s">
        <v>45</v>
      </c>
      <c r="LD282" s="755" t="s">
        <v>103</v>
      </c>
    </row>
    <row r="283" spans="1:330" s="3" customFormat="1" ht="30" customHeight="1" x14ac:dyDescent="0.2">
      <c r="A283" s="43"/>
      <c r="B283" s="565" t="s">
        <v>505</v>
      </c>
      <c r="C283" s="566" t="s">
        <v>238</v>
      </c>
      <c r="D283" s="567" t="s">
        <v>506</v>
      </c>
      <c r="E283" s="568" t="s">
        <v>507</v>
      </c>
      <c r="F283" s="569" t="s">
        <v>341</v>
      </c>
      <c r="G283" s="570">
        <v>2</v>
      </c>
      <c r="H283" s="571">
        <v>275</v>
      </c>
      <c r="I283" s="774">
        <f>ROUND(H283*G283,2)</f>
        <v>550</v>
      </c>
      <c r="J283" s="783"/>
      <c r="K283" s="784">
        <f>ROUND(J283*$H283,2)</f>
        <v>0</v>
      </c>
      <c r="L283" s="783"/>
      <c r="M283" s="784">
        <f>ROUND(L283*$H283,2)</f>
        <v>0</v>
      </c>
      <c r="N283" s="783"/>
      <c r="O283" s="784">
        <f>ROUND(N283*$H283,2)</f>
        <v>0</v>
      </c>
      <c r="P283" s="783"/>
      <c r="Q283" s="784">
        <f>ROUND(P283*$H283,2)</f>
        <v>0</v>
      </c>
      <c r="R283" s="783"/>
      <c r="S283" s="784">
        <f>ROUND(R283*$H283,2)</f>
        <v>0</v>
      </c>
      <c r="T283" s="783"/>
      <c r="U283" s="784">
        <f>ROUND(T283*$H283,2)</f>
        <v>0</v>
      </c>
      <c r="V283" s="1757"/>
      <c r="W283" s="1758">
        <f>ROUND(V283*$H283,2)</f>
        <v>0</v>
      </c>
      <c r="X283" s="783"/>
      <c r="Y283" s="784">
        <f>ROUND(X283*$H283,2)</f>
        <v>0</v>
      </c>
      <c r="Z283" s="1757"/>
      <c r="AA283" s="1758">
        <f>ROUND(Z283*$H283,2)</f>
        <v>0</v>
      </c>
      <c r="AB283" s="1757"/>
      <c r="AC283" s="1758">
        <f>ROUND(AB283*$H283,2)</f>
        <v>0</v>
      </c>
      <c r="AD283" s="783"/>
      <c r="AE283" s="784">
        <f>ROUND(AD283*$H283,2)</f>
        <v>0</v>
      </c>
      <c r="AF283" s="783"/>
      <c r="AG283" s="784">
        <f>ROUND(AF283*$H283,2)</f>
        <v>0</v>
      </c>
      <c r="AH283" s="783"/>
      <c r="AI283" s="784">
        <f>ROUND(AH283*$H283,2)</f>
        <v>0</v>
      </c>
      <c r="AJ283" s="783"/>
      <c r="AK283" s="784">
        <f>ROUND(AJ283*$H283,2)</f>
        <v>0</v>
      </c>
      <c r="AL283" s="783"/>
      <c r="AM283" s="784">
        <f>ROUND(AL283*$H283,2)</f>
        <v>0</v>
      </c>
      <c r="AN283" s="1757">
        <v>2</v>
      </c>
      <c r="AO283" s="1758">
        <f>ROUND(AN283*$H283,2)</f>
        <v>550</v>
      </c>
      <c r="AP283" s="2121"/>
      <c r="AQ283" s="2122">
        <f>ROUND(AP283*$H283,2)</f>
        <v>0</v>
      </c>
      <c r="AR283" s="783">
        <f>AP283+AN283+AL283+AJ283+AH283+AF283+AD283+AB283+Z283+X283+V283+T283+R283+P283+N283+L283+J283</f>
        <v>2</v>
      </c>
      <c r="AS283" s="784">
        <f>ROUND(AR283*H283,2)</f>
        <v>550</v>
      </c>
      <c r="AT283" s="783">
        <f>G283-AR283</f>
        <v>0</v>
      </c>
      <c r="AU283" s="784">
        <f>ROUND(AT283*H283,2)</f>
        <v>0</v>
      </c>
      <c r="AV283" s="1072">
        <f>AU283/I283</f>
        <v>0</v>
      </c>
      <c r="JQ283" s="590"/>
      <c r="JR283" s="591" t="s">
        <v>7</v>
      </c>
      <c r="JS283" s="592" t="s">
        <v>31</v>
      </c>
      <c r="JT283" s="690"/>
      <c r="JU283" s="45">
        <f>JT283*G289</f>
        <v>0</v>
      </c>
      <c r="JV283" s="45">
        <v>0.54800000000000004</v>
      </c>
      <c r="JW283" s="45">
        <f>JV283*G289</f>
        <v>8.2200000000000006</v>
      </c>
      <c r="JX283" s="45">
        <v>0</v>
      </c>
      <c r="JY283" s="588">
        <f>JX283*G289</f>
        <v>0</v>
      </c>
      <c r="KW283" s="46" t="s">
        <v>166</v>
      </c>
      <c r="KY283" s="46" t="s">
        <v>238</v>
      </c>
      <c r="KZ283" s="46" t="s">
        <v>46</v>
      </c>
      <c r="LD283" s="46" t="s">
        <v>103</v>
      </c>
      <c r="LJ283" s="589">
        <f>IF(JS283="základní",I289,0)</f>
        <v>28800</v>
      </c>
      <c r="LK283" s="589">
        <f>IF(JS283="snížená",I289,0)</f>
        <v>0</v>
      </c>
      <c r="LL283" s="589">
        <f>IF(JS283="zákl. přenesená",I289,0)</f>
        <v>0</v>
      </c>
      <c r="LM283" s="589">
        <f>IF(JS283="sníž. přenesená",I289,0)</f>
        <v>0</v>
      </c>
      <c r="LN283" s="589">
        <f>IF(JS283="nulová",I289,0)</f>
        <v>0</v>
      </c>
      <c r="LO283" s="46" t="s">
        <v>45</v>
      </c>
      <c r="LP283" s="589">
        <f>ROUND(H289*G289,2)</f>
        <v>28800</v>
      </c>
      <c r="LQ283" s="46" t="s">
        <v>110</v>
      </c>
      <c r="LR283" s="46" t="s">
        <v>1711</v>
      </c>
    </row>
    <row r="284" spans="1:330" s="751" customFormat="1" ht="30" customHeight="1" x14ac:dyDescent="0.2">
      <c r="A284" s="750"/>
      <c r="B284" s="633"/>
      <c r="C284" s="689" t="s">
        <v>114</v>
      </c>
      <c r="D284" s="634" t="s">
        <v>7</v>
      </c>
      <c r="E284" s="635" t="s">
        <v>590</v>
      </c>
      <c r="F284" s="636"/>
      <c r="G284" s="637">
        <v>2</v>
      </c>
      <c r="H284" s="638"/>
      <c r="I284" s="636"/>
      <c r="J284" s="781"/>
      <c r="K284" s="782"/>
      <c r="L284" s="781"/>
      <c r="M284" s="782"/>
      <c r="N284" s="781"/>
      <c r="O284" s="782"/>
      <c r="P284" s="781"/>
      <c r="Q284" s="782"/>
      <c r="R284" s="781"/>
      <c r="S284" s="782"/>
      <c r="T284" s="781"/>
      <c r="U284" s="782"/>
      <c r="V284" s="1755"/>
      <c r="W284" s="1756"/>
      <c r="X284" s="781"/>
      <c r="Y284" s="782"/>
      <c r="Z284" s="1755"/>
      <c r="AA284" s="1756"/>
      <c r="AB284" s="1755"/>
      <c r="AC284" s="1756"/>
      <c r="AD284" s="781"/>
      <c r="AE284" s="782"/>
      <c r="AF284" s="781"/>
      <c r="AG284" s="782"/>
      <c r="AH284" s="781"/>
      <c r="AI284" s="782"/>
      <c r="AJ284" s="781"/>
      <c r="AK284" s="782"/>
      <c r="AL284" s="781"/>
      <c r="AM284" s="782"/>
      <c r="AN284" s="1755"/>
      <c r="AO284" s="1756"/>
      <c r="AP284" s="2119"/>
      <c r="AQ284" s="2120"/>
      <c r="AR284" s="781"/>
      <c r="AS284" s="782"/>
      <c r="AT284" s="781"/>
      <c r="AU284" s="782"/>
      <c r="AV284" s="919"/>
      <c r="JQ284" s="752"/>
      <c r="JR284" s="753"/>
      <c r="JS284" s="636"/>
      <c r="JT284" s="636"/>
      <c r="JU284" s="636"/>
      <c r="JV284" s="636"/>
      <c r="JW284" s="636"/>
      <c r="JX284" s="636"/>
      <c r="JY284" s="754"/>
      <c r="KY284" s="755" t="s">
        <v>114</v>
      </c>
      <c r="KZ284" s="755" t="s">
        <v>46</v>
      </c>
      <c r="LA284" s="751" t="s">
        <v>46</v>
      </c>
      <c r="LB284" s="751" t="s">
        <v>23</v>
      </c>
      <c r="LC284" s="751" t="s">
        <v>45</v>
      </c>
      <c r="LD284" s="755" t="s">
        <v>103</v>
      </c>
    </row>
    <row r="285" spans="1:330" s="3" customFormat="1" ht="30" customHeight="1" x14ac:dyDescent="0.2">
      <c r="A285" s="43"/>
      <c r="B285" s="565" t="s">
        <v>509</v>
      </c>
      <c r="C285" s="566" t="s">
        <v>238</v>
      </c>
      <c r="D285" s="567" t="s">
        <v>510</v>
      </c>
      <c r="E285" s="568" t="s">
        <v>511</v>
      </c>
      <c r="F285" s="569" t="s">
        <v>341</v>
      </c>
      <c r="G285" s="570">
        <v>8</v>
      </c>
      <c r="H285" s="571">
        <v>300</v>
      </c>
      <c r="I285" s="774">
        <f>ROUND(H285*G285,2)</f>
        <v>2400</v>
      </c>
      <c r="J285" s="783"/>
      <c r="K285" s="784">
        <f>ROUND(J285*$H285,2)</f>
        <v>0</v>
      </c>
      <c r="L285" s="783"/>
      <c r="M285" s="784">
        <f>ROUND(L285*$H285,2)</f>
        <v>0</v>
      </c>
      <c r="N285" s="783"/>
      <c r="O285" s="784">
        <f>ROUND(N285*$H285,2)</f>
        <v>0</v>
      </c>
      <c r="P285" s="783"/>
      <c r="Q285" s="784">
        <f>ROUND(P285*$H285,2)</f>
        <v>0</v>
      </c>
      <c r="R285" s="783"/>
      <c r="S285" s="784">
        <f>ROUND(R285*$H285,2)</f>
        <v>0</v>
      </c>
      <c r="T285" s="783"/>
      <c r="U285" s="784">
        <f>ROUND(T285*$H285,2)</f>
        <v>0</v>
      </c>
      <c r="V285" s="1757"/>
      <c r="W285" s="1758">
        <f>ROUND(V285*$H285,2)</f>
        <v>0</v>
      </c>
      <c r="X285" s="783"/>
      <c r="Y285" s="784">
        <f>ROUND(X285*$H285,2)</f>
        <v>0</v>
      </c>
      <c r="Z285" s="1757"/>
      <c r="AA285" s="1758">
        <f>ROUND(Z285*$H285,2)</f>
        <v>0</v>
      </c>
      <c r="AB285" s="1757"/>
      <c r="AC285" s="1758">
        <f>ROUND(AB285*$H285,2)</f>
        <v>0</v>
      </c>
      <c r="AD285" s="783"/>
      <c r="AE285" s="784">
        <f>ROUND(AD285*$H285,2)</f>
        <v>0</v>
      </c>
      <c r="AF285" s="783"/>
      <c r="AG285" s="784">
        <f>ROUND(AF285*$H285,2)</f>
        <v>0</v>
      </c>
      <c r="AH285" s="783"/>
      <c r="AI285" s="784">
        <f>ROUND(AH285*$H285,2)</f>
        <v>0</v>
      </c>
      <c r="AJ285" s="783"/>
      <c r="AK285" s="784">
        <f>ROUND(AJ285*$H285,2)</f>
        <v>0</v>
      </c>
      <c r="AL285" s="783"/>
      <c r="AM285" s="784">
        <f>ROUND(AL285*$H285,2)</f>
        <v>0</v>
      </c>
      <c r="AN285" s="1757">
        <v>8</v>
      </c>
      <c r="AO285" s="1758">
        <f>ROUND(AN285*$H285,2)</f>
        <v>2400</v>
      </c>
      <c r="AP285" s="2121"/>
      <c r="AQ285" s="2122">
        <f>ROUND(AP285*$H285,2)</f>
        <v>0</v>
      </c>
      <c r="AR285" s="783">
        <f>AP285+AN285+AL285+AJ285+AH285+AF285+AD285+AB285+Z285+X285+V285+T285+R285+P285+N285+L285+J285</f>
        <v>8</v>
      </c>
      <c r="AS285" s="784">
        <f>ROUND(AR285*H285,2)</f>
        <v>2400</v>
      </c>
      <c r="AT285" s="783">
        <f>G285-AR285</f>
        <v>0</v>
      </c>
      <c r="AU285" s="784">
        <f>ROUND(AT285*H285,2)</f>
        <v>0</v>
      </c>
      <c r="AV285" s="1072">
        <f>AU285/I285</f>
        <v>0</v>
      </c>
      <c r="JQ285" s="590"/>
      <c r="JR285" s="591" t="s">
        <v>7</v>
      </c>
      <c r="JS285" s="592" t="s">
        <v>31</v>
      </c>
      <c r="JT285" s="690"/>
      <c r="JU285" s="45">
        <f>JT285*G291</f>
        <v>0</v>
      </c>
      <c r="JV285" s="45">
        <v>0.254</v>
      </c>
      <c r="JW285" s="45">
        <f>JV285*G291</f>
        <v>2.032</v>
      </c>
      <c r="JX285" s="45">
        <v>0</v>
      </c>
      <c r="JY285" s="588">
        <f>JX285*G291</f>
        <v>0</v>
      </c>
      <c r="KW285" s="46" t="s">
        <v>166</v>
      </c>
      <c r="KY285" s="46" t="s">
        <v>238</v>
      </c>
      <c r="KZ285" s="46" t="s">
        <v>46</v>
      </c>
      <c r="LD285" s="46" t="s">
        <v>103</v>
      </c>
      <c r="LJ285" s="589">
        <f>IF(JS285="základní",I291,0)</f>
        <v>7880</v>
      </c>
      <c r="LK285" s="589">
        <f>IF(JS285="snížená",I291,0)</f>
        <v>0</v>
      </c>
      <c r="LL285" s="589">
        <f>IF(JS285="zákl. přenesená",I291,0)</f>
        <v>0</v>
      </c>
      <c r="LM285" s="589">
        <f>IF(JS285="sníž. přenesená",I291,0)</f>
        <v>0</v>
      </c>
      <c r="LN285" s="589">
        <f>IF(JS285="nulová",I291,0)</f>
        <v>0</v>
      </c>
      <c r="LO285" s="46" t="s">
        <v>45</v>
      </c>
      <c r="LP285" s="589">
        <f>ROUND(H291*G291,2)</f>
        <v>7880</v>
      </c>
      <c r="LQ285" s="46" t="s">
        <v>110</v>
      </c>
      <c r="LR285" s="46" t="s">
        <v>1712</v>
      </c>
    </row>
    <row r="286" spans="1:330" s="751" customFormat="1" ht="30" customHeight="1" x14ac:dyDescent="0.2">
      <c r="A286" s="750"/>
      <c r="B286" s="633"/>
      <c r="C286" s="689" t="s">
        <v>114</v>
      </c>
      <c r="D286" s="634" t="s">
        <v>7</v>
      </c>
      <c r="E286" s="635" t="s">
        <v>518</v>
      </c>
      <c r="F286" s="636"/>
      <c r="G286" s="637">
        <v>8</v>
      </c>
      <c r="H286" s="638"/>
      <c r="I286" s="636"/>
      <c r="J286" s="781"/>
      <c r="K286" s="782"/>
      <c r="L286" s="781"/>
      <c r="M286" s="782"/>
      <c r="N286" s="781"/>
      <c r="O286" s="782"/>
      <c r="P286" s="781"/>
      <c r="Q286" s="782"/>
      <c r="R286" s="781"/>
      <c r="S286" s="782"/>
      <c r="T286" s="781"/>
      <c r="U286" s="782"/>
      <c r="V286" s="1755"/>
      <c r="W286" s="1756"/>
      <c r="X286" s="781"/>
      <c r="Y286" s="782"/>
      <c r="Z286" s="1755"/>
      <c r="AA286" s="1756"/>
      <c r="AB286" s="1755"/>
      <c r="AC286" s="1756"/>
      <c r="AD286" s="781"/>
      <c r="AE286" s="782"/>
      <c r="AF286" s="781"/>
      <c r="AG286" s="782"/>
      <c r="AH286" s="781"/>
      <c r="AI286" s="782"/>
      <c r="AJ286" s="781"/>
      <c r="AK286" s="782"/>
      <c r="AL286" s="781"/>
      <c r="AM286" s="782"/>
      <c r="AN286" s="1755"/>
      <c r="AO286" s="1756"/>
      <c r="AP286" s="2119"/>
      <c r="AQ286" s="2120"/>
      <c r="AR286" s="781"/>
      <c r="AS286" s="782"/>
      <c r="AT286" s="781"/>
      <c r="AU286" s="782"/>
      <c r="AV286" s="919"/>
      <c r="JQ286" s="752"/>
      <c r="JR286" s="753"/>
      <c r="JS286" s="636"/>
      <c r="JT286" s="636"/>
      <c r="JU286" s="636"/>
      <c r="JV286" s="636"/>
      <c r="JW286" s="636"/>
      <c r="JX286" s="636"/>
      <c r="JY286" s="754"/>
      <c r="KY286" s="755" t="s">
        <v>114</v>
      </c>
      <c r="KZ286" s="755" t="s">
        <v>46</v>
      </c>
      <c r="LA286" s="751" t="s">
        <v>46</v>
      </c>
      <c r="LB286" s="751" t="s">
        <v>23</v>
      </c>
      <c r="LC286" s="751" t="s">
        <v>45</v>
      </c>
      <c r="LD286" s="755" t="s">
        <v>103</v>
      </c>
    </row>
    <row r="287" spans="1:330" s="3" customFormat="1" ht="30" customHeight="1" x14ac:dyDescent="0.2">
      <c r="A287" s="43"/>
      <c r="B287" s="565" t="s">
        <v>514</v>
      </c>
      <c r="C287" s="566" t="s">
        <v>238</v>
      </c>
      <c r="D287" s="567" t="s">
        <v>1709</v>
      </c>
      <c r="E287" s="568" t="s">
        <v>516</v>
      </c>
      <c r="F287" s="569" t="s">
        <v>341</v>
      </c>
      <c r="G287" s="570">
        <v>4</v>
      </c>
      <c r="H287" s="571">
        <v>325</v>
      </c>
      <c r="I287" s="774">
        <f>ROUND(H287*G287,2)</f>
        <v>1300</v>
      </c>
      <c r="J287" s="783"/>
      <c r="K287" s="784">
        <f>ROUND(J287*$H287,2)</f>
        <v>0</v>
      </c>
      <c r="L287" s="783"/>
      <c r="M287" s="784">
        <f>ROUND(L287*$H287,2)</f>
        <v>0</v>
      </c>
      <c r="N287" s="783"/>
      <c r="O287" s="784">
        <f>ROUND(N287*$H287,2)</f>
        <v>0</v>
      </c>
      <c r="P287" s="783"/>
      <c r="Q287" s="784">
        <f>ROUND(P287*$H287,2)</f>
        <v>0</v>
      </c>
      <c r="R287" s="783"/>
      <c r="S287" s="784">
        <f>ROUND(R287*$H287,2)</f>
        <v>0</v>
      </c>
      <c r="T287" s="783"/>
      <c r="U287" s="784">
        <f>ROUND(T287*$H287,2)</f>
        <v>0</v>
      </c>
      <c r="V287" s="1757"/>
      <c r="W287" s="1758">
        <f>ROUND(V287*$H287,2)</f>
        <v>0</v>
      </c>
      <c r="X287" s="783"/>
      <c r="Y287" s="784">
        <f>ROUND(X287*$H287,2)</f>
        <v>0</v>
      </c>
      <c r="Z287" s="1757"/>
      <c r="AA287" s="1758">
        <f>ROUND(Z287*$H287,2)</f>
        <v>0</v>
      </c>
      <c r="AB287" s="1757"/>
      <c r="AC287" s="1758">
        <f>ROUND(AB287*$H287,2)</f>
        <v>0</v>
      </c>
      <c r="AD287" s="783"/>
      <c r="AE287" s="784">
        <f>ROUND(AD287*$H287,2)</f>
        <v>0</v>
      </c>
      <c r="AF287" s="783"/>
      <c r="AG287" s="784">
        <f>ROUND(AF287*$H287,2)</f>
        <v>0</v>
      </c>
      <c r="AH287" s="783"/>
      <c r="AI287" s="784">
        <f>ROUND(AH287*$H287,2)</f>
        <v>0</v>
      </c>
      <c r="AJ287" s="783"/>
      <c r="AK287" s="784">
        <f>ROUND(AJ287*$H287,2)</f>
        <v>0</v>
      </c>
      <c r="AL287" s="783"/>
      <c r="AM287" s="784">
        <f>ROUND(AL287*$H287,2)</f>
        <v>0</v>
      </c>
      <c r="AN287" s="1757">
        <v>4</v>
      </c>
      <c r="AO287" s="1758">
        <f>ROUND(AN287*$H287,2)</f>
        <v>1300</v>
      </c>
      <c r="AP287" s="2121"/>
      <c r="AQ287" s="2122">
        <f>ROUND(AP287*$H287,2)</f>
        <v>0</v>
      </c>
      <c r="AR287" s="783">
        <f>AP287+AN287+AL287+AJ287+AH287+AF287+AD287+AB287+Z287+X287+V287+T287+R287+P287+N287+L287+J287</f>
        <v>4</v>
      </c>
      <c r="AS287" s="784">
        <f>ROUND(AR287*H287,2)</f>
        <v>1300</v>
      </c>
      <c r="AT287" s="783">
        <f>G287-AR287</f>
        <v>0</v>
      </c>
      <c r="AU287" s="784">
        <f>ROUND(AT287*H287,2)</f>
        <v>0</v>
      </c>
      <c r="AV287" s="1072">
        <f>AU287/I287</f>
        <v>0</v>
      </c>
      <c r="JQ287" s="590"/>
      <c r="JR287" s="591" t="s">
        <v>7</v>
      </c>
      <c r="JS287" s="592" t="s">
        <v>31</v>
      </c>
      <c r="JT287" s="690"/>
      <c r="JU287" s="45">
        <f>JT287*G293</f>
        <v>0</v>
      </c>
      <c r="JV287" s="45">
        <v>0.50600000000000001</v>
      </c>
      <c r="JW287" s="45">
        <f>JV287*G293</f>
        <v>6.5780000000000003</v>
      </c>
      <c r="JX287" s="45">
        <v>0</v>
      </c>
      <c r="JY287" s="588">
        <f>JX287*G293</f>
        <v>0</v>
      </c>
      <c r="KW287" s="46" t="s">
        <v>166</v>
      </c>
      <c r="KY287" s="46" t="s">
        <v>238</v>
      </c>
      <c r="KZ287" s="46" t="s">
        <v>46</v>
      </c>
      <c r="LD287" s="46" t="s">
        <v>103</v>
      </c>
      <c r="LJ287" s="589">
        <f>IF(JS287="základní",I293,0)</f>
        <v>20085</v>
      </c>
      <c r="LK287" s="589">
        <f>IF(JS287="snížená",I293,0)</f>
        <v>0</v>
      </c>
      <c r="LL287" s="589">
        <f>IF(JS287="zákl. přenesená",I293,0)</f>
        <v>0</v>
      </c>
      <c r="LM287" s="589">
        <f>IF(JS287="sníž. přenesená",I293,0)</f>
        <v>0</v>
      </c>
      <c r="LN287" s="589">
        <f>IF(JS287="nulová",I293,0)</f>
        <v>0</v>
      </c>
      <c r="LO287" s="46" t="s">
        <v>45</v>
      </c>
      <c r="LP287" s="589">
        <f>ROUND(H293*G293,2)</f>
        <v>20085</v>
      </c>
      <c r="LQ287" s="46" t="s">
        <v>110</v>
      </c>
      <c r="LR287" s="46" t="s">
        <v>1713</v>
      </c>
    </row>
    <row r="288" spans="1:330" s="751" customFormat="1" ht="30" customHeight="1" x14ac:dyDescent="0.2">
      <c r="A288" s="750"/>
      <c r="B288" s="633"/>
      <c r="C288" s="689" t="s">
        <v>114</v>
      </c>
      <c r="D288" s="634" t="s">
        <v>7</v>
      </c>
      <c r="E288" s="635" t="s">
        <v>499</v>
      </c>
      <c r="F288" s="636"/>
      <c r="G288" s="637">
        <v>4</v>
      </c>
      <c r="H288" s="638"/>
      <c r="I288" s="636"/>
      <c r="J288" s="781"/>
      <c r="K288" s="782"/>
      <c r="L288" s="781"/>
      <c r="M288" s="782"/>
      <c r="N288" s="781"/>
      <c r="O288" s="782"/>
      <c r="P288" s="781"/>
      <c r="Q288" s="782"/>
      <c r="R288" s="781"/>
      <c r="S288" s="782"/>
      <c r="T288" s="781"/>
      <c r="U288" s="782"/>
      <c r="V288" s="1755"/>
      <c r="W288" s="1756"/>
      <c r="X288" s="781"/>
      <c r="Y288" s="782"/>
      <c r="Z288" s="1755"/>
      <c r="AA288" s="1756"/>
      <c r="AB288" s="1755"/>
      <c r="AC288" s="1756"/>
      <c r="AD288" s="781"/>
      <c r="AE288" s="782"/>
      <c r="AF288" s="781"/>
      <c r="AG288" s="782"/>
      <c r="AH288" s="781"/>
      <c r="AI288" s="782"/>
      <c r="AJ288" s="781"/>
      <c r="AK288" s="782"/>
      <c r="AL288" s="781"/>
      <c r="AM288" s="782"/>
      <c r="AN288" s="1755"/>
      <c r="AO288" s="1756"/>
      <c r="AP288" s="2119"/>
      <c r="AQ288" s="2120"/>
      <c r="AR288" s="781"/>
      <c r="AS288" s="782"/>
      <c r="AT288" s="781"/>
      <c r="AU288" s="782"/>
      <c r="AV288" s="919"/>
      <c r="JQ288" s="752"/>
      <c r="JR288" s="753"/>
      <c r="JS288" s="636"/>
      <c r="JT288" s="636"/>
      <c r="JU288" s="636"/>
      <c r="JV288" s="636"/>
      <c r="JW288" s="636"/>
      <c r="JX288" s="636"/>
      <c r="JY288" s="754"/>
      <c r="KY288" s="755" t="s">
        <v>114</v>
      </c>
      <c r="KZ288" s="755" t="s">
        <v>46</v>
      </c>
      <c r="LA288" s="751" t="s">
        <v>46</v>
      </c>
      <c r="LB288" s="751" t="s">
        <v>23</v>
      </c>
      <c r="LC288" s="751" t="s">
        <v>45</v>
      </c>
      <c r="LD288" s="755" t="s">
        <v>103</v>
      </c>
    </row>
    <row r="289" spans="1:330" s="3" customFormat="1" ht="30" customHeight="1" x14ac:dyDescent="0.2">
      <c r="A289" s="43"/>
      <c r="B289" s="565" t="s">
        <v>519</v>
      </c>
      <c r="C289" s="566" t="s">
        <v>238</v>
      </c>
      <c r="D289" s="567" t="s">
        <v>520</v>
      </c>
      <c r="E289" s="568" t="s">
        <v>521</v>
      </c>
      <c r="F289" s="569" t="s">
        <v>341</v>
      </c>
      <c r="G289" s="570">
        <v>15</v>
      </c>
      <c r="H289" s="571">
        <v>1920</v>
      </c>
      <c r="I289" s="774">
        <f>ROUND(H289*G289,2)</f>
        <v>28800</v>
      </c>
      <c r="J289" s="783"/>
      <c r="K289" s="784">
        <f>ROUND(J289*$H289,2)</f>
        <v>0</v>
      </c>
      <c r="L289" s="783"/>
      <c r="M289" s="784">
        <f>ROUND(L289*$H289,2)</f>
        <v>0</v>
      </c>
      <c r="N289" s="783"/>
      <c r="O289" s="784">
        <f>ROUND(N289*$H289,2)</f>
        <v>0</v>
      </c>
      <c r="P289" s="783"/>
      <c r="Q289" s="784">
        <f>ROUND(P289*$H289,2)</f>
        <v>0</v>
      </c>
      <c r="R289" s="783"/>
      <c r="S289" s="784">
        <f>ROUND(R289*$H289,2)</f>
        <v>0</v>
      </c>
      <c r="T289" s="783"/>
      <c r="U289" s="784">
        <f>ROUND(T289*$H289,2)</f>
        <v>0</v>
      </c>
      <c r="V289" s="1757">
        <v>7</v>
      </c>
      <c r="W289" s="1758">
        <f>ROUND(V289*$H289,2)</f>
        <v>13440</v>
      </c>
      <c r="X289" s="783"/>
      <c r="Y289" s="784">
        <f>ROUND(X289*$H289,2)</f>
        <v>0</v>
      </c>
      <c r="Z289" s="1757"/>
      <c r="AA289" s="1758">
        <f>ROUND(Z289*$H289,2)</f>
        <v>0</v>
      </c>
      <c r="AB289" s="1757"/>
      <c r="AC289" s="1758">
        <f>ROUND(AB289*$H289,2)</f>
        <v>0</v>
      </c>
      <c r="AD289" s="783"/>
      <c r="AE289" s="784">
        <f>ROUND(AD289*$H289,2)</f>
        <v>0</v>
      </c>
      <c r="AF289" s="783"/>
      <c r="AG289" s="784">
        <f>ROUND(AF289*$H289,2)</f>
        <v>0</v>
      </c>
      <c r="AH289" s="783"/>
      <c r="AI289" s="784">
        <f>ROUND(AH289*$H289,2)</f>
        <v>0</v>
      </c>
      <c r="AJ289" s="783"/>
      <c r="AK289" s="784">
        <f>ROUND(AJ289*$H289,2)</f>
        <v>0</v>
      </c>
      <c r="AL289" s="783"/>
      <c r="AM289" s="784">
        <f>ROUND(AL289*$H289,2)</f>
        <v>0</v>
      </c>
      <c r="AN289" s="1757">
        <v>8</v>
      </c>
      <c r="AO289" s="1758">
        <f>ROUND(AN289*$H289,2)</f>
        <v>15360</v>
      </c>
      <c r="AP289" s="2121"/>
      <c r="AQ289" s="2122">
        <f>ROUND(AP289*$H289,2)</f>
        <v>0</v>
      </c>
      <c r="AR289" s="783">
        <f>AP289+AN289+AL289+AJ289+AH289+AF289+AD289+AB289+Z289+X289+V289+T289+R289+P289+N289+L289+J289</f>
        <v>15</v>
      </c>
      <c r="AS289" s="784">
        <f>ROUND(AR289*H289,2)</f>
        <v>28800</v>
      </c>
      <c r="AT289" s="783">
        <f>G289-AR289</f>
        <v>0</v>
      </c>
      <c r="AU289" s="784">
        <f>ROUND(AT289*H289,2)</f>
        <v>0</v>
      </c>
      <c r="AV289" s="1072">
        <f>AU289/I289</f>
        <v>0</v>
      </c>
      <c r="JQ289" s="590"/>
      <c r="JR289" s="591" t="s">
        <v>7</v>
      </c>
      <c r="JS289" s="592" t="s">
        <v>31</v>
      </c>
      <c r="JT289" s="690"/>
      <c r="JU289" s="45">
        <f>JT289*G295</f>
        <v>0</v>
      </c>
      <c r="JV289" s="45">
        <v>1.0129999999999999</v>
      </c>
      <c r="JW289" s="45">
        <f>JV289*G295</f>
        <v>2.0259999999999998</v>
      </c>
      <c r="JX289" s="45">
        <v>0</v>
      </c>
      <c r="JY289" s="588">
        <f>JX289*G295</f>
        <v>0</v>
      </c>
      <c r="KW289" s="46" t="s">
        <v>166</v>
      </c>
      <c r="KY289" s="46" t="s">
        <v>238</v>
      </c>
      <c r="KZ289" s="46" t="s">
        <v>46</v>
      </c>
      <c r="LD289" s="46" t="s">
        <v>103</v>
      </c>
      <c r="LJ289" s="589">
        <f>IF(JS289="základní",I295,0)</f>
        <v>5240</v>
      </c>
      <c r="LK289" s="589">
        <f>IF(JS289="snížená",I295,0)</f>
        <v>0</v>
      </c>
      <c r="LL289" s="589">
        <f>IF(JS289="zákl. přenesená",I295,0)</f>
        <v>0</v>
      </c>
      <c r="LM289" s="589">
        <f>IF(JS289="sníž. přenesená",I295,0)</f>
        <v>0</v>
      </c>
      <c r="LN289" s="589">
        <f>IF(JS289="nulová",I295,0)</f>
        <v>0</v>
      </c>
      <c r="LO289" s="46" t="s">
        <v>45</v>
      </c>
      <c r="LP289" s="589">
        <f>ROUND(H295*G295,2)</f>
        <v>5240</v>
      </c>
      <c r="LQ289" s="46" t="s">
        <v>110</v>
      </c>
      <c r="LR289" s="46" t="s">
        <v>1714</v>
      </c>
    </row>
    <row r="290" spans="1:330" s="751" customFormat="1" ht="30" customHeight="1" x14ac:dyDescent="0.2">
      <c r="A290" s="750"/>
      <c r="B290" s="633"/>
      <c r="C290" s="689" t="s">
        <v>114</v>
      </c>
      <c r="D290" s="634" t="s">
        <v>7</v>
      </c>
      <c r="E290" s="635" t="s">
        <v>1704</v>
      </c>
      <c r="F290" s="636"/>
      <c r="G290" s="637">
        <v>15</v>
      </c>
      <c r="H290" s="638"/>
      <c r="I290" s="636"/>
      <c r="J290" s="781"/>
      <c r="K290" s="782"/>
      <c r="L290" s="781"/>
      <c r="M290" s="782"/>
      <c r="N290" s="781"/>
      <c r="O290" s="782"/>
      <c r="P290" s="781"/>
      <c r="Q290" s="782"/>
      <c r="R290" s="781"/>
      <c r="S290" s="782"/>
      <c r="T290" s="781"/>
      <c r="U290" s="782"/>
      <c r="V290" s="1755"/>
      <c r="W290" s="1756"/>
      <c r="X290" s="781"/>
      <c r="Y290" s="782"/>
      <c r="Z290" s="1755"/>
      <c r="AA290" s="1756"/>
      <c r="AB290" s="1755"/>
      <c r="AC290" s="1756"/>
      <c r="AD290" s="781"/>
      <c r="AE290" s="782"/>
      <c r="AF290" s="781"/>
      <c r="AG290" s="782"/>
      <c r="AH290" s="781"/>
      <c r="AI290" s="782"/>
      <c r="AJ290" s="781"/>
      <c r="AK290" s="782"/>
      <c r="AL290" s="781"/>
      <c r="AM290" s="782"/>
      <c r="AN290" s="1755"/>
      <c r="AO290" s="1756"/>
      <c r="AP290" s="2119"/>
      <c r="AQ290" s="2120"/>
      <c r="AR290" s="781"/>
      <c r="AS290" s="782"/>
      <c r="AT290" s="781"/>
      <c r="AU290" s="782"/>
      <c r="AV290" s="919"/>
      <c r="JQ290" s="752"/>
      <c r="JR290" s="753"/>
      <c r="JS290" s="636"/>
      <c r="JT290" s="636"/>
      <c r="JU290" s="636"/>
      <c r="JV290" s="636"/>
      <c r="JW290" s="636"/>
      <c r="JX290" s="636"/>
      <c r="JY290" s="754"/>
      <c r="KY290" s="755" t="s">
        <v>114</v>
      </c>
      <c r="KZ290" s="755" t="s">
        <v>46</v>
      </c>
      <c r="LA290" s="751" t="s">
        <v>46</v>
      </c>
      <c r="LB290" s="751" t="s">
        <v>23</v>
      </c>
      <c r="LC290" s="751" t="s">
        <v>45</v>
      </c>
      <c r="LD290" s="755" t="s">
        <v>103</v>
      </c>
    </row>
    <row r="291" spans="1:330" s="3" customFormat="1" ht="30" customHeight="1" x14ac:dyDescent="0.2">
      <c r="A291" s="43"/>
      <c r="B291" s="565" t="s">
        <v>523</v>
      </c>
      <c r="C291" s="566" t="s">
        <v>238</v>
      </c>
      <c r="D291" s="567" t="s">
        <v>524</v>
      </c>
      <c r="E291" s="568" t="s">
        <v>525</v>
      </c>
      <c r="F291" s="569" t="s">
        <v>341</v>
      </c>
      <c r="G291" s="570">
        <v>8</v>
      </c>
      <c r="H291" s="571">
        <v>985</v>
      </c>
      <c r="I291" s="774">
        <f>ROUND(H291*G291,2)</f>
        <v>7880</v>
      </c>
      <c r="J291" s="783"/>
      <c r="K291" s="784">
        <f>ROUND(J291*$H291,2)</f>
        <v>0</v>
      </c>
      <c r="L291" s="783"/>
      <c r="M291" s="784">
        <f>ROUND(L291*$H291,2)</f>
        <v>0</v>
      </c>
      <c r="N291" s="783"/>
      <c r="O291" s="784">
        <f>ROUND(N291*$H291,2)</f>
        <v>0</v>
      </c>
      <c r="P291" s="783"/>
      <c r="Q291" s="784">
        <f>ROUND(P291*$H291,2)</f>
        <v>0</v>
      </c>
      <c r="R291" s="783"/>
      <c r="S291" s="784">
        <f>ROUND(R291*$H291,2)</f>
        <v>0</v>
      </c>
      <c r="T291" s="783"/>
      <c r="U291" s="784">
        <f>ROUND(T291*$H291,2)</f>
        <v>0</v>
      </c>
      <c r="V291" s="1757">
        <v>3</v>
      </c>
      <c r="W291" s="1758">
        <f>ROUND(V291*$H291,2)</f>
        <v>2955</v>
      </c>
      <c r="X291" s="783"/>
      <c r="Y291" s="784">
        <f>ROUND(X291*$H291,2)</f>
        <v>0</v>
      </c>
      <c r="Z291" s="1757"/>
      <c r="AA291" s="1758">
        <f>ROUND(Z291*$H291,2)</f>
        <v>0</v>
      </c>
      <c r="AB291" s="1757"/>
      <c r="AC291" s="1758">
        <f>ROUND(AB291*$H291,2)</f>
        <v>0</v>
      </c>
      <c r="AD291" s="783"/>
      <c r="AE291" s="784">
        <f>ROUND(AD291*$H291,2)</f>
        <v>0</v>
      </c>
      <c r="AF291" s="783"/>
      <c r="AG291" s="784">
        <f>ROUND(AF291*$H291,2)</f>
        <v>0</v>
      </c>
      <c r="AH291" s="783"/>
      <c r="AI291" s="784">
        <f>ROUND(AH291*$H291,2)</f>
        <v>0</v>
      </c>
      <c r="AJ291" s="783"/>
      <c r="AK291" s="784">
        <f>ROUND(AJ291*$H291,2)</f>
        <v>0</v>
      </c>
      <c r="AL291" s="783"/>
      <c r="AM291" s="784">
        <f>ROUND(AL291*$H291,2)</f>
        <v>0</v>
      </c>
      <c r="AN291" s="1757">
        <v>5</v>
      </c>
      <c r="AO291" s="1758">
        <f>ROUND(AN291*$H291,2)</f>
        <v>4925</v>
      </c>
      <c r="AP291" s="2121"/>
      <c r="AQ291" s="2122">
        <f>ROUND(AP291*$H291,2)</f>
        <v>0</v>
      </c>
      <c r="AR291" s="783">
        <f>AP291+AN291+AL291+AJ291+AH291+AF291+AD291+AB291+Z291+X291+V291+T291+R291+P291+N291+L291+J291</f>
        <v>8</v>
      </c>
      <c r="AS291" s="784">
        <f>ROUND(AR291*H291,2)</f>
        <v>7880</v>
      </c>
      <c r="AT291" s="783">
        <f>G291-AR291</f>
        <v>0</v>
      </c>
      <c r="AU291" s="784">
        <f>ROUND(AT291*H291,2)</f>
        <v>0</v>
      </c>
      <c r="AV291" s="1072">
        <f>AU291/I291</f>
        <v>0</v>
      </c>
      <c r="JQ291" s="590"/>
      <c r="JR291" s="591" t="s">
        <v>7</v>
      </c>
      <c r="JS291" s="592" t="s">
        <v>31</v>
      </c>
      <c r="JT291" s="690"/>
      <c r="JU291" s="45">
        <f>JT291*G297</f>
        <v>0</v>
      </c>
      <c r="JV291" s="45">
        <v>1.6</v>
      </c>
      <c r="JW291" s="45">
        <f>JV291*G297</f>
        <v>24</v>
      </c>
      <c r="JX291" s="45">
        <v>0</v>
      </c>
      <c r="JY291" s="588">
        <f>JX291*G297</f>
        <v>0</v>
      </c>
      <c r="KW291" s="46" t="s">
        <v>166</v>
      </c>
      <c r="KY291" s="46" t="s">
        <v>238</v>
      </c>
      <c r="KZ291" s="46" t="s">
        <v>46</v>
      </c>
      <c r="LD291" s="46" t="s">
        <v>103</v>
      </c>
      <c r="LJ291" s="589">
        <f>IF(JS291="základní",I297,0)</f>
        <v>111750</v>
      </c>
      <c r="LK291" s="589">
        <f>IF(JS291="snížená",I297,0)</f>
        <v>0</v>
      </c>
      <c r="LL291" s="589">
        <f>IF(JS291="zákl. přenesená",I297,0)</f>
        <v>0</v>
      </c>
      <c r="LM291" s="589">
        <f>IF(JS291="sníž. přenesená",I297,0)</f>
        <v>0</v>
      </c>
      <c r="LN291" s="589">
        <f>IF(JS291="nulová",I297,0)</f>
        <v>0</v>
      </c>
      <c r="LO291" s="46" t="s">
        <v>45</v>
      </c>
      <c r="LP291" s="589">
        <f>ROUND(H297*G297,2)</f>
        <v>111750</v>
      </c>
      <c r="LQ291" s="46" t="s">
        <v>110</v>
      </c>
      <c r="LR291" s="46" t="s">
        <v>1715</v>
      </c>
    </row>
    <row r="292" spans="1:330" s="751" customFormat="1" ht="30" customHeight="1" x14ac:dyDescent="0.2">
      <c r="A292" s="750"/>
      <c r="B292" s="633"/>
      <c r="C292" s="689" t="s">
        <v>114</v>
      </c>
      <c r="D292" s="634" t="s">
        <v>7</v>
      </c>
      <c r="E292" s="635" t="s">
        <v>518</v>
      </c>
      <c r="F292" s="636"/>
      <c r="G292" s="637">
        <v>8</v>
      </c>
      <c r="H292" s="638"/>
      <c r="I292" s="636"/>
      <c r="J292" s="781"/>
      <c r="K292" s="782"/>
      <c r="L292" s="781"/>
      <c r="M292" s="782"/>
      <c r="N292" s="781"/>
      <c r="O292" s="782"/>
      <c r="P292" s="781"/>
      <c r="Q292" s="782"/>
      <c r="R292" s="781"/>
      <c r="S292" s="782"/>
      <c r="T292" s="781"/>
      <c r="U292" s="782"/>
      <c r="V292" s="1755"/>
      <c r="W292" s="1756"/>
      <c r="X292" s="781"/>
      <c r="Y292" s="782"/>
      <c r="Z292" s="1755"/>
      <c r="AA292" s="1756"/>
      <c r="AB292" s="1755"/>
      <c r="AC292" s="1756"/>
      <c r="AD292" s="781"/>
      <c r="AE292" s="782"/>
      <c r="AF292" s="781"/>
      <c r="AG292" s="782"/>
      <c r="AH292" s="781"/>
      <c r="AI292" s="782"/>
      <c r="AJ292" s="781"/>
      <c r="AK292" s="782"/>
      <c r="AL292" s="781"/>
      <c r="AM292" s="782"/>
      <c r="AN292" s="1755"/>
      <c r="AO292" s="1756"/>
      <c r="AP292" s="2119"/>
      <c r="AQ292" s="2120"/>
      <c r="AR292" s="781"/>
      <c r="AS292" s="782"/>
      <c r="AT292" s="781"/>
      <c r="AU292" s="782"/>
      <c r="AV292" s="919"/>
      <c r="JQ292" s="752"/>
      <c r="JR292" s="753"/>
      <c r="JS292" s="636"/>
      <c r="JT292" s="636"/>
      <c r="JU292" s="636"/>
      <c r="JV292" s="636"/>
      <c r="JW292" s="636"/>
      <c r="JX292" s="636"/>
      <c r="JY292" s="754"/>
      <c r="KY292" s="755" t="s">
        <v>114</v>
      </c>
      <c r="KZ292" s="755" t="s">
        <v>46</v>
      </c>
      <c r="LA292" s="751" t="s">
        <v>46</v>
      </c>
      <c r="LB292" s="751" t="s">
        <v>23</v>
      </c>
      <c r="LC292" s="751" t="s">
        <v>45</v>
      </c>
      <c r="LD292" s="755" t="s">
        <v>103</v>
      </c>
    </row>
    <row r="293" spans="1:330" s="3" customFormat="1" ht="30" customHeight="1" x14ac:dyDescent="0.2">
      <c r="A293" s="43"/>
      <c r="B293" s="565" t="s">
        <v>528</v>
      </c>
      <c r="C293" s="566" t="s">
        <v>238</v>
      </c>
      <c r="D293" s="567" t="s">
        <v>529</v>
      </c>
      <c r="E293" s="568" t="s">
        <v>530</v>
      </c>
      <c r="F293" s="569" t="s">
        <v>341</v>
      </c>
      <c r="G293" s="570">
        <v>13</v>
      </c>
      <c r="H293" s="571">
        <v>1545</v>
      </c>
      <c r="I293" s="774">
        <f>ROUND(H293*G293,2)</f>
        <v>20085</v>
      </c>
      <c r="J293" s="783"/>
      <c r="K293" s="784">
        <f>ROUND(J293*$H293,2)</f>
        <v>0</v>
      </c>
      <c r="L293" s="783"/>
      <c r="M293" s="784">
        <f>ROUND(L293*$H293,2)</f>
        <v>0</v>
      </c>
      <c r="N293" s="783"/>
      <c r="O293" s="784">
        <f>ROUND(N293*$H293,2)</f>
        <v>0</v>
      </c>
      <c r="P293" s="783"/>
      <c r="Q293" s="784">
        <f>ROUND(P293*$H293,2)</f>
        <v>0</v>
      </c>
      <c r="R293" s="783"/>
      <c r="S293" s="784">
        <f>ROUND(R293*$H293,2)</f>
        <v>0</v>
      </c>
      <c r="T293" s="783"/>
      <c r="U293" s="784">
        <f>ROUND(T293*$H293,2)</f>
        <v>0</v>
      </c>
      <c r="V293" s="1757">
        <v>6</v>
      </c>
      <c r="W293" s="1758">
        <f>ROUND(V293*$H293,2)</f>
        <v>9270</v>
      </c>
      <c r="X293" s="783"/>
      <c r="Y293" s="784">
        <f>ROUND(X293*$H293,2)</f>
        <v>0</v>
      </c>
      <c r="Z293" s="1757"/>
      <c r="AA293" s="1758">
        <f>ROUND(Z293*$H293,2)</f>
        <v>0</v>
      </c>
      <c r="AB293" s="1757"/>
      <c r="AC293" s="1758">
        <f>ROUND(AB293*$H293,2)</f>
        <v>0</v>
      </c>
      <c r="AD293" s="783"/>
      <c r="AE293" s="784">
        <f>ROUND(AD293*$H293,2)</f>
        <v>0</v>
      </c>
      <c r="AF293" s="783"/>
      <c r="AG293" s="784">
        <f>ROUND(AF293*$H293,2)</f>
        <v>0</v>
      </c>
      <c r="AH293" s="783"/>
      <c r="AI293" s="784">
        <f>ROUND(AH293*$H293,2)</f>
        <v>0</v>
      </c>
      <c r="AJ293" s="783"/>
      <c r="AK293" s="784">
        <f>ROUND(AJ293*$H293,2)</f>
        <v>0</v>
      </c>
      <c r="AL293" s="783"/>
      <c r="AM293" s="784">
        <f>ROUND(AL293*$H293,2)</f>
        <v>0</v>
      </c>
      <c r="AN293" s="1757">
        <v>7</v>
      </c>
      <c r="AO293" s="1758">
        <f>ROUND(AN293*$H293,2)</f>
        <v>10815</v>
      </c>
      <c r="AP293" s="2121"/>
      <c r="AQ293" s="2122">
        <f>ROUND(AP293*$H293,2)</f>
        <v>0</v>
      </c>
      <c r="AR293" s="783">
        <f>AP293+AN293+AL293+AJ293+AH293+AF293+AD293+AB293+Z293+X293+V293+T293+R293+P293+N293+L293+J293</f>
        <v>13</v>
      </c>
      <c r="AS293" s="784">
        <f>ROUND(AR293*H293,2)</f>
        <v>20085</v>
      </c>
      <c r="AT293" s="783">
        <f>G293-AR293</f>
        <v>0</v>
      </c>
      <c r="AU293" s="784">
        <f>ROUND(AT293*H293,2)</f>
        <v>0</v>
      </c>
      <c r="AV293" s="1072">
        <f>AU293/I293</f>
        <v>0</v>
      </c>
      <c r="JQ293" s="590"/>
      <c r="JR293" s="591" t="s">
        <v>7</v>
      </c>
      <c r="JS293" s="592" t="s">
        <v>31</v>
      </c>
      <c r="JT293" s="690"/>
      <c r="JU293" s="45">
        <f>JT293*G299</f>
        <v>0</v>
      </c>
      <c r="JV293" s="45">
        <v>2E-3</v>
      </c>
      <c r="JW293" s="45">
        <f>JV293*G299</f>
        <v>7.5999999999999998E-2</v>
      </c>
      <c r="JX293" s="45">
        <v>0</v>
      </c>
      <c r="JY293" s="588">
        <f>JX293*G299</f>
        <v>0</v>
      </c>
      <c r="KW293" s="46" t="s">
        <v>166</v>
      </c>
      <c r="KY293" s="46" t="s">
        <v>238</v>
      </c>
      <c r="KZ293" s="46" t="s">
        <v>46</v>
      </c>
      <c r="LD293" s="46" t="s">
        <v>103</v>
      </c>
      <c r="LJ293" s="589">
        <f>IF(JS293="základní",I299,0)</f>
        <v>8170</v>
      </c>
      <c r="LK293" s="589">
        <f>IF(JS293="snížená",I299,0)</f>
        <v>0</v>
      </c>
      <c r="LL293" s="589">
        <f>IF(JS293="zákl. přenesená",I299,0)</f>
        <v>0</v>
      </c>
      <c r="LM293" s="589">
        <f>IF(JS293="sníž. přenesená",I299,0)</f>
        <v>0</v>
      </c>
      <c r="LN293" s="589">
        <f>IF(JS293="nulová",I299,0)</f>
        <v>0</v>
      </c>
      <c r="LO293" s="46" t="s">
        <v>45</v>
      </c>
      <c r="LP293" s="589">
        <f>ROUND(H299*G299,2)</f>
        <v>8170</v>
      </c>
      <c r="LQ293" s="46" t="s">
        <v>110</v>
      </c>
      <c r="LR293" s="46" t="s">
        <v>1716</v>
      </c>
    </row>
    <row r="294" spans="1:330" s="751" customFormat="1" ht="30" customHeight="1" x14ac:dyDescent="0.2">
      <c r="A294" s="750"/>
      <c r="B294" s="633"/>
      <c r="C294" s="689" t="s">
        <v>114</v>
      </c>
      <c r="D294" s="634" t="s">
        <v>7</v>
      </c>
      <c r="E294" s="635" t="s">
        <v>513</v>
      </c>
      <c r="F294" s="636"/>
      <c r="G294" s="637">
        <v>13</v>
      </c>
      <c r="H294" s="638"/>
      <c r="I294" s="636"/>
      <c r="J294" s="781"/>
      <c r="K294" s="782"/>
      <c r="L294" s="781"/>
      <c r="M294" s="782"/>
      <c r="N294" s="781"/>
      <c r="O294" s="782"/>
      <c r="P294" s="781"/>
      <c r="Q294" s="782"/>
      <c r="R294" s="781"/>
      <c r="S294" s="782"/>
      <c r="T294" s="781"/>
      <c r="U294" s="782"/>
      <c r="V294" s="1755"/>
      <c r="W294" s="1756"/>
      <c r="X294" s="781"/>
      <c r="Y294" s="782"/>
      <c r="Z294" s="1755"/>
      <c r="AA294" s="1756"/>
      <c r="AB294" s="1755"/>
      <c r="AC294" s="1756"/>
      <c r="AD294" s="781"/>
      <c r="AE294" s="782"/>
      <c r="AF294" s="781"/>
      <c r="AG294" s="782"/>
      <c r="AH294" s="781"/>
      <c r="AI294" s="782"/>
      <c r="AJ294" s="781"/>
      <c r="AK294" s="782"/>
      <c r="AL294" s="781"/>
      <c r="AM294" s="782"/>
      <c r="AN294" s="1755"/>
      <c r="AO294" s="1756"/>
      <c r="AP294" s="2119"/>
      <c r="AQ294" s="2120"/>
      <c r="AR294" s="781"/>
      <c r="AS294" s="782"/>
      <c r="AT294" s="781"/>
      <c r="AU294" s="782"/>
      <c r="AV294" s="919"/>
      <c r="JQ294" s="752"/>
      <c r="JR294" s="753"/>
      <c r="JS294" s="636"/>
      <c r="JT294" s="636"/>
      <c r="JU294" s="636"/>
      <c r="JV294" s="636"/>
      <c r="JW294" s="636"/>
      <c r="JX294" s="636"/>
      <c r="JY294" s="754"/>
      <c r="KY294" s="755" t="s">
        <v>114</v>
      </c>
      <c r="KZ294" s="755" t="s">
        <v>46</v>
      </c>
      <c r="LA294" s="751" t="s">
        <v>46</v>
      </c>
      <c r="LB294" s="751" t="s">
        <v>23</v>
      </c>
      <c r="LC294" s="751" t="s">
        <v>45</v>
      </c>
      <c r="LD294" s="755" t="s">
        <v>103</v>
      </c>
    </row>
    <row r="295" spans="1:330" s="3" customFormat="1" ht="30" customHeight="1" x14ac:dyDescent="0.2">
      <c r="A295" s="43"/>
      <c r="B295" s="565" t="s">
        <v>532</v>
      </c>
      <c r="C295" s="566" t="s">
        <v>238</v>
      </c>
      <c r="D295" s="567" t="s">
        <v>533</v>
      </c>
      <c r="E295" s="568" t="s">
        <v>534</v>
      </c>
      <c r="F295" s="569" t="s">
        <v>341</v>
      </c>
      <c r="G295" s="570">
        <v>2</v>
      </c>
      <c r="H295" s="571">
        <v>2620</v>
      </c>
      <c r="I295" s="774">
        <f>ROUND(H295*G295,2)</f>
        <v>5240</v>
      </c>
      <c r="J295" s="783"/>
      <c r="K295" s="784">
        <f>ROUND(J295*$H295,2)</f>
        <v>0</v>
      </c>
      <c r="L295" s="783"/>
      <c r="M295" s="784">
        <f>ROUND(L295*$H295,2)</f>
        <v>0</v>
      </c>
      <c r="N295" s="783"/>
      <c r="O295" s="784">
        <f>ROUND(N295*$H295,2)</f>
        <v>0</v>
      </c>
      <c r="P295" s="783"/>
      <c r="Q295" s="784">
        <f>ROUND(P295*$H295,2)</f>
        <v>0</v>
      </c>
      <c r="R295" s="783"/>
      <c r="S295" s="784">
        <f>ROUND(R295*$H295,2)</f>
        <v>0</v>
      </c>
      <c r="T295" s="783"/>
      <c r="U295" s="784">
        <f>ROUND(T295*$H295,2)</f>
        <v>0</v>
      </c>
      <c r="V295" s="1757"/>
      <c r="W295" s="1758">
        <f>ROUND(V295*$H295,2)</f>
        <v>0</v>
      </c>
      <c r="X295" s="783"/>
      <c r="Y295" s="784">
        <f>ROUND(X295*$H295,2)</f>
        <v>0</v>
      </c>
      <c r="Z295" s="1757"/>
      <c r="AA295" s="1758">
        <f>ROUND(Z295*$H295,2)</f>
        <v>0</v>
      </c>
      <c r="AB295" s="1757"/>
      <c r="AC295" s="1758">
        <f>ROUND(AB295*$H295,2)</f>
        <v>0</v>
      </c>
      <c r="AD295" s="783"/>
      <c r="AE295" s="784">
        <f>ROUND(AD295*$H295,2)</f>
        <v>0</v>
      </c>
      <c r="AF295" s="783"/>
      <c r="AG295" s="784">
        <f>ROUND(AF295*$H295,2)</f>
        <v>0</v>
      </c>
      <c r="AH295" s="783"/>
      <c r="AI295" s="784">
        <f>ROUND(AH295*$H295,2)</f>
        <v>0</v>
      </c>
      <c r="AJ295" s="783"/>
      <c r="AK295" s="784">
        <f>ROUND(AJ295*$H295,2)</f>
        <v>0</v>
      </c>
      <c r="AL295" s="783"/>
      <c r="AM295" s="784">
        <f>ROUND(AL295*$H295,2)</f>
        <v>0</v>
      </c>
      <c r="AN295" s="1757">
        <v>2</v>
      </c>
      <c r="AO295" s="1758">
        <f>ROUND(AN295*$H295,2)</f>
        <v>5240</v>
      </c>
      <c r="AP295" s="2121"/>
      <c r="AQ295" s="2122">
        <f>ROUND(AP295*$H295,2)</f>
        <v>0</v>
      </c>
      <c r="AR295" s="783">
        <f>AP295+AN295+AL295+AJ295+AH295+AF295+AD295+AB295+Z295+X295+V295+T295+R295+P295+N295+L295+J295</f>
        <v>2</v>
      </c>
      <c r="AS295" s="784">
        <f>ROUND(AR295*H295,2)</f>
        <v>5240</v>
      </c>
      <c r="AT295" s="783">
        <f>G295-AR295</f>
        <v>0</v>
      </c>
      <c r="AU295" s="784">
        <f>ROUND(AT295*H295,2)</f>
        <v>0</v>
      </c>
      <c r="AV295" s="1072">
        <f>AU295/I295</f>
        <v>0</v>
      </c>
      <c r="JQ295" s="590"/>
      <c r="JR295" s="591" t="s">
        <v>7</v>
      </c>
      <c r="JS295" s="592" t="s">
        <v>31</v>
      </c>
      <c r="JT295" s="690"/>
      <c r="JU295" s="45">
        <f>JT295*G301</f>
        <v>0</v>
      </c>
      <c r="JV295" s="45">
        <v>8.0000000000000004E-4</v>
      </c>
      <c r="JW295" s="45">
        <f>JV295*G301</f>
        <v>2.4E-2</v>
      </c>
      <c r="JX295" s="45">
        <v>0</v>
      </c>
      <c r="JY295" s="588">
        <f>JX295*G301</f>
        <v>0</v>
      </c>
      <c r="KW295" s="46" t="s">
        <v>166</v>
      </c>
      <c r="KY295" s="46" t="s">
        <v>238</v>
      </c>
      <c r="KZ295" s="46" t="s">
        <v>46</v>
      </c>
      <c r="LD295" s="46" t="s">
        <v>103</v>
      </c>
      <c r="LJ295" s="589">
        <f>IF(JS295="základní",I301,0)</f>
        <v>35625</v>
      </c>
      <c r="LK295" s="589">
        <f>IF(JS295="snížená",I301,0)</f>
        <v>0</v>
      </c>
      <c r="LL295" s="589">
        <f>IF(JS295="zákl. přenesená",I301,0)</f>
        <v>0</v>
      </c>
      <c r="LM295" s="589">
        <f>IF(JS295="sníž. přenesená",I301,0)</f>
        <v>0</v>
      </c>
      <c r="LN295" s="589">
        <f>IF(JS295="nulová",I301,0)</f>
        <v>0</v>
      </c>
      <c r="LO295" s="46" t="s">
        <v>45</v>
      </c>
      <c r="LP295" s="589">
        <f>ROUND(H301*G301,2)</f>
        <v>35625</v>
      </c>
      <c r="LQ295" s="46" t="s">
        <v>110</v>
      </c>
      <c r="LR295" s="46" t="s">
        <v>1718</v>
      </c>
    </row>
    <row r="296" spans="1:330" s="751" customFormat="1" ht="30" customHeight="1" x14ac:dyDescent="0.2">
      <c r="A296" s="750"/>
      <c r="B296" s="633"/>
      <c r="C296" s="689" t="s">
        <v>114</v>
      </c>
      <c r="D296" s="634" t="s">
        <v>7</v>
      </c>
      <c r="E296" s="635" t="s">
        <v>590</v>
      </c>
      <c r="F296" s="636"/>
      <c r="G296" s="637">
        <v>2</v>
      </c>
      <c r="H296" s="638"/>
      <c r="I296" s="636"/>
      <c r="J296" s="781"/>
      <c r="K296" s="782"/>
      <c r="L296" s="781"/>
      <c r="M296" s="782"/>
      <c r="N296" s="781"/>
      <c r="O296" s="782"/>
      <c r="P296" s="781"/>
      <c r="Q296" s="782"/>
      <c r="R296" s="781"/>
      <c r="S296" s="782"/>
      <c r="T296" s="781"/>
      <c r="U296" s="782"/>
      <c r="V296" s="1755"/>
      <c r="W296" s="1756"/>
      <c r="X296" s="781"/>
      <c r="Y296" s="782"/>
      <c r="Z296" s="1755"/>
      <c r="AA296" s="1756"/>
      <c r="AB296" s="1755"/>
      <c r="AC296" s="1756"/>
      <c r="AD296" s="781"/>
      <c r="AE296" s="782"/>
      <c r="AF296" s="781"/>
      <c r="AG296" s="782"/>
      <c r="AH296" s="781"/>
      <c r="AI296" s="782"/>
      <c r="AJ296" s="781"/>
      <c r="AK296" s="782"/>
      <c r="AL296" s="781"/>
      <c r="AM296" s="782"/>
      <c r="AN296" s="1755"/>
      <c r="AO296" s="1756"/>
      <c r="AP296" s="2119"/>
      <c r="AQ296" s="2120"/>
      <c r="AR296" s="781"/>
      <c r="AS296" s="782"/>
      <c r="AT296" s="781"/>
      <c r="AU296" s="782"/>
      <c r="AV296" s="919"/>
      <c r="JQ296" s="752"/>
      <c r="JR296" s="753"/>
      <c r="JS296" s="636"/>
      <c r="JT296" s="636"/>
      <c r="JU296" s="636"/>
      <c r="JV296" s="636"/>
      <c r="JW296" s="636"/>
      <c r="JX296" s="636"/>
      <c r="JY296" s="754"/>
      <c r="KY296" s="755" t="s">
        <v>114</v>
      </c>
      <c r="KZ296" s="755" t="s">
        <v>46</v>
      </c>
      <c r="LA296" s="751" t="s">
        <v>46</v>
      </c>
      <c r="LB296" s="751" t="s">
        <v>23</v>
      </c>
      <c r="LC296" s="751" t="s">
        <v>45</v>
      </c>
      <c r="LD296" s="755" t="s">
        <v>103</v>
      </c>
    </row>
    <row r="297" spans="1:330" s="745" customFormat="1" ht="30" customHeight="1" x14ac:dyDescent="0.2">
      <c r="A297" s="744"/>
      <c r="B297" s="565" t="s">
        <v>537</v>
      </c>
      <c r="C297" s="566" t="s">
        <v>238</v>
      </c>
      <c r="D297" s="567" t="s">
        <v>538</v>
      </c>
      <c r="E297" s="568" t="s">
        <v>539</v>
      </c>
      <c r="F297" s="569" t="s">
        <v>341</v>
      </c>
      <c r="G297" s="570">
        <v>15</v>
      </c>
      <c r="H297" s="571">
        <v>7450</v>
      </c>
      <c r="I297" s="774">
        <f>ROUND(H297*G297,2)</f>
        <v>111750</v>
      </c>
      <c r="J297" s="783"/>
      <c r="K297" s="784">
        <f>ROUND(J297*$H297,2)</f>
        <v>0</v>
      </c>
      <c r="L297" s="783"/>
      <c r="M297" s="784">
        <f>ROUND(L297*$H297,2)</f>
        <v>0</v>
      </c>
      <c r="N297" s="783"/>
      <c r="O297" s="784">
        <f>ROUND(N297*$H297,2)</f>
        <v>0</v>
      </c>
      <c r="P297" s="783"/>
      <c r="Q297" s="784">
        <f>ROUND(P297*$H297,2)</f>
        <v>0</v>
      </c>
      <c r="R297" s="783"/>
      <c r="S297" s="784">
        <f>ROUND(R297*$H297,2)</f>
        <v>0</v>
      </c>
      <c r="T297" s="783"/>
      <c r="U297" s="784">
        <f>ROUND(T297*$H297,2)</f>
        <v>0</v>
      </c>
      <c r="V297" s="1757">
        <v>7</v>
      </c>
      <c r="W297" s="1758">
        <f>ROUND(V297*$H297,2)</f>
        <v>52150</v>
      </c>
      <c r="X297" s="783"/>
      <c r="Y297" s="784">
        <f>ROUND(X297*$H297,2)</f>
        <v>0</v>
      </c>
      <c r="Z297" s="1757"/>
      <c r="AA297" s="1758">
        <f>ROUND(Z297*$H297,2)</f>
        <v>0</v>
      </c>
      <c r="AB297" s="1757">
        <v>1</v>
      </c>
      <c r="AC297" s="1758">
        <f>ROUND(AB297*$H297,2)</f>
        <v>7450</v>
      </c>
      <c r="AD297" s="783"/>
      <c r="AE297" s="784">
        <f>ROUND(AD297*$H297,2)</f>
        <v>0</v>
      </c>
      <c r="AF297" s="783"/>
      <c r="AG297" s="784">
        <f>ROUND(AF297*$H297,2)</f>
        <v>0</v>
      </c>
      <c r="AH297" s="783"/>
      <c r="AI297" s="784">
        <f>ROUND(AH297*$H297,2)</f>
        <v>0</v>
      </c>
      <c r="AJ297" s="783"/>
      <c r="AK297" s="784">
        <f>ROUND(AJ297*$H297,2)</f>
        <v>0</v>
      </c>
      <c r="AL297" s="783"/>
      <c r="AM297" s="784">
        <f>ROUND(AL297*$H297,2)</f>
        <v>0</v>
      </c>
      <c r="AN297" s="1757">
        <v>7</v>
      </c>
      <c r="AO297" s="1758">
        <f>ROUND(AN297*$H297,2)</f>
        <v>52150</v>
      </c>
      <c r="AP297" s="2121"/>
      <c r="AQ297" s="2122">
        <f>ROUND(AP297*$H297,2)</f>
        <v>0</v>
      </c>
      <c r="AR297" s="783">
        <f>AP297+AN297+AL297+AJ297+AH297+AF297+AD297+AB297+Z297+X297+V297+T297+R297+P297+N297+L297+J297</f>
        <v>15</v>
      </c>
      <c r="AS297" s="784">
        <f>ROUND(AR297*H297,2)</f>
        <v>111750</v>
      </c>
      <c r="AT297" s="783">
        <f>G297-AR297</f>
        <v>0</v>
      </c>
      <c r="AU297" s="784">
        <f>ROUND(AT297*H297,2)</f>
        <v>0</v>
      </c>
      <c r="AV297" s="1072">
        <f>AU297/I297</f>
        <v>0</v>
      </c>
      <c r="JQ297" s="746"/>
      <c r="JR297" s="747"/>
      <c r="JS297" s="630"/>
      <c r="JT297" s="630"/>
      <c r="JU297" s="630"/>
      <c r="JV297" s="630"/>
      <c r="JW297" s="630"/>
      <c r="JX297" s="630"/>
      <c r="JY297" s="748"/>
      <c r="KY297" s="749" t="s">
        <v>114</v>
      </c>
      <c r="KZ297" s="749" t="s">
        <v>46</v>
      </c>
      <c r="LA297" s="745" t="s">
        <v>45</v>
      </c>
      <c r="LB297" s="745" t="s">
        <v>23</v>
      </c>
      <c r="LC297" s="745" t="s">
        <v>44</v>
      </c>
      <c r="LD297" s="749" t="s">
        <v>103</v>
      </c>
    </row>
    <row r="298" spans="1:330" s="3" customFormat="1" ht="30" customHeight="1" x14ac:dyDescent="0.2">
      <c r="A298" s="43"/>
      <c r="B298" s="633"/>
      <c r="C298" s="689" t="s">
        <v>114</v>
      </c>
      <c r="D298" s="634" t="s">
        <v>7</v>
      </c>
      <c r="E298" s="635" t="s">
        <v>1704</v>
      </c>
      <c r="F298" s="636"/>
      <c r="G298" s="637">
        <v>15</v>
      </c>
      <c r="H298" s="638"/>
      <c r="I298" s="636"/>
      <c r="J298" s="777"/>
      <c r="K298" s="778"/>
      <c r="L298" s="777"/>
      <c r="M298" s="778"/>
      <c r="N298" s="777"/>
      <c r="O298" s="778"/>
      <c r="P298" s="777"/>
      <c r="Q298" s="778"/>
      <c r="R298" s="777"/>
      <c r="S298" s="778"/>
      <c r="T298" s="777"/>
      <c r="U298" s="778"/>
      <c r="V298" s="1751"/>
      <c r="W298" s="1752"/>
      <c r="X298" s="777"/>
      <c r="Y298" s="778"/>
      <c r="Z298" s="1751"/>
      <c r="AA298" s="1752"/>
      <c r="AB298" s="1751"/>
      <c r="AC298" s="1752"/>
      <c r="AD298" s="777"/>
      <c r="AE298" s="778"/>
      <c r="AF298" s="777"/>
      <c r="AG298" s="778"/>
      <c r="AH298" s="777"/>
      <c r="AI298" s="778"/>
      <c r="AJ298" s="777"/>
      <c r="AK298" s="778"/>
      <c r="AL298" s="777"/>
      <c r="AM298" s="778"/>
      <c r="AN298" s="1751"/>
      <c r="AO298" s="1752"/>
      <c r="AP298" s="2115"/>
      <c r="AQ298" s="2116"/>
      <c r="AR298" s="777"/>
      <c r="AS298" s="778"/>
      <c r="AT298" s="777"/>
      <c r="AU298" s="778"/>
      <c r="AV298" s="1071"/>
      <c r="JQ298" s="590"/>
      <c r="JR298" s="591" t="s">
        <v>7</v>
      </c>
      <c r="JS298" s="592" t="s">
        <v>31</v>
      </c>
      <c r="JT298" s="690"/>
      <c r="JU298" s="45">
        <f>JT298*G304</f>
        <v>0</v>
      </c>
      <c r="JV298" s="45">
        <v>5.0000000000000001E-4</v>
      </c>
      <c r="JW298" s="45">
        <f>JV298*G304</f>
        <v>5.0000000000000001E-4</v>
      </c>
      <c r="JX298" s="45">
        <v>0</v>
      </c>
      <c r="JY298" s="588">
        <f>JX298*G304</f>
        <v>0</v>
      </c>
      <c r="KW298" s="46" t="s">
        <v>166</v>
      </c>
      <c r="KY298" s="46" t="s">
        <v>238</v>
      </c>
      <c r="KZ298" s="46" t="s">
        <v>46</v>
      </c>
      <c r="LD298" s="46" t="s">
        <v>103</v>
      </c>
      <c r="LJ298" s="589">
        <f>IF(JS298="základní",I304,0)</f>
        <v>513</v>
      </c>
      <c r="LK298" s="589">
        <f>IF(JS298="snížená",I304,0)</f>
        <v>0</v>
      </c>
      <c r="LL298" s="589">
        <f>IF(JS298="zákl. přenesená",I304,0)</f>
        <v>0</v>
      </c>
      <c r="LM298" s="589">
        <f>IF(JS298="sníž. přenesená",I304,0)</f>
        <v>0</v>
      </c>
      <c r="LN298" s="589">
        <f>IF(JS298="nulová",I304,0)</f>
        <v>0</v>
      </c>
      <c r="LO298" s="46" t="s">
        <v>45</v>
      </c>
      <c r="LP298" s="589">
        <f>ROUND(H304*G304,2)</f>
        <v>513</v>
      </c>
      <c r="LQ298" s="46" t="s">
        <v>110</v>
      </c>
      <c r="LR298" s="46" t="s">
        <v>1720</v>
      </c>
    </row>
    <row r="299" spans="1:330" s="751" customFormat="1" ht="30" customHeight="1" x14ac:dyDescent="0.2">
      <c r="A299" s="750"/>
      <c r="B299" s="565" t="s">
        <v>541</v>
      </c>
      <c r="C299" s="566" t="s">
        <v>238</v>
      </c>
      <c r="D299" s="567" t="s">
        <v>551</v>
      </c>
      <c r="E299" s="568" t="s">
        <v>552</v>
      </c>
      <c r="F299" s="569" t="s">
        <v>341</v>
      </c>
      <c r="G299" s="570">
        <v>38</v>
      </c>
      <c r="H299" s="571">
        <v>215</v>
      </c>
      <c r="I299" s="774">
        <f>ROUND(H299*G299,2)</f>
        <v>8170</v>
      </c>
      <c r="J299" s="783"/>
      <c r="K299" s="784">
        <f>ROUND(J299*$H299,2)</f>
        <v>0</v>
      </c>
      <c r="L299" s="783"/>
      <c r="M299" s="784">
        <f>ROUND(L299*$H299,2)</f>
        <v>0</v>
      </c>
      <c r="N299" s="783"/>
      <c r="O299" s="784">
        <f>ROUND(N299*$H299,2)</f>
        <v>0</v>
      </c>
      <c r="P299" s="783"/>
      <c r="Q299" s="784">
        <f>ROUND(P299*$H299,2)</f>
        <v>0</v>
      </c>
      <c r="R299" s="783"/>
      <c r="S299" s="784">
        <f>ROUND(R299*$H299,2)</f>
        <v>0</v>
      </c>
      <c r="T299" s="783"/>
      <c r="U299" s="784">
        <f>ROUND(T299*$H299,2)</f>
        <v>0</v>
      </c>
      <c r="V299" s="1757">
        <v>16</v>
      </c>
      <c r="W299" s="1758">
        <f>ROUND(V299*$H299,2)</f>
        <v>3440</v>
      </c>
      <c r="X299" s="783"/>
      <c r="Y299" s="784">
        <f>ROUND(X299*$H299,2)</f>
        <v>0</v>
      </c>
      <c r="Z299" s="1757"/>
      <c r="AA299" s="1758">
        <f>ROUND(Z299*$H299,2)</f>
        <v>0</v>
      </c>
      <c r="AB299" s="1757"/>
      <c r="AC299" s="1758">
        <f>ROUND(AB299*$H299,2)</f>
        <v>0</v>
      </c>
      <c r="AD299" s="783"/>
      <c r="AE299" s="784">
        <f>ROUND(AD299*$H299,2)</f>
        <v>0</v>
      </c>
      <c r="AF299" s="783"/>
      <c r="AG299" s="784">
        <f>ROUND(AF299*$H299,2)</f>
        <v>0</v>
      </c>
      <c r="AH299" s="783"/>
      <c r="AI299" s="784">
        <f>ROUND(AH299*$H299,2)</f>
        <v>0</v>
      </c>
      <c r="AJ299" s="783"/>
      <c r="AK299" s="784">
        <f>ROUND(AJ299*$H299,2)</f>
        <v>0</v>
      </c>
      <c r="AL299" s="783"/>
      <c r="AM299" s="784">
        <f>ROUND(AL299*$H299,2)</f>
        <v>0</v>
      </c>
      <c r="AN299" s="1757">
        <v>22</v>
      </c>
      <c r="AO299" s="1758">
        <f>ROUND(AN299*$H299,2)</f>
        <v>4730</v>
      </c>
      <c r="AP299" s="2121"/>
      <c r="AQ299" s="2122">
        <f>ROUND(AP299*$H299,2)</f>
        <v>0</v>
      </c>
      <c r="AR299" s="783">
        <f>AP299+AN299+AL299+AJ299+AH299+AF299+AD299+AB299+Z299+X299+V299+T299+R299+P299+N299+L299+J299</f>
        <v>38</v>
      </c>
      <c r="AS299" s="784">
        <f>ROUND(AR299*H299,2)</f>
        <v>8170</v>
      </c>
      <c r="AT299" s="783">
        <f>G299-AR299</f>
        <v>0</v>
      </c>
      <c r="AU299" s="784">
        <f>ROUND(AT299*H299,2)</f>
        <v>0</v>
      </c>
      <c r="AV299" s="1072">
        <f>AU299/I299</f>
        <v>0</v>
      </c>
      <c r="JQ299" s="752"/>
      <c r="JR299" s="753"/>
      <c r="JS299" s="636"/>
      <c r="JT299" s="636"/>
      <c r="JU299" s="636"/>
      <c r="JV299" s="636"/>
      <c r="JW299" s="636"/>
      <c r="JX299" s="636"/>
      <c r="JY299" s="754"/>
      <c r="KY299" s="755" t="s">
        <v>114</v>
      </c>
      <c r="KZ299" s="755" t="s">
        <v>46</v>
      </c>
      <c r="LA299" s="751" t="s">
        <v>46</v>
      </c>
      <c r="LB299" s="751" t="s">
        <v>23</v>
      </c>
      <c r="LC299" s="751" t="s">
        <v>45</v>
      </c>
      <c r="LD299" s="755" t="s">
        <v>103</v>
      </c>
    </row>
    <row r="300" spans="1:330" s="745" customFormat="1" ht="30" customHeight="1" x14ac:dyDescent="0.2">
      <c r="A300" s="744"/>
      <c r="B300" s="633"/>
      <c r="C300" s="689" t="s">
        <v>114</v>
      </c>
      <c r="D300" s="634" t="s">
        <v>7</v>
      </c>
      <c r="E300" s="635" t="s">
        <v>1717</v>
      </c>
      <c r="F300" s="636"/>
      <c r="G300" s="637">
        <v>38</v>
      </c>
      <c r="H300" s="638"/>
      <c r="I300" s="636"/>
      <c r="J300" s="779"/>
      <c r="K300" s="780"/>
      <c r="L300" s="779"/>
      <c r="M300" s="780"/>
      <c r="N300" s="779"/>
      <c r="O300" s="780"/>
      <c r="P300" s="779"/>
      <c r="Q300" s="780"/>
      <c r="R300" s="779"/>
      <c r="S300" s="780"/>
      <c r="T300" s="779"/>
      <c r="U300" s="780"/>
      <c r="V300" s="1753"/>
      <c r="W300" s="1754"/>
      <c r="X300" s="779"/>
      <c r="Y300" s="780"/>
      <c r="Z300" s="1753"/>
      <c r="AA300" s="1754"/>
      <c r="AB300" s="1753"/>
      <c r="AC300" s="1754"/>
      <c r="AD300" s="779"/>
      <c r="AE300" s="780"/>
      <c r="AF300" s="779"/>
      <c r="AG300" s="780"/>
      <c r="AH300" s="779"/>
      <c r="AI300" s="780"/>
      <c r="AJ300" s="779"/>
      <c r="AK300" s="780"/>
      <c r="AL300" s="779"/>
      <c r="AM300" s="780"/>
      <c r="AN300" s="1753"/>
      <c r="AO300" s="1754"/>
      <c r="AP300" s="2117"/>
      <c r="AQ300" s="2118"/>
      <c r="AR300" s="779"/>
      <c r="AS300" s="780"/>
      <c r="AT300" s="779"/>
      <c r="AU300" s="780"/>
      <c r="AV300" s="918"/>
      <c r="JQ300" s="746"/>
      <c r="JR300" s="747"/>
      <c r="JS300" s="630"/>
      <c r="JT300" s="630"/>
      <c r="JU300" s="630"/>
      <c r="JV300" s="630"/>
      <c r="JW300" s="630"/>
      <c r="JX300" s="630"/>
      <c r="JY300" s="748"/>
      <c r="KY300" s="749" t="s">
        <v>114</v>
      </c>
      <c r="KZ300" s="749" t="s">
        <v>46</v>
      </c>
      <c r="LA300" s="745" t="s">
        <v>45</v>
      </c>
      <c r="LB300" s="745" t="s">
        <v>23</v>
      </c>
      <c r="LC300" s="745" t="s">
        <v>44</v>
      </c>
      <c r="LD300" s="749" t="s">
        <v>103</v>
      </c>
    </row>
    <row r="301" spans="1:330" s="3" customFormat="1" ht="30" customHeight="1" x14ac:dyDescent="0.2">
      <c r="A301" s="43"/>
      <c r="B301" s="565" t="s">
        <v>546</v>
      </c>
      <c r="C301" s="566" t="s">
        <v>238</v>
      </c>
      <c r="D301" s="567" t="s">
        <v>562</v>
      </c>
      <c r="E301" s="568" t="s">
        <v>563</v>
      </c>
      <c r="F301" s="569" t="s">
        <v>341</v>
      </c>
      <c r="G301" s="570">
        <v>30</v>
      </c>
      <c r="H301" s="571">
        <v>1187.5</v>
      </c>
      <c r="I301" s="774">
        <f>ROUND(H301*G301,2)</f>
        <v>35625</v>
      </c>
      <c r="J301" s="783"/>
      <c r="K301" s="784">
        <f>ROUND(J301*$H301,2)</f>
        <v>0</v>
      </c>
      <c r="L301" s="783"/>
      <c r="M301" s="784">
        <f>ROUND(L301*$H301,2)</f>
        <v>0</v>
      </c>
      <c r="N301" s="783"/>
      <c r="O301" s="784">
        <f>ROUND(N301*$H301,2)</f>
        <v>0</v>
      </c>
      <c r="P301" s="783"/>
      <c r="Q301" s="784">
        <f>ROUND(P301*$H301,2)</f>
        <v>0</v>
      </c>
      <c r="R301" s="783"/>
      <c r="S301" s="784">
        <f>ROUND(R301*$H301,2)</f>
        <v>0</v>
      </c>
      <c r="T301" s="783"/>
      <c r="U301" s="784">
        <f>ROUND(T301*$H301,2)</f>
        <v>0</v>
      </c>
      <c r="V301" s="1757">
        <v>15</v>
      </c>
      <c r="W301" s="1758">
        <f>ROUND(V301*$H301,2)</f>
        <v>17812.5</v>
      </c>
      <c r="X301" s="783"/>
      <c r="Y301" s="784">
        <f>ROUND(X301*$H301,2)</f>
        <v>0</v>
      </c>
      <c r="Z301" s="1757"/>
      <c r="AA301" s="1758">
        <f>ROUND(Z301*$H301,2)</f>
        <v>0</v>
      </c>
      <c r="AB301" s="1757"/>
      <c r="AC301" s="1758">
        <f>ROUND(AB301*$H301,2)</f>
        <v>0</v>
      </c>
      <c r="AD301" s="783"/>
      <c r="AE301" s="784">
        <f>ROUND(AD301*$H301,2)</f>
        <v>0</v>
      </c>
      <c r="AF301" s="783"/>
      <c r="AG301" s="784">
        <f>ROUND(AF301*$H301,2)</f>
        <v>0</v>
      </c>
      <c r="AH301" s="783"/>
      <c r="AI301" s="784">
        <f>ROUND(AH301*$H301,2)</f>
        <v>0</v>
      </c>
      <c r="AJ301" s="783"/>
      <c r="AK301" s="784">
        <f>ROUND(AJ301*$H301,2)</f>
        <v>0</v>
      </c>
      <c r="AL301" s="783"/>
      <c r="AM301" s="784">
        <f>ROUND(AL301*$H301,2)</f>
        <v>0</v>
      </c>
      <c r="AN301" s="1757">
        <v>15</v>
      </c>
      <c r="AO301" s="1758">
        <f>ROUND(AN301*$H301,2)</f>
        <v>17812.5</v>
      </c>
      <c r="AP301" s="2121"/>
      <c r="AQ301" s="2122">
        <f>ROUND(AP301*$H301,2)</f>
        <v>0</v>
      </c>
      <c r="AR301" s="783">
        <f>AP301+AN301+AL301+AJ301+AH301+AF301+AD301+AB301+Z301+X301+V301+T301+R301+P301+N301+L301+J301</f>
        <v>30</v>
      </c>
      <c r="AS301" s="784">
        <f>ROUND(AR301*H301,2)</f>
        <v>35625</v>
      </c>
      <c r="AT301" s="783">
        <f>G301-AR301</f>
        <v>0</v>
      </c>
      <c r="AU301" s="784">
        <f>ROUND(AT301*H301,2)</f>
        <v>0</v>
      </c>
      <c r="AV301" s="1072">
        <f>AU301/I301</f>
        <v>0</v>
      </c>
      <c r="JQ301" s="44"/>
      <c r="JR301" s="586" t="s">
        <v>7</v>
      </c>
      <c r="JS301" s="587" t="s">
        <v>31</v>
      </c>
      <c r="JT301" s="690"/>
      <c r="JU301" s="45">
        <f>JT301*G307</f>
        <v>0</v>
      </c>
      <c r="JV301" s="45">
        <v>0.21734000000000001</v>
      </c>
      <c r="JW301" s="45">
        <f>JV301*G307</f>
        <v>3.2601</v>
      </c>
      <c r="JX301" s="45">
        <v>0</v>
      </c>
      <c r="JY301" s="588">
        <f>JX301*G307</f>
        <v>0</v>
      </c>
      <c r="KW301" s="46" t="s">
        <v>110</v>
      </c>
      <c r="KY301" s="46" t="s">
        <v>105</v>
      </c>
      <c r="KZ301" s="46" t="s">
        <v>46</v>
      </c>
      <c r="LD301" s="46" t="s">
        <v>103</v>
      </c>
      <c r="LJ301" s="589">
        <f>IF(JS301="základní",I307,0)</f>
        <v>17643</v>
      </c>
      <c r="LK301" s="589">
        <f>IF(JS301="snížená",I307,0)</f>
        <v>0</v>
      </c>
      <c r="LL301" s="589">
        <f>IF(JS301="zákl. přenesená",I307,0)</f>
        <v>0</v>
      </c>
      <c r="LM301" s="589">
        <f>IF(JS301="sníž. přenesená",I307,0)</f>
        <v>0</v>
      </c>
      <c r="LN301" s="589">
        <f>IF(JS301="nulová",I307,0)</f>
        <v>0</v>
      </c>
      <c r="LO301" s="46" t="s">
        <v>45</v>
      </c>
      <c r="LP301" s="589">
        <f>ROUND(H307*G307,2)</f>
        <v>17643</v>
      </c>
      <c r="LQ301" s="46" t="s">
        <v>110</v>
      </c>
      <c r="LR301" s="46" t="s">
        <v>1721</v>
      </c>
    </row>
    <row r="302" spans="1:330" s="3" customFormat="1" ht="30" customHeight="1" x14ac:dyDescent="0.2">
      <c r="A302" s="43"/>
      <c r="B302" s="633"/>
      <c r="C302" s="689" t="s">
        <v>114</v>
      </c>
      <c r="D302" s="634" t="s">
        <v>7</v>
      </c>
      <c r="E302" s="635" t="s">
        <v>1719</v>
      </c>
      <c r="F302" s="636"/>
      <c r="G302" s="637">
        <v>30</v>
      </c>
      <c r="H302" s="638"/>
      <c r="I302" s="636"/>
      <c r="J302" s="777"/>
      <c r="K302" s="778"/>
      <c r="L302" s="777"/>
      <c r="M302" s="778"/>
      <c r="N302" s="777"/>
      <c r="O302" s="778"/>
      <c r="P302" s="777"/>
      <c r="Q302" s="778"/>
      <c r="R302" s="777"/>
      <c r="S302" s="778"/>
      <c r="T302" s="777"/>
      <c r="U302" s="778"/>
      <c r="V302" s="1751"/>
      <c r="W302" s="1752"/>
      <c r="X302" s="777"/>
      <c r="Y302" s="778"/>
      <c r="Z302" s="1751"/>
      <c r="AA302" s="1752"/>
      <c r="AB302" s="1751"/>
      <c r="AC302" s="1752"/>
      <c r="AD302" s="777"/>
      <c r="AE302" s="778"/>
      <c r="AF302" s="777"/>
      <c r="AG302" s="778"/>
      <c r="AH302" s="777"/>
      <c r="AI302" s="778"/>
      <c r="AJ302" s="777"/>
      <c r="AK302" s="778"/>
      <c r="AL302" s="777"/>
      <c r="AM302" s="778"/>
      <c r="AN302" s="1751"/>
      <c r="AO302" s="1752"/>
      <c r="AP302" s="2115"/>
      <c r="AQ302" s="2116"/>
      <c r="AR302" s="777"/>
      <c r="AS302" s="778"/>
      <c r="AT302" s="777"/>
      <c r="AU302" s="778"/>
      <c r="AV302" s="1071"/>
      <c r="JQ302" s="44"/>
      <c r="JR302" s="742"/>
      <c r="JS302" s="690"/>
      <c r="JT302" s="690"/>
      <c r="JU302" s="690"/>
      <c r="JV302" s="690"/>
      <c r="JW302" s="690"/>
      <c r="JX302" s="690"/>
      <c r="JY302" s="743"/>
      <c r="KY302" s="46" t="s">
        <v>112</v>
      </c>
      <c r="KZ302" s="46" t="s">
        <v>46</v>
      </c>
    </row>
    <row r="303" spans="1:330" s="751" customFormat="1" ht="30" customHeight="1" x14ac:dyDescent="0.2">
      <c r="A303" s="750"/>
      <c r="B303" s="627"/>
      <c r="C303" s="689" t="s">
        <v>114</v>
      </c>
      <c r="D303" s="628" t="s">
        <v>7</v>
      </c>
      <c r="E303" s="629" t="s">
        <v>560</v>
      </c>
      <c r="F303" s="630"/>
      <c r="G303" s="628" t="s">
        <v>7</v>
      </c>
      <c r="H303" s="631"/>
      <c r="I303" s="630"/>
      <c r="J303" s="781"/>
      <c r="K303" s="782"/>
      <c r="L303" s="781"/>
      <c r="M303" s="782"/>
      <c r="N303" s="781"/>
      <c r="O303" s="782"/>
      <c r="P303" s="781"/>
      <c r="Q303" s="782"/>
      <c r="R303" s="781"/>
      <c r="S303" s="782"/>
      <c r="T303" s="781"/>
      <c r="U303" s="782"/>
      <c r="V303" s="1755"/>
      <c r="W303" s="1756"/>
      <c r="X303" s="781"/>
      <c r="Y303" s="782"/>
      <c r="Z303" s="1755"/>
      <c r="AA303" s="1756"/>
      <c r="AB303" s="1755"/>
      <c r="AC303" s="1756"/>
      <c r="AD303" s="781"/>
      <c r="AE303" s="782"/>
      <c r="AF303" s="781"/>
      <c r="AG303" s="782"/>
      <c r="AH303" s="781"/>
      <c r="AI303" s="782"/>
      <c r="AJ303" s="781"/>
      <c r="AK303" s="782"/>
      <c r="AL303" s="781"/>
      <c r="AM303" s="782"/>
      <c r="AN303" s="1755"/>
      <c r="AO303" s="1756"/>
      <c r="AP303" s="2119"/>
      <c r="AQ303" s="2120"/>
      <c r="AR303" s="781"/>
      <c r="AS303" s="782"/>
      <c r="AT303" s="781"/>
      <c r="AU303" s="782"/>
      <c r="AV303" s="919"/>
      <c r="JQ303" s="752"/>
      <c r="JR303" s="753"/>
      <c r="JS303" s="636"/>
      <c r="JT303" s="636"/>
      <c r="JU303" s="636"/>
      <c r="JV303" s="636"/>
      <c r="JW303" s="636"/>
      <c r="JX303" s="636"/>
      <c r="JY303" s="754"/>
      <c r="KY303" s="755" t="s">
        <v>114</v>
      </c>
      <c r="KZ303" s="755" t="s">
        <v>46</v>
      </c>
      <c r="LA303" s="751" t="s">
        <v>46</v>
      </c>
      <c r="LB303" s="751" t="s">
        <v>23</v>
      </c>
      <c r="LC303" s="751" t="s">
        <v>45</v>
      </c>
      <c r="LD303" s="755" t="s">
        <v>103</v>
      </c>
    </row>
    <row r="304" spans="1:330" s="3" customFormat="1" ht="30" customHeight="1" x14ac:dyDescent="0.2">
      <c r="A304" s="43"/>
      <c r="B304" s="565" t="s">
        <v>550</v>
      </c>
      <c r="C304" s="566" t="s">
        <v>238</v>
      </c>
      <c r="D304" s="567" t="s">
        <v>567</v>
      </c>
      <c r="E304" s="568" t="s">
        <v>568</v>
      </c>
      <c r="F304" s="569" t="s">
        <v>341</v>
      </c>
      <c r="G304" s="570">
        <v>1</v>
      </c>
      <c r="H304" s="571">
        <v>513</v>
      </c>
      <c r="I304" s="774">
        <f>ROUND(H304*G304,2)</f>
        <v>513</v>
      </c>
      <c r="J304" s="783"/>
      <c r="K304" s="784">
        <f>ROUND(J304*$H304,2)</f>
        <v>0</v>
      </c>
      <c r="L304" s="783"/>
      <c r="M304" s="784">
        <f>ROUND(L304*$H304,2)</f>
        <v>0</v>
      </c>
      <c r="N304" s="783"/>
      <c r="O304" s="784">
        <f>ROUND(N304*$H304,2)</f>
        <v>0</v>
      </c>
      <c r="P304" s="783"/>
      <c r="Q304" s="784">
        <f>ROUND(P304*$H304,2)</f>
        <v>0</v>
      </c>
      <c r="R304" s="783"/>
      <c r="S304" s="784">
        <f>ROUND(R304*$H304,2)</f>
        <v>0</v>
      </c>
      <c r="T304" s="783"/>
      <c r="U304" s="784">
        <f>ROUND(T304*$H304,2)</f>
        <v>0</v>
      </c>
      <c r="V304" s="1757"/>
      <c r="W304" s="1758">
        <f>ROUND(V304*$H304,2)</f>
        <v>0</v>
      </c>
      <c r="X304" s="783"/>
      <c r="Y304" s="784">
        <f>ROUND(X304*$H304,2)</f>
        <v>0</v>
      </c>
      <c r="Z304" s="1757"/>
      <c r="AA304" s="1758">
        <f>ROUND(Z304*$H304,2)</f>
        <v>0</v>
      </c>
      <c r="AB304" s="1757"/>
      <c r="AC304" s="1758">
        <f>ROUND(AB304*$H304,2)</f>
        <v>0</v>
      </c>
      <c r="AD304" s="783"/>
      <c r="AE304" s="784">
        <f>ROUND(AD304*$H304,2)</f>
        <v>0</v>
      </c>
      <c r="AF304" s="783"/>
      <c r="AG304" s="784">
        <f>ROUND(AF304*$H304,2)</f>
        <v>0</v>
      </c>
      <c r="AH304" s="783"/>
      <c r="AI304" s="784">
        <f>ROUND(AH304*$H304,2)</f>
        <v>0</v>
      </c>
      <c r="AJ304" s="783"/>
      <c r="AK304" s="784">
        <f>ROUND(AJ304*$H304,2)</f>
        <v>0</v>
      </c>
      <c r="AL304" s="783"/>
      <c r="AM304" s="784">
        <f>ROUND(AL304*$H304,2)</f>
        <v>0</v>
      </c>
      <c r="AN304" s="1757">
        <v>1</v>
      </c>
      <c r="AO304" s="1758">
        <f>ROUND(AN304*$H304,2)</f>
        <v>513</v>
      </c>
      <c r="AP304" s="2121"/>
      <c r="AQ304" s="2122">
        <f>ROUND(AP304*$H304,2)</f>
        <v>0</v>
      </c>
      <c r="AR304" s="783">
        <f>AP304+AN304+AL304+AJ304+AH304+AF304+AD304+AB304+Z304+X304+V304+T304+R304+P304+N304+L304+J304</f>
        <v>1</v>
      </c>
      <c r="AS304" s="784">
        <f>ROUND(AR304*H304,2)</f>
        <v>513</v>
      </c>
      <c r="AT304" s="783">
        <f>G304-AR304</f>
        <v>0</v>
      </c>
      <c r="AU304" s="784">
        <f>ROUND(AT304*H304,2)</f>
        <v>0</v>
      </c>
      <c r="AV304" s="1072">
        <f>AU304/I304</f>
        <v>0</v>
      </c>
      <c r="JQ304" s="590"/>
      <c r="JR304" s="591" t="s">
        <v>7</v>
      </c>
      <c r="JS304" s="592" t="s">
        <v>31</v>
      </c>
      <c r="JT304" s="690"/>
      <c r="JU304" s="45">
        <f>JT304*G310</f>
        <v>0</v>
      </c>
      <c r="JV304" s="45">
        <v>6.8000000000000005E-2</v>
      </c>
      <c r="JW304" s="45">
        <f>JV304*G310</f>
        <v>0.88400000000000012</v>
      </c>
      <c r="JX304" s="45">
        <v>0</v>
      </c>
      <c r="JY304" s="588">
        <f>JX304*G310</f>
        <v>0</v>
      </c>
      <c r="KW304" s="46" t="s">
        <v>166</v>
      </c>
      <c r="KY304" s="46" t="s">
        <v>238</v>
      </c>
      <c r="KZ304" s="46" t="s">
        <v>46</v>
      </c>
      <c r="LD304" s="46" t="s">
        <v>103</v>
      </c>
      <c r="LJ304" s="589">
        <f>IF(JS304="základní",I310,0)</f>
        <v>56111.9</v>
      </c>
      <c r="LK304" s="589">
        <f>IF(JS304="snížená",I310,0)</f>
        <v>0</v>
      </c>
      <c r="LL304" s="589">
        <f>IF(JS304="zákl. přenesená",I310,0)</f>
        <v>0</v>
      </c>
      <c r="LM304" s="589">
        <f>IF(JS304="sníž. přenesená",I310,0)</f>
        <v>0</v>
      </c>
      <c r="LN304" s="589">
        <f>IF(JS304="nulová",I310,0)</f>
        <v>0</v>
      </c>
      <c r="LO304" s="46" t="s">
        <v>45</v>
      </c>
      <c r="LP304" s="589">
        <f>ROUND(H310*G310,2)</f>
        <v>56111.9</v>
      </c>
      <c r="LQ304" s="46" t="s">
        <v>110</v>
      </c>
      <c r="LR304" s="46" t="s">
        <v>1722</v>
      </c>
    </row>
    <row r="305" spans="1:330" s="751" customFormat="1" ht="30" customHeight="1" x14ac:dyDescent="0.2">
      <c r="A305" s="750"/>
      <c r="B305" s="633"/>
      <c r="C305" s="689" t="s">
        <v>114</v>
      </c>
      <c r="D305" s="634" t="s">
        <v>7</v>
      </c>
      <c r="E305" s="635" t="s">
        <v>570</v>
      </c>
      <c r="F305" s="636"/>
      <c r="G305" s="637">
        <v>1</v>
      </c>
      <c r="H305" s="638"/>
      <c r="I305" s="636"/>
      <c r="J305" s="781"/>
      <c r="K305" s="782"/>
      <c r="L305" s="781"/>
      <c r="M305" s="782"/>
      <c r="N305" s="781"/>
      <c r="O305" s="782"/>
      <c r="P305" s="781"/>
      <c r="Q305" s="782"/>
      <c r="R305" s="781"/>
      <c r="S305" s="782"/>
      <c r="T305" s="781"/>
      <c r="U305" s="782"/>
      <c r="V305" s="1755"/>
      <c r="W305" s="1756"/>
      <c r="X305" s="781"/>
      <c r="Y305" s="782"/>
      <c r="Z305" s="1755"/>
      <c r="AA305" s="1756"/>
      <c r="AB305" s="1755"/>
      <c r="AC305" s="1756"/>
      <c r="AD305" s="781"/>
      <c r="AE305" s="782"/>
      <c r="AF305" s="781"/>
      <c r="AG305" s="782"/>
      <c r="AH305" s="781"/>
      <c r="AI305" s="782"/>
      <c r="AJ305" s="781"/>
      <c r="AK305" s="782"/>
      <c r="AL305" s="781"/>
      <c r="AM305" s="782"/>
      <c r="AN305" s="1755"/>
      <c r="AO305" s="1756"/>
      <c r="AP305" s="2119"/>
      <c r="AQ305" s="2120"/>
      <c r="AR305" s="781"/>
      <c r="AS305" s="782"/>
      <c r="AT305" s="781"/>
      <c r="AU305" s="782"/>
      <c r="AV305" s="919"/>
      <c r="JQ305" s="752"/>
      <c r="JR305" s="753"/>
      <c r="JS305" s="636"/>
      <c r="JT305" s="636"/>
      <c r="JU305" s="636"/>
      <c r="JV305" s="636"/>
      <c r="JW305" s="636"/>
      <c r="JX305" s="636"/>
      <c r="JY305" s="754"/>
      <c r="KY305" s="755" t="s">
        <v>114</v>
      </c>
      <c r="KZ305" s="755" t="s">
        <v>46</v>
      </c>
      <c r="LA305" s="751" t="s">
        <v>46</v>
      </c>
      <c r="LB305" s="751" t="s">
        <v>23</v>
      </c>
      <c r="LC305" s="751" t="s">
        <v>45</v>
      </c>
      <c r="LD305" s="755" t="s">
        <v>103</v>
      </c>
    </row>
    <row r="306" spans="1:330" s="3" customFormat="1" ht="30" customHeight="1" x14ac:dyDescent="0.2">
      <c r="A306" s="43"/>
      <c r="B306" s="627"/>
      <c r="C306" s="689" t="s">
        <v>114</v>
      </c>
      <c r="D306" s="628" t="s">
        <v>7</v>
      </c>
      <c r="E306" s="629" t="s">
        <v>560</v>
      </c>
      <c r="F306" s="630"/>
      <c r="G306" s="628" t="s">
        <v>7</v>
      </c>
      <c r="H306" s="631"/>
      <c r="I306" s="630"/>
      <c r="J306" s="777"/>
      <c r="K306" s="778"/>
      <c r="L306" s="777"/>
      <c r="M306" s="778"/>
      <c r="N306" s="777"/>
      <c r="O306" s="778"/>
      <c r="P306" s="777"/>
      <c r="Q306" s="778"/>
      <c r="R306" s="777"/>
      <c r="S306" s="778"/>
      <c r="T306" s="777"/>
      <c r="U306" s="778"/>
      <c r="V306" s="1751"/>
      <c r="W306" s="1752"/>
      <c r="X306" s="777"/>
      <c r="Y306" s="778"/>
      <c r="Z306" s="1751"/>
      <c r="AA306" s="1752"/>
      <c r="AB306" s="1751"/>
      <c r="AC306" s="1752"/>
      <c r="AD306" s="777"/>
      <c r="AE306" s="778"/>
      <c r="AF306" s="777"/>
      <c r="AG306" s="778"/>
      <c r="AH306" s="777"/>
      <c r="AI306" s="778"/>
      <c r="AJ306" s="777"/>
      <c r="AK306" s="778"/>
      <c r="AL306" s="777"/>
      <c r="AM306" s="778"/>
      <c r="AN306" s="1751"/>
      <c r="AO306" s="1752"/>
      <c r="AP306" s="2115"/>
      <c r="AQ306" s="2116"/>
      <c r="AR306" s="777"/>
      <c r="AS306" s="778"/>
      <c r="AT306" s="777"/>
      <c r="AU306" s="778"/>
      <c r="AV306" s="1071"/>
      <c r="JQ306" s="590"/>
      <c r="JR306" s="591" t="s">
        <v>7</v>
      </c>
      <c r="JS306" s="592" t="s">
        <v>31</v>
      </c>
      <c r="JT306" s="690"/>
      <c r="JU306" s="45">
        <f>JT306*G312</f>
        <v>0</v>
      </c>
      <c r="JV306" s="45">
        <v>6.8000000000000005E-2</v>
      </c>
      <c r="JW306" s="45">
        <f>JV306*G312</f>
        <v>0.13600000000000001</v>
      </c>
      <c r="JX306" s="45">
        <v>0</v>
      </c>
      <c r="JY306" s="588">
        <f>JX306*G312</f>
        <v>0</v>
      </c>
      <c r="KW306" s="46" t="s">
        <v>166</v>
      </c>
      <c r="KY306" s="46" t="s">
        <v>238</v>
      </c>
      <c r="KZ306" s="46" t="s">
        <v>46</v>
      </c>
      <c r="LD306" s="46" t="s">
        <v>103</v>
      </c>
      <c r="LJ306" s="589">
        <f>IF(JS306="základní",I312,0)</f>
        <v>8600</v>
      </c>
      <c r="LK306" s="589">
        <f>IF(JS306="snížená",I312,0)</f>
        <v>0</v>
      </c>
      <c r="LL306" s="589">
        <f>IF(JS306="zákl. přenesená",I312,0)</f>
        <v>0</v>
      </c>
      <c r="LM306" s="589">
        <f>IF(JS306="sníž. přenesená",I312,0)</f>
        <v>0</v>
      </c>
      <c r="LN306" s="589">
        <f>IF(JS306="nulová",I312,0)</f>
        <v>0</v>
      </c>
      <c r="LO306" s="46" t="s">
        <v>45</v>
      </c>
      <c r="LP306" s="589">
        <f>ROUND(H312*G312,2)</f>
        <v>8600</v>
      </c>
      <c r="LQ306" s="46" t="s">
        <v>110</v>
      </c>
      <c r="LR306" s="46" t="s">
        <v>1723</v>
      </c>
    </row>
    <row r="307" spans="1:330" s="751" customFormat="1" ht="30" customHeight="1" x14ac:dyDescent="0.2">
      <c r="A307" s="750"/>
      <c r="B307" s="550" t="s">
        <v>555</v>
      </c>
      <c r="C307" s="558" t="s">
        <v>105</v>
      </c>
      <c r="D307" s="559" t="s">
        <v>572</v>
      </c>
      <c r="E307" s="560" t="s">
        <v>573</v>
      </c>
      <c r="F307" s="561" t="s">
        <v>341</v>
      </c>
      <c r="G307" s="562">
        <v>15</v>
      </c>
      <c r="H307" s="563">
        <v>1176.2</v>
      </c>
      <c r="I307" s="772">
        <f>ROUND(H307*G307,2)</f>
        <v>17643</v>
      </c>
      <c r="J307" s="783"/>
      <c r="K307" s="784">
        <f>ROUND(J307*$H307,2)</f>
        <v>0</v>
      </c>
      <c r="L307" s="783"/>
      <c r="M307" s="784">
        <f>ROUND(L307*$H307,2)</f>
        <v>0</v>
      </c>
      <c r="N307" s="783"/>
      <c r="O307" s="784">
        <f>ROUND(N307*$H307,2)</f>
        <v>0</v>
      </c>
      <c r="P307" s="783"/>
      <c r="Q307" s="784">
        <f>ROUND(P307*$H307,2)</f>
        <v>0</v>
      </c>
      <c r="R307" s="783"/>
      <c r="S307" s="784">
        <f>ROUND(R307*$H307,2)</f>
        <v>0</v>
      </c>
      <c r="T307" s="783"/>
      <c r="U307" s="784">
        <f>ROUND(T307*$H307,2)</f>
        <v>0</v>
      </c>
      <c r="V307" s="1757">
        <v>7</v>
      </c>
      <c r="W307" s="1758">
        <f>ROUND(V307*$H307,2)</f>
        <v>8233.4</v>
      </c>
      <c r="X307" s="783"/>
      <c r="Y307" s="784">
        <f>ROUND(X307*$H307,2)</f>
        <v>0</v>
      </c>
      <c r="Z307" s="1757"/>
      <c r="AA307" s="1758">
        <f>ROUND(Z307*$H307,2)</f>
        <v>0</v>
      </c>
      <c r="AB307" s="1757">
        <v>1</v>
      </c>
      <c r="AC307" s="1758">
        <f>ROUND(AB307*$H307,2)</f>
        <v>1176.2</v>
      </c>
      <c r="AD307" s="783"/>
      <c r="AE307" s="784">
        <f>ROUND(AD307*$H307,2)</f>
        <v>0</v>
      </c>
      <c r="AF307" s="783"/>
      <c r="AG307" s="784">
        <f>ROUND(AF307*$H307,2)</f>
        <v>0</v>
      </c>
      <c r="AH307" s="783"/>
      <c r="AI307" s="784">
        <f>ROUND(AH307*$H307,2)</f>
        <v>0</v>
      </c>
      <c r="AJ307" s="783"/>
      <c r="AK307" s="784">
        <f>ROUND(AJ307*$H307,2)</f>
        <v>0</v>
      </c>
      <c r="AL307" s="783"/>
      <c r="AM307" s="784">
        <f>ROUND(AL307*$H307,2)</f>
        <v>0</v>
      </c>
      <c r="AN307" s="1757">
        <v>7</v>
      </c>
      <c r="AO307" s="1758">
        <f>ROUND(AN307*$H307,2)</f>
        <v>8233.4</v>
      </c>
      <c r="AP307" s="2121"/>
      <c r="AQ307" s="2122">
        <f>ROUND(AP307*$H307,2)</f>
        <v>0</v>
      </c>
      <c r="AR307" s="783">
        <f>AP307+AN307+AL307+AJ307+AH307+AF307+AD307+AB307+Z307+X307+V307+T307+R307+P307+N307+L307+J307</f>
        <v>15</v>
      </c>
      <c r="AS307" s="784">
        <f>ROUND(AR307*H307,2)</f>
        <v>17643</v>
      </c>
      <c r="AT307" s="783">
        <f>G307-AR307</f>
        <v>0</v>
      </c>
      <c r="AU307" s="784">
        <f>ROUND(AT307*H307,2)</f>
        <v>0</v>
      </c>
      <c r="AV307" s="1072">
        <f>AU307/I307</f>
        <v>0</v>
      </c>
      <c r="JQ307" s="752"/>
      <c r="JR307" s="753"/>
      <c r="JS307" s="636"/>
      <c r="JT307" s="636"/>
      <c r="JU307" s="636"/>
      <c r="JV307" s="636"/>
      <c r="JW307" s="636"/>
      <c r="JX307" s="636"/>
      <c r="JY307" s="754"/>
      <c r="KY307" s="755" t="s">
        <v>114</v>
      </c>
      <c r="KZ307" s="755" t="s">
        <v>46</v>
      </c>
      <c r="LA307" s="751" t="s">
        <v>46</v>
      </c>
      <c r="LB307" s="751" t="s">
        <v>23</v>
      </c>
      <c r="LC307" s="751" t="s">
        <v>45</v>
      </c>
      <c r="LD307" s="755" t="s">
        <v>103</v>
      </c>
    </row>
    <row r="308" spans="1:330" s="3" customFormat="1" ht="30" customHeight="1" x14ac:dyDescent="0.2">
      <c r="A308" s="43"/>
      <c r="B308" s="625"/>
      <c r="C308" s="689" t="s">
        <v>112</v>
      </c>
      <c r="D308" s="690"/>
      <c r="E308" s="626" t="s">
        <v>575</v>
      </c>
      <c r="F308" s="690"/>
      <c r="G308" s="690"/>
      <c r="H308" s="197"/>
      <c r="I308" s="690"/>
      <c r="J308" s="777"/>
      <c r="K308" s="778"/>
      <c r="L308" s="777"/>
      <c r="M308" s="778"/>
      <c r="N308" s="777"/>
      <c r="O308" s="778"/>
      <c r="P308" s="777"/>
      <c r="Q308" s="778"/>
      <c r="R308" s="777"/>
      <c r="S308" s="778"/>
      <c r="T308" s="777"/>
      <c r="U308" s="778"/>
      <c r="V308" s="1751"/>
      <c r="W308" s="1752"/>
      <c r="X308" s="777"/>
      <c r="Y308" s="778"/>
      <c r="Z308" s="1751"/>
      <c r="AA308" s="1752"/>
      <c r="AB308" s="1751"/>
      <c r="AC308" s="1752"/>
      <c r="AD308" s="777"/>
      <c r="AE308" s="778"/>
      <c r="AF308" s="777"/>
      <c r="AG308" s="778"/>
      <c r="AH308" s="777"/>
      <c r="AI308" s="778"/>
      <c r="AJ308" s="777"/>
      <c r="AK308" s="778"/>
      <c r="AL308" s="777"/>
      <c r="AM308" s="778"/>
      <c r="AN308" s="1751"/>
      <c r="AO308" s="1752"/>
      <c r="AP308" s="2115"/>
      <c r="AQ308" s="2116"/>
      <c r="AR308" s="777"/>
      <c r="AS308" s="778"/>
      <c r="AT308" s="777"/>
      <c r="AU308" s="778"/>
      <c r="AV308" s="1071"/>
      <c r="JQ308" s="44"/>
      <c r="JR308" s="586" t="s">
        <v>7</v>
      </c>
      <c r="JS308" s="587" t="s">
        <v>31</v>
      </c>
      <c r="JT308" s="690"/>
      <c r="JU308" s="45">
        <f>JT308*G314</f>
        <v>0</v>
      </c>
      <c r="JV308" s="45">
        <v>3.1E-4</v>
      </c>
      <c r="JW308" s="45">
        <f>JV308*G314</f>
        <v>4.6499999999999996E-3</v>
      </c>
      <c r="JX308" s="45">
        <v>0</v>
      </c>
      <c r="JY308" s="588">
        <f>JX308*G314</f>
        <v>0</v>
      </c>
      <c r="KW308" s="46" t="s">
        <v>110</v>
      </c>
      <c r="KY308" s="46" t="s">
        <v>105</v>
      </c>
      <c r="KZ308" s="46" t="s">
        <v>46</v>
      </c>
      <c r="LD308" s="46" t="s">
        <v>103</v>
      </c>
      <c r="LJ308" s="589">
        <f>IF(JS308="základní",I314,0)</f>
        <v>27576</v>
      </c>
      <c r="LK308" s="589">
        <f>IF(JS308="snížená",I314,0)</f>
        <v>0</v>
      </c>
      <c r="LL308" s="589">
        <f>IF(JS308="zákl. přenesená",I314,0)</f>
        <v>0</v>
      </c>
      <c r="LM308" s="589">
        <f>IF(JS308="sníž. přenesená",I314,0)</f>
        <v>0</v>
      </c>
      <c r="LN308" s="589">
        <f>IF(JS308="nulová",I314,0)</f>
        <v>0</v>
      </c>
      <c r="LO308" s="46" t="s">
        <v>45</v>
      </c>
      <c r="LP308" s="589">
        <f>ROUND(H314*G314,2)</f>
        <v>27576</v>
      </c>
      <c r="LQ308" s="46" t="s">
        <v>110</v>
      </c>
      <c r="LR308" s="46" t="s">
        <v>1724</v>
      </c>
    </row>
    <row r="309" spans="1:330" s="3" customFormat="1" ht="30" customHeight="1" x14ac:dyDescent="0.2">
      <c r="A309" s="43"/>
      <c r="B309" s="633"/>
      <c r="C309" s="689" t="s">
        <v>114</v>
      </c>
      <c r="D309" s="634" t="s">
        <v>7</v>
      </c>
      <c r="E309" s="635" t="s">
        <v>854</v>
      </c>
      <c r="F309" s="636"/>
      <c r="G309" s="637">
        <v>15</v>
      </c>
      <c r="H309" s="638"/>
      <c r="I309" s="636"/>
      <c r="J309" s="777"/>
      <c r="K309" s="778"/>
      <c r="L309" s="777"/>
      <c r="M309" s="778"/>
      <c r="N309" s="777"/>
      <c r="O309" s="778"/>
      <c r="P309" s="777"/>
      <c r="Q309" s="778"/>
      <c r="R309" s="777"/>
      <c r="S309" s="778"/>
      <c r="T309" s="777"/>
      <c r="U309" s="778"/>
      <c r="V309" s="1751"/>
      <c r="W309" s="1752"/>
      <c r="X309" s="777"/>
      <c r="Y309" s="778"/>
      <c r="Z309" s="1751"/>
      <c r="AA309" s="1752"/>
      <c r="AB309" s="1751"/>
      <c r="AC309" s="1752"/>
      <c r="AD309" s="777"/>
      <c r="AE309" s="778"/>
      <c r="AF309" s="777"/>
      <c r="AG309" s="778"/>
      <c r="AH309" s="777"/>
      <c r="AI309" s="778"/>
      <c r="AJ309" s="777"/>
      <c r="AK309" s="778"/>
      <c r="AL309" s="777"/>
      <c r="AM309" s="778"/>
      <c r="AN309" s="1751"/>
      <c r="AO309" s="1752"/>
      <c r="AP309" s="2115"/>
      <c r="AQ309" s="2116"/>
      <c r="AR309" s="777"/>
      <c r="AS309" s="778"/>
      <c r="AT309" s="777"/>
      <c r="AU309" s="778"/>
      <c r="AV309" s="1071"/>
      <c r="JQ309" s="44"/>
      <c r="JR309" s="742"/>
      <c r="JS309" s="690"/>
      <c r="JT309" s="690"/>
      <c r="JU309" s="690"/>
      <c r="JV309" s="690"/>
      <c r="JW309" s="690"/>
      <c r="JX309" s="690"/>
      <c r="JY309" s="743"/>
      <c r="KY309" s="46" t="s">
        <v>112</v>
      </c>
      <c r="KZ309" s="46" t="s">
        <v>46</v>
      </c>
    </row>
    <row r="310" spans="1:330" s="3" customFormat="1" ht="30" customHeight="1" x14ac:dyDescent="0.2">
      <c r="A310" s="43"/>
      <c r="B310" s="565" t="s">
        <v>561</v>
      </c>
      <c r="C310" s="566" t="s">
        <v>238</v>
      </c>
      <c r="D310" s="567" t="s">
        <v>587</v>
      </c>
      <c r="E310" s="568" t="s">
        <v>588</v>
      </c>
      <c r="F310" s="569" t="s">
        <v>341</v>
      </c>
      <c r="G310" s="570">
        <v>13</v>
      </c>
      <c r="H310" s="571">
        <v>4316.3</v>
      </c>
      <c r="I310" s="774">
        <f>ROUND(H310*G310,2)</f>
        <v>56111.9</v>
      </c>
      <c r="J310" s="783"/>
      <c r="K310" s="784">
        <f>ROUND(J310*$H310,2)</f>
        <v>0</v>
      </c>
      <c r="L310" s="783"/>
      <c r="M310" s="784">
        <f>ROUND(L310*$H310,2)</f>
        <v>0</v>
      </c>
      <c r="N310" s="783"/>
      <c r="O310" s="784">
        <f>ROUND(N310*$H310,2)</f>
        <v>0</v>
      </c>
      <c r="P310" s="783"/>
      <c r="Q310" s="784">
        <f>ROUND(P310*$H310,2)</f>
        <v>0</v>
      </c>
      <c r="R310" s="783"/>
      <c r="S310" s="784">
        <f>ROUND(R310*$H310,2)</f>
        <v>0</v>
      </c>
      <c r="T310" s="783"/>
      <c r="U310" s="784">
        <f>ROUND(T310*$H310,2)</f>
        <v>0</v>
      </c>
      <c r="V310" s="1757">
        <v>7</v>
      </c>
      <c r="W310" s="1758">
        <f>ROUND(V310*$H310,2)</f>
        <v>30214.1</v>
      </c>
      <c r="X310" s="783"/>
      <c r="Y310" s="784">
        <f>ROUND(X310*$H310,2)</f>
        <v>0</v>
      </c>
      <c r="Z310" s="1757"/>
      <c r="AA310" s="1758">
        <f>ROUND(Z310*$H310,2)</f>
        <v>0</v>
      </c>
      <c r="AB310" s="1757"/>
      <c r="AC310" s="1758">
        <f>ROUND(AB310*$H310,2)</f>
        <v>0</v>
      </c>
      <c r="AD310" s="783"/>
      <c r="AE310" s="784">
        <f>ROUND(AD310*$H310,2)</f>
        <v>0</v>
      </c>
      <c r="AF310" s="783"/>
      <c r="AG310" s="784">
        <f>ROUND(AF310*$H310,2)</f>
        <v>0</v>
      </c>
      <c r="AH310" s="783"/>
      <c r="AI310" s="784">
        <f>ROUND(AH310*$H310,2)</f>
        <v>0</v>
      </c>
      <c r="AJ310" s="783"/>
      <c r="AK310" s="784">
        <f>ROUND(AJ310*$H310,2)</f>
        <v>0</v>
      </c>
      <c r="AL310" s="783"/>
      <c r="AM310" s="784">
        <f>ROUND(AL310*$H310,2)</f>
        <v>0</v>
      </c>
      <c r="AN310" s="1757">
        <v>6</v>
      </c>
      <c r="AO310" s="1758">
        <f>ROUND(AN310*$H310,2)</f>
        <v>25897.8</v>
      </c>
      <c r="AP310" s="2121"/>
      <c r="AQ310" s="2122">
        <f>ROUND(AP310*$H310,2)</f>
        <v>0</v>
      </c>
      <c r="AR310" s="783">
        <f>AP310+AN310+AL310+AJ310+AH310+AF310+AD310+AB310+Z310+X310+V310+T310+R310+P310+N310+L310+J310</f>
        <v>13</v>
      </c>
      <c r="AS310" s="784">
        <f>ROUND(AR310*H310,2)</f>
        <v>56111.9</v>
      </c>
      <c r="AT310" s="783">
        <f>G310-AR310</f>
        <v>0</v>
      </c>
      <c r="AU310" s="784">
        <f>ROUND(AT310*H310,2)</f>
        <v>0</v>
      </c>
      <c r="AV310" s="1072">
        <f>AU310/I310</f>
        <v>0</v>
      </c>
      <c r="JQ310" s="44"/>
      <c r="JR310" s="586" t="s">
        <v>7</v>
      </c>
      <c r="JS310" s="587" t="s">
        <v>31</v>
      </c>
      <c r="JT310" s="690"/>
      <c r="JU310" s="45">
        <f>JT310*G316</f>
        <v>0</v>
      </c>
      <c r="JV310" s="45">
        <v>9.0000000000000006E-5</v>
      </c>
      <c r="JW310" s="45">
        <f>JV310*G316</f>
        <v>5.6925000000000003E-2</v>
      </c>
      <c r="JX310" s="45">
        <v>0</v>
      </c>
      <c r="JY310" s="588">
        <f>JX310*G316</f>
        <v>0</v>
      </c>
      <c r="KW310" s="46" t="s">
        <v>110</v>
      </c>
      <c r="KY310" s="46" t="s">
        <v>105</v>
      </c>
      <c r="KZ310" s="46" t="s">
        <v>46</v>
      </c>
      <c r="LD310" s="46" t="s">
        <v>103</v>
      </c>
      <c r="LJ310" s="589">
        <f>IF(JS310="základní",I316,0)</f>
        <v>16065.5</v>
      </c>
      <c r="LK310" s="589">
        <f>IF(JS310="snížená",I316,0)</f>
        <v>0</v>
      </c>
      <c r="LL310" s="589">
        <f>IF(JS310="zákl. přenesená",I316,0)</f>
        <v>0</v>
      </c>
      <c r="LM310" s="589">
        <f>IF(JS310="sníž. přenesená",I316,0)</f>
        <v>0</v>
      </c>
      <c r="LN310" s="589">
        <f>IF(JS310="nulová",I316,0)</f>
        <v>0</v>
      </c>
      <c r="LO310" s="46" t="s">
        <v>45</v>
      </c>
      <c r="LP310" s="589">
        <f>ROUND(H316*G316,2)</f>
        <v>16065.5</v>
      </c>
      <c r="LQ310" s="46" t="s">
        <v>110</v>
      </c>
      <c r="LR310" s="46" t="s">
        <v>1725</v>
      </c>
    </row>
    <row r="311" spans="1:330" s="751" customFormat="1" ht="30" customHeight="1" x14ac:dyDescent="0.2">
      <c r="A311" s="750"/>
      <c r="B311" s="633"/>
      <c r="C311" s="689" t="s">
        <v>114</v>
      </c>
      <c r="D311" s="634" t="s">
        <v>7</v>
      </c>
      <c r="E311" s="635" t="s">
        <v>513</v>
      </c>
      <c r="F311" s="636"/>
      <c r="G311" s="637">
        <v>13</v>
      </c>
      <c r="H311" s="638"/>
      <c r="I311" s="636"/>
      <c r="J311" s="781"/>
      <c r="K311" s="782"/>
      <c r="L311" s="781"/>
      <c r="M311" s="782"/>
      <c r="N311" s="781"/>
      <c r="O311" s="782"/>
      <c r="P311" s="781"/>
      <c r="Q311" s="782"/>
      <c r="R311" s="781"/>
      <c r="S311" s="782"/>
      <c r="T311" s="781"/>
      <c r="U311" s="782"/>
      <c r="V311" s="1755"/>
      <c r="W311" s="1756"/>
      <c r="X311" s="781"/>
      <c r="Y311" s="782"/>
      <c r="Z311" s="1755"/>
      <c r="AA311" s="1756"/>
      <c r="AB311" s="1755"/>
      <c r="AC311" s="1756"/>
      <c r="AD311" s="781"/>
      <c r="AE311" s="782"/>
      <c r="AF311" s="781"/>
      <c r="AG311" s="782"/>
      <c r="AH311" s="781"/>
      <c r="AI311" s="782"/>
      <c r="AJ311" s="781"/>
      <c r="AK311" s="782"/>
      <c r="AL311" s="781"/>
      <c r="AM311" s="782"/>
      <c r="AN311" s="1755"/>
      <c r="AO311" s="1756"/>
      <c r="AP311" s="2119"/>
      <c r="AQ311" s="2120"/>
      <c r="AR311" s="781"/>
      <c r="AS311" s="782"/>
      <c r="AT311" s="781"/>
      <c r="AU311" s="782"/>
      <c r="AV311" s="919"/>
      <c r="JQ311" s="752"/>
      <c r="JR311" s="753"/>
      <c r="JS311" s="636"/>
      <c r="JT311" s="636"/>
      <c r="JU311" s="636"/>
      <c r="JV311" s="636"/>
      <c r="JW311" s="636"/>
      <c r="JX311" s="636"/>
      <c r="JY311" s="754"/>
      <c r="KY311" s="755" t="s">
        <v>114</v>
      </c>
      <c r="KZ311" s="755" t="s">
        <v>46</v>
      </c>
      <c r="LA311" s="751" t="s">
        <v>46</v>
      </c>
      <c r="LB311" s="751" t="s">
        <v>23</v>
      </c>
      <c r="LC311" s="751" t="s">
        <v>45</v>
      </c>
      <c r="LD311" s="755" t="s">
        <v>103</v>
      </c>
    </row>
    <row r="312" spans="1:330" s="3" customFormat="1" ht="30" customHeight="1" x14ac:dyDescent="0.2">
      <c r="A312" s="43"/>
      <c r="B312" s="565" t="s">
        <v>566</v>
      </c>
      <c r="C312" s="566" t="s">
        <v>238</v>
      </c>
      <c r="D312" s="567" t="s">
        <v>592</v>
      </c>
      <c r="E312" s="568" t="s">
        <v>593</v>
      </c>
      <c r="F312" s="569" t="s">
        <v>341</v>
      </c>
      <c r="G312" s="570">
        <v>2</v>
      </c>
      <c r="H312" s="571">
        <v>4300</v>
      </c>
      <c r="I312" s="774">
        <f>ROUND(H312*G312,2)</f>
        <v>8600</v>
      </c>
      <c r="J312" s="783"/>
      <c r="K312" s="784">
        <f>ROUND(J312*$H312,2)</f>
        <v>0</v>
      </c>
      <c r="L312" s="783"/>
      <c r="M312" s="784">
        <f>ROUND(L312*$H312,2)</f>
        <v>0</v>
      </c>
      <c r="N312" s="783"/>
      <c r="O312" s="784">
        <f>ROUND(N312*$H312,2)</f>
        <v>0</v>
      </c>
      <c r="P312" s="783"/>
      <c r="Q312" s="784">
        <f>ROUND(P312*$H312,2)</f>
        <v>0</v>
      </c>
      <c r="R312" s="783"/>
      <c r="S312" s="784">
        <f>ROUND(R312*$H312,2)</f>
        <v>0</v>
      </c>
      <c r="T312" s="783"/>
      <c r="U312" s="784">
        <f>ROUND(T312*$H312,2)</f>
        <v>0</v>
      </c>
      <c r="V312" s="1757"/>
      <c r="W312" s="1758">
        <f>ROUND(V312*$H312,2)</f>
        <v>0</v>
      </c>
      <c r="X312" s="783"/>
      <c r="Y312" s="784">
        <f>ROUND(X312*$H312,2)</f>
        <v>0</v>
      </c>
      <c r="Z312" s="1757"/>
      <c r="AA312" s="1758">
        <f>ROUND(Z312*$H312,2)</f>
        <v>0</v>
      </c>
      <c r="AB312" s="1757"/>
      <c r="AC312" s="1758">
        <f>ROUND(AB312*$H312,2)</f>
        <v>0</v>
      </c>
      <c r="AD312" s="783"/>
      <c r="AE312" s="784">
        <f>ROUND(AD312*$H312,2)</f>
        <v>0</v>
      </c>
      <c r="AF312" s="783"/>
      <c r="AG312" s="784">
        <f>ROUND(AF312*$H312,2)</f>
        <v>0</v>
      </c>
      <c r="AH312" s="783"/>
      <c r="AI312" s="784">
        <f>ROUND(AH312*$H312,2)</f>
        <v>0</v>
      </c>
      <c r="AJ312" s="783"/>
      <c r="AK312" s="784">
        <f>ROUND(AJ312*$H312,2)</f>
        <v>0</v>
      </c>
      <c r="AL312" s="783"/>
      <c r="AM312" s="784">
        <f>ROUND(AL312*$H312,2)</f>
        <v>0</v>
      </c>
      <c r="AN312" s="1757">
        <v>2</v>
      </c>
      <c r="AO312" s="1758">
        <f>ROUND(AN312*$H312,2)</f>
        <v>8600</v>
      </c>
      <c r="AP312" s="2121"/>
      <c r="AQ312" s="2122">
        <f>ROUND(AP312*$H312,2)</f>
        <v>0</v>
      </c>
      <c r="AR312" s="783">
        <f>AP312+AN312+AL312+AJ312+AH312+AF312+AD312+AB312+Z312+X312+V312+T312+R312+P312+N312+L312+J312</f>
        <v>2</v>
      </c>
      <c r="AS312" s="784">
        <f>ROUND(AR312*H312,2)</f>
        <v>8600</v>
      </c>
      <c r="AT312" s="783">
        <f>G312-AR312</f>
        <v>0</v>
      </c>
      <c r="AU312" s="784">
        <f>ROUND(AT312*H312,2)</f>
        <v>0</v>
      </c>
      <c r="AV312" s="1072">
        <f>AU312/I312</f>
        <v>0</v>
      </c>
      <c r="JQ312" s="44"/>
      <c r="JR312" s="586" t="s">
        <v>7</v>
      </c>
      <c r="JS312" s="587" t="s">
        <v>31</v>
      </c>
      <c r="JT312" s="690"/>
      <c r="JU312" s="45">
        <f>JT312*G318</f>
        <v>0</v>
      </c>
      <c r="JV312" s="45">
        <v>0</v>
      </c>
      <c r="JW312" s="45">
        <f>JV312*G318</f>
        <v>0</v>
      </c>
      <c r="JX312" s="45">
        <v>0</v>
      </c>
      <c r="JY312" s="588">
        <f>JX312*G318</f>
        <v>0</v>
      </c>
      <c r="KW312" s="46" t="s">
        <v>110</v>
      </c>
      <c r="KY312" s="46" t="s">
        <v>105</v>
      </c>
      <c r="KZ312" s="46" t="s">
        <v>46</v>
      </c>
      <c r="LD312" s="46" t="s">
        <v>103</v>
      </c>
      <c r="LJ312" s="589">
        <f>IF(JS312="základní",I318,0)</f>
        <v>46172.5</v>
      </c>
      <c r="LK312" s="589">
        <f>IF(JS312="snížená",I318,0)</f>
        <v>0</v>
      </c>
      <c r="LL312" s="589">
        <f>IF(JS312="zákl. přenesená",I318,0)</f>
        <v>0</v>
      </c>
      <c r="LM312" s="589">
        <f>IF(JS312="sníž. přenesená",I318,0)</f>
        <v>0</v>
      </c>
      <c r="LN312" s="589">
        <f>IF(JS312="nulová",I318,0)</f>
        <v>0</v>
      </c>
      <c r="LO312" s="46" t="s">
        <v>45</v>
      </c>
      <c r="LP312" s="589">
        <f>ROUND(H318*G318,2)</f>
        <v>46172.5</v>
      </c>
      <c r="LQ312" s="46" t="s">
        <v>110</v>
      </c>
      <c r="LR312" s="46" t="s">
        <v>1727</v>
      </c>
    </row>
    <row r="313" spans="1:330" s="3" customFormat="1" ht="30" customHeight="1" x14ac:dyDescent="0.2">
      <c r="A313" s="43"/>
      <c r="B313" s="633"/>
      <c r="C313" s="689" t="s">
        <v>114</v>
      </c>
      <c r="D313" s="634" t="s">
        <v>7</v>
      </c>
      <c r="E313" s="635" t="s">
        <v>590</v>
      </c>
      <c r="F313" s="636"/>
      <c r="G313" s="637">
        <v>2</v>
      </c>
      <c r="H313" s="638"/>
      <c r="I313" s="636"/>
      <c r="J313" s="777"/>
      <c r="K313" s="778"/>
      <c r="L313" s="777"/>
      <c r="M313" s="778"/>
      <c r="N313" s="777"/>
      <c r="O313" s="778"/>
      <c r="P313" s="777"/>
      <c r="Q313" s="778"/>
      <c r="R313" s="777"/>
      <c r="S313" s="778"/>
      <c r="T313" s="777"/>
      <c r="U313" s="778"/>
      <c r="V313" s="1751"/>
      <c r="W313" s="1752"/>
      <c r="X313" s="777"/>
      <c r="Y313" s="778"/>
      <c r="Z313" s="1751"/>
      <c r="AA313" s="1752"/>
      <c r="AB313" s="1751"/>
      <c r="AC313" s="1752"/>
      <c r="AD313" s="777"/>
      <c r="AE313" s="778"/>
      <c r="AF313" s="777"/>
      <c r="AG313" s="778"/>
      <c r="AH313" s="777"/>
      <c r="AI313" s="778"/>
      <c r="AJ313" s="777"/>
      <c r="AK313" s="778"/>
      <c r="AL313" s="777"/>
      <c r="AM313" s="778"/>
      <c r="AN313" s="1751"/>
      <c r="AO313" s="1752"/>
      <c r="AP313" s="2115"/>
      <c r="AQ313" s="2116"/>
      <c r="AR313" s="777"/>
      <c r="AS313" s="778"/>
      <c r="AT313" s="777"/>
      <c r="AU313" s="778"/>
      <c r="AV313" s="1071"/>
      <c r="JQ313" s="44"/>
      <c r="JR313" s="742"/>
      <c r="JS313" s="690"/>
      <c r="JT313" s="690"/>
      <c r="JU313" s="690"/>
      <c r="JV313" s="690"/>
      <c r="JW313" s="690"/>
      <c r="JX313" s="690"/>
      <c r="JY313" s="743"/>
      <c r="KY313" s="46" t="s">
        <v>112</v>
      </c>
      <c r="KZ313" s="46" t="s">
        <v>46</v>
      </c>
    </row>
    <row r="314" spans="1:330" s="751" customFormat="1" ht="30" customHeight="1" x14ac:dyDescent="0.2">
      <c r="A314" s="750"/>
      <c r="B314" s="550" t="s">
        <v>571</v>
      </c>
      <c r="C314" s="558" t="s">
        <v>105</v>
      </c>
      <c r="D314" s="559" t="s">
        <v>610</v>
      </c>
      <c r="E314" s="560" t="s">
        <v>611</v>
      </c>
      <c r="F314" s="561" t="s">
        <v>612</v>
      </c>
      <c r="G314" s="562">
        <v>15</v>
      </c>
      <c r="H314" s="563">
        <v>1838.4</v>
      </c>
      <c r="I314" s="772">
        <f>ROUND(H314*G314,2)</f>
        <v>27576</v>
      </c>
      <c r="J314" s="783"/>
      <c r="K314" s="784">
        <f>ROUND(J314*$H314,2)</f>
        <v>0</v>
      </c>
      <c r="L314" s="783"/>
      <c r="M314" s="784">
        <f>ROUND(L314*$H314,2)</f>
        <v>0</v>
      </c>
      <c r="N314" s="783"/>
      <c r="O314" s="784">
        <f>ROUND(N314*$H314,2)</f>
        <v>0</v>
      </c>
      <c r="P314" s="783"/>
      <c r="Q314" s="784">
        <f>ROUND(P314*$H314,2)</f>
        <v>0</v>
      </c>
      <c r="R314" s="783"/>
      <c r="S314" s="784">
        <f>ROUND(R314*$H314,2)</f>
        <v>0</v>
      </c>
      <c r="T314" s="783"/>
      <c r="U314" s="784">
        <f>ROUND(T314*$H314,2)</f>
        <v>0</v>
      </c>
      <c r="V314" s="1757"/>
      <c r="W314" s="1758">
        <f>ROUND(V314*$H314,2)</f>
        <v>0</v>
      </c>
      <c r="X314" s="783"/>
      <c r="Y314" s="784">
        <f>ROUND(X314*$H314,2)</f>
        <v>0</v>
      </c>
      <c r="Z314" s="1757"/>
      <c r="AA314" s="1758">
        <f>ROUND(Z314*$H314,2)</f>
        <v>0</v>
      </c>
      <c r="AB314" s="1757"/>
      <c r="AC314" s="1758">
        <f>ROUND(AB314*$H314,2)</f>
        <v>0</v>
      </c>
      <c r="AD314" s="783"/>
      <c r="AE314" s="784">
        <f>ROUND(AD314*$H314,2)</f>
        <v>0</v>
      </c>
      <c r="AF314" s="783"/>
      <c r="AG314" s="784">
        <f>ROUND(AF314*$H314,2)</f>
        <v>0</v>
      </c>
      <c r="AH314" s="783"/>
      <c r="AI314" s="784">
        <f>ROUND(AH314*$H314,2)</f>
        <v>0</v>
      </c>
      <c r="AJ314" s="783"/>
      <c r="AK314" s="784">
        <f>ROUND(AJ314*$H314,2)</f>
        <v>0</v>
      </c>
      <c r="AL314" s="783">
        <v>7</v>
      </c>
      <c r="AM314" s="784">
        <f>ROUND(AL314*$H314,2)</f>
        <v>12868.8</v>
      </c>
      <c r="AN314" s="1757"/>
      <c r="AO314" s="1758">
        <f>ROUND(AN314*$H314,2)</f>
        <v>0</v>
      </c>
      <c r="AP314" s="2121">
        <v>8</v>
      </c>
      <c r="AQ314" s="2122">
        <f>ROUND(AP314*$H314,2)</f>
        <v>14707.2</v>
      </c>
      <c r="AR314" s="783">
        <f>AP314+AN314+AL314+AJ314+AH314+AF314+AD314+AB314+Z314+X314+V314+T314+R314+P314+N314+L314+J314</f>
        <v>15</v>
      </c>
      <c r="AS314" s="784">
        <f>ROUND(AR314*H314,2)</f>
        <v>27576</v>
      </c>
      <c r="AT314" s="783">
        <f>G314-AR314</f>
        <v>0</v>
      </c>
      <c r="AU314" s="784">
        <f>ROUND(AT314*H314,2)</f>
        <v>0</v>
      </c>
      <c r="AV314" s="1072">
        <f>AU314/I314</f>
        <v>0</v>
      </c>
      <c r="JQ314" s="752"/>
      <c r="JR314" s="753"/>
      <c r="JS314" s="636"/>
      <c r="JT314" s="636"/>
      <c r="JU314" s="636"/>
      <c r="JV314" s="636"/>
      <c r="JW314" s="636"/>
      <c r="JX314" s="636"/>
      <c r="JY314" s="754"/>
      <c r="KY314" s="755" t="s">
        <v>114</v>
      </c>
      <c r="KZ314" s="755" t="s">
        <v>46</v>
      </c>
      <c r="LA314" s="751" t="s">
        <v>46</v>
      </c>
      <c r="LB314" s="751" t="s">
        <v>23</v>
      </c>
      <c r="LC314" s="751" t="s">
        <v>45</v>
      </c>
      <c r="LD314" s="755" t="s">
        <v>103</v>
      </c>
    </row>
    <row r="315" spans="1:330" s="734" customFormat="1" ht="30" customHeight="1" x14ac:dyDescent="0.25">
      <c r="A315" s="733"/>
      <c r="B315" s="625"/>
      <c r="C315" s="689" t="s">
        <v>112</v>
      </c>
      <c r="D315" s="690"/>
      <c r="E315" s="626" t="s">
        <v>614</v>
      </c>
      <c r="F315" s="690"/>
      <c r="G315" s="690"/>
      <c r="H315" s="197"/>
      <c r="I315" s="690"/>
      <c r="J315" s="792"/>
      <c r="K315" s="793"/>
      <c r="L315" s="792"/>
      <c r="M315" s="793"/>
      <c r="N315" s="792"/>
      <c r="O315" s="793"/>
      <c r="P315" s="792"/>
      <c r="Q315" s="793"/>
      <c r="R315" s="792"/>
      <c r="S315" s="793"/>
      <c r="T315" s="792"/>
      <c r="U315" s="793"/>
      <c r="V315" s="1766"/>
      <c r="W315" s="1767"/>
      <c r="X315" s="792"/>
      <c r="Y315" s="793"/>
      <c r="Z315" s="1766"/>
      <c r="AA315" s="1767"/>
      <c r="AB315" s="1766"/>
      <c r="AC315" s="1767"/>
      <c r="AD315" s="792"/>
      <c r="AE315" s="793"/>
      <c r="AF315" s="792"/>
      <c r="AG315" s="793"/>
      <c r="AH315" s="792"/>
      <c r="AI315" s="793"/>
      <c r="AJ315" s="792"/>
      <c r="AK315" s="793"/>
      <c r="AL315" s="792"/>
      <c r="AM315" s="793"/>
      <c r="AN315" s="1766"/>
      <c r="AO315" s="1767"/>
      <c r="AP315" s="2128"/>
      <c r="AQ315" s="2129"/>
      <c r="AR315" s="792"/>
      <c r="AS315" s="793"/>
      <c r="AT315" s="792"/>
      <c r="AU315" s="793"/>
      <c r="AV315" s="1066"/>
      <c r="JQ315" s="735"/>
      <c r="JR315" s="736"/>
      <c r="JS315" s="624"/>
      <c r="JT315" s="624"/>
      <c r="JU315" s="737">
        <f>SUM(JU316:JU347)</f>
        <v>0</v>
      </c>
      <c r="JV315" s="624"/>
      <c r="JW315" s="737">
        <f>SUM(JW316:JW347)</f>
        <v>5.9153600000000015</v>
      </c>
      <c r="JX315" s="624"/>
      <c r="JY315" s="738">
        <f>SUM(JY316:JY347)</f>
        <v>0</v>
      </c>
      <c r="KW315" s="739" t="s">
        <v>45</v>
      </c>
      <c r="KY315" s="740" t="s">
        <v>43</v>
      </c>
      <c r="KZ315" s="740" t="s">
        <v>45</v>
      </c>
      <c r="LD315" s="739" t="s">
        <v>103</v>
      </c>
      <c r="LP315" s="741">
        <f>SUM(LP316:LP347)</f>
        <v>181451.27</v>
      </c>
    </row>
    <row r="316" spans="1:330" s="3" customFormat="1" ht="30" customHeight="1" x14ac:dyDescent="0.2">
      <c r="A316" s="43"/>
      <c r="B316" s="550" t="s">
        <v>577</v>
      </c>
      <c r="C316" s="558" t="s">
        <v>105</v>
      </c>
      <c r="D316" s="559" t="s">
        <v>626</v>
      </c>
      <c r="E316" s="560" t="s">
        <v>627</v>
      </c>
      <c r="F316" s="561" t="s">
        <v>153</v>
      </c>
      <c r="G316" s="562">
        <v>632.5</v>
      </c>
      <c r="H316" s="563">
        <v>25.4</v>
      </c>
      <c r="I316" s="772">
        <f>ROUND(H316*G316,2)</f>
        <v>16065.5</v>
      </c>
      <c r="J316" s="783"/>
      <c r="K316" s="784">
        <f>ROUND(J316*$H316,2)</f>
        <v>0</v>
      </c>
      <c r="L316" s="783"/>
      <c r="M316" s="784">
        <f>ROUND(L316*$H316,2)</f>
        <v>0</v>
      </c>
      <c r="N316" s="783"/>
      <c r="O316" s="784">
        <f>ROUND(N316*$H316,2)</f>
        <v>0</v>
      </c>
      <c r="P316" s="783"/>
      <c r="Q316" s="784">
        <f>ROUND(P316*$H316,2)</f>
        <v>0</v>
      </c>
      <c r="R316" s="783"/>
      <c r="S316" s="784">
        <f>ROUND(R316*$H316,2)</f>
        <v>0</v>
      </c>
      <c r="T316" s="783"/>
      <c r="U316" s="784">
        <f>ROUND(T316*$H316,2)</f>
        <v>0</v>
      </c>
      <c r="V316" s="1757">
        <v>225.52</v>
      </c>
      <c r="W316" s="1758">
        <f>ROUND(V316*$H316,2)</f>
        <v>5728.21</v>
      </c>
      <c r="X316" s="783"/>
      <c r="Y316" s="784">
        <f>ROUND(X316*$H316,2)</f>
        <v>0</v>
      </c>
      <c r="Z316" s="1757">
        <v>65</v>
      </c>
      <c r="AA316" s="1758">
        <f>ROUND(Z316*$H316,2)</f>
        <v>1651</v>
      </c>
      <c r="AB316" s="1757"/>
      <c r="AC316" s="1758">
        <f>ROUND(AB316*$H316,2)</f>
        <v>0</v>
      </c>
      <c r="AD316" s="783"/>
      <c r="AE316" s="784">
        <f>ROUND(AD316*$H316,2)</f>
        <v>0</v>
      </c>
      <c r="AF316" s="783"/>
      <c r="AG316" s="784">
        <f>ROUND(AF316*$H316,2)</f>
        <v>0</v>
      </c>
      <c r="AH316" s="783"/>
      <c r="AI316" s="784">
        <f>ROUND(AH316*$H316,2)</f>
        <v>0</v>
      </c>
      <c r="AJ316" s="783"/>
      <c r="AK316" s="784">
        <f>ROUND(AJ316*$H316,2)</f>
        <v>0</v>
      </c>
      <c r="AL316" s="783">
        <v>68.239999999999995</v>
      </c>
      <c r="AM316" s="784">
        <f>ROUND(AL316*$H316,2)</f>
        <v>1733.3</v>
      </c>
      <c r="AN316" s="1757">
        <v>126.45</v>
      </c>
      <c r="AO316" s="1758">
        <f>ROUND(AN316*$H316,2)</f>
        <v>3211.83</v>
      </c>
      <c r="AP316" s="2121">
        <v>140</v>
      </c>
      <c r="AQ316" s="2122">
        <f>ROUND(AP316*$H316,2)</f>
        <v>3556</v>
      </c>
      <c r="AR316" s="783">
        <f>AP316+AN316+AL316+AJ316+AH316+AF316+AD316+AB316+Z316+X316+V316+T316+R316+P316+N316+L316+J316</f>
        <v>625.21</v>
      </c>
      <c r="AS316" s="784">
        <f>ROUND(AR316*H316,2)</f>
        <v>15880.33</v>
      </c>
      <c r="AT316" s="2396">
        <f>G316-AR316</f>
        <v>7.2899999999999636</v>
      </c>
      <c r="AU316" s="2397">
        <f>ROUND(AT316*H316,2)</f>
        <v>185.17</v>
      </c>
      <c r="AV316" s="2398">
        <f>AU316/I316</f>
        <v>1.1525940680339858E-2</v>
      </c>
      <c r="AW316" s="763" t="s">
        <v>2616</v>
      </c>
      <c r="JQ316" s="44"/>
      <c r="JR316" s="586" t="s">
        <v>7</v>
      </c>
      <c r="JS316" s="587" t="s">
        <v>31</v>
      </c>
      <c r="JT316" s="690"/>
      <c r="JU316" s="45">
        <f>JT316*G324</f>
        <v>0</v>
      </c>
      <c r="JV316" s="45">
        <v>0</v>
      </c>
      <c r="JW316" s="45">
        <f>JV316*G324</f>
        <v>0</v>
      </c>
      <c r="JX316" s="45">
        <v>0</v>
      </c>
      <c r="JY316" s="588">
        <f>JX316*G324</f>
        <v>0</v>
      </c>
      <c r="KW316" s="46" t="s">
        <v>110</v>
      </c>
      <c r="KY316" s="46" t="s">
        <v>105</v>
      </c>
      <c r="KZ316" s="46" t="s">
        <v>46</v>
      </c>
      <c r="LD316" s="46" t="s">
        <v>103</v>
      </c>
      <c r="LJ316" s="589">
        <f>IF(JS316="základní",I324,0)</f>
        <v>4017.6</v>
      </c>
      <c r="LK316" s="589">
        <f>IF(JS316="snížená",I324,0)</f>
        <v>0</v>
      </c>
      <c r="LL316" s="589">
        <f>IF(JS316="zákl. přenesená",I324,0)</f>
        <v>0</v>
      </c>
      <c r="LM316" s="589">
        <f>IF(JS316="sníž. přenesená",I324,0)</f>
        <v>0</v>
      </c>
      <c r="LN316" s="589">
        <f>IF(JS316="nulová",I324,0)</f>
        <v>0</v>
      </c>
      <c r="LO316" s="46" t="s">
        <v>45</v>
      </c>
      <c r="LP316" s="589">
        <f>ROUND(H324*G324,2)</f>
        <v>4017.6</v>
      </c>
      <c r="LQ316" s="46" t="s">
        <v>110</v>
      </c>
      <c r="LR316" s="46" t="s">
        <v>1728</v>
      </c>
    </row>
    <row r="317" spans="1:330" s="3" customFormat="1" ht="30" customHeight="1" x14ac:dyDescent="0.2">
      <c r="A317" s="43"/>
      <c r="B317" s="633"/>
      <c r="C317" s="689" t="s">
        <v>114</v>
      </c>
      <c r="D317" s="634" t="s">
        <v>7</v>
      </c>
      <c r="E317" s="635" t="s">
        <v>1726</v>
      </c>
      <c r="F317" s="636"/>
      <c r="G317" s="637">
        <v>632.5</v>
      </c>
      <c r="H317" s="638"/>
      <c r="I317" s="636"/>
      <c r="J317" s="777"/>
      <c r="K317" s="778"/>
      <c r="L317" s="777"/>
      <c r="M317" s="778"/>
      <c r="N317" s="777"/>
      <c r="O317" s="778"/>
      <c r="P317" s="777"/>
      <c r="Q317" s="778"/>
      <c r="R317" s="777"/>
      <c r="S317" s="778"/>
      <c r="T317" s="777"/>
      <c r="U317" s="778"/>
      <c r="V317" s="1751"/>
      <c r="W317" s="1752"/>
      <c r="X317" s="777"/>
      <c r="Y317" s="778"/>
      <c r="Z317" s="1751"/>
      <c r="AA317" s="1752"/>
      <c r="AB317" s="1751"/>
      <c r="AC317" s="1752"/>
      <c r="AD317" s="777"/>
      <c r="AE317" s="778"/>
      <c r="AF317" s="777"/>
      <c r="AG317" s="778"/>
      <c r="AH317" s="777"/>
      <c r="AI317" s="778"/>
      <c r="AJ317" s="777"/>
      <c r="AK317" s="778"/>
      <c r="AL317" s="777"/>
      <c r="AM317" s="778"/>
      <c r="AN317" s="1751"/>
      <c r="AO317" s="1752"/>
      <c r="AP317" s="2115"/>
      <c r="AQ317" s="2116"/>
      <c r="AR317" s="777"/>
      <c r="AS317" s="778"/>
      <c r="AT317" s="777"/>
      <c r="AU317" s="778"/>
      <c r="AV317" s="1071"/>
      <c r="JQ317" s="44"/>
      <c r="JR317" s="742"/>
      <c r="JS317" s="690"/>
      <c r="JT317" s="690"/>
      <c r="JU317" s="690"/>
      <c r="JV317" s="690"/>
      <c r="JW317" s="690"/>
      <c r="JX317" s="690"/>
      <c r="JY317" s="743"/>
      <c r="KY317" s="46" t="s">
        <v>112</v>
      </c>
      <c r="KZ317" s="46" t="s">
        <v>46</v>
      </c>
    </row>
    <row r="318" spans="1:330" s="751" customFormat="1" ht="30" customHeight="1" x14ac:dyDescent="0.2">
      <c r="A318" s="750"/>
      <c r="B318" s="550" t="s">
        <v>582</v>
      </c>
      <c r="C318" s="558" t="s">
        <v>105</v>
      </c>
      <c r="D318" s="559" t="s">
        <v>620</v>
      </c>
      <c r="E318" s="560" t="s">
        <v>621</v>
      </c>
      <c r="F318" s="561" t="s">
        <v>153</v>
      </c>
      <c r="G318" s="562">
        <v>632.5</v>
      </c>
      <c r="H318" s="563">
        <v>73</v>
      </c>
      <c r="I318" s="772">
        <f>ROUND(H318*G318,2)</f>
        <v>46172.5</v>
      </c>
      <c r="J318" s="783"/>
      <c r="K318" s="784">
        <f>ROUND(J318*$H318,2)</f>
        <v>0</v>
      </c>
      <c r="L318" s="783"/>
      <c r="M318" s="784">
        <f>ROUND(L318*$H318,2)</f>
        <v>0</v>
      </c>
      <c r="N318" s="783"/>
      <c r="O318" s="784">
        <f>ROUND(N318*$H318,2)</f>
        <v>0</v>
      </c>
      <c r="P318" s="783"/>
      <c r="Q318" s="784">
        <f>ROUND(P318*$H318,2)</f>
        <v>0</v>
      </c>
      <c r="R318" s="783"/>
      <c r="S318" s="784">
        <f>ROUND(R318*$H318,2)</f>
        <v>0</v>
      </c>
      <c r="T318" s="783"/>
      <c r="U318" s="784">
        <f>ROUND(T318*$H318,2)</f>
        <v>0</v>
      </c>
      <c r="V318" s="1757"/>
      <c r="W318" s="1758">
        <f>ROUND(V318*$H318,2)</f>
        <v>0</v>
      </c>
      <c r="X318" s="783"/>
      <c r="Y318" s="784">
        <f>ROUND(X318*$H318,2)</f>
        <v>0</v>
      </c>
      <c r="Z318" s="1757"/>
      <c r="AA318" s="1758">
        <f>ROUND(Z318*$H318,2)</f>
        <v>0</v>
      </c>
      <c r="AB318" s="1757"/>
      <c r="AC318" s="1758">
        <f>ROUND(AB318*$H318,2)</f>
        <v>0</v>
      </c>
      <c r="AD318" s="783"/>
      <c r="AE318" s="784">
        <f>ROUND(AD318*$H318,2)</f>
        <v>0</v>
      </c>
      <c r="AF318" s="783"/>
      <c r="AG318" s="784">
        <f>ROUND(AF318*$H318,2)</f>
        <v>0</v>
      </c>
      <c r="AH318" s="783"/>
      <c r="AI318" s="784">
        <f>ROUND(AH318*$H318,2)</f>
        <v>0</v>
      </c>
      <c r="AJ318" s="783"/>
      <c r="AK318" s="784">
        <f>ROUND(AJ318*$H318,2)</f>
        <v>0</v>
      </c>
      <c r="AL318" s="783">
        <v>300</v>
      </c>
      <c r="AM318" s="784">
        <f>ROUND(AL318*$H318,2)</f>
        <v>21900</v>
      </c>
      <c r="AN318" s="1757"/>
      <c r="AO318" s="1758">
        <f>ROUND(AN318*$H318,2)</f>
        <v>0</v>
      </c>
      <c r="AP318" s="2121">
        <v>184.3</v>
      </c>
      <c r="AQ318" s="2122">
        <f>ROUND(AP318*$H318,2)</f>
        <v>13453.9</v>
      </c>
      <c r="AR318" s="783">
        <f>AP318+AN318+AL318+AJ318+AH318+AF318+AD318+AB318+Z318+X318+V318+T318+R318+P318+N318+L318+J318</f>
        <v>484.3</v>
      </c>
      <c r="AS318" s="784">
        <f>ROUND(AR318*H318,2)</f>
        <v>35353.9</v>
      </c>
      <c r="AT318" s="2396">
        <f>G318-AR318</f>
        <v>148.19999999999999</v>
      </c>
      <c r="AU318" s="2397">
        <f>ROUND(AT318*H318,2)</f>
        <v>10818.6</v>
      </c>
      <c r="AV318" s="2398">
        <f>AU318/I318</f>
        <v>0.23430830039525694</v>
      </c>
      <c r="AW318" s="763" t="s">
        <v>2616</v>
      </c>
      <c r="JQ318" s="752"/>
      <c r="JR318" s="753"/>
      <c r="JS318" s="636"/>
      <c r="JT318" s="636"/>
      <c r="JU318" s="636"/>
      <c r="JV318" s="636"/>
      <c r="JW318" s="636"/>
      <c r="JX318" s="636"/>
      <c r="JY318" s="754"/>
      <c r="KY318" s="755" t="s">
        <v>114</v>
      </c>
      <c r="KZ318" s="755" t="s">
        <v>46</v>
      </c>
      <c r="LA318" s="751" t="s">
        <v>46</v>
      </c>
      <c r="LB318" s="751" t="s">
        <v>23</v>
      </c>
      <c r="LC318" s="751" t="s">
        <v>45</v>
      </c>
      <c r="LD318" s="755" t="s">
        <v>103</v>
      </c>
    </row>
    <row r="319" spans="1:330" s="3" customFormat="1" ht="30" customHeight="1" x14ac:dyDescent="0.2">
      <c r="A319" s="43"/>
      <c r="B319" s="625"/>
      <c r="C319" s="689" t="s">
        <v>112</v>
      </c>
      <c r="D319" s="690"/>
      <c r="E319" s="626" t="s">
        <v>623</v>
      </c>
      <c r="F319" s="690"/>
      <c r="G319" s="690"/>
      <c r="H319" s="197"/>
      <c r="I319" s="690"/>
      <c r="J319" s="777"/>
      <c r="K319" s="778"/>
      <c r="L319" s="777"/>
      <c r="M319" s="778"/>
      <c r="N319" s="777"/>
      <c r="O319" s="778"/>
      <c r="P319" s="777"/>
      <c r="Q319" s="778"/>
      <c r="R319" s="777"/>
      <c r="S319" s="778"/>
      <c r="T319" s="777"/>
      <c r="U319" s="778"/>
      <c r="V319" s="1751"/>
      <c r="W319" s="1752"/>
      <c r="X319" s="777"/>
      <c r="Y319" s="778"/>
      <c r="Z319" s="1751"/>
      <c r="AA319" s="1752"/>
      <c r="AB319" s="1751"/>
      <c r="AC319" s="1752"/>
      <c r="AD319" s="777"/>
      <c r="AE319" s="778"/>
      <c r="AF319" s="777"/>
      <c r="AG319" s="778"/>
      <c r="AH319" s="777"/>
      <c r="AI319" s="778"/>
      <c r="AJ319" s="777"/>
      <c r="AK319" s="778"/>
      <c r="AL319" s="777"/>
      <c r="AM319" s="778"/>
      <c r="AN319" s="1751"/>
      <c r="AO319" s="1752"/>
      <c r="AP319" s="2115"/>
      <c r="AQ319" s="2116"/>
      <c r="AR319" s="777"/>
      <c r="AS319" s="778"/>
      <c r="AT319" s="777"/>
      <c r="AU319" s="778"/>
      <c r="AV319" s="1071"/>
      <c r="JQ319" s="44"/>
      <c r="JR319" s="586" t="s">
        <v>7</v>
      </c>
      <c r="JS319" s="587" t="s">
        <v>31</v>
      </c>
      <c r="JT319" s="690"/>
      <c r="JU319" s="45">
        <f>JT319*G327</f>
        <v>0</v>
      </c>
      <c r="JV319" s="45">
        <v>0.15540000000000001</v>
      </c>
      <c r="JW319" s="45">
        <f>JV319*G327</f>
        <v>4.9728000000000003</v>
      </c>
      <c r="JX319" s="45">
        <v>0</v>
      </c>
      <c r="JY319" s="588">
        <f>JX319*G327</f>
        <v>0</v>
      </c>
      <c r="KW319" s="46" t="s">
        <v>110</v>
      </c>
      <c r="KY319" s="46" t="s">
        <v>105</v>
      </c>
      <c r="KZ319" s="46" t="s">
        <v>46</v>
      </c>
      <c r="LD319" s="46" t="s">
        <v>103</v>
      </c>
      <c r="LJ319" s="589">
        <f>IF(JS319="základní",I327,0)</f>
        <v>8841.6</v>
      </c>
      <c r="LK319" s="589">
        <f>IF(JS319="snížená",I327,0)</f>
        <v>0</v>
      </c>
      <c r="LL319" s="589">
        <f>IF(JS319="zákl. přenesená",I327,0)</f>
        <v>0</v>
      </c>
      <c r="LM319" s="589">
        <f>IF(JS319="sníž. přenesená",I327,0)</f>
        <v>0</v>
      </c>
      <c r="LN319" s="589">
        <f>IF(JS319="nulová",I327,0)</f>
        <v>0</v>
      </c>
      <c r="LO319" s="46" t="s">
        <v>45</v>
      </c>
      <c r="LP319" s="589">
        <f>ROUND(H327*G327,2)</f>
        <v>8841.6</v>
      </c>
      <c r="LQ319" s="46" t="s">
        <v>110</v>
      </c>
      <c r="LR319" s="46" t="s">
        <v>1730</v>
      </c>
    </row>
    <row r="320" spans="1:330" s="3" customFormat="1" ht="30" customHeight="1" thickBot="1" x14ac:dyDescent="0.25">
      <c r="A320" s="43"/>
      <c r="B320" s="633"/>
      <c r="C320" s="689" t="s">
        <v>114</v>
      </c>
      <c r="D320" s="634" t="s">
        <v>7</v>
      </c>
      <c r="E320" s="635" t="s">
        <v>1726</v>
      </c>
      <c r="F320" s="636"/>
      <c r="G320" s="637">
        <v>632.5</v>
      </c>
      <c r="H320" s="638"/>
      <c r="I320" s="636"/>
      <c r="J320" s="777"/>
      <c r="K320" s="778"/>
      <c r="L320" s="777"/>
      <c r="M320" s="778"/>
      <c r="N320" s="777"/>
      <c r="O320" s="778"/>
      <c r="P320" s="777"/>
      <c r="Q320" s="778"/>
      <c r="R320" s="777"/>
      <c r="S320" s="778"/>
      <c r="T320" s="777"/>
      <c r="U320" s="778"/>
      <c r="V320" s="1751"/>
      <c r="W320" s="1752"/>
      <c r="X320" s="777"/>
      <c r="Y320" s="778"/>
      <c r="Z320" s="1751"/>
      <c r="AA320" s="1752"/>
      <c r="AB320" s="1751"/>
      <c r="AC320" s="1752"/>
      <c r="AD320" s="777"/>
      <c r="AE320" s="778"/>
      <c r="AF320" s="777"/>
      <c r="AG320" s="778"/>
      <c r="AH320" s="777"/>
      <c r="AI320" s="778"/>
      <c r="AJ320" s="777"/>
      <c r="AK320" s="778"/>
      <c r="AL320" s="777"/>
      <c r="AM320" s="778"/>
      <c r="AN320" s="1751"/>
      <c r="AO320" s="1752"/>
      <c r="AP320" s="2115"/>
      <c r="AQ320" s="2116"/>
      <c r="AR320" s="777"/>
      <c r="AS320" s="778"/>
      <c r="AT320" s="777"/>
      <c r="AU320" s="778"/>
      <c r="AV320" s="1071"/>
      <c r="JQ320" s="44"/>
      <c r="JR320" s="742"/>
      <c r="JS320" s="690"/>
      <c r="JT320" s="690"/>
      <c r="JU320" s="690"/>
      <c r="JV320" s="690"/>
      <c r="JW320" s="690"/>
      <c r="JX320" s="690"/>
      <c r="JY320" s="743"/>
      <c r="KY320" s="46" t="s">
        <v>112</v>
      </c>
      <c r="KZ320" s="46" t="s">
        <v>46</v>
      </c>
    </row>
    <row r="321" spans="1:330" s="751" customFormat="1" ht="30" customHeight="1" thickBot="1" x14ac:dyDescent="0.25">
      <c r="A321" s="750"/>
      <c r="B321" s="657"/>
      <c r="C321" s="658"/>
      <c r="D321" s="658"/>
      <c r="E321" s="658"/>
      <c r="F321" s="658"/>
      <c r="G321" s="658"/>
      <c r="H321" s="658"/>
      <c r="I321" s="658"/>
      <c r="J321" s="2255" t="s">
        <v>2484</v>
      </c>
      <c r="K321" s="2266"/>
      <c r="L321" s="2275" t="s">
        <v>2485</v>
      </c>
      <c r="M321" s="2266"/>
      <c r="N321" s="2255" t="s">
        <v>2486</v>
      </c>
      <c r="O321" s="2266"/>
      <c r="P321" s="2255" t="s">
        <v>2487</v>
      </c>
      <c r="Q321" s="2266"/>
      <c r="R321" s="2255" t="s">
        <v>2488</v>
      </c>
      <c r="S321" s="2266"/>
      <c r="T321" s="2255" t="s">
        <v>2489</v>
      </c>
      <c r="U321" s="2266"/>
      <c r="V321" s="2270" t="s">
        <v>2490</v>
      </c>
      <c r="W321" s="2271"/>
      <c r="X321" s="2255" t="s">
        <v>2491</v>
      </c>
      <c r="Y321" s="2266"/>
      <c r="Z321" s="2270" t="s">
        <v>2492</v>
      </c>
      <c r="AA321" s="2271"/>
      <c r="AB321" s="2270" t="s">
        <v>2493</v>
      </c>
      <c r="AC321" s="2271"/>
      <c r="AD321" s="2255" t="s">
        <v>2494</v>
      </c>
      <c r="AE321" s="2266"/>
      <c r="AF321" s="2255" t="s">
        <v>2495</v>
      </c>
      <c r="AG321" s="2266"/>
      <c r="AH321" s="2255" t="s">
        <v>2496</v>
      </c>
      <c r="AI321" s="2266"/>
      <c r="AJ321" s="2255" t="s">
        <v>2497</v>
      </c>
      <c r="AK321" s="2266"/>
      <c r="AL321" s="2255" t="s">
        <v>2498</v>
      </c>
      <c r="AM321" s="2266"/>
      <c r="AN321" s="2270" t="s">
        <v>2499</v>
      </c>
      <c r="AO321" s="2271"/>
      <c r="AP321" s="2272" t="s">
        <v>2504</v>
      </c>
      <c r="AQ321" s="2273"/>
      <c r="AR321" s="2255" t="s">
        <v>2500</v>
      </c>
      <c r="AS321" s="2266"/>
      <c r="AT321" s="2255" t="s">
        <v>2501</v>
      </c>
      <c r="AU321" s="2299"/>
      <c r="AV321" s="521" t="s">
        <v>2502</v>
      </c>
      <c r="JQ321" s="752"/>
      <c r="JR321" s="753"/>
      <c r="JS321" s="636"/>
      <c r="JT321" s="636"/>
      <c r="JU321" s="636"/>
      <c r="JV321" s="636"/>
      <c r="JW321" s="636"/>
      <c r="JX321" s="636"/>
      <c r="JY321" s="754"/>
      <c r="KY321" s="755" t="s">
        <v>114</v>
      </c>
      <c r="KZ321" s="755" t="s">
        <v>46</v>
      </c>
      <c r="LA321" s="751" t="s">
        <v>46</v>
      </c>
      <c r="LB321" s="751" t="s">
        <v>23</v>
      </c>
      <c r="LC321" s="751" t="s">
        <v>45</v>
      </c>
      <c r="LD321" s="755" t="s">
        <v>103</v>
      </c>
    </row>
    <row r="322" spans="1:330" s="3" customFormat="1" ht="30" customHeight="1" thickBot="1" x14ac:dyDescent="0.25">
      <c r="A322" s="43"/>
      <c r="B322" s="599"/>
      <c r="C322" s="600"/>
      <c r="D322" s="600"/>
      <c r="E322" s="600"/>
      <c r="F322" s="600"/>
      <c r="G322" s="600"/>
      <c r="H322" s="600"/>
      <c r="I322" s="600"/>
      <c r="J322" s="789" t="s">
        <v>91</v>
      </c>
      <c r="K322" s="790" t="s">
        <v>2503</v>
      </c>
      <c r="L322" s="789" t="s">
        <v>91</v>
      </c>
      <c r="M322" s="790" t="s">
        <v>2503</v>
      </c>
      <c r="N322" s="789" t="s">
        <v>91</v>
      </c>
      <c r="O322" s="790" t="s">
        <v>2503</v>
      </c>
      <c r="P322" s="789" t="s">
        <v>91</v>
      </c>
      <c r="Q322" s="790" t="s">
        <v>2503</v>
      </c>
      <c r="R322" s="789" t="s">
        <v>91</v>
      </c>
      <c r="S322" s="790" t="s">
        <v>2503</v>
      </c>
      <c r="T322" s="789" t="s">
        <v>91</v>
      </c>
      <c r="U322" s="790" t="s">
        <v>2503</v>
      </c>
      <c r="V322" s="1763" t="s">
        <v>91</v>
      </c>
      <c r="W322" s="1764" t="s">
        <v>2503</v>
      </c>
      <c r="X322" s="789" t="s">
        <v>91</v>
      </c>
      <c r="Y322" s="790" t="s">
        <v>2503</v>
      </c>
      <c r="Z322" s="1763" t="s">
        <v>91</v>
      </c>
      <c r="AA322" s="1764" t="s">
        <v>2503</v>
      </c>
      <c r="AB322" s="1763" t="s">
        <v>91</v>
      </c>
      <c r="AC322" s="1764" t="s">
        <v>2503</v>
      </c>
      <c r="AD322" s="789" t="s">
        <v>91</v>
      </c>
      <c r="AE322" s="790" t="s">
        <v>2503</v>
      </c>
      <c r="AF322" s="789" t="s">
        <v>91</v>
      </c>
      <c r="AG322" s="790" t="s">
        <v>2503</v>
      </c>
      <c r="AH322" s="789" t="s">
        <v>91</v>
      </c>
      <c r="AI322" s="790" t="s">
        <v>2503</v>
      </c>
      <c r="AJ322" s="789" t="s">
        <v>91</v>
      </c>
      <c r="AK322" s="790" t="s">
        <v>2503</v>
      </c>
      <c r="AL322" s="789" t="s">
        <v>91</v>
      </c>
      <c r="AM322" s="790" t="s">
        <v>2503</v>
      </c>
      <c r="AN322" s="1763" t="s">
        <v>91</v>
      </c>
      <c r="AO322" s="1764" t="s">
        <v>2503</v>
      </c>
      <c r="AP322" s="1997" t="s">
        <v>91</v>
      </c>
      <c r="AQ322" s="1998" t="s">
        <v>2503</v>
      </c>
      <c r="AR322" s="789" t="s">
        <v>91</v>
      </c>
      <c r="AS322" s="790" t="s">
        <v>2503</v>
      </c>
      <c r="AT322" s="789" t="s">
        <v>91</v>
      </c>
      <c r="AU322" s="790" t="s">
        <v>2503</v>
      </c>
      <c r="AV322" s="922" t="s">
        <v>91</v>
      </c>
      <c r="JQ322" s="590"/>
      <c r="JR322" s="591" t="s">
        <v>7</v>
      </c>
      <c r="JS322" s="592" t="s">
        <v>31</v>
      </c>
      <c r="JT322" s="690"/>
      <c r="JU322" s="45">
        <f>JT322*G330</f>
        <v>0</v>
      </c>
      <c r="JV322" s="45">
        <v>8.2100000000000006E-2</v>
      </c>
      <c r="JW322" s="45">
        <f>JV322*G330</f>
        <v>0.49260000000000004</v>
      </c>
      <c r="JX322" s="45">
        <v>0</v>
      </c>
      <c r="JY322" s="588">
        <f>JX322*G330</f>
        <v>0</v>
      </c>
      <c r="KW322" s="46" t="s">
        <v>166</v>
      </c>
      <c r="KY322" s="46" t="s">
        <v>238</v>
      </c>
      <c r="KZ322" s="46" t="s">
        <v>46</v>
      </c>
      <c r="LD322" s="46" t="s">
        <v>103</v>
      </c>
      <c r="LJ322" s="589">
        <f>IF(JS322="základní",I330,0)</f>
        <v>834</v>
      </c>
      <c r="LK322" s="589">
        <f>IF(JS322="snížená",I330,0)</f>
        <v>0</v>
      </c>
      <c r="LL322" s="589">
        <f>IF(JS322="zákl. přenesená",I330,0)</f>
        <v>0</v>
      </c>
      <c r="LM322" s="589">
        <f>IF(JS322="sníž. přenesená",I330,0)</f>
        <v>0</v>
      </c>
      <c r="LN322" s="589">
        <f>IF(JS322="nulová",I330,0)</f>
        <v>0</v>
      </c>
      <c r="LO322" s="46" t="s">
        <v>45</v>
      </c>
      <c r="LP322" s="589">
        <f>ROUND(H330*G330,2)</f>
        <v>834</v>
      </c>
      <c r="LQ322" s="46" t="s">
        <v>110</v>
      </c>
      <c r="LR322" s="46" t="s">
        <v>1732</v>
      </c>
    </row>
    <row r="323" spans="1:330" s="1160" customFormat="1" ht="30" customHeight="1" thickBot="1" x14ac:dyDescent="0.35">
      <c r="A323" s="1159"/>
      <c r="B323" s="1118"/>
      <c r="C323" s="412" t="s">
        <v>43</v>
      </c>
      <c r="D323" s="1119" t="s">
        <v>173</v>
      </c>
      <c r="E323" s="1153" t="s">
        <v>642</v>
      </c>
      <c r="F323" s="1154"/>
      <c r="G323" s="1154"/>
      <c r="H323" s="1155"/>
      <c r="I323" s="1165">
        <f>LP315</f>
        <v>181451.27</v>
      </c>
      <c r="J323" s="1122"/>
      <c r="K323" s="1123">
        <f>K324+K327+K330+K332+K335+K337+K340+K343+K346+K351</f>
        <v>0</v>
      </c>
      <c r="L323" s="791"/>
      <c r="M323" s="791">
        <f>M324+M327+M330+M332+M335+M337+M340+M343+M346+M351</f>
        <v>0</v>
      </c>
      <c r="N323" s="791"/>
      <c r="O323" s="791">
        <f>O324+O327+O330+O332+O335+O337+O340+O343+O346+O351</f>
        <v>0</v>
      </c>
      <c r="P323" s="791"/>
      <c r="Q323" s="791">
        <f>Q324+Q327+Q330+Q332+Q335+Q337+Q340+Q343+Q346+Q351</f>
        <v>0</v>
      </c>
      <c r="R323" s="791"/>
      <c r="S323" s="791">
        <f>S324+S327+S330+S332+S335+S337+S340+S343+S346+S351</f>
        <v>0</v>
      </c>
      <c r="T323" s="791"/>
      <c r="U323" s="791">
        <f>U324+U327+U330+U332+U335+U337+U340+U343+U346+U351</f>
        <v>0</v>
      </c>
      <c r="V323" s="1765"/>
      <c r="W323" s="1765">
        <f>W324+W327+W330+W332+W335+W337+W340+W343+W346+W351</f>
        <v>0</v>
      </c>
      <c r="X323" s="791"/>
      <c r="Y323" s="791">
        <f>Y324+Y327+Y330+Y332+Y335+Y337+Y340+Y343+Y346+Y351</f>
        <v>0</v>
      </c>
      <c r="Z323" s="1765"/>
      <c r="AA323" s="1765">
        <f>AA324+AA327+AA330+AA332+AA335+AA337+AA340+AA343+AA346+AA351</f>
        <v>56784</v>
      </c>
      <c r="AB323" s="1765"/>
      <c r="AC323" s="1765">
        <f>AC324+AC327+AC330+AC332+AC335+AC337+AC340+AC343+AC346+AC351</f>
        <v>0</v>
      </c>
      <c r="AD323" s="791"/>
      <c r="AE323" s="791">
        <f>AE324+AE327+AE330+AE332+AE335+AE337+AE340+AE343+AE346+AE351</f>
        <v>0</v>
      </c>
      <c r="AF323" s="791"/>
      <c r="AG323" s="791">
        <f>AG324+AG327+AG330+AG332+AG335+AG337+AG340+AG343+AG346+AG351</f>
        <v>0</v>
      </c>
      <c r="AH323" s="791"/>
      <c r="AI323" s="791">
        <f>AI324+AI327+AI330+AI332+AI335+AI337+AI340+AI343+AI346+AI351</f>
        <v>0</v>
      </c>
      <c r="AJ323" s="791"/>
      <c r="AK323" s="791">
        <f>AK324+AK327+AK330+AK332+AK335+AK337+AK340+AK343+AK346+AK351</f>
        <v>0</v>
      </c>
      <c r="AL323" s="791"/>
      <c r="AM323" s="791">
        <f>AM324+AM327+AM330+AM332+AM335+AM337+AM340+AM343+AM346+AM351</f>
        <v>0</v>
      </c>
      <c r="AN323" s="1765"/>
      <c r="AO323" s="1765">
        <f>AO324+AO327+AO330+AO332+AO335+AO337+AO340+AO343+AO346+AO351</f>
        <v>61476.270000000004</v>
      </c>
      <c r="AP323" s="2127"/>
      <c r="AQ323" s="2127">
        <f>AQ324+AQ327+AQ330+AQ332+AQ335+AQ337+AQ340+AQ343+AQ346+AQ351</f>
        <v>17811.2</v>
      </c>
      <c r="AR323" s="1123"/>
      <c r="AS323" s="1123">
        <f>AS324+AS327+AS330+AS332+AS335+AS337+AS340+AS343+AS346+AS351</f>
        <v>136071.47</v>
      </c>
      <c r="AT323" s="1123"/>
      <c r="AU323" s="1123">
        <f>AU324+AU327+AU330+AU332+AU335+AU337+AU340+AU343+AU346+AU351</f>
        <v>45379.8</v>
      </c>
      <c r="AV323" s="1124">
        <f>AU323/I323</f>
        <v>0.25009359262131375</v>
      </c>
      <c r="JQ323" s="1166"/>
      <c r="JR323" s="1161"/>
      <c r="JS323" s="1162"/>
      <c r="JT323" s="1162"/>
      <c r="JU323" s="1162"/>
      <c r="JV323" s="1162"/>
      <c r="JW323" s="1162"/>
      <c r="JX323" s="1162"/>
      <c r="JY323" s="1163"/>
      <c r="KY323" s="1164" t="s">
        <v>114</v>
      </c>
      <c r="KZ323" s="1164" t="s">
        <v>46</v>
      </c>
      <c r="LA323" s="1160" t="s">
        <v>46</v>
      </c>
      <c r="LB323" s="1160" t="s">
        <v>23</v>
      </c>
      <c r="LC323" s="1160" t="s">
        <v>45</v>
      </c>
      <c r="LD323" s="1164" t="s">
        <v>103</v>
      </c>
    </row>
    <row r="324" spans="1:330" s="3" customFormat="1" ht="51.6" customHeight="1" x14ac:dyDescent="0.2">
      <c r="A324" s="43"/>
      <c r="B324" s="550" t="s">
        <v>586</v>
      </c>
      <c r="C324" s="551" t="s">
        <v>105</v>
      </c>
      <c r="D324" s="552" t="s">
        <v>649</v>
      </c>
      <c r="E324" s="553" t="s">
        <v>650</v>
      </c>
      <c r="F324" s="554" t="s">
        <v>153</v>
      </c>
      <c r="G324" s="555">
        <v>36</v>
      </c>
      <c r="H324" s="556">
        <v>111.6</v>
      </c>
      <c r="I324" s="800">
        <f>ROUND(H324*G324,2)</f>
        <v>4017.6</v>
      </c>
      <c r="J324" s="783"/>
      <c r="K324" s="784">
        <f>ROUND(J324*$H324,2)</f>
        <v>0</v>
      </c>
      <c r="L324" s="783"/>
      <c r="M324" s="784">
        <f>ROUND(L324*$H324,2)</f>
        <v>0</v>
      </c>
      <c r="N324" s="783"/>
      <c r="O324" s="784">
        <f>ROUND(N324*$H324,2)</f>
        <v>0</v>
      </c>
      <c r="P324" s="783"/>
      <c r="Q324" s="784">
        <f>ROUND(P324*$H324,2)</f>
        <v>0</v>
      </c>
      <c r="R324" s="783"/>
      <c r="S324" s="784">
        <f>ROUND(R324*$H324,2)</f>
        <v>0</v>
      </c>
      <c r="T324" s="783"/>
      <c r="U324" s="784">
        <f>ROUND(T324*$H324,2)</f>
        <v>0</v>
      </c>
      <c r="V324" s="1757"/>
      <c r="W324" s="1758">
        <f>ROUND(V324*$H324,2)</f>
        <v>0</v>
      </c>
      <c r="X324" s="783"/>
      <c r="Y324" s="784">
        <f>ROUND(X324*$H324,2)</f>
        <v>0</v>
      </c>
      <c r="Z324" s="1757"/>
      <c r="AA324" s="1758">
        <f>ROUND(Z324*$H324,2)</f>
        <v>0</v>
      </c>
      <c r="AB324" s="1757"/>
      <c r="AC324" s="1758">
        <f>ROUND(AB324*$H324,2)</f>
        <v>0</v>
      </c>
      <c r="AD324" s="783"/>
      <c r="AE324" s="784">
        <f>ROUND(AD324*$H324,2)</f>
        <v>0</v>
      </c>
      <c r="AF324" s="783"/>
      <c r="AG324" s="784">
        <f>ROUND(AF324*$H324,2)</f>
        <v>0</v>
      </c>
      <c r="AH324" s="783"/>
      <c r="AI324" s="784">
        <f>ROUND(AH324*$H324,2)</f>
        <v>0</v>
      </c>
      <c r="AJ324" s="783"/>
      <c r="AK324" s="784">
        <f>ROUND(AJ324*$H324,2)</f>
        <v>0</v>
      </c>
      <c r="AL324" s="783"/>
      <c r="AM324" s="784">
        <f>ROUND(AL324*$H324,2)</f>
        <v>0</v>
      </c>
      <c r="AN324" s="1757">
        <v>33.5</v>
      </c>
      <c r="AO324" s="1758">
        <f>ROUND(AN324*$H324,2)</f>
        <v>3738.6</v>
      </c>
      <c r="AP324" s="2121"/>
      <c r="AQ324" s="2122">
        <f>ROUND(AP324*$H324,2)</f>
        <v>0</v>
      </c>
      <c r="AR324" s="783">
        <f>AP324+AN324+AL324+AJ324+AH324+AF324+AD324+AB324+Z324+X324+V324+T324+R324+P324+N324+L324+J324</f>
        <v>33.5</v>
      </c>
      <c r="AS324" s="784">
        <f>ROUND(AR324*H324,2)</f>
        <v>3738.6</v>
      </c>
      <c r="AT324" s="783">
        <f>G324-AR324</f>
        <v>2.5</v>
      </c>
      <c r="AU324" s="784">
        <f>ROUND(AT324*H324,2)</f>
        <v>279</v>
      </c>
      <c r="AV324" s="1072">
        <f>AU324/I324</f>
        <v>6.9444444444444448E-2</v>
      </c>
      <c r="JQ324" s="44"/>
      <c r="JR324" s="586" t="s">
        <v>7</v>
      </c>
      <c r="JS324" s="587" t="s">
        <v>31</v>
      </c>
      <c r="JT324" s="690"/>
      <c r="JU324" s="45">
        <f>JT324*G332</f>
        <v>0</v>
      </c>
      <c r="JV324" s="45">
        <v>0.10095</v>
      </c>
      <c r="JW324" s="45">
        <f>JV324*G332</f>
        <v>0.40379999999999999</v>
      </c>
      <c r="JX324" s="45">
        <v>0</v>
      </c>
      <c r="JY324" s="588">
        <f>JX324*G332</f>
        <v>0</v>
      </c>
      <c r="KW324" s="46" t="s">
        <v>110</v>
      </c>
      <c r="KY324" s="46" t="s">
        <v>105</v>
      </c>
      <c r="KZ324" s="46" t="s">
        <v>46</v>
      </c>
      <c r="LD324" s="46" t="s">
        <v>103</v>
      </c>
      <c r="LJ324" s="589">
        <f>IF(JS324="základní",I332,0)</f>
        <v>472</v>
      </c>
      <c r="LK324" s="589">
        <f>IF(JS324="snížená",I332,0)</f>
        <v>0</v>
      </c>
      <c r="LL324" s="589">
        <f>IF(JS324="zákl. přenesená",I332,0)</f>
        <v>0</v>
      </c>
      <c r="LM324" s="589">
        <f>IF(JS324="sníž. přenesená",I332,0)</f>
        <v>0</v>
      </c>
      <c r="LN324" s="589">
        <f>IF(JS324="nulová",I332,0)</f>
        <v>0</v>
      </c>
      <c r="LO324" s="46" t="s">
        <v>45</v>
      </c>
      <c r="LP324" s="589">
        <f>ROUND(H332*G332,2)</f>
        <v>472</v>
      </c>
      <c r="LQ324" s="46" t="s">
        <v>110</v>
      </c>
      <c r="LR324" s="46" t="s">
        <v>1736</v>
      </c>
    </row>
    <row r="325" spans="1:330" s="3" customFormat="1" ht="30" customHeight="1" x14ac:dyDescent="0.2">
      <c r="A325" s="43"/>
      <c r="B325" s="625"/>
      <c r="C325" s="689" t="s">
        <v>112</v>
      </c>
      <c r="D325" s="690"/>
      <c r="E325" s="626" t="s">
        <v>652</v>
      </c>
      <c r="F325" s="690"/>
      <c r="G325" s="690"/>
      <c r="H325" s="197"/>
      <c r="I325" s="690"/>
      <c r="J325" s="777"/>
      <c r="K325" s="778"/>
      <c r="L325" s="777"/>
      <c r="M325" s="778"/>
      <c r="N325" s="777"/>
      <c r="O325" s="778"/>
      <c r="P325" s="777"/>
      <c r="Q325" s="778"/>
      <c r="R325" s="777"/>
      <c r="S325" s="778"/>
      <c r="T325" s="777"/>
      <c r="U325" s="778"/>
      <c r="V325" s="1751"/>
      <c r="W325" s="1752"/>
      <c r="X325" s="777"/>
      <c r="Y325" s="778"/>
      <c r="Z325" s="1751"/>
      <c r="AA325" s="1752"/>
      <c r="AB325" s="1751"/>
      <c r="AC325" s="1752"/>
      <c r="AD325" s="777"/>
      <c r="AE325" s="778"/>
      <c r="AF325" s="777"/>
      <c r="AG325" s="778"/>
      <c r="AH325" s="777"/>
      <c r="AI325" s="778"/>
      <c r="AJ325" s="777"/>
      <c r="AK325" s="778"/>
      <c r="AL325" s="777"/>
      <c r="AM325" s="778"/>
      <c r="AN325" s="1751"/>
      <c r="AO325" s="1752"/>
      <c r="AP325" s="2115"/>
      <c r="AQ325" s="2116"/>
      <c r="AR325" s="777"/>
      <c r="AS325" s="778"/>
      <c r="AT325" s="777"/>
      <c r="AU325" s="778"/>
      <c r="AV325" s="1071"/>
      <c r="JQ325" s="44"/>
      <c r="JR325" s="742"/>
      <c r="JS325" s="690"/>
      <c r="JT325" s="690"/>
      <c r="JU325" s="690"/>
      <c r="JV325" s="690"/>
      <c r="JW325" s="690"/>
      <c r="JX325" s="690"/>
      <c r="JY325" s="743"/>
      <c r="KY325" s="46" t="s">
        <v>112</v>
      </c>
      <c r="KZ325" s="46" t="s">
        <v>46</v>
      </c>
    </row>
    <row r="326" spans="1:330" s="751" customFormat="1" ht="30" customHeight="1" x14ac:dyDescent="0.2">
      <c r="A326" s="750"/>
      <c r="B326" s="633"/>
      <c r="C326" s="689" t="s">
        <v>114</v>
      </c>
      <c r="D326" s="634" t="s">
        <v>7</v>
      </c>
      <c r="E326" s="635" t="s">
        <v>1729</v>
      </c>
      <c r="F326" s="636"/>
      <c r="G326" s="637">
        <v>36</v>
      </c>
      <c r="H326" s="638"/>
      <c r="I326" s="636"/>
      <c r="J326" s="781"/>
      <c r="K326" s="782"/>
      <c r="L326" s="781"/>
      <c r="M326" s="782"/>
      <c r="N326" s="781"/>
      <c r="O326" s="782"/>
      <c r="P326" s="781"/>
      <c r="Q326" s="782"/>
      <c r="R326" s="781"/>
      <c r="S326" s="782"/>
      <c r="T326" s="781"/>
      <c r="U326" s="782"/>
      <c r="V326" s="1755"/>
      <c r="W326" s="1756"/>
      <c r="X326" s="781"/>
      <c r="Y326" s="782"/>
      <c r="Z326" s="1755"/>
      <c r="AA326" s="1756"/>
      <c r="AB326" s="1755"/>
      <c r="AC326" s="1756"/>
      <c r="AD326" s="781"/>
      <c r="AE326" s="782"/>
      <c r="AF326" s="781"/>
      <c r="AG326" s="782"/>
      <c r="AH326" s="781"/>
      <c r="AI326" s="782"/>
      <c r="AJ326" s="781"/>
      <c r="AK326" s="782"/>
      <c r="AL326" s="781"/>
      <c r="AM326" s="782"/>
      <c r="AN326" s="1755"/>
      <c r="AO326" s="1756"/>
      <c r="AP326" s="2119"/>
      <c r="AQ326" s="2120"/>
      <c r="AR326" s="781"/>
      <c r="AS326" s="782"/>
      <c r="AT326" s="781"/>
      <c r="AU326" s="782"/>
      <c r="AV326" s="919"/>
      <c r="JQ326" s="752"/>
      <c r="JR326" s="753"/>
      <c r="JS326" s="636"/>
      <c r="JT326" s="636"/>
      <c r="JU326" s="636"/>
      <c r="JV326" s="636"/>
      <c r="JW326" s="636"/>
      <c r="JX326" s="636"/>
      <c r="JY326" s="754"/>
      <c r="KY326" s="755" t="s">
        <v>114</v>
      </c>
      <c r="KZ326" s="755" t="s">
        <v>46</v>
      </c>
      <c r="LA326" s="751" t="s">
        <v>46</v>
      </c>
      <c r="LB326" s="751" t="s">
        <v>23</v>
      </c>
      <c r="LC326" s="751" t="s">
        <v>45</v>
      </c>
      <c r="LD326" s="755" t="s">
        <v>103</v>
      </c>
    </row>
    <row r="327" spans="1:330" s="3" customFormat="1" ht="30" customHeight="1" x14ac:dyDescent="0.2">
      <c r="A327" s="43"/>
      <c r="B327" s="550" t="s">
        <v>591</v>
      </c>
      <c r="C327" s="558" t="s">
        <v>105</v>
      </c>
      <c r="D327" s="559" t="s">
        <v>655</v>
      </c>
      <c r="E327" s="560" t="s">
        <v>656</v>
      </c>
      <c r="F327" s="561" t="s">
        <v>153</v>
      </c>
      <c r="G327" s="562">
        <v>32</v>
      </c>
      <c r="H327" s="563">
        <v>276.3</v>
      </c>
      <c r="I327" s="772">
        <f>ROUND(H327*G327,2)</f>
        <v>8841.6</v>
      </c>
      <c r="J327" s="783"/>
      <c r="K327" s="784">
        <f>ROUND(J327*$H327,2)</f>
        <v>0</v>
      </c>
      <c r="L327" s="783"/>
      <c r="M327" s="784">
        <f>ROUND(L327*$H327,2)</f>
        <v>0</v>
      </c>
      <c r="N327" s="783"/>
      <c r="O327" s="784">
        <f>ROUND(N327*$H327,2)</f>
        <v>0</v>
      </c>
      <c r="P327" s="783"/>
      <c r="Q327" s="784">
        <f>ROUND(P327*$H327,2)</f>
        <v>0</v>
      </c>
      <c r="R327" s="783"/>
      <c r="S327" s="784">
        <f>ROUND(R327*$H327,2)</f>
        <v>0</v>
      </c>
      <c r="T327" s="783"/>
      <c r="U327" s="784">
        <f>ROUND(T327*$H327,2)</f>
        <v>0</v>
      </c>
      <c r="V327" s="1757"/>
      <c r="W327" s="1758">
        <f>ROUND(V327*$H327,2)</f>
        <v>0</v>
      </c>
      <c r="X327" s="783"/>
      <c r="Y327" s="784">
        <f>ROUND(X327*$H327,2)</f>
        <v>0</v>
      </c>
      <c r="Z327" s="1757"/>
      <c r="AA327" s="1758">
        <f>ROUND(Z327*$H327,2)</f>
        <v>0</v>
      </c>
      <c r="AB327" s="1757"/>
      <c r="AC327" s="1758">
        <f>ROUND(AB327*$H327,2)</f>
        <v>0</v>
      </c>
      <c r="AD327" s="783"/>
      <c r="AE327" s="784">
        <f>ROUND(AD327*$H327,2)</f>
        <v>0</v>
      </c>
      <c r="AF327" s="783"/>
      <c r="AG327" s="784">
        <f>ROUND(AF327*$H327,2)</f>
        <v>0</v>
      </c>
      <c r="AH327" s="783"/>
      <c r="AI327" s="784">
        <f>ROUND(AH327*$H327,2)</f>
        <v>0</v>
      </c>
      <c r="AJ327" s="783"/>
      <c r="AK327" s="784">
        <f>ROUND(AJ327*$H327,2)</f>
        <v>0</v>
      </c>
      <c r="AL327" s="783"/>
      <c r="AM327" s="784">
        <f>ROUND(AL327*$H327,2)</f>
        <v>0</v>
      </c>
      <c r="AN327" s="1757">
        <v>16</v>
      </c>
      <c r="AO327" s="1758">
        <f>ROUND(AN327*$H327,2)</f>
        <v>4420.8</v>
      </c>
      <c r="AP327" s="2121"/>
      <c r="AQ327" s="2122">
        <f>ROUND(AP327*$H327,2)</f>
        <v>0</v>
      </c>
      <c r="AR327" s="783">
        <f>AP327+AN327+AL327+AJ327+AH327+AF327+AD327+AB327+Z327+X327+V327+T327+R327+P327+N327+L327+J327</f>
        <v>16</v>
      </c>
      <c r="AS327" s="784">
        <f>ROUND(AR327*H327,2)</f>
        <v>4420.8</v>
      </c>
      <c r="AT327" s="783">
        <f>G327-AR327</f>
        <v>16</v>
      </c>
      <c r="AU327" s="784">
        <f>ROUND(AT327*H327,2)</f>
        <v>4420.8</v>
      </c>
      <c r="AV327" s="1072">
        <f>AU327/I327</f>
        <v>0.5</v>
      </c>
      <c r="JQ327" s="590"/>
      <c r="JR327" s="591" t="s">
        <v>7</v>
      </c>
      <c r="JS327" s="592" t="s">
        <v>31</v>
      </c>
      <c r="JT327" s="690"/>
      <c r="JU327" s="45">
        <f>JT327*G335</f>
        <v>0</v>
      </c>
      <c r="JV327" s="45">
        <v>0.03</v>
      </c>
      <c r="JW327" s="45">
        <f>JV327*G335</f>
        <v>0.03</v>
      </c>
      <c r="JX327" s="45">
        <v>0</v>
      </c>
      <c r="JY327" s="588">
        <f>JX327*G335</f>
        <v>0</v>
      </c>
      <c r="KW327" s="46" t="s">
        <v>166</v>
      </c>
      <c r="KY327" s="46" t="s">
        <v>238</v>
      </c>
      <c r="KZ327" s="46" t="s">
        <v>46</v>
      </c>
      <c r="LD327" s="46" t="s">
        <v>103</v>
      </c>
      <c r="LJ327" s="589">
        <f>IF(JS327="základní",I335,0)</f>
        <v>79</v>
      </c>
      <c r="LK327" s="589">
        <f>IF(JS327="snížená",I335,0)</f>
        <v>0</v>
      </c>
      <c r="LL327" s="589">
        <f>IF(JS327="zákl. přenesená",I335,0)</f>
        <v>0</v>
      </c>
      <c r="LM327" s="589">
        <f>IF(JS327="sníž. přenesená",I335,0)</f>
        <v>0</v>
      </c>
      <c r="LN327" s="589">
        <f>IF(JS327="nulová",I335,0)</f>
        <v>0</v>
      </c>
      <c r="LO327" s="46" t="s">
        <v>45</v>
      </c>
      <c r="LP327" s="589">
        <f>ROUND(H335*G335,2)</f>
        <v>79</v>
      </c>
      <c r="LQ327" s="46" t="s">
        <v>110</v>
      </c>
      <c r="LR327" s="46" t="s">
        <v>1741</v>
      </c>
    </row>
    <row r="328" spans="1:330" s="751" customFormat="1" ht="30" customHeight="1" x14ac:dyDescent="0.2">
      <c r="A328" s="750"/>
      <c r="B328" s="625"/>
      <c r="C328" s="689" t="s">
        <v>112</v>
      </c>
      <c r="D328" s="690"/>
      <c r="E328" s="626" t="s">
        <v>658</v>
      </c>
      <c r="F328" s="690"/>
      <c r="G328" s="690"/>
      <c r="H328" s="197"/>
      <c r="I328" s="690"/>
      <c r="J328" s="781"/>
      <c r="K328" s="782"/>
      <c r="L328" s="781"/>
      <c r="M328" s="782"/>
      <c r="N328" s="781"/>
      <c r="O328" s="782"/>
      <c r="P328" s="781"/>
      <c r="Q328" s="782"/>
      <c r="R328" s="781"/>
      <c r="S328" s="782"/>
      <c r="T328" s="781"/>
      <c r="U328" s="782"/>
      <c r="V328" s="1755"/>
      <c r="W328" s="1756"/>
      <c r="X328" s="781"/>
      <c r="Y328" s="782"/>
      <c r="Z328" s="1755"/>
      <c r="AA328" s="1756"/>
      <c r="AB328" s="1755"/>
      <c r="AC328" s="1756"/>
      <c r="AD328" s="781"/>
      <c r="AE328" s="782"/>
      <c r="AF328" s="781"/>
      <c r="AG328" s="782"/>
      <c r="AH328" s="781"/>
      <c r="AI328" s="782"/>
      <c r="AJ328" s="781"/>
      <c r="AK328" s="782"/>
      <c r="AL328" s="781"/>
      <c r="AM328" s="782"/>
      <c r="AN328" s="1755"/>
      <c r="AO328" s="1756"/>
      <c r="AP328" s="2119"/>
      <c r="AQ328" s="2120"/>
      <c r="AR328" s="781"/>
      <c r="AS328" s="782"/>
      <c r="AT328" s="781"/>
      <c r="AU328" s="782"/>
      <c r="AV328" s="919"/>
      <c r="JQ328" s="752"/>
      <c r="JR328" s="753"/>
      <c r="JS328" s="636"/>
      <c r="JT328" s="636"/>
      <c r="JU328" s="636"/>
      <c r="JV328" s="636"/>
      <c r="JW328" s="636"/>
      <c r="JX328" s="636"/>
      <c r="JY328" s="754"/>
      <c r="KY328" s="755" t="s">
        <v>114</v>
      </c>
      <c r="KZ328" s="755" t="s">
        <v>46</v>
      </c>
      <c r="LA328" s="751" t="s">
        <v>46</v>
      </c>
      <c r="LB328" s="751" t="s">
        <v>23</v>
      </c>
      <c r="LC328" s="751" t="s">
        <v>45</v>
      </c>
      <c r="LD328" s="755" t="s">
        <v>103</v>
      </c>
    </row>
    <row r="329" spans="1:330" s="3" customFormat="1" ht="30" customHeight="1" x14ac:dyDescent="0.2">
      <c r="A329" s="43"/>
      <c r="B329" s="633"/>
      <c r="C329" s="689" t="s">
        <v>114</v>
      </c>
      <c r="D329" s="634" t="s">
        <v>7</v>
      </c>
      <c r="E329" s="635" t="s">
        <v>1731</v>
      </c>
      <c r="F329" s="636"/>
      <c r="G329" s="637">
        <v>32</v>
      </c>
      <c r="H329" s="638"/>
      <c r="I329" s="636"/>
      <c r="J329" s="777"/>
      <c r="K329" s="778"/>
      <c r="L329" s="777"/>
      <c r="M329" s="778"/>
      <c r="N329" s="777"/>
      <c r="O329" s="778"/>
      <c r="P329" s="777"/>
      <c r="Q329" s="778"/>
      <c r="R329" s="777"/>
      <c r="S329" s="778"/>
      <c r="T329" s="777"/>
      <c r="U329" s="778"/>
      <c r="V329" s="1751"/>
      <c r="W329" s="1752"/>
      <c r="X329" s="777"/>
      <c r="Y329" s="778"/>
      <c r="Z329" s="1751"/>
      <c r="AA329" s="1752"/>
      <c r="AB329" s="1751"/>
      <c r="AC329" s="1752"/>
      <c r="AD329" s="777"/>
      <c r="AE329" s="778"/>
      <c r="AF329" s="777"/>
      <c r="AG329" s="778"/>
      <c r="AH329" s="777"/>
      <c r="AI329" s="778"/>
      <c r="AJ329" s="777"/>
      <c r="AK329" s="778"/>
      <c r="AL329" s="777"/>
      <c r="AM329" s="778"/>
      <c r="AN329" s="1751"/>
      <c r="AO329" s="1752"/>
      <c r="AP329" s="2115"/>
      <c r="AQ329" s="2116"/>
      <c r="AR329" s="777"/>
      <c r="AS329" s="778"/>
      <c r="AT329" s="777"/>
      <c r="AU329" s="778"/>
      <c r="AV329" s="1071"/>
      <c r="JQ329" s="44"/>
      <c r="JR329" s="586" t="s">
        <v>7</v>
      </c>
      <c r="JS329" s="587" t="s">
        <v>31</v>
      </c>
      <c r="JT329" s="690"/>
      <c r="JU329" s="45">
        <f>JT329*G337</f>
        <v>0</v>
      </c>
      <c r="JV329" s="45">
        <v>0</v>
      </c>
      <c r="JW329" s="45">
        <f>JV329*G337</f>
        <v>0</v>
      </c>
      <c r="JX329" s="45">
        <v>0</v>
      </c>
      <c r="JY329" s="588">
        <f>JX329*G337</f>
        <v>0</v>
      </c>
      <c r="KW329" s="46" t="s">
        <v>110</v>
      </c>
      <c r="KY329" s="46" t="s">
        <v>105</v>
      </c>
      <c r="KZ329" s="46" t="s">
        <v>46</v>
      </c>
      <c r="LD329" s="46" t="s">
        <v>103</v>
      </c>
      <c r="LJ329" s="589">
        <f>IF(JS329="základní",I337,0)</f>
        <v>15989.95</v>
      </c>
      <c r="LK329" s="589">
        <f>IF(JS329="snížená",I337,0)</f>
        <v>0</v>
      </c>
      <c r="LL329" s="589">
        <f>IF(JS329="zákl. přenesená",I337,0)</f>
        <v>0</v>
      </c>
      <c r="LM329" s="589">
        <f>IF(JS329="sníž. přenesená",I337,0)</f>
        <v>0</v>
      </c>
      <c r="LN329" s="589">
        <f>IF(JS329="nulová",I337,0)</f>
        <v>0</v>
      </c>
      <c r="LO329" s="46" t="s">
        <v>45</v>
      </c>
      <c r="LP329" s="589">
        <f>ROUND(H337*G337,2)</f>
        <v>15989.95</v>
      </c>
      <c r="LQ329" s="46" t="s">
        <v>110</v>
      </c>
      <c r="LR329" s="46" t="s">
        <v>1743</v>
      </c>
    </row>
    <row r="330" spans="1:330" s="3" customFormat="1" ht="30" customHeight="1" x14ac:dyDescent="0.2">
      <c r="A330" s="43"/>
      <c r="B330" s="565" t="s">
        <v>595</v>
      </c>
      <c r="C330" s="566" t="s">
        <v>238</v>
      </c>
      <c r="D330" s="567" t="s">
        <v>661</v>
      </c>
      <c r="E330" s="568" t="s">
        <v>662</v>
      </c>
      <c r="F330" s="569" t="s">
        <v>341</v>
      </c>
      <c r="G330" s="570">
        <v>6</v>
      </c>
      <c r="H330" s="571">
        <v>139</v>
      </c>
      <c r="I330" s="774">
        <f>ROUND(H330*G330,2)</f>
        <v>834</v>
      </c>
      <c r="J330" s="783"/>
      <c r="K330" s="784">
        <f>ROUND(J330*$H330,2)</f>
        <v>0</v>
      </c>
      <c r="L330" s="783"/>
      <c r="M330" s="784">
        <f>ROUND(L330*$H330,2)</f>
        <v>0</v>
      </c>
      <c r="N330" s="783"/>
      <c r="O330" s="784">
        <f>ROUND(N330*$H330,2)</f>
        <v>0</v>
      </c>
      <c r="P330" s="783"/>
      <c r="Q330" s="784">
        <f>ROUND(P330*$H330,2)</f>
        <v>0</v>
      </c>
      <c r="R330" s="783"/>
      <c r="S330" s="784">
        <f>ROUND(R330*$H330,2)</f>
        <v>0</v>
      </c>
      <c r="T330" s="783"/>
      <c r="U330" s="784">
        <f>ROUND(T330*$H330,2)</f>
        <v>0</v>
      </c>
      <c r="V330" s="1757"/>
      <c r="W330" s="1758">
        <f>ROUND(V330*$H330,2)</f>
        <v>0</v>
      </c>
      <c r="X330" s="783"/>
      <c r="Y330" s="784">
        <f>ROUND(X330*$H330,2)</f>
        <v>0</v>
      </c>
      <c r="Z330" s="1757"/>
      <c r="AA330" s="1758">
        <f>ROUND(Z330*$H330,2)</f>
        <v>0</v>
      </c>
      <c r="AB330" s="1757"/>
      <c r="AC330" s="1758">
        <f>ROUND(AB330*$H330,2)</f>
        <v>0</v>
      </c>
      <c r="AD330" s="783"/>
      <c r="AE330" s="784">
        <f>ROUND(AD330*$H330,2)</f>
        <v>0</v>
      </c>
      <c r="AF330" s="783"/>
      <c r="AG330" s="784">
        <f>ROUND(AF330*$H330,2)</f>
        <v>0</v>
      </c>
      <c r="AH330" s="783"/>
      <c r="AI330" s="784">
        <f>ROUND(AH330*$H330,2)</f>
        <v>0</v>
      </c>
      <c r="AJ330" s="783"/>
      <c r="AK330" s="784">
        <f>ROUND(AJ330*$H330,2)</f>
        <v>0</v>
      </c>
      <c r="AL330" s="783"/>
      <c r="AM330" s="784">
        <f>ROUND(AL330*$H330,2)</f>
        <v>0</v>
      </c>
      <c r="AN330" s="1757">
        <v>6</v>
      </c>
      <c r="AO330" s="1758">
        <f>ROUND(AN330*$H330,2)</f>
        <v>834</v>
      </c>
      <c r="AP330" s="2121"/>
      <c r="AQ330" s="2122">
        <f>ROUND(AP330*$H330,2)</f>
        <v>0</v>
      </c>
      <c r="AR330" s="783">
        <f>AP330+AN330+AL330+AJ330+AH330+AF330+AD330+AB330+Z330+X330+V330+T330+R330+P330+N330+L330+J330</f>
        <v>6</v>
      </c>
      <c r="AS330" s="784">
        <f>ROUND(AR330*H330,2)</f>
        <v>834</v>
      </c>
      <c r="AT330" s="783">
        <f>G330-AR330</f>
        <v>0</v>
      </c>
      <c r="AU330" s="784">
        <f>ROUND(AT330*H330,2)</f>
        <v>0</v>
      </c>
      <c r="AV330" s="1072">
        <f>AU330/I330</f>
        <v>0</v>
      </c>
      <c r="JQ330" s="44"/>
      <c r="JR330" s="742"/>
      <c r="JS330" s="690"/>
      <c r="JT330" s="690"/>
      <c r="JU330" s="690"/>
      <c r="JV330" s="690"/>
      <c r="JW330" s="690"/>
      <c r="JX330" s="690"/>
      <c r="JY330" s="743"/>
      <c r="KY330" s="46" t="s">
        <v>112</v>
      </c>
      <c r="KZ330" s="46" t="s">
        <v>46</v>
      </c>
    </row>
    <row r="331" spans="1:330" s="751" customFormat="1" ht="30" customHeight="1" x14ac:dyDescent="0.2">
      <c r="A331" s="750"/>
      <c r="B331" s="633"/>
      <c r="C331" s="689" t="s">
        <v>114</v>
      </c>
      <c r="D331" s="634" t="s">
        <v>7</v>
      </c>
      <c r="E331" s="635" t="s">
        <v>1733</v>
      </c>
      <c r="F331" s="636"/>
      <c r="G331" s="637">
        <v>6</v>
      </c>
      <c r="H331" s="638"/>
      <c r="I331" s="636"/>
      <c r="J331" s="781"/>
      <c r="K331" s="782"/>
      <c r="L331" s="781"/>
      <c r="M331" s="782"/>
      <c r="N331" s="781"/>
      <c r="O331" s="782"/>
      <c r="P331" s="781"/>
      <c r="Q331" s="782"/>
      <c r="R331" s="781"/>
      <c r="S331" s="782"/>
      <c r="T331" s="781"/>
      <c r="U331" s="782"/>
      <c r="V331" s="1755"/>
      <c r="W331" s="1756"/>
      <c r="X331" s="781"/>
      <c r="Y331" s="782"/>
      <c r="Z331" s="1755"/>
      <c r="AA331" s="1756"/>
      <c r="AB331" s="1755"/>
      <c r="AC331" s="1756"/>
      <c r="AD331" s="781"/>
      <c r="AE331" s="782"/>
      <c r="AF331" s="781"/>
      <c r="AG331" s="782"/>
      <c r="AH331" s="781"/>
      <c r="AI331" s="782"/>
      <c r="AJ331" s="781"/>
      <c r="AK331" s="782"/>
      <c r="AL331" s="781"/>
      <c r="AM331" s="782"/>
      <c r="AN331" s="1755"/>
      <c r="AO331" s="1756"/>
      <c r="AP331" s="2119"/>
      <c r="AQ331" s="2120"/>
      <c r="AR331" s="781"/>
      <c r="AS331" s="782"/>
      <c r="AT331" s="781"/>
      <c r="AU331" s="782"/>
      <c r="AV331" s="919"/>
      <c r="JQ331" s="752"/>
      <c r="JR331" s="753"/>
      <c r="JS331" s="636"/>
      <c r="JT331" s="636"/>
      <c r="JU331" s="636"/>
      <c r="JV331" s="636"/>
      <c r="JW331" s="636"/>
      <c r="JX331" s="636"/>
      <c r="JY331" s="754"/>
      <c r="KY331" s="755" t="s">
        <v>114</v>
      </c>
      <c r="KZ331" s="755" t="s">
        <v>46</v>
      </c>
      <c r="LA331" s="751" t="s">
        <v>46</v>
      </c>
      <c r="LB331" s="751" t="s">
        <v>23</v>
      </c>
      <c r="LC331" s="751" t="s">
        <v>45</v>
      </c>
      <c r="LD331" s="755" t="s">
        <v>103</v>
      </c>
    </row>
    <row r="332" spans="1:330" s="3" customFormat="1" ht="30" customHeight="1" x14ac:dyDescent="0.2">
      <c r="A332" s="43"/>
      <c r="B332" s="550" t="s">
        <v>600</v>
      </c>
      <c r="C332" s="558" t="s">
        <v>105</v>
      </c>
      <c r="D332" s="559" t="s">
        <v>1734</v>
      </c>
      <c r="E332" s="560" t="s">
        <v>1735</v>
      </c>
      <c r="F332" s="561" t="s">
        <v>153</v>
      </c>
      <c r="G332" s="562">
        <v>4</v>
      </c>
      <c r="H332" s="563">
        <v>118</v>
      </c>
      <c r="I332" s="772">
        <f>ROUND(H332*G332,2)</f>
        <v>472</v>
      </c>
      <c r="J332" s="783"/>
      <c r="K332" s="784">
        <f>ROUND(J332*$H332,2)</f>
        <v>0</v>
      </c>
      <c r="L332" s="783"/>
      <c r="M332" s="784">
        <f>ROUND(L332*$H332,2)</f>
        <v>0</v>
      </c>
      <c r="N332" s="783"/>
      <c r="O332" s="784">
        <f>ROUND(N332*$H332,2)</f>
        <v>0</v>
      </c>
      <c r="P332" s="783"/>
      <c r="Q332" s="784">
        <f>ROUND(P332*$H332,2)</f>
        <v>0</v>
      </c>
      <c r="R332" s="783"/>
      <c r="S332" s="784">
        <f>ROUND(R332*$H332,2)</f>
        <v>0</v>
      </c>
      <c r="T332" s="783"/>
      <c r="U332" s="784">
        <f>ROUND(T332*$H332,2)</f>
        <v>0</v>
      </c>
      <c r="V332" s="1757"/>
      <c r="W332" s="1758">
        <f>ROUND(V332*$H332,2)</f>
        <v>0</v>
      </c>
      <c r="X332" s="783"/>
      <c r="Y332" s="784">
        <f>ROUND(X332*$H332,2)</f>
        <v>0</v>
      </c>
      <c r="Z332" s="1757"/>
      <c r="AA332" s="1758">
        <f>ROUND(Z332*$H332,2)</f>
        <v>0</v>
      </c>
      <c r="AB332" s="1757"/>
      <c r="AC332" s="1758">
        <f>ROUND(AB332*$H332,2)</f>
        <v>0</v>
      </c>
      <c r="AD332" s="783"/>
      <c r="AE332" s="784">
        <f>ROUND(AD332*$H332,2)</f>
        <v>0</v>
      </c>
      <c r="AF332" s="783"/>
      <c r="AG332" s="784">
        <f>ROUND(AF332*$H332,2)</f>
        <v>0</v>
      </c>
      <c r="AH332" s="783"/>
      <c r="AI332" s="784">
        <f>ROUND(AH332*$H332,2)</f>
        <v>0</v>
      </c>
      <c r="AJ332" s="783"/>
      <c r="AK332" s="784">
        <f>ROUND(AJ332*$H332,2)</f>
        <v>0</v>
      </c>
      <c r="AL332" s="783"/>
      <c r="AM332" s="784">
        <f>ROUND(AL332*$H332,2)</f>
        <v>0</v>
      </c>
      <c r="AN332" s="1757"/>
      <c r="AO332" s="1758">
        <f>ROUND(AN332*$H332,2)</f>
        <v>0</v>
      </c>
      <c r="AP332" s="2121"/>
      <c r="AQ332" s="2122">
        <f>ROUND(AP332*$H332,2)</f>
        <v>0</v>
      </c>
      <c r="AR332" s="783">
        <f>AP332+AN332+AL332+AJ332+AH332+AF332+AD332+AB332+Z332+X332+V332+T332+R332+P332+N332+L332+J332</f>
        <v>0</v>
      </c>
      <c r="AS332" s="784">
        <f>ROUND(AR332*H332,2)</f>
        <v>0</v>
      </c>
      <c r="AT332" s="783">
        <f>G332-AR332</f>
        <v>4</v>
      </c>
      <c r="AU332" s="784">
        <f>ROUND(AT332*H332,2)</f>
        <v>472</v>
      </c>
      <c r="AV332" s="1072">
        <f>AU332/I332</f>
        <v>1</v>
      </c>
      <c r="JQ332" s="44"/>
      <c r="JR332" s="586" t="s">
        <v>7</v>
      </c>
      <c r="JS332" s="587" t="s">
        <v>31</v>
      </c>
      <c r="JT332" s="690"/>
      <c r="JU332" s="45">
        <f>JT332*G340</f>
        <v>0</v>
      </c>
      <c r="JV332" s="45">
        <v>0</v>
      </c>
      <c r="JW332" s="45">
        <f>JV332*G340</f>
        <v>0</v>
      </c>
      <c r="JX332" s="45">
        <v>0</v>
      </c>
      <c r="JY332" s="588">
        <f>JX332*G340</f>
        <v>0</v>
      </c>
      <c r="KW332" s="46" t="s">
        <v>110</v>
      </c>
      <c r="KY332" s="46" t="s">
        <v>105</v>
      </c>
      <c r="KZ332" s="46" t="s">
        <v>46</v>
      </c>
      <c r="LD332" s="46" t="s">
        <v>103</v>
      </c>
      <c r="LJ332" s="589">
        <f>IF(JS332="základní",I340,0)</f>
        <v>718.32</v>
      </c>
      <c r="LK332" s="589">
        <f>IF(JS332="snížená",I340,0)</f>
        <v>0</v>
      </c>
      <c r="LL332" s="589">
        <f>IF(JS332="zákl. přenesená",I340,0)</f>
        <v>0</v>
      </c>
      <c r="LM332" s="589">
        <f>IF(JS332="sníž. přenesená",I340,0)</f>
        <v>0</v>
      </c>
      <c r="LN332" s="589">
        <f>IF(JS332="nulová",I340,0)</f>
        <v>0</v>
      </c>
      <c r="LO332" s="46" t="s">
        <v>45</v>
      </c>
      <c r="LP332" s="589">
        <f>ROUND(H340*G340,2)</f>
        <v>718.32</v>
      </c>
      <c r="LQ332" s="46" t="s">
        <v>110</v>
      </c>
      <c r="LR332" s="46" t="s">
        <v>1747</v>
      </c>
    </row>
    <row r="333" spans="1:330" s="3" customFormat="1" ht="30" customHeight="1" x14ac:dyDescent="0.2">
      <c r="A333" s="43"/>
      <c r="B333" s="625"/>
      <c r="C333" s="689" t="s">
        <v>112</v>
      </c>
      <c r="D333" s="690"/>
      <c r="E333" s="626" t="s">
        <v>1737</v>
      </c>
      <c r="F333" s="690"/>
      <c r="G333" s="690"/>
      <c r="H333" s="197"/>
      <c r="I333" s="690"/>
      <c r="J333" s="777"/>
      <c r="K333" s="778"/>
      <c r="L333" s="777"/>
      <c r="M333" s="778"/>
      <c r="N333" s="777"/>
      <c r="O333" s="778"/>
      <c r="P333" s="777"/>
      <c r="Q333" s="778"/>
      <c r="R333" s="777"/>
      <c r="S333" s="778"/>
      <c r="T333" s="777"/>
      <c r="U333" s="778"/>
      <c r="V333" s="1751"/>
      <c r="W333" s="1752"/>
      <c r="X333" s="777"/>
      <c r="Y333" s="778"/>
      <c r="Z333" s="1751"/>
      <c r="AA333" s="1752"/>
      <c r="AB333" s="1751"/>
      <c r="AC333" s="1752"/>
      <c r="AD333" s="777"/>
      <c r="AE333" s="778"/>
      <c r="AF333" s="777"/>
      <c r="AG333" s="778"/>
      <c r="AH333" s="777"/>
      <c r="AI333" s="778"/>
      <c r="AJ333" s="777"/>
      <c r="AK333" s="778"/>
      <c r="AL333" s="777"/>
      <c r="AM333" s="778"/>
      <c r="AN333" s="1751"/>
      <c r="AO333" s="1752"/>
      <c r="AP333" s="2115"/>
      <c r="AQ333" s="2116"/>
      <c r="AR333" s="777"/>
      <c r="AS333" s="778"/>
      <c r="AT333" s="777"/>
      <c r="AU333" s="778"/>
      <c r="AV333" s="1071"/>
      <c r="JQ333" s="44"/>
      <c r="JR333" s="742"/>
      <c r="JS333" s="690"/>
      <c r="JT333" s="690"/>
      <c r="JU333" s="690"/>
      <c r="JV333" s="690"/>
      <c r="JW333" s="690"/>
      <c r="JX333" s="690"/>
      <c r="JY333" s="743"/>
      <c r="KY333" s="46" t="s">
        <v>112</v>
      </c>
      <c r="KZ333" s="46" t="s">
        <v>46</v>
      </c>
    </row>
    <row r="334" spans="1:330" s="751" customFormat="1" ht="30" customHeight="1" x14ac:dyDescent="0.2">
      <c r="A334" s="750"/>
      <c r="B334" s="633"/>
      <c r="C334" s="689" t="s">
        <v>114</v>
      </c>
      <c r="D334" s="634" t="s">
        <v>7</v>
      </c>
      <c r="E334" s="635" t="s">
        <v>1738</v>
      </c>
      <c r="F334" s="636"/>
      <c r="G334" s="637">
        <v>4</v>
      </c>
      <c r="H334" s="638"/>
      <c r="I334" s="636"/>
      <c r="J334" s="781"/>
      <c r="K334" s="782"/>
      <c r="L334" s="781"/>
      <c r="M334" s="782"/>
      <c r="N334" s="781"/>
      <c r="O334" s="782"/>
      <c r="P334" s="781"/>
      <c r="Q334" s="782"/>
      <c r="R334" s="781"/>
      <c r="S334" s="782"/>
      <c r="T334" s="781"/>
      <c r="U334" s="782"/>
      <c r="V334" s="1755"/>
      <c r="W334" s="1756"/>
      <c r="X334" s="781"/>
      <c r="Y334" s="782"/>
      <c r="Z334" s="1755"/>
      <c r="AA334" s="1756"/>
      <c r="AB334" s="1755"/>
      <c r="AC334" s="1756"/>
      <c r="AD334" s="781"/>
      <c r="AE334" s="782"/>
      <c r="AF334" s="781"/>
      <c r="AG334" s="782"/>
      <c r="AH334" s="781"/>
      <c r="AI334" s="782"/>
      <c r="AJ334" s="781"/>
      <c r="AK334" s="782"/>
      <c r="AL334" s="781"/>
      <c r="AM334" s="782"/>
      <c r="AN334" s="1755"/>
      <c r="AO334" s="1756"/>
      <c r="AP334" s="2119"/>
      <c r="AQ334" s="2120"/>
      <c r="AR334" s="781"/>
      <c r="AS334" s="782"/>
      <c r="AT334" s="781"/>
      <c r="AU334" s="782"/>
      <c r="AV334" s="919"/>
      <c r="JQ334" s="752"/>
      <c r="JR334" s="753"/>
      <c r="JS334" s="636"/>
      <c r="JT334" s="636"/>
      <c r="JU334" s="636"/>
      <c r="JV334" s="636"/>
      <c r="JW334" s="636"/>
      <c r="JX334" s="636"/>
      <c r="JY334" s="754"/>
      <c r="KY334" s="755" t="s">
        <v>114</v>
      </c>
      <c r="KZ334" s="755" t="s">
        <v>46</v>
      </c>
      <c r="LA334" s="751" t="s">
        <v>46</v>
      </c>
      <c r="LB334" s="751" t="s">
        <v>23</v>
      </c>
      <c r="LC334" s="751" t="s">
        <v>45</v>
      </c>
      <c r="LD334" s="755" t="s">
        <v>103</v>
      </c>
    </row>
    <row r="335" spans="1:330" s="3" customFormat="1" ht="30" customHeight="1" x14ac:dyDescent="0.2">
      <c r="A335" s="43"/>
      <c r="B335" s="565" t="s">
        <v>604</v>
      </c>
      <c r="C335" s="566" t="s">
        <v>238</v>
      </c>
      <c r="D335" s="567" t="s">
        <v>1739</v>
      </c>
      <c r="E335" s="568" t="s">
        <v>1740</v>
      </c>
      <c r="F335" s="569" t="s">
        <v>341</v>
      </c>
      <c r="G335" s="570">
        <v>1</v>
      </c>
      <c r="H335" s="571">
        <v>79</v>
      </c>
      <c r="I335" s="774">
        <f>ROUND(H335*G335,2)</f>
        <v>79</v>
      </c>
      <c r="J335" s="783"/>
      <c r="K335" s="784">
        <f>ROUND(J335*$H335,2)</f>
        <v>0</v>
      </c>
      <c r="L335" s="783"/>
      <c r="M335" s="784">
        <f>ROUND(L335*$H335,2)</f>
        <v>0</v>
      </c>
      <c r="N335" s="783"/>
      <c r="O335" s="784">
        <f>ROUND(N335*$H335,2)</f>
        <v>0</v>
      </c>
      <c r="P335" s="783"/>
      <c r="Q335" s="784">
        <f>ROUND(P335*$H335,2)</f>
        <v>0</v>
      </c>
      <c r="R335" s="783"/>
      <c r="S335" s="784">
        <f>ROUND(R335*$H335,2)</f>
        <v>0</v>
      </c>
      <c r="T335" s="783"/>
      <c r="U335" s="784">
        <f>ROUND(T335*$H335,2)</f>
        <v>0</v>
      </c>
      <c r="V335" s="1757"/>
      <c r="W335" s="1758">
        <f>ROUND(V335*$H335,2)</f>
        <v>0</v>
      </c>
      <c r="X335" s="783"/>
      <c r="Y335" s="784">
        <f>ROUND(X335*$H335,2)</f>
        <v>0</v>
      </c>
      <c r="Z335" s="1757"/>
      <c r="AA335" s="1758">
        <f>ROUND(Z335*$H335,2)</f>
        <v>0</v>
      </c>
      <c r="AB335" s="1757"/>
      <c r="AC335" s="1758">
        <f>ROUND(AB335*$H335,2)</f>
        <v>0</v>
      </c>
      <c r="AD335" s="783"/>
      <c r="AE335" s="784">
        <f>ROUND(AD335*$H335,2)</f>
        <v>0</v>
      </c>
      <c r="AF335" s="783"/>
      <c r="AG335" s="784">
        <f>ROUND(AF335*$H335,2)</f>
        <v>0</v>
      </c>
      <c r="AH335" s="783"/>
      <c r="AI335" s="784">
        <f>ROUND(AH335*$H335,2)</f>
        <v>0</v>
      </c>
      <c r="AJ335" s="783"/>
      <c r="AK335" s="784">
        <f>ROUND(AJ335*$H335,2)</f>
        <v>0</v>
      </c>
      <c r="AL335" s="783"/>
      <c r="AM335" s="784">
        <f>ROUND(AL335*$H335,2)</f>
        <v>0</v>
      </c>
      <c r="AN335" s="1757"/>
      <c r="AO335" s="1758">
        <f>ROUND(AN335*$H335,2)</f>
        <v>0</v>
      </c>
      <c r="AP335" s="2121"/>
      <c r="AQ335" s="2122">
        <f>ROUND(AP335*$H335,2)</f>
        <v>0</v>
      </c>
      <c r="AR335" s="783">
        <f>AP335+AN335+AL335+AJ335+AH335+AF335+AD335+AB335+Z335+X335+V335+T335+R335+P335+N335+L335+J335</f>
        <v>0</v>
      </c>
      <c r="AS335" s="784">
        <f>ROUND(AR335*H335,2)</f>
        <v>0</v>
      </c>
      <c r="AT335" s="783">
        <f>G335-AR335</f>
        <v>1</v>
      </c>
      <c r="AU335" s="784">
        <f>ROUND(AT335*H335,2)</f>
        <v>79</v>
      </c>
      <c r="AV335" s="1072">
        <f>AU335/I335</f>
        <v>1</v>
      </c>
      <c r="JQ335" s="44"/>
      <c r="JR335" s="586" t="s">
        <v>7</v>
      </c>
      <c r="JS335" s="587" t="s">
        <v>31</v>
      </c>
      <c r="JT335" s="690"/>
      <c r="JU335" s="45">
        <f>JT335*G343</f>
        <v>0</v>
      </c>
      <c r="JV335" s="45">
        <v>2.0000000000000002E-5</v>
      </c>
      <c r="JW335" s="45">
        <f>JV335*G343</f>
        <v>7.5200000000000006E-4</v>
      </c>
      <c r="JX335" s="45">
        <v>0</v>
      </c>
      <c r="JY335" s="588">
        <f>JX335*G343</f>
        <v>0</v>
      </c>
      <c r="KW335" s="46" t="s">
        <v>110</v>
      </c>
      <c r="KY335" s="46" t="s">
        <v>105</v>
      </c>
      <c r="KZ335" s="46" t="s">
        <v>46</v>
      </c>
      <c r="LD335" s="46" t="s">
        <v>103</v>
      </c>
      <c r="LJ335" s="589">
        <f>IF(JS335="základní",I343,0)</f>
        <v>4869.2</v>
      </c>
      <c r="LK335" s="589">
        <f>IF(JS335="snížená",I343,0)</f>
        <v>0</v>
      </c>
      <c r="LL335" s="589">
        <f>IF(JS335="zákl. přenesená",I343,0)</f>
        <v>0</v>
      </c>
      <c r="LM335" s="589">
        <f>IF(JS335="sníž. přenesená",I343,0)</f>
        <v>0</v>
      </c>
      <c r="LN335" s="589">
        <f>IF(JS335="nulová",I343,0)</f>
        <v>0</v>
      </c>
      <c r="LO335" s="46" t="s">
        <v>45</v>
      </c>
      <c r="LP335" s="589">
        <f>ROUND(H343*G343,2)</f>
        <v>4869.2</v>
      </c>
      <c r="LQ335" s="46" t="s">
        <v>110</v>
      </c>
      <c r="LR335" s="46" t="s">
        <v>1751</v>
      </c>
    </row>
    <row r="336" spans="1:330" s="3" customFormat="1" ht="30" customHeight="1" x14ac:dyDescent="0.2">
      <c r="A336" s="43"/>
      <c r="B336" s="633"/>
      <c r="C336" s="689" t="s">
        <v>114</v>
      </c>
      <c r="D336" s="634" t="s">
        <v>7</v>
      </c>
      <c r="E336" s="635" t="s">
        <v>1742</v>
      </c>
      <c r="F336" s="636"/>
      <c r="G336" s="637">
        <v>1</v>
      </c>
      <c r="H336" s="638"/>
      <c r="I336" s="636"/>
      <c r="J336" s="777"/>
      <c r="K336" s="778"/>
      <c r="L336" s="777"/>
      <c r="M336" s="778"/>
      <c r="N336" s="777"/>
      <c r="O336" s="778"/>
      <c r="P336" s="777"/>
      <c r="Q336" s="778"/>
      <c r="R336" s="777"/>
      <c r="S336" s="778"/>
      <c r="T336" s="777"/>
      <c r="U336" s="778"/>
      <c r="V336" s="1751"/>
      <c r="W336" s="1752"/>
      <c r="X336" s="777"/>
      <c r="Y336" s="778"/>
      <c r="Z336" s="1751"/>
      <c r="AA336" s="1752"/>
      <c r="AB336" s="1751"/>
      <c r="AC336" s="1752"/>
      <c r="AD336" s="777"/>
      <c r="AE336" s="778"/>
      <c r="AF336" s="777"/>
      <c r="AG336" s="778"/>
      <c r="AH336" s="777"/>
      <c r="AI336" s="778"/>
      <c r="AJ336" s="777"/>
      <c r="AK336" s="778"/>
      <c r="AL336" s="777"/>
      <c r="AM336" s="778"/>
      <c r="AN336" s="1751"/>
      <c r="AO336" s="1752"/>
      <c r="AP336" s="2115"/>
      <c r="AQ336" s="2116"/>
      <c r="AR336" s="777"/>
      <c r="AS336" s="778"/>
      <c r="AT336" s="777"/>
      <c r="AU336" s="778"/>
      <c r="AV336" s="1071"/>
      <c r="JQ336" s="44"/>
      <c r="JR336" s="742"/>
      <c r="JS336" s="690"/>
      <c r="JT336" s="690"/>
      <c r="JU336" s="690"/>
      <c r="JV336" s="690"/>
      <c r="JW336" s="690"/>
      <c r="JX336" s="690"/>
      <c r="JY336" s="743"/>
      <c r="KY336" s="46" t="s">
        <v>112</v>
      </c>
      <c r="KZ336" s="46" t="s">
        <v>46</v>
      </c>
    </row>
    <row r="337" spans="1:330" s="751" customFormat="1" ht="30" customHeight="1" x14ac:dyDescent="0.2">
      <c r="A337" s="750"/>
      <c r="B337" s="550" t="s">
        <v>609</v>
      </c>
      <c r="C337" s="558" t="s">
        <v>105</v>
      </c>
      <c r="D337" s="559" t="s">
        <v>671</v>
      </c>
      <c r="E337" s="560" t="s">
        <v>672</v>
      </c>
      <c r="F337" s="561" t="s">
        <v>153</v>
      </c>
      <c r="G337" s="562">
        <v>298.32</v>
      </c>
      <c r="H337" s="563">
        <v>53.6</v>
      </c>
      <c r="I337" s="772">
        <f>ROUND(H337*G337,2)</f>
        <v>15989.95</v>
      </c>
      <c r="J337" s="783"/>
      <c r="K337" s="784">
        <f>ROUND(J337*$H337,2)</f>
        <v>0</v>
      </c>
      <c r="L337" s="783"/>
      <c r="M337" s="784">
        <f>ROUND(L337*$H337,2)</f>
        <v>0</v>
      </c>
      <c r="N337" s="783"/>
      <c r="O337" s="784">
        <f>ROUND(N337*$H337,2)</f>
        <v>0</v>
      </c>
      <c r="P337" s="783"/>
      <c r="Q337" s="784">
        <f>ROUND(P337*$H337,2)</f>
        <v>0</v>
      </c>
      <c r="R337" s="783"/>
      <c r="S337" s="784">
        <f>ROUND(R337*$H337,2)</f>
        <v>0</v>
      </c>
      <c r="T337" s="783"/>
      <c r="U337" s="784">
        <f>ROUND(T337*$H337,2)</f>
        <v>0</v>
      </c>
      <c r="V337" s="1757"/>
      <c r="W337" s="1758">
        <f>ROUND(V337*$H337,2)</f>
        <v>0</v>
      </c>
      <c r="X337" s="783"/>
      <c r="Y337" s="784">
        <f>ROUND(X337*$H337,2)</f>
        <v>0</v>
      </c>
      <c r="Z337" s="1757"/>
      <c r="AA337" s="1758">
        <f>ROUND(Z337*$H337,2)</f>
        <v>0</v>
      </c>
      <c r="AB337" s="1757"/>
      <c r="AC337" s="1758">
        <f>ROUND(AB337*$H337,2)</f>
        <v>0</v>
      </c>
      <c r="AD337" s="783"/>
      <c r="AE337" s="784">
        <f>ROUND(AD337*$H337,2)</f>
        <v>0</v>
      </c>
      <c r="AF337" s="783"/>
      <c r="AG337" s="784">
        <f>ROUND(AF337*$H337,2)</f>
        <v>0</v>
      </c>
      <c r="AH337" s="783"/>
      <c r="AI337" s="784">
        <f>ROUND(AH337*$H337,2)</f>
        <v>0</v>
      </c>
      <c r="AJ337" s="783"/>
      <c r="AK337" s="784">
        <f>ROUND(AJ337*$H337,2)</f>
        <v>0</v>
      </c>
      <c r="AL337" s="783"/>
      <c r="AM337" s="784">
        <f>ROUND(AL337*$H337,2)</f>
        <v>0</v>
      </c>
      <c r="AN337" s="1757">
        <v>18</v>
      </c>
      <c r="AO337" s="1758">
        <f>ROUND(AN337*$H337,2)</f>
        <v>964.8</v>
      </c>
      <c r="AP337" s="2121"/>
      <c r="AQ337" s="2122">
        <f>ROUND(AP337*$H337,2)</f>
        <v>0</v>
      </c>
      <c r="AR337" s="783">
        <f>AP337+AN337+AL337+AJ337+AH337+AF337+AD337+AB337+Z337+X337+V337+T337+R337+P337+N337+L337+J337</f>
        <v>18</v>
      </c>
      <c r="AS337" s="784">
        <f>ROUND(AR337*H337,2)</f>
        <v>964.8</v>
      </c>
      <c r="AT337" s="783">
        <f>G337-AR337</f>
        <v>280.32</v>
      </c>
      <c r="AU337" s="784">
        <f>ROUND(AT337*H337,2)</f>
        <v>15025.15</v>
      </c>
      <c r="AV337" s="1072">
        <f>AU337/I337</f>
        <v>0.9396621002567237</v>
      </c>
      <c r="JQ337" s="752"/>
      <c r="JR337" s="753"/>
      <c r="JS337" s="636"/>
      <c r="JT337" s="636"/>
      <c r="JU337" s="636"/>
      <c r="JV337" s="636"/>
      <c r="JW337" s="636"/>
      <c r="JX337" s="636"/>
      <c r="JY337" s="754"/>
      <c r="KY337" s="755" t="s">
        <v>114</v>
      </c>
      <c r="KZ337" s="755" t="s">
        <v>46</v>
      </c>
      <c r="LA337" s="751" t="s">
        <v>46</v>
      </c>
      <c r="LB337" s="751" t="s">
        <v>23</v>
      </c>
      <c r="LC337" s="751" t="s">
        <v>45</v>
      </c>
      <c r="LD337" s="755" t="s">
        <v>103</v>
      </c>
    </row>
    <row r="338" spans="1:330" s="3" customFormat="1" ht="30" customHeight="1" x14ac:dyDescent="0.2">
      <c r="A338" s="43"/>
      <c r="B338" s="625"/>
      <c r="C338" s="689" t="s">
        <v>112</v>
      </c>
      <c r="D338" s="690"/>
      <c r="E338" s="626" t="s">
        <v>674</v>
      </c>
      <c r="F338" s="690"/>
      <c r="G338" s="690"/>
      <c r="H338" s="197"/>
      <c r="I338" s="690"/>
      <c r="J338" s="777"/>
      <c r="K338" s="778"/>
      <c r="L338" s="777"/>
      <c r="M338" s="778"/>
      <c r="N338" s="777"/>
      <c r="O338" s="778"/>
      <c r="P338" s="777"/>
      <c r="Q338" s="778"/>
      <c r="R338" s="777"/>
      <c r="S338" s="778"/>
      <c r="T338" s="777"/>
      <c r="U338" s="778"/>
      <c r="V338" s="1751"/>
      <c r="W338" s="1752"/>
      <c r="X338" s="777"/>
      <c r="Y338" s="778"/>
      <c r="Z338" s="1751"/>
      <c r="AA338" s="1752"/>
      <c r="AB338" s="1751"/>
      <c r="AC338" s="1752"/>
      <c r="AD338" s="777"/>
      <c r="AE338" s="778"/>
      <c r="AF338" s="777"/>
      <c r="AG338" s="778"/>
      <c r="AH338" s="777"/>
      <c r="AI338" s="778"/>
      <c r="AJ338" s="777"/>
      <c r="AK338" s="778"/>
      <c r="AL338" s="777"/>
      <c r="AM338" s="778"/>
      <c r="AN338" s="1751"/>
      <c r="AO338" s="1752"/>
      <c r="AP338" s="2115"/>
      <c r="AQ338" s="2116"/>
      <c r="AR338" s="777"/>
      <c r="AS338" s="778"/>
      <c r="AT338" s="777"/>
      <c r="AU338" s="778"/>
      <c r="AV338" s="1071"/>
      <c r="JQ338" s="44"/>
      <c r="JR338" s="586" t="s">
        <v>7</v>
      </c>
      <c r="JS338" s="587" t="s">
        <v>31</v>
      </c>
      <c r="JT338" s="690"/>
      <c r="JU338" s="45">
        <f>JT338*G346</f>
        <v>0</v>
      </c>
      <c r="JV338" s="45">
        <v>0</v>
      </c>
      <c r="JW338" s="45">
        <f>JV338*G346</f>
        <v>0</v>
      </c>
      <c r="JX338" s="45">
        <v>0</v>
      </c>
      <c r="JY338" s="588">
        <f>JX338*G346</f>
        <v>0</v>
      </c>
      <c r="KW338" s="46" t="s">
        <v>110</v>
      </c>
      <c r="KY338" s="46" t="s">
        <v>105</v>
      </c>
      <c r="KZ338" s="46" t="s">
        <v>46</v>
      </c>
      <c r="LD338" s="46" t="s">
        <v>103</v>
      </c>
      <c r="LJ338" s="589">
        <f>IF(JS338="základní",I346,0)</f>
        <v>123935.14</v>
      </c>
      <c r="LK338" s="589">
        <f>IF(JS338="snížená",I346,0)</f>
        <v>0</v>
      </c>
      <c r="LL338" s="589">
        <f>IF(JS338="zákl. přenesená",I346,0)</f>
        <v>0</v>
      </c>
      <c r="LM338" s="589">
        <f>IF(JS338="sníž. přenesená",I346,0)</f>
        <v>0</v>
      </c>
      <c r="LN338" s="589">
        <f>IF(JS338="nulová",I346,0)</f>
        <v>0</v>
      </c>
      <c r="LO338" s="46" t="s">
        <v>45</v>
      </c>
      <c r="LP338" s="589">
        <f>ROUND(H346*G346,2)</f>
        <v>123935.14</v>
      </c>
      <c r="LQ338" s="46" t="s">
        <v>110</v>
      </c>
      <c r="LR338" s="46" t="s">
        <v>1753</v>
      </c>
    </row>
    <row r="339" spans="1:330" s="3" customFormat="1" ht="30" customHeight="1" x14ac:dyDescent="0.2">
      <c r="A339" s="43"/>
      <c r="B339" s="633"/>
      <c r="C339" s="689" t="s">
        <v>114</v>
      </c>
      <c r="D339" s="634" t="s">
        <v>7</v>
      </c>
      <c r="E339" s="635" t="s">
        <v>1744</v>
      </c>
      <c r="F339" s="636"/>
      <c r="G339" s="637">
        <v>298.32</v>
      </c>
      <c r="H339" s="638"/>
      <c r="I339" s="636"/>
      <c r="J339" s="777"/>
      <c r="K339" s="778"/>
      <c r="L339" s="777"/>
      <c r="M339" s="778"/>
      <c r="N339" s="777"/>
      <c r="O339" s="778"/>
      <c r="P339" s="777"/>
      <c r="Q339" s="778"/>
      <c r="R339" s="777"/>
      <c r="S339" s="778"/>
      <c r="T339" s="777"/>
      <c r="U339" s="778"/>
      <c r="V339" s="1751"/>
      <c r="W339" s="1752"/>
      <c r="X339" s="777"/>
      <c r="Y339" s="778"/>
      <c r="Z339" s="1751"/>
      <c r="AA339" s="1752"/>
      <c r="AB339" s="1751"/>
      <c r="AC339" s="1752"/>
      <c r="AD339" s="777"/>
      <c r="AE339" s="778"/>
      <c r="AF339" s="777"/>
      <c r="AG339" s="778"/>
      <c r="AH339" s="777"/>
      <c r="AI339" s="778"/>
      <c r="AJ339" s="777"/>
      <c r="AK339" s="778"/>
      <c r="AL339" s="777"/>
      <c r="AM339" s="778"/>
      <c r="AN339" s="1751"/>
      <c r="AO339" s="1752"/>
      <c r="AP339" s="2115"/>
      <c r="AQ339" s="2116"/>
      <c r="AR339" s="777"/>
      <c r="AS339" s="778"/>
      <c r="AT339" s="777"/>
      <c r="AU339" s="778"/>
      <c r="AV339" s="1071"/>
      <c r="JQ339" s="44"/>
      <c r="JR339" s="742"/>
      <c r="JS339" s="690"/>
      <c r="JT339" s="690"/>
      <c r="JU339" s="690"/>
      <c r="JV339" s="690"/>
      <c r="JW339" s="690"/>
      <c r="JX339" s="690"/>
      <c r="JY339" s="743"/>
      <c r="KY339" s="46" t="s">
        <v>112</v>
      </c>
      <c r="KZ339" s="46" t="s">
        <v>46</v>
      </c>
    </row>
    <row r="340" spans="1:330" s="751" customFormat="1" ht="30" customHeight="1" x14ac:dyDescent="0.2">
      <c r="A340" s="750"/>
      <c r="B340" s="550" t="s">
        <v>615</v>
      </c>
      <c r="C340" s="558" t="s">
        <v>105</v>
      </c>
      <c r="D340" s="559" t="s">
        <v>1745</v>
      </c>
      <c r="E340" s="560" t="s">
        <v>1746</v>
      </c>
      <c r="F340" s="561" t="s">
        <v>153</v>
      </c>
      <c r="G340" s="562">
        <v>9.84</v>
      </c>
      <c r="H340" s="563">
        <v>73</v>
      </c>
      <c r="I340" s="772">
        <f>ROUND(H340*G340,2)</f>
        <v>718.32</v>
      </c>
      <c r="J340" s="783"/>
      <c r="K340" s="784">
        <f>ROUND(J340*$H340,2)</f>
        <v>0</v>
      </c>
      <c r="L340" s="783"/>
      <c r="M340" s="784">
        <f>ROUND(L340*$H340,2)</f>
        <v>0</v>
      </c>
      <c r="N340" s="783"/>
      <c r="O340" s="784">
        <f>ROUND(N340*$H340,2)</f>
        <v>0</v>
      </c>
      <c r="P340" s="783"/>
      <c r="Q340" s="784">
        <f>ROUND(P340*$H340,2)</f>
        <v>0</v>
      </c>
      <c r="R340" s="783"/>
      <c r="S340" s="784">
        <f>ROUND(R340*$H340,2)</f>
        <v>0</v>
      </c>
      <c r="T340" s="783"/>
      <c r="U340" s="784">
        <f>ROUND(T340*$H340,2)</f>
        <v>0</v>
      </c>
      <c r="V340" s="1757"/>
      <c r="W340" s="1758">
        <f>ROUND(V340*$H340,2)</f>
        <v>0</v>
      </c>
      <c r="X340" s="783"/>
      <c r="Y340" s="784">
        <f>ROUND(X340*$H340,2)</f>
        <v>0</v>
      </c>
      <c r="Z340" s="1757"/>
      <c r="AA340" s="1758">
        <f>ROUND(Z340*$H340,2)</f>
        <v>0</v>
      </c>
      <c r="AB340" s="1757"/>
      <c r="AC340" s="1758">
        <f>ROUND(AB340*$H340,2)</f>
        <v>0</v>
      </c>
      <c r="AD340" s="783"/>
      <c r="AE340" s="784">
        <f>ROUND(AD340*$H340,2)</f>
        <v>0</v>
      </c>
      <c r="AF340" s="783"/>
      <c r="AG340" s="784">
        <f>ROUND(AF340*$H340,2)</f>
        <v>0</v>
      </c>
      <c r="AH340" s="783"/>
      <c r="AI340" s="784">
        <f>ROUND(AH340*$H340,2)</f>
        <v>0</v>
      </c>
      <c r="AJ340" s="783"/>
      <c r="AK340" s="784">
        <f>ROUND(AJ340*$H340,2)</f>
        <v>0</v>
      </c>
      <c r="AL340" s="783"/>
      <c r="AM340" s="784">
        <f>ROUND(AL340*$H340,2)</f>
        <v>0</v>
      </c>
      <c r="AN340" s="1757">
        <v>8</v>
      </c>
      <c r="AO340" s="1758">
        <f>ROUND(AN340*$H340,2)</f>
        <v>584</v>
      </c>
      <c r="AP340" s="2121"/>
      <c r="AQ340" s="2122">
        <f>ROUND(AP340*$H340,2)</f>
        <v>0</v>
      </c>
      <c r="AR340" s="783">
        <f>AP340+AN340+AL340+AJ340+AH340+AF340+AD340+AB340+Z340+X340+V340+T340+R340+P340+N340+L340+J340</f>
        <v>8</v>
      </c>
      <c r="AS340" s="784">
        <f>ROUND(AR340*H340,2)</f>
        <v>584</v>
      </c>
      <c r="AT340" s="783">
        <f>G340-AR340</f>
        <v>1.8399999999999999</v>
      </c>
      <c r="AU340" s="784">
        <f>ROUND(AT340*H340,2)</f>
        <v>134.32</v>
      </c>
      <c r="AV340" s="1072">
        <f>AU340/I340</f>
        <v>0.18699186991869918</v>
      </c>
      <c r="JQ340" s="752"/>
      <c r="JR340" s="753"/>
      <c r="JS340" s="636"/>
      <c r="JT340" s="636"/>
      <c r="JU340" s="636"/>
      <c r="JV340" s="636"/>
      <c r="JW340" s="636"/>
      <c r="JX340" s="636"/>
      <c r="JY340" s="754"/>
      <c r="KY340" s="755" t="s">
        <v>114</v>
      </c>
      <c r="KZ340" s="755" t="s">
        <v>46</v>
      </c>
      <c r="LA340" s="751" t="s">
        <v>46</v>
      </c>
      <c r="LB340" s="751" t="s">
        <v>23</v>
      </c>
      <c r="LC340" s="751" t="s">
        <v>44</v>
      </c>
      <c r="LD340" s="755" t="s">
        <v>103</v>
      </c>
    </row>
    <row r="341" spans="1:330" s="751" customFormat="1" ht="30" customHeight="1" x14ac:dyDescent="0.2">
      <c r="A341" s="750"/>
      <c r="B341" s="625"/>
      <c r="C341" s="689" t="s">
        <v>112</v>
      </c>
      <c r="D341" s="690"/>
      <c r="E341" s="626" t="s">
        <v>680</v>
      </c>
      <c r="F341" s="690"/>
      <c r="G341" s="690"/>
      <c r="H341" s="197"/>
      <c r="I341" s="690"/>
      <c r="J341" s="781"/>
      <c r="K341" s="782"/>
      <c r="L341" s="781"/>
      <c r="M341" s="782"/>
      <c r="N341" s="781"/>
      <c r="O341" s="782"/>
      <c r="P341" s="781"/>
      <c r="Q341" s="782"/>
      <c r="R341" s="781"/>
      <c r="S341" s="782"/>
      <c r="T341" s="781"/>
      <c r="U341" s="782"/>
      <c r="V341" s="1755"/>
      <c r="W341" s="1756"/>
      <c r="X341" s="781"/>
      <c r="Y341" s="782"/>
      <c r="Z341" s="1755"/>
      <c r="AA341" s="1756"/>
      <c r="AB341" s="1755"/>
      <c r="AC341" s="1756"/>
      <c r="AD341" s="781"/>
      <c r="AE341" s="782"/>
      <c r="AF341" s="781"/>
      <c r="AG341" s="782"/>
      <c r="AH341" s="781"/>
      <c r="AI341" s="782"/>
      <c r="AJ341" s="781"/>
      <c r="AK341" s="782"/>
      <c r="AL341" s="781"/>
      <c r="AM341" s="782"/>
      <c r="AN341" s="1755"/>
      <c r="AO341" s="1756"/>
      <c r="AP341" s="2119"/>
      <c r="AQ341" s="2120"/>
      <c r="AR341" s="781"/>
      <c r="AS341" s="782"/>
      <c r="AT341" s="781"/>
      <c r="AU341" s="782"/>
      <c r="AV341" s="919"/>
      <c r="JQ341" s="752"/>
      <c r="JR341" s="753"/>
      <c r="JS341" s="636"/>
      <c r="JT341" s="636"/>
      <c r="JU341" s="636"/>
      <c r="JV341" s="636"/>
      <c r="JW341" s="636"/>
      <c r="JX341" s="636"/>
      <c r="JY341" s="754"/>
      <c r="KY341" s="755" t="s">
        <v>114</v>
      </c>
      <c r="KZ341" s="755" t="s">
        <v>46</v>
      </c>
      <c r="LA341" s="751" t="s">
        <v>46</v>
      </c>
      <c r="LB341" s="751" t="s">
        <v>23</v>
      </c>
      <c r="LC341" s="751" t="s">
        <v>44</v>
      </c>
      <c r="LD341" s="755" t="s">
        <v>103</v>
      </c>
    </row>
    <row r="342" spans="1:330" s="763" customFormat="1" ht="30" customHeight="1" x14ac:dyDescent="0.2">
      <c r="A342" s="762"/>
      <c r="B342" s="633"/>
      <c r="C342" s="689" t="s">
        <v>114</v>
      </c>
      <c r="D342" s="634" t="s">
        <v>7</v>
      </c>
      <c r="E342" s="635" t="s">
        <v>1748</v>
      </c>
      <c r="F342" s="636"/>
      <c r="G342" s="637">
        <v>9.84</v>
      </c>
      <c r="H342" s="638"/>
      <c r="I342" s="636"/>
      <c r="J342" s="787"/>
      <c r="K342" s="788"/>
      <c r="L342" s="787"/>
      <c r="M342" s="788"/>
      <c r="N342" s="787"/>
      <c r="O342" s="788"/>
      <c r="P342" s="787"/>
      <c r="Q342" s="788"/>
      <c r="R342" s="787"/>
      <c r="S342" s="788"/>
      <c r="T342" s="787"/>
      <c r="U342" s="788"/>
      <c r="V342" s="1761"/>
      <c r="W342" s="1762"/>
      <c r="X342" s="787"/>
      <c r="Y342" s="788"/>
      <c r="Z342" s="1761"/>
      <c r="AA342" s="1762"/>
      <c r="AB342" s="1761"/>
      <c r="AC342" s="1762"/>
      <c r="AD342" s="787"/>
      <c r="AE342" s="788"/>
      <c r="AF342" s="787"/>
      <c r="AG342" s="788"/>
      <c r="AH342" s="787"/>
      <c r="AI342" s="788"/>
      <c r="AJ342" s="787"/>
      <c r="AK342" s="788"/>
      <c r="AL342" s="787"/>
      <c r="AM342" s="788"/>
      <c r="AN342" s="1761"/>
      <c r="AO342" s="1762"/>
      <c r="AP342" s="2125"/>
      <c r="AQ342" s="2126"/>
      <c r="AR342" s="787"/>
      <c r="AS342" s="788"/>
      <c r="AT342" s="787"/>
      <c r="AU342" s="788"/>
      <c r="AV342" s="920"/>
      <c r="JQ342" s="764"/>
      <c r="JR342" s="765"/>
      <c r="JS342" s="643"/>
      <c r="JT342" s="643"/>
      <c r="JU342" s="643"/>
      <c r="JV342" s="643"/>
      <c r="JW342" s="643"/>
      <c r="JX342" s="643"/>
      <c r="JY342" s="766"/>
      <c r="KY342" s="767" t="s">
        <v>114</v>
      </c>
      <c r="KZ342" s="767" t="s">
        <v>46</v>
      </c>
      <c r="LA342" s="763" t="s">
        <v>110</v>
      </c>
      <c r="LB342" s="763" t="s">
        <v>23</v>
      </c>
      <c r="LC342" s="763" t="s">
        <v>45</v>
      </c>
      <c r="LD342" s="767" t="s">
        <v>103</v>
      </c>
    </row>
    <row r="343" spans="1:330" s="3" customFormat="1" ht="30" customHeight="1" x14ac:dyDescent="0.2">
      <c r="A343" s="43"/>
      <c r="B343" s="550" t="s">
        <v>619</v>
      </c>
      <c r="C343" s="558" t="s">
        <v>105</v>
      </c>
      <c r="D343" s="559" t="s">
        <v>1749</v>
      </c>
      <c r="E343" s="560" t="s">
        <v>1750</v>
      </c>
      <c r="F343" s="561" t="s">
        <v>153</v>
      </c>
      <c r="G343" s="562">
        <v>37.6</v>
      </c>
      <c r="H343" s="563">
        <v>129.5</v>
      </c>
      <c r="I343" s="772">
        <f>ROUND(H343*G343,2)</f>
        <v>4869.2</v>
      </c>
      <c r="J343" s="783"/>
      <c r="K343" s="784">
        <f>ROUND(J343*$H343,2)</f>
        <v>0</v>
      </c>
      <c r="L343" s="783"/>
      <c r="M343" s="784">
        <f>ROUND(L343*$H343,2)</f>
        <v>0</v>
      </c>
      <c r="N343" s="783"/>
      <c r="O343" s="784">
        <f>ROUND(N343*$H343,2)</f>
        <v>0</v>
      </c>
      <c r="P343" s="783"/>
      <c r="Q343" s="784">
        <f>ROUND(P343*$H343,2)</f>
        <v>0</v>
      </c>
      <c r="R343" s="783"/>
      <c r="S343" s="784">
        <f>ROUND(R343*$H343,2)</f>
        <v>0</v>
      </c>
      <c r="T343" s="783"/>
      <c r="U343" s="784">
        <f>ROUND(T343*$H343,2)</f>
        <v>0</v>
      </c>
      <c r="V343" s="1757"/>
      <c r="W343" s="1758">
        <f>ROUND(V343*$H343,2)</f>
        <v>0</v>
      </c>
      <c r="X343" s="783"/>
      <c r="Y343" s="784">
        <f>ROUND(X343*$H343,2)</f>
        <v>0</v>
      </c>
      <c r="Z343" s="1757"/>
      <c r="AA343" s="1758">
        <f>ROUND(Z343*$H343,2)</f>
        <v>0</v>
      </c>
      <c r="AB343" s="1757"/>
      <c r="AC343" s="1758">
        <f>ROUND(AB343*$H343,2)</f>
        <v>0</v>
      </c>
      <c r="AD343" s="783"/>
      <c r="AE343" s="784">
        <f>ROUND(AD343*$H343,2)</f>
        <v>0</v>
      </c>
      <c r="AF343" s="783"/>
      <c r="AG343" s="784">
        <f>ROUND(AF343*$H343,2)</f>
        <v>0</v>
      </c>
      <c r="AH343" s="783"/>
      <c r="AI343" s="784">
        <f>ROUND(AH343*$H343,2)</f>
        <v>0</v>
      </c>
      <c r="AJ343" s="783"/>
      <c r="AK343" s="784">
        <f>ROUND(AJ343*$H343,2)</f>
        <v>0</v>
      </c>
      <c r="AL343" s="783"/>
      <c r="AM343" s="784">
        <f>ROUND(AL343*$H343,2)</f>
        <v>0</v>
      </c>
      <c r="AN343" s="1757">
        <v>36.26</v>
      </c>
      <c r="AO343" s="1758">
        <f>ROUND(AN343*$H343,2)</f>
        <v>4695.67</v>
      </c>
      <c r="AP343" s="2121"/>
      <c r="AQ343" s="2122">
        <f>ROUND(AP343*$H343,2)</f>
        <v>0</v>
      </c>
      <c r="AR343" s="783">
        <f>AP343+AN343+AL343+AJ343+AH343+AF343+AD343+AB343+Z343+X343+V343+T343+R343+P343+N343+L343+J343</f>
        <v>36.26</v>
      </c>
      <c r="AS343" s="784">
        <f>ROUND(AR343*H343,2)</f>
        <v>4695.67</v>
      </c>
      <c r="AT343" s="783">
        <f>G343-AR343</f>
        <v>1.3400000000000034</v>
      </c>
      <c r="AU343" s="784">
        <f>ROUND(AT343*H343,2)</f>
        <v>173.53</v>
      </c>
      <c r="AV343" s="1072">
        <f>AU343/I343</f>
        <v>3.5638297872340428E-2</v>
      </c>
      <c r="JQ343" s="44"/>
      <c r="JR343" s="586" t="s">
        <v>7</v>
      </c>
      <c r="JS343" s="587" t="s">
        <v>31</v>
      </c>
      <c r="JT343" s="690"/>
      <c r="JU343" s="45">
        <f>JT343*G351</f>
        <v>0</v>
      </c>
      <c r="JV343" s="45">
        <v>5.0000000000000002E-5</v>
      </c>
      <c r="JW343" s="45">
        <f>JV343*G351</f>
        <v>1.5408000000000002E-2</v>
      </c>
      <c r="JX343" s="45">
        <v>0</v>
      </c>
      <c r="JY343" s="588">
        <f>JX343*G351</f>
        <v>0</v>
      </c>
      <c r="KW343" s="46" t="s">
        <v>110</v>
      </c>
      <c r="KY343" s="46" t="s">
        <v>105</v>
      </c>
      <c r="KZ343" s="46" t="s">
        <v>46</v>
      </c>
      <c r="LD343" s="46" t="s">
        <v>103</v>
      </c>
      <c r="LJ343" s="589">
        <f>IF(JS343="základní",I351,0)</f>
        <v>21694.46</v>
      </c>
      <c r="LK343" s="589">
        <f>IF(JS343="snížená",I351,0)</f>
        <v>0</v>
      </c>
      <c r="LL343" s="589">
        <f>IF(JS343="zákl. přenesená",I351,0)</f>
        <v>0</v>
      </c>
      <c r="LM343" s="589">
        <f>IF(JS343="sníž. přenesená",I351,0)</f>
        <v>0</v>
      </c>
      <c r="LN343" s="589">
        <f>IF(JS343="nulová",I351,0)</f>
        <v>0</v>
      </c>
      <c r="LO343" s="46" t="s">
        <v>45</v>
      </c>
      <c r="LP343" s="589">
        <f>ROUND(H351*G351,2)</f>
        <v>21694.46</v>
      </c>
      <c r="LQ343" s="46" t="s">
        <v>110</v>
      </c>
      <c r="LR343" s="46" t="s">
        <v>1755</v>
      </c>
    </row>
    <row r="344" spans="1:330" s="3" customFormat="1" ht="30" customHeight="1" x14ac:dyDescent="0.2">
      <c r="A344" s="43"/>
      <c r="B344" s="625"/>
      <c r="C344" s="689" t="s">
        <v>112</v>
      </c>
      <c r="D344" s="690"/>
      <c r="E344" s="626" t="s">
        <v>680</v>
      </c>
      <c r="F344" s="690"/>
      <c r="G344" s="690"/>
      <c r="H344" s="197"/>
      <c r="I344" s="690"/>
      <c r="J344" s="777"/>
      <c r="K344" s="778"/>
      <c r="L344" s="777"/>
      <c r="M344" s="778"/>
      <c r="N344" s="777"/>
      <c r="O344" s="778"/>
      <c r="P344" s="777"/>
      <c r="Q344" s="778"/>
      <c r="R344" s="777"/>
      <c r="S344" s="778"/>
      <c r="T344" s="777"/>
      <c r="U344" s="778"/>
      <c r="V344" s="1751"/>
      <c r="W344" s="1752"/>
      <c r="X344" s="777"/>
      <c r="Y344" s="778"/>
      <c r="Z344" s="1751"/>
      <c r="AA344" s="1752"/>
      <c r="AB344" s="1751"/>
      <c r="AC344" s="1752"/>
      <c r="AD344" s="777"/>
      <c r="AE344" s="778"/>
      <c r="AF344" s="777"/>
      <c r="AG344" s="778"/>
      <c r="AH344" s="777"/>
      <c r="AI344" s="778"/>
      <c r="AJ344" s="777"/>
      <c r="AK344" s="778"/>
      <c r="AL344" s="777"/>
      <c r="AM344" s="778"/>
      <c r="AN344" s="1751"/>
      <c r="AO344" s="1752"/>
      <c r="AP344" s="2115"/>
      <c r="AQ344" s="2116"/>
      <c r="AR344" s="777"/>
      <c r="AS344" s="778"/>
      <c r="AT344" s="777"/>
      <c r="AU344" s="778"/>
      <c r="AV344" s="1071"/>
      <c r="JQ344" s="44"/>
      <c r="JR344" s="742"/>
      <c r="JS344" s="690"/>
      <c r="JT344" s="690"/>
      <c r="JU344" s="690"/>
      <c r="JV344" s="690"/>
      <c r="JW344" s="690"/>
      <c r="JX344" s="690"/>
      <c r="JY344" s="743"/>
      <c r="KY344" s="46" t="s">
        <v>112</v>
      </c>
      <c r="KZ344" s="46" t="s">
        <v>46</v>
      </c>
    </row>
    <row r="345" spans="1:330" s="751" customFormat="1" ht="30" customHeight="1" x14ac:dyDescent="0.2">
      <c r="A345" s="750"/>
      <c r="B345" s="633"/>
      <c r="C345" s="689" t="s">
        <v>114</v>
      </c>
      <c r="D345" s="634" t="s">
        <v>7</v>
      </c>
      <c r="E345" s="635" t="s">
        <v>1752</v>
      </c>
      <c r="F345" s="636"/>
      <c r="G345" s="637">
        <v>37.6</v>
      </c>
      <c r="H345" s="638"/>
      <c r="I345" s="636"/>
      <c r="J345" s="781"/>
      <c r="K345" s="782"/>
      <c r="L345" s="781"/>
      <c r="M345" s="782"/>
      <c r="N345" s="781"/>
      <c r="O345" s="782"/>
      <c r="P345" s="781"/>
      <c r="Q345" s="782"/>
      <c r="R345" s="781"/>
      <c r="S345" s="782"/>
      <c r="T345" s="781"/>
      <c r="U345" s="782"/>
      <c r="V345" s="1755"/>
      <c r="W345" s="1756"/>
      <c r="X345" s="781"/>
      <c r="Y345" s="782"/>
      <c r="Z345" s="1755"/>
      <c r="AA345" s="1756"/>
      <c r="AB345" s="1755"/>
      <c r="AC345" s="1756"/>
      <c r="AD345" s="781"/>
      <c r="AE345" s="782"/>
      <c r="AF345" s="781"/>
      <c r="AG345" s="782"/>
      <c r="AH345" s="781"/>
      <c r="AI345" s="782"/>
      <c r="AJ345" s="781"/>
      <c r="AK345" s="782"/>
      <c r="AL345" s="781"/>
      <c r="AM345" s="782"/>
      <c r="AN345" s="1755"/>
      <c r="AO345" s="1756"/>
      <c r="AP345" s="2119"/>
      <c r="AQ345" s="2120"/>
      <c r="AR345" s="781"/>
      <c r="AS345" s="782"/>
      <c r="AT345" s="781"/>
      <c r="AU345" s="782"/>
      <c r="AV345" s="919"/>
      <c r="JQ345" s="752"/>
      <c r="JR345" s="753"/>
      <c r="JS345" s="636"/>
      <c r="JT345" s="636"/>
      <c r="JU345" s="636"/>
      <c r="JV345" s="636"/>
      <c r="JW345" s="636"/>
      <c r="JX345" s="636"/>
      <c r="JY345" s="754"/>
      <c r="KY345" s="755" t="s">
        <v>114</v>
      </c>
      <c r="KZ345" s="755" t="s">
        <v>46</v>
      </c>
      <c r="LA345" s="751" t="s">
        <v>46</v>
      </c>
      <c r="LB345" s="751" t="s">
        <v>23</v>
      </c>
      <c r="LC345" s="751" t="s">
        <v>44</v>
      </c>
      <c r="LD345" s="755" t="s">
        <v>103</v>
      </c>
    </row>
    <row r="346" spans="1:330" s="751" customFormat="1" ht="36.6" customHeight="1" x14ac:dyDescent="0.2">
      <c r="A346" s="750"/>
      <c r="B346" s="550" t="s">
        <v>625</v>
      </c>
      <c r="C346" s="558" t="s">
        <v>105</v>
      </c>
      <c r="D346" s="559" t="s">
        <v>677</v>
      </c>
      <c r="E346" s="560" t="s">
        <v>678</v>
      </c>
      <c r="F346" s="561" t="s">
        <v>153</v>
      </c>
      <c r="G346" s="562">
        <v>1222.24</v>
      </c>
      <c r="H346" s="563">
        <v>101.4</v>
      </c>
      <c r="I346" s="772">
        <f>ROUND(H346*G346,2)</f>
        <v>123935.14</v>
      </c>
      <c r="J346" s="783"/>
      <c r="K346" s="784">
        <f>ROUND(J346*$H346,2)</f>
        <v>0</v>
      </c>
      <c r="L346" s="783"/>
      <c r="M346" s="784">
        <f>ROUND(L346*$H346,2)</f>
        <v>0</v>
      </c>
      <c r="N346" s="783"/>
      <c r="O346" s="784">
        <f>ROUND(N346*$H346,2)</f>
        <v>0</v>
      </c>
      <c r="P346" s="783"/>
      <c r="Q346" s="784">
        <f>ROUND(P346*$H346,2)</f>
        <v>0</v>
      </c>
      <c r="R346" s="783"/>
      <c r="S346" s="784">
        <f>ROUND(R346*$H346,2)</f>
        <v>0</v>
      </c>
      <c r="T346" s="783"/>
      <c r="U346" s="784">
        <f>ROUND(T346*$H346,2)</f>
        <v>0</v>
      </c>
      <c r="V346" s="1757"/>
      <c r="W346" s="1758">
        <f>ROUND(V346*$H346,2)</f>
        <v>0</v>
      </c>
      <c r="X346" s="783"/>
      <c r="Y346" s="784">
        <f>ROUND(X346*$H346,2)</f>
        <v>0</v>
      </c>
      <c r="Z346" s="1757">
        <v>560</v>
      </c>
      <c r="AA346" s="1758">
        <f>ROUND(Z346*$H346,2)</f>
        <v>56784</v>
      </c>
      <c r="AB346" s="1757"/>
      <c r="AC346" s="1758">
        <f>ROUND(AB346*$H346,2)</f>
        <v>0</v>
      </c>
      <c r="AD346" s="783"/>
      <c r="AE346" s="784">
        <f>ROUND(AD346*$H346,2)</f>
        <v>0</v>
      </c>
      <c r="AF346" s="783"/>
      <c r="AG346" s="784">
        <f>ROUND(AF346*$H346,2)</f>
        <v>0</v>
      </c>
      <c r="AH346" s="783"/>
      <c r="AI346" s="784">
        <f>ROUND(AH346*$H346,2)</f>
        <v>0</v>
      </c>
      <c r="AJ346" s="783"/>
      <c r="AK346" s="784">
        <f>ROUND(AJ346*$H346,2)</f>
        <v>0</v>
      </c>
      <c r="AL346" s="783"/>
      <c r="AM346" s="784">
        <f>ROUND(AL346*$H346,2)</f>
        <v>0</v>
      </c>
      <c r="AN346" s="1757">
        <v>456</v>
      </c>
      <c r="AO346" s="1758">
        <f>ROUND(AN346*$H346,2)</f>
        <v>46238.400000000001</v>
      </c>
      <c r="AP346" s="2121"/>
      <c r="AQ346" s="2122">
        <f>ROUND(AP346*$H346,2)</f>
        <v>0</v>
      </c>
      <c r="AR346" s="783">
        <f>AP346+AN346+AL346+AJ346+AH346+AF346+AD346+AB346+Z346+X346+V346+T346+R346+P346+N346+L346+J346</f>
        <v>1016</v>
      </c>
      <c r="AS346" s="784">
        <f>ROUND(AR346*H346,2)</f>
        <v>103022.39999999999</v>
      </c>
      <c r="AT346" s="783">
        <f>G346-AR346</f>
        <v>206.24</v>
      </c>
      <c r="AU346" s="784">
        <f>ROUND(AT346*H346,2)</f>
        <v>20912.740000000002</v>
      </c>
      <c r="AV346" s="1072">
        <f>AU346/I346</f>
        <v>0.16873939061996462</v>
      </c>
      <c r="JQ346" s="752"/>
      <c r="JR346" s="753"/>
      <c r="JS346" s="636"/>
      <c r="JT346" s="636"/>
      <c r="JU346" s="636"/>
      <c r="JV346" s="636"/>
      <c r="JW346" s="636"/>
      <c r="JX346" s="636"/>
      <c r="JY346" s="754"/>
      <c r="KY346" s="755" t="s">
        <v>114</v>
      </c>
      <c r="KZ346" s="755" t="s">
        <v>46</v>
      </c>
      <c r="LA346" s="751" t="s">
        <v>46</v>
      </c>
      <c r="LB346" s="751" t="s">
        <v>23</v>
      </c>
      <c r="LC346" s="751" t="s">
        <v>44</v>
      </c>
      <c r="LD346" s="755" t="s">
        <v>103</v>
      </c>
    </row>
    <row r="347" spans="1:330" s="763" customFormat="1" ht="30" customHeight="1" x14ac:dyDescent="0.2">
      <c r="A347" s="762"/>
      <c r="B347" s="625"/>
      <c r="C347" s="689" t="s">
        <v>112</v>
      </c>
      <c r="D347" s="690"/>
      <c r="E347" s="626" t="s">
        <v>680</v>
      </c>
      <c r="F347" s="690"/>
      <c r="G347" s="690"/>
      <c r="H347" s="197"/>
      <c r="I347" s="690"/>
      <c r="J347" s="787"/>
      <c r="K347" s="788"/>
      <c r="L347" s="787"/>
      <c r="M347" s="788"/>
      <c r="N347" s="787"/>
      <c r="O347" s="788"/>
      <c r="P347" s="787"/>
      <c r="Q347" s="788"/>
      <c r="R347" s="787"/>
      <c r="S347" s="788"/>
      <c r="T347" s="787"/>
      <c r="U347" s="788"/>
      <c r="V347" s="1761"/>
      <c r="W347" s="1762"/>
      <c r="X347" s="787"/>
      <c r="Y347" s="788"/>
      <c r="Z347" s="1761"/>
      <c r="AA347" s="1762"/>
      <c r="AB347" s="1761"/>
      <c r="AC347" s="1762"/>
      <c r="AD347" s="787"/>
      <c r="AE347" s="788"/>
      <c r="AF347" s="787"/>
      <c r="AG347" s="788"/>
      <c r="AH347" s="787"/>
      <c r="AI347" s="788"/>
      <c r="AJ347" s="787"/>
      <c r="AK347" s="788"/>
      <c r="AL347" s="787"/>
      <c r="AM347" s="788"/>
      <c r="AN347" s="1761"/>
      <c r="AO347" s="1762"/>
      <c r="AP347" s="2125"/>
      <c r="AQ347" s="2126"/>
      <c r="AR347" s="787"/>
      <c r="AS347" s="788"/>
      <c r="AT347" s="787"/>
      <c r="AU347" s="788"/>
      <c r="AV347" s="920"/>
      <c r="JQ347" s="764"/>
      <c r="JR347" s="765"/>
      <c r="JS347" s="643"/>
      <c r="JT347" s="643"/>
      <c r="JU347" s="643"/>
      <c r="JV347" s="643"/>
      <c r="JW347" s="643"/>
      <c r="JX347" s="643"/>
      <c r="JY347" s="766"/>
      <c r="KY347" s="767" t="s">
        <v>114</v>
      </c>
      <c r="KZ347" s="767" t="s">
        <v>46</v>
      </c>
      <c r="LA347" s="763" t="s">
        <v>110</v>
      </c>
      <c r="LB347" s="763" t="s">
        <v>23</v>
      </c>
      <c r="LC347" s="763" t="s">
        <v>45</v>
      </c>
      <c r="LD347" s="767" t="s">
        <v>103</v>
      </c>
    </row>
    <row r="348" spans="1:330" s="734" customFormat="1" ht="30" customHeight="1" x14ac:dyDescent="0.25">
      <c r="A348" s="733"/>
      <c r="B348" s="633"/>
      <c r="C348" s="689" t="s">
        <v>114</v>
      </c>
      <c r="D348" s="634" t="s">
        <v>7</v>
      </c>
      <c r="E348" s="635" t="s">
        <v>1754</v>
      </c>
      <c r="F348" s="636"/>
      <c r="G348" s="637">
        <v>1212.4000000000001</v>
      </c>
      <c r="H348" s="638"/>
      <c r="I348" s="636"/>
      <c r="J348" s="792"/>
      <c r="K348" s="793"/>
      <c r="L348" s="792"/>
      <c r="M348" s="793"/>
      <c r="N348" s="792"/>
      <c r="O348" s="793"/>
      <c r="P348" s="792"/>
      <c r="Q348" s="793"/>
      <c r="R348" s="792"/>
      <c r="S348" s="793"/>
      <c r="T348" s="792"/>
      <c r="U348" s="793"/>
      <c r="V348" s="1766"/>
      <c r="W348" s="1767"/>
      <c r="X348" s="792"/>
      <c r="Y348" s="793"/>
      <c r="Z348" s="1766"/>
      <c r="AA348" s="1767"/>
      <c r="AB348" s="1766"/>
      <c r="AC348" s="1767"/>
      <c r="AD348" s="792"/>
      <c r="AE348" s="793"/>
      <c r="AF348" s="792"/>
      <c r="AG348" s="793"/>
      <c r="AH348" s="792"/>
      <c r="AI348" s="793"/>
      <c r="AJ348" s="792"/>
      <c r="AK348" s="793"/>
      <c r="AL348" s="792"/>
      <c r="AM348" s="793"/>
      <c r="AN348" s="1766"/>
      <c r="AO348" s="1767"/>
      <c r="AP348" s="2128"/>
      <c r="AQ348" s="2129"/>
      <c r="AR348" s="792"/>
      <c r="AS348" s="793"/>
      <c r="AT348" s="792"/>
      <c r="AU348" s="793"/>
      <c r="AV348" s="1066"/>
      <c r="JQ348" s="735"/>
      <c r="JR348" s="736"/>
      <c r="JS348" s="624"/>
      <c r="JT348" s="624"/>
      <c r="JU348" s="737">
        <f>SUM(JU349:JU372)</f>
        <v>0</v>
      </c>
      <c r="JV348" s="624"/>
      <c r="JW348" s="737">
        <f>SUM(JW349:JW372)</f>
        <v>0</v>
      </c>
      <c r="JX348" s="624"/>
      <c r="JY348" s="738">
        <f>SUM(JY349:JY372)</f>
        <v>0</v>
      </c>
      <c r="KW348" s="739" t="s">
        <v>45</v>
      </c>
      <c r="KY348" s="740" t="s">
        <v>43</v>
      </c>
      <c r="KZ348" s="740" t="s">
        <v>45</v>
      </c>
      <c r="LD348" s="739" t="s">
        <v>103</v>
      </c>
      <c r="LP348" s="741">
        <f>SUM(LP349:LP372)</f>
        <v>388810.19999999995</v>
      </c>
    </row>
    <row r="349" spans="1:330" s="3" customFormat="1" ht="30" customHeight="1" x14ac:dyDescent="0.2">
      <c r="A349" s="43"/>
      <c r="B349" s="633"/>
      <c r="C349" s="689" t="s">
        <v>114</v>
      </c>
      <c r="D349" s="634" t="s">
        <v>7</v>
      </c>
      <c r="E349" s="635" t="s">
        <v>1748</v>
      </c>
      <c r="F349" s="636"/>
      <c r="G349" s="637">
        <v>9.84</v>
      </c>
      <c r="H349" s="638"/>
      <c r="I349" s="636"/>
      <c r="J349" s="777"/>
      <c r="K349" s="778"/>
      <c r="L349" s="777"/>
      <c r="M349" s="778"/>
      <c r="N349" s="777"/>
      <c r="O349" s="778"/>
      <c r="P349" s="777"/>
      <c r="Q349" s="778"/>
      <c r="R349" s="777"/>
      <c r="S349" s="778"/>
      <c r="T349" s="777"/>
      <c r="U349" s="778"/>
      <c r="V349" s="1751"/>
      <c r="W349" s="1752"/>
      <c r="X349" s="777"/>
      <c r="Y349" s="778"/>
      <c r="Z349" s="1751"/>
      <c r="AA349" s="1752"/>
      <c r="AB349" s="1751"/>
      <c r="AC349" s="1752"/>
      <c r="AD349" s="777"/>
      <c r="AE349" s="778"/>
      <c r="AF349" s="777"/>
      <c r="AG349" s="778"/>
      <c r="AH349" s="777"/>
      <c r="AI349" s="778"/>
      <c r="AJ349" s="777"/>
      <c r="AK349" s="778"/>
      <c r="AL349" s="777"/>
      <c r="AM349" s="778"/>
      <c r="AN349" s="1751"/>
      <c r="AO349" s="1752"/>
      <c r="AP349" s="2115"/>
      <c r="AQ349" s="2116"/>
      <c r="AR349" s="777"/>
      <c r="AS349" s="778"/>
      <c r="AT349" s="777"/>
      <c r="AU349" s="778"/>
      <c r="AV349" s="1071"/>
      <c r="JQ349" s="44"/>
      <c r="JR349" s="586" t="s">
        <v>7</v>
      </c>
      <c r="JS349" s="587" t="s">
        <v>31</v>
      </c>
      <c r="JT349" s="690"/>
      <c r="JU349" s="45">
        <f>JT349*G359</f>
        <v>0</v>
      </c>
      <c r="JV349" s="45">
        <v>0</v>
      </c>
      <c r="JW349" s="45">
        <f>JV349*G359</f>
        <v>0</v>
      </c>
      <c r="JX349" s="45">
        <v>0</v>
      </c>
      <c r="JY349" s="588">
        <f>JX349*G359</f>
        <v>0</v>
      </c>
      <c r="KW349" s="46" t="s">
        <v>110</v>
      </c>
      <c r="KY349" s="46" t="s">
        <v>105</v>
      </c>
      <c r="KZ349" s="46" t="s">
        <v>46</v>
      </c>
      <c r="LD349" s="46" t="s">
        <v>103</v>
      </c>
      <c r="LJ349" s="589">
        <f>IF(JS349="základní",I359,0)</f>
        <v>74899.69</v>
      </c>
      <c r="LK349" s="589">
        <f>IF(JS349="snížená",I359,0)</f>
        <v>0</v>
      </c>
      <c r="LL349" s="589">
        <f>IF(JS349="zákl. přenesená",I359,0)</f>
        <v>0</v>
      </c>
      <c r="LM349" s="589">
        <f>IF(JS349="sníž. přenesená",I359,0)</f>
        <v>0</v>
      </c>
      <c r="LN349" s="589">
        <f>IF(JS349="nulová",I359,0)</f>
        <v>0</v>
      </c>
      <c r="LO349" s="46" t="s">
        <v>45</v>
      </c>
      <c r="LP349" s="589">
        <f>ROUND(H359*G359,2)</f>
        <v>74899.69</v>
      </c>
      <c r="LQ349" s="46" t="s">
        <v>110</v>
      </c>
      <c r="LR349" s="46" t="s">
        <v>1758</v>
      </c>
    </row>
    <row r="350" spans="1:330" s="3" customFormat="1" ht="30" customHeight="1" x14ac:dyDescent="0.2">
      <c r="A350" s="43"/>
      <c r="B350" s="640"/>
      <c r="C350" s="689" t="s">
        <v>114</v>
      </c>
      <c r="D350" s="641" t="s">
        <v>7</v>
      </c>
      <c r="E350" s="642" t="s">
        <v>132</v>
      </c>
      <c r="F350" s="643"/>
      <c r="G350" s="644">
        <v>1222.24</v>
      </c>
      <c r="H350" s="645"/>
      <c r="I350" s="643"/>
      <c r="J350" s="777"/>
      <c r="K350" s="778"/>
      <c r="L350" s="777"/>
      <c r="M350" s="778"/>
      <c r="N350" s="777"/>
      <c r="O350" s="778"/>
      <c r="P350" s="777"/>
      <c r="Q350" s="778"/>
      <c r="R350" s="777"/>
      <c r="S350" s="778"/>
      <c r="T350" s="777"/>
      <c r="U350" s="778"/>
      <c r="V350" s="1751"/>
      <c r="W350" s="1752"/>
      <c r="X350" s="777"/>
      <c r="Y350" s="778"/>
      <c r="Z350" s="1751"/>
      <c r="AA350" s="1752"/>
      <c r="AB350" s="1751"/>
      <c r="AC350" s="1752"/>
      <c r="AD350" s="777"/>
      <c r="AE350" s="778"/>
      <c r="AF350" s="777"/>
      <c r="AG350" s="778"/>
      <c r="AH350" s="777"/>
      <c r="AI350" s="778"/>
      <c r="AJ350" s="777"/>
      <c r="AK350" s="778"/>
      <c r="AL350" s="777"/>
      <c r="AM350" s="778"/>
      <c r="AN350" s="1751"/>
      <c r="AO350" s="1752"/>
      <c r="AP350" s="2115"/>
      <c r="AQ350" s="2116"/>
      <c r="AR350" s="777"/>
      <c r="AS350" s="778"/>
      <c r="AT350" s="777"/>
      <c r="AU350" s="778"/>
      <c r="AV350" s="1071"/>
      <c r="JQ350" s="44"/>
      <c r="JR350" s="742"/>
      <c r="JS350" s="690"/>
      <c r="JT350" s="690"/>
      <c r="JU350" s="690"/>
      <c r="JV350" s="690"/>
      <c r="JW350" s="690"/>
      <c r="JX350" s="690"/>
      <c r="JY350" s="743"/>
      <c r="KY350" s="46" t="s">
        <v>112</v>
      </c>
      <c r="KZ350" s="46" t="s">
        <v>46</v>
      </c>
    </row>
    <row r="351" spans="1:330" s="745" customFormat="1" ht="30" customHeight="1" x14ac:dyDescent="0.2">
      <c r="A351" s="744"/>
      <c r="B351" s="550" t="s">
        <v>630</v>
      </c>
      <c r="C351" s="558" t="s">
        <v>105</v>
      </c>
      <c r="D351" s="559" t="s">
        <v>666</v>
      </c>
      <c r="E351" s="560" t="s">
        <v>667</v>
      </c>
      <c r="F351" s="561" t="s">
        <v>153</v>
      </c>
      <c r="G351" s="562">
        <v>308.16000000000003</v>
      </c>
      <c r="H351" s="563">
        <v>70.400000000000006</v>
      </c>
      <c r="I351" s="772">
        <f>ROUND(H351*G351,2)</f>
        <v>21694.46</v>
      </c>
      <c r="J351" s="783"/>
      <c r="K351" s="784">
        <f>ROUND(J351*$H351,2)</f>
        <v>0</v>
      </c>
      <c r="L351" s="783"/>
      <c r="M351" s="784">
        <f>ROUND(L351*$H351,2)</f>
        <v>0</v>
      </c>
      <c r="N351" s="783"/>
      <c r="O351" s="784">
        <f>ROUND(N351*$H351,2)</f>
        <v>0</v>
      </c>
      <c r="P351" s="783"/>
      <c r="Q351" s="784">
        <f>ROUND(P351*$H351,2)</f>
        <v>0</v>
      </c>
      <c r="R351" s="783"/>
      <c r="S351" s="784">
        <f>ROUND(R351*$H351,2)</f>
        <v>0</v>
      </c>
      <c r="T351" s="783"/>
      <c r="U351" s="784">
        <f>ROUND(T351*$H351,2)</f>
        <v>0</v>
      </c>
      <c r="V351" s="1757"/>
      <c r="W351" s="1758">
        <f>ROUND(V351*$H351,2)</f>
        <v>0</v>
      </c>
      <c r="X351" s="783"/>
      <c r="Y351" s="784">
        <f>ROUND(X351*$H351,2)</f>
        <v>0</v>
      </c>
      <c r="Z351" s="1757"/>
      <c r="AA351" s="1758">
        <f>ROUND(Z351*$H351,2)</f>
        <v>0</v>
      </c>
      <c r="AB351" s="1757"/>
      <c r="AC351" s="1758">
        <f>ROUND(AB351*$H351,2)</f>
        <v>0</v>
      </c>
      <c r="AD351" s="783"/>
      <c r="AE351" s="784">
        <f>ROUND(AD351*$H351,2)</f>
        <v>0</v>
      </c>
      <c r="AF351" s="783"/>
      <c r="AG351" s="784">
        <f>ROUND(AF351*$H351,2)</f>
        <v>0</v>
      </c>
      <c r="AH351" s="783"/>
      <c r="AI351" s="784">
        <f>ROUND(AH351*$H351,2)</f>
        <v>0</v>
      </c>
      <c r="AJ351" s="783"/>
      <c r="AK351" s="784">
        <f>ROUND(AJ351*$H351,2)</f>
        <v>0</v>
      </c>
      <c r="AL351" s="783"/>
      <c r="AM351" s="784">
        <f>ROUND(AL351*$H351,2)</f>
        <v>0</v>
      </c>
      <c r="AN351" s="1757"/>
      <c r="AO351" s="1758">
        <f>ROUND(AN351*$H351,2)</f>
        <v>0</v>
      </c>
      <c r="AP351" s="2121">
        <v>253</v>
      </c>
      <c r="AQ351" s="2122">
        <f>ROUND(AP351*$H351,2)</f>
        <v>17811.2</v>
      </c>
      <c r="AR351" s="783">
        <f>AP351+AN351+AL351+AJ351+AH351+AF351+AD351+AB351+Z351+X351+V351+T351+R351+P351+N351+L351+J351</f>
        <v>253</v>
      </c>
      <c r="AS351" s="784">
        <f>ROUND(AR351*H351,2)</f>
        <v>17811.2</v>
      </c>
      <c r="AT351" s="783">
        <f>G351-AR351</f>
        <v>55.160000000000025</v>
      </c>
      <c r="AU351" s="784">
        <f>ROUND(AT351*H351,2)</f>
        <v>3883.26</v>
      </c>
      <c r="AV351" s="1072">
        <f>AU351/I351</f>
        <v>0.17899777178136725</v>
      </c>
      <c r="JQ351" s="746"/>
      <c r="JR351" s="747"/>
      <c r="JS351" s="630"/>
      <c r="JT351" s="630"/>
      <c r="JU351" s="630"/>
      <c r="JV351" s="630"/>
      <c r="JW351" s="630"/>
      <c r="JX351" s="630"/>
      <c r="JY351" s="748"/>
      <c r="KY351" s="749" t="s">
        <v>114</v>
      </c>
      <c r="KZ351" s="749" t="s">
        <v>46</v>
      </c>
      <c r="LA351" s="745" t="s">
        <v>45</v>
      </c>
      <c r="LB351" s="745" t="s">
        <v>23</v>
      </c>
      <c r="LC351" s="745" t="s">
        <v>44</v>
      </c>
      <c r="LD351" s="749" t="s">
        <v>103</v>
      </c>
    </row>
    <row r="352" spans="1:330" s="751" customFormat="1" ht="30" customHeight="1" x14ac:dyDescent="0.2">
      <c r="A352" s="750"/>
      <c r="B352" s="625"/>
      <c r="C352" s="689" t="s">
        <v>112</v>
      </c>
      <c r="D352" s="690"/>
      <c r="E352" s="626" t="s">
        <v>669</v>
      </c>
      <c r="F352" s="690"/>
      <c r="G352" s="690"/>
      <c r="H352" s="197"/>
      <c r="I352" s="690"/>
      <c r="J352" s="781"/>
      <c r="K352" s="782"/>
      <c r="L352" s="781"/>
      <c r="M352" s="782"/>
      <c r="N352" s="781"/>
      <c r="O352" s="782"/>
      <c r="P352" s="781"/>
      <c r="Q352" s="782"/>
      <c r="R352" s="781"/>
      <c r="S352" s="782"/>
      <c r="T352" s="781"/>
      <c r="U352" s="782"/>
      <c r="V352" s="1755"/>
      <c r="W352" s="1756"/>
      <c r="X352" s="781"/>
      <c r="Y352" s="782"/>
      <c r="Z352" s="1755"/>
      <c r="AA352" s="1756"/>
      <c r="AB352" s="1755"/>
      <c r="AC352" s="1756"/>
      <c r="AD352" s="781"/>
      <c r="AE352" s="782"/>
      <c r="AF352" s="781"/>
      <c r="AG352" s="782"/>
      <c r="AH352" s="781"/>
      <c r="AI352" s="782"/>
      <c r="AJ352" s="781"/>
      <c r="AK352" s="782"/>
      <c r="AL352" s="781"/>
      <c r="AM352" s="782"/>
      <c r="AN352" s="1755"/>
      <c r="AO352" s="1756"/>
      <c r="AP352" s="2119"/>
      <c r="AQ352" s="2120"/>
      <c r="AR352" s="781"/>
      <c r="AS352" s="782"/>
      <c r="AT352" s="781"/>
      <c r="AU352" s="782"/>
      <c r="AV352" s="919"/>
      <c r="JQ352" s="752"/>
      <c r="JR352" s="753"/>
      <c r="JS352" s="636"/>
      <c r="JT352" s="636"/>
      <c r="JU352" s="636"/>
      <c r="JV352" s="636"/>
      <c r="JW352" s="636"/>
      <c r="JX352" s="636"/>
      <c r="JY352" s="754"/>
      <c r="KY352" s="755" t="s">
        <v>114</v>
      </c>
      <c r="KZ352" s="755" t="s">
        <v>46</v>
      </c>
      <c r="LA352" s="751" t="s">
        <v>46</v>
      </c>
      <c r="LB352" s="751" t="s">
        <v>23</v>
      </c>
      <c r="LC352" s="751" t="s">
        <v>44</v>
      </c>
      <c r="LD352" s="755" t="s">
        <v>103</v>
      </c>
    </row>
    <row r="353" spans="1:330" s="745" customFormat="1" ht="30" customHeight="1" x14ac:dyDescent="0.2">
      <c r="A353" s="744"/>
      <c r="B353" s="633"/>
      <c r="C353" s="689" t="s">
        <v>114</v>
      </c>
      <c r="D353" s="634" t="s">
        <v>7</v>
      </c>
      <c r="E353" s="635" t="s">
        <v>1756</v>
      </c>
      <c r="F353" s="636"/>
      <c r="G353" s="637">
        <v>298.32</v>
      </c>
      <c r="H353" s="638"/>
      <c r="I353" s="636"/>
      <c r="J353" s="779"/>
      <c r="K353" s="780"/>
      <c r="L353" s="779"/>
      <c r="M353" s="780"/>
      <c r="N353" s="779"/>
      <c r="O353" s="780"/>
      <c r="P353" s="779"/>
      <c r="Q353" s="780"/>
      <c r="R353" s="779"/>
      <c r="S353" s="780"/>
      <c r="T353" s="779"/>
      <c r="U353" s="780"/>
      <c r="V353" s="1753"/>
      <c r="W353" s="1754"/>
      <c r="X353" s="779"/>
      <c r="Y353" s="780"/>
      <c r="Z353" s="1753"/>
      <c r="AA353" s="1754"/>
      <c r="AB353" s="1753"/>
      <c r="AC353" s="1754"/>
      <c r="AD353" s="779"/>
      <c r="AE353" s="780"/>
      <c r="AF353" s="779"/>
      <c r="AG353" s="780"/>
      <c r="AH353" s="779"/>
      <c r="AI353" s="780"/>
      <c r="AJ353" s="779"/>
      <c r="AK353" s="780"/>
      <c r="AL353" s="779"/>
      <c r="AM353" s="780"/>
      <c r="AN353" s="1753"/>
      <c r="AO353" s="1754"/>
      <c r="AP353" s="2117"/>
      <c r="AQ353" s="2118"/>
      <c r="AR353" s="779"/>
      <c r="AS353" s="780"/>
      <c r="AT353" s="779"/>
      <c r="AU353" s="780"/>
      <c r="AV353" s="918"/>
      <c r="JQ353" s="746"/>
      <c r="JR353" s="747"/>
      <c r="JS353" s="630"/>
      <c r="JT353" s="630"/>
      <c r="JU353" s="630"/>
      <c r="JV353" s="630"/>
      <c r="JW353" s="630"/>
      <c r="JX353" s="630"/>
      <c r="JY353" s="748"/>
      <c r="KY353" s="749" t="s">
        <v>114</v>
      </c>
      <c r="KZ353" s="749" t="s">
        <v>46</v>
      </c>
      <c r="LA353" s="745" t="s">
        <v>45</v>
      </c>
      <c r="LB353" s="745" t="s">
        <v>23</v>
      </c>
      <c r="LC353" s="745" t="s">
        <v>44</v>
      </c>
      <c r="LD353" s="749" t="s">
        <v>103</v>
      </c>
    </row>
    <row r="354" spans="1:330" s="751" customFormat="1" ht="30" customHeight="1" x14ac:dyDescent="0.2">
      <c r="A354" s="750"/>
      <c r="B354" s="633"/>
      <c r="C354" s="689" t="s">
        <v>114</v>
      </c>
      <c r="D354" s="634" t="s">
        <v>7</v>
      </c>
      <c r="E354" s="635" t="s">
        <v>1757</v>
      </c>
      <c r="F354" s="636"/>
      <c r="G354" s="637">
        <v>9.84</v>
      </c>
      <c r="H354" s="638"/>
      <c r="I354" s="636"/>
      <c r="J354" s="781"/>
      <c r="K354" s="782"/>
      <c r="L354" s="781"/>
      <c r="M354" s="782"/>
      <c r="N354" s="781"/>
      <c r="O354" s="782"/>
      <c r="P354" s="781"/>
      <c r="Q354" s="782"/>
      <c r="R354" s="781"/>
      <c r="S354" s="782"/>
      <c r="T354" s="781"/>
      <c r="U354" s="782"/>
      <c r="V354" s="1755"/>
      <c r="W354" s="1756"/>
      <c r="X354" s="781"/>
      <c r="Y354" s="782"/>
      <c r="Z354" s="1755"/>
      <c r="AA354" s="1756"/>
      <c r="AB354" s="1755"/>
      <c r="AC354" s="1756"/>
      <c r="AD354" s="781"/>
      <c r="AE354" s="782"/>
      <c r="AF354" s="781"/>
      <c r="AG354" s="782"/>
      <c r="AH354" s="781"/>
      <c r="AI354" s="782"/>
      <c r="AJ354" s="781"/>
      <c r="AK354" s="782"/>
      <c r="AL354" s="781"/>
      <c r="AM354" s="782"/>
      <c r="AN354" s="1755"/>
      <c r="AO354" s="1756"/>
      <c r="AP354" s="2119"/>
      <c r="AQ354" s="2120"/>
      <c r="AR354" s="781"/>
      <c r="AS354" s="782"/>
      <c r="AT354" s="781"/>
      <c r="AU354" s="782"/>
      <c r="AV354" s="919"/>
      <c r="JQ354" s="752"/>
      <c r="JR354" s="753"/>
      <c r="JS354" s="636"/>
      <c r="JT354" s="636"/>
      <c r="JU354" s="636"/>
      <c r="JV354" s="636"/>
      <c r="JW354" s="636"/>
      <c r="JX354" s="636"/>
      <c r="JY354" s="754"/>
      <c r="KY354" s="755" t="s">
        <v>114</v>
      </c>
      <c r="KZ354" s="755" t="s">
        <v>46</v>
      </c>
      <c r="LA354" s="751" t="s">
        <v>46</v>
      </c>
      <c r="LB354" s="751" t="s">
        <v>23</v>
      </c>
      <c r="LC354" s="751" t="s">
        <v>44</v>
      </c>
      <c r="LD354" s="755" t="s">
        <v>103</v>
      </c>
    </row>
    <row r="355" spans="1:330" s="745" customFormat="1" ht="30" customHeight="1" thickBot="1" x14ac:dyDescent="0.25">
      <c r="A355" s="744"/>
      <c r="B355" s="640"/>
      <c r="C355" s="689" t="s">
        <v>114</v>
      </c>
      <c r="D355" s="641" t="s">
        <v>7</v>
      </c>
      <c r="E355" s="642" t="s">
        <v>132</v>
      </c>
      <c r="F355" s="643"/>
      <c r="G355" s="644">
        <v>308.15999999999997</v>
      </c>
      <c r="H355" s="645"/>
      <c r="I355" s="643"/>
      <c r="J355" s="779"/>
      <c r="K355" s="780"/>
      <c r="L355" s="779"/>
      <c r="M355" s="780"/>
      <c r="N355" s="779"/>
      <c r="O355" s="780"/>
      <c r="P355" s="779"/>
      <c r="Q355" s="780"/>
      <c r="R355" s="779"/>
      <c r="S355" s="780"/>
      <c r="T355" s="779"/>
      <c r="U355" s="780"/>
      <c r="V355" s="1753"/>
      <c r="W355" s="1754"/>
      <c r="X355" s="779"/>
      <c r="Y355" s="780"/>
      <c r="Z355" s="1753"/>
      <c r="AA355" s="1754"/>
      <c r="AB355" s="1753"/>
      <c r="AC355" s="1754"/>
      <c r="AD355" s="779"/>
      <c r="AE355" s="780"/>
      <c r="AF355" s="779"/>
      <c r="AG355" s="780"/>
      <c r="AH355" s="779"/>
      <c r="AI355" s="780"/>
      <c r="AJ355" s="779"/>
      <c r="AK355" s="780"/>
      <c r="AL355" s="779"/>
      <c r="AM355" s="780"/>
      <c r="AN355" s="1753"/>
      <c r="AO355" s="1754"/>
      <c r="AP355" s="2117"/>
      <c r="AQ355" s="2118"/>
      <c r="AR355" s="779"/>
      <c r="AS355" s="780"/>
      <c r="AT355" s="779"/>
      <c r="AU355" s="780"/>
      <c r="AV355" s="918"/>
      <c r="JQ355" s="746"/>
      <c r="JR355" s="747"/>
      <c r="JS355" s="630"/>
      <c r="JT355" s="630"/>
      <c r="JU355" s="630"/>
      <c r="JV355" s="630"/>
      <c r="JW355" s="630"/>
      <c r="JX355" s="630"/>
      <c r="JY355" s="748"/>
      <c r="KY355" s="749" t="s">
        <v>114</v>
      </c>
      <c r="KZ355" s="749" t="s">
        <v>46</v>
      </c>
      <c r="LA355" s="745" t="s">
        <v>45</v>
      </c>
      <c r="LB355" s="745" t="s">
        <v>23</v>
      </c>
      <c r="LC355" s="745" t="s">
        <v>44</v>
      </c>
      <c r="LD355" s="749" t="s">
        <v>103</v>
      </c>
    </row>
    <row r="356" spans="1:330" s="751" customFormat="1" ht="30" customHeight="1" thickBot="1" x14ac:dyDescent="0.25">
      <c r="A356" s="750"/>
      <c r="B356" s="657"/>
      <c r="C356" s="658"/>
      <c r="D356" s="658"/>
      <c r="E356" s="658"/>
      <c r="F356" s="658"/>
      <c r="G356" s="658"/>
      <c r="H356" s="658"/>
      <c r="I356" s="658"/>
      <c r="J356" s="2255" t="s">
        <v>2484</v>
      </c>
      <c r="K356" s="2266"/>
      <c r="L356" s="2275" t="s">
        <v>2485</v>
      </c>
      <c r="M356" s="2266"/>
      <c r="N356" s="2255" t="s">
        <v>2486</v>
      </c>
      <c r="O356" s="2266"/>
      <c r="P356" s="2255" t="s">
        <v>2487</v>
      </c>
      <c r="Q356" s="2266"/>
      <c r="R356" s="2255" t="s">
        <v>2488</v>
      </c>
      <c r="S356" s="2266"/>
      <c r="T356" s="2255" t="s">
        <v>2489</v>
      </c>
      <c r="U356" s="2266"/>
      <c r="V356" s="2270" t="s">
        <v>2490</v>
      </c>
      <c r="W356" s="2271"/>
      <c r="X356" s="2255" t="s">
        <v>2491</v>
      </c>
      <c r="Y356" s="2266"/>
      <c r="Z356" s="2270" t="s">
        <v>2492</v>
      </c>
      <c r="AA356" s="2271"/>
      <c r="AB356" s="2270" t="s">
        <v>2493</v>
      </c>
      <c r="AC356" s="2271"/>
      <c r="AD356" s="2255" t="s">
        <v>2494</v>
      </c>
      <c r="AE356" s="2266"/>
      <c r="AF356" s="2255" t="s">
        <v>2495</v>
      </c>
      <c r="AG356" s="2266"/>
      <c r="AH356" s="2255" t="s">
        <v>2496</v>
      </c>
      <c r="AI356" s="2266"/>
      <c r="AJ356" s="2255" t="s">
        <v>2497</v>
      </c>
      <c r="AK356" s="2266"/>
      <c r="AL356" s="2255" t="s">
        <v>2498</v>
      </c>
      <c r="AM356" s="2266"/>
      <c r="AN356" s="2270" t="s">
        <v>2499</v>
      </c>
      <c r="AO356" s="2271"/>
      <c r="AP356" s="2272" t="s">
        <v>2504</v>
      </c>
      <c r="AQ356" s="2273"/>
      <c r="AR356" s="2255" t="s">
        <v>2500</v>
      </c>
      <c r="AS356" s="2266"/>
      <c r="AT356" s="2255" t="s">
        <v>2501</v>
      </c>
      <c r="AU356" s="2299"/>
      <c r="AV356" s="521" t="s">
        <v>2502</v>
      </c>
      <c r="JQ356" s="752"/>
      <c r="JR356" s="753"/>
      <c r="JS356" s="636"/>
      <c r="JT356" s="636"/>
      <c r="JU356" s="636"/>
      <c r="JV356" s="636"/>
      <c r="JW356" s="636"/>
      <c r="JX356" s="636"/>
      <c r="JY356" s="754"/>
      <c r="KY356" s="755" t="s">
        <v>114</v>
      </c>
      <c r="KZ356" s="755" t="s">
        <v>46</v>
      </c>
      <c r="LA356" s="751" t="s">
        <v>46</v>
      </c>
      <c r="LB356" s="751" t="s">
        <v>23</v>
      </c>
      <c r="LC356" s="751" t="s">
        <v>44</v>
      </c>
      <c r="LD356" s="755" t="s">
        <v>103</v>
      </c>
    </row>
    <row r="357" spans="1:330" s="763" customFormat="1" ht="30" customHeight="1" thickBot="1" x14ac:dyDescent="0.25">
      <c r="A357" s="762"/>
      <c r="B357" s="700"/>
      <c r="C357" s="701"/>
      <c r="D357" s="701"/>
      <c r="E357" s="701"/>
      <c r="F357" s="701"/>
      <c r="G357" s="701"/>
      <c r="H357" s="701"/>
      <c r="I357" s="701"/>
      <c r="J357" s="789" t="s">
        <v>91</v>
      </c>
      <c r="K357" s="790" t="s">
        <v>2503</v>
      </c>
      <c r="L357" s="789" t="s">
        <v>91</v>
      </c>
      <c r="M357" s="790" t="s">
        <v>2503</v>
      </c>
      <c r="N357" s="789" t="s">
        <v>91</v>
      </c>
      <c r="O357" s="790" t="s">
        <v>2503</v>
      </c>
      <c r="P357" s="789" t="s">
        <v>91</v>
      </c>
      <c r="Q357" s="790" t="s">
        <v>2503</v>
      </c>
      <c r="R357" s="789" t="s">
        <v>91</v>
      </c>
      <c r="S357" s="790" t="s">
        <v>2503</v>
      </c>
      <c r="T357" s="789" t="s">
        <v>91</v>
      </c>
      <c r="U357" s="790" t="s">
        <v>2503</v>
      </c>
      <c r="V357" s="1763" t="s">
        <v>91</v>
      </c>
      <c r="W357" s="1764" t="s">
        <v>2503</v>
      </c>
      <c r="X357" s="789" t="s">
        <v>91</v>
      </c>
      <c r="Y357" s="790" t="s">
        <v>2503</v>
      </c>
      <c r="Z357" s="1763" t="s">
        <v>91</v>
      </c>
      <c r="AA357" s="1764" t="s">
        <v>2503</v>
      </c>
      <c r="AB357" s="1763" t="s">
        <v>91</v>
      </c>
      <c r="AC357" s="1764" t="s">
        <v>2503</v>
      </c>
      <c r="AD357" s="789" t="s">
        <v>91</v>
      </c>
      <c r="AE357" s="790" t="s">
        <v>2503</v>
      </c>
      <c r="AF357" s="789" t="s">
        <v>91</v>
      </c>
      <c r="AG357" s="790" t="s">
        <v>2503</v>
      </c>
      <c r="AH357" s="789" t="s">
        <v>91</v>
      </c>
      <c r="AI357" s="790" t="s">
        <v>2503</v>
      </c>
      <c r="AJ357" s="789" t="s">
        <v>91</v>
      </c>
      <c r="AK357" s="790" t="s">
        <v>2503</v>
      </c>
      <c r="AL357" s="789" t="s">
        <v>91</v>
      </c>
      <c r="AM357" s="790" t="s">
        <v>2503</v>
      </c>
      <c r="AN357" s="1763" t="s">
        <v>91</v>
      </c>
      <c r="AO357" s="1764" t="s">
        <v>2503</v>
      </c>
      <c r="AP357" s="1997" t="s">
        <v>91</v>
      </c>
      <c r="AQ357" s="1998" t="s">
        <v>2503</v>
      </c>
      <c r="AR357" s="789" t="s">
        <v>91</v>
      </c>
      <c r="AS357" s="790" t="s">
        <v>2503</v>
      </c>
      <c r="AT357" s="789" t="s">
        <v>91</v>
      </c>
      <c r="AU357" s="790" t="s">
        <v>2503</v>
      </c>
      <c r="AV357" s="922" t="s">
        <v>91</v>
      </c>
      <c r="JQ357" s="764"/>
      <c r="JR357" s="765"/>
      <c r="JS357" s="643"/>
      <c r="JT357" s="643"/>
      <c r="JU357" s="643"/>
      <c r="JV357" s="643"/>
      <c r="JW357" s="643"/>
      <c r="JX357" s="643"/>
      <c r="JY357" s="766"/>
      <c r="KY357" s="767" t="s">
        <v>114</v>
      </c>
      <c r="KZ357" s="767" t="s">
        <v>46</v>
      </c>
      <c r="LA357" s="763" t="s">
        <v>110</v>
      </c>
      <c r="LB357" s="763" t="s">
        <v>23</v>
      </c>
      <c r="LC357" s="763" t="s">
        <v>45</v>
      </c>
      <c r="LD357" s="767" t="s">
        <v>103</v>
      </c>
    </row>
    <row r="358" spans="1:330" s="1131" customFormat="1" ht="30" customHeight="1" thickBot="1" x14ac:dyDescent="0.35">
      <c r="A358" s="1156"/>
      <c r="B358" s="1118"/>
      <c r="C358" s="412" t="s">
        <v>43</v>
      </c>
      <c r="D358" s="412" t="s">
        <v>682</v>
      </c>
      <c r="E358" s="1119" t="s">
        <v>683</v>
      </c>
      <c r="F358" s="413"/>
      <c r="G358" s="413"/>
      <c r="H358" s="1120"/>
      <c r="I358" s="1121">
        <f>LP348</f>
        <v>388810.19999999995</v>
      </c>
      <c r="J358" s="1122"/>
      <c r="K358" s="1123">
        <f>K359+K368+K374+K377+K380</f>
        <v>0</v>
      </c>
      <c r="L358" s="791"/>
      <c r="M358" s="791">
        <f>M359+M368+M374+M377+M380</f>
        <v>0</v>
      </c>
      <c r="N358" s="791"/>
      <c r="O358" s="791">
        <f>O359+O368+O374+O377+O380</f>
        <v>0</v>
      </c>
      <c r="P358" s="791"/>
      <c r="Q358" s="791">
        <f>Q359+Q368+Q374+Q377+Q380</f>
        <v>0</v>
      </c>
      <c r="R358" s="791"/>
      <c r="S358" s="791">
        <f>S359+S368+S374+S377+S380</f>
        <v>0</v>
      </c>
      <c r="T358" s="791"/>
      <c r="U358" s="791">
        <f>U359+U368+U374+U377+U380</f>
        <v>0</v>
      </c>
      <c r="V358" s="1765"/>
      <c r="W358" s="1765">
        <f>W359+W368+W374+W377+W380</f>
        <v>36895.5</v>
      </c>
      <c r="X358" s="791"/>
      <c r="Y358" s="791">
        <f>Y359+Y368+Y374+Y377+Y380</f>
        <v>0</v>
      </c>
      <c r="Z358" s="1765"/>
      <c r="AA358" s="1765">
        <f>AA359+AA368+AA374+AA377+AA380</f>
        <v>0</v>
      </c>
      <c r="AB358" s="1765"/>
      <c r="AC358" s="1765">
        <f>AC359+AC368+AC374+AC377+AC380</f>
        <v>4646.1000000000004</v>
      </c>
      <c r="AD358" s="791"/>
      <c r="AE358" s="791">
        <f>AE359+AE368+AE374+AE377+AE380</f>
        <v>0</v>
      </c>
      <c r="AF358" s="791"/>
      <c r="AG358" s="791">
        <f>AG359+AG368+AG374+AG377+AG380</f>
        <v>0</v>
      </c>
      <c r="AH358" s="791"/>
      <c r="AI358" s="791">
        <f>AI359+AI368+AI374+AI377+AI380</f>
        <v>0</v>
      </c>
      <c r="AJ358" s="791"/>
      <c r="AK358" s="791">
        <f>AK359+AK368+AK374+AK377+AK380</f>
        <v>0</v>
      </c>
      <c r="AL358" s="791"/>
      <c r="AM358" s="791">
        <f>AM359+AM368+AM374+AM377+AM380</f>
        <v>11843</v>
      </c>
      <c r="AN358" s="1765"/>
      <c r="AO358" s="1765">
        <f>AO359+AO368+AO374+AO377+AO380</f>
        <v>13665</v>
      </c>
      <c r="AP358" s="2127"/>
      <c r="AQ358" s="2127">
        <f>AQ359+AQ368+AQ374+AQ377+AQ380</f>
        <v>606.34</v>
      </c>
      <c r="AR358" s="1123"/>
      <c r="AS358" s="1123">
        <f>AS359+AS368+AS374+AS377+AS380</f>
        <v>67655.94</v>
      </c>
      <c r="AT358" s="1123"/>
      <c r="AU358" s="1123">
        <f>AU359+AU368+AU374+AU377+AU380</f>
        <v>321154.26</v>
      </c>
      <c r="AV358" s="1124">
        <f>AU358/I358</f>
        <v>0.82599237365686407</v>
      </c>
      <c r="JQ358" s="1132"/>
      <c r="JR358" s="1137" t="s">
        <v>7</v>
      </c>
      <c r="JS358" s="1138" t="s">
        <v>31</v>
      </c>
      <c r="JT358" s="1134"/>
      <c r="JU358" s="1139">
        <f>JT358*G368</f>
        <v>0</v>
      </c>
      <c r="JV358" s="1139">
        <v>0</v>
      </c>
      <c r="JW358" s="1139">
        <f>JV358*G368</f>
        <v>0</v>
      </c>
      <c r="JX358" s="1139">
        <v>0</v>
      </c>
      <c r="JY358" s="1140">
        <f>JX358*G368</f>
        <v>0</v>
      </c>
      <c r="KW358" s="1136" t="s">
        <v>110</v>
      </c>
      <c r="KY358" s="1136" t="s">
        <v>105</v>
      </c>
      <c r="KZ358" s="1136" t="s">
        <v>46</v>
      </c>
      <c r="LD358" s="1136" t="s">
        <v>103</v>
      </c>
      <c r="LJ358" s="684">
        <f>IF(JS358="základní",I368,0)</f>
        <v>97892.88</v>
      </c>
      <c r="LK358" s="684">
        <f>IF(JS358="snížená",I368,0)</f>
        <v>0</v>
      </c>
      <c r="LL358" s="684">
        <f>IF(JS358="zákl. přenesená",I368,0)</f>
        <v>0</v>
      </c>
      <c r="LM358" s="684">
        <f>IF(JS358="sníž. přenesená",I368,0)</f>
        <v>0</v>
      </c>
      <c r="LN358" s="684">
        <f>IF(JS358="nulová",I368,0)</f>
        <v>0</v>
      </c>
      <c r="LO358" s="1136" t="s">
        <v>45</v>
      </c>
      <c r="LP358" s="684">
        <f>ROUND(H368*G368,2)</f>
        <v>97892.88</v>
      </c>
      <c r="LQ358" s="1136" t="s">
        <v>110</v>
      </c>
      <c r="LR358" s="1136" t="s">
        <v>1763</v>
      </c>
    </row>
    <row r="359" spans="1:330" s="3" customFormat="1" ht="30" customHeight="1" x14ac:dyDescent="0.2">
      <c r="A359" s="43"/>
      <c r="B359" s="550" t="s">
        <v>636</v>
      </c>
      <c r="C359" s="551" t="s">
        <v>105</v>
      </c>
      <c r="D359" s="552" t="s">
        <v>684</v>
      </c>
      <c r="E359" s="553" t="s">
        <v>685</v>
      </c>
      <c r="F359" s="554" t="s">
        <v>283</v>
      </c>
      <c r="G359" s="555">
        <v>822.17</v>
      </c>
      <c r="H359" s="556">
        <v>91.1</v>
      </c>
      <c r="I359" s="800">
        <f>ROUND(H359*G359,2)</f>
        <v>74899.69</v>
      </c>
      <c r="J359" s="783"/>
      <c r="K359" s="784">
        <f>ROUND(J359*$H359,2)</f>
        <v>0</v>
      </c>
      <c r="L359" s="783"/>
      <c r="M359" s="784">
        <f>ROUND(L359*$H359,2)</f>
        <v>0</v>
      </c>
      <c r="N359" s="783"/>
      <c r="O359" s="784">
        <f>ROUND(N359*$H359,2)</f>
        <v>0</v>
      </c>
      <c r="P359" s="783"/>
      <c r="Q359" s="784">
        <f>ROUND(P359*$H359,2)</f>
        <v>0</v>
      </c>
      <c r="R359" s="783"/>
      <c r="S359" s="784">
        <f>ROUND(R359*$H359,2)</f>
        <v>0</v>
      </c>
      <c r="T359" s="783"/>
      <c r="U359" s="784">
        <f>ROUND(T359*$H359,2)</f>
        <v>0</v>
      </c>
      <c r="V359" s="1757">
        <v>405</v>
      </c>
      <c r="W359" s="1758">
        <f>ROUND(V359*$H359,2)</f>
        <v>36895.5</v>
      </c>
      <c r="X359" s="783"/>
      <c r="Y359" s="784">
        <f>ROUND(X359*$H359,2)</f>
        <v>0</v>
      </c>
      <c r="Z359" s="1757"/>
      <c r="AA359" s="1758">
        <f>ROUND(Z359*$H359,2)</f>
        <v>0</v>
      </c>
      <c r="AB359" s="1757">
        <v>51</v>
      </c>
      <c r="AC359" s="1758">
        <f>ROUND(AB359*$H359,2)</f>
        <v>4646.1000000000004</v>
      </c>
      <c r="AD359" s="783"/>
      <c r="AE359" s="784">
        <f>ROUND(AD359*$H359,2)</f>
        <v>0</v>
      </c>
      <c r="AF359" s="783"/>
      <c r="AG359" s="784">
        <f>ROUND(AF359*$H359,2)</f>
        <v>0</v>
      </c>
      <c r="AH359" s="783"/>
      <c r="AI359" s="784">
        <f>ROUND(AH359*$H359,2)</f>
        <v>0</v>
      </c>
      <c r="AJ359" s="783"/>
      <c r="AK359" s="784">
        <f>ROUND(AJ359*$H359,2)</f>
        <v>0</v>
      </c>
      <c r="AL359" s="783">
        <v>130</v>
      </c>
      <c r="AM359" s="784">
        <f>ROUND(AL359*$H359,2)</f>
        <v>11843</v>
      </c>
      <c r="AN359" s="1757">
        <v>150</v>
      </c>
      <c r="AO359" s="1758">
        <f>ROUND(AN359*$H359,2)</f>
        <v>13665</v>
      </c>
      <c r="AP359" s="2121"/>
      <c r="AQ359" s="2122">
        <f>ROUND(AP359*$H359,2)</f>
        <v>0</v>
      </c>
      <c r="AR359" s="783">
        <f>AP359+AN359+AL359+AJ359+AH359+AF359+AD359+AB359+Z359+X359+V359+T359+R359+P359+N359+L359+J359</f>
        <v>736</v>
      </c>
      <c r="AS359" s="784">
        <f>ROUND(AR359*H359,2)</f>
        <v>67049.600000000006</v>
      </c>
      <c r="AT359" s="783">
        <f>G359-AR359</f>
        <v>86.169999999999959</v>
      </c>
      <c r="AU359" s="784">
        <f>ROUND(AT359*H359,2)</f>
        <v>7850.09</v>
      </c>
      <c r="AV359" s="1072">
        <f>AU359/I359</f>
        <v>0.10480804393182401</v>
      </c>
      <c r="JQ359" s="44"/>
      <c r="JR359" s="742"/>
      <c r="JS359" s="690"/>
      <c r="JT359" s="690"/>
      <c r="JU359" s="690"/>
      <c r="JV359" s="690"/>
      <c r="JW359" s="690"/>
      <c r="JX359" s="690"/>
      <c r="JY359" s="743"/>
      <c r="KY359" s="46" t="s">
        <v>112</v>
      </c>
      <c r="KZ359" s="46" t="s">
        <v>46</v>
      </c>
    </row>
    <row r="360" spans="1:330" s="745" customFormat="1" ht="30" customHeight="1" x14ac:dyDescent="0.2">
      <c r="A360" s="744"/>
      <c r="B360" s="625"/>
      <c r="C360" s="689" t="s">
        <v>112</v>
      </c>
      <c r="D360" s="690"/>
      <c r="E360" s="626" t="s">
        <v>687</v>
      </c>
      <c r="F360" s="690"/>
      <c r="G360" s="690"/>
      <c r="H360" s="197"/>
      <c r="I360" s="690"/>
      <c r="J360" s="779"/>
      <c r="K360" s="780"/>
      <c r="L360" s="779"/>
      <c r="M360" s="780"/>
      <c r="N360" s="779"/>
      <c r="O360" s="780"/>
      <c r="P360" s="779"/>
      <c r="Q360" s="780"/>
      <c r="R360" s="779"/>
      <c r="S360" s="780"/>
      <c r="T360" s="779"/>
      <c r="U360" s="780"/>
      <c r="V360" s="1753"/>
      <c r="W360" s="1754"/>
      <c r="X360" s="779"/>
      <c r="Y360" s="780"/>
      <c r="Z360" s="1753"/>
      <c r="AA360" s="1754"/>
      <c r="AB360" s="1753"/>
      <c r="AC360" s="1754"/>
      <c r="AD360" s="779"/>
      <c r="AE360" s="780"/>
      <c r="AF360" s="779"/>
      <c r="AG360" s="780"/>
      <c r="AH360" s="779"/>
      <c r="AI360" s="780"/>
      <c r="AJ360" s="779"/>
      <c r="AK360" s="780"/>
      <c r="AL360" s="779"/>
      <c r="AM360" s="780"/>
      <c r="AN360" s="1753"/>
      <c r="AO360" s="1754"/>
      <c r="AP360" s="2117"/>
      <c r="AQ360" s="2118"/>
      <c r="AR360" s="779"/>
      <c r="AS360" s="780"/>
      <c r="AT360" s="779"/>
      <c r="AU360" s="780"/>
      <c r="AV360" s="918"/>
      <c r="JQ360" s="746"/>
      <c r="JR360" s="747"/>
      <c r="JS360" s="630"/>
      <c r="JT360" s="630"/>
      <c r="JU360" s="630"/>
      <c r="JV360" s="630"/>
      <c r="JW360" s="630"/>
      <c r="JX360" s="630"/>
      <c r="JY360" s="748"/>
      <c r="KY360" s="749" t="s">
        <v>114</v>
      </c>
      <c r="KZ360" s="749" t="s">
        <v>46</v>
      </c>
      <c r="LA360" s="745" t="s">
        <v>45</v>
      </c>
      <c r="LB360" s="745" t="s">
        <v>23</v>
      </c>
      <c r="LC360" s="745" t="s">
        <v>44</v>
      </c>
      <c r="LD360" s="749" t="s">
        <v>103</v>
      </c>
    </row>
    <row r="361" spans="1:330" s="751" customFormat="1" ht="30" customHeight="1" x14ac:dyDescent="0.2">
      <c r="A361" s="750"/>
      <c r="B361" s="627"/>
      <c r="C361" s="689" t="s">
        <v>114</v>
      </c>
      <c r="D361" s="628" t="s">
        <v>7</v>
      </c>
      <c r="E361" s="629" t="s">
        <v>688</v>
      </c>
      <c r="F361" s="630"/>
      <c r="G361" s="628" t="s">
        <v>7</v>
      </c>
      <c r="H361" s="631"/>
      <c r="I361" s="630"/>
      <c r="J361" s="781"/>
      <c r="K361" s="782"/>
      <c r="L361" s="781"/>
      <c r="M361" s="782"/>
      <c r="N361" s="781"/>
      <c r="O361" s="782"/>
      <c r="P361" s="781"/>
      <c r="Q361" s="782"/>
      <c r="R361" s="781"/>
      <c r="S361" s="782"/>
      <c r="T361" s="781"/>
      <c r="U361" s="782"/>
      <c r="V361" s="1755"/>
      <c r="W361" s="1756"/>
      <c r="X361" s="781"/>
      <c r="Y361" s="782"/>
      <c r="Z361" s="1755"/>
      <c r="AA361" s="1756"/>
      <c r="AB361" s="1755"/>
      <c r="AC361" s="1756"/>
      <c r="AD361" s="781"/>
      <c r="AE361" s="782"/>
      <c r="AF361" s="781"/>
      <c r="AG361" s="782"/>
      <c r="AH361" s="781"/>
      <c r="AI361" s="782"/>
      <c r="AJ361" s="781"/>
      <c r="AK361" s="782"/>
      <c r="AL361" s="781"/>
      <c r="AM361" s="782"/>
      <c r="AN361" s="1755"/>
      <c r="AO361" s="1756"/>
      <c r="AP361" s="2119"/>
      <c r="AQ361" s="2120"/>
      <c r="AR361" s="781"/>
      <c r="AS361" s="782"/>
      <c r="AT361" s="781"/>
      <c r="AU361" s="782"/>
      <c r="AV361" s="919"/>
      <c r="JQ361" s="752"/>
      <c r="JR361" s="753"/>
      <c r="JS361" s="636"/>
      <c r="JT361" s="636"/>
      <c r="JU361" s="636"/>
      <c r="JV361" s="636"/>
      <c r="JW361" s="636"/>
      <c r="JX361" s="636"/>
      <c r="JY361" s="754"/>
      <c r="KY361" s="755" t="s">
        <v>114</v>
      </c>
      <c r="KZ361" s="755" t="s">
        <v>46</v>
      </c>
      <c r="LA361" s="751" t="s">
        <v>46</v>
      </c>
      <c r="LB361" s="751" t="s">
        <v>23</v>
      </c>
      <c r="LC361" s="751" t="s">
        <v>44</v>
      </c>
      <c r="LD361" s="755" t="s">
        <v>103</v>
      </c>
    </row>
    <row r="362" spans="1:330" s="751" customFormat="1" ht="30" customHeight="1" x14ac:dyDescent="0.2">
      <c r="A362" s="750"/>
      <c r="B362" s="633"/>
      <c r="C362" s="689" t="s">
        <v>114</v>
      </c>
      <c r="D362" s="634" t="s">
        <v>7</v>
      </c>
      <c r="E362" s="635" t="s">
        <v>1759</v>
      </c>
      <c r="F362" s="636"/>
      <c r="G362" s="637">
        <v>282.60000000000002</v>
      </c>
      <c r="H362" s="638"/>
      <c r="I362" s="636"/>
      <c r="J362" s="781"/>
      <c r="K362" s="782"/>
      <c r="L362" s="781"/>
      <c r="M362" s="782"/>
      <c r="N362" s="781"/>
      <c r="O362" s="782"/>
      <c r="P362" s="781"/>
      <c r="Q362" s="782"/>
      <c r="R362" s="781"/>
      <c r="S362" s="782"/>
      <c r="T362" s="781"/>
      <c r="U362" s="782"/>
      <c r="V362" s="1755"/>
      <c r="W362" s="1756"/>
      <c r="X362" s="781"/>
      <c r="Y362" s="782"/>
      <c r="Z362" s="1755"/>
      <c r="AA362" s="1756"/>
      <c r="AB362" s="1755"/>
      <c r="AC362" s="1756"/>
      <c r="AD362" s="781"/>
      <c r="AE362" s="782"/>
      <c r="AF362" s="781"/>
      <c r="AG362" s="782"/>
      <c r="AH362" s="781"/>
      <c r="AI362" s="782"/>
      <c r="AJ362" s="781"/>
      <c r="AK362" s="782"/>
      <c r="AL362" s="781"/>
      <c r="AM362" s="782"/>
      <c r="AN362" s="1755"/>
      <c r="AO362" s="1756"/>
      <c r="AP362" s="2119"/>
      <c r="AQ362" s="2120"/>
      <c r="AR362" s="781"/>
      <c r="AS362" s="782"/>
      <c r="AT362" s="781"/>
      <c r="AU362" s="782"/>
      <c r="AV362" s="919"/>
      <c r="JQ362" s="752"/>
      <c r="JR362" s="753"/>
      <c r="JS362" s="636"/>
      <c r="JT362" s="636"/>
      <c r="JU362" s="636"/>
      <c r="JV362" s="636"/>
      <c r="JW362" s="636"/>
      <c r="JX362" s="636"/>
      <c r="JY362" s="754"/>
      <c r="KY362" s="755" t="s">
        <v>114</v>
      </c>
      <c r="KZ362" s="755" t="s">
        <v>46</v>
      </c>
      <c r="LA362" s="751" t="s">
        <v>46</v>
      </c>
      <c r="LB362" s="751" t="s">
        <v>23</v>
      </c>
      <c r="LC362" s="751" t="s">
        <v>44</v>
      </c>
      <c r="LD362" s="755" t="s">
        <v>103</v>
      </c>
    </row>
    <row r="363" spans="1:330" s="763" customFormat="1" ht="30" customHeight="1" x14ac:dyDescent="0.2">
      <c r="A363" s="762"/>
      <c r="B363" s="627"/>
      <c r="C363" s="689" t="s">
        <v>114</v>
      </c>
      <c r="D363" s="628" t="s">
        <v>7</v>
      </c>
      <c r="E363" s="629" t="s">
        <v>690</v>
      </c>
      <c r="F363" s="630"/>
      <c r="G363" s="628" t="s">
        <v>7</v>
      </c>
      <c r="H363" s="631"/>
      <c r="I363" s="630"/>
      <c r="J363" s="787"/>
      <c r="K363" s="788"/>
      <c r="L363" s="787"/>
      <c r="M363" s="788"/>
      <c r="N363" s="787"/>
      <c r="O363" s="788"/>
      <c r="P363" s="787"/>
      <c r="Q363" s="788"/>
      <c r="R363" s="787"/>
      <c r="S363" s="788"/>
      <c r="T363" s="787"/>
      <c r="U363" s="788"/>
      <c r="V363" s="1761"/>
      <c r="W363" s="1762"/>
      <c r="X363" s="787"/>
      <c r="Y363" s="788"/>
      <c r="Z363" s="1761"/>
      <c r="AA363" s="1762"/>
      <c r="AB363" s="1761"/>
      <c r="AC363" s="1762"/>
      <c r="AD363" s="787"/>
      <c r="AE363" s="788"/>
      <c r="AF363" s="787"/>
      <c r="AG363" s="788"/>
      <c r="AH363" s="787"/>
      <c r="AI363" s="788"/>
      <c r="AJ363" s="787"/>
      <c r="AK363" s="788"/>
      <c r="AL363" s="787"/>
      <c r="AM363" s="788"/>
      <c r="AN363" s="1761"/>
      <c r="AO363" s="1762"/>
      <c r="AP363" s="2125"/>
      <c r="AQ363" s="2126"/>
      <c r="AR363" s="787"/>
      <c r="AS363" s="788"/>
      <c r="AT363" s="787"/>
      <c r="AU363" s="788"/>
      <c r="AV363" s="920"/>
      <c r="JQ363" s="764"/>
      <c r="JR363" s="765"/>
      <c r="JS363" s="643"/>
      <c r="JT363" s="643"/>
      <c r="JU363" s="643"/>
      <c r="JV363" s="643"/>
      <c r="JW363" s="643"/>
      <c r="JX363" s="643"/>
      <c r="JY363" s="766"/>
      <c r="KY363" s="767" t="s">
        <v>114</v>
      </c>
      <c r="KZ363" s="767" t="s">
        <v>46</v>
      </c>
      <c r="LA363" s="763" t="s">
        <v>110</v>
      </c>
      <c r="LB363" s="763" t="s">
        <v>23</v>
      </c>
      <c r="LC363" s="763" t="s">
        <v>45</v>
      </c>
      <c r="LD363" s="767" t="s">
        <v>103</v>
      </c>
    </row>
    <row r="364" spans="1:330" s="3" customFormat="1" ht="30" customHeight="1" x14ac:dyDescent="0.2">
      <c r="A364" s="43"/>
      <c r="B364" s="633"/>
      <c r="C364" s="689" t="s">
        <v>114</v>
      </c>
      <c r="D364" s="634" t="s">
        <v>7</v>
      </c>
      <c r="E364" s="635" t="s">
        <v>1760</v>
      </c>
      <c r="F364" s="636"/>
      <c r="G364" s="637">
        <v>532.35</v>
      </c>
      <c r="H364" s="638"/>
      <c r="I364" s="636"/>
      <c r="J364" s="777"/>
      <c r="K364" s="778"/>
      <c r="L364" s="777"/>
      <c r="M364" s="778"/>
      <c r="N364" s="777"/>
      <c r="O364" s="778"/>
      <c r="P364" s="777"/>
      <c r="Q364" s="778"/>
      <c r="R364" s="777"/>
      <c r="S364" s="778"/>
      <c r="T364" s="777"/>
      <c r="U364" s="778"/>
      <c r="V364" s="1751"/>
      <c r="W364" s="1752"/>
      <c r="X364" s="777"/>
      <c r="Y364" s="778"/>
      <c r="Z364" s="1751"/>
      <c r="AA364" s="1752"/>
      <c r="AB364" s="1751"/>
      <c r="AC364" s="1752"/>
      <c r="AD364" s="777"/>
      <c r="AE364" s="778"/>
      <c r="AF364" s="777"/>
      <c r="AG364" s="778"/>
      <c r="AH364" s="777"/>
      <c r="AI364" s="778"/>
      <c r="AJ364" s="777"/>
      <c r="AK364" s="778"/>
      <c r="AL364" s="777"/>
      <c r="AM364" s="778"/>
      <c r="AN364" s="1751"/>
      <c r="AO364" s="1752"/>
      <c r="AP364" s="2115"/>
      <c r="AQ364" s="2116"/>
      <c r="AR364" s="777"/>
      <c r="AS364" s="778"/>
      <c r="AT364" s="777"/>
      <c r="AU364" s="778"/>
      <c r="AV364" s="1071"/>
      <c r="JQ364" s="44"/>
      <c r="JR364" s="586" t="s">
        <v>7</v>
      </c>
      <c r="JS364" s="587" t="s">
        <v>31</v>
      </c>
      <c r="JT364" s="690"/>
      <c r="JU364" s="45">
        <f>JT364*G374</f>
        <v>0</v>
      </c>
      <c r="JV364" s="45">
        <v>0</v>
      </c>
      <c r="JW364" s="45">
        <f>JV364*G374</f>
        <v>0</v>
      </c>
      <c r="JX364" s="45">
        <v>0</v>
      </c>
      <c r="JY364" s="588">
        <f>JX364*G374</f>
        <v>0</v>
      </c>
      <c r="KW364" s="46" t="s">
        <v>110</v>
      </c>
      <c r="KY364" s="46" t="s">
        <v>105</v>
      </c>
      <c r="KZ364" s="46" t="s">
        <v>46</v>
      </c>
      <c r="LD364" s="46" t="s">
        <v>103</v>
      </c>
      <c r="LJ364" s="589">
        <f>IF(JS364="základní",I374,0)</f>
        <v>1003.58</v>
      </c>
      <c r="LK364" s="589">
        <f>IF(JS364="snížená",I374,0)</f>
        <v>0</v>
      </c>
      <c r="LL364" s="589">
        <f>IF(JS364="zákl. přenesená",I374,0)</f>
        <v>0</v>
      </c>
      <c r="LM364" s="589">
        <f>IF(JS364="sníž. přenesená",I374,0)</f>
        <v>0</v>
      </c>
      <c r="LN364" s="589">
        <f>IF(JS364="nulová",I374,0)</f>
        <v>0</v>
      </c>
      <c r="LO364" s="46" t="s">
        <v>45</v>
      </c>
      <c r="LP364" s="589">
        <f>ROUND(H374*G374,2)</f>
        <v>1003.58</v>
      </c>
      <c r="LQ364" s="46" t="s">
        <v>110</v>
      </c>
      <c r="LR364" s="46" t="s">
        <v>1766</v>
      </c>
    </row>
    <row r="365" spans="1:330" s="3" customFormat="1" ht="30" customHeight="1" x14ac:dyDescent="0.2">
      <c r="A365" s="43"/>
      <c r="B365" s="627"/>
      <c r="C365" s="689" t="s">
        <v>114</v>
      </c>
      <c r="D365" s="628" t="s">
        <v>7</v>
      </c>
      <c r="E365" s="629" t="s">
        <v>1761</v>
      </c>
      <c r="F365" s="630"/>
      <c r="G365" s="628" t="s">
        <v>7</v>
      </c>
      <c r="H365" s="631"/>
      <c r="I365" s="630"/>
      <c r="J365" s="777"/>
      <c r="K365" s="778"/>
      <c r="L365" s="777"/>
      <c r="M365" s="778"/>
      <c r="N365" s="777"/>
      <c r="O365" s="778"/>
      <c r="P365" s="777"/>
      <c r="Q365" s="778"/>
      <c r="R365" s="777"/>
      <c r="S365" s="778"/>
      <c r="T365" s="777"/>
      <c r="U365" s="778"/>
      <c r="V365" s="1751"/>
      <c r="W365" s="1752"/>
      <c r="X365" s="777"/>
      <c r="Y365" s="778"/>
      <c r="Z365" s="1751"/>
      <c r="AA365" s="1752"/>
      <c r="AB365" s="1751"/>
      <c r="AC365" s="1752"/>
      <c r="AD365" s="777"/>
      <c r="AE365" s="778"/>
      <c r="AF365" s="777"/>
      <c r="AG365" s="778"/>
      <c r="AH365" s="777"/>
      <c r="AI365" s="778"/>
      <c r="AJ365" s="777"/>
      <c r="AK365" s="778"/>
      <c r="AL365" s="777"/>
      <c r="AM365" s="778"/>
      <c r="AN365" s="1751"/>
      <c r="AO365" s="1752"/>
      <c r="AP365" s="2115"/>
      <c r="AQ365" s="2116"/>
      <c r="AR365" s="777"/>
      <c r="AS365" s="778"/>
      <c r="AT365" s="777"/>
      <c r="AU365" s="778"/>
      <c r="AV365" s="1071"/>
      <c r="JQ365" s="44"/>
      <c r="JR365" s="742"/>
      <c r="JS365" s="690"/>
      <c r="JT365" s="690"/>
      <c r="JU365" s="690"/>
      <c r="JV365" s="690"/>
      <c r="JW365" s="690"/>
      <c r="JX365" s="690"/>
      <c r="JY365" s="743"/>
      <c r="KY365" s="46" t="s">
        <v>112</v>
      </c>
      <c r="KZ365" s="46" t="s">
        <v>46</v>
      </c>
    </row>
    <row r="366" spans="1:330" s="751" customFormat="1" ht="30" customHeight="1" x14ac:dyDescent="0.2">
      <c r="A366" s="750"/>
      <c r="B366" s="633"/>
      <c r="C366" s="689" t="s">
        <v>114</v>
      </c>
      <c r="D366" s="634" t="s">
        <v>7</v>
      </c>
      <c r="E366" s="635" t="s">
        <v>1762</v>
      </c>
      <c r="F366" s="636"/>
      <c r="G366" s="637">
        <v>7.22</v>
      </c>
      <c r="H366" s="638"/>
      <c r="I366" s="636"/>
      <c r="J366" s="781"/>
      <c r="K366" s="782"/>
      <c r="L366" s="781"/>
      <c r="M366" s="782"/>
      <c r="N366" s="781"/>
      <c r="O366" s="782"/>
      <c r="P366" s="781"/>
      <c r="Q366" s="782"/>
      <c r="R366" s="781"/>
      <c r="S366" s="782"/>
      <c r="T366" s="781"/>
      <c r="U366" s="782"/>
      <c r="V366" s="1755"/>
      <c r="W366" s="1756"/>
      <c r="X366" s="781"/>
      <c r="Y366" s="782"/>
      <c r="Z366" s="1755"/>
      <c r="AA366" s="1756"/>
      <c r="AB366" s="1755"/>
      <c r="AC366" s="1756"/>
      <c r="AD366" s="781"/>
      <c r="AE366" s="782"/>
      <c r="AF366" s="781"/>
      <c r="AG366" s="782"/>
      <c r="AH366" s="781"/>
      <c r="AI366" s="782"/>
      <c r="AJ366" s="781"/>
      <c r="AK366" s="782"/>
      <c r="AL366" s="781"/>
      <c r="AM366" s="782"/>
      <c r="AN366" s="1755"/>
      <c r="AO366" s="1756"/>
      <c r="AP366" s="2119"/>
      <c r="AQ366" s="2120"/>
      <c r="AR366" s="781"/>
      <c r="AS366" s="782"/>
      <c r="AT366" s="781"/>
      <c r="AU366" s="782"/>
      <c r="AV366" s="919"/>
      <c r="JQ366" s="752"/>
      <c r="JR366" s="753"/>
      <c r="JS366" s="636"/>
      <c r="JT366" s="636"/>
      <c r="JU366" s="636"/>
      <c r="JV366" s="636"/>
      <c r="JW366" s="636"/>
      <c r="JX366" s="636"/>
      <c r="JY366" s="754"/>
      <c r="KY366" s="755" t="s">
        <v>114</v>
      </c>
      <c r="KZ366" s="755" t="s">
        <v>46</v>
      </c>
      <c r="LA366" s="751" t="s">
        <v>46</v>
      </c>
      <c r="LB366" s="751" t="s">
        <v>23</v>
      </c>
      <c r="LC366" s="751" t="s">
        <v>45</v>
      </c>
      <c r="LD366" s="755" t="s">
        <v>103</v>
      </c>
    </row>
    <row r="367" spans="1:330" s="3" customFormat="1" ht="30" customHeight="1" x14ac:dyDescent="0.2">
      <c r="A367" s="43"/>
      <c r="B367" s="640"/>
      <c r="C367" s="689" t="s">
        <v>114</v>
      </c>
      <c r="D367" s="641" t="s">
        <v>7</v>
      </c>
      <c r="E367" s="642" t="s">
        <v>132</v>
      </c>
      <c r="F367" s="643"/>
      <c r="G367" s="644">
        <v>822.17000000000007</v>
      </c>
      <c r="H367" s="645"/>
      <c r="I367" s="643"/>
      <c r="J367" s="777"/>
      <c r="K367" s="778"/>
      <c r="L367" s="777"/>
      <c r="M367" s="778"/>
      <c r="N367" s="777"/>
      <c r="O367" s="778"/>
      <c r="P367" s="777"/>
      <c r="Q367" s="778"/>
      <c r="R367" s="777"/>
      <c r="S367" s="778"/>
      <c r="T367" s="777"/>
      <c r="U367" s="778"/>
      <c r="V367" s="1751"/>
      <c r="W367" s="1752"/>
      <c r="X367" s="777"/>
      <c r="Y367" s="778"/>
      <c r="Z367" s="1751"/>
      <c r="AA367" s="1752"/>
      <c r="AB367" s="1751"/>
      <c r="AC367" s="1752"/>
      <c r="AD367" s="777"/>
      <c r="AE367" s="778"/>
      <c r="AF367" s="777"/>
      <c r="AG367" s="778"/>
      <c r="AH367" s="777"/>
      <c r="AI367" s="778"/>
      <c r="AJ367" s="777"/>
      <c r="AK367" s="778"/>
      <c r="AL367" s="777"/>
      <c r="AM367" s="778"/>
      <c r="AN367" s="1751"/>
      <c r="AO367" s="1752"/>
      <c r="AP367" s="2115"/>
      <c r="AQ367" s="2116"/>
      <c r="AR367" s="777"/>
      <c r="AS367" s="778"/>
      <c r="AT367" s="777"/>
      <c r="AU367" s="778"/>
      <c r="AV367" s="1071"/>
      <c r="JQ367" s="44"/>
      <c r="JR367" s="586" t="s">
        <v>7</v>
      </c>
      <c r="JS367" s="587" t="s">
        <v>31</v>
      </c>
      <c r="JT367" s="690"/>
      <c r="JU367" s="45">
        <f>JT367*G377</f>
        <v>0</v>
      </c>
      <c r="JV367" s="45">
        <v>0</v>
      </c>
      <c r="JW367" s="45">
        <f>JV367*G377</f>
        <v>0</v>
      </c>
      <c r="JX367" s="45">
        <v>0</v>
      </c>
      <c r="JY367" s="588">
        <f>JX367*G377</f>
        <v>0</v>
      </c>
      <c r="KW367" s="46" t="s">
        <v>110</v>
      </c>
      <c r="KY367" s="46" t="s">
        <v>105</v>
      </c>
      <c r="KZ367" s="46" t="s">
        <v>46</v>
      </c>
      <c r="LD367" s="46" t="s">
        <v>103</v>
      </c>
      <c r="LJ367" s="589">
        <f>IF(JS367="základní",I377,0)</f>
        <v>73996.649999999994</v>
      </c>
      <c r="LK367" s="589">
        <f>IF(JS367="snížená",I377,0)</f>
        <v>0</v>
      </c>
      <c r="LL367" s="589">
        <f>IF(JS367="zákl. přenesená",I377,0)</f>
        <v>0</v>
      </c>
      <c r="LM367" s="589">
        <f>IF(JS367="sníž. přenesená",I377,0)</f>
        <v>0</v>
      </c>
      <c r="LN367" s="589">
        <f>IF(JS367="nulová",I377,0)</f>
        <v>0</v>
      </c>
      <c r="LO367" s="46" t="s">
        <v>45</v>
      </c>
      <c r="LP367" s="589">
        <f>ROUND(H377*G377,2)</f>
        <v>73996.649999999994</v>
      </c>
      <c r="LQ367" s="46" t="s">
        <v>110</v>
      </c>
      <c r="LR367" s="46" t="s">
        <v>1768</v>
      </c>
    </row>
    <row r="368" spans="1:330" s="3" customFormat="1" ht="30" customHeight="1" x14ac:dyDescent="0.2">
      <c r="A368" s="43"/>
      <c r="B368" s="1652" t="s">
        <v>643</v>
      </c>
      <c r="C368" s="1653" t="s">
        <v>105</v>
      </c>
      <c r="D368" s="1654" t="s">
        <v>692</v>
      </c>
      <c r="E368" s="1655" t="s">
        <v>693</v>
      </c>
      <c r="F368" s="1656" t="s">
        <v>283</v>
      </c>
      <c r="G368" s="1657">
        <v>13787.73</v>
      </c>
      <c r="H368" s="1658">
        <v>7.1</v>
      </c>
      <c r="I368" s="1659">
        <f>ROUND(H368*G368,2)</f>
        <v>97892.88</v>
      </c>
      <c r="J368" s="783"/>
      <c r="K368" s="784">
        <f>ROUND(J368*$H368,2)</f>
        <v>0</v>
      </c>
      <c r="L368" s="783"/>
      <c r="M368" s="784">
        <f>ROUND(L368*$H368,2)</f>
        <v>0</v>
      </c>
      <c r="N368" s="783"/>
      <c r="O368" s="784">
        <f>ROUND(N368*$H368,2)</f>
        <v>0</v>
      </c>
      <c r="P368" s="783"/>
      <c r="Q368" s="784">
        <f>ROUND(P368*$H368,2)</f>
        <v>0</v>
      </c>
      <c r="R368" s="783"/>
      <c r="S368" s="784">
        <f>ROUND(R368*$H368,2)</f>
        <v>0</v>
      </c>
      <c r="T368" s="783"/>
      <c r="U368" s="784">
        <f>ROUND(T368*$H368,2)</f>
        <v>0</v>
      </c>
      <c r="V368" s="1757">
        <v>0</v>
      </c>
      <c r="W368" s="1758">
        <f>ROUND(V368*$H368,2)</f>
        <v>0</v>
      </c>
      <c r="X368" s="783"/>
      <c r="Y368" s="784">
        <f>ROUND(X368*$H368,2)</f>
        <v>0</v>
      </c>
      <c r="Z368" s="1757"/>
      <c r="AA368" s="1758">
        <f>ROUND(Z368*$H368,2)</f>
        <v>0</v>
      </c>
      <c r="AB368" s="1757"/>
      <c r="AC368" s="1758">
        <f>ROUND(AB368*$H368,2)</f>
        <v>0</v>
      </c>
      <c r="AD368" s="783"/>
      <c r="AE368" s="784">
        <f>ROUND(AD368*$H368,2)</f>
        <v>0</v>
      </c>
      <c r="AF368" s="783"/>
      <c r="AG368" s="784">
        <f>ROUND(AF368*$H368,2)</f>
        <v>0</v>
      </c>
      <c r="AH368" s="783"/>
      <c r="AI368" s="784">
        <f>ROUND(AH368*$H368,2)</f>
        <v>0</v>
      </c>
      <c r="AJ368" s="783"/>
      <c r="AK368" s="784">
        <f>ROUND(AJ368*$H368,2)</f>
        <v>0</v>
      </c>
      <c r="AL368" s="783"/>
      <c r="AM368" s="784">
        <f>ROUND(AL368*$H368,2)</f>
        <v>0</v>
      </c>
      <c r="AN368" s="1757"/>
      <c r="AO368" s="1758">
        <f>ROUND(AN368*$H368,2)</f>
        <v>0</v>
      </c>
      <c r="AP368" s="2121">
        <v>85.4</v>
      </c>
      <c r="AQ368" s="2122">
        <f>ROUND(AP368*$H368,2)</f>
        <v>606.34</v>
      </c>
      <c r="AR368" s="783">
        <f>AP368+AN368+AL368+AJ368+AH368+AF368+AD368+AB368+Z368+X368+V368+T368+R368+P368+N368+L368+J368</f>
        <v>85.4</v>
      </c>
      <c r="AS368" s="784">
        <f>ROUND(AR368*H368,2)</f>
        <v>606.34</v>
      </c>
      <c r="AT368" s="2134">
        <f>G368-AR368</f>
        <v>13702.33</v>
      </c>
      <c r="AU368" s="2135">
        <f>ROUND(AT368*H368,2)</f>
        <v>97286.54</v>
      </c>
      <c r="AV368" s="2136">
        <f>AU368/I368</f>
        <v>0.99380608681652827</v>
      </c>
      <c r="JQ368" s="44"/>
      <c r="JR368" s="742"/>
      <c r="JS368" s="690"/>
      <c r="JT368" s="690"/>
      <c r="JU368" s="690"/>
      <c r="JV368" s="690"/>
      <c r="JW368" s="690"/>
      <c r="JX368" s="690"/>
      <c r="JY368" s="743"/>
      <c r="KY368" s="46" t="s">
        <v>112</v>
      </c>
      <c r="KZ368" s="46" t="s">
        <v>46</v>
      </c>
    </row>
    <row r="369" spans="1:330" s="751" customFormat="1" ht="30" customHeight="1" x14ac:dyDescent="0.2">
      <c r="A369" s="750"/>
      <c r="B369" s="625"/>
      <c r="C369" s="689" t="s">
        <v>112</v>
      </c>
      <c r="D369" s="690"/>
      <c r="E369" s="626" t="s">
        <v>687</v>
      </c>
      <c r="F369" s="690"/>
      <c r="G369" s="690"/>
      <c r="H369" s="197"/>
      <c r="I369" s="690"/>
      <c r="J369" s="781"/>
      <c r="K369" s="782"/>
      <c r="L369" s="781"/>
      <c r="M369" s="782"/>
      <c r="N369" s="781"/>
      <c r="O369" s="782"/>
      <c r="P369" s="781"/>
      <c r="Q369" s="782"/>
      <c r="R369" s="781"/>
      <c r="S369" s="782"/>
      <c r="T369" s="781"/>
      <c r="U369" s="782"/>
      <c r="V369" s="1755"/>
      <c r="W369" s="1756"/>
      <c r="X369" s="781"/>
      <c r="Y369" s="782"/>
      <c r="Z369" s="1755"/>
      <c r="AA369" s="1756"/>
      <c r="AB369" s="1755"/>
      <c r="AC369" s="1756"/>
      <c r="AD369" s="781"/>
      <c r="AE369" s="782"/>
      <c r="AF369" s="781"/>
      <c r="AG369" s="782"/>
      <c r="AH369" s="781"/>
      <c r="AI369" s="782"/>
      <c r="AJ369" s="781"/>
      <c r="AK369" s="782"/>
      <c r="AL369" s="781"/>
      <c r="AM369" s="782"/>
      <c r="AN369" s="1755"/>
      <c r="AO369" s="1756"/>
      <c r="AP369" s="2119"/>
      <c r="AQ369" s="2120"/>
      <c r="AR369" s="781"/>
      <c r="AS369" s="782"/>
      <c r="AT369" s="781"/>
      <c r="AU369" s="782"/>
      <c r="AV369" s="919"/>
      <c r="JQ369" s="752"/>
      <c r="JR369" s="753"/>
      <c r="JS369" s="636"/>
      <c r="JT369" s="636"/>
      <c r="JU369" s="636"/>
      <c r="JV369" s="636"/>
      <c r="JW369" s="636"/>
      <c r="JX369" s="636"/>
      <c r="JY369" s="754"/>
      <c r="KY369" s="755" t="s">
        <v>114</v>
      </c>
      <c r="KZ369" s="755" t="s">
        <v>46</v>
      </c>
      <c r="LA369" s="751" t="s">
        <v>46</v>
      </c>
      <c r="LB369" s="751" t="s">
        <v>23</v>
      </c>
      <c r="LC369" s="751" t="s">
        <v>45</v>
      </c>
      <c r="LD369" s="755" t="s">
        <v>103</v>
      </c>
    </row>
    <row r="370" spans="1:330" s="3" customFormat="1" ht="30" customHeight="1" x14ac:dyDescent="0.2">
      <c r="A370" s="43"/>
      <c r="B370" s="627"/>
      <c r="C370" s="689" t="s">
        <v>114</v>
      </c>
      <c r="D370" s="628" t="s">
        <v>7</v>
      </c>
      <c r="E370" s="629" t="s">
        <v>695</v>
      </c>
      <c r="F370" s="630"/>
      <c r="G370" s="628" t="s">
        <v>7</v>
      </c>
      <c r="H370" s="631"/>
      <c r="I370" s="630"/>
      <c r="J370" s="777"/>
      <c r="K370" s="778"/>
      <c r="L370" s="777"/>
      <c r="M370" s="778"/>
      <c r="N370" s="777"/>
      <c r="O370" s="778"/>
      <c r="P370" s="777"/>
      <c r="Q370" s="778"/>
      <c r="R370" s="777"/>
      <c r="S370" s="778"/>
      <c r="T370" s="777"/>
      <c r="U370" s="778"/>
      <c r="V370" s="1751"/>
      <c r="W370" s="1752"/>
      <c r="X370" s="777"/>
      <c r="Y370" s="778"/>
      <c r="Z370" s="1751"/>
      <c r="AA370" s="1752"/>
      <c r="AB370" s="1751"/>
      <c r="AC370" s="1752"/>
      <c r="AD370" s="777"/>
      <c r="AE370" s="778"/>
      <c r="AF370" s="777"/>
      <c r="AG370" s="778"/>
      <c r="AH370" s="777"/>
      <c r="AI370" s="778"/>
      <c r="AJ370" s="777"/>
      <c r="AK370" s="778"/>
      <c r="AL370" s="777"/>
      <c r="AM370" s="778"/>
      <c r="AN370" s="1751"/>
      <c r="AO370" s="1752"/>
      <c r="AP370" s="2115"/>
      <c r="AQ370" s="2116"/>
      <c r="AR370" s="777"/>
      <c r="AS370" s="778"/>
      <c r="AT370" s="777"/>
      <c r="AU370" s="778"/>
      <c r="AV370" s="1071"/>
      <c r="JQ370" s="44"/>
      <c r="JR370" s="586" t="s">
        <v>7</v>
      </c>
      <c r="JS370" s="587" t="s">
        <v>31</v>
      </c>
      <c r="JT370" s="690"/>
      <c r="JU370" s="45">
        <f>JT370*G380</f>
        <v>0</v>
      </c>
      <c r="JV370" s="45">
        <v>0</v>
      </c>
      <c r="JW370" s="45">
        <f>JV370*G380</f>
        <v>0</v>
      </c>
      <c r="JX370" s="45">
        <v>0</v>
      </c>
      <c r="JY370" s="588">
        <f>JX370*G380</f>
        <v>0</v>
      </c>
      <c r="KW370" s="46" t="s">
        <v>110</v>
      </c>
      <c r="KY370" s="46" t="s">
        <v>105</v>
      </c>
      <c r="KZ370" s="46" t="s">
        <v>46</v>
      </c>
      <c r="LD370" s="46" t="s">
        <v>103</v>
      </c>
      <c r="LJ370" s="589">
        <f>IF(JS370="základní",I380,0)</f>
        <v>141017.4</v>
      </c>
      <c r="LK370" s="589">
        <f>IF(JS370="snížená",I380,0)</f>
        <v>0</v>
      </c>
      <c r="LL370" s="589">
        <f>IF(JS370="zákl. přenesená",I380,0)</f>
        <v>0</v>
      </c>
      <c r="LM370" s="589">
        <f>IF(JS370="sníž. přenesená",I380,0)</f>
        <v>0</v>
      </c>
      <c r="LN370" s="589">
        <f>IF(JS370="nulová",I380,0)</f>
        <v>0</v>
      </c>
      <c r="LO370" s="46" t="s">
        <v>45</v>
      </c>
      <c r="LP370" s="589">
        <f>ROUND(H380*G380,2)</f>
        <v>141017.4</v>
      </c>
      <c r="LQ370" s="46" t="s">
        <v>110</v>
      </c>
      <c r="LR370" s="46" t="s">
        <v>1770</v>
      </c>
    </row>
    <row r="371" spans="1:330" s="3" customFormat="1" ht="30" customHeight="1" x14ac:dyDescent="0.2">
      <c r="A371" s="43"/>
      <c r="B371" s="633"/>
      <c r="C371" s="689" t="s">
        <v>114</v>
      </c>
      <c r="D371" s="634" t="s">
        <v>7</v>
      </c>
      <c r="E371" s="635" t="s">
        <v>1764</v>
      </c>
      <c r="F371" s="636"/>
      <c r="G371" s="637">
        <v>2608.38</v>
      </c>
      <c r="H371" s="638"/>
      <c r="I371" s="636"/>
      <c r="J371" s="777"/>
      <c r="K371" s="778"/>
      <c r="L371" s="777"/>
      <c r="M371" s="778"/>
      <c r="N371" s="777"/>
      <c r="O371" s="778"/>
      <c r="P371" s="777"/>
      <c r="Q371" s="778"/>
      <c r="R371" s="777"/>
      <c r="S371" s="778"/>
      <c r="T371" s="777"/>
      <c r="U371" s="778"/>
      <c r="V371" s="1751"/>
      <c r="W371" s="1752"/>
      <c r="X371" s="777"/>
      <c r="Y371" s="778"/>
      <c r="Z371" s="1751"/>
      <c r="AA371" s="1752"/>
      <c r="AB371" s="1751"/>
      <c r="AC371" s="1752"/>
      <c r="AD371" s="777"/>
      <c r="AE371" s="778"/>
      <c r="AF371" s="777"/>
      <c r="AG371" s="778"/>
      <c r="AH371" s="777"/>
      <c r="AI371" s="778"/>
      <c r="AJ371" s="777"/>
      <c r="AK371" s="778"/>
      <c r="AL371" s="777"/>
      <c r="AM371" s="778"/>
      <c r="AN371" s="1751"/>
      <c r="AO371" s="1752"/>
      <c r="AP371" s="2115"/>
      <c r="AQ371" s="2116"/>
      <c r="AR371" s="777"/>
      <c r="AS371" s="778"/>
      <c r="AT371" s="777"/>
      <c r="AU371" s="778"/>
      <c r="AV371" s="1071"/>
      <c r="JQ371" s="44"/>
      <c r="JR371" s="742"/>
      <c r="JS371" s="690"/>
      <c r="JT371" s="690"/>
      <c r="JU371" s="690"/>
      <c r="JV371" s="690"/>
      <c r="JW371" s="690"/>
      <c r="JX371" s="690"/>
      <c r="JY371" s="743"/>
      <c r="KY371" s="46" t="s">
        <v>112</v>
      </c>
      <c r="KZ371" s="46" t="s">
        <v>46</v>
      </c>
    </row>
    <row r="372" spans="1:330" s="751" customFormat="1" ht="30" customHeight="1" x14ac:dyDescent="0.2">
      <c r="A372" s="750"/>
      <c r="B372" s="633"/>
      <c r="C372" s="689" t="s">
        <v>114</v>
      </c>
      <c r="D372" s="634" t="s">
        <v>7</v>
      </c>
      <c r="E372" s="635" t="s">
        <v>1765</v>
      </c>
      <c r="F372" s="636"/>
      <c r="G372" s="637">
        <v>11179.35</v>
      </c>
      <c r="H372" s="638"/>
      <c r="I372" s="636"/>
      <c r="J372" s="781"/>
      <c r="K372" s="782"/>
      <c r="L372" s="781"/>
      <c r="M372" s="782"/>
      <c r="N372" s="781"/>
      <c r="O372" s="782"/>
      <c r="P372" s="781"/>
      <c r="Q372" s="782"/>
      <c r="R372" s="781"/>
      <c r="S372" s="782"/>
      <c r="T372" s="781"/>
      <c r="U372" s="782"/>
      <c r="V372" s="1755"/>
      <c r="W372" s="1756"/>
      <c r="X372" s="781"/>
      <c r="Y372" s="782"/>
      <c r="Z372" s="1755"/>
      <c r="AA372" s="1756"/>
      <c r="AB372" s="1755"/>
      <c r="AC372" s="1756"/>
      <c r="AD372" s="781"/>
      <c r="AE372" s="782"/>
      <c r="AF372" s="781"/>
      <c r="AG372" s="782"/>
      <c r="AH372" s="781"/>
      <c r="AI372" s="782"/>
      <c r="AJ372" s="781"/>
      <c r="AK372" s="782"/>
      <c r="AL372" s="781"/>
      <c r="AM372" s="782"/>
      <c r="AN372" s="1755"/>
      <c r="AO372" s="1756"/>
      <c r="AP372" s="2119"/>
      <c r="AQ372" s="2120"/>
      <c r="AR372" s="781"/>
      <c r="AS372" s="782"/>
      <c r="AT372" s="781"/>
      <c r="AU372" s="782"/>
      <c r="AV372" s="919"/>
      <c r="JQ372" s="752"/>
      <c r="JR372" s="753"/>
      <c r="JS372" s="636"/>
      <c r="JT372" s="636"/>
      <c r="JU372" s="636"/>
      <c r="JV372" s="636"/>
      <c r="JW372" s="636"/>
      <c r="JX372" s="636"/>
      <c r="JY372" s="754"/>
      <c r="KY372" s="755" t="s">
        <v>114</v>
      </c>
      <c r="KZ372" s="755" t="s">
        <v>46</v>
      </c>
      <c r="LA372" s="751" t="s">
        <v>46</v>
      </c>
      <c r="LB372" s="751" t="s">
        <v>23</v>
      </c>
      <c r="LC372" s="751" t="s">
        <v>45</v>
      </c>
      <c r="LD372" s="755" t="s">
        <v>103</v>
      </c>
    </row>
    <row r="373" spans="1:330" s="734" customFormat="1" ht="30" customHeight="1" x14ac:dyDescent="0.25">
      <c r="A373" s="733"/>
      <c r="B373" s="640"/>
      <c r="C373" s="689" t="s">
        <v>114</v>
      </c>
      <c r="D373" s="641" t="s">
        <v>7</v>
      </c>
      <c r="E373" s="642" t="s">
        <v>132</v>
      </c>
      <c r="F373" s="643"/>
      <c r="G373" s="644">
        <v>13787.73</v>
      </c>
      <c r="H373" s="645"/>
      <c r="I373" s="643"/>
      <c r="J373" s="792"/>
      <c r="K373" s="793"/>
      <c r="L373" s="792"/>
      <c r="M373" s="793"/>
      <c r="N373" s="792"/>
      <c r="O373" s="793"/>
      <c r="P373" s="792"/>
      <c r="Q373" s="793"/>
      <c r="R373" s="792"/>
      <c r="S373" s="793"/>
      <c r="T373" s="792"/>
      <c r="U373" s="793"/>
      <c r="V373" s="1766"/>
      <c r="W373" s="1767"/>
      <c r="X373" s="792"/>
      <c r="Y373" s="793"/>
      <c r="Z373" s="1766"/>
      <c r="AA373" s="1767"/>
      <c r="AB373" s="1766"/>
      <c r="AC373" s="1767"/>
      <c r="AD373" s="792"/>
      <c r="AE373" s="793"/>
      <c r="AF373" s="792"/>
      <c r="AG373" s="793"/>
      <c r="AH373" s="792"/>
      <c r="AI373" s="793"/>
      <c r="AJ373" s="792"/>
      <c r="AK373" s="793"/>
      <c r="AL373" s="792"/>
      <c r="AM373" s="793"/>
      <c r="AN373" s="1766"/>
      <c r="AO373" s="1767"/>
      <c r="AP373" s="2128"/>
      <c r="AQ373" s="2129"/>
      <c r="AR373" s="792"/>
      <c r="AS373" s="793"/>
      <c r="AT373" s="792"/>
      <c r="AU373" s="793"/>
      <c r="AV373" s="1066"/>
      <c r="JQ373" s="735"/>
      <c r="JR373" s="736"/>
      <c r="JS373" s="624"/>
      <c r="JT373" s="624"/>
      <c r="JU373" s="737">
        <f>SUM(JU374:JU375)</f>
        <v>0</v>
      </c>
      <c r="JV373" s="624"/>
      <c r="JW373" s="737">
        <f>SUM(JW374:JW375)</f>
        <v>0</v>
      </c>
      <c r="JX373" s="624"/>
      <c r="JY373" s="738">
        <f>SUM(JY374:JY375)</f>
        <v>0</v>
      </c>
      <c r="KW373" s="739" t="s">
        <v>45</v>
      </c>
      <c r="KY373" s="740" t="s">
        <v>43</v>
      </c>
      <c r="KZ373" s="740" t="s">
        <v>45</v>
      </c>
      <c r="LD373" s="739" t="s">
        <v>103</v>
      </c>
      <c r="LP373" s="741">
        <f>SUM(LP374:LP375)</f>
        <v>353083.36</v>
      </c>
    </row>
    <row r="374" spans="1:330" s="3" customFormat="1" ht="30" customHeight="1" x14ac:dyDescent="0.2">
      <c r="A374" s="43"/>
      <c r="B374" s="1652" t="s">
        <v>648</v>
      </c>
      <c r="C374" s="1653" t="s">
        <v>105</v>
      </c>
      <c r="D374" s="1654" t="s">
        <v>1540</v>
      </c>
      <c r="E374" s="1655" t="s">
        <v>1541</v>
      </c>
      <c r="F374" s="1656" t="s">
        <v>283</v>
      </c>
      <c r="G374" s="1657">
        <v>7.22</v>
      </c>
      <c r="H374" s="1658">
        <v>139</v>
      </c>
      <c r="I374" s="1659">
        <f>ROUND(H374*G374,2)</f>
        <v>1003.58</v>
      </c>
      <c r="J374" s="783"/>
      <c r="K374" s="784">
        <f>ROUND(J374*$H374,2)</f>
        <v>0</v>
      </c>
      <c r="L374" s="783"/>
      <c r="M374" s="784">
        <f>ROUND(L374*$H374,2)</f>
        <v>0</v>
      </c>
      <c r="N374" s="783"/>
      <c r="O374" s="784">
        <f>ROUND(N374*$H374,2)</f>
        <v>0</v>
      </c>
      <c r="P374" s="783"/>
      <c r="Q374" s="784">
        <f>ROUND(P374*$H374,2)</f>
        <v>0</v>
      </c>
      <c r="R374" s="783"/>
      <c r="S374" s="784">
        <f>ROUND(R374*$H374,2)</f>
        <v>0</v>
      </c>
      <c r="T374" s="783"/>
      <c r="U374" s="784">
        <f>ROUND(T374*$H374,2)</f>
        <v>0</v>
      </c>
      <c r="V374" s="1757"/>
      <c r="W374" s="1758">
        <f>ROUND(V374*$H374,2)</f>
        <v>0</v>
      </c>
      <c r="X374" s="783"/>
      <c r="Y374" s="784">
        <f>ROUND(X374*$H374,2)</f>
        <v>0</v>
      </c>
      <c r="Z374" s="1757"/>
      <c r="AA374" s="1758">
        <f>ROUND(Z374*$H374,2)</f>
        <v>0</v>
      </c>
      <c r="AB374" s="1757"/>
      <c r="AC374" s="1758">
        <f>ROUND(AB374*$H374,2)</f>
        <v>0</v>
      </c>
      <c r="AD374" s="783"/>
      <c r="AE374" s="784">
        <f>ROUND(AD374*$H374,2)</f>
        <v>0</v>
      </c>
      <c r="AF374" s="783"/>
      <c r="AG374" s="784">
        <f>ROUND(AF374*$H374,2)</f>
        <v>0</v>
      </c>
      <c r="AH374" s="783"/>
      <c r="AI374" s="784">
        <f>ROUND(AH374*$H374,2)</f>
        <v>0</v>
      </c>
      <c r="AJ374" s="783"/>
      <c r="AK374" s="784">
        <f>ROUND(AJ374*$H374,2)</f>
        <v>0</v>
      </c>
      <c r="AL374" s="783"/>
      <c r="AM374" s="784">
        <f>ROUND(AL374*$H374,2)</f>
        <v>0</v>
      </c>
      <c r="AN374" s="1757"/>
      <c r="AO374" s="1758">
        <f>ROUND(AN374*$H374,2)</f>
        <v>0</v>
      </c>
      <c r="AP374" s="2121"/>
      <c r="AQ374" s="2122">
        <f>ROUND(AP374*$H374,2)</f>
        <v>0</v>
      </c>
      <c r="AR374" s="783">
        <f>AP374+AN374+AL374+AJ374+AH374+AF374+AD374+AB374+Z374+X374+V374+T374+R374+P374+N374+L374+J374</f>
        <v>0</v>
      </c>
      <c r="AS374" s="784">
        <f>ROUND(AR374*H374,2)</f>
        <v>0</v>
      </c>
      <c r="AT374" s="2134">
        <f>G374-AR374</f>
        <v>7.22</v>
      </c>
      <c r="AU374" s="2135">
        <f>ROUND(AT374*H374,2)</f>
        <v>1003.58</v>
      </c>
      <c r="AV374" s="2136">
        <f>AU374/I374</f>
        <v>1</v>
      </c>
      <c r="JQ374" s="44"/>
      <c r="JR374" s="586" t="s">
        <v>7</v>
      </c>
      <c r="JS374" s="587" t="s">
        <v>31</v>
      </c>
      <c r="JT374" s="690"/>
      <c r="JU374" s="45">
        <f>JT374*G386</f>
        <v>0</v>
      </c>
      <c r="JV374" s="45">
        <v>0</v>
      </c>
      <c r="JW374" s="45">
        <f>JV374*G386</f>
        <v>0</v>
      </c>
      <c r="JX374" s="45">
        <v>0</v>
      </c>
      <c r="JY374" s="588">
        <f>JX374*G386</f>
        <v>0</v>
      </c>
      <c r="KW374" s="46" t="s">
        <v>110</v>
      </c>
      <c r="KY374" s="46" t="s">
        <v>105</v>
      </c>
      <c r="KZ374" s="46" t="s">
        <v>46</v>
      </c>
      <c r="LD374" s="46" t="s">
        <v>103</v>
      </c>
      <c r="LJ374" s="589">
        <f>IF(JS374="základní",I386,0)</f>
        <v>353083.36</v>
      </c>
      <c r="LK374" s="589">
        <f>IF(JS374="snížená",I386,0)</f>
        <v>0</v>
      </c>
      <c r="LL374" s="589">
        <f>IF(JS374="zákl. přenesená",I386,0)</f>
        <v>0</v>
      </c>
      <c r="LM374" s="589">
        <f>IF(JS374="sníž. přenesená",I386,0)</f>
        <v>0</v>
      </c>
      <c r="LN374" s="589">
        <f>IF(JS374="nulová",I386,0)</f>
        <v>0</v>
      </c>
      <c r="LO374" s="46" t="s">
        <v>45</v>
      </c>
      <c r="LP374" s="589">
        <f>ROUND(H386*G386,2)</f>
        <v>353083.36</v>
      </c>
      <c r="LQ374" s="46" t="s">
        <v>110</v>
      </c>
      <c r="LR374" s="46" t="s">
        <v>1772</v>
      </c>
    </row>
    <row r="375" spans="1:330" s="3" customFormat="1" ht="30" customHeight="1" x14ac:dyDescent="0.2">
      <c r="A375" s="43"/>
      <c r="B375" s="625"/>
      <c r="C375" s="689" t="s">
        <v>112</v>
      </c>
      <c r="D375" s="690"/>
      <c r="E375" s="626" t="s">
        <v>701</v>
      </c>
      <c r="F375" s="690"/>
      <c r="G375" s="690"/>
      <c r="H375" s="197"/>
      <c r="I375" s="690"/>
      <c r="J375" s="777"/>
      <c r="K375" s="778"/>
      <c r="L375" s="777"/>
      <c r="M375" s="778"/>
      <c r="N375" s="777"/>
      <c r="O375" s="778"/>
      <c r="P375" s="777"/>
      <c r="Q375" s="778"/>
      <c r="R375" s="777"/>
      <c r="S375" s="778"/>
      <c r="T375" s="777"/>
      <c r="U375" s="778"/>
      <c r="V375" s="1751"/>
      <c r="W375" s="1752"/>
      <c r="X375" s="777"/>
      <c r="Y375" s="778"/>
      <c r="Z375" s="1751"/>
      <c r="AA375" s="1752"/>
      <c r="AB375" s="1751"/>
      <c r="AC375" s="1752"/>
      <c r="AD375" s="777"/>
      <c r="AE375" s="778"/>
      <c r="AF375" s="777"/>
      <c r="AG375" s="778"/>
      <c r="AH375" s="777"/>
      <c r="AI375" s="778"/>
      <c r="AJ375" s="777"/>
      <c r="AK375" s="778"/>
      <c r="AL375" s="777"/>
      <c r="AM375" s="778"/>
      <c r="AN375" s="1751"/>
      <c r="AO375" s="1752"/>
      <c r="AP375" s="2115"/>
      <c r="AQ375" s="2116"/>
      <c r="AR375" s="777"/>
      <c r="AS375" s="778"/>
      <c r="AT375" s="777"/>
      <c r="AU375" s="778"/>
      <c r="AV375" s="1071"/>
      <c r="JQ375" s="44"/>
      <c r="JR375" s="768"/>
      <c r="JS375" s="769"/>
      <c r="JT375" s="769"/>
      <c r="JU375" s="769"/>
      <c r="JV375" s="769"/>
      <c r="JW375" s="769"/>
      <c r="JX375" s="769"/>
      <c r="JY375" s="770"/>
      <c r="KY375" s="46" t="s">
        <v>112</v>
      </c>
      <c r="KZ375" s="46" t="s">
        <v>46</v>
      </c>
    </row>
    <row r="376" spans="1:330" s="3" customFormat="1" ht="30" customHeight="1" x14ac:dyDescent="0.2">
      <c r="A376" s="771"/>
      <c r="B376" s="633"/>
      <c r="C376" s="689" t="s">
        <v>114</v>
      </c>
      <c r="D376" s="634" t="s">
        <v>7</v>
      </c>
      <c r="E376" s="635" t="s">
        <v>1767</v>
      </c>
      <c r="F376" s="636"/>
      <c r="G376" s="637">
        <v>7.22</v>
      </c>
      <c r="H376" s="638"/>
      <c r="I376" s="636"/>
      <c r="J376" s="777"/>
      <c r="K376" s="778"/>
      <c r="L376" s="777"/>
      <c r="M376" s="778"/>
      <c r="N376" s="777"/>
      <c r="O376" s="778"/>
      <c r="P376" s="777"/>
      <c r="Q376" s="778"/>
      <c r="R376" s="777"/>
      <c r="S376" s="778"/>
      <c r="T376" s="777"/>
      <c r="U376" s="778"/>
      <c r="V376" s="1751"/>
      <c r="W376" s="1752"/>
      <c r="X376" s="777"/>
      <c r="Y376" s="778"/>
      <c r="Z376" s="1751"/>
      <c r="AA376" s="1752"/>
      <c r="AB376" s="1751"/>
      <c r="AC376" s="1752"/>
      <c r="AD376" s="777"/>
      <c r="AE376" s="778"/>
      <c r="AF376" s="777"/>
      <c r="AG376" s="778"/>
      <c r="AH376" s="777"/>
      <c r="AI376" s="778"/>
      <c r="AJ376" s="777"/>
      <c r="AK376" s="778"/>
      <c r="AL376" s="777"/>
      <c r="AM376" s="778"/>
      <c r="AN376" s="1751"/>
      <c r="AO376" s="1752"/>
      <c r="AP376" s="2115"/>
      <c r="AQ376" s="2116"/>
      <c r="AR376" s="777"/>
      <c r="AS376" s="778"/>
      <c r="AT376" s="777"/>
      <c r="AU376" s="778"/>
      <c r="AV376" s="1071"/>
      <c r="JQ376" s="44"/>
    </row>
    <row r="377" spans="1:330" s="584" customFormat="1" ht="30" customHeight="1" x14ac:dyDescent="0.25">
      <c r="B377" s="1652" t="s">
        <v>654</v>
      </c>
      <c r="C377" s="1653" t="s">
        <v>105</v>
      </c>
      <c r="D377" s="1654" t="s">
        <v>698</v>
      </c>
      <c r="E377" s="1655" t="s">
        <v>699</v>
      </c>
      <c r="F377" s="1656" t="s">
        <v>283</v>
      </c>
      <c r="G377" s="1657">
        <v>532.35</v>
      </c>
      <c r="H377" s="1658">
        <v>139</v>
      </c>
      <c r="I377" s="1659">
        <f>ROUND(H377*G377,2)</f>
        <v>73996.649999999994</v>
      </c>
      <c r="J377" s="783"/>
      <c r="K377" s="784">
        <f>ROUND(J377*$H377,2)</f>
        <v>0</v>
      </c>
      <c r="L377" s="783"/>
      <c r="M377" s="784">
        <f>ROUND(L377*$H377,2)</f>
        <v>0</v>
      </c>
      <c r="N377" s="783"/>
      <c r="O377" s="784">
        <f>ROUND(N377*$H377,2)</f>
        <v>0</v>
      </c>
      <c r="P377" s="783"/>
      <c r="Q377" s="784">
        <f>ROUND(P377*$H377,2)</f>
        <v>0</v>
      </c>
      <c r="R377" s="783"/>
      <c r="S377" s="784">
        <f>ROUND(R377*$H377,2)</f>
        <v>0</v>
      </c>
      <c r="T377" s="783"/>
      <c r="U377" s="784">
        <f>ROUND(T377*$H377,2)</f>
        <v>0</v>
      </c>
      <c r="V377" s="1757"/>
      <c r="W377" s="1758">
        <f>ROUND(V377*$H377,2)</f>
        <v>0</v>
      </c>
      <c r="X377" s="783"/>
      <c r="Y377" s="784">
        <f>ROUND(X377*$H377,2)</f>
        <v>0</v>
      </c>
      <c r="Z377" s="1757"/>
      <c r="AA377" s="1758">
        <f>ROUND(Z377*$H377,2)</f>
        <v>0</v>
      </c>
      <c r="AB377" s="1757"/>
      <c r="AC377" s="1758">
        <f>ROUND(AB377*$H377,2)</f>
        <v>0</v>
      </c>
      <c r="AD377" s="783"/>
      <c r="AE377" s="784">
        <f>ROUND(AD377*$H377,2)</f>
        <v>0</v>
      </c>
      <c r="AF377" s="783"/>
      <c r="AG377" s="784">
        <f>ROUND(AF377*$H377,2)</f>
        <v>0</v>
      </c>
      <c r="AH377" s="783"/>
      <c r="AI377" s="784">
        <f>ROUND(AH377*$H377,2)</f>
        <v>0</v>
      </c>
      <c r="AJ377" s="783"/>
      <c r="AK377" s="784">
        <f>ROUND(AJ377*$H377,2)</f>
        <v>0</v>
      </c>
      <c r="AL377" s="783"/>
      <c r="AM377" s="784">
        <f>ROUND(AL377*$H377,2)</f>
        <v>0</v>
      </c>
      <c r="AN377" s="1757">
        <v>0</v>
      </c>
      <c r="AO377" s="1758">
        <f>ROUND(AN377*$H377,2)</f>
        <v>0</v>
      </c>
      <c r="AP377" s="2121"/>
      <c r="AQ377" s="2122">
        <f>ROUND(AP377*$H377,2)</f>
        <v>0</v>
      </c>
      <c r="AR377" s="783">
        <f>AP377+AN377+AL377+AJ377+AH377+AF377+AD377+AB377+Z377+X377+V377+T377+R377+P377+N377+L377+J377</f>
        <v>0</v>
      </c>
      <c r="AS377" s="784">
        <f>ROUND(AR377*H377,2)</f>
        <v>0</v>
      </c>
      <c r="AT377" s="2134">
        <f>G377-AR377</f>
        <v>532.35</v>
      </c>
      <c r="AU377" s="2135">
        <f>ROUND(AT377*H377,2)</f>
        <v>73996.649999999994</v>
      </c>
      <c r="AV377" s="2136">
        <f>AU377/I377</f>
        <v>1</v>
      </c>
    </row>
    <row r="378" spans="1:330" s="584" customFormat="1" ht="30" customHeight="1" x14ac:dyDescent="0.25">
      <c r="B378" s="625"/>
      <c r="C378" s="689" t="s">
        <v>112</v>
      </c>
      <c r="D378" s="690"/>
      <c r="E378" s="626" t="s">
        <v>701</v>
      </c>
      <c r="F378" s="690"/>
      <c r="G378" s="690"/>
      <c r="H378" s="197"/>
      <c r="I378" s="690"/>
      <c r="J378" s="794"/>
      <c r="K378" s="795"/>
      <c r="L378" s="794"/>
      <c r="M378" s="795"/>
      <c r="N378" s="794"/>
      <c r="O378" s="795"/>
      <c r="P378" s="794"/>
      <c r="Q378" s="795"/>
      <c r="R378" s="794"/>
      <c r="S378" s="795"/>
      <c r="T378" s="794"/>
      <c r="U378" s="795"/>
      <c r="V378" s="1768"/>
      <c r="W378" s="1769"/>
      <c r="X378" s="794"/>
      <c r="Y378" s="795"/>
      <c r="Z378" s="1768"/>
      <c r="AA378" s="1769"/>
      <c r="AB378" s="1768"/>
      <c r="AC378" s="1769"/>
      <c r="AD378" s="794"/>
      <c r="AE378" s="795"/>
      <c r="AF378" s="794"/>
      <c r="AG378" s="795"/>
      <c r="AH378" s="794"/>
      <c r="AI378" s="795"/>
      <c r="AJ378" s="794"/>
      <c r="AK378" s="795"/>
      <c r="AL378" s="794"/>
      <c r="AM378" s="795"/>
      <c r="AN378" s="1768"/>
      <c r="AO378" s="1769"/>
      <c r="AP378" s="2130"/>
      <c r="AQ378" s="2131"/>
      <c r="AR378" s="794"/>
      <c r="AS378" s="795"/>
      <c r="AT378" s="794"/>
      <c r="AU378" s="795"/>
      <c r="AV378" s="1073"/>
    </row>
    <row r="379" spans="1:330" s="584" customFormat="1" ht="30" customHeight="1" x14ac:dyDescent="0.25">
      <c r="B379" s="633"/>
      <c r="C379" s="689" t="s">
        <v>114</v>
      </c>
      <c r="D379" s="634" t="s">
        <v>7</v>
      </c>
      <c r="E379" s="635" t="s">
        <v>1769</v>
      </c>
      <c r="F379" s="636"/>
      <c r="G379" s="637">
        <v>532.35</v>
      </c>
      <c r="H379" s="638"/>
      <c r="I379" s="636"/>
      <c r="J379" s="794"/>
      <c r="K379" s="795"/>
      <c r="L379" s="794"/>
      <c r="M379" s="795"/>
      <c r="N379" s="794"/>
      <c r="O379" s="795"/>
      <c r="P379" s="794"/>
      <c r="Q379" s="795"/>
      <c r="R379" s="794"/>
      <c r="S379" s="795"/>
      <c r="T379" s="794"/>
      <c r="U379" s="795"/>
      <c r="V379" s="1768"/>
      <c r="W379" s="1769"/>
      <c r="X379" s="794"/>
      <c r="Y379" s="795"/>
      <c r="Z379" s="1768"/>
      <c r="AA379" s="1769"/>
      <c r="AB379" s="1768"/>
      <c r="AC379" s="1769"/>
      <c r="AD379" s="794"/>
      <c r="AE379" s="795"/>
      <c r="AF379" s="794"/>
      <c r="AG379" s="795"/>
      <c r="AH379" s="794"/>
      <c r="AI379" s="795"/>
      <c r="AJ379" s="794"/>
      <c r="AK379" s="795"/>
      <c r="AL379" s="794"/>
      <c r="AM379" s="795"/>
      <c r="AN379" s="1768"/>
      <c r="AO379" s="1769"/>
      <c r="AP379" s="2130"/>
      <c r="AQ379" s="2131"/>
      <c r="AR379" s="794"/>
      <c r="AS379" s="795"/>
      <c r="AT379" s="794"/>
      <c r="AU379" s="795"/>
      <c r="AV379" s="1073"/>
    </row>
    <row r="380" spans="1:330" s="584" customFormat="1" ht="30" customHeight="1" x14ac:dyDescent="0.25">
      <c r="B380" s="1652" t="s">
        <v>660</v>
      </c>
      <c r="C380" s="1653" t="s">
        <v>105</v>
      </c>
      <c r="D380" s="1654" t="s">
        <v>703</v>
      </c>
      <c r="E380" s="1655" t="s">
        <v>704</v>
      </c>
      <c r="F380" s="1656" t="s">
        <v>283</v>
      </c>
      <c r="G380" s="1657">
        <v>282.60000000000002</v>
      </c>
      <c r="H380" s="1658">
        <v>499</v>
      </c>
      <c r="I380" s="1659">
        <f>ROUND(H380*G380,2)</f>
        <v>141017.4</v>
      </c>
      <c r="J380" s="783"/>
      <c r="K380" s="784">
        <f>ROUND(J380*$H380,2)</f>
        <v>0</v>
      </c>
      <c r="L380" s="783"/>
      <c r="M380" s="784">
        <f>ROUND(L380*$H380,2)</f>
        <v>0</v>
      </c>
      <c r="N380" s="783"/>
      <c r="O380" s="784">
        <f>ROUND(N380*$H380,2)</f>
        <v>0</v>
      </c>
      <c r="P380" s="783"/>
      <c r="Q380" s="784">
        <f>ROUND(P380*$H380,2)</f>
        <v>0</v>
      </c>
      <c r="R380" s="783"/>
      <c r="S380" s="784">
        <f>ROUND(R380*$H380,2)</f>
        <v>0</v>
      </c>
      <c r="T380" s="783"/>
      <c r="U380" s="784">
        <f>ROUND(T380*$H380,2)</f>
        <v>0</v>
      </c>
      <c r="V380" s="1757"/>
      <c r="W380" s="1758">
        <f>ROUND(V380*$H380,2)</f>
        <v>0</v>
      </c>
      <c r="X380" s="783"/>
      <c r="Y380" s="784">
        <f>ROUND(X380*$H380,2)</f>
        <v>0</v>
      </c>
      <c r="Z380" s="1757"/>
      <c r="AA380" s="1758">
        <f>ROUND(Z380*$H380,2)</f>
        <v>0</v>
      </c>
      <c r="AB380" s="1757"/>
      <c r="AC380" s="1758">
        <f>ROUND(AB380*$H380,2)</f>
        <v>0</v>
      </c>
      <c r="AD380" s="783"/>
      <c r="AE380" s="784">
        <f>ROUND(AD380*$H380,2)</f>
        <v>0</v>
      </c>
      <c r="AF380" s="783"/>
      <c r="AG380" s="784">
        <f>ROUND(AF380*$H380,2)</f>
        <v>0</v>
      </c>
      <c r="AH380" s="783"/>
      <c r="AI380" s="784">
        <f>ROUND(AH380*$H380,2)</f>
        <v>0</v>
      </c>
      <c r="AJ380" s="783"/>
      <c r="AK380" s="784">
        <f>ROUND(AJ380*$H380,2)</f>
        <v>0</v>
      </c>
      <c r="AL380" s="783"/>
      <c r="AM380" s="784">
        <f>ROUND(AL380*$H380,2)</f>
        <v>0</v>
      </c>
      <c r="AN380" s="1757"/>
      <c r="AO380" s="1758">
        <f>ROUND(AN380*$H380,2)</f>
        <v>0</v>
      </c>
      <c r="AP380" s="2121"/>
      <c r="AQ380" s="2122">
        <f>ROUND(AP380*$H380,2)</f>
        <v>0</v>
      </c>
      <c r="AR380" s="783">
        <f>AP380+AN380+AL380+AJ380+AH380+AF380+AD380+AB380+Z380+X380+V380+T380+R380+P380+N380+L380+J380</f>
        <v>0</v>
      </c>
      <c r="AS380" s="784">
        <f>ROUND(AR380*H380,2)</f>
        <v>0</v>
      </c>
      <c r="AT380" s="2134">
        <f>G380-AR380</f>
        <v>282.60000000000002</v>
      </c>
      <c r="AU380" s="2135">
        <f>ROUND(AT380*H380,2)</f>
        <v>141017.4</v>
      </c>
      <c r="AV380" s="2136">
        <f>AU380/I380</f>
        <v>1</v>
      </c>
    </row>
    <row r="381" spans="1:330" s="584" customFormat="1" ht="30" customHeight="1" x14ac:dyDescent="0.25">
      <c r="B381" s="625"/>
      <c r="C381" s="689" t="s">
        <v>112</v>
      </c>
      <c r="D381" s="690"/>
      <c r="E381" s="626" t="s">
        <v>701</v>
      </c>
      <c r="F381" s="690"/>
      <c r="G381" s="690"/>
      <c r="H381" s="197"/>
      <c r="I381" s="690"/>
      <c r="J381" s="794"/>
      <c r="K381" s="795"/>
      <c r="L381" s="794"/>
      <c r="M381" s="795"/>
      <c r="N381" s="794"/>
      <c r="O381" s="795"/>
      <c r="P381" s="794"/>
      <c r="Q381" s="795"/>
      <c r="R381" s="794"/>
      <c r="S381" s="795"/>
      <c r="T381" s="794"/>
      <c r="U381" s="795"/>
      <c r="V381" s="1768"/>
      <c r="W381" s="1769"/>
      <c r="X381" s="794"/>
      <c r="Y381" s="795"/>
      <c r="Z381" s="1768"/>
      <c r="AA381" s="1769"/>
      <c r="AB381" s="1768"/>
      <c r="AC381" s="1769"/>
      <c r="AD381" s="794"/>
      <c r="AE381" s="795"/>
      <c r="AF381" s="794"/>
      <c r="AG381" s="795"/>
      <c r="AH381" s="794"/>
      <c r="AI381" s="795"/>
      <c r="AJ381" s="794"/>
      <c r="AK381" s="795"/>
      <c r="AL381" s="794"/>
      <c r="AM381" s="795"/>
      <c r="AN381" s="1768"/>
      <c r="AO381" s="1769"/>
      <c r="AP381" s="2130"/>
      <c r="AQ381" s="2131"/>
      <c r="AR381" s="794"/>
      <c r="AS381" s="795"/>
      <c r="AT381" s="794"/>
      <c r="AU381" s="795"/>
      <c r="AV381" s="1073"/>
    </row>
    <row r="382" spans="1:330" s="584" customFormat="1" ht="30" customHeight="1" thickBot="1" x14ac:dyDescent="0.3">
      <c r="B382" s="633"/>
      <c r="C382" s="689" t="s">
        <v>114</v>
      </c>
      <c r="D382" s="634" t="s">
        <v>7</v>
      </c>
      <c r="E382" s="635" t="s">
        <v>1771</v>
      </c>
      <c r="F382" s="636"/>
      <c r="G382" s="637">
        <v>282.60000000000002</v>
      </c>
      <c r="H382" s="638"/>
      <c r="I382" s="636"/>
      <c r="J382" s="794"/>
      <c r="K382" s="795"/>
      <c r="L382" s="794"/>
      <c r="M382" s="795"/>
      <c r="N382" s="794"/>
      <c r="O382" s="795"/>
      <c r="P382" s="794"/>
      <c r="Q382" s="795"/>
      <c r="R382" s="794"/>
      <c r="S382" s="795"/>
      <c r="T382" s="794"/>
      <c r="U382" s="795"/>
      <c r="V382" s="1768"/>
      <c r="W382" s="1769"/>
      <c r="X382" s="794"/>
      <c r="Y382" s="795"/>
      <c r="Z382" s="1768"/>
      <c r="AA382" s="1769"/>
      <c r="AB382" s="1768"/>
      <c r="AC382" s="1769"/>
      <c r="AD382" s="794"/>
      <c r="AE382" s="795"/>
      <c r="AF382" s="794"/>
      <c r="AG382" s="795"/>
      <c r="AH382" s="794"/>
      <c r="AI382" s="795"/>
      <c r="AJ382" s="794"/>
      <c r="AK382" s="795"/>
      <c r="AL382" s="794"/>
      <c r="AM382" s="795"/>
      <c r="AN382" s="1768"/>
      <c r="AO382" s="1769"/>
      <c r="AP382" s="2130"/>
      <c r="AQ382" s="2131"/>
      <c r="AR382" s="794"/>
      <c r="AS382" s="795"/>
      <c r="AT382" s="794"/>
      <c r="AU382" s="795"/>
      <c r="AV382" s="1073"/>
    </row>
    <row r="383" spans="1:330" s="584" customFormat="1" ht="30" customHeight="1" thickBot="1" x14ac:dyDescent="0.3">
      <c r="B383" s="602"/>
      <c r="C383" s="603"/>
      <c r="D383" s="603"/>
      <c r="E383" s="603"/>
      <c r="F383" s="603"/>
      <c r="G383" s="603"/>
      <c r="H383" s="604"/>
      <c r="I383" s="603"/>
      <c r="J383" s="2255" t="s">
        <v>2484</v>
      </c>
      <c r="K383" s="2266"/>
      <c r="L383" s="2275" t="s">
        <v>2485</v>
      </c>
      <c r="M383" s="2266"/>
      <c r="N383" s="2255" t="s">
        <v>2486</v>
      </c>
      <c r="O383" s="2266"/>
      <c r="P383" s="2255" t="s">
        <v>2487</v>
      </c>
      <c r="Q383" s="2266"/>
      <c r="R383" s="2255" t="s">
        <v>2488</v>
      </c>
      <c r="S383" s="2266"/>
      <c r="T383" s="2255" t="s">
        <v>2489</v>
      </c>
      <c r="U383" s="2266"/>
      <c r="V383" s="2270" t="s">
        <v>2490</v>
      </c>
      <c r="W383" s="2271"/>
      <c r="X383" s="2255" t="s">
        <v>2491</v>
      </c>
      <c r="Y383" s="2266"/>
      <c r="Z383" s="2270" t="s">
        <v>2492</v>
      </c>
      <c r="AA383" s="2271"/>
      <c r="AB383" s="2270" t="s">
        <v>2493</v>
      </c>
      <c r="AC383" s="2271"/>
      <c r="AD383" s="2255" t="s">
        <v>2494</v>
      </c>
      <c r="AE383" s="2266"/>
      <c r="AF383" s="2255" t="s">
        <v>2495</v>
      </c>
      <c r="AG383" s="2266"/>
      <c r="AH383" s="2255" t="s">
        <v>2496</v>
      </c>
      <c r="AI383" s="2266"/>
      <c r="AJ383" s="2255" t="s">
        <v>2497</v>
      </c>
      <c r="AK383" s="2266"/>
      <c r="AL383" s="2255" t="s">
        <v>2498</v>
      </c>
      <c r="AM383" s="2266"/>
      <c r="AN383" s="2270" t="s">
        <v>2499</v>
      </c>
      <c r="AO383" s="2271"/>
      <c r="AP383" s="2272" t="s">
        <v>2504</v>
      </c>
      <c r="AQ383" s="2273"/>
      <c r="AR383" s="2255" t="s">
        <v>2500</v>
      </c>
      <c r="AS383" s="2266"/>
      <c r="AT383" s="2255" t="s">
        <v>2501</v>
      </c>
      <c r="AU383" s="2299"/>
      <c r="AV383" s="521" t="s">
        <v>2502</v>
      </c>
    </row>
    <row r="384" spans="1:330" s="584" customFormat="1" ht="30" customHeight="1" thickBot="1" x14ac:dyDescent="0.3">
      <c r="B384" s="602"/>
      <c r="C384" s="603"/>
      <c r="D384" s="603"/>
      <c r="E384" s="603"/>
      <c r="F384" s="603"/>
      <c r="G384" s="603"/>
      <c r="H384" s="604"/>
      <c r="I384" s="603"/>
      <c r="J384" s="789" t="s">
        <v>91</v>
      </c>
      <c r="K384" s="790" t="s">
        <v>2503</v>
      </c>
      <c r="L384" s="789" t="s">
        <v>91</v>
      </c>
      <c r="M384" s="790" t="s">
        <v>2503</v>
      </c>
      <c r="N384" s="789" t="s">
        <v>91</v>
      </c>
      <c r="O384" s="790" t="s">
        <v>2503</v>
      </c>
      <c r="P384" s="789" t="s">
        <v>91</v>
      </c>
      <c r="Q384" s="790" t="s">
        <v>2503</v>
      </c>
      <c r="R384" s="789" t="s">
        <v>91</v>
      </c>
      <c r="S384" s="790" t="s">
        <v>2503</v>
      </c>
      <c r="T384" s="789" t="s">
        <v>91</v>
      </c>
      <c r="U384" s="790" t="s">
        <v>2503</v>
      </c>
      <c r="V384" s="1763" t="s">
        <v>91</v>
      </c>
      <c r="W384" s="1764" t="s">
        <v>2503</v>
      </c>
      <c r="X384" s="789" t="s">
        <v>91</v>
      </c>
      <c r="Y384" s="790" t="s">
        <v>2503</v>
      </c>
      <c r="Z384" s="1763" t="s">
        <v>91</v>
      </c>
      <c r="AA384" s="1764" t="s">
        <v>2503</v>
      </c>
      <c r="AB384" s="1763" t="s">
        <v>91</v>
      </c>
      <c r="AC384" s="1764" t="s">
        <v>2503</v>
      </c>
      <c r="AD384" s="789" t="s">
        <v>91</v>
      </c>
      <c r="AE384" s="790" t="s">
        <v>2503</v>
      </c>
      <c r="AF384" s="789" t="s">
        <v>91</v>
      </c>
      <c r="AG384" s="790" t="s">
        <v>2503</v>
      </c>
      <c r="AH384" s="789" t="s">
        <v>91</v>
      </c>
      <c r="AI384" s="790" t="s">
        <v>2503</v>
      </c>
      <c r="AJ384" s="789" t="s">
        <v>91</v>
      </c>
      <c r="AK384" s="790" t="s">
        <v>2503</v>
      </c>
      <c r="AL384" s="789" t="s">
        <v>91</v>
      </c>
      <c r="AM384" s="790" t="s">
        <v>2503</v>
      </c>
      <c r="AN384" s="1763" t="s">
        <v>91</v>
      </c>
      <c r="AO384" s="1764" t="s">
        <v>2503</v>
      </c>
      <c r="AP384" s="1997" t="s">
        <v>91</v>
      </c>
      <c r="AQ384" s="1998" t="s">
        <v>2503</v>
      </c>
      <c r="AR384" s="789" t="s">
        <v>91</v>
      </c>
      <c r="AS384" s="790" t="s">
        <v>2503</v>
      </c>
      <c r="AT384" s="789" t="s">
        <v>91</v>
      </c>
      <c r="AU384" s="790" t="s">
        <v>2503</v>
      </c>
      <c r="AV384" s="922" t="s">
        <v>91</v>
      </c>
    </row>
    <row r="385" spans="2:48" s="1117" customFormat="1" ht="30" customHeight="1" thickBot="1" x14ac:dyDescent="0.35">
      <c r="B385" s="1118"/>
      <c r="C385" s="412" t="s">
        <v>43</v>
      </c>
      <c r="D385" s="412" t="s">
        <v>707</v>
      </c>
      <c r="E385" s="1119" t="s">
        <v>708</v>
      </c>
      <c r="F385" s="413"/>
      <c r="G385" s="413"/>
      <c r="H385" s="1120"/>
      <c r="I385" s="1121">
        <f>LP373</f>
        <v>353083.36</v>
      </c>
      <c r="J385" s="1122"/>
      <c r="K385" s="1123">
        <f>K386</f>
        <v>0</v>
      </c>
      <c r="L385" s="791"/>
      <c r="M385" s="791">
        <f>M386</f>
        <v>0</v>
      </c>
      <c r="N385" s="791"/>
      <c r="O385" s="791">
        <f>O386</f>
        <v>0</v>
      </c>
      <c r="P385" s="791"/>
      <c r="Q385" s="791">
        <f>Q386</f>
        <v>0</v>
      </c>
      <c r="R385" s="791"/>
      <c r="S385" s="791">
        <f>S386</f>
        <v>0</v>
      </c>
      <c r="T385" s="791"/>
      <c r="U385" s="791">
        <f>U386</f>
        <v>0</v>
      </c>
      <c r="V385" s="1765"/>
      <c r="W385" s="1765">
        <f>W386</f>
        <v>148635</v>
      </c>
      <c r="X385" s="791"/>
      <c r="Y385" s="791">
        <f>Y386</f>
        <v>0</v>
      </c>
      <c r="Z385" s="1765"/>
      <c r="AA385" s="1765">
        <f>AA386</f>
        <v>14680</v>
      </c>
      <c r="AB385" s="1765"/>
      <c r="AC385" s="1765">
        <f>AC386</f>
        <v>32663</v>
      </c>
      <c r="AD385" s="791"/>
      <c r="AE385" s="791">
        <f>AE386</f>
        <v>0</v>
      </c>
      <c r="AF385" s="791"/>
      <c r="AG385" s="791">
        <f>AG386</f>
        <v>0</v>
      </c>
      <c r="AH385" s="791"/>
      <c r="AI385" s="791">
        <f>AI386</f>
        <v>0</v>
      </c>
      <c r="AJ385" s="791"/>
      <c r="AK385" s="791">
        <f>AK386</f>
        <v>0</v>
      </c>
      <c r="AL385" s="791"/>
      <c r="AM385" s="791">
        <f>AM386</f>
        <v>66060</v>
      </c>
      <c r="AN385" s="1765"/>
      <c r="AO385" s="1765">
        <f>AO386</f>
        <v>73400</v>
      </c>
      <c r="AP385" s="2127"/>
      <c r="AQ385" s="2127">
        <f>AQ386</f>
        <v>0</v>
      </c>
      <c r="AR385" s="1123"/>
      <c r="AS385" s="1123">
        <f>AS386</f>
        <v>335438</v>
      </c>
      <c r="AT385" s="1123"/>
      <c r="AU385" s="1123">
        <f>AU386</f>
        <v>17645.36</v>
      </c>
      <c r="AV385" s="1124">
        <f>AU385/I385</f>
        <v>4.9975054049559292E-2</v>
      </c>
    </row>
    <row r="386" spans="2:48" s="584" customFormat="1" ht="30" customHeight="1" x14ac:dyDescent="0.25">
      <c r="B386" s="550" t="s">
        <v>665</v>
      </c>
      <c r="C386" s="551" t="s">
        <v>105</v>
      </c>
      <c r="D386" s="552" t="s">
        <v>709</v>
      </c>
      <c r="E386" s="553" t="s">
        <v>710</v>
      </c>
      <c r="F386" s="554" t="s">
        <v>283</v>
      </c>
      <c r="G386" s="555">
        <v>962.08</v>
      </c>
      <c r="H386" s="556">
        <v>367</v>
      </c>
      <c r="I386" s="800">
        <f>ROUND(H386*G386,2)</f>
        <v>353083.36</v>
      </c>
      <c r="J386" s="783"/>
      <c r="K386" s="784">
        <f>ROUND(J386*$H386,2)</f>
        <v>0</v>
      </c>
      <c r="L386" s="783"/>
      <c r="M386" s="784">
        <f>ROUND(L386*$H386,2)</f>
        <v>0</v>
      </c>
      <c r="N386" s="783"/>
      <c r="O386" s="784">
        <f>ROUND(N386*$H386,2)</f>
        <v>0</v>
      </c>
      <c r="P386" s="783"/>
      <c r="Q386" s="784">
        <f>ROUND(P386*$H386,2)</f>
        <v>0</v>
      </c>
      <c r="R386" s="783"/>
      <c r="S386" s="784">
        <f>ROUND(R386*$H386,2)</f>
        <v>0</v>
      </c>
      <c r="T386" s="783"/>
      <c r="U386" s="784">
        <f>ROUND(T386*$H386,2)</f>
        <v>0</v>
      </c>
      <c r="V386" s="1757">
        <v>405</v>
      </c>
      <c r="W386" s="1758">
        <f>ROUND(V386*$H386,2)</f>
        <v>148635</v>
      </c>
      <c r="X386" s="783"/>
      <c r="Y386" s="784">
        <f>ROUND(X386*$H386,2)</f>
        <v>0</v>
      </c>
      <c r="Z386" s="1757">
        <v>40</v>
      </c>
      <c r="AA386" s="1758">
        <f>ROUND(Z386*$H386,2)</f>
        <v>14680</v>
      </c>
      <c r="AB386" s="1757">
        <v>89</v>
      </c>
      <c r="AC386" s="1758">
        <f>ROUND(AB386*$H386,2)</f>
        <v>32663</v>
      </c>
      <c r="AD386" s="783"/>
      <c r="AE386" s="784">
        <f>ROUND(AD386*$H386,2)</f>
        <v>0</v>
      </c>
      <c r="AF386" s="783"/>
      <c r="AG386" s="784">
        <f>ROUND(AF386*$H386,2)</f>
        <v>0</v>
      </c>
      <c r="AH386" s="783"/>
      <c r="AI386" s="784">
        <f>ROUND(AH386*$H386,2)</f>
        <v>0</v>
      </c>
      <c r="AJ386" s="783"/>
      <c r="AK386" s="784">
        <f>ROUND(AJ386*$H386,2)</f>
        <v>0</v>
      </c>
      <c r="AL386" s="783">
        <v>180</v>
      </c>
      <c r="AM386" s="784">
        <f>ROUND(AL386*$H386,2)</f>
        <v>66060</v>
      </c>
      <c r="AN386" s="1757">
        <v>200</v>
      </c>
      <c r="AO386" s="1758">
        <f>ROUND(AN386*$H386,2)</f>
        <v>73400</v>
      </c>
      <c r="AP386" s="2121"/>
      <c r="AQ386" s="2122">
        <f>ROUND(AP386*$H386,2)</f>
        <v>0</v>
      </c>
      <c r="AR386" s="783">
        <f>AP386+AN386+AL386+AJ386+AH386+AF386+AD386+AB386+Z386+X386+V386+T386+R386+P386+N386+L386+J386</f>
        <v>914</v>
      </c>
      <c r="AS386" s="784">
        <f>ROUND(AR386*H386,2)</f>
        <v>335438</v>
      </c>
      <c r="AT386" s="783">
        <f>G386-AR386</f>
        <v>48.080000000000041</v>
      </c>
      <c r="AU386" s="784">
        <f>ROUND(AT386*H386,2)</f>
        <v>17645.36</v>
      </c>
      <c r="AV386" s="1072">
        <f>AU386/I386</f>
        <v>4.9975054049559292E-2</v>
      </c>
    </row>
    <row r="387" spans="2:48" s="584" customFormat="1" ht="30" customHeight="1" x14ac:dyDescent="0.25">
      <c r="B387" s="625"/>
      <c r="C387" s="689" t="s">
        <v>112</v>
      </c>
      <c r="D387" s="690"/>
      <c r="E387" s="626" t="s">
        <v>712</v>
      </c>
      <c r="F387" s="690"/>
      <c r="G387" s="690"/>
      <c r="H387" s="197"/>
      <c r="I387" s="690"/>
      <c r="J387" s="794"/>
      <c r="K387" s="795"/>
      <c r="L387" s="794"/>
      <c r="M387" s="795"/>
      <c r="N387" s="794"/>
      <c r="O387" s="795"/>
      <c r="P387" s="794"/>
      <c r="Q387" s="795"/>
      <c r="R387" s="794"/>
      <c r="S387" s="795"/>
      <c r="T387" s="794"/>
      <c r="U387" s="795"/>
      <c r="V387" s="1768"/>
      <c r="W387" s="1769"/>
      <c r="X387" s="794"/>
      <c r="Y387" s="795"/>
      <c r="Z387" s="1768"/>
      <c r="AA387" s="1769"/>
      <c r="AB387" s="1768"/>
      <c r="AC387" s="1769"/>
      <c r="AD387" s="794"/>
      <c r="AE387" s="795"/>
      <c r="AF387" s="794"/>
      <c r="AG387" s="795"/>
      <c r="AH387" s="794"/>
      <c r="AI387" s="795"/>
      <c r="AJ387" s="794"/>
      <c r="AK387" s="795"/>
      <c r="AL387" s="794"/>
      <c r="AM387" s="795"/>
      <c r="AN387" s="1768"/>
      <c r="AO387" s="1769"/>
      <c r="AP387" s="2130"/>
      <c r="AQ387" s="2131"/>
      <c r="AR387" s="794"/>
      <c r="AS387" s="795"/>
      <c r="AT387" s="794"/>
      <c r="AU387" s="795"/>
      <c r="AV387" s="1073"/>
    </row>
    <row r="388" spans="2:48" s="584" customFormat="1" ht="30" customHeight="1" thickBot="1" x14ac:dyDescent="0.3">
      <c r="B388" s="660"/>
      <c r="C388" s="662"/>
      <c r="D388" s="662"/>
      <c r="E388" s="662"/>
      <c r="F388" s="662"/>
      <c r="G388" s="662"/>
      <c r="H388" s="664"/>
      <c r="I388" s="662"/>
      <c r="J388" s="796"/>
      <c r="K388" s="797"/>
      <c r="L388" s="796"/>
      <c r="M388" s="797"/>
      <c r="N388" s="796"/>
      <c r="O388" s="797"/>
      <c r="P388" s="796"/>
      <c r="Q388" s="797"/>
      <c r="R388" s="796"/>
      <c r="S388" s="797"/>
      <c r="T388" s="796"/>
      <c r="U388" s="797"/>
      <c r="V388" s="1770"/>
      <c r="W388" s="1771"/>
      <c r="X388" s="796"/>
      <c r="Y388" s="797"/>
      <c r="Z388" s="1770"/>
      <c r="AA388" s="1771"/>
      <c r="AB388" s="1770"/>
      <c r="AC388" s="1771"/>
      <c r="AD388" s="796"/>
      <c r="AE388" s="797"/>
      <c r="AF388" s="796"/>
      <c r="AG388" s="797"/>
      <c r="AH388" s="796"/>
      <c r="AI388" s="797"/>
      <c r="AJ388" s="796"/>
      <c r="AK388" s="797"/>
      <c r="AL388" s="796"/>
      <c r="AM388" s="797"/>
      <c r="AN388" s="1770"/>
      <c r="AO388" s="1771"/>
      <c r="AP388" s="2132"/>
      <c r="AQ388" s="2133"/>
      <c r="AR388" s="796"/>
      <c r="AS388" s="797"/>
      <c r="AT388" s="796"/>
      <c r="AU388" s="797"/>
      <c r="AV388" s="1074"/>
    </row>
    <row r="389" spans="2:48" s="584" customFormat="1" ht="30" customHeight="1" x14ac:dyDescent="0.25">
      <c r="H389" s="585"/>
      <c r="V389" s="1772"/>
      <c r="W389" s="1772"/>
      <c r="Z389" s="1772"/>
      <c r="AA389" s="1772"/>
      <c r="AB389" s="2113"/>
      <c r="AC389" s="1772"/>
      <c r="AN389" s="1772"/>
      <c r="AO389" s="1772"/>
      <c r="AP389" s="1933"/>
      <c r="AQ389" s="1933"/>
      <c r="AV389" s="819"/>
    </row>
    <row r="390" spans="2:48" ht="30" customHeight="1" x14ac:dyDescent="0.25"/>
    <row r="391" spans="2:48" ht="30" customHeight="1" x14ac:dyDescent="0.25"/>
    <row r="392" spans="2:48" ht="30" customHeight="1" x14ac:dyDescent="0.25"/>
    <row r="393" spans="2:48" ht="30" customHeight="1" x14ac:dyDescent="0.25"/>
  </sheetData>
  <sheetProtection formatColumns="0" formatRows="0" autoFilter="0"/>
  <autoFilter ref="B9:AV388" xr:uid="{00000000-0009-0000-0000-000008000000}"/>
  <mergeCells count="143">
    <mergeCell ref="B3:C3"/>
    <mergeCell ref="D3:I3"/>
    <mergeCell ref="B4:C4"/>
    <mergeCell ref="D4:I4"/>
    <mergeCell ref="B5:D5"/>
    <mergeCell ref="E5:G5"/>
    <mergeCell ref="B6:D6"/>
    <mergeCell ref="E6:G6"/>
    <mergeCell ref="AF8:AG8"/>
    <mergeCell ref="B7:D7"/>
    <mergeCell ref="E7:I7"/>
    <mergeCell ref="R8:S8"/>
    <mergeCell ref="T8:U8"/>
    <mergeCell ref="V8:W8"/>
    <mergeCell ref="X8:Y8"/>
    <mergeCell ref="J8:K8"/>
    <mergeCell ref="L8:M8"/>
    <mergeCell ref="N8:O8"/>
    <mergeCell ref="AB8:AC8"/>
    <mergeCell ref="AD8:AE8"/>
    <mergeCell ref="AT8:AU8"/>
    <mergeCell ref="J192:K192"/>
    <mergeCell ref="L192:M192"/>
    <mergeCell ref="N192:O192"/>
    <mergeCell ref="P192:Q192"/>
    <mergeCell ref="R192:S192"/>
    <mergeCell ref="T192:U192"/>
    <mergeCell ref="V192:W192"/>
    <mergeCell ref="X192:Y192"/>
    <mergeCell ref="Z192:AA192"/>
    <mergeCell ref="AB192:AC192"/>
    <mergeCell ref="AD192:AE192"/>
    <mergeCell ref="AF192:AG192"/>
    <mergeCell ref="AH192:AI192"/>
    <mergeCell ref="AJ192:AK192"/>
    <mergeCell ref="AL192:AM192"/>
    <mergeCell ref="AJ8:AK8"/>
    <mergeCell ref="AL8:AM8"/>
    <mergeCell ref="AN8:AO8"/>
    <mergeCell ref="AP8:AQ8"/>
    <mergeCell ref="AR8:AS8"/>
    <mergeCell ref="Z8:AA8"/>
    <mergeCell ref="AH8:AI8"/>
    <mergeCell ref="P8:Q8"/>
    <mergeCell ref="AN204:AO204"/>
    <mergeCell ref="AP204:AQ204"/>
    <mergeCell ref="AN192:AO192"/>
    <mergeCell ref="AP192:AQ192"/>
    <mergeCell ref="AR192:AS192"/>
    <mergeCell ref="AT192:AU192"/>
    <mergeCell ref="J204:K204"/>
    <mergeCell ref="L204:M204"/>
    <mergeCell ref="N204:O204"/>
    <mergeCell ref="P204:Q204"/>
    <mergeCell ref="R204:S204"/>
    <mergeCell ref="T204:U204"/>
    <mergeCell ref="V204:W204"/>
    <mergeCell ref="X204:Y204"/>
    <mergeCell ref="Z204:AA204"/>
    <mergeCell ref="AB204:AC204"/>
    <mergeCell ref="AD204:AE204"/>
    <mergeCell ref="AF204:AG204"/>
    <mergeCell ref="AL253:AM253"/>
    <mergeCell ref="AN253:AO253"/>
    <mergeCell ref="AP253:AQ253"/>
    <mergeCell ref="AR253:AS253"/>
    <mergeCell ref="AT253:AU253"/>
    <mergeCell ref="AR204:AS204"/>
    <mergeCell ref="AT204:AU204"/>
    <mergeCell ref="J253:K253"/>
    <mergeCell ref="L253:M253"/>
    <mergeCell ref="N253:O253"/>
    <mergeCell ref="P253:Q253"/>
    <mergeCell ref="R253:S253"/>
    <mergeCell ref="T253:U253"/>
    <mergeCell ref="V253:W253"/>
    <mergeCell ref="X253:Y253"/>
    <mergeCell ref="Z253:AA253"/>
    <mergeCell ref="AB253:AC253"/>
    <mergeCell ref="AD253:AE253"/>
    <mergeCell ref="AF253:AG253"/>
    <mergeCell ref="AH253:AI253"/>
    <mergeCell ref="AJ253:AK253"/>
    <mergeCell ref="AH204:AI204"/>
    <mergeCell ref="AJ204:AK204"/>
    <mergeCell ref="AL204:AM204"/>
    <mergeCell ref="V321:W321"/>
    <mergeCell ref="X321:Y321"/>
    <mergeCell ref="Z321:AA321"/>
    <mergeCell ref="AB321:AC321"/>
    <mergeCell ref="J321:K321"/>
    <mergeCell ref="L321:M321"/>
    <mergeCell ref="N321:O321"/>
    <mergeCell ref="P321:Q321"/>
    <mergeCell ref="R321:S321"/>
    <mergeCell ref="AN356:AO356"/>
    <mergeCell ref="AP356:AQ356"/>
    <mergeCell ref="AN321:AO321"/>
    <mergeCell ref="AP321:AQ321"/>
    <mergeCell ref="AR321:AS321"/>
    <mergeCell ref="AT321:AU321"/>
    <mergeCell ref="J356:K356"/>
    <mergeCell ref="L356:M356"/>
    <mergeCell ref="N356:O356"/>
    <mergeCell ref="P356:Q356"/>
    <mergeCell ref="R356:S356"/>
    <mergeCell ref="T356:U356"/>
    <mergeCell ref="V356:W356"/>
    <mergeCell ref="X356:Y356"/>
    <mergeCell ref="Z356:AA356"/>
    <mergeCell ref="AB356:AC356"/>
    <mergeCell ref="AD356:AE356"/>
    <mergeCell ref="AF356:AG356"/>
    <mergeCell ref="AD321:AE321"/>
    <mergeCell ref="AF321:AG321"/>
    <mergeCell ref="AH321:AI321"/>
    <mergeCell ref="AJ321:AK321"/>
    <mergeCell ref="AL321:AM321"/>
    <mergeCell ref="T321:U321"/>
    <mergeCell ref="AL383:AM383"/>
    <mergeCell ref="AN383:AO383"/>
    <mergeCell ref="AP383:AQ383"/>
    <mergeCell ref="AR383:AS383"/>
    <mergeCell ref="AT383:AU383"/>
    <mergeCell ref="AR356:AS356"/>
    <mergeCell ref="AT356:AU356"/>
    <mergeCell ref="J383:K383"/>
    <mergeCell ref="L383:M383"/>
    <mergeCell ref="N383:O383"/>
    <mergeCell ref="P383:Q383"/>
    <mergeCell ref="R383:S383"/>
    <mergeCell ref="T383:U383"/>
    <mergeCell ref="V383:W383"/>
    <mergeCell ref="X383:Y383"/>
    <mergeCell ref="Z383:AA383"/>
    <mergeCell ref="AB383:AC383"/>
    <mergeCell ref="AD383:AE383"/>
    <mergeCell ref="AF383:AG383"/>
    <mergeCell ref="AH383:AI383"/>
    <mergeCell ref="AJ383:AK383"/>
    <mergeCell ref="AH356:AI356"/>
    <mergeCell ref="AJ356:AK356"/>
    <mergeCell ref="AL356:AM356"/>
  </mergeCells>
  <conditionalFormatting sqref="A1:XFD1048576">
    <cfRule type="cellIs" dxfId="33" priority="1" operator="lessThan">
      <formula>0</formula>
    </cfRule>
  </conditionalFormatting>
  <hyperlinks>
    <hyperlink ref="I2" location="'Rekapitulace stavby'!A1" display="Rekapitulace stavby" xr:uid="{00000000-0004-0000-0800-000000000000}"/>
  </hyperlinks>
  <pageMargins left="0.39374999999999999" right="0.39374999999999999" top="0.39374999999999999" bottom="0.39374999999999999" header="0" footer="0"/>
  <pageSetup paperSize="9" scale="10" fitToHeight="100" orientation="landscape" blackAndWhite="1" r:id="rId1"/>
  <headerFooter>
    <oddFooter>&amp;CStrana &amp;P z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14</vt:i4>
      </vt:variant>
      <vt:variant>
        <vt:lpstr>Pojmenované oblasti</vt:lpstr>
      </vt:variant>
      <vt:variant>
        <vt:i4>23</vt:i4>
      </vt:variant>
    </vt:vector>
  </HeadingPairs>
  <TitlesOfParts>
    <vt:vector size="37" baseType="lpstr">
      <vt:lpstr>Zjišťovací protokol</vt:lpstr>
      <vt:lpstr>Rekapitulace stavby</vt:lpstr>
      <vt:lpstr>SO 01.1 - Stoka A</vt:lpstr>
      <vt:lpstr>SO 01.2 - Stoka A1</vt:lpstr>
      <vt:lpstr>SO 01.3 - Stoka A2</vt:lpstr>
      <vt:lpstr>SO 01.4 - Stoka A3 </vt:lpstr>
      <vt:lpstr>SO 01.5 - Stoka A4</vt:lpstr>
      <vt:lpstr>SO 01.6 - Stoka B</vt:lpstr>
      <vt:lpstr>SO 01.7 - Stoka B1</vt:lpstr>
      <vt:lpstr>SO 01.8 - Stoka B1-1</vt:lpstr>
      <vt:lpstr>SO 01.9 - Stoka B2</vt:lpstr>
      <vt:lpstr>SO 01.10 - Stoka B2-1</vt:lpstr>
      <vt:lpstr>SO 01.11 - Stoka B3</vt:lpstr>
      <vt:lpstr>VRN - Vedlejší a ostatní ...</vt:lpstr>
      <vt:lpstr>'SO 01.1 - Stoka A'!Názvy_tisku</vt:lpstr>
      <vt:lpstr>'SO 01.10 - Stoka B2-1'!Názvy_tisku</vt:lpstr>
      <vt:lpstr>'SO 01.11 - Stoka B3'!Názvy_tisku</vt:lpstr>
      <vt:lpstr>'SO 01.2 - Stoka A1'!Názvy_tisku</vt:lpstr>
      <vt:lpstr>'SO 01.3 - Stoka A2'!Názvy_tisku</vt:lpstr>
      <vt:lpstr>'SO 01.4 - Stoka A3 '!Názvy_tisku</vt:lpstr>
      <vt:lpstr>'SO 01.5 - Stoka A4'!Názvy_tisku</vt:lpstr>
      <vt:lpstr>'SO 01.6 - Stoka B'!Názvy_tisku</vt:lpstr>
      <vt:lpstr>'SO 01.7 - Stoka B1'!Názvy_tisku</vt:lpstr>
      <vt:lpstr>'SO 01.8 - Stoka B1-1'!Názvy_tisku</vt:lpstr>
      <vt:lpstr>'SO 01.9 - Stoka B2'!Názvy_tisku</vt:lpstr>
      <vt:lpstr>'VRN - Vedlejší a ostatní ...'!Názvy_tisku</vt:lpstr>
      <vt:lpstr>'Rekapitulace stavby'!Oblast_tisku</vt:lpstr>
      <vt:lpstr>'SO 01.1 - Stoka A'!Oblast_tisku</vt:lpstr>
      <vt:lpstr>'SO 01.10 - Stoka B2-1'!Oblast_tisku</vt:lpstr>
      <vt:lpstr>'SO 01.11 - Stoka B3'!Oblast_tisku</vt:lpstr>
      <vt:lpstr>'SO 01.2 - Stoka A1'!Oblast_tisku</vt:lpstr>
      <vt:lpstr>'SO 01.3 - Stoka A2'!Oblast_tisku</vt:lpstr>
      <vt:lpstr>'SO 01.5 - Stoka A4'!Oblast_tisku</vt:lpstr>
      <vt:lpstr>'SO 01.6 - Stoka B'!Oblast_tisku</vt:lpstr>
      <vt:lpstr>'SO 01.9 - Stoka B2'!Oblast_tisku</vt:lpstr>
      <vt:lpstr>'VRN - Vedlejší a ostatní ...'!Oblast_tisku</vt:lpstr>
      <vt:lpstr>'Zjišťovací protokol'!Oblast_tisku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Vraná Monika</dc:creator>
  <cp:lastModifiedBy>Kudělka Petr</cp:lastModifiedBy>
  <cp:lastPrinted>2022-05-16T05:53:21Z</cp:lastPrinted>
  <dcterms:created xsi:type="dcterms:W3CDTF">2019-10-17T10:09:46Z</dcterms:created>
  <dcterms:modified xsi:type="dcterms:W3CDTF">2022-06-10T03:58:42Z</dcterms:modified>
</cp:coreProperties>
</file>